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4728" windowWidth="16608" windowHeight="4764" tabRatio="830" firstSheet="28" activeTab="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LocIDs" sheetId="7" r:id="rId32"/>
    <sheet name="TCID" sheetId="13" r:id="rId33"/>
    <sheet name="TC_Check" sheetId="30" r:id="rId34"/>
    <sheet name="TrafficCount" sheetId="14" r:id="rId35"/>
    <sheet name="Accidents_2009-2013" sheetId="31" r:id="rId36"/>
  </sheets>
  <externalReferences>
    <externalReference r:id="rId37"/>
    <externalReference r:id="rId38"/>
    <externalReference r:id="rId39"/>
    <externalReference r:id="rId40"/>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LocIDs!$E$2:$H$66</definedName>
    <definedName name="cordon_in_AM">Summary!$E$63</definedName>
    <definedName name="cordon_out_PM">Summary!$F$64</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Data!$W$2:$Z$2145</definedName>
    <definedName name="err_hdr" localSheetId="28">Data_removed!$W$1:$Z$1</definedName>
    <definedName name="err_hdr" localSheetId="29">Data_split!$W$1:$Z$1</definedName>
    <definedName name="err_hdr">Data!$W$1:$Z$1</definedName>
    <definedName name="err_ID">ErrCount!$P$2:$P$132</definedName>
    <definedName name="err_total">Count!$D$46:$BE$47</definedName>
    <definedName name="err_type">Count!$B$36:$B$43</definedName>
    <definedName name="errors">Count!$D$36:$BE$43</definedName>
    <definedName name="fract_female">Summary!$R$6:$R$59</definedName>
    <definedName name="fract_helmet">Summary!$S$6:$S$59</definedName>
    <definedName name="fract_sidewalk">Summary!$U$6:$U$59</definedName>
    <definedName name="fract_wrongway">Summary!$T$6:$T$59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1">LocIDs!$A$1:$C$68</definedName>
    <definedName name="_xlnm.Print_Area" localSheetId="19">Summary!$A$1:$AB$59</definedName>
    <definedName name="_xlnm.Print_Area" localSheetId="18">SummDir!$A$1:$AB$59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lat_">Definitions!$A$25</definedName>
    <definedName name="Rpt_dir">ReportDir!$A$2:$Y$110</definedName>
    <definedName name="rpt_dir_hdr">ReportDir!$A$1:$Y$1</definedName>
    <definedName name="stat_row">RegressDir!$C$121:$C$136</definedName>
    <definedName name="sum_locID">Count!$D$4:$BE$4</definedName>
    <definedName name="sumdata">Count!$D$5:$BE$26</definedName>
    <definedName name="sumdata_row_name">Count!$A$5:$A$26</definedName>
    <definedName name="summary_data" localSheetId="18">SummDir!$D$6:$BL$59</definedName>
    <definedName name="summary_data">Summary!$D$6:$BL$59</definedName>
    <definedName name="summary_hdr" localSheetId="18">SummDir!$D$5:$BL$5</definedName>
    <definedName name="summary_hdr">Summary!$D$5:$BL$5</definedName>
    <definedName name="summary_loc" localSheetId="18">SummDir!$A$6:$A$59</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I55" i="36" l="1"/>
  <c r="I54" i="36"/>
  <c r="I53" i="36"/>
  <c r="I52" i="36"/>
  <c r="I51" i="36"/>
  <c r="I50" i="36"/>
  <c r="I49" i="36"/>
  <c r="I48" i="36"/>
  <c r="I47" i="36"/>
  <c r="I46" i="36"/>
  <c r="I45" i="36"/>
  <c r="I44" i="36"/>
  <c r="I43" i="36"/>
  <c r="I42" i="36"/>
  <c r="I41" i="36"/>
  <c r="I40" i="36"/>
  <c r="I39" i="36"/>
  <c r="I38" i="36"/>
  <c r="I37" i="36"/>
  <c r="I36" i="36"/>
  <c r="I35" i="36"/>
  <c r="I34" i="36"/>
  <c r="I33" i="36"/>
  <c r="I32" i="36"/>
  <c r="I31" i="36"/>
  <c r="I30" i="36"/>
  <c r="I29" i="36"/>
  <c r="I28" i="36"/>
  <c r="I27" i="36"/>
  <c r="I26" i="36"/>
  <c r="I25" i="36"/>
  <c r="I24" i="36"/>
  <c r="I23" i="36"/>
  <c r="I22" i="36"/>
  <c r="I21" i="36"/>
  <c r="I20" i="36"/>
  <c r="I19" i="36"/>
  <c r="I18" i="36"/>
  <c r="I17" i="36"/>
  <c r="I16" i="36"/>
  <c r="I15" i="36"/>
  <c r="I14" i="36"/>
  <c r="I13" i="36"/>
  <c r="I12" i="36"/>
  <c r="I11" i="36"/>
  <c r="I10" i="36"/>
  <c r="I9" i="36"/>
  <c r="I8" i="36"/>
  <c r="I7" i="36"/>
  <c r="I6" i="36"/>
  <c r="I5" i="36"/>
  <c r="I4" i="36"/>
  <c r="I3" i="36"/>
  <c r="I2" i="36"/>
  <c r="H55" i="36" l="1"/>
  <c r="H54" i="36"/>
  <c r="H53" i="36"/>
  <c r="H52" i="36"/>
  <c r="H51" i="36"/>
  <c r="H50" i="36"/>
  <c r="H49" i="36"/>
  <c r="H48" i="36"/>
  <c r="H47" i="36"/>
  <c r="H46" i="36"/>
  <c r="H45" i="36"/>
  <c r="H44" i="36"/>
  <c r="H43" i="36"/>
  <c r="H42" i="36"/>
  <c r="H41" i="36"/>
  <c r="H40" i="36"/>
  <c r="H39" i="36"/>
  <c r="H38" i="36"/>
  <c r="H37" i="36"/>
  <c r="H36" i="36"/>
  <c r="H35" i="36"/>
  <c r="H34" i="36"/>
  <c r="H33" i="36"/>
  <c r="H32" i="36"/>
  <c r="H31" i="36"/>
  <c r="H30" i="36"/>
  <c r="H29" i="36"/>
  <c r="H28" i="36"/>
  <c r="H27" i="36"/>
  <c r="H26" i="36"/>
  <c r="H25" i="36"/>
  <c r="H24" i="36"/>
  <c r="H23" i="36"/>
  <c r="H22" i="36"/>
  <c r="H21" i="36"/>
  <c r="H20" i="36"/>
  <c r="H19" i="36"/>
  <c r="H18" i="36"/>
  <c r="H17" i="36"/>
  <c r="H16" i="36"/>
  <c r="H15" i="36"/>
  <c r="H14" i="36"/>
  <c r="H13" i="36"/>
  <c r="H12" i="36"/>
  <c r="H11" i="36"/>
  <c r="H10" i="36"/>
  <c r="H9" i="36"/>
  <c r="H8" i="36"/>
  <c r="H7" i="36"/>
  <c r="H6" i="36"/>
  <c r="H5" i="36"/>
  <c r="H4" i="36"/>
  <c r="H3" i="36"/>
  <c r="H2" i="36"/>
  <c r="H67" i="36"/>
  <c r="H64" i="36" s="1"/>
  <c r="I67" i="36"/>
  <c r="I63" i="36" s="1"/>
  <c r="G67" i="36"/>
  <c r="G55" i="36" s="1"/>
  <c r="F67" i="36"/>
  <c r="F64" i="36" s="1"/>
  <c r="E67" i="36"/>
  <c r="E64" i="36" s="1"/>
  <c r="D67" i="36"/>
  <c r="D64" i="36" s="1"/>
  <c r="C67" i="36"/>
  <c r="C64" i="36" s="1"/>
  <c r="B67" i="36"/>
  <c r="I64" i="36" l="1"/>
  <c r="H63" i="36"/>
  <c r="C51" i="36"/>
  <c r="C1" i="36"/>
  <c r="G1" i="36"/>
  <c r="G52" i="36"/>
  <c r="C50" i="36"/>
  <c r="G51" i="36"/>
  <c r="G53" i="36"/>
  <c r="G50" i="36"/>
  <c r="G54" i="36"/>
  <c r="D1" i="36"/>
  <c r="D51" i="36"/>
  <c r="E1" i="36"/>
  <c r="D50" i="36"/>
  <c r="E51" i="36"/>
  <c r="D55" i="36"/>
  <c r="D63" i="36"/>
  <c r="E50" i="36"/>
  <c r="D52" i="36"/>
  <c r="D53" i="36"/>
  <c r="D54" i="36"/>
  <c r="G63" i="36"/>
  <c r="G64"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F55" i="36"/>
  <c r="F54" i="36"/>
  <c r="F53" i="36"/>
  <c r="F52" i="36"/>
  <c r="F51" i="36"/>
  <c r="F50" i="36"/>
  <c r="F63" i="36"/>
  <c r="B1" i="36"/>
  <c r="F1" i="36"/>
  <c r="B2" i="36"/>
  <c r="B3" i="36"/>
  <c r="B4" i="36"/>
  <c r="B5" i="36"/>
  <c r="B6" i="36"/>
  <c r="B7" i="36"/>
  <c r="B8" i="36"/>
  <c r="B9" i="36"/>
  <c r="B10" i="36"/>
  <c r="B11" i="36"/>
  <c r="B12" i="36"/>
  <c r="B13" i="36"/>
  <c r="B14" i="36"/>
  <c r="B15" i="36"/>
  <c r="C63" i="36"/>
  <c r="C55" i="36"/>
  <c r="C54" i="36"/>
  <c r="C53" i="36"/>
  <c r="C52" i="36"/>
  <c r="E63" i="36"/>
  <c r="E55" i="36"/>
  <c r="E54" i="36"/>
  <c r="E53" i="36"/>
  <c r="E52" i="36"/>
  <c r="G110" i="16"/>
  <c r="G109" i="16"/>
  <c r="G108" i="16"/>
  <c r="G107" i="16"/>
  <c r="G106" i="16"/>
  <c r="G105" i="16"/>
  <c r="G55" i="16"/>
  <c r="G54" i="16"/>
  <c r="G53" i="16"/>
  <c r="G52" i="16"/>
  <c r="G51" i="16"/>
  <c r="G50" i="16"/>
  <c r="F110" i="16"/>
  <c r="F109" i="16"/>
  <c r="F108" i="16"/>
  <c r="F107" i="16"/>
  <c r="F106" i="16"/>
  <c r="F105" i="16"/>
  <c r="F55" i="16"/>
  <c r="F54" i="16"/>
  <c r="F53" i="16"/>
  <c r="F52" i="16"/>
  <c r="F51" i="16"/>
  <c r="F50" i="16"/>
  <c r="B2" i="24"/>
  <c r="BH2" i="5"/>
  <c r="AW107" i="15" l="1"/>
  <c r="AV107" i="15"/>
  <c r="AW106" i="15"/>
  <c r="AV106" i="15"/>
  <c r="AW105" i="15"/>
  <c r="AV105" i="15"/>
  <c r="AW104" i="15"/>
  <c r="AV104" i="15"/>
  <c r="AW103" i="15"/>
  <c r="AV103" i="15"/>
  <c r="AW102" i="15"/>
  <c r="AV102" i="15"/>
  <c r="AW101" i="15"/>
  <c r="AV101" i="15"/>
  <c r="AW100" i="15"/>
  <c r="AV100" i="15"/>
  <c r="AW99" i="15"/>
  <c r="AV99" i="15"/>
  <c r="AW98" i="15"/>
  <c r="AV98" i="15"/>
  <c r="AW97" i="15"/>
  <c r="AV97" i="15"/>
  <c r="AW96" i="15"/>
  <c r="AV96" i="15"/>
  <c r="AW95" i="15"/>
  <c r="AV95" i="15"/>
  <c r="AW94" i="15"/>
  <c r="AV94" i="15"/>
  <c r="AW93" i="15"/>
  <c r="AV93" i="15"/>
  <c r="AW92" i="15"/>
  <c r="AV92" i="15"/>
  <c r="AW91" i="15"/>
  <c r="AV91" i="15"/>
  <c r="AW90" i="15"/>
  <c r="AV90" i="15"/>
  <c r="AW89" i="15"/>
  <c r="AV89" i="15"/>
  <c r="AW88" i="15"/>
  <c r="AV88" i="15"/>
  <c r="AW87" i="15"/>
  <c r="AV87" i="15"/>
  <c r="AW86" i="15"/>
  <c r="AV86" i="15"/>
  <c r="AW85" i="15"/>
  <c r="AV85" i="15"/>
  <c r="AW84" i="15"/>
  <c r="AV84" i="15"/>
  <c r="AW83" i="15"/>
  <c r="AV83" i="15"/>
  <c r="AW82" i="15"/>
  <c r="AV82" i="15"/>
  <c r="AW81" i="15"/>
  <c r="AV81" i="15"/>
  <c r="AW80" i="15"/>
  <c r="AV80" i="15"/>
  <c r="AW79" i="15"/>
  <c r="AV79" i="15"/>
  <c r="AW78" i="15"/>
  <c r="AV78" i="15"/>
  <c r="AW77" i="15"/>
  <c r="AV77" i="15"/>
  <c r="AW76" i="15"/>
  <c r="AV76" i="15"/>
  <c r="AW75" i="15"/>
  <c r="AV75" i="15"/>
  <c r="AW74" i="15"/>
  <c r="AV74" i="15"/>
  <c r="AW73" i="15"/>
  <c r="AV73" i="15"/>
  <c r="AW72" i="15"/>
  <c r="AV72" i="15"/>
  <c r="AW71" i="15"/>
  <c r="AV71" i="15"/>
  <c r="AW70" i="15"/>
  <c r="AV70" i="15"/>
  <c r="AW69" i="15"/>
  <c r="AV69" i="15"/>
  <c r="AW68" i="15"/>
  <c r="AV68" i="15"/>
  <c r="AW67" i="15"/>
  <c r="AV67" i="15"/>
  <c r="AW66" i="15"/>
  <c r="AV66" i="15"/>
  <c r="AW65" i="15"/>
  <c r="AV65" i="15"/>
  <c r="AW64" i="15"/>
  <c r="AV64" i="15"/>
  <c r="AW63" i="15"/>
  <c r="AV63" i="15"/>
  <c r="AW62" i="15"/>
  <c r="AV62" i="15"/>
  <c r="AW61" i="15"/>
  <c r="AV61" i="15"/>
  <c r="AW60" i="15"/>
  <c r="AV60" i="15"/>
  <c r="AW53" i="15"/>
  <c r="AV53" i="15"/>
  <c r="AW52" i="15"/>
  <c r="AV52" i="15"/>
  <c r="AW51" i="15"/>
  <c r="AV51" i="15"/>
  <c r="AW50" i="15"/>
  <c r="AV50" i="15"/>
  <c r="AW49" i="15"/>
  <c r="AV49" i="15"/>
  <c r="AW48" i="15"/>
  <c r="AV48" i="15"/>
  <c r="AW47" i="15"/>
  <c r="AV47" i="15"/>
  <c r="AW46" i="15"/>
  <c r="AV46" i="15"/>
  <c r="AW45" i="15"/>
  <c r="AV45" i="15"/>
  <c r="AW44" i="15"/>
  <c r="AV44" i="15"/>
  <c r="AW43" i="15"/>
  <c r="AV43" i="15"/>
  <c r="AW42" i="15"/>
  <c r="AV42" i="15"/>
  <c r="AW41" i="15"/>
  <c r="AV41" i="15"/>
  <c r="AW40" i="15"/>
  <c r="AV40" i="15"/>
  <c r="AW39" i="15"/>
  <c r="AV39" i="15"/>
  <c r="AW38" i="15"/>
  <c r="AV38" i="15"/>
  <c r="AW37" i="15"/>
  <c r="AV37" i="15"/>
  <c r="AW36" i="15"/>
  <c r="AV36" i="15"/>
  <c r="AW35" i="15"/>
  <c r="AV35" i="15"/>
  <c r="AW34" i="15"/>
  <c r="AV34" i="15"/>
  <c r="AW33" i="15"/>
  <c r="AV33" i="15"/>
  <c r="AW32" i="15"/>
  <c r="AV32" i="15"/>
  <c r="AW31" i="15"/>
  <c r="AV31" i="15"/>
  <c r="AW30" i="15"/>
  <c r="AV30" i="15"/>
  <c r="AW29" i="15"/>
  <c r="AV29" i="15"/>
  <c r="AW28" i="15"/>
  <c r="AV28" i="15"/>
  <c r="AW27" i="15"/>
  <c r="AV27" i="15"/>
  <c r="AW26" i="15"/>
  <c r="AV26" i="15"/>
  <c r="AW25" i="15"/>
  <c r="AV25" i="15"/>
  <c r="AW24" i="15"/>
  <c r="AV24" i="15"/>
  <c r="AW23" i="15"/>
  <c r="AV23" i="15"/>
  <c r="AW22" i="15"/>
  <c r="AV22" i="15"/>
  <c r="AW21" i="15"/>
  <c r="AV21" i="15"/>
  <c r="AW20" i="15"/>
  <c r="AV20" i="15"/>
  <c r="AW19" i="15"/>
  <c r="AV19" i="15"/>
  <c r="AW18" i="15"/>
  <c r="AV18" i="15"/>
  <c r="AW17" i="15"/>
  <c r="AV17" i="15"/>
  <c r="AW16" i="15"/>
  <c r="AV16" i="15"/>
  <c r="AW15" i="15"/>
  <c r="AV15" i="15"/>
  <c r="AW14" i="15"/>
  <c r="AV14" i="15"/>
  <c r="AW13" i="15"/>
  <c r="AV13" i="15"/>
  <c r="AW12" i="15"/>
  <c r="AV12" i="15"/>
  <c r="AW11" i="15"/>
  <c r="AV11" i="15"/>
  <c r="AW10" i="15"/>
  <c r="AV10" i="15"/>
  <c r="AW9" i="15"/>
  <c r="AV9" i="15"/>
  <c r="AW8" i="15"/>
  <c r="AV8" i="15"/>
  <c r="AW7" i="15"/>
  <c r="AV7" i="15"/>
  <c r="AW6" i="15"/>
  <c r="AV6" i="15"/>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5" i="33"/>
  <c r="E114" i="33"/>
  <c r="E113" i="33"/>
  <c r="E112" i="33"/>
  <c r="E111" i="33"/>
  <c r="E110" i="33"/>
  <c r="E109" i="33"/>
  <c r="E108" i="33"/>
  <c r="E107" i="33"/>
  <c r="E106" i="33"/>
  <c r="E105" i="33"/>
  <c r="E104" i="33"/>
  <c r="E102" i="33"/>
  <c r="E101" i="33"/>
  <c r="E100" i="33"/>
  <c r="E98" i="33"/>
  <c r="E97" i="33"/>
  <c r="E96" i="33"/>
  <c r="E95" i="33"/>
  <c r="E94" i="33"/>
  <c r="E93" i="33"/>
  <c r="E92" i="33"/>
  <c r="E91" i="33"/>
  <c r="E90" i="33"/>
  <c r="E89" i="33"/>
  <c r="E88" i="33"/>
  <c r="E87" i="33"/>
  <c r="E86" i="33"/>
  <c r="E84" i="33"/>
  <c r="E83" i="33"/>
  <c r="E82" i="33"/>
  <c r="E81" i="33"/>
  <c r="E80" i="33"/>
  <c r="E79" i="33"/>
  <c r="E78" i="33"/>
  <c r="E77" i="33"/>
  <c r="E76" i="33"/>
  <c r="E75" i="33"/>
  <c r="E74" i="33"/>
  <c r="E73" i="33"/>
  <c r="E71" i="33"/>
  <c r="E70" i="33"/>
  <c r="E69" i="33"/>
  <c r="E68" i="33"/>
  <c r="E67" i="33"/>
  <c r="E66" i="33"/>
  <c r="AZ107" i="15" s="1"/>
  <c r="E65" i="33"/>
  <c r="E64" i="33"/>
  <c r="E63" i="33"/>
  <c r="E62" i="33"/>
  <c r="E61" i="33"/>
  <c r="E60" i="33"/>
  <c r="E59" i="33"/>
  <c r="E58" i="33"/>
  <c r="E57" i="33"/>
  <c r="E56" i="33"/>
  <c r="E55" i="33"/>
  <c r="E54" i="33"/>
  <c r="E53" i="33"/>
  <c r="E52" i="33"/>
  <c r="E51" i="33"/>
  <c r="E50" i="33"/>
  <c r="E49" i="33"/>
  <c r="E48" i="33"/>
  <c r="E46" i="33"/>
  <c r="E45" i="33"/>
  <c r="E44" i="33"/>
  <c r="E43" i="33"/>
  <c r="E42" i="33"/>
  <c r="E41" i="33"/>
  <c r="E40" i="33"/>
  <c r="E39" i="33"/>
  <c r="E38" i="33"/>
  <c r="E37" i="33"/>
  <c r="E36" i="33"/>
  <c r="E35" i="33"/>
  <c r="E33" i="33"/>
  <c r="E32" i="33"/>
  <c r="E31" i="33"/>
  <c r="E29" i="33"/>
  <c r="E28" i="33"/>
  <c r="E27" i="33"/>
  <c r="E26" i="33"/>
  <c r="E25" i="33"/>
  <c r="E24" i="33"/>
  <c r="E23" i="33"/>
  <c r="E22" i="33"/>
  <c r="E21" i="33"/>
  <c r="E20" i="33"/>
  <c r="E19" i="33"/>
  <c r="E18" i="33"/>
  <c r="E15" i="33"/>
  <c r="E13" i="33"/>
  <c r="E12" i="33"/>
  <c r="E11" i="33"/>
  <c r="E10" i="33"/>
  <c r="E9" i="33"/>
  <c r="E8" i="33"/>
  <c r="E7" i="33"/>
  <c r="E5" i="33"/>
  <c r="E4" i="33"/>
  <c r="E3" i="33"/>
  <c r="E2" i="33"/>
  <c r="E6" i="33"/>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107" i="15" l="1"/>
  <c r="AZ61" i="15"/>
  <c r="AE61" i="15" s="1"/>
  <c r="AZ63" i="15"/>
  <c r="AE63" i="15" s="1"/>
  <c r="AE65" i="15"/>
  <c r="AZ65" i="15"/>
  <c r="AZ67" i="15"/>
  <c r="AE67" i="15" s="1"/>
  <c r="AE73" i="15"/>
  <c r="AZ73" i="15"/>
  <c r="AZ75" i="15"/>
  <c r="AE75" i="15" s="1"/>
  <c r="AE77" i="15"/>
  <c r="AZ77" i="15"/>
  <c r="AZ60" i="15"/>
  <c r="AE60" i="15" s="1"/>
  <c r="AE62" i="15"/>
  <c r="AZ62" i="15"/>
  <c r="AZ64" i="15"/>
  <c r="AE64" i="15" s="1"/>
  <c r="AE66" i="15"/>
  <c r="AZ66" i="15"/>
  <c r="AZ68" i="15"/>
  <c r="AE68" i="15" s="1"/>
  <c r="AE70" i="15"/>
  <c r="AZ70" i="15"/>
  <c r="AZ74" i="15"/>
  <c r="AE74" i="15" s="1"/>
  <c r="AE76" i="15"/>
  <c r="AZ76" i="15"/>
  <c r="AE93" i="15"/>
  <c r="AE102" i="15"/>
  <c r="AZ79" i="15"/>
  <c r="AE79" i="15" s="1"/>
  <c r="AZ84" i="15"/>
  <c r="AE84" i="15" s="1"/>
  <c r="AZ89" i="15"/>
  <c r="AE89" i="15" s="1"/>
  <c r="AZ93" i="15"/>
  <c r="AZ98" i="15"/>
  <c r="AE98" i="15" s="1"/>
  <c r="AZ102" i="15"/>
  <c r="AZ106" i="15"/>
  <c r="AE106" i="15" s="1"/>
  <c r="AZ80" i="15"/>
  <c r="AE80" i="15" s="1"/>
  <c r="AZ85" i="15"/>
  <c r="AE85" i="15" s="1"/>
  <c r="AZ90" i="15"/>
  <c r="AE90" i="15" s="1"/>
  <c r="AZ94" i="15"/>
  <c r="AE94" i="15" s="1"/>
  <c r="AZ99" i="15"/>
  <c r="AE99" i="15" s="1"/>
  <c r="AZ103" i="15"/>
  <c r="AE103" i="15" s="1"/>
  <c r="AZ81" i="15"/>
  <c r="AE81" i="15" s="1"/>
  <c r="AZ87" i="15"/>
  <c r="AE87" i="15" s="1"/>
  <c r="AZ91" i="15"/>
  <c r="AE91" i="15" s="1"/>
  <c r="AZ96" i="15"/>
  <c r="AE96" i="15" s="1"/>
  <c r="AZ100" i="15"/>
  <c r="AE100" i="15" s="1"/>
  <c r="AZ104" i="15"/>
  <c r="AE104" i="15" s="1"/>
  <c r="AZ78" i="15"/>
  <c r="AE78" i="15" s="1"/>
  <c r="AZ82" i="15"/>
  <c r="AE82" i="15" s="1"/>
  <c r="AZ88" i="15"/>
  <c r="AE88" i="15" s="1"/>
  <c r="AZ92" i="15"/>
  <c r="AE92" i="15" s="1"/>
  <c r="AZ97" i="15"/>
  <c r="AE97" i="15" s="1"/>
  <c r="AZ101" i="15"/>
  <c r="AE101" i="15" s="1"/>
  <c r="AZ105" i="15"/>
  <c r="AE105" i="15" s="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AF66" i="6"/>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C103" i="33"/>
  <c r="C102" i="33"/>
  <c r="F102" i="33" s="1"/>
  <c r="C101" i="33"/>
  <c r="F101" i="33" s="1"/>
  <c r="C100" i="33"/>
  <c r="F100" i="33" s="1"/>
  <c r="C99" i="33"/>
  <c r="C98" i="33"/>
  <c r="C97" i="33"/>
  <c r="C96" i="33"/>
  <c r="C95" i="33"/>
  <c r="C94" i="33"/>
  <c r="F94" i="33" s="1"/>
  <c r="C93" i="33"/>
  <c r="F93" i="33" s="1"/>
  <c r="C92" i="33"/>
  <c r="C91" i="33"/>
  <c r="C90" i="33"/>
  <c r="C89" i="33"/>
  <c r="C88" i="33"/>
  <c r="C87" i="33"/>
  <c r="C86" i="33"/>
  <c r="F86" i="33" s="1"/>
  <c r="C85" i="33"/>
  <c r="F85" i="33" s="1"/>
  <c r="C84" i="33"/>
  <c r="C83" i="33"/>
  <c r="C82" i="33"/>
  <c r="C81" i="33"/>
  <c r="C80" i="33"/>
  <c r="C79" i="33"/>
  <c r="C78" i="33"/>
  <c r="C77" i="33"/>
  <c r="F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C26" i="33"/>
  <c r="C25" i="33"/>
  <c r="C24" i="33"/>
  <c r="C23" i="33"/>
  <c r="F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V7" i="33"/>
  <c r="X7" i="33"/>
  <c r="W7" i="33"/>
  <c r="F11" i="33"/>
  <c r="V11" i="33"/>
  <c r="X11" i="33"/>
  <c r="W11" i="33"/>
  <c r="F15" i="33"/>
  <c r="V15" i="33"/>
  <c r="X15" i="33"/>
  <c r="W15" i="33"/>
  <c r="F4" i="33"/>
  <c r="W4" i="33"/>
  <c r="V4" i="33"/>
  <c r="X4" i="33"/>
  <c r="F8" i="33"/>
  <c r="W8" i="33"/>
  <c r="V8" i="33"/>
  <c r="X8" i="33"/>
  <c r="F12" i="33"/>
  <c r="W12" i="33"/>
  <c r="V12" i="33"/>
  <c r="X12" i="33"/>
  <c r="F16" i="33"/>
  <c r="W16" i="33"/>
  <c r="V16" i="33"/>
  <c r="X16" i="33"/>
  <c r="F20" i="33"/>
  <c r="W20" i="33"/>
  <c r="V20" i="33"/>
  <c r="X20" i="33"/>
  <c r="F24" i="33"/>
  <c r="W24" i="33"/>
  <c r="V24" i="33"/>
  <c r="X24" i="33"/>
  <c r="F28" i="33"/>
  <c r="W28" i="33"/>
  <c r="V28" i="33"/>
  <c r="X28" i="33"/>
  <c r="F32" i="33"/>
  <c r="V32" i="33"/>
  <c r="X32" i="33"/>
  <c r="W32" i="33"/>
  <c r="F36" i="33"/>
  <c r="V36" i="33"/>
  <c r="X36" i="33"/>
  <c r="W36" i="33"/>
  <c r="X5" i="33"/>
  <c r="W5" i="33"/>
  <c r="V5" i="33"/>
  <c r="F5" i="33"/>
  <c r="X9" i="33"/>
  <c r="F9" i="33"/>
  <c r="W9" i="33"/>
  <c r="V9" i="33"/>
  <c r="X13" i="33"/>
  <c r="W13" i="33"/>
  <c r="V13" i="33"/>
  <c r="F13" i="33"/>
  <c r="X17" i="33"/>
  <c r="F17" i="33"/>
  <c r="W17" i="33"/>
  <c r="V17" i="33"/>
  <c r="X21" i="33"/>
  <c r="W21" i="33"/>
  <c r="V21" i="33"/>
  <c r="F21" i="33"/>
  <c r="X25" i="33"/>
  <c r="F25" i="33"/>
  <c r="W25" i="33"/>
  <c r="V25" i="33"/>
  <c r="X29" i="33"/>
  <c r="W29" i="33"/>
  <c r="V29" i="33"/>
  <c r="F29" i="33"/>
  <c r="W33" i="33"/>
  <c r="F33" i="33"/>
  <c r="X33" i="33"/>
  <c r="V33" i="33"/>
  <c r="W37" i="33"/>
  <c r="V37" i="33"/>
  <c r="F37" i="33"/>
  <c r="X37" i="33"/>
  <c r="W41" i="33"/>
  <c r="F41" i="33"/>
  <c r="X41" i="33"/>
  <c r="V41" i="33"/>
  <c r="W45" i="33"/>
  <c r="V45" i="33"/>
  <c r="F45" i="33"/>
  <c r="X45" i="33"/>
  <c r="W49" i="33"/>
  <c r="F49" i="33"/>
  <c r="X49" i="33"/>
  <c r="V49" i="33"/>
  <c r="W53" i="33"/>
  <c r="V53" i="33"/>
  <c r="F53" i="33"/>
  <c r="X53" i="33"/>
  <c r="W57" i="33"/>
  <c r="F57" i="33"/>
  <c r="X57" i="33"/>
  <c r="V57" i="33"/>
  <c r="W61" i="33"/>
  <c r="V61" i="33"/>
  <c r="F61" i="33"/>
  <c r="X61" i="33"/>
  <c r="W65" i="33"/>
  <c r="F65" i="33"/>
  <c r="X65" i="33"/>
  <c r="V65" i="33"/>
  <c r="F2" i="33"/>
  <c r="X2" i="33"/>
  <c r="W2" i="33"/>
  <c r="V2" i="33"/>
  <c r="X6" i="33"/>
  <c r="F6" i="33"/>
  <c r="W6" i="33"/>
  <c r="V6" i="33"/>
  <c r="X10" i="33"/>
  <c r="W10" i="33"/>
  <c r="V10" i="33"/>
  <c r="F10" i="33"/>
  <c r="X14" i="33"/>
  <c r="F14" i="33"/>
  <c r="W14" i="33"/>
  <c r="V14" i="33"/>
  <c r="X18" i="33"/>
  <c r="W18" i="33"/>
  <c r="V18" i="33"/>
  <c r="F18" i="33"/>
  <c r="X22" i="33"/>
  <c r="F22" i="33"/>
  <c r="W22" i="33"/>
  <c r="V22" i="33"/>
  <c r="X26" i="33"/>
  <c r="W26" i="33"/>
  <c r="V26" i="33"/>
  <c r="F26" i="33"/>
  <c r="F30" i="33"/>
  <c r="X30" i="33"/>
  <c r="V30" i="33"/>
  <c r="X34" i="33"/>
  <c r="V34" i="33"/>
  <c r="W34" i="33"/>
  <c r="F34" i="33"/>
  <c r="X38" i="33"/>
  <c r="V38" i="33"/>
  <c r="F38" i="33"/>
  <c r="W38" i="33"/>
  <c r="X42" i="33"/>
  <c r="V42" i="33"/>
  <c r="W42" i="33"/>
  <c r="F42" i="33"/>
  <c r="X46" i="33"/>
  <c r="V46" i="33"/>
  <c r="F46" i="33"/>
  <c r="W46" i="33"/>
  <c r="X50" i="33"/>
  <c r="V50" i="33"/>
  <c r="W50" i="33"/>
  <c r="F50" i="33"/>
  <c r="X54" i="33"/>
  <c r="V54" i="33"/>
  <c r="F54" i="33"/>
  <c r="W54" i="33"/>
  <c r="X58" i="33"/>
  <c r="V58" i="33"/>
  <c r="W58" i="33"/>
  <c r="F58" i="33"/>
  <c r="X62" i="33"/>
  <c r="V62" i="33"/>
  <c r="F62" i="33"/>
  <c r="O62" i="33" s="1"/>
  <c r="W62" i="33"/>
  <c r="X66" i="33"/>
  <c r="V66" i="33"/>
  <c r="W66" i="33"/>
  <c r="F66" i="33"/>
  <c r="F3" i="33"/>
  <c r="V3" i="33"/>
  <c r="X3" i="33"/>
  <c r="W3" i="33"/>
  <c r="F19" i="33"/>
  <c r="V19" i="33"/>
  <c r="X19" i="33"/>
  <c r="W19" i="33"/>
  <c r="F40" i="33"/>
  <c r="V40" i="33"/>
  <c r="X40" i="33"/>
  <c r="F44" i="33"/>
  <c r="V44" i="33"/>
  <c r="X44" i="33"/>
  <c r="F48" i="33"/>
  <c r="O48" i="33" s="1"/>
  <c r="V48" i="33"/>
  <c r="X48" i="33"/>
  <c r="F52" i="33"/>
  <c r="V52" i="33"/>
  <c r="X52" i="33"/>
  <c r="F56" i="33"/>
  <c r="V56" i="33"/>
  <c r="X56" i="33"/>
  <c r="F60" i="33"/>
  <c r="V60" i="33"/>
  <c r="X60" i="33"/>
  <c r="F64" i="33"/>
  <c r="O64" i="33" s="1"/>
  <c r="V64" i="33"/>
  <c r="X64" i="33"/>
  <c r="F132" i="33"/>
  <c r="W132" i="33"/>
  <c r="F136" i="33"/>
  <c r="W136" i="33"/>
  <c r="W23" i="33"/>
  <c r="W27" i="33"/>
  <c r="V35" i="33"/>
  <c r="W40" i="33"/>
  <c r="V43" i="33"/>
  <c r="W48" i="33"/>
  <c r="V51" i="33"/>
  <c r="W56" i="33"/>
  <c r="V59" i="33"/>
  <c r="W64" i="33"/>
  <c r="V130" i="33"/>
  <c r="X132" i="33"/>
  <c r="V138" i="33"/>
  <c r="X133" i="33"/>
  <c r="V133" i="33"/>
  <c r="X137" i="33"/>
  <c r="V137" i="33"/>
  <c r="F130" i="33"/>
  <c r="F138" i="33"/>
  <c r="X23" i="33"/>
  <c r="X27" i="33"/>
  <c r="X130" i="33"/>
  <c r="W133" i="33"/>
  <c r="V136" i="33"/>
  <c r="X138" i="33"/>
  <c r="F133" i="33"/>
  <c r="O133" i="33" s="1"/>
  <c r="W44" i="33"/>
  <c r="W52" i="33"/>
  <c r="W60" i="33"/>
  <c r="V134" i="33"/>
  <c r="X136" i="33"/>
  <c r="O23" i="33"/>
  <c r="O27" i="33"/>
  <c r="F31" i="33"/>
  <c r="W31" i="33"/>
  <c r="F35" i="33"/>
  <c r="W35" i="33"/>
  <c r="F39" i="33"/>
  <c r="W39" i="33"/>
  <c r="F43" i="33"/>
  <c r="W43" i="33"/>
  <c r="F47" i="33"/>
  <c r="W47" i="33"/>
  <c r="F51" i="33"/>
  <c r="W51" i="33"/>
  <c r="F55" i="33"/>
  <c r="W55" i="33"/>
  <c r="F59" i="33"/>
  <c r="W59" i="33"/>
  <c r="F63" i="33"/>
  <c r="W63" i="33"/>
  <c r="F131" i="33"/>
  <c r="V131" i="33"/>
  <c r="X131" i="33"/>
  <c r="F135" i="33"/>
  <c r="V135" i="33"/>
  <c r="X135" i="33"/>
  <c r="F139" i="33"/>
  <c r="V139" i="33"/>
  <c r="X139" i="33"/>
  <c r="F134" i="33"/>
  <c r="V23" i="33"/>
  <c r="V27" i="33"/>
  <c r="X31" i="33"/>
  <c r="X39" i="33"/>
  <c r="X47" i="33"/>
  <c r="X55" i="33"/>
  <c r="X63" i="33"/>
  <c r="V132" i="33"/>
  <c r="X134" i="33"/>
  <c r="W137" i="33"/>
  <c r="N86" i="33"/>
  <c r="O86" i="33"/>
  <c r="N94" i="33"/>
  <c r="O94" i="33"/>
  <c r="N102" i="33"/>
  <c r="O102" i="33"/>
  <c r="N46" i="33"/>
  <c r="O46" i="33"/>
  <c r="N54" i="33"/>
  <c r="O54" i="33"/>
  <c r="N62" i="33"/>
  <c r="N41" i="33"/>
  <c r="O12" i="33"/>
  <c r="O28" i="33"/>
  <c r="O60" i="33"/>
  <c r="O135"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W68" i="33"/>
  <c r="V68" i="33"/>
  <c r="X68" i="33"/>
  <c r="F72" i="33"/>
  <c r="W72" i="33"/>
  <c r="V72" i="33"/>
  <c r="X72" i="33"/>
  <c r="F76" i="33"/>
  <c r="W76" i="33"/>
  <c r="V76" i="33"/>
  <c r="X76" i="33"/>
  <c r="F80" i="33"/>
  <c r="W80" i="33"/>
  <c r="V80" i="33"/>
  <c r="X80" i="33"/>
  <c r="F84" i="33"/>
  <c r="W84" i="33"/>
  <c r="V84" i="33"/>
  <c r="X84" i="33"/>
  <c r="F88" i="33"/>
  <c r="W88" i="33"/>
  <c r="V88" i="33"/>
  <c r="X88" i="33"/>
  <c r="F92" i="33"/>
  <c r="W92" i="33"/>
  <c r="V92" i="33"/>
  <c r="X92" i="33"/>
  <c r="F96" i="33"/>
  <c r="W96" i="33"/>
  <c r="V96" i="33"/>
  <c r="X96" i="33"/>
  <c r="F69" i="33"/>
  <c r="X69" i="33"/>
  <c r="W69" i="33"/>
  <c r="V69" i="33"/>
  <c r="X73" i="33"/>
  <c r="W73" i="33"/>
  <c r="V73" i="33"/>
  <c r="F70" i="33"/>
  <c r="X70" i="33"/>
  <c r="W70" i="33"/>
  <c r="V70" i="33"/>
  <c r="X74" i="33"/>
  <c r="W74" i="33"/>
  <c r="V74" i="33"/>
  <c r="F78" i="33"/>
  <c r="X78" i="33"/>
  <c r="W78" i="33"/>
  <c r="V78" i="33"/>
  <c r="X82" i="33"/>
  <c r="W82" i="33"/>
  <c r="V82" i="33"/>
  <c r="F67" i="33"/>
  <c r="V67" i="33"/>
  <c r="X67" i="33"/>
  <c r="W67" i="33"/>
  <c r="F71" i="33"/>
  <c r="V71" i="33"/>
  <c r="X71" i="33"/>
  <c r="W71" i="33"/>
  <c r="F75" i="33"/>
  <c r="V75" i="33"/>
  <c r="X75" i="33"/>
  <c r="W75" i="33"/>
  <c r="F79" i="33"/>
  <c r="V79" i="33"/>
  <c r="X79" i="33"/>
  <c r="W79" i="33"/>
  <c r="F83" i="33"/>
  <c r="V83" i="33"/>
  <c r="X83" i="33"/>
  <c r="W83" i="33"/>
  <c r="F87" i="33"/>
  <c r="V87" i="33"/>
  <c r="X87" i="33"/>
  <c r="W87" i="33"/>
  <c r="F91" i="33"/>
  <c r="V91" i="33"/>
  <c r="X91" i="33"/>
  <c r="W91" i="33"/>
  <c r="F95" i="33"/>
  <c r="V95" i="33"/>
  <c r="X95" i="33"/>
  <c r="W95" i="33"/>
  <c r="F99" i="33"/>
  <c r="V99" i="33"/>
  <c r="X99" i="33"/>
  <c r="W99" i="33"/>
  <c r="F103" i="33"/>
  <c r="V103" i="33"/>
  <c r="X103" i="33"/>
  <c r="W103" i="33"/>
  <c r="F107" i="33"/>
  <c r="V107" i="33"/>
  <c r="X107" i="33"/>
  <c r="W107" i="33"/>
  <c r="F111" i="33"/>
  <c r="X111" i="33"/>
  <c r="W111" i="33"/>
  <c r="F115" i="33"/>
  <c r="X115" i="33"/>
  <c r="W115" i="33"/>
  <c r="F119" i="33"/>
  <c r="X119" i="33"/>
  <c r="W119" i="33"/>
  <c r="F123" i="33"/>
  <c r="X123" i="33"/>
  <c r="W123" i="33"/>
  <c r="F127" i="33"/>
  <c r="X127" i="33"/>
  <c r="W127" i="33"/>
  <c r="V86" i="33"/>
  <c r="V90" i="33"/>
  <c r="V94" i="33"/>
  <c r="V98" i="33"/>
  <c r="X100" i="33"/>
  <c r="V102" i="33"/>
  <c r="X104" i="33"/>
  <c r="V106" i="33"/>
  <c r="W109" i="33"/>
  <c r="W117" i="33"/>
  <c r="W125" i="33"/>
  <c r="F108" i="33"/>
  <c r="X108" i="33"/>
  <c r="F112" i="33"/>
  <c r="X112" i="33"/>
  <c r="F116" i="33"/>
  <c r="X116" i="33"/>
  <c r="F120" i="33"/>
  <c r="X120" i="33"/>
  <c r="F124" i="33"/>
  <c r="X124" i="33"/>
  <c r="F128" i="33"/>
  <c r="X128" i="33"/>
  <c r="V77" i="33"/>
  <c r="V81" i="33"/>
  <c r="V85" i="33"/>
  <c r="W86" i="33"/>
  <c r="V89" i="33"/>
  <c r="W90" i="33"/>
  <c r="V93" i="33"/>
  <c r="W94" i="33"/>
  <c r="V97" i="33"/>
  <c r="W98" i="33"/>
  <c r="V101" i="33"/>
  <c r="W102" i="33"/>
  <c r="V105" i="33"/>
  <c r="W106" i="33"/>
  <c r="W112" i="33"/>
  <c r="V115" i="33"/>
  <c r="W120" i="33"/>
  <c r="V123" i="33"/>
  <c r="W128" i="33"/>
  <c r="F109" i="33"/>
  <c r="V109" i="33"/>
  <c r="V113" i="33"/>
  <c r="F117" i="33"/>
  <c r="V117" i="33"/>
  <c r="V121" i="33"/>
  <c r="F125" i="33"/>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W110" i="33"/>
  <c r="V110" i="33"/>
  <c r="W114" i="33"/>
  <c r="V114" i="33"/>
  <c r="F118" i="33"/>
  <c r="W118" i="33"/>
  <c r="V118" i="33"/>
  <c r="W122" i="33"/>
  <c r="V122" i="33"/>
  <c r="F126" i="33"/>
  <c r="W126" i="33"/>
  <c r="V126" i="33"/>
  <c r="X77" i="33"/>
  <c r="X81" i="33"/>
  <c r="X85" i="33"/>
  <c r="X89" i="33"/>
  <c r="X93" i="33"/>
  <c r="X97" i="33"/>
  <c r="W100" i="33"/>
  <c r="X101" i="33"/>
  <c r="W104" i="33"/>
  <c r="X105" i="33"/>
  <c r="W108" i="33"/>
  <c r="V111" i="33"/>
  <c r="X113" i="33"/>
  <c r="W116" i="33"/>
  <c r="V119" i="33"/>
  <c r="X121" i="33"/>
  <c r="W124" i="33"/>
  <c r="V127" i="33"/>
  <c r="X129" i="33"/>
  <c r="W30" i="33"/>
  <c r="F73" i="33"/>
  <c r="F81" i="33"/>
  <c r="F89" i="33"/>
  <c r="F97" i="33"/>
  <c r="F105" i="33"/>
  <c r="F113" i="33"/>
  <c r="F121" i="33"/>
  <c r="F129" i="33"/>
  <c r="F74" i="33"/>
  <c r="F82" i="33"/>
  <c r="F90" i="33"/>
  <c r="F98" i="33"/>
  <c r="F106" i="33"/>
  <c r="F114" i="33"/>
  <c r="F122" i="33"/>
  <c r="E85" i="33" l="1"/>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AZ86" i="15" l="1"/>
  <c r="AE86" i="15" s="1"/>
  <c r="AZ69" i="15"/>
  <c r="AE69" i="15" s="1"/>
  <c r="AZ72" i="15"/>
  <c r="AE72" i="15" s="1"/>
  <c r="AZ83" i="15"/>
  <c r="AE83" i="15" s="1"/>
  <c r="AZ95" i="15"/>
  <c r="AE95" i="15" s="1"/>
  <c r="AZ71" i="15"/>
  <c r="AE71" i="15" s="1"/>
  <c r="K11" i="32"/>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4" i="4" l="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J3169" i="6"/>
  <c r="AJ3168" i="6"/>
  <c r="AJ3167" i="6"/>
  <c r="AJ3166" i="6"/>
  <c r="AJ3165" i="6"/>
  <c r="AJ3164" i="6"/>
  <c r="AJ3163" i="6"/>
  <c r="AJ3162" i="6"/>
  <c r="AJ3161" i="6"/>
  <c r="AJ3160" i="6"/>
  <c r="AJ3159" i="6"/>
  <c r="AJ3158" i="6"/>
  <c r="AJ3157" i="6"/>
  <c r="AJ3156" i="6"/>
  <c r="AJ3155" i="6"/>
  <c r="AJ3154" i="6"/>
  <c r="AJ3153" i="6"/>
  <c r="AJ3152" i="6"/>
  <c r="AJ3151" i="6"/>
  <c r="AJ3150" i="6"/>
  <c r="AJ3149" i="6"/>
  <c r="AJ3148" i="6"/>
  <c r="AJ3147" i="6"/>
  <c r="AJ3146" i="6"/>
  <c r="AJ3145" i="6"/>
  <c r="AJ3144" i="6"/>
  <c r="AJ3143" i="6"/>
  <c r="AJ3142" i="6"/>
  <c r="AJ3141" i="6"/>
  <c r="AJ3140" i="6"/>
  <c r="AJ3139" i="6"/>
  <c r="AJ3138" i="6"/>
  <c r="AJ3137" i="6"/>
  <c r="AJ3136" i="6"/>
  <c r="AJ3135" i="6"/>
  <c r="AJ3134" i="6"/>
  <c r="AJ3133" i="6"/>
  <c r="AJ3132" i="6"/>
  <c r="AJ3131" i="6"/>
  <c r="AJ3130" i="6"/>
  <c r="AJ3129" i="6"/>
  <c r="AJ3128" i="6"/>
  <c r="AJ3127" i="6"/>
  <c r="AJ3126" i="6"/>
  <c r="AJ3125" i="6"/>
  <c r="AJ3124" i="6"/>
  <c r="AJ3123" i="6"/>
  <c r="AJ3122" i="6"/>
  <c r="AJ3121" i="6"/>
  <c r="AJ3120" i="6"/>
  <c r="AJ3119" i="6"/>
  <c r="AJ3118" i="6"/>
  <c r="AJ3117" i="6"/>
  <c r="AJ3116" i="6"/>
  <c r="AJ3115" i="6"/>
  <c r="AJ3114" i="6"/>
  <c r="AJ3113" i="6"/>
  <c r="AJ3112" i="6"/>
  <c r="AJ3111" i="6"/>
  <c r="AJ3110" i="6"/>
  <c r="AJ3109" i="6"/>
  <c r="AJ3108" i="6"/>
  <c r="AJ3107" i="6"/>
  <c r="AJ3106" i="6"/>
  <c r="AJ3105" i="6"/>
  <c r="AJ3104" i="6"/>
  <c r="AJ3103" i="6"/>
  <c r="AJ3102" i="6"/>
  <c r="AJ3101" i="6"/>
  <c r="AJ3100" i="6"/>
  <c r="AJ3099" i="6"/>
  <c r="AJ3098" i="6"/>
  <c r="AJ3097" i="6"/>
  <c r="AJ3096" i="6"/>
  <c r="AJ3095" i="6"/>
  <c r="AJ3094" i="6"/>
  <c r="AJ3093" i="6"/>
  <c r="AJ3092" i="6"/>
  <c r="AJ3091" i="6"/>
  <c r="AJ3090" i="6"/>
  <c r="AJ3089" i="6"/>
  <c r="AJ3088" i="6"/>
  <c r="AJ3087" i="6"/>
  <c r="AJ3086" i="6"/>
  <c r="AJ3085" i="6"/>
  <c r="AJ3084" i="6"/>
  <c r="AJ3083" i="6"/>
  <c r="AJ3082" i="6"/>
  <c r="AJ3081" i="6"/>
  <c r="AJ3080" i="6"/>
  <c r="AJ3079" i="6"/>
  <c r="AJ3078" i="6"/>
  <c r="AJ3077" i="6"/>
  <c r="AJ3076" i="6"/>
  <c r="AJ3075" i="6"/>
  <c r="AJ3074" i="6"/>
  <c r="AJ3073" i="6"/>
  <c r="AJ3072" i="6"/>
  <c r="AJ3071" i="6"/>
  <c r="AJ3070" i="6"/>
  <c r="AJ3069" i="6"/>
  <c r="AJ3068" i="6"/>
  <c r="AJ3067" i="6"/>
  <c r="AJ3066" i="6"/>
  <c r="AJ3065" i="6"/>
  <c r="AJ3064" i="6"/>
  <c r="AJ3063" i="6"/>
  <c r="AJ3062" i="6"/>
  <c r="AJ3061" i="6"/>
  <c r="AJ3060" i="6"/>
  <c r="AJ3059" i="6"/>
  <c r="AJ3058" i="6"/>
  <c r="AJ3057" i="6"/>
  <c r="AJ3056" i="6"/>
  <c r="AJ3055" i="6"/>
  <c r="AJ3054" i="6"/>
  <c r="AJ3053" i="6"/>
  <c r="AJ3052" i="6"/>
  <c r="AJ3051" i="6"/>
  <c r="AJ3050" i="6"/>
  <c r="AJ3049" i="6"/>
  <c r="AJ3048" i="6"/>
  <c r="AJ3047" i="6"/>
  <c r="AJ3046" i="6"/>
  <c r="AJ3045" i="6"/>
  <c r="AJ3044" i="6"/>
  <c r="AJ3043" i="6"/>
  <c r="AJ3042" i="6"/>
  <c r="AJ3041" i="6"/>
  <c r="AJ3040" i="6"/>
  <c r="AJ3039" i="6"/>
  <c r="AJ3038" i="6"/>
  <c r="AJ3037" i="6"/>
  <c r="AJ3036" i="6"/>
  <c r="AJ3035" i="6"/>
  <c r="AJ3034" i="6"/>
  <c r="AJ3033" i="6"/>
  <c r="AJ3032" i="6"/>
  <c r="AJ3031" i="6"/>
  <c r="AJ3030" i="6"/>
  <c r="AJ3029" i="6"/>
  <c r="AJ3028" i="6"/>
  <c r="AJ3027" i="6"/>
  <c r="AJ3026" i="6"/>
  <c r="AJ3025" i="6"/>
  <c r="AJ3024" i="6"/>
  <c r="AJ3023" i="6"/>
  <c r="AJ3022" i="6"/>
  <c r="AJ3021" i="6"/>
  <c r="AJ3020" i="6"/>
  <c r="AJ3019" i="6"/>
  <c r="AJ3018" i="6"/>
  <c r="AJ3017" i="6"/>
  <c r="AJ3016" i="6"/>
  <c r="AJ3015" i="6"/>
  <c r="AJ3014" i="6"/>
  <c r="AJ3013" i="6"/>
  <c r="AJ3012" i="6"/>
  <c r="AJ3011" i="6"/>
  <c r="AJ3010" i="6"/>
  <c r="AJ3009" i="6"/>
  <c r="AJ3008" i="6"/>
  <c r="AJ3007" i="6"/>
  <c r="AJ3006" i="6"/>
  <c r="AJ3005" i="6"/>
  <c r="AJ3004" i="6"/>
  <c r="AJ3003" i="6"/>
  <c r="AJ3002" i="6"/>
  <c r="AJ3001" i="6"/>
  <c r="AJ3000" i="6"/>
  <c r="AJ2999" i="6"/>
  <c r="AJ2998" i="6"/>
  <c r="AJ2997" i="6"/>
  <c r="AJ2996" i="6"/>
  <c r="AJ2995" i="6"/>
  <c r="AJ2994" i="6"/>
  <c r="AJ2993" i="6"/>
  <c r="AJ2992" i="6"/>
  <c r="AJ2991" i="6"/>
  <c r="AJ2990" i="6"/>
  <c r="AJ2989" i="6"/>
  <c r="AJ2988" i="6"/>
  <c r="AJ2987" i="6"/>
  <c r="AJ2986" i="6"/>
  <c r="AJ2985" i="6"/>
  <c r="AJ2984" i="6"/>
  <c r="AJ2983" i="6"/>
  <c r="AJ2982" i="6"/>
  <c r="AJ2981" i="6"/>
  <c r="AJ2980" i="6"/>
  <c r="AJ2979" i="6"/>
  <c r="AJ2978" i="6"/>
  <c r="AJ2977" i="6"/>
  <c r="AJ2976" i="6"/>
  <c r="AJ2975" i="6"/>
  <c r="AJ2974" i="6"/>
  <c r="AJ2973" i="6"/>
  <c r="AJ2972" i="6"/>
  <c r="AJ2971" i="6"/>
  <c r="AJ2970" i="6"/>
  <c r="AJ2969" i="6"/>
  <c r="AJ2968" i="6"/>
  <c r="AJ2967" i="6"/>
  <c r="AJ2966" i="6"/>
  <c r="AJ2965" i="6"/>
  <c r="AJ2964" i="6"/>
  <c r="AJ2963" i="6"/>
  <c r="AJ2962" i="6"/>
  <c r="AJ2961" i="6"/>
  <c r="AJ2960" i="6"/>
  <c r="AJ2959" i="6"/>
  <c r="AJ2958" i="6"/>
  <c r="AJ2957" i="6"/>
  <c r="AJ2956" i="6"/>
  <c r="AJ2955" i="6"/>
  <c r="AJ2954" i="6"/>
  <c r="AJ2953" i="6"/>
  <c r="AJ2952" i="6"/>
  <c r="AJ2951" i="6"/>
  <c r="AJ2950" i="6"/>
  <c r="AJ2949" i="6"/>
  <c r="AJ2948" i="6"/>
  <c r="AJ2947" i="6"/>
  <c r="AJ2946" i="6"/>
  <c r="AJ2945" i="6"/>
  <c r="AJ2944" i="6"/>
  <c r="AJ2943" i="6"/>
  <c r="AJ2942" i="6"/>
  <c r="AJ2941" i="6"/>
  <c r="AJ2940" i="6"/>
  <c r="AJ2939" i="6"/>
  <c r="AJ2938" i="6"/>
  <c r="AJ2937" i="6"/>
  <c r="AJ2936" i="6"/>
  <c r="AJ2935" i="6"/>
  <c r="AJ2934" i="6"/>
  <c r="AJ2933" i="6"/>
  <c r="AJ2932" i="6"/>
  <c r="AJ2931" i="6"/>
  <c r="AJ2930" i="6"/>
  <c r="AJ2929" i="6"/>
  <c r="AJ2928" i="6"/>
  <c r="AJ2927" i="6"/>
  <c r="AJ2926" i="6"/>
  <c r="AJ2925" i="6"/>
  <c r="AJ2924" i="6"/>
  <c r="AJ2923" i="6"/>
  <c r="AJ2922" i="6"/>
  <c r="AJ2921" i="6"/>
  <c r="AJ2920" i="6"/>
  <c r="AJ2919" i="6"/>
  <c r="AJ2918" i="6"/>
  <c r="AJ2917" i="6"/>
  <c r="AJ2916" i="6"/>
  <c r="AJ2915" i="6"/>
  <c r="AJ2914" i="6"/>
  <c r="AJ2913" i="6"/>
  <c r="AJ2912" i="6"/>
  <c r="AJ2911" i="6"/>
  <c r="AJ2910" i="6"/>
  <c r="AJ2909" i="6"/>
  <c r="AJ2908" i="6"/>
  <c r="AJ2907" i="6"/>
  <c r="AJ2906" i="6"/>
  <c r="AJ2905" i="6"/>
  <c r="AJ2904" i="6"/>
  <c r="AJ2903" i="6"/>
  <c r="AJ2902" i="6"/>
  <c r="AJ2901" i="6"/>
  <c r="AJ2900" i="6"/>
  <c r="AJ2899" i="6"/>
  <c r="AJ2898" i="6"/>
  <c r="AJ2897" i="6"/>
  <c r="AJ2896" i="6"/>
  <c r="AJ2895" i="6"/>
  <c r="AJ2894" i="6"/>
  <c r="AJ2893" i="6"/>
  <c r="AJ2892" i="6"/>
  <c r="AJ2891" i="6"/>
  <c r="AJ2890" i="6"/>
  <c r="AJ2889" i="6"/>
  <c r="AJ2888" i="6"/>
  <c r="AJ2887" i="6"/>
  <c r="AJ2886" i="6"/>
  <c r="AJ2885" i="6"/>
  <c r="AJ2884" i="6"/>
  <c r="AJ2883" i="6"/>
  <c r="AJ2882" i="6"/>
  <c r="AJ2881" i="6"/>
  <c r="AJ2880" i="6"/>
  <c r="AJ2879" i="6"/>
  <c r="AJ2878" i="6"/>
  <c r="AJ2877" i="6"/>
  <c r="AJ2876" i="6"/>
  <c r="AJ2875" i="6"/>
  <c r="AJ2874" i="6"/>
  <c r="AJ2873" i="6"/>
  <c r="AJ2872" i="6"/>
  <c r="AJ2871" i="6"/>
  <c r="AJ2870" i="6"/>
  <c r="AJ2869" i="6"/>
  <c r="AJ2868" i="6"/>
  <c r="AJ2867" i="6"/>
  <c r="AJ2866" i="6"/>
  <c r="AJ2865" i="6"/>
  <c r="AJ2864" i="6"/>
  <c r="AJ2863" i="6"/>
  <c r="AJ2862" i="6"/>
  <c r="AJ2861" i="6"/>
  <c r="AJ2860" i="6"/>
  <c r="AJ2859" i="6"/>
  <c r="AJ2858" i="6"/>
  <c r="AJ2857" i="6"/>
  <c r="AJ2856" i="6"/>
  <c r="AJ2855" i="6"/>
  <c r="AJ2854" i="6"/>
  <c r="AJ2853" i="6"/>
  <c r="AJ2852" i="6"/>
  <c r="AJ2851" i="6"/>
  <c r="AJ2850" i="6"/>
  <c r="AJ2849" i="6"/>
  <c r="AJ2848" i="6"/>
  <c r="AJ2847" i="6"/>
  <c r="AJ2846" i="6"/>
  <c r="AJ2845" i="6"/>
  <c r="AJ2844" i="6"/>
  <c r="AJ2843" i="6"/>
  <c r="AJ2842" i="6"/>
  <c r="AJ2841" i="6"/>
  <c r="AJ2840" i="6"/>
  <c r="AJ2839" i="6"/>
  <c r="AJ2838" i="6"/>
  <c r="AJ2837" i="6"/>
  <c r="AJ2836" i="6"/>
  <c r="AJ2835" i="6"/>
  <c r="AJ2834" i="6"/>
  <c r="AJ2833" i="6"/>
  <c r="AJ2832" i="6"/>
  <c r="AJ2831" i="6"/>
  <c r="AJ2830" i="6"/>
  <c r="AJ2829" i="6"/>
  <c r="AJ2828" i="6"/>
  <c r="AJ2827" i="6"/>
  <c r="AJ2826" i="6"/>
  <c r="AJ2825" i="6"/>
  <c r="AJ2824" i="6"/>
  <c r="AJ2823" i="6"/>
  <c r="AJ2822" i="6"/>
  <c r="AJ2821" i="6"/>
  <c r="AJ2820" i="6"/>
  <c r="AJ2819" i="6"/>
  <c r="AJ2818" i="6"/>
  <c r="AJ2817" i="6"/>
  <c r="AJ2816" i="6"/>
  <c r="AJ2815" i="6"/>
  <c r="AJ2814" i="6"/>
  <c r="AJ2813" i="6"/>
  <c r="AJ2812" i="6"/>
  <c r="AJ2811" i="6"/>
  <c r="AJ2810" i="6"/>
  <c r="AJ2809" i="6"/>
  <c r="AJ2808" i="6"/>
  <c r="AJ2807" i="6"/>
  <c r="AJ2806" i="6"/>
  <c r="AJ2805" i="6"/>
  <c r="AJ2804" i="6"/>
  <c r="AJ2803" i="6"/>
  <c r="AJ2802" i="6"/>
  <c r="AJ2801" i="6"/>
  <c r="AJ2800" i="6"/>
  <c r="AJ2799" i="6"/>
  <c r="AJ2798" i="6"/>
  <c r="AJ2797" i="6"/>
  <c r="AJ2796" i="6"/>
  <c r="AJ2795" i="6"/>
  <c r="AJ2794" i="6"/>
  <c r="AJ2793" i="6"/>
  <c r="AJ2792" i="6"/>
  <c r="AJ2791" i="6"/>
  <c r="AJ2790" i="6"/>
  <c r="AJ2789" i="6"/>
  <c r="AJ2788" i="6"/>
  <c r="AJ2787" i="6"/>
  <c r="AJ2786" i="6"/>
  <c r="AJ2785" i="6"/>
  <c r="AJ2784" i="6"/>
  <c r="AJ2783" i="6"/>
  <c r="AJ2782" i="6"/>
  <c r="AJ2781" i="6"/>
  <c r="AJ2780" i="6"/>
  <c r="AJ2779" i="6"/>
  <c r="AJ2778" i="6"/>
  <c r="AJ2777" i="6"/>
  <c r="AJ2776" i="6"/>
  <c r="AJ2775" i="6"/>
  <c r="AJ2774" i="6"/>
  <c r="AJ2773" i="6"/>
  <c r="AJ2772" i="6"/>
  <c r="AJ2771" i="6"/>
  <c r="AJ2770" i="6"/>
  <c r="AJ2769" i="6"/>
  <c r="AJ2768" i="6"/>
  <c r="AJ2767" i="6"/>
  <c r="AJ2766" i="6"/>
  <c r="AJ2765" i="6"/>
  <c r="AJ2764" i="6"/>
  <c r="AJ2763" i="6"/>
  <c r="AJ2762" i="6"/>
  <c r="AJ2761" i="6"/>
  <c r="AJ2760" i="6"/>
  <c r="AJ2759" i="6"/>
  <c r="AJ2758" i="6"/>
  <c r="AJ2757" i="6"/>
  <c r="AJ2756" i="6"/>
  <c r="AJ2755" i="6"/>
  <c r="AJ2754" i="6"/>
  <c r="AJ2753" i="6"/>
  <c r="AJ2752" i="6"/>
  <c r="AJ2751" i="6"/>
  <c r="AJ2750" i="6"/>
  <c r="AJ2749" i="6"/>
  <c r="AJ2748" i="6"/>
  <c r="AJ2747" i="6"/>
  <c r="AJ2746" i="6"/>
  <c r="AJ2745" i="6"/>
  <c r="AJ2744" i="6"/>
  <c r="AJ2743" i="6"/>
  <c r="AJ2742" i="6"/>
  <c r="AJ2741" i="6"/>
  <c r="AJ2740" i="6"/>
  <c r="AJ2739" i="6"/>
  <c r="AJ2738" i="6"/>
  <c r="AJ2737" i="6"/>
  <c r="AJ2736" i="6"/>
  <c r="AJ2735" i="6"/>
  <c r="AJ2734" i="6"/>
  <c r="AJ2733" i="6"/>
  <c r="AJ2732" i="6"/>
  <c r="AJ2731" i="6"/>
  <c r="AJ2730" i="6"/>
  <c r="AJ2729" i="6"/>
  <c r="AJ2728" i="6"/>
  <c r="AJ2727" i="6"/>
  <c r="AJ2726" i="6"/>
  <c r="AJ2725" i="6"/>
  <c r="AJ2724" i="6"/>
  <c r="AJ2723" i="6"/>
  <c r="AJ2722" i="6"/>
  <c r="AJ2721" i="6"/>
  <c r="AJ2720" i="6"/>
  <c r="AJ2719" i="6"/>
  <c r="AJ2718" i="6"/>
  <c r="AJ2717" i="6"/>
  <c r="AJ2716" i="6"/>
  <c r="AJ2715" i="6"/>
  <c r="AJ2714" i="6"/>
  <c r="AJ2713" i="6"/>
  <c r="AJ2712" i="6"/>
  <c r="AJ2711" i="6"/>
  <c r="AJ2710" i="6"/>
  <c r="AJ2709" i="6"/>
  <c r="AJ2708" i="6"/>
  <c r="AJ2707" i="6"/>
  <c r="AJ2706" i="6"/>
  <c r="AJ2705" i="6"/>
  <c r="AJ2704" i="6"/>
  <c r="AJ2703" i="6"/>
  <c r="AJ2702" i="6"/>
  <c r="AJ2701" i="6"/>
  <c r="AJ2700" i="6"/>
  <c r="AJ2699" i="6"/>
  <c r="AJ2698" i="6"/>
  <c r="AJ2697" i="6"/>
  <c r="AJ2696" i="6"/>
  <c r="AJ2695" i="6"/>
  <c r="AJ2694" i="6"/>
  <c r="AJ2693" i="6"/>
  <c r="AJ2692" i="6"/>
  <c r="AJ2691" i="6"/>
  <c r="AJ2690" i="6"/>
  <c r="AJ2689" i="6"/>
  <c r="AJ2688" i="6"/>
  <c r="AJ2687" i="6"/>
  <c r="AJ2686" i="6"/>
  <c r="AJ2685" i="6"/>
  <c r="AJ2684" i="6"/>
  <c r="AJ2683" i="6"/>
  <c r="AJ2682" i="6"/>
  <c r="AJ2681" i="6"/>
  <c r="AJ2680" i="6"/>
  <c r="AJ2679" i="6"/>
  <c r="AJ2678" i="6"/>
  <c r="AJ2677" i="6"/>
  <c r="AJ2676" i="6"/>
  <c r="AJ2675" i="6"/>
  <c r="AJ2674" i="6"/>
  <c r="AJ2673" i="6"/>
  <c r="AJ2672" i="6"/>
  <c r="AJ2671" i="6"/>
  <c r="AJ2670" i="6"/>
  <c r="AJ2669" i="6"/>
  <c r="AJ2668" i="6"/>
  <c r="AJ2667" i="6"/>
  <c r="AJ2666" i="6"/>
  <c r="AJ2665" i="6"/>
  <c r="AJ2664" i="6"/>
  <c r="AJ2663" i="6"/>
  <c r="AJ2662" i="6"/>
  <c r="AJ2661" i="6"/>
  <c r="AJ2660" i="6"/>
  <c r="AJ2659" i="6"/>
  <c r="AJ2658" i="6"/>
  <c r="AJ2657" i="6"/>
  <c r="AJ2656" i="6"/>
  <c r="AJ2655" i="6"/>
  <c r="AJ2654" i="6"/>
  <c r="AJ2653" i="6"/>
  <c r="AJ2652" i="6"/>
  <c r="AJ2651" i="6"/>
  <c r="AJ2650" i="6"/>
  <c r="AJ2649" i="6"/>
  <c r="AJ2648" i="6"/>
  <c r="AJ2647" i="6"/>
  <c r="AJ2646" i="6"/>
  <c r="AJ2645" i="6"/>
  <c r="AJ2644" i="6"/>
  <c r="AJ2643" i="6"/>
  <c r="AJ2642" i="6"/>
  <c r="AJ2641" i="6"/>
  <c r="AJ2640" i="6"/>
  <c r="AJ2639" i="6"/>
  <c r="AJ2638" i="6"/>
  <c r="AJ2637" i="6"/>
  <c r="AJ2636" i="6"/>
  <c r="AJ2635" i="6"/>
  <c r="AJ2634" i="6"/>
  <c r="AJ2633" i="6"/>
  <c r="AJ2632" i="6"/>
  <c r="AJ2631" i="6"/>
  <c r="AJ2630" i="6"/>
  <c r="AJ2629" i="6"/>
  <c r="AJ2628" i="6"/>
  <c r="AJ2627" i="6"/>
  <c r="AJ2626" i="6"/>
  <c r="AJ2625" i="6"/>
  <c r="AJ2624" i="6"/>
  <c r="AJ2623" i="6"/>
  <c r="AJ2622" i="6"/>
  <c r="AJ2621" i="6"/>
  <c r="AJ2620" i="6"/>
  <c r="AJ2619" i="6"/>
  <c r="AJ2618" i="6"/>
  <c r="AJ2617" i="6"/>
  <c r="AJ2616" i="6"/>
  <c r="AJ2615" i="6"/>
  <c r="AJ2614" i="6"/>
  <c r="AJ2613" i="6"/>
  <c r="AJ2612" i="6"/>
  <c r="AJ2611" i="6"/>
  <c r="AJ2610" i="6"/>
  <c r="AJ2609" i="6"/>
  <c r="AJ2608" i="6"/>
  <c r="AJ2607" i="6"/>
  <c r="AJ2606" i="6"/>
  <c r="AJ2605" i="6"/>
  <c r="AJ2604" i="6"/>
  <c r="AJ2603" i="6"/>
  <c r="AJ2602" i="6"/>
  <c r="AJ2601" i="6"/>
  <c r="AJ2600" i="6"/>
  <c r="AJ2599" i="6"/>
  <c r="AJ2598" i="6"/>
  <c r="AJ2597" i="6"/>
  <c r="AJ2596" i="6"/>
  <c r="AJ2595" i="6"/>
  <c r="AJ2594" i="6"/>
  <c r="AJ2593" i="6"/>
  <c r="AJ2592" i="6"/>
  <c r="AJ2591" i="6"/>
  <c r="AJ2590" i="6"/>
  <c r="AJ2589" i="6"/>
  <c r="AJ2588" i="6"/>
  <c r="AJ2587" i="6"/>
  <c r="AJ2586" i="6"/>
  <c r="AJ2585" i="6"/>
  <c r="AJ2584" i="6"/>
  <c r="AJ2583" i="6"/>
  <c r="AJ2582" i="6"/>
  <c r="AJ2581" i="6"/>
  <c r="AJ2580" i="6"/>
  <c r="AJ2579" i="6"/>
  <c r="AJ2578" i="6"/>
  <c r="AJ2577" i="6"/>
  <c r="AJ2576" i="6"/>
  <c r="AJ2575" i="6"/>
  <c r="AJ2574" i="6"/>
  <c r="AJ2573" i="6"/>
  <c r="AJ2572" i="6"/>
  <c r="AJ2571" i="6"/>
  <c r="AJ2570" i="6"/>
  <c r="AJ2569" i="6"/>
  <c r="AJ2568" i="6"/>
  <c r="AJ2567" i="6"/>
  <c r="AJ2566" i="6"/>
  <c r="AJ2565" i="6"/>
  <c r="AJ2564" i="6"/>
  <c r="AJ2563" i="6"/>
  <c r="AJ2562" i="6"/>
  <c r="AJ2561" i="6"/>
  <c r="AJ2560" i="6"/>
  <c r="AJ2559" i="6"/>
  <c r="AJ2558" i="6"/>
  <c r="AJ2557" i="6"/>
  <c r="AJ2556" i="6"/>
  <c r="AJ2555" i="6"/>
  <c r="AJ2554" i="6"/>
  <c r="AJ2553" i="6"/>
  <c r="AJ2552" i="6"/>
  <c r="AJ2551" i="6"/>
  <c r="AJ2550" i="6"/>
  <c r="AJ2549" i="6"/>
  <c r="AJ2548" i="6"/>
  <c r="AJ2547" i="6"/>
  <c r="AJ2546" i="6"/>
  <c r="AJ2545" i="6"/>
  <c r="AJ2544" i="6"/>
  <c r="AJ2543" i="6"/>
  <c r="AJ2542" i="6"/>
  <c r="AJ2541" i="6"/>
  <c r="AJ2540" i="6"/>
  <c r="AJ2539" i="6"/>
  <c r="AJ2538" i="6"/>
  <c r="AJ2537" i="6"/>
  <c r="AJ2536" i="6"/>
  <c r="AJ2535" i="6"/>
  <c r="AJ2534" i="6"/>
  <c r="AJ2533" i="6"/>
  <c r="AJ2532" i="6"/>
  <c r="AJ2531" i="6"/>
  <c r="AJ2530" i="6"/>
  <c r="AJ2529" i="6"/>
  <c r="AJ2528" i="6"/>
  <c r="AJ2527" i="6"/>
  <c r="AJ2526" i="6"/>
  <c r="AJ2525" i="6"/>
  <c r="AJ2524" i="6"/>
  <c r="AJ2523" i="6"/>
  <c r="AJ2522" i="6"/>
  <c r="AJ2521" i="6"/>
  <c r="AJ2520" i="6"/>
  <c r="AJ2519" i="6"/>
  <c r="AJ2518" i="6"/>
  <c r="AJ2517" i="6"/>
  <c r="AJ2516" i="6"/>
  <c r="AJ2515" i="6"/>
  <c r="AJ2514" i="6"/>
  <c r="AJ2513" i="6"/>
  <c r="AJ2512" i="6"/>
  <c r="AJ2511" i="6"/>
  <c r="AJ2510" i="6"/>
  <c r="AJ2509" i="6"/>
  <c r="AJ2508" i="6"/>
  <c r="AJ2507" i="6"/>
  <c r="AJ2506" i="6"/>
  <c r="AJ2505" i="6"/>
  <c r="AJ2504" i="6"/>
  <c r="AJ2503" i="6"/>
  <c r="AJ2502" i="6"/>
  <c r="AJ2501" i="6"/>
  <c r="AJ2500" i="6"/>
  <c r="AJ2499" i="6"/>
  <c r="AJ2498" i="6"/>
  <c r="AJ2497" i="6"/>
  <c r="AJ2496" i="6"/>
  <c r="AJ2495" i="6"/>
  <c r="AJ2494" i="6"/>
  <c r="AJ2493" i="6"/>
  <c r="AJ2492" i="6"/>
  <c r="AJ2491" i="6"/>
  <c r="AJ2490" i="6"/>
  <c r="AJ2489" i="6"/>
  <c r="AJ2488" i="6"/>
  <c r="AJ2487" i="6"/>
  <c r="AJ2486" i="6"/>
  <c r="AJ2485" i="6"/>
  <c r="AJ2484" i="6"/>
  <c r="AJ2483" i="6"/>
  <c r="AJ2482" i="6"/>
  <c r="AJ2481" i="6"/>
  <c r="AJ2480" i="6"/>
  <c r="AJ2479" i="6"/>
  <c r="AJ2478" i="6"/>
  <c r="AJ2477" i="6"/>
  <c r="AJ2476" i="6"/>
  <c r="AJ2475" i="6"/>
  <c r="AJ2474" i="6"/>
  <c r="AJ2473" i="6"/>
  <c r="AJ2472" i="6"/>
  <c r="AJ2471" i="6"/>
  <c r="AJ2470" i="6"/>
  <c r="AJ2469" i="6"/>
  <c r="AJ2468" i="6"/>
  <c r="AJ2467" i="6"/>
  <c r="AJ2466" i="6"/>
  <c r="AJ2465" i="6"/>
  <c r="AJ2464" i="6"/>
  <c r="AJ2463" i="6"/>
  <c r="AJ2462" i="6"/>
  <c r="AJ2461" i="6"/>
  <c r="AJ2460" i="6"/>
  <c r="AJ2459" i="6"/>
  <c r="AJ2458" i="6"/>
  <c r="AJ2457" i="6"/>
  <c r="AJ2456" i="6"/>
  <c r="AJ2455" i="6"/>
  <c r="AJ2454" i="6"/>
  <c r="AJ2453" i="6"/>
  <c r="AJ2452" i="6"/>
  <c r="AJ2451" i="6"/>
  <c r="AJ2450" i="6"/>
  <c r="AJ2449" i="6"/>
  <c r="AJ2448" i="6"/>
  <c r="AJ2447" i="6"/>
  <c r="AJ2446" i="6"/>
  <c r="AJ2445" i="6"/>
  <c r="AJ2444" i="6"/>
  <c r="AJ2443" i="6"/>
  <c r="AJ2442" i="6"/>
  <c r="AJ2441" i="6"/>
  <c r="AJ2440" i="6"/>
  <c r="AJ2439" i="6"/>
  <c r="AJ2438" i="6"/>
  <c r="AJ2437" i="6"/>
  <c r="AJ2436" i="6"/>
  <c r="AJ2435" i="6"/>
  <c r="AJ2434" i="6"/>
  <c r="AJ2433" i="6"/>
  <c r="AJ2432" i="6"/>
  <c r="AJ2431" i="6"/>
  <c r="AJ2430" i="6"/>
  <c r="AJ2429" i="6"/>
  <c r="AJ2428" i="6"/>
  <c r="AJ2427" i="6"/>
  <c r="AJ2426" i="6"/>
  <c r="AJ2425" i="6"/>
  <c r="AJ2424" i="6"/>
  <c r="AJ2423" i="6"/>
  <c r="AJ2422" i="6"/>
  <c r="AJ2421" i="6"/>
  <c r="AJ2420" i="6"/>
  <c r="AJ2419" i="6"/>
  <c r="AJ2418" i="6"/>
  <c r="AJ2417" i="6"/>
  <c r="AJ2416" i="6"/>
  <c r="AJ2415" i="6"/>
  <c r="AJ2414" i="6"/>
  <c r="AJ2413" i="6"/>
  <c r="AJ2412" i="6"/>
  <c r="AJ2411" i="6"/>
  <c r="AJ2410" i="6"/>
  <c r="AJ2409" i="6"/>
  <c r="AJ2408" i="6"/>
  <c r="AJ2407" i="6"/>
  <c r="AJ2406" i="6"/>
  <c r="AJ2405" i="6"/>
  <c r="AJ2404" i="6"/>
  <c r="AJ2403" i="6"/>
  <c r="AJ2402" i="6"/>
  <c r="AJ2401" i="6"/>
  <c r="AJ2400" i="6"/>
  <c r="AJ2399" i="6"/>
  <c r="AJ2398" i="6"/>
  <c r="AJ2397" i="6"/>
  <c r="AJ2396" i="6"/>
  <c r="AJ2395" i="6"/>
  <c r="AJ2394" i="6"/>
  <c r="AJ2393" i="6"/>
  <c r="AJ2392" i="6"/>
  <c r="AJ2391" i="6"/>
  <c r="AJ2390" i="6"/>
  <c r="AJ2389" i="6"/>
  <c r="AJ2388" i="6"/>
  <c r="AJ2387" i="6"/>
  <c r="AJ2386" i="6"/>
  <c r="AJ2385" i="6"/>
  <c r="AJ2384" i="6"/>
  <c r="AJ2383" i="6"/>
  <c r="AJ2382" i="6"/>
  <c r="AJ2381" i="6"/>
  <c r="AJ2380" i="6"/>
  <c r="AJ2379" i="6"/>
  <c r="AJ2378" i="6"/>
  <c r="AJ2377" i="6"/>
  <c r="AJ2376" i="6"/>
  <c r="AJ2375" i="6"/>
  <c r="AJ2374" i="6"/>
  <c r="AJ2373" i="6"/>
  <c r="AJ2372" i="6"/>
  <c r="AJ2371" i="6"/>
  <c r="AJ2370" i="6"/>
  <c r="AJ2369" i="6"/>
  <c r="AJ2368" i="6"/>
  <c r="AJ2367" i="6"/>
  <c r="AJ2366" i="6"/>
  <c r="AJ2365" i="6"/>
  <c r="AJ2364" i="6"/>
  <c r="AJ2363" i="6"/>
  <c r="AJ2362" i="6"/>
  <c r="AJ2361" i="6"/>
  <c r="AJ2360" i="6"/>
  <c r="AJ2359" i="6"/>
  <c r="AJ2358" i="6"/>
  <c r="AJ2357" i="6"/>
  <c r="AJ2356" i="6"/>
  <c r="AJ2355" i="6"/>
  <c r="AJ2354" i="6"/>
  <c r="AJ2353" i="6"/>
  <c r="AJ2352" i="6"/>
  <c r="AJ2351" i="6"/>
  <c r="AJ2350" i="6"/>
  <c r="AJ2349" i="6"/>
  <c r="AJ2348" i="6"/>
  <c r="AJ2347" i="6"/>
  <c r="AJ2346" i="6"/>
  <c r="AJ2345" i="6"/>
  <c r="AJ2344" i="6"/>
  <c r="AJ2343" i="6"/>
  <c r="AJ2342" i="6"/>
  <c r="AJ2341" i="6"/>
  <c r="AJ2340" i="6"/>
  <c r="AJ2339" i="6"/>
  <c r="AJ2338" i="6"/>
  <c r="AJ2337" i="6"/>
  <c r="AJ2336" i="6"/>
  <c r="AJ2335" i="6"/>
  <c r="AJ2334" i="6"/>
  <c r="AJ2333" i="6"/>
  <c r="AJ2332" i="6"/>
  <c r="AJ2331" i="6"/>
  <c r="AJ2330" i="6"/>
  <c r="AJ2329" i="6"/>
  <c r="AJ2328" i="6"/>
  <c r="AJ2327" i="6"/>
  <c r="AJ2326" i="6"/>
  <c r="AJ2325" i="6"/>
  <c r="AJ2324" i="6"/>
  <c r="AJ2323" i="6"/>
  <c r="AJ2322" i="6"/>
  <c r="AJ2321" i="6"/>
  <c r="AJ2320" i="6"/>
  <c r="AJ2319" i="6"/>
  <c r="AJ2318" i="6"/>
  <c r="AJ2317" i="6"/>
  <c r="AJ2316" i="6"/>
  <c r="AJ2315" i="6"/>
  <c r="AJ2314" i="6"/>
  <c r="AJ2313" i="6"/>
  <c r="AJ2312" i="6"/>
  <c r="AJ2311" i="6"/>
  <c r="AJ2310" i="6"/>
  <c r="AJ2309" i="6"/>
  <c r="AJ2308" i="6"/>
  <c r="AJ2307" i="6"/>
  <c r="AJ2306" i="6"/>
  <c r="AJ2305" i="6"/>
  <c r="AJ2304" i="6"/>
  <c r="AJ2303" i="6"/>
  <c r="AJ2302" i="6"/>
  <c r="AJ2301" i="6"/>
  <c r="AJ2300" i="6"/>
  <c r="AJ2299" i="6"/>
  <c r="AJ2298" i="6"/>
  <c r="AJ2297" i="6"/>
  <c r="AJ2296" i="6"/>
  <c r="AJ2295" i="6"/>
  <c r="AJ2294" i="6"/>
  <c r="AJ2293" i="6"/>
  <c r="AJ2292" i="6"/>
  <c r="AJ2291" i="6"/>
  <c r="AJ2290" i="6"/>
  <c r="AJ2289" i="6"/>
  <c r="AJ2288" i="6"/>
  <c r="AJ2287" i="6"/>
  <c r="AJ2286" i="6"/>
  <c r="AJ2285" i="6"/>
  <c r="AJ2284" i="6"/>
  <c r="AJ2283" i="6"/>
  <c r="AJ2282" i="6"/>
  <c r="AJ2281" i="6"/>
  <c r="AJ2280" i="6"/>
  <c r="AJ2279" i="6"/>
  <c r="AJ2278" i="6"/>
  <c r="AJ2277" i="6"/>
  <c r="AJ2276" i="6"/>
  <c r="AJ2275" i="6"/>
  <c r="AJ2274" i="6"/>
  <c r="AJ2273" i="6"/>
  <c r="AJ2272" i="6"/>
  <c r="AJ2271" i="6"/>
  <c r="AJ2270" i="6"/>
  <c r="AJ2269" i="6"/>
  <c r="AJ2268" i="6"/>
  <c r="AJ2267" i="6"/>
  <c r="AJ2266" i="6"/>
  <c r="AJ2265" i="6"/>
  <c r="AJ2264" i="6"/>
  <c r="AJ2263" i="6"/>
  <c r="AJ2262" i="6"/>
  <c r="AJ2261" i="6"/>
  <c r="AJ2260" i="6"/>
  <c r="AJ2259" i="6"/>
  <c r="AJ2258" i="6"/>
  <c r="AJ2257" i="6"/>
  <c r="AJ2256" i="6"/>
  <c r="AJ2255" i="6"/>
  <c r="AJ2254" i="6"/>
  <c r="AJ2253" i="6"/>
  <c r="AJ2252" i="6"/>
  <c r="AJ2251" i="6"/>
  <c r="AJ2250" i="6"/>
  <c r="AJ2249" i="6"/>
  <c r="AJ2248" i="6"/>
  <c r="AJ2247" i="6"/>
  <c r="AJ2246" i="6"/>
  <c r="AJ2245" i="6"/>
  <c r="AJ2244" i="6"/>
  <c r="AJ2243" i="6"/>
  <c r="AJ2242" i="6"/>
  <c r="AJ2241" i="6"/>
  <c r="AJ2240" i="6"/>
  <c r="AJ2239" i="6"/>
  <c r="AJ2238" i="6"/>
  <c r="AJ2237" i="6"/>
  <c r="AJ2236" i="6"/>
  <c r="AJ2235" i="6"/>
  <c r="AJ2234" i="6"/>
  <c r="AJ2233" i="6"/>
  <c r="AJ2232" i="6"/>
  <c r="AJ2231" i="6"/>
  <c r="AJ2230" i="6"/>
  <c r="AJ2229" i="6"/>
  <c r="AJ2228" i="6"/>
  <c r="AJ2227" i="6"/>
  <c r="AJ2226" i="6"/>
  <c r="AJ2225" i="6"/>
  <c r="AJ2224" i="6"/>
  <c r="AJ2223" i="6"/>
  <c r="AJ2222" i="6"/>
  <c r="AJ2221" i="6"/>
  <c r="AJ2220" i="6"/>
  <c r="AJ2219" i="6"/>
  <c r="AJ2218" i="6"/>
  <c r="AJ2217" i="6"/>
  <c r="AJ2216" i="6"/>
  <c r="AJ2215" i="6"/>
  <c r="AJ2214" i="6"/>
  <c r="AJ2213" i="6"/>
  <c r="AJ2212" i="6"/>
  <c r="AJ2211" i="6"/>
  <c r="AJ2210" i="6"/>
  <c r="AJ2209" i="6"/>
  <c r="AJ2208" i="6"/>
  <c r="AJ2207" i="6"/>
  <c r="AJ2206" i="6"/>
  <c r="AJ2205" i="6"/>
  <c r="AJ2204" i="6"/>
  <c r="AJ2203" i="6"/>
  <c r="AJ2202" i="6"/>
  <c r="AJ2201" i="6"/>
  <c r="AJ2200" i="6"/>
  <c r="AJ2199" i="6"/>
  <c r="AJ2198" i="6"/>
  <c r="AJ2197" i="6"/>
  <c r="AJ2196" i="6"/>
  <c r="AJ2195" i="6"/>
  <c r="AJ2194" i="6"/>
  <c r="AJ2193" i="6"/>
  <c r="AJ2192" i="6"/>
  <c r="AJ2191" i="6"/>
  <c r="AJ2190" i="6"/>
  <c r="AJ2189" i="6"/>
  <c r="AJ2188" i="6"/>
  <c r="AJ2187" i="6"/>
  <c r="AJ2186" i="6"/>
  <c r="AJ2185" i="6"/>
  <c r="AJ2184" i="6"/>
  <c r="AJ2183" i="6"/>
  <c r="AJ2182" i="6"/>
  <c r="AJ2181" i="6"/>
  <c r="AJ2180" i="6"/>
  <c r="AJ2179" i="6"/>
  <c r="AJ2178" i="6"/>
  <c r="AJ2177" i="6"/>
  <c r="AJ2176" i="6"/>
  <c r="AJ2175" i="6"/>
  <c r="AJ2174" i="6"/>
  <c r="AJ2173" i="6"/>
  <c r="AJ2172" i="6"/>
  <c r="AJ2171" i="6"/>
  <c r="AJ2170" i="6"/>
  <c r="AJ2169" i="6"/>
  <c r="AJ2168" i="6"/>
  <c r="AJ2167" i="6"/>
  <c r="AJ2166" i="6"/>
  <c r="AJ2165" i="6"/>
  <c r="AJ2164" i="6"/>
  <c r="AJ2163" i="6"/>
  <c r="AJ2162" i="6"/>
  <c r="AJ2161" i="6"/>
  <c r="AJ2160" i="6"/>
  <c r="AJ2159" i="6"/>
  <c r="AJ2158" i="6"/>
  <c r="AJ2157" i="6"/>
  <c r="AJ2156" i="6"/>
  <c r="AJ2155" i="6"/>
  <c r="AJ2154" i="6"/>
  <c r="AJ2153" i="6"/>
  <c r="AJ2152" i="6"/>
  <c r="AJ2151" i="6"/>
  <c r="AJ2150" i="6"/>
  <c r="AJ2149" i="6"/>
  <c r="AJ2148" i="6"/>
  <c r="AJ2147" i="6"/>
  <c r="AJ2146" i="6"/>
  <c r="AJ2145" i="6"/>
  <c r="AJ2144" i="6"/>
  <c r="AJ2143" i="6"/>
  <c r="AJ2142" i="6"/>
  <c r="AJ2141" i="6"/>
  <c r="AJ2140" i="6"/>
  <c r="AJ2139" i="6"/>
  <c r="AJ2138" i="6"/>
  <c r="AJ2137" i="6"/>
  <c r="AJ2136" i="6"/>
  <c r="AJ2135" i="6"/>
  <c r="AJ2134" i="6"/>
  <c r="AJ2133" i="6"/>
  <c r="AJ2132" i="6"/>
  <c r="AJ2131" i="6"/>
  <c r="AJ2130" i="6"/>
  <c r="AJ2129" i="6"/>
  <c r="AJ2128" i="6"/>
  <c r="AJ2127" i="6"/>
  <c r="AJ2126" i="6"/>
  <c r="AJ2125" i="6"/>
  <c r="AJ2124" i="6"/>
  <c r="AJ2123" i="6"/>
  <c r="AJ2122" i="6"/>
  <c r="AJ2121" i="6"/>
  <c r="AJ2120" i="6"/>
  <c r="AJ2119" i="6"/>
  <c r="AJ2118" i="6"/>
  <c r="AJ2117" i="6"/>
  <c r="AJ2116" i="6"/>
  <c r="AJ2115" i="6"/>
  <c r="AJ2114" i="6"/>
  <c r="AJ2113" i="6"/>
  <c r="AJ2112" i="6"/>
  <c r="AJ2111" i="6"/>
  <c r="AJ2110" i="6"/>
  <c r="AJ2109" i="6"/>
  <c r="AJ2108" i="6"/>
  <c r="AJ2107" i="6"/>
  <c r="AJ2106" i="6"/>
  <c r="AJ2105" i="6"/>
  <c r="AJ2104" i="6"/>
  <c r="AJ2103" i="6"/>
  <c r="AJ2102" i="6"/>
  <c r="AJ2101" i="6"/>
  <c r="AJ2100" i="6"/>
  <c r="AJ2099" i="6"/>
  <c r="AJ2098" i="6"/>
  <c r="AJ2097" i="6"/>
  <c r="AJ2096" i="6"/>
  <c r="AJ2095" i="6"/>
  <c r="AJ2094" i="6"/>
  <c r="AJ2093" i="6"/>
  <c r="AJ2092" i="6"/>
  <c r="AJ2091" i="6"/>
  <c r="AJ2090" i="6"/>
  <c r="AJ2089" i="6"/>
  <c r="AJ2088" i="6"/>
  <c r="AJ2087" i="6"/>
  <c r="AJ2086" i="6"/>
  <c r="AJ2085" i="6"/>
  <c r="AJ2084" i="6"/>
  <c r="AJ2083" i="6"/>
  <c r="AJ2082" i="6"/>
  <c r="AJ2081" i="6"/>
  <c r="AJ2080" i="6"/>
  <c r="AJ2079" i="6"/>
  <c r="AJ2078" i="6"/>
  <c r="AJ2077" i="6"/>
  <c r="AJ2076" i="6"/>
  <c r="AJ2075" i="6"/>
  <c r="AJ2074" i="6"/>
  <c r="AJ2073" i="6"/>
  <c r="AJ2072" i="6"/>
  <c r="AJ2071" i="6"/>
  <c r="AJ2070" i="6"/>
  <c r="AJ2069" i="6"/>
  <c r="AJ2068" i="6"/>
  <c r="AJ2067" i="6"/>
  <c r="AJ2066" i="6"/>
  <c r="AJ2065" i="6"/>
  <c r="AJ2064" i="6"/>
  <c r="AJ2063" i="6"/>
  <c r="AJ2062" i="6"/>
  <c r="AJ2061" i="6"/>
  <c r="AJ2060" i="6"/>
  <c r="AJ2059" i="6"/>
  <c r="AJ2058" i="6"/>
  <c r="AJ2057" i="6"/>
  <c r="AJ2056" i="6"/>
  <c r="AJ2055" i="6"/>
  <c r="AJ2054" i="6"/>
  <c r="AJ2053" i="6"/>
  <c r="AJ2052" i="6"/>
  <c r="AJ2051" i="6"/>
  <c r="AJ2050" i="6"/>
  <c r="AJ2049" i="6"/>
  <c r="AJ2048" i="6"/>
  <c r="AJ2047" i="6"/>
  <c r="AJ2046" i="6"/>
  <c r="AJ2045" i="6"/>
  <c r="AJ2044" i="6"/>
  <c r="AJ2043" i="6"/>
  <c r="AJ2042" i="6"/>
  <c r="AJ2041" i="6"/>
  <c r="AJ2040" i="6"/>
  <c r="AJ2039" i="6"/>
  <c r="AJ2038" i="6"/>
  <c r="AJ2037" i="6"/>
  <c r="AJ2036" i="6"/>
  <c r="AJ2035" i="6"/>
  <c r="AJ2034" i="6"/>
  <c r="AJ2033" i="6"/>
  <c r="AJ2032" i="6"/>
  <c r="AJ2031" i="6"/>
  <c r="AJ2030" i="6"/>
  <c r="AJ2029" i="6"/>
  <c r="AJ2028" i="6"/>
  <c r="AJ2027" i="6"/>
  <c r="AJ2026" i="6"/>
  <c r="AJ2025" i="6"/>
  <c r="AJ2024" i="6"/>
  <c r="AJ2023" i="6"/>
  <c r="AJ2022" i="6"/>
  <c r="AJ2021" i="6"/>
  <c r="AJ2020" i="6"/>
  <c r="AJ2019" i="6"/>
  <c r="AJ2018" i="6"/>
  <c r="AJ2017" i="6"/>
  <c r="AJ2016" i="6"/>
  <c r="AJ2015" i="6"/>
  <c r="AJ2014" i="6"/>
  <c r="AJ2013" i="6"/>
  <c r="AJ2012" i="6"/>
  <c r="AJ2011" i="6"/>
  <c r="AJ2010" i="6"/>
  <c r="AJ2009" i="6"/>
  <c r="AJ2008" i="6"/>
  <c r="AJ2007" i="6"/>
  <c r="AJ2006" i="6"/>
  <c r="AJ2005" i="6"/>
  <c r="AJ2004" i="6"/>
  <c r="AJ2003" i="6"/>
  <c r="AJ2002" i="6"/>
  <c r="AJ2001" i="6"/>
  <c r="AJ2000" i="6"/>
  <c r="AJ1999" i="6"/>
  <c r="AJ1998" i="6"/>
  <c r="AJ1997" i="6"/>
  <c r="AJ1996" i="6"/>
  <c r="AJ1995" i="6"/>
  <c r="AJ1994" i="6"/>
  <c r="AJ1993" i="6"/>
  <c r="AJ1992" i="6"/>
  <c r="AJ1991" i="6"/>
  <c r="AJ1990" i="6"/>
  <c r="AJ1989" i="6"/>
  <c r="AJ1988" i="6"/>
  <c r="AJ1987" i="6"/>
  <c r="AJ1986" i="6"/>
  <c r="AJ1985" i="6"/>
  <c r="AJ1984" i="6"/>
  <c r="AJ1983" i="6"/>
  <c r="AJ1982" i="6"/>
  <c r="AJ1981" i="6"/>
  <c r="AJ1980" i="6"/>
  <c r="AJ1979" i="6"/>
  <c r="AJ1978" i="6"/>
  <c r="AJ1977" i="6"/>
  <c r="AJ1976" i="6"/>
  <c r="AJ1975" i="6"/>
  <c r="AJ1974" i="6"/>
  <c r="AJ1973" i="6"/>
  <c r="AJ1972" i="6"/>
  <c r="AJ1971" i="6"/>
  <c r="AJ1970" i="6"/>
  <c r="AJ1969" i="6"/>
  <c r="AJ1968" i="6"/>
  <c r="AJ1967" i="6"/>
  <c r="AJ1966" i="6"/>
  <c r="AJ1965" i="6"/>
  <c r="AJ1964" i="6"/>
  <c r="AJ1963" i="6"/>
  <c r="AJ1962" i="6"/>
  <c r="AJ1961" i="6"/>
  <c r="AJ1960" i="6"/>
  <c r="AJ1959" i="6"/>
  <c r="AJ1958" i="6"/>
  <c r="AJ1957" i="6"/>
  <c r="AJ1956" i="6"/>
  <c r="AJ1955" i="6"/>
  <c r="AJ1954" i="6"/>
  <c r="AJ1953" i="6"/>
  <c r="AJ1952" i="6"/>
  <c r="AJ1951" i="6"/>
  <c r="AJ1950" i="6"/>
  <c r="AJ1949" i="6"/>
  <c r="AJ1948" i="6"/>
  <c r="AJ1947" i="6"/>
  <c r="AJ1946" i="6"/>
  <c r="AJ1945" i="6"/>
  <c r="AJ1944" i="6"/>
  <c r="AJ1943" i="6"/>
  <c r="AJ1942" i="6"/>
  <c r="AJ1941" i="6"/>
  <c r="AJ1940" i="6"/>
  <c r="AJ1939" i="6"/>
  <c r="AJ1938" i="6"/>
  <c r="AJ1937" i="6"/>
  <c r="AJ1936" i="6"/>
  <c r="AJ1935" i="6"/>
  <c r="AJ1934" i="6"/>
  <c r="AJ1933" i="6"/>
  <c r="AJ1932" i="6"/>
  <c r="AJ1931" i="6"/>
  <c r="AJ1930" i="6"/>
  <c r="AJ1929" i="6"/>
  <c r="AJ1928" i="6"/>
  <c r="AJ1927" i="6"/>
  <c r="AJ1926" i="6"/>
  <c r="AJ1925" i="6"/>
  <c r="AJ1924" i="6"/>
  <c r="AJ1923" i="6"/>
  <c r="AJ1922" i="6"/>
  <c r="AJ1921" i="6"/>
  <c r="AJ1920" i="6"/>
  <c r="AJ1919" i="6"/>
  <c r="AJ1918" i="6"/>
  <c r="AJ1917" i="6"/>
  <c r="AJ1916" i="6"/>
  <c r="AJ1915" i="6"/>
  <c r="AJ1914" i="6"/>
  <c r="AJ1913" i="6"/>
  <c r="AJ1912" i="6"/>
  <c r="AJ1911" i="6"/>
  <c r="AJ1910" i="6"/>
  <c r="AJ1909" i="6"/>
  <c r="AJ1908" i="6"/>
  <c r="AJ1907" i="6"/>
  <c r="AJ1906" i="6"/>
  <c r="AJ1905" i="6"/>
  <c r="AJ1904" i="6"/>
  <c r="AJ1903" i="6"/>
  <c r="AJ1902" i="6"/>
  <c r="AJ1901" i="6"/>
  <c r="AJ1900" i="6"/>
  <c r="AJ1899" i="6"/>
  <c r="AJ1898" i="6"/>
  <c r="AJ1897" i="6"/>
  <c r="AJ1896" i="6"/>
  <c r="AJ1895" i="6"/>
  <c r="AJ1894" i="6"/>
  <c r="AJ1893" i="6"/>
  <c r="AJ1892" i="6"/>
  <c r="AJ1891" i="6"/>
  <c r="AJ1890" i="6"/>
  <c r="AJ1889" i="6"/>
  <c r="AJ1888" i="6"/>
  <c r="AJ1887" i="6"/>
  <c r="AJ1886" i="6"/>
  <c r="AJ1885" i="6"/>
  <c r="AJ1884" i="6"/>
  <c r="AJ1883" i="6"/>
  <c r="AJ1882" i="6"/>
  <c r="AJ1881" i="6"/>
  <c r="AJ1880" i="6"/>
  <c r="AJ1879" i="6"/>
  <c r="AJ1878" i="6"/>
  <c r="AJ1877" i="6"/>
  <c r="AJ1876" i="6"/>
  <c r="AJ1875" i="6"/>
  <c r="AJ1874" i="6"/>
  <c r="AJ1873" i="6"/>
  <c r="AJ1872" i="6"/>
  <c r="AJ1871" i="6"/>
  <c r="AJ1870" i="6"/>
  <c r="AJ1869" i="6"/>
  <c r="AJ1868" i="6"/>
  <c r="AJ1867" i="6"/>
  <c r="AJ1866" i="6"/>
  <c r="AJ1865" i="6"/>
  <c r="AJ1864" i="6"/>
  <c r="AJ1863" i="6"/>
  <c r="AJ1862" i="6"/>
  <c r="AJ1861" i="6"/>
  <c r="AJ1860" i="6"/>
  <c r="AJ1859" i="6"/>
  <c r="AJ1858" i="6"/>
  <c r="AJ1857" i="6"/>
  <c r="AJ1856" i="6"/>
  <c r="AJ1855" i="6"/>
  <c r="AJ1854" i="6"/>
  <c r="AJ1853" i="6"/>
  <c r="AJ1852" i="6"/>
  <c r="AJ1851" i="6"/>
  <c r="AJ1850" i="6"/>
  <c r="AJ1849" i="6"/>
  <c r="AJ1848" i="6"/>
  <c r="AJ1847" i="6"/>
  <c r="AJ1846" i="6"/>
  <c r="AJ1845" i="6"/>
  <c r="AJ1844" i="6"/>
  <c r="AJ1843" i="6"/>
  <c r="AJ1842" i="6"/>
  <c r="AJ1841" i="6"/>
  <c r="AJ1840" i="6"/>
  <c r="AJ1839" i="6"/>
  <c r="AJ1838" i="6"/>
  <c r="AJ1837" i="6"/>
  <c r="AJ1836" i="6"/>
  <c r="AJ1835" i="6"/>
  <c r="AJ1834" i="6"/>
  <c r="AJ1833" i="6"/>
  <c r="AJ1832" i="6"/>
  <c r="AJ1831" i="6"/>
  <c r="AJ1830" i="6"/>
  <c r="AJ1829" i="6"/>
  <c r="AJ1828" i="6"/>
  <c r="AJ1827" i="6"/>
  <c r="AJ1826" i="6"/>
  <c r="AJ1825" i="6"/>
  <c r="AJ1824" i="6"/>
  <c r="AJ1823" i="6"/>
  <c r="AJ1822" i="6"/>
  <c r="AJ1821" i="6"/>
  <c r="AJ1820" i="6"/>
  <c r="AJ1819" i="6"/>
  <c r="AJ1818" i="6"/>
  <c r="AJ1817" i="6"/>
  <c r="AJ1816" i="6"/>
  <c r="AJ1815" i="6"/>
  <c r="AJ1814" i="6"/>
  <c r="AJ1813" i="6"/>
  <c r="AJ1812" i="6"/>
  <c r="AJ1811" i="6"/>
  <c r="AJ1810" i="6"/>
  <c r="AJ1809" i="6"/>
  <c r="AJ1808" i="6"/>
  <c r="AJ1807" i="6"/>
  <c r="AJ1806" i="6"/>
  <c r="AJ1805" i="6"/>
  <c r="AJ1804" i="6"/>
  <c r="AJ1803" i="6"/>
  <c r="AJ1802" i="6"/>
  <c r="AJ1801" i="6"/>
  <c r="AJ1800" i="6"/>
  <c r="AJ1799" i="6"/>
  <c r="AJ1798" i="6"/>
  <c r="AJ1797" i="6"/>
  <c r="AJ1796" i="6"/>
  <c r="AJ1795" i="6"/>
  <c r="AJ1794" i="6"/>
  <c r="AJ1793" i="6"/>
  <c r="AJ1792" i="6"/>
  <c r="AJ1791" i="6"/>
  <c r="AJ1790" i="6"/>
  <c r="AJ1789" i="6"/>
  <c r="AJ1788" i="6"/>
  <c r="AJ1787" i="6"/>
  <c r="AJ1786" i="6"/>
  <c r="AJ1785" i="6"/>
  <c r="AJ1784" i="6"/>
  <c r="AJ1783" i="6"/>
  <c r="AJ1782" i="6"/>
  <c r="AJ1781" i="6"/>
  <c r="AJ1780" i="6"/>
  <c r="AJ1779" i="6"/>
  <c r="AJ1778" i="6"/>
  <c r="AJ1777" i="6"/>
  <c r="AJ1776" i="6"/>
  <c r="AJ1775" i="6"/>
  <c r="AJ1774" i="6"/>
  <c r="AJ1773" i="6"/>
  <c r="AJ1772" i="6"/>
  <c r="AJ1771" i="6"/>
  <c r="AJ1770" i="6"/>
  <c r="AJ1769" i="6"/>
  <c r="AJ1768" i="6"/>
  <c r="AJ1767" i="6"/>
  <c r="AJ1766" i="6"/>
  <c r="AJ1765" i="6"/>
  <c r="AJ1764" i="6"/>
  <c r="AJ1763" i="6"/>
  <c r="AJ1762" i="6"/>
  <c r="AJ1761" i="6"/>
  <c r="AJ1760" i="6"/>
  <c r="AJ1759" i="6"/>
  <c r="AJ1758" i="6"/>
  <c r="AJ1757" i="6"/>
  <c r="AJ1756" i="6"/>
  <c r="AJ1755" i="6"/>
  <c r="AJ1754" i="6"/>
  <c r="AJ1753" i="6"/>
  <c r="AJ1752" i="6"/>
  <c r="AJ1751" i="6"/>
  <c r="AJ1750" i="6"/>
  <c r="AJ1749" i="6"/>
  <c r="AJ1748" i="6"/>
  <c r="AJ1747" i="6"/>
  <c r="AJ1746" i="6"/>
  <c r="AJ1745" i="6"/>
  <c r="AJ1744" i="6"/>
  <c r="AJ1743" i="6"/>
  <c r="AJ1742" i="6"/>
  <c r="AJ1741" i="6"/>
  <c r="AJ1740" i="6"/>
  <c r="AJ1739" i="6"/>
  <c r="AJ1738" i="6"/>
  <c r="AJ1737" i="6"/>
  <c r="AJ1736" i="6"/>
  <c r="AJ1735" i="6"/>
  <c r="AJ1734" i="6"/>
  <c r="AJ1733" i="6"/>
  <c r="AJ1732" i="6"/>
  <c r="AJ1731" i="6"/>
  <c r="AJ1730" i="6"/>
  <c r="AJ1729" i="6"/>
  <c r="AJ1728" i="6"/>
  <c r="AJ1727" i="6"/>
  <c r="AJ1726" i="6"/>
  <c r="AJ1725" i="6"/>
  <c r="AJ1724" i="6"/>
  <c r="AJ1723" i="6"/>
  <c r="AJ1722" i="6"/>
  <c r="AJ1721" i="6"/>
  <c r="AJ1720" i="6"/>
  <c r="AJ1719" i="6"/>
  <c r="AJ1718" i="6"/>
  <c r="AJ1717" i="6"/>
  <c r="AJ1716" i="6"/>
  <c r="AJ1715" i="6"/>
  <c r="AJ1714" i="6"/>
  <c r="AJ1713" i="6"/>
  <c r="AJ1712" i="6"/>
  <c r="AJ1711" i="6"/>
  <c r="AJ1710" i="6"/>
  <c r="AJ1709" i="6"/>
  <c r="AJ1708" i="6"/>
  <c r="AJ1707" i="6"/>
  <c r="AJ1706" i="6"/>
  <c r="AJ1705" i="6"/>
  <c r="AJ1704" i="6"/>
  <c r="AJ1703" i="6"/>
  <c r="AJ1702" i="6"/>
  <c r="AJ1701" i="6"/>
  <c r="AJ1700" i="6"/>
  <c r="AJ1699" i="6"/>
  <c r="AJ1698" i="6"/>
  <c r="AJ1697" i="6"/>
  <c r="AJ1696" i="6"/>
  <c r="AJ1695" i="6"/>
  <c r="AJ1694" i="6"/>
  <c r="AJ1693" i="6"/>
  <c r="AJ1692" i="6"/>
  <c r="AJ1691" i="6"/>
  <c r="AJ1690" i="6"/>
  <c r="AJ1689" i="6"/>
  <c r="AJ1688" i="6"/>
  <c r="AJ1687" i="6"/>
  <c r="AJ1686" i="6"/>
  <c r="AJ1685" i="6"/>
  <c r="AJ1684" i="6"/>
  <c r="AJ1683" i="6"/>
  <c r="AJ1682" i="6"/>
  <c r="AJ1681" i="6"/>
  <c r="AJ1680" i="6"/>
  <c r="AJ1679" i="6"/>
  <c r="AJ1678" i="6"/>
  <c r="AJ1677" i="6"/>
  <c r="AJ1676" i="6"/>
  <c r="AJ1675" i="6"/>
  <c r="AJ1674" i="6"/>
  <c r="AJ1673" i="6"/>
  <c r="AJ1672" i="6"/>
  <c r="AJ1671" i="6"/>
  <c r="AJ1670" i="6"/>
  <c r="AJ1669" i="6"/>
  <c r="AJ1668" i="6"/>
  <c r="AJ1667" i="6"/>
  <c r="AJ1666" i="6"/>
  <c r="AJ1665" i="6"/>
  <c r="AJ1664" i="6"/>
  <c r="AJ1663" i="6"/>
  <c r="AJ1662" i="6"/>
  <c r="AJ1661" i="6"/>
  <c r="AJ1660" i="6"/>
  <c r="AJ1659" i="6"/>
  <c r="AJ1658" i="6"/>
  <c r="AJ1657" i="6"/>
  <c r="AJ1656" i="6"/>
  <c r="AJ1655" i="6"/>
  <c r="AJ1654" i="6"/>
  <c r="AJ1653" i="6"/>
  <c r="AJ1652" i="6"/>
  <c r="AJ1651" i="6"/>
  <c r="AJ1650" i="6"/>
  <c r="AJ1649" i="6"/>
  <c r="AJ1648" i="6"/>
  <c r="AJ1647" i="6"/>
  <c r="AJ1646" i="6"/>
  <c r="AJ1645" i="6"/>
  <c r="AJ1644" i="6"/>
  <c r="AJ1643" i="6"/>
  <c r="AJ1642" i="6"/>
  <c r="AJ1641" i="6"/>
  <c r="AJ1640" i="6"/>
  <c r="AJ1639" i="6"/>
  <c r="AJ1638" i="6"/>
  <c r="AJ1637" i="6"/>
  <c r="AJ1636" i="6"/>
  <c r="AJ1635" i="6"/>
  <c r="AJ1634" i="6"/>
  <c r="AJ1633" i="6"/>
  <c r="AJ1632" i="6"/>
  <c r="AJ1631" i="6"/>
  <c r="AJ1630" i="6"/>
  <c r="AJ1629" i="6"/>
  <c r="AJ1628" i="6"/>
  <c r="AJ1627" i="6"/>
  <c r="AJ1626" i="6"/>
  <c r="AJ1625" i="6"/>
  <c r="AJ1624" i="6"/>
  <c r="AJ1623" i="6"/>
  <c r="AJ1622" i="6"/>
  <c r="AJ1621" i="6"/>
  <c r="AJ1620" i="6"/>
  <c r="AJ1619" i="6"/>
  <c r="AJ1618" i="6"/>
  <c r="AJ1617" i="6"/>
  <c r="AJ1616" i="6"/>
  <c r="AJ1615" i="6"/>
  <c r="AJ1614" i="6"/>
  <c r="AJ1613" i="6"/>
  <c r="AJ1612" i="6"/>
  <c r="AJ1611" i="6"/>
  <c r="AJ1610" i="6"/>
  <c r="AJ1609" i="6"/>
  <c r="AJ1608" i="6"/>
  <c r="AJ1607" i="6"/>
  <c r="AJ1606" i="6"/>
  <c r="AJ1605" i="6"/>
  <c r="AJ1604" i="6"/>
  <c r="AJ1603" i="6"/>
  <c r="AJ1602" i="6"/>
  <c r="AJ1601" i="6"/>
  <c r="AJ1600" i="6"/>
  <c r="AJ1599" i="6"/>
  <c r="AJ1598" i="6"/>
  <c r="AJ1597" i="6"/>
  <c r="AJ1596" i="6"/>
  <c r="AJ1595" i="6"/>
  <c r="AJ1594" i="6"/>
  <c r="AJ1593" i="6"/>
  <c r="AJ1592" i="6"/>
  <c r="AJ1591" i="6"/>
  <c r="AJ1590" i="6"/>
  <c r="AJ1589" i="6"/>
  <c r="AJ1588" i="6"/>
  <c r="AJ1587" i="6"/>
  <c r="AJ1586" i="6"/>
  <c r="AJ1585" i="6"/>
  <c r="AJ1584" i="6"/>
  <c r="AJ1583" i="6"/>
  <c r="AJ1582" i="6"/>
  <c r="AJ1581" i="6"/>
  <c r="AJ1580" i="6"/>
  <c r="AJ1579" i="6"/>
  <c r="AJ1578" i="6"/>
  <c r="AJ1577" i="6"/>
  <c r="AJ1576" i="6"/>
  <c r="AJ1575" i="6"/>
  <c r="AJ1574" i="6"/>
  <c r="AJ1573" i="6"/>
  <c r="AJ1572" i="6"/>
  <c r="AJ1571" i="6"/>
  <c r="AJ1570" i="6"/>
  <c r="AJ1569" i="6"/>
  <c r="AJ1568" i="6"/>
  <c r="AJ1567" i="6"/>
  <c r="AJ1566" i="6"/>
  <c r="AJ1565" i="6"/>
  <c r="AJ1564" i="6"/>
  <c r="AJ1563" i="6"/>
  <c r="AJ1562" i="6"/>
  <c r="AJ1561" i="6"/>
  <c r="AJ1560" i="6"/>
  <c r="AJ1559" i="6"/>
  <c r="AJ1558" i="6"/>
  <c r="AJ1557" i="6"/>
  <c r="AJ1556" i="6"/>
  <c r="AJ1555" i="6"/>
  <c r="AJ1554" i="6"/>
  <c r="AJ1553" i="6"/>
  <c r="AJ1552" i="6"/>
  <c r="AJ1551" i="6"/>
  <c r="AJ1550" i="6"/>
  <c r="AJ1549" i="6"/>
  <c r="AJ1548" i="6"/>
  <c r="AJ1547" i="6"/>
  <c r="AJ1546" i="6"/>
  <c r="AJ1545" i="6"/>
  <c r="AJ1544" i="6"/>
  <c r="AJ1543" i="6"/>
  <c r="AJ1542" i="6"/>
  <c r="AJ1541" i="6"/>
  <c r="AJ1540" i="6"/>
  <c r="AJ1539" i="6"/>
  <c r="AJ1538" i="6"/>
  <c r="AJ1537" i="6"/>
  <c r="AJ1536" i="6"/>
  <c r="AJ1535" i="6"/>
  <c r="AJ1534" i="6"/>
  <c r="AJ1533" i="6"/>
  <c r="AJ1532" i="6"/>
  <c r="AJ1531" i="6"/>
  <c r="AJ1530" i="6"/>
  <c r="AJ1529" i="6"/>
  <c r="AJ1528" i="6"/>
  <c r="AJ1527" i="6"/>
  <c r="AJ1526" i="6"/>
  <c r="AJ1525" i="6"/>
  <c r="AJ1524" i="6"/>
  <c r="AJ1523" i="6"/>
  <c r="AJ1522" i="6"/>
  <c r="AJ1521" i="6"/>
  <c r="AJ1520" i="6"/>
  <c r="AJ1519" i="6"/>
  <c r="AJ1518" i="6"/>
  <c r="AJ1517" i="6"/>
  <c r="AJ1516" i="6"/>
  <c r="AJ1515" i="6"/>
  <c r="AJ1514" i="6"/>
  <c r="AJ1513" i="6"/>
  <c r="AJ1512" i="6"/>
  <c r="AJ1511" i="6"/>
  <c r="AJ1510" i="6"/>
  <c r="AJ1509" i="6"/>
  <c r="AJ1508" i="6"/>
  <c r="AJ1507" i="6"/>
  <c r="AJ1506" i="6"/>
  <c r="AJ1505" i="6"/>
  <c r="AJ1504" i="6"/>
  <c r="AJ1503" i="6"/>
  <c r="AJ1502" i="6"/>
  <c r="AJ1501" i="6"/>
  <c r="AJ1500" i="6"/>
  <c r="AJ1499" i="6"/>
  <c r="AJ1498" i="6"/>
  <c r="AJ1497" i="6"/>
  <c r="AJ1496" i="6"/>
  <c r="AJ1495" i="6"/>
  <c r="AJ1494" i="6"/>
  <c r="AJ1493" i="6"/>
  <c r="AJ1492" i="6"/>
  <c r="AJ1491" i="6"/>
  <c r="AJ1490" i="6"/>
  <c r="AJ1489" i="6"/>
  <c r="AJ1488" i="6"/>
  <c r="AJ1487" i="6"/>
  <c r="AJ1486" i="6"/>
  <c r="AJ1485" i="6"/>
  <c r="AJ1484" i="6"/>
  <c r="AJ1483" i="6"/>
  <c r="AJ1482" i="6"/>
  <c r="AJ1481" i="6"/>
  <c r="AJ1480" i="6"/>
  <c r="AJ1479" i="6"/>
  <c r="AJ1478" i="6"/>
  <c r="AJ1477" i="6"/>
  <c r="AJ1476" i="6"/>
  <c r="AJ1475" i="6"/>
  <c r="AJ1474" i="6"/>
  <c r="AJ1473" i="6"/>
  <c r="AJ1472" i="6"/>
  <c r="AJ1471" i="6"/>
  <c r="AJ1470" i="6"/>
  <c r="AJ1469" i="6"/>
  <c r="AJ1468" i="6"/>
  <c r="AJ1467" i="6"/>
  <c r="AJ1466" i="6"/>
  <c r="AJ1465" i="6"/>
  <c r="AJ1464" i="6"/>
  <c r="AJ1463" i="6"/>
  <c r="AJ1462" i="6"/>
  <c r="AJ1461" i="6"/>
  <c r="AJ1460" i="6"/>
  <c r="AJ1459" i="6"/>
  <c r="AJ1458" i="6"/>
  <c r="AJ1457" i="6"/>
  <c r="AJ1456" i="6"/>
  <c r="AJ1455" i="6"/>
  <c r="AJ1454" i="6"/>
  <c r="AJ1453" i="6"/>
  <c r="AJ1452" i="6"/>
  <c r="AJ1451" i="6"/>
  <c r="AJ1450" i="6"/>
  <c r="AJ1449" i="6"/>
  <c r="AJ1448" i="6"/>
  <c r="AJ1447" i="6"/>
  <c r="AJ1446" i="6"/>
  <c r="AJ1445" i="6"/>
  <c r="AJ1444" i="6"/>
  <c r="AJ1443" i="6"/>
  <c r="AJ1442" i="6"/>
  <c r="AJ1441" i="6"/>
  <c r="AJ1440" i="6"/>
  <c r="AJ1439" i="6"/>
  <c r="AJ1438" i="6"/>
  <c r="AJ1437" i="6"/>
  <c r="AJ1436" i="6"/>
  <c r="AJ1435" i="6"/>
  <c r="AJ1434" i="6"/>
  <c r="AJ1433" i="6"/>
  <c r="AJ1432" i="6"/>
  <c r="AJ1431" i="6"/>
  <c r="AJ1430" i="6"/>
  <c r="AJ1429" i="6"/>
  <c r="AJ1428" i="6"/>
  <c r="AJ1427" i="6"/>
  <c r="AJ1426" i="6"/>
  <c r="AJ1425" i="6"/>
  <c r="AJ1424" i="6"/>
  <c r="AJ1423" i="6"/>
  <c r="AJ1422" i="6"/>
  <c r="AJ1421" i="6"/>
  <c r="AJ1420" i="6"/>
  <c r="AJ1419" i="6"/>
  <c r="AJ1418" i="6"/>
  <c r="AJ1417" i="6"/>
  <c r="AJ1416" i="6"/>
  <c r="AJ1415" i="6"/>
  <c r="AJ1414" i="6"/>
  <c r="AJ1413" i="6"/>
  <c r="AJ1412" i="6"/>
  <c r="AJ1411" i="6"/>
  <c r="AJ1410" i="6"/>
  <c r="AJ1409" i="6"/>
  <c r="AJ1408" i="6"/>
  <c r="AJ1407" i="6"/>
  <c r="AJ1406" i="6"/>
  <c r="AJ1405" i="6"/>
  <c r="AJ1404" i="6"/>
  <c r="AJ1403" i="6"/>
  <c r="AJ1402" i="6"/>
  <c r="AJ1401" i="6"/>
  <c r="AJ1400" i="6"/>
  <c r="AJ1399" i="6"/>
  <c r="AJ1398" i="6"/>
  <c r="AJ1397" i="6"/>
  <c r="AJ1396" i="6"/>
  <c r="AJ1395" i="6"/>
  <c r="AJ1394" i="6"/>
  <c r="AJ1393" i="6"/>
  <c r="AJ1392" i="6"/>
  <c r="AJ1391" i="6"/>
  <c r="AJ1390" i="6"/>
  <c r="AJ1389" i="6"/>
  <c r="AJ1388" i="6"/>
  <c r="AJ1387" i="6"/>
  <c r="AJ1386" i="6"/>
  <c r="AJ1385" i="6"/>
  <c r="AJ1384" i="6"/>
  <c r="AJ1383" i="6"/>
  <c r="AJ1382" i="6"/>
  <c r="AJ1381" i="6"/>
  <c r="AJ1380" i="6"/>
  <c r="AJ1379" i="6"/>
  <c r="AJ1378" i="6"/>
  <c r="AJ1377" i="6"/>
  <c r="AJ1376" i="6"/>
  <c r="AJ1375" i="6"/>
  <c r="AJ1374" i="6"/>
  <c r="AJ1373" i="6"/>
  <c r="AJ1372" i="6"/>
  <c r="AJ1371" i="6"/>
  <c r="AJ1370" i="6"/>
  <c r="AJ1369" i="6"/>
  <c r="AJ1368" i="6"/>
  <c r="AJ1367" i="6"/>
  <c r="AJ1366" i="6"/>
  <c r="AJ1365" i="6"/>
  <c r="AJ1364" i="6"/>
  <c r="AJ1363" i="6"/>
  <c r="AJ1362" i="6"/>
  <c r="AJ1361" i="6"/>
  <c r="AJ1360" i="6"/>
  <c r="AJ1359" i="6"/>
  <c r="AJ1358" i="6"/>
  <c r="AJ1357" i="6"/>
  <c r="AJ1356" i="6"/>
  <c r="AJ1355" i="6"/>
  <c r="AJ1354" i="6"/>
  <c r="AJ1353" i="6"/>
  <c r="AJ1352" i="6"/>
  <c r="AJ1351" i="6"/>
  <c r="AJ1350" i="6"/>
  <c r="AJ1349" i="6"/>
  <c r="AJ1348" i="6"/>
  <c r="AJ1347" i="6"/>
  <c r="AJ1346" i="6"/>
  <c r="AJ1345" i="6"/>
  <c r="AJ1344" i="6"/>
  <c r="AJ1343" i="6"/>
  <c r="AJ1342" i="6"/>
  <c r="AJ1341" i="6"/>
  <c r="AJ1340" i="6"/>
  <c r="AJ1339" i="6"/>
  <c r="AJ1338" i="6"/>
  <c r="AJ1337" i="6"/>
  <c r="AJ1336" i="6"/>
  <c r="AJ1335" i="6"/>
  <c r="AJ1334" i="6"/>
  <c r="AJ1333" i="6"/>
  <c r="AJ1332" i="6"/>
  <c r="AJ1331" i="6"/>
  <c r="AJ1330" i="6"/>
  <c r="AJ1329" i="6"/>
  <c r="AJ1328" i="6"/>
  <c r="AJ1327" i="6"/>
  <c r="AJ1326" i="6"/>
  <c r="AJ1325" i="6"/>
  <c r="AJ1324" i="6"/>
  <c r="AJ1323" i="6"/>
  <c r="AJ1322" i="6"/>
  <c r="AJ1321" i="6"/>
  <c r="AJ1320" i="6"/>
  <c r="AJ1319" i="6"/>
  <c r="AJ1318" i="6"/>
  <c r="AJ1317" i="6"/>
  <c r="AJ1316" i="6"/>
  <c r="AJ1315" i="6"/>
  <c r="AJ1314" i="6"/>
  <c r="AJ1313" i="6"/>
  <c r="AJ1312" i="6"/>
  <c r="AJ1311" i="6"/>
  <c r="AJ1310" i="6"/>
  <c r="AJ1309" i="6"/>
  <c r="AJ1308" i="6"/>
  <c r="AJ1307" i="6"/>
  <c r="AJ1306" i="6"/>
  <c r="AJ1305" i="6"/>
  <c r="AJ1304" i="6"/>
  <c r="AJ1303" i="6"/>
  <c r="AJ1302" i="6"/>
  <c r="AJ1301" i="6"/>
  <c r="AJ1300" i="6"/>
  <c r="AJ1299" i="6"/>
  <c r="AJ1298" i="6"/>
  <c r="AJ1297" i="6"/>
  <c r="AJ1296" i="6"/>
  <c r="AJ1295" i="6"/>
  <c r="AJ1294" i="6"/>
  <c r="AJ1293" i="6"/>
  <c r="AJ1292" i="6"/>
  <c r="AJ1291" i="6"/>
  <c r="AJ1290" i="6"/>
  <c r="AJ1289" i="6"/>
  <c r="AJ1288" i="6"/>
  <c r="AJ1287" i="6"/>
  <c r="AJ1286" i="6"/>
  <c r="AJ1285" i="6"/>
  <c r="AJ1284" i="6"/>
  <c r="AJ1283" i="6"/>
  <c r="AJ1282" i="6"/>
  <c r="AJ1281" i="6"/>
  <c r="AJ1280" i="6"/>
  <c r="AJ1279" i="6"/>
  <c r="AJ1278" i="6"/>
  <c r="AJ1277" i="6"/>
  <c r="AJ1276" i="6"/>
  <c r="AJ1275" i="6"/>
  <c r="AJ1274" i="6"/>
  <c r="AJ1273" i="6"/>
  <c r="AJ1272" i="6"/>
  <c r="AJ1271" i="6"/>
  <c r="AJ1270" i="6"/>
  <c r="AJ1269" i="6"/>
  <c r="AJ1268" i="6"/>
  <c r="AJ1267" i="6"/>
  <c r="AJ1266" i="6"/>
  <c r="AJ1265" i="6"/>
  <c r="AJ1264" i="6"/>
  <c r="AJ1263" i="6"/>
  <c r="AJ1262" i="6"/>
  <c r="AJ1261" i="6"/>
  <c r="AJ1260" i="6"/>
  <c r="AJ1259" i="6"/>
  <c r="AJ1258" i="6"/>
  <c r="AJ1257" i="6"/>
  <c r="AJ1256" i="6"/>
  <c r="AJ1255" i="6"/>
  <c r="AJ1254" i="6"/>
  <c r="AJ1253" i="6"/>
  <c r="AJ1252" i="6"/>
  <c r="AJ1251" i="6"/>
  <c r="AJ1250" i="6"/>
  <c r="AJ1249" i="6"/>
  <c r="AJ1248" i="6"/>
  <c r="AJ1247" i="6"/>
  <c r="AJ1246" i="6"/>
  <c r="AJ1245" i="6"/>
  <c r="AJ1244" i="6"/>
  <c r="AJ1243" i="6"/>
  <c r="AJ1242" i="6"/>
  <c r="AJ1241" i="6"/>
  <c r="AJ1240" i="6"/>
  <c r="AJ1239" i="6"/>
  <c r="AJ1238" i="6"/>
  <c r="AJ1237" i="6"/>
  <c r="AJ1236" i="6"/>
  <c r="AJ1235" i="6"/>
  <c r="AJ1234" i="6"/>
  <c r="AJ1233" i="6"/>
  <c r="AJ1232" i="6"/>
  <c r="AJ1231" i="6"/>
  <c r="AJ1230" i="6"/>
  <c r="AJ1229" i="6"/>
  <c r="AJ1228" i="6"/>
  <c r="AJ1227" i="6"/>
  <c r="AJ1226" i="6"/>
  <c r="AJ1225" i="6"/>
  <c r="AJ1224" i="6"/>
  <c r="AJ1223" i="6"/>
  <c r="AJ1222" i="6"/>
  <c r="AJ1221" i="6"/>
  <c r="AJ1220" i="6"/>
  <c r="AJ1219" i="6"/>
  <c r="AJ1218" i="6"/>
  <c r="AJ1217" i="6"/>
  <c r="AJ1216" i="6"/>
  <c r="AJ1215" i="6"/>
  <c r="AJ1214" i="6"/>
  <c r="AJ1213" i="6"/>
  <c r="AJ1212" i="6"/>
  <c r="AJ1211" i="6"/>
  <c r="AJ1210" i="6"/>
  <c r="AJ1209" i="6"/>
  <c r="AJ1208" i="6"/>
  <c r="AJ1207" i="6"/>
  <c r="AJ1206" i="6"/>
  <c r="AJ1205" i="6"/>
  <c r="AJ1204" i="6"/>
  <c r="AJ1203" i="6"/>
  <c r="AJ1202" i="6"/>
  <c r="AJ1201" i="6"/>
  <c r="AJ1200" i="6"/>
  <c r="AJ1199" i="6"/>
  <c r="AJ1198" i="6"/>
  <c r="AJ1197" i="6"/>
  <c r="AJ1196" i="6"/>
  <c r="AJ1195" i="6"/>
  <c r="AJ1194" i="6"/>
  <c r="AJ1193" i="6"/>
  <c r="AJ1192" i="6"/>
  <c r="AJ1191" i="6"/>
  <c r="AJ1190" i="6"/>
  <c r="AJ1189" i="6"/>
  <c r="AJ1188" i="6"/>
  <c r="AJ1187" i="6"/>
  <c r="AJ1186" i="6"/>
  <c r="AJ1185" i="6"/>
  <c r="AJ1184" i="6"/>
  <c r="AJ1183" i="6"/>
  <c r="AJ1182" i="6"/>
  <c r="AJ1181" i="6"/>
  <c r="AJ1180" i="6"/>
  <c r="AJ1179" i="6"/>
  <c r="AJ1178" i="6"/>
  <c r="AJ1177" i="6"/>
  <c r="AJ1176" i="6"/>
  <c r="AJ1175" i="6"/>
  <c r="AJ1174" i="6"/>
  <c r="AJ1173" i="6"/>
  <c r="AJ1172" i="6"/>
  <c r="AJ1171" i="6"/>
  <c r="AJ1170" i="6"/>
  <c r="AJ1169" i="6"/>
  <c r="AJ1168" i="6"/>
  <c r="AJ1167" i="6"/>
  <c r="AJ1166" i="6"/>
  <c r="AJ1165" i="6"/>
  <c r="AJ1164" i="6"/>
  <c r="AJ1163" i="6"/>
  <c r="AJ1162" i="6"/>
  <c r="AJ1161" i="6"/>
  <c r="AJ1160" i="6"/>
  <c r="AJ1159" i="6"/>
  <c r="AJ1158" i="6"/>
  <c r="AJ1157" i="6"/>
  <c r="AJ1156" i="6"/>
  <c r="AJ1155" i="6"/>
  <c r="AJ1154" i="6"/>
  <c r="AJ1153" i="6"/>
  <c r="AJ1152" i="6"/>
  <c r="AJ1151" i="6"/>
  <c r="AJ1150" i="6"/>
  <c r="AJ1149" i="6"/>
  <c r="AJ1148" i="6"/>
  <c r="AJ1147" i="6"/>
  <c r="AJ1146" i="6"/>
  <c r="AJ1145" i="6"/>
  <c r="AJ1144" i="6"/>
  <c r="AJ1143" i="6"/>
  <c r="AJ1142" i="6"/>
  <c r="AJ1141" i="6"/>
  <c r="AJ1140" i="6"/>
  <c r="AJ1139" i="6"/>
  <c r="AJ1138" i="6"/>
  <c r="AJ1137" i="6"/>
  <c r="AJ1136" i="6"/>
  <c r="AJ1135" i="6"/>
  <c r="AJ1134" i="6"/>
  <c r="AJ1133" i="6"/>
  <c r="AJ1132" i="6"/>
  <c r="AJ1131" i="6"/>
  <c r="AJ1130" i="6"/>
  <c r="AJ1129" i="6"/>
  <c r="AJ1128" i="6"/>
  <c r="AJ1127" i="6"/>
  <c r="AJ1126" i="6"/>
  <c r="AJ1125" i="6"/>
  <c r="AJ1124" i="6"/>
  <c r="AJ1123" i="6"/>
  <c r="AJ1122" i="6"/>
  <c r="AJ1121" i="6"/>
  <c r="AJ1120" i="6"/>
  <c r="AJ1119" i="6"/>
  <c r="AJ1118" i="6"/>
  <c r="AJ1117" i="6"/>
  <c r="AJ1116" i="6"/>
  <c r="AJ1115" i="6"/>
  <c r="AJ1114" i="6"/>
  <c r="AJ1113" i="6"/>
  <c r="AJ1112" i="6"/>
  <c r="AJ1111" i="6"/>
  <c r="AJ1110" i="6"/>
  <c r="AJ1109" i="6"/>
  <c r="AJ1108" i="6"/>
  <c r="AJ1107" i="6"/>
  <c r="AJ1106" i="6"/>
  <c r="AJ1105" i="6"/>
  <c r="AJ1104" i="6"/>
  <c r="AJ1103" i="6"/>
  <c r="AJ1102" i="6"/>
  <c r="AJ1101" i="6"/>
  <c r="AJ1100" i="6"/>
  <c r="AJ1099" i="6"/>
  <c r="AJ1098" i="6"/>
  <c r="AJ1097" i="6"/>
  <c r="AJ1096" i="6"/>
  <c r="AJ1095" i="6"/>
  <c r="AJ1094" i="6"/>
  <c r="AJ1093" i="6"/>
  <c r="AJ1092" i="6"/>
  <c r="AJ1091" i="6"/>
  <c r="AJ1090" i="6"/>
  <c r="AJ1089" i="6"/>
  <c r="AJ1088" i="6"/>
  <c r="AJ1087" i="6"/>
  <c r="AJ1086" i="6"/>
  <c r="AJ1085" i="6"/>
  <c r="AJ1084" i="6"/>
  <c r="AJ1083" i="6"/>
  <c r="AJ1082" i="6"/>
  <c r="AJ1081" i="6"/>
  <c r="AJ1080" i="6"/>
  <c r="AJ1079" i="6"/>
  <c r="AJ1078" i="6"/>
  <c r="AJ1077" i="6"/>
  <c r="AJ1076" i="6"/>
  <c r="AJ1075" i="6"/>
  <c r="AJ1074" i="6"/>
  <c r="AJ1073" i="6"/>
  <c r="AJ1072" i="6"/>
  <c r="AJ1071" i="6"/>
  <c r="AJ1070" i="6"/>
  <c r="AJ1069" i="6"/>
  <c r="AJ1068" i="6"/>
  <c r="AJ1067" i="6"/>
  <c r="AJ1066" i="6"/>
  <c r="AJ1065" i="6"/>
  <c r="AJ1064" i="6"/>
  <c r="AJ1063" i="6"/>
  <c r="AJ1062" i="6"/>
  <c r="AJ1061" i="6"/>
  <c r="AJ1060" i="6"/>
  <c r="AJ1059" i="6"/>
  <c r="AJ1058" i="6"/>
  <c r="AJ1057" i="6"/>
  <c r="AJ1056" i="6"/>
  <c r="AJ1055" i="6"/>
  <c r="AJ1054" i="6"/>
  <c r="AJ1053" i="6"/>
  <c r="AJ1052" i="6"/>
  <c r="AJ1051" i="6"/>
  <c r="AJ1050" i="6"/>
  <c r="AJ1049" i="6"/>
  <c r="AJ1048" i="6"/>
  <c r="AJ1047" i="6"/>
  <c r="AJ1046" i="6"/>
  <c r="AJ1045" i="6"/>
  <c r="AJ1044" i="6"/>
  <c r="AJ1043" i="6"/>
  <c r="AJ1042" i="6"/>
  <c r="AJ1041" i="6"/>
  <c r="AJ1040" i="6"/>
  <c r="AJ1039" i="6"/>
  <c r="AJ1038" i="6"/>
  <c r="AJ1037" i="6"/>
  <c r="AJ1036" i="6"/>
  <c r="AJ1035" i="6"/>
  <c r="AJ1034" i="6"/>
  <c r="AJ1033" i="6"/>
  <c r="AJ1032" i="6"/>
  <c r="AJ1031" i="6"/>
  <c r="AJ1030" i="6"/>
  <c r="AJ1029" i="6"/>
  <c r="AJ1028" i="6"/>
  <c r="AJ1027" i="6"/>
  <c r="AJ1026" i="6"/>
  <c r="AJ1025" i="6"/>
  <c r="AJ1024" i="6"/>
  <c r="AJ1023" i="6"/>
  <c r="AJ1022" i="6"/>
  <c r="AJ1021" i="6"/>
  <c r="AJ1020" i="6"/>
  <c r="AJ1019" i="6"/>
  <c r="AJ1018" i="6"/>
  <c r="AJ1017" i="6"/>
  <c r="AJ1016" i="6"/>
  <c r="AJ1015" i="6"/>
  <c r="AJ1014" i="6"/>
  <c r="AJ1013" i="6"/>
  <c r="AJ1012" i="6"/>
  <c r="AJ1011" i="6"/>
  <c r="AJ1010" i="6"/>
  <c r="AJ1009" i="6"/>
  <c r="AJ1008" i="6"/>
  <c r="AJ1007" i="6"/>
  <c r="AJ1006" i="6"/>
  <c r="AJ1005" i="6"/>
  <c r="AJ1004" i="6"/>
  <c r="AJ1003" i="6"/>
  <c r="AJ1002" i="6"/>
  <c r="AJ1001" i="6"/>
  <c r="AJ1000" i="6"/>
  <c r="AJ999" i="6"/>
  <c r="AJ998" i="6"/>
  <c r="AJ997" i="6"/>
  <c r="AJ996" i="6"/>
  <c r="AJ995" i="6"/>
  <c r="AJ994" i="6"/>
  <c r="AJ993" i="6"/>
  <c r="AJ992" i="6"/>
  <c r="AJ991" i="6"/>
  <c r="AJ990" i="6"/>
  <c r="AJ989" i="6"/>
  <c r="AJ988" i="6"/>
  <c r="AJ987" i="6"/>
  <c r="AJ986" i="6"/>
  <c r="AJ985" i="6"/>
  <c r="AJ984" i="6"/>
  <c r="AJ983" i="6"/>
  <c r="AJ982" i="6"/>
  <c r="AJ981" i="6"/>
  <c r="AJ980" i="6"/>
  <c r="AJ979" i="6"/>
  <c r="AJ978" i="6"/>
  <c r="AJ977" i="6"/>
  <c r="AJ976" i="6"/>
  <c r="AJ975" i="6"/>
  <c r="AJ974" i="6"/>
  <c r="AJ973" i="6"/>
  <c r="AJ972" i="6"/>
  <c r="AJ971" i="6"/>
  <c r="AJ970" i="6"/>
  <c r="AJ969" i="6"/>
  <c r="AJ968" i="6"/>
  <c r="AJ967" i="6"/>
  <c r="AJ966" i="6"/>
  <c r="AJ965" i="6"/>
  <c r="AJ964" i="6"/>
  <c r="AJ963" i="6"/>
  <c r="AJ962" i="6"/>
  <c r="AJ961" i="6"/>
  <c r="AJ960" i="6"/>
  <c r="AJ959" i="6"/>
  <c r="AJ958" i="6"/>
  <c r="AJ957" i="6"/>
  <c r="AJ956" i="6"/>
  <c r="AJ955" i="6"/>
  <c r="AJ954" i="6"/>
  <c r="AJ953" i="6"/>
  <c r="AJ952" i="6"/>
  <c r="AJ951" i="6"/>
  <c r="AJ950" i="6"/>
  <c r="AJ949" i="6"/>
  <c r="AJ948" i="6"/>
  <c r="AJ947" i="6"/>
  <c r="AJ946" i="6"/>
  <c r="AJ945" i="6"/>
  <c r="AJ944" i="6"/>
  <c r="AJ943" i="6"/>
  <c r="AJ942" i="6"/>
  <c r="AJ941" i="6"/>
  <c r="AJ940" i="6"/>
  <c r="AJ939" i="6"/>
  <c r="AJ938" i="6"/>
  <c r="AJ937" i="6"/>
  <c r="AJ936" i="6"/>
  <c r="AJ935" i="6"/>
  <c r="AJ934" i="6"/>
  <c r="AJ933" i="6"/>
  <c r="AJ932" i="6"/>
  <c r="AJ931" i="6"/>
  <c r="AJ930" i="6"/>
  <c r="AJ929" i="6"/>
  <c r="AJ928" i="6"/>
  <c r="AJ927" i="6"/>
  <c r="AJ926" i="6"/>
  <c r="AJ925" i="6"/>
  <c r="AJ924" i="6"/>
  <c r="AJ923" i="6"/>
  <c r="AJ922" i="6"/>
  <c r="AJ921" i="6"/>
  <c r="AJ920" i="6"/>
  <c r="AJ919" i="6"/>
  <c r="AJ918" i="6"/>
  <c r="AJ917" i="6"/>
  <c r="AJ916" i="6"/>
  <c r="AJ915" i="6"/>
  <c r="AJ914" i="6"/>
  <c r="AJ913" i="6"/>
  <c r="AJ912" i="6"/>
  <c r="AJ911" i="6"/>
  <c r="AJ910" i="6"/>
  <c r="AJ909" i="6"/>
  <c r="AJ908" i="6"/>
  <c r="AJ907" i="6"/>
  <c r="AJ906" i="6"/>
  <c r="AJ905" i="6"/>
  <c r="AJ904" i="6"/>
  <c r="AJ903" i="6"/>
  <c r="AJ902" i="6"/>
  <c r="AJ901" i="6"/>
  <c r="AJ900" i="6"/>
  <c r="AJ899" i="6"/>
  <c r="AJ898" i="6"/>
  <c r="AJ897" i="6"/>
  <c r="AJ896" i="6"/>
  <c r="AJ895" i="6"/>
  <c r="AJ894" i="6"/>
  <c r="AJ893" i="6"/>
  <c r="AJ892" i="6"/>
  <c r="AJ891" i="6"/>
  <c r="AJ890" i="6"/>
  <c r="AJ889" i="6"/>
  <c r="AJ888" i="6"/>
  <c r="AJ887" i="6"/>
  <c r="AJ886" i="6"/>
  <c r="AJ885" i="6"/>
  <c r="AJ884" i="6"/>
  <c r="AJ883" i="6"/>
  <c r="AJ882" i="6"/>
  <c r="AJ881" i="6"/>
  <c r="AJ880" i="6"/>
  <c r="AJ879" i="6"/>
  <c r="AJ878" i="6"/>
  <c r="AJ877" i="6"/>
  <c r="AJ876" i="6"/>
  <c r="AJ875" i="6"/>
  <c r="AJ874" i="6"/>
  <c r="AJ873" i="6"/>
  <c r="AJ872" i="6"/>
  <c r="AJ871" i="6"/>
  <c r="AJ870" i="6"/>
  <c r="AJ869" i="6"/>
  <c r="AJ868" i="6"/>
  <c r="AJ867" i="6"/>
  <c r="AJ866" i="6"/>
  <c r="AJ865" i="6"/>
  <c r="AJ864" i="6"/>
  <c r="AJ863" i="6"/>
  <c r="AJ862" i="6"/>
  <c r="AJ861" i="6"/>
  <c r="AJ860" i="6"/>
  <c r="AJ859" i="6"/>
  <c r="AJ858" i="6"/>
  <c r="AJ857" i="6"/>
  <c r="AJ856" i="6"/>
  <c r="AJ855" i="6"/>
  <c r="AJ854" i="6"/>
  <c r="AJ853" i="6"/>
  <c r="AJ852" i="6"/>
  <c r="AJ851" i="6"/>
  <c r="AJ850" i="6"/>
  <c r="AJ849" i="6"/>
  <c r="AJ848" i="6"/>
  <c r="AJ847" i="6"/>
  <c r="AJ846" i="6"/>
  <c r="AJ845" i="6"/>
  <c r="AJ844" i="6"/>
  <c r="AJ843" i="6"/>
  <c r="AJ842" i="6"/>
  <c r="AJ841" i="6"/>
  <c r="AJ840" i="6"/>
  <c r="AJ839" i="6"/>
  <c r="AJ838" i="6"/>
  <c r="AJ837" i="6"/>
  <c r="AJ836" i="6"/>
  <c r="AJ835" i="6"/>
  <c r="AJ834" i="6"/>
  <c r="AJ833" i="6"/>
  <c r="AJ832" i="6"/>
  <c r="AJ831" i="6"/>
  <c r="AJ830" i="6"/>
  <c r="AJ829" i="6"/>
  <c r="AJ828" i="6"/>
  <c r="AJ827" i="6"/>
  <c r="AJ826" i="6"/>
  <c r="AJ825" i="6"/>
  <c r="AJ824" i="6"/>
  <c r="AJ823" i="6"/>
  <c r="AJ822" i="6"/>
  <c r="AJ821" i="6"/>
  <c r="AJ820" i="6"/>
  <c r="AJ819" i="6"/>
  <c r="AJ818" i="6"/>
  <c r="AJ817" i="6"/>
  <c r="AJ816" i="6"/>
  <c r="AJ815" i="6"/>
  <c r="AJ814" i="6"/>
  <c r="AJ813" i="6"/>
  <c r="AJ812" i="6"/>
  <c r="AJ811" i="6"/>
  <c r="AJ810" i="6"/>
  <c r="AJ809" i="6"/>
  <c r="AJ808" i="6"/>
  <c r="AJ807" i="6"/>
  <c r="AJ806" i="6"/>
  <c r="AJ805" i="6"/>
  <c r="AJ804" i="6"/>
  <c r="AJ803" i="6"/>
  <c r="AJ802" i="6"/>
  <c r="AJ801" i="6"/>
  <c r="AJ800" i="6"/>
  <c r="AJ799" i="6"/>
  <c r="AJ798" i="6"/>
  <c r="AJ797" i="6"/>
  <c r="AJ796" i="6"/>
  <c r="AJ795" i="6"/>
  <c r="AJ794" i="6"/>
  <c r="AJ793" i="6"/>
  <c r="AJ792" i="6"/>
  <c r="AJ791" i="6"/>
  <c r="AJ790" i="6"/>
  <c r="AJ789" i="6"/>
  <c r="AJ788" i="6"/>
  <c r="AJ787" i="6"/>
  <c r="AJ786" i="6"/>
  <c r="AJ785" i="6"/>
  <c r="AJ784" i="6"/>
  <c r="AJ783" i="6"/>
  <c r="AJ782" i="6"/>
  <c r="AJ781" i="6"/>
  <c r="AJ780" i="6"/>
  <c r="AJ779" i="6"/>
  <c r="AJ778" i="6"/>
  <c r="AJ777" i="6"/>
  <c r="AJ776" i="6"/>
  <c r="AJ775" i="6"/>
  <c r="AJ774" i="6"/>
  <c r="AJ773" i="6"/>
  <c r="AJ772" i="6"/>
  <c r="AJ771" i="6"/>
  <c r="AJ770" i="6"/>
  <c r="AJ769" i="6"/>
  <c r="AJ768" i="6"/>
  <c r="AJ767" i="6"/>
  <c r="AJ766" i="6"/>
  <c r="AJ765" i="6"/>
  <c r="AJ764" i="6"/>
  <c r="AJ763" i="6"/>
  <c r="AJ762" i="6"/>
  <c r="AJ761" i="6"/>
  <c r="AJ760" i="6"/>
  <c r="AJ759" i="6"/>
  <c r="AJ758" i="6"/>
  <c r="AJ757" i="6"/>
  <c r="AJ756" i="6"/>
  <c r="AJ755" i="6"/>
  <c r="AJ754" i="6"/>
  <c r="AJ753" i="6"/>
  <c r="AJ752" i="6"/>
  <c r="AJ751" i="6"/>
  <c r="AJ750" i="6"/>
  <c r="AJ749" i="6"/>
  <c r="AJ748" i="6"/>
  <c r="AJ747" i="6"/>
  <c r="AJ746" i="6"/>
  <c r="AJ745" i="6"/>
  <c r="AJ744" i="6"/>
  <c r="AJ743" i="6"/>
  <c r="AJ742" i="6"/>
  <c r="AJ741" i="6"/>
  <c r="AJ740" i="6"/>
  <c r="AJ739" i="6"/>
  <c r="AJ738" i="6"/>
  <c r="AJ737" i="6"/>
  <c r="AJ736" i="6"/>
  <c r="AJ735" i="6"/>
  <c r="AJ734" i="6"/>
  <c r="AJ733" i="6"/>
  <c r="AJ732" i="6"/>
  <c r="AJ731" i="6"/>
  <c r="AJ730" i="6"/>
  <c r="AJ729" i="6"/>
  <c r="AJ728" i="6"/>
  <c r="AJ727" i="6"/>
  <c r="AJ726" i="6"/>
  <c r="AJ725" i="6"/>
  <c r="AJ724" i="6"/>
  <c r="AJ723" i="6"/>
  <c r="AJ722" i="6"/>
  <c r="AJ721" i="6"/>
  <c r="AJ720" i="6"/>
  <c r="AJ719" i="6"/>
  <c r="AJ718" i="6"/>
  <c r="AJ717" i="6"/>
  <c r="AJ716" i="6"/>
  <c r="AJ715" i="6"/>
  <c r="AJ714" i="6"/>
  <c r="AJ713" i="6"/>
  <c r="AJ712" i="6"/>
  <c r="AJ711" i="6"/>
  <c r="AJ710" i="6"/>
  <c r="AJ709" i="6"/>
  <c r="AJ708" i="6"/>
  <c r="AJ707" i="6"/>
  <c r="AJ706" i="6"/>
  <c r="AJ705" i="6"/>
  <c r="AJ704" i="6"/>
  <c r="AJ703" i="6"/>
  <c r="AJ702" i="6"/>
  <c r="AJ701" i="6"/>
  <c r="AJ700" i="6"/>
  <c r="AJ699" i="6"/>
  <c r="AJ698" i="6"/>
  <c r="AJ697" i="6"/>
  <c r="AJ696" i="6"/>
  <c r="AJ695" i="6"/>
  <c r="AJ694" i="6"/>
  <c r="AJ693" i="6"/>
  <c r="AJ692" i="6"/>
  <c r="AJ691" i="6"/>
  <c r="AJ690" i="6"/>
  <c r="AJ689" i="6"/>
  <c r="AJ688" i="6"/>
  <c r="AJ687" i="6"/>
  <c r="AJ686" i="6"/>
  <c r="AJ685" i="6"/>
  <c r="AJ684" i="6"/>
  <c r="AJ683" i="6"/>
  <c r="AJ682" i="6"/>
  <c r="AJ681" i="6"/>
  <c r="AJ680" i="6"/>
  <c r="AJ679" i="6"/>
  <c r="AJ678" i="6"/>
  <c r="AJ677" i="6"/>
  <c r="AJ676" i="6"/>
  <c r="AJ675" i="6"/>
  <c r="AJ674" i="6"/>
  <c r="AJ673" i="6"/>
  <c r="AJ672" i="6"/>
  <c r="AJ671" i="6"/>
  <c r="AJ670" i="6"/>
  <c r="AJ669" i="6"/>
  <c r="AJ668" i="6"/>
  <c r="AJ667" i="6"/>
  <c r="AJ666" i="6"/>
  <c r="AJ665" i="6"/>
  <c r="AJ664" i="6"/>
  <c r="AJ663" i="6"/>
  <c r="AJ662" i="6"/>
  <c r="AJ661" i="6"/>
  <c r="AJ660" i="6"/>
  <c r="AJ659" i="6"/>
  <c r="AJ658" i="6"/>
  <c r="AJ657" i="6"/>
  <c r="AJ656" i="6"/>
  <c r="AJ655" i="6"/>
  <c r="AJ654" i="6"/>
  <c r="AJ653" i="6"/>
  <c r="AJ652" i="6"/>
  <c r="AJ651" i="6"/>
  <c r="AJ650" i="6"/>
  <c r="AJ649" i="6"/>
  <c r="AJ648" i="6"/>
  <c r="AJ647" i="6"/>
  <c r="AJ646" i="6"/>
  <c r="AJ645" i="6"/>
  <c r="AJ644" i="6"/>
  <c r="AJ643" i="6"/>
  <c r="AJ642" i="6"/>
  <c r="AJ641" i="6"/>
  <c r="AJ640" i="6"/>
  <c r="AJ639" i="6"/>
  <c r="AJ638" i="6"/>
  <c r="AJ637" i="6"/>
  <c r="AJ636" i="6"/>
  <c r="AJ635" i="6"/>
  <c r="AJ634" i="6"/>
  <c r="AJ633" i="6"/>
  <c r="AJ632" i="6"/>
  <c r="AJ631" i="6"/>
  <c r="AJ630" i="6"/>
  <c r="AJ629" i="6"/>
  <c r="AJ628" i="6"/>
  <c r="AJ627" i="6"/>
  <c r="AJ626" i="6"/>
  <c r="AJ625" i="6"/>
  <c r="AJ624" i="6"/>
  <c r="AJ623" i="6"/>
  <c r="AJ622" i="6"/>
  <c r="AJ621" i="6"/>
  <c r="AJ620" i="6"/>
  <c r="AJ619" i="6"/>
  <c r="AJ618" i="6"/>
  <c r="AJ617" i="6"/>
  <c r="AJ616" i="6"/>
  <c r="AJ615" i="6"/>
  <c r="AJ614" i="6"/>
  <c r="AJ613" i="6"/>
  <c r="AJ612" i="6"/>
  <c r="AJ611" i="6"/>
  <c r="AJ610" i="6"/>
  <c r="AJ609" i="6"/>
  <c r="AJ608" i="6"/>
  <c r="AJ607" i="6"/>
  <c r="AJ606" i="6"/>
  <c r="AJ605" i="6"/>
  <c r="AJ604" i="6"/>
  <c r="AJ603" i="6"/>
  <c r="AJ602" i="6"/>
  <c r="AJ601" i="6"/>
  <c r="AJ600" i="6"/>
  <c r="AJ599" i="6"/>
  <c r="AJ598" i="6"/>
  <c r="AJ597" i="6"/>
  <c r="AJ596" i="6"/>
  <c r="AJ595" i="6"/>
  <c r="AJ594" i="6"/>
  <c r="AJ593" i="6"/>
  <c r="AJ592" i="6"/>
  <c r="AJ591" i="6"/>
  <c r="AJ590" i="6"/>
  <c r="AJ589" i="6"/>
  <c r="AJ588" i="6"/>
  <c r="AJ587" i="6"/>
  <c r="AJ586" i="6"/>
  <c r="AJ585" i="6"/>
  <c r="AJ584" i="6"/>
  <c r="AJ583" i="6"/>
  <c r="AJ582" i="6"/>
  <c r="AJ581" i="6"/>
  <c r="AJ580" i="6"/>
  <c r="AJ579" i="6"/>
  <c r="AJ578" i="6"/>
  <c r="AJ577" i="6"/>
  <c r="AJ576" i="6"/>
  <c r="AJ575" i="6"/>
  <c r="AJ574" i="6"/>
  <c r="AJ573" i="6"/>
  <c r="AJ572" i="6"/>
  <c r="AJ571" i="6"/>
  <c r="AJ570" i="6"/>
  <c r="AJ569" i="6"/>
  <c r="AJ568" i="6"/>
  <c r="AJ567" i="6"/>
  <c r="AJ566" i="6"/>
  <c r="AJ565" i="6"/>
  <c r="AJ564" i="6"/>
  <c r="AJ563" i="6"/>
  <c r="AJ562" i="6"/>
  <c r="AJ561" i="6"/>
  <c r="AJ560" i="6"/>
  <c r="AJ559" i="6"/>
  <c r="AJ558" i="6"/>
  <c r="AJ557" i="6"/>
  <c r="AJ556" i="6"/>
  <c r="AJ555" i="6"/>
  <c r="AJ554" i="6"/>
  <c r="AJ553" i="6"/>
  <c r="AJ552" i="6"/>
  <c r="AJ551" i="6"/>
  <c r="AJ550" i="6"/>
  <c r="AJ549" i="6"/>
  <c r="AJ548" i="6"/>
  <c r="AJ547" i="6"/>
  <c r="AJ546" i="6"/>
  <c r="AJ545" i="6"/>
  <c r="AJ544" i="6"/>
  <c r="AJ543" i="6"/>
  <c r="AJ542" i="6"/>
  <c r="AJ541" i="6"/>
  <c r="AJ540" i="6"/>
  <c r="AJ539" i="6"/>
  <c r="AJ538" i="6"/>
  <c r="AJ537" i="6"/>
  <c r="AJ536" i="6"/>
  <c r="AJ535" i="6"/>
  <c r="AJ534" i="6"/>
  <c r="AJ533" i="6"/>
  <c r="AJ532" i="6"/>
  <c r="AJ531" i="6"/>
  <c r="AJ530" i="6"/>
  <c r="AJ529" i="6"/>
  <c r="AJ528" i="6"/>
  <c r="AJ527" i="6"/>
  <c r="AJ526" i="6"/>
  <c r="AJ525" i="6"/>
  <c r="AJ524" i="6"/>
  <c r="AJ523" i="6"/>
  <c r="AJ522" i="6"/>
  <c r="AJ521" i="6"/>
  <c r="AJ520" i="6"/>
  <c r="AJ519" i="6"/>
  <c r="AJ518" i="6"/>
  <c r="AJ517" i="6"/>
  <c r="AJ516" i="6"/>
  <c r="AJ515" i="6"/>
  <c r="AJ514" i="6"/>
  <c r="AJ513" i="6"/>
  <c r="AJ512" i="6"/>
  <c r="AJ511" i="6"/>
  <c r="AJ510" i="6"/>
  <c r="AJ509" i="6"/>
  <c r="AJ508" i="6"/>
  <c r="AJ507" i="6"/>
  <c r="AJ506" i="6"/>
  <c r="AJ505" i="6"/>
  <c r="AJ504" i="6"/>
  <c r="AJ503" i="6"/>
  <c r="AJ502" i="6"/>
  <c r="AJ501" i="6"/>
  <c r="AJ500" i="6"/>
  <c r="AJ499" i="6"/>
  <c r="AJ498" i="6"/>
  <c r="AJ497" i="6"/>
  <c r="AJ496" i="6"/>
  <c r="AJ495" i="6"/>
  <c r="AJ494" i="6"/>
  <c r="AJ493" i="6"/>
  <c r="AJ492" i="6"/>
  <c r="AJ491" i="6"/>
  <c r="AJ490" i="6"/>
  <c r="AJ489" i="6"/>
  <c r="AJ488" i="6"/>
  <c r="AJ487" i="6"/>
  <c r="AJ486" i="6"/>
  <c r="AJ485" i="6"/>
  <c r="AJ484" i="6"/>
  <c r="AJ483" i="6"/>
  <c r="AJ482" i="6"/>
  <c r="AJ481" i="6"/>
  <c r="AJ480" i="6"/>
  <c r="AJ479" i="6"/>
  <c r="AJ478" i="6"/>
  <c r="AJ477" i="6"/>
  <c r="AJ476" i="6"/>
  <c r="AJ475" i="6"/>
  <c r="AJ474" i="6"/>
  <c r="AJ473" i="6"/>
  <c r="AJ472" i="6"/>
  <c r="AJ471" i="6"/>
  <c r="AJ470" i="6"/>
  <c r="AJ469" i="6"/>
  <c r="AJ468" i="6"/>
  <c r="AJ467" i="6"/>
  <c r="AJ466" i="6"/>
  <c r="AJ465" i="6"/>
  <c r="AJ464" i="6"/>
  <c r="AJ463" i="6"/>
  <c r="AJ462" i="6"/>
  <c r="AJ461" i="6"/>
  <c r="AJ460" i="6"/>
  <c r="AJ459" i="6"/>
  <c r="AJ458" i="6"/>
  <c r="AJ457" i="6"/>
  <c r="AJ456" i="6"/>
  <c r="AJ455" i="6"/>
  <c r="AJ454" i="6"/>
  <c r="AJ453" i="6"/>
  <c r="AJ452" i="6"/>
  <c r="AJ451" i="6"/>
  <c r="AJ450" i="6"/>
  <c r="AJ449" i="6"/>
  <c r="AJ448" i="6"/>
  <c r="AJ447" i="6"/>
  <c r="AJ446" i="6"/>
  <c r="AJ445" i="6"/>
  <c r="AJ444" i="6"/>
  <c r="AJ443" i="6"/>
  <c r="AJ442" i="6"/>
  <c r="AJ441" i="6"/>
  <c r="AJ440" i="6"/>
  <c r="AJ439" i="6"/>
  <c r="AJ438" i="6"/>
  <c r="AJ437" i="6"/>
  <c r="AJ436" i="6"/>
  <c r="AJ435" i="6"/>
  <c r="AJ434" i="6"/>
  <c r="AJ433" i="6"/>
  <c r="AJ432" i="6"/>
  <c r="AJ431" i="6"/>
  <c r="AJ430" i="6"/>
  <c r="AJ429" i="6"/>
  <c r="AJ428" i="6"/>
  <c r="AJ427" i="6"/>
  <c r="AJ426" i="6"/>
  <c r="AJ425" i="6"/>
  <c r="AJ424" i="6"/>
  <c r="AJ423" i="6"/>
  <c r="AJ422" i="6"/>
  <c r="AJ421" i="6"/>
  <c r="AJ420" i="6"/>
  <c r="AJ419" i="6"/>
  <c r="AJ418" i="6"/>
  <c r="AJ417" i="6"/>
  <c r="AJ416" i="6"/>
  <c r="AJ415" i="6"/>
  <c r="AJ414" i="6"/>
  <c r="AJ413" i="6"/>
  <c r="AJ412" i="6"/>
  <c r="AJ411" i="6"/>
  <c r="AJ410" i="6"/>
  <c r="AJ409" i="6"/>
  <c r="AJ408" i="6"/>
  <c r="AJ407" i="6"/>
  <c r="AJ406" i="6"/>
  <c r="AJ405" i="6"/>
  <c r="AJ404" i="6"/>
  <c r="AJ403" i="6"/>
  <c r="AJ402" i="6"/>
  <c r="AJ401" i="6"/>
  <c r="AJ400" i="6"/>
  <c r="AJ399" i="6"/>
  <c r="AJ398" i="6"/>
  <c r="AJ397" i="6"/>
  <c r="AJ396" i="6"/>
  <c r="AJ395" i="6"/>
  <c r="AJ394" i="6"/>
  <c r="AJ393" i="6"/>
  <c r="AJ392" i="6"/>
  <c r="AJ391" i="6"/>
  <c r="AJ390" i="6"/>
  <c r="AJ389" i="6"/>
  <c r="AJ388" i="6"/>
  <c r="AJ387" i="6"/>
  <c r="AJ386" i="6"/>
  <c r="AJ385" i="6"/>
  <c r="AJ384" i="6"/>
  <c r="AJ383" i="6"/>
  <c r="AJ382" i="6"/>
  <c r="AJ381" i="6"/>
  <c r="AJ380" i="6"/>
  <c r="AJ379" i="6"/>
  <c r="AJ378" i="6"/>
  <c r="AJ377" i="6"/>
  <c r="AJ376" i="6"/>
  <c r="AJ375" i="6"/>
  <c r="AJ374" i="6"/>
  <c r="AJ373" i="6"/>
  <c r="AJ372" i="6"/>
  <c r="AJ371" i="6"/>
  <c r="AJ370" i="6"/>
  <c r="AJ369" i="6"/>
  <c r="AJ368" i="6"/>
  <c r="AJ367" i="6"/>
  <c r="AJ366" i="6"/>
  <c r="AJ365" i="6"/>
  <c r="AJ364" i="6"/>
  <c r="AJ363" i="6"/>
  <c r="AJ362" i="6"/>
  <c r="AJ361" i="6"/>
  <c r="AJ360" i="6"/>
  <c r="AJ359" i="6"/>
  <c r="AJ358" i="6"/>
  <c r="AJ357" i="6"/>
  <c r="AJ356" i="6"/>
  <c r="AJ355" i="6"/>
  <c r="AJ354" i="6"/>
  <c r="AJ353" i="6"/>
  <c r="AJ352" i="6"/>
  <c r="AJ351" i="6"/>
  <c r="AJ350" i="6"/>
  <c r="AJ349" i="6"/>
  <c r="AJ348" i="6"/>
  <c r="AJ347" i="6"/>
  <c r="AJ346" i="6"/>
  <c r="AJ345" i="6"/>
  <c r="AJ344" i="6"/>
  <c r="AJ343" i="6"/>
  <c r="AJ342" i="6"/>
  <c r="AJ341" i="6"/>
  <c r="AJ340" i="6"/>
  <c r="AJ339" i="6"/>
  <c r="AJ338" i="6"/>
  <c r="AJ337" i="6"/>
  <c r="AJ336" i="6"/>
  <c r="AJ335" i="6"/>
  <c r="AJ334" i="6"/>
  <c r="AJ333" i="6"/>
  <c r="AJ332" i="6"/>
  <c r="AJ331" i="6"/>
  <c r="AJ330" i="6"/>
  <c r="AJ329" i="6"/>
  <c r="AJ328" i="6"/>
  <c r="AJ327" i="6"/>
  <c r="AJ326" i="6"/>
  <c r="AJ325" i="6"/>
  <c r="AJ324" i="6"/>
  <c r="AJ323" i="6"/>
  <c r="AJ322" i="6"/>
  <c r="AJ321" i="6"/>
  <c r="AJ320" i="6"/>
  <c r="AJ319" i="6"/>
  <c r="AJ318" i="6"/>
  <c r="AJ317" i="6"/>
  <c r="AJ316" i="6"/>
  <c r="AJ315" i="6"/>
  <c r="AJ314" i="6"/>
  <c r="AJ313" i="6"/>
  <c r="AJ312" i="6"/>
  <c r="AJ311" i="6"/>
  <c r="AJ310" i="6"/>
  <c r="AJ309" i="6"/>
  <c r="AJ308" i="6"/>
  <c r="AJ307" i="6"/>
  <c r="AJ306" i="6"/>
  <c r="AJ305" i="6"/>
  <c r="AJ304" i="6"/>
  <c r="AJ303" i="6"/>
  <c r="AJ302" i="6"/>
  <c r="AJ301" i="6"/>
  <c r="AJ300" i="6"/>
  <c r="AJ299" i="6"/>
  <c r="AJ298" i="6"/>
  <c r="AJ297" i="6"/>
  <c r="AJ296" i="6"/>
  <c r="AJ295" i="6"/>
  <c r="AJ294" i="6"/>
  <c r="AJ293" i="6"/>
  <c r="AJ292" i="6"/>
  <c r="AJ291" i="6"/>
  <c r="AJ290" i="6"/>
  <c r="AJ289" i="6"/>
  <c r="AJ288" i="6"/>
  <c r="AJ287" i="6"/>
  <c r="AJ286" i="6"/>
  <c r="AJ285" i="6"/>
  <c r="AJ284" i="6"/>
  <c r="AJ283" i="6"/>
  <c r="AJ282" i="6"/>
  <c r="AJ281" i="6"/>
  <c r="AJ280" i="6"/>
  <c r="AJ279" i="6"/>
  <c r="AJ278" i="6"/>
  <c r="AJ277" i="6"/>
  <c r="AJ276" i="6"/>
  <c r="AJ275" i="6"/>
  <c r="AJ274" i="6"/>
  <c r="AJ273" i="6"/>
  <c r="AJ272" i="6"/>
  <c r="AJ271" i="6"/>
  <c r="AJ270" i="6"/>
  <c r="AJ269" i="6"/>
  <c r="AJ268" i="6"/>
  <c r="AJ267" i="6"/>
  <c r="AJ266" i="6"/>
  <c r="AJ265" i="6"/>
  <c r="AJ264" i="6"/>
  <c r="AJ263" i="6"/>
  <c r="AJ262" i="6"/>
  <c r="AJ261" i="6"/>
  <c r="AJ260" i="6"/>
  <c r="AJ259" i="6"/>
  <c r="AJ258" i="6"/>
  <c r="AJ257" i="6"/>
  <c r="AJ256" i="6"/>
  <c r="AJ255" i="6"/>
  <c r="AJ254" i="6"/>
  <c r="AJ253" i="6"/>
  <c r="AJ252" i="6"/>
  <c r="AJ251" i="6"/>
  <c r="AJ250" i="6"/>
  <c r="AJ249" i="6"/>
  <c r="AJ248" i="6"/>
  <c r="AJ247" i="6"/>
  <c r="AJ246" i="6"/>
  <c r="AJ245" i="6"/>
  <c r="AJ244" i="6"/>
  <c r="AJ243" i="6"/>
  <c r="AJ242" i="6"/>
  <c r="AJ241" i="6"/>
  <c r="AJ240" i="6"/>
  <c r="AJ239" i="6"/>
  <c r="AJ238" i="6"/>
  <c r="AJ237" i="6"/>
  <c r="AJ236" i="6"/>
  <c r="AJ235" i="6"/>
  <c r="AJ234" i="6"/>
  <c r="AJ233" i="6"/>
  <c r="AJ232" i="6"/>
  <c r="AJ231" i="6"/>
  <c r="AJ230" i="6"/>
  <c r="AJ229" i="6"/>
  <c r="AJ228" i="6"/>
  <c r="AJ227" i="6"/>
  <c r="AJ226" i="6"/>
  <c r="AJ225" i="6"/>
  <c r="AJ224" i="6"/>
  <c r="AJ223" i="6"/>
  <c r="AJ222" i="6"/>
  <c r="AJ221" i="6"/>
  <c r="AJ220" i="6"/>
  <c r="AJ219" i="6"/>
  <c r="AJ218" i="6"/>
  <c r="AJ217" i="6"/>
  <c r="AJ216" i="6"/>
  <c r="AJ215" i="6"/>
  <c r="AJ214" i="6"/>
  <c r="AJ213" i="6"/>
  <c r="AJ212" i="6"/>
  <c r="AJ211" i="6"/>
  <c r="AJ210" i="6"/>
  <c r="AJ209" i="6"/>
  <c r="AJ208" i="6"/>
  <c r="AJ207" i="6"/>
  <c r="AJ206" i="6"/>
  <c r="AJ205" i="6"/>
  <c r="AJ204" i="6"/>
  <c r="AJ203" i="6"/>
  <c r="AJ202" i="6"/>
  <c r="AJ201" i="6"/>
  <c r="AJ200" i="6"/>
  <c r="AJ199" i="6"/>
  <c r="AJ198" i="6"/>
  <c r="AJ197" i="6"/>
  <c r="AJ196" i="6"/>
  <c r="AJ195" i="6"/>
  <c r="AJ194" i="6"/>
  <c r="AJ193" i="6"/>
  <c r="AJ192" i="6"/>
  <c r="AJ191" i="6"/>
  <c r="AJ190" i="6"/>
  <c r="AJ189" i="6"/>
  <c r="AJ188" i="6"/>
  <c r="AJ187" i="6"/>
  <c r="AJ186" i="6"/>
  <c r="AJ185" i="6"/>
  <c r="AJ184" i="6"/>
  <c r="AJ183" i="6"/>
  <c r="AJ182" i="6"/>
  <c r="AJ181" i="6"/>
  <c r="AJ180" i="6"/>
  <c r="AJ179" i="6"/>
  <c r="AJ178" i="6"/>
  <c r="AJ177" i="6"/>
  <c r="AJ176" i="6"/>
  <c r="AJ175" i="6"/>
  <c r="AJ174" i="6"/>
  <c r="AJ173" i="6"/>
  <c r="AJ172" i="6"/>
  <c r="AJ171" i="6"/>
  <c r="AJ170" i="6"/>
  <c r="AJ169" i="6"/>
  <c r="AJ168" i="6"/>
  <c r="AJ167" i="6"/>
  <c r="AJ166" i="6"/>
  <c r="AJ165" i="6"/>
  <c r="AJ164" i="6"/>
  <c r="AJ163" i="6"/>
  <c r="AJ162" i="6"/>
  <c r="AJ161" i="6"/>
  <c r="AJ160" i="6"/>
  <c r="AJ159" i="6"/>
  <c r="AJ158" i="6"/>
  <c r="AJ157" i="6"/>
  <c r="AJ156" i="6"/>
  <c r="AJ155" i="6"/>
  <c r="AJ154" i="6"/>
  <c r="AJ153" i="6"/>
  <c r="AJ152" i="6"/>
  <c r="AJ151" i="6"/>
  <c r="AJ150" i="6"/>
  <c r="AJ149" i="6"/>
  <c r="AJ148" i="6"/>
  <c r="AJ147" i="6"/>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J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AH2" i="7" l="1"/>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I59" i="7" l="1"/>
  <c r="BI55" i="7"/>
  <c r="BI54" i="7"/>
  <c r="BI52" i="7"/>
  <c r="BI51" i="7"/>
  <c r="BI50" i="7"/>
  <c r="BI49" i="7"/>
  <c r="BI41" i="7"/>
  <c r="BI38" i="7"/>
  <c r="BI37" i="7"/>
  <c r="BI35" i="7"/>
  <c r="BI31" i="7"/>
  <c r="BI28" i="7"/>
  <c r="BI26" i="7"/>
  <c r="BI10" i="7"/>
  <c r="BI8" i="7"/>
  <c r="BI6" i="7"/>
  <c r="BI1" i="7"/>
  <c r="BH1" i="7"/>
  <c r="BG1" i="7"/>
  <c r="BF1" i="7"/>
  <c r="D70" i="7" l="1"/>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P1665" i="6"/>
  <c r="AO1665" i="6"/>
  <c r="AN1665" i="6"/>
  <c r="AM1665" i="6"/>
  <c r="AL1665" i="6"/>
  <c r="AP1664" i="6"/>
  <c r="AO1664" i="6"/>
  <c r="AN1664" i="6"/>
  <c r="AM1664" i="6"/>
  <c r="AL1664" i="6"/>
  <c r="AP1663" i="6"/>
  <c r="AO1663" i="6"/>
  <c r="AN1663" i="6"/>
  <c r="AM1663" i="6"/>
  <c r="AL1663" i="6"/>
  <c r="AP1662" i="6"/>
  <c r="AO1662" i="6"/>
  <c r="AN1662" i="6"/>
  <c r="AM1662" i="6"/>
  <c r="AL1662" i="6"/>
  <c r="AP1661" i="6"/>
  <c r="AO1661" i="6"/>
  <c r="AN1661" i="6"/>
  <c r="AM1661" i="6"/>
  <c r="AL1661" i="6"/>
  <c r="AP1660" i="6"/>
  <c r="AO1660" i="6"/>
  <c r="AN1660" i="6"/>
  <c r="AM1660" i="6"/>
  <c r="AL1660" i="6"/>
  <c r="AP1659" i="6"/>
  <c r="AO1659" i="6"/>
  <c r="AN1659" i="6"/>
  <c r="AM1659" i="6"/>
  <c r="AL1659" i="6"/>
  <c r="AP1658" i="6"/>
  <c r="AO1658" i="6"/>
  <c r="AN1658" i="6"/>
  <c r="AM1658" i="6"/>
  <c r="AL1658" i="6"/>
  <c r="AP1657" i="6"/>
  <c r="AO1657" i="6"/>
  <c r="AN1657" i="6"/>
  <c r="AM1657" i="6"/>
  <c r="AL1657" i="6"/>
  <c r="AP1656" i="6"/>
  <c r="AO1656" i="6"/>
  <c r="AN1656" i="6"/>
  <c r="AM1656" i="6"/>
  <c r="AL1656" i="6"/>
  <c r="AP1655" i="6"/>
  <c r="AO1655" i="6"/>
  <c r="AN1655" i="6"/>
  <c r="AM1655" i="6"/>
  <c r="AL1655" i="6"/>
  <c r="AP1654" i="6"/>
  <c r="AO1654" i="6"/>
  <c r="AN1654" i="6"/>
  <c r="AM1654" i="6"/>
  <c r="AL1654" i="6"/>
  <c r="AP1653" i="6"/>
  <c r="AO1653" i="6"/>
  <c r="AN1653" i="6"/>
  <c r="AM1653" i="6"/>
  <c r="AL1653" i="6"/>
  <c r="AP1652" i="6"/>
  <c r="AO1652" i="6"/>
  <c r="AN1652" i="6"/>
  <c r="AM1652" i="6"/>
  <c r="AL1652" i="6"/>
  <c r="AP1651" i="6"/>
  <c r="AO1651" i="6"/>
  <c r="AN1651" i="6"/>
  <c r="AM1651" i="6"/>
  <c r="AL1651" i="6"/>
  <c r="AP1650" i="6"/>
  <c r="AO1650" i="6"/>
  <c r="AN1650" i="6"/>
  <c r="AM1650" i="6"/>
  <c r="AL1650" i="6"/>
  <c r="AP1633" i="6"/>
  <c r="AO1633" i="6"/>
  <c r="AN1633" i="6"/>
  <c r="AM1633" i="6"/>
  <c r="AL1633" i="6"/>
  <c r="AP1632" i="6"/>
  <c r="AO1632" i="6"/>
  <c r="AN1632" i="6"/>
  <c r="AM1632" i="6"/>
  <c r="AL1632" i="6"/>
  <c r="AP1631" i="6"/>
  <c r="AO1631" i="6"/>
  <c r="AN1631" i="6"/>
  <c r="AM1631" i="6"/>
  <c r="AL1631" i="6"/>
  <c r="AP1630" i="6"/>
  <c r="AO1630" i="6"/>
  <c r="AN1630" i="6"/>
  <c r="AM1630" i="6"/>
  <c r="AL1630" i="6"/>
  <c r="AP1629" i="6"/>
  <c r="AO1629" i="6"/>
  <c r="AN1629" i="6"/>
  <c r="AM1629" i="6"/>
  <c r="AL1629" i="6"/>
  <c r="AP1628" i="6"/>
  <c r="AO1628" i="6"/>
  <c r="AN1628" i="6"/>
  <c r="AM1628" i="6"/>
  <c r="AL1628" i="6"/>
  <c r="AP1627" i="6"/>
  <c r="AO1627" i="6"/>
  <c r="AN1627" i="6"/>
  <c r="AM1627" i="6"/>
  <c r="AL1627" i="6"/>
  <c r="AP1626" i="6"/>
  <c r="AO1626" i="6"/>
  <c r="AN1626" i="6"/>
  <c r="AM1626" i="6"/>
  <c r="AL1626" i="6"/>
  <c r="AP1625" i="6"/>
  <c r="AO1625" i="6"/>
  <c r="AN1625" i="6"/>
  <c r="AM1625" i="6"/>
  <c r="AL1625" i="6"/>
  <c r="AP1624" i="6"/>
  <c r="AO1624" i="6"/>
  <c r="AN1624" i="6"/>
  <c r="AM1624" i="6"/>
  <c r="AL1624" i="6"/>
  <c r="AP1623" i="6"/>
  <c r="AO1623" i="6"/>
  <c r="AN1623" i="6"/>
  <c r="AM1623" i="6"/>
  <c r="AL1623" i="6"/>
  <c r="AP1622" i="6"/>
  <c r="AO1622" i="6"/>
  <c r="AN1622" i="6"/>
  <c r="AM1622" i="6"/>
  <c r="AL1622" i="6"/>
  <c r="AP1621" i="6"/>
  <c r="AO1621" i="6"/>
  <c r="AN1621" i="6"/>
  <c r="AM1621" i="6"/>
  <c r="AL1621" i="6"/>
  <c r="AP1620" i="6"/>
  <c r="AO1620" i="6"/>
  <c r="AN1620" i="6"/>
  <c r="AM1620" i="6"/>
  <c r="AL1620" i="6"/>
  <c r="AP1619" i="6"/>
  <c r="AO1619" i="6"/>
  <c r="AN1619" i="6"/>
  <c r="AM1619" i="6"/>
  <c r="AL1619" i="6"/>
  <c r="AP1618" i="6"/>
  <c r="AO1618" i="6"/>
  <c r="AN1618" i="6"/>
  <c r="AM1618" i="6"/>
  <c r="AL1618" i="6"/>
  <c r="AP1601" i="6"/>
  <c r="AO1601" i="6"/>
  <c r="AN1601" i="6"/>
  <c r="AM1601" i="6"/>
  <c r="AL1601" i="6"/>
  <c r="AP1600" i="6"/>
  <c r="AO1600" i="6"/>
  <c r="AN1600" i="6"/>
  <c r="AM1600" i="6"/>
  <c r="AL1600" i="6"/>
  <c r="AP1599" i="6"/>
  <c r="AO1599" i="6"/>
  <c r="AN1599" i="6"/>
  <c r="AM1599" i="6"/>
  <c r="AL1599" i="6"/>
  <c r="AP1598" i="6"/>
  <c r="AO1598" i="6"/>
  <c r="AN1598" i="6"/>
  <c r="AM1598" i="6"/>
  <c r="AL1598" i="6"/>
  <c r="AP1597" i="6"/>
  <c r="AO1597" i="6"/>
  <c r="AN1597" i="6"/>
  <c r="AM1597" i="6"/>
  <c r="AL1597" i="6"/>
  <c r="AP1596" i="6"/>
  <c r="AO1596" i="6"/>
  <c r="AN1596" i="6"/>
  <c r="AM1596" i="6"/>
  <c r="AL1596" i="6"/>
  <c r="AP1595" i="6"/>
  <c r="AO1595" i="6"/>
  <c r="AN1595" i="6"/>
  <c r="AM1595" i="6"/>
  <c r="AL1595" i="6"/>
  <c r="AP1594" i="6"/>
  <c r="AO1594" i="6"/>
  <c r="AN1594" i="6"/>
  <c r="AM1594" i="6"/>
  <c r="AL1594" i="6"/>
  <c r="AP1593" i="6"/>
  <c r="AO1593" i="6"/>
  <c r="AN1593" i="6"/>
  <c r="AM1593" i="6"/>
  <c r="AL1593" i="6"/>
  <c r="AP1592" i="6"/>
  <c r="AO1592" i="6"/>
  <c r="AN1592" i="6"/>
  <c r="AM1592" i="6"/>
  <c r="AL1592" i="6"/>
  <c r="AP1591" i="6"/>
  <c r="AO1591" i="6"/>
  <c r="AN1591" i="6"/>
  <c r="AM1591" i="6"/>
  <c r="AL1591" i="6"/>
  <c r="AP1590" i="6"/>
  <c r="AO1590" i="6"/>
  <c r="AN1590" i="6"/>
  <c r="AM1590" i="6"/>
  <c r="AL1590" i="6"/>
  <c r="AP1589" i="6"/>
  <c r="AO1589" i="6"/>
  <c r="AN1589" i="6"/>
  <c r="AM1589" i="6"/>
  <c r="AL1589" i="6"/>
  <c r="AP1588" i="6"/>
  <c r="AO1588" i="6"/>
  <c r="AN1588" i="6"/>
  <c r="AM1588" i="6"/>
  <c r="AL1588" i="6"/>
  <c r="AP1587" i="6"/>
  <c r="AO1587" i="6"/>
  <c r="AN1587" i="6"/>
  <c r="AM1587" i="6"/>
  <c r="AL1587" i="6"/>
  <c r="AP1586" i="6"/>
  <c r="AO1586" i="6"/>
  <c r="AN1586" i="6"/>
  <c r="AM1586" i="6"/>
  <c r="AL1586" i="6"/>
  <c r="AP1585" i="6"/>
  <c r="AO1585" i="6"/>
  <c r="AN1585" i="6"/>
  <c r="AM1585" i="6"/>
  <c r="AL1585" i="6"/>
  <c r="AP1584" i="6"/>
  <c r="AO1584" i="6"/>
  <c r="AN1584" i="6"/>
  <c r="AM1584" i="6"/>
  <c r="AL1584" i="6"/>
  <c r="AP1583" i="6"/>
  <c r="AO1583" i="6"/>
  <c r="AN1583" i="6"/>
  <c r="AM1583" i="6"/>
  <c r="AL1583" i="6"/>
  <c r="AP1582" i="6"/>
  <c r="AO1582" i="6"/>
  <c r="AN1582" i="6"/>
  <c r="AM1582" i="6"/>
  <c r="AL1582" i="6"/>
  <c r="AP1581" i="6"/>
  <c r="AO1581" i="6"/>
  <c r="AN1581" i="6"/>
  <c r="AM1581" i="6"/>
  <c r="AL1581" i="6"/>
  <c r="AP1580" i="6"/>
  <c r="AO1580" i="6"/>
  <c r="AN1580" i="6"/>
  <c r="AM1580" i="6"/>
  <c r="AL1580" i="6"/>
  <c r="AP1579" i="6"/>
  <c r="AO1579" i="6"/>
  <c r="AN1579" i="6"/>
  <c r="AM1579" i="6"/>
  <c r="AL1579" i="6"/>
  <c r="AP1578" i="6"/>
  <c r="AO1578" i="6"/>
  <c r="AN1578" i="6"/>
  <c r="AM1578" i="6"/>
  <c r="AL1578" i="6"/>
  <c r="AP1577" i="6"/>
  <c r="AO1577" i="6"/>
  <c r="AN1577" i="6"/>
  <c r="AM1577" i="6"/>
  <c r="AL1577" i="6"/>
  <c r="AP1576" i="6"/>
  <c r="AO1576" i="6"/>
  <c r="AN1576" i="6"/>
  <c r="AM1576" i="6"/>
  <c r="AL1576" i="6"/>
  <c r="AP1575" i="6"/>
  <c r="AO1575" i="6"/>
  <c r="AN1575" i="6"/>
  <c r="AM1575" i="6"/>
  <c r="AL1575" i="6"/>
  <c r="AP1574" i="6"/>
  <c r="AO1574" i="6"/>
  <c r="AN1574" i="6"/>
  <c r="AM1574" i="6"/>
  <c r="AL1574" i="6"/>
  <c r="AP1573" i="6"/>
  <c r="AO1573" i="6"/>
  <c r="AN1573" i="6"/>
  <c r="AM1573" i="6"/>
  <c r="AL1573" i="6"/>
  <c r="AP1572" i="6"/>
  <c r="AO1572" i="6"/>
  <c r="AN1572" i="6"/>
  <c r="AM1572" i="6"/>
  <c r="AL1572" i="6"/>
  <c r="AP1571" i="6"/>
  <c r="AO1571" i="6"/>
  <c r="AN1571" i="6"/>
  <c r="AM1571" i="6"/>
  <c r="AL1571" i="6"/>
  <c r="AP1570" i="6"/>
  <c r="AO1570" i="6"/>
  <c r="AN1570" i="6"/>
  <c r="AM1570" i="6"/>
  <c r="AL1570" i="6"/>
  <c r="AP897" i="6"/>
  <c r="AO897" i="6"/>
  <c r="AN897" i="6"/>
  <c r="AM897" i="6"/>
  <c r="AL897" i="6"/>
  <c r="AP896" i="6"/>
  <c r="AO896" i="6"/>
  <c r="AN896" i="6"/>
  <c r="AM896" i="6"/>
  <c r="AL896" i="6"/>
  <c r="AP895" i="6"/>
  <c r="AO895" i="6"/>
  <c r="AN895" i="6"/>
  <c r="AM895" i="6"/>
  <c r="AL895" i="6"/>
  <c r="AP894" i="6"/>
  <c r="AO894" i="6"/>
  <c r="AN894" i="6"/>
  <c r="AM894" i="6"/>
  <c r="AL894" i="6"/>
  <c r="AP893" i="6"/>
  <c r="AO893" i="6"/>
  <c r="AN893" i="6"/>
  <c r="AM893" i="6"/>
  <c r="AL893" i="6"/>
  <c r="AP892" i="6"/>
  <c r="AO892" i="6"/>
  <c r="AN892" i="6"/>
  <c r="AM892" i="6"/>
  <c r="AL892" i="6"/>
  <c r="AP891" i="6"/>
  <c r="AO891" i="6"/>
  <c r="AN891" i="6"/>
  <c r="AM891" i="6"/>
  <c r="AL891" i="6"/>
  <c r="AP890" i="6"/>
  <c r="AO890" i="6"/>
  <c r="AN890" i="6"/>
  <c r="AM890" i="6"/>
  <c r="AL890" i="6"/>
  <c r="AP889" i="6"/>
  <c r="AO889" i="6"/>
  <c r="AN889" i="6"/>
  <c r="AM889" i="6"/>
  <c r="AL889" i="6"/>
  <c r="AP888" i="6"/>
  <c r="AO888" i="6"/>
  <c r="AN888" i="6"/>
  <c r="AM888" i="6"/>
  <c r="AL888" i="6"/>
  <c r="AP887" i="6"/>
  <c r="AO887" i="6"/>
  <c r="AN887" i="6"/>
  <c r="AM887" i="6"/>
  <c r="AL887" i="6"/>
  <c r="AP886" i="6"/>
  <c r="AO886" i="6"/>
  <c r="AN886" i="6"/>
  <c r="AM886" i="6"/>
  <c r="AL886" i="6"/>
  <c r="AP885" i="6"/>
  <c r="AO885" i="6"/>
  <c r="AN885" i="6"/>
  <c r="AM885" i="6"/>
  <c r="AL885" i="6"/>
  <c r="AP884" i="6"/>
  <c r="AO884" i="6"/>
  <c r="AN884" i="6"/>
  <c r="AM884" i="6"/>
  <c r="AL884" i="6"/>
  <c r="AP883" i="6"/>
  <c r="AO883" i="6"/>
  <c r="AN883" i="6"/>
  <c r="AM883" i="6"/>
  <c r="AL883" i="6"/>
  <c r="AP882" i="6"/>
  <c r="AO882" i="6"/>
  <c r="AN882" i="6"/>
  <c r="AM882" i="6"/>
  <c r="AL882" i="6"/>
  <c r="AP929" i="6"/>
  <c r="AO929" i="6"/>
  <c r="AN929" i="6"/>
  <c r="AM929" i="6"/>
  <c r="AL929" i="6"/>
  <c r="AP928" i="6"/>
  <c r="AO928" i="6"/>
  <c r="AN928" i="6"/>
  <c r="AM928" i="6"/>
  <c r="AL928" i="6"/>
  <c r="AP927" i="6"/>
  <c r="AO927" i="6"/>
  <c r="AN927" i="6"/>
  <c r="AM927" i="6"/>
  <c r="AL927" i="6"/>
  <c r="AP926" i="6"/>
  <c r="AO926" i="6"/>
  <c r="AN926" i="6"/>
  <c r="AM926" i="6"/>
  <c r="AL926" i="6"/>
  <c r="AP925" i="6"/>
  <c r="AO925" i="6"/>
  <c r="AN925" i="6"/>
  <c r="AM925" i="6"/>
  <c r="AL925" i="6"/>
  <c r="AP924" i="6"/>
  <c r="AO924" i="6"/>
  <c r="AN924" i="6"/>
  <c r="AM924" i="6"/>
  <c r="AL924" i="6"/>
  <c r="AP923" i="6"/>
  <c r="AO923" i="6"/>
  <c r="AN923" i="6"/>
  <c r="AM923" i="6"/>
  <c r="AL923" i="6"/>
  <c r="AP922" i="6"/>
  <c r="AO922" i="6"/>
  <c r="AN922" i="6"/>
  <c r="AM922" i="6"/>
  <c r="AL922" i="6"/>
  <c r="AP921" i="6"/>
  <c r="AO921" i="6"/>
  <c r="AN921" i="6"/>
  <c r="AM921" i="6"/>
  <c r="AL921" i="6"/>
  <c r="AP920" i="6"/>
  <c r="AO920" i="6"/>
  <c r="AN920" i="6"/>
  <c r="AM920" i="6"/>
  <c r="AL920" i="6"/>
  <c r="AP919" i="6"/>
  <c r="AO919" i="6"/>
  <c r="AN919" i="6"/>
  <c r="AM919" i="6"/>
  <c r="AL919" i="6"/>
  <c r="AP918" i="6"/>
  <c r="AO918" i="6"/>
  <c r="AN918" i="6"/>
  <c r="AM918" i="6"/>
  <c r="AL918" i="6"/>
  <c r="AP917" i="6"/>
  <c r="AO917" i="6"/>
  <c r="AN917" i="6"/>
  <c r="AM917" i="6"/>
  <c r="AL917" i="6"/>
  <c r="AP916" i="6"/>
  <c r="AO916" i="6"/>
  <c r="AN916" i="6"/>
  <c r="AM916" i="6"/>
  <c r="AL916" i="6"/>
  <c r="AP915" i="6"/>
  <c r="AO915" i="6"/>
  <c r="AN915" i="6"/>
  <c r="AM915" i="6"/>
  <c r="AL915" i="6"/>
  <c r="AP914" i="6"/>
  <c r="AO914" i="6"/>
  <c r="AN914" i="6"/>
  <c r="AM914" i="6"/>
  <c r="AL914" i="6"/>
  <c r="AP833" i="6"/>
  <c r="AO833" i="6"/>
  <c r="AN833" i="6"/>
  <c r="AM833" i="6"/>
  <c r="AL833" i="6"/>
  <c r="AP832" i="6"/>
  <c r="AO832" i="6"/>
  <c r="AN832" i="6"/>
  <c r="AM832" i="6"/>
  <c r="AL832" i="6"/>
  <c r="AP831" i="6"/>
  <c r="AO831" i="6"/>
  <c r="AN831" i="6"/>
  <c r="AM831" i="6"/>
  <c r="AL831" i="6"/>
  <c r="AP830" i="6"/>
  <c r="AO830" i="6"/>
  <c r="AN830" i="6"/>
  <c r="AM830" i="6"/>
  <c r="AL830" i="6"/>
  <c r="AP829" i="6"/>
  <c r="AO829" i="6"/>
  <c r="AN829" i="6"/>
  <c r="AM829" i="6"/>
  <c r="AL829" i="6"/>
  <c r="AP828" i="6"/>
  <c r="AO828" i="6"/>
  <c r="AN828" i="6"/>
  <c r="AM828" i="6"/>
  <c r="AL828" i="6"/>
  <c r="AP827" i="6"/>
  <c r="AO827" i="6"/>
  <c r="AN827" i="6"/>
  <c r="AM827" i="6"/>
  <c r="AL827" i="6"/>
  <c r="AP826" i="6"/>
  <c r="AO826" i="6"/>
  <c r="AN826" i="6"/>
  <c r="AM826" i="6"/>
  <c r="AL826" i="6"/>
  <c r="AP825" i="6"/>
  <c r="AO825" i="6"/>
  <c r="AN825" i="6"/>
  <c r="AM825" i="6"/>
  <c r="AL825" i="6"/>
  <c r="AP824" i="6"/>
  <c r="AO824" i="6"/>
  <c r="AN824" i="6"/>
  <c r="AM824" i="6"/>
  <c r="AL824" i="6"/>
  <c r="AP823" i="6"/>
  <c r="AO823" i="6"/>
  <c r="AN823" i="6"/>
  <c r="AM823" i="6"/>
  <c r="AL823" i="6"/>
  <c r="AP822" i="6"/>
  <c r="AO822" i="6"/>
  <c r="AN822" i="6"/>
  <c r="AM822" i="6"/>
  <c r="AL822" i="6"/>
  <c r="AP821" i="6"/>
  <c r="AO821" i="6"/>
  <c r="AN821" i="6"/>
  <c r="AM821" i="6"/>
  <c r="AL821" i="6"/>
  <c r="AP820" i="6"/>
  <c r="AO820" i="6"/>
  <c r="AN820" i="6"/>
  <c r="AM820" i="6"/>
  <c r="AL820" i="6"/>
  <c r="AP819" i="6"/>
  <c r="AO819" i="6"/>
  <c r="AN819" i="6"/>
  <c r="AM819" i="6"/>
  <c r="AL819" i="6"/>
  <c r="AP818" i="6"/>
  <c r="AO818" i="6"/>
  <c r="AN818" i="6"/>
  <c r="AM818" i="6"/>
  <c r="AL818" i="6"/>
  <c r="AP609" i="6"/>
  <c r="AO609" i="6"/>
  <c r="AN609" i="6"/>
  <c r="AM609" i="6"/>
  <c r="AL609" i="6"/>
  <c r="AP608" i="6"/>
  <c r="AO608" i="6"/>
  <c r="AN608" i="6"/>
  <c r="AM608" i="6"/>
  <c r="AL608" i="6"/>
  <c r="AP607" i="6"/>
  <c r="AO607" i="6"/>
  <c r="AN607" i="6"/>
  <c r="AM607" i="6"/>
  <c r="AL607" i="6"/>
  <c r="AP606" i="6"/>
  <c r="AO606" i="6"/>
  <c r="AN606" i="6"/>
  <c r="AM606" i="6"/>
  <c r="AL606" i="6"/>
  <c r="AP605" i="6"/>
  <c r="AO605" i="6"/>
  <c r="AN605" i="6"/>
  <c r="AM605" i="6"/>
  <c r="AL605" i="6"/>
  <c r="AP604" i="6"/>
  <c r="AO604" i="6"/>
  <c r="AN604" i="6"/>
  <c r="AM604" i="6"/>
  <c r="AL604" i="6"/>
  <c r="AP603" i="6"/>
  <c r="AO603" i="6"/>
  <c r="AN603" i="6"/>
  <c r="AM603" i="6"/>
  <c r="AL603" i="6"/>
  <c r="AP602" i="6"/>
  <c r="AO602" i="6"/>
  <c r="AN602" i="6"/>
  <c r="AM602" i="6"/>
  <c r="AL602" i="6"/>
  <c r="AP601" i="6"/>
  <c r="AO601" i="6"/>
  <c r="AN601" i="6"/>
  <c r="AM601" i="6"/>
  <c r="AL601" i="6"/>
  <c r="AP600" i="6"/>
  <c r="AO600" i="6"/>
  <c r="AN600" i="6"/>
  <c r="AM600" i="6"/>
  <c r="AL600" i="6"/>
  <c r="AP599" i="6"/>
  <c r="AO599" i="6"/>
  <c r="AN599" i="6"/>
  <c r="AM599" i="6"/>
  <c r="AL599" i="6"/>
  <c r="AP598" i="6"/>
  <c r="AO598" i="6"/>
  <c r="AN598" i="6"/>
  <c r="AM598" i="6"/>
  <c r="AL598" i="6"/>
  <c r="AP597" i="6"/>
  <c r="AO597" i="6"/>
  <c r="AN597" i="6"/>
  <c r="AM597" i="6"/>
  <c r="AL597" i="6"/>
  <c r="AP596" i="6"/>
  <c r="AO596" i="6"/>
  <c r="AN596" i="6"/>
  <c r="AM596" i="6"/>
  <c r="AL596" i="6"/>
  <c r="AP595" i="6"/>
  <c r="AO595" i="6"/>
  <c r="AN595" i="6"/>
  <c r="AM595" i="6"/>
  <c r="AL595" i="6"/>
  <c r="AP594" i="6"/>
  <c r="AO594" i="6"/>
  <c r="AN594" i="6"/>
  <c r="AM594" i="6"/>
  <c r="AL594" i="6"/>
  <c r="AP577" i="6"/>
  <c r="AO577" i="6"/>
  <c r="AN577" i="6"/>
  <c r="AM577" i="6"/>
  <c r="AL577" i="6"/>
  <c r="AP576" i="6"/>
  <c r="AO576" i="6"/>
  <c r="AN576" i="6"/>
  <c r="AM576" i="6"/>
  <c r="AL576" i="6"/>
  <c r="AP575" i="6"/>
  <c r="AO575" i="6"/>
  <c r="AN575" i="6"/>
  <c r="AM575" i="6"/>
  <c r="AL575" i="6"/>
  <c r="AP574" i="6"/>
  <c r="AO574" i="6"/>
  <c r="AN574" i="6"/>
  <c r="AM574" i="6"/>
  <c r="AL574" i="6"/>
  <c r="AP573" i="6"/>
  <c r="AO573" i="6"/>
  <c r="AN573" i="6"/>
  <c r="AM573" i="6"/>
  <c r="AL573" i="6"/>
  <c r="AP572" i="6"/>
  <c r="AO572" i="6"/>
  <c r="AN572" i="6"/>
  <c r="AM572" i="6"/>
  <c r="AL572" i="6"/>
  <c r="AP571" i="6"/>
  <c r="AO571" i="6"/>
  <c r="AN571" i="6"/>
  <c r="AM571" i="6"/>
  <c r="AL571" i="6"/>
  <c r="AP570" i="6"/>
  <c r="AO570" i="6"/>
  <c r="AN570" i="6"/>
  <c r="AM570" i="6"/>
  <c r="AL570" i="6"/>
  <c r="AP569" i="6"/>
  <c r="AO569" i="6"/>
  <c r="AN569" i="6"/>
  <c r="AM569" i="6"/>
  <c r="AL569" i="6"/>
  <c r="AP568" i="6"/>
  <c r="AO568" i="6"/>
  <c r="AN568" i="6"/>
  <c r="AM568" i="6"/>
  <c r="AL568" i="6"/>
  <c r="AP567" i="6"/>
  <c r="AO567" i="6"/>
  <c r="AN567" i="6"/>
  <c r="AM567" i="6"/>
  <c r="AL567" i="6"/>
  <c r="AP566" i="6"/>
  <c r="AO566" i="6"/>
  <c r="AN566" i="6"/>
  <c r="AM566" i="6"/>
  <c r="AL566" i="6"/>
  <c r="AP565" i="6"/>
  <c r="AO565" i="6"/>
  <c r="AN565" i="6"/>
  <c r="AM565" i="6"/>
  <c r="AL565" i="6"/>
  <c r="AP564" i="6"/>
  <c r="AO564" i="6"/>
  <c r="AN564" i="6"/>
  <c r="AM564" i="6"/>
  <c r="AL564" i="6"/>
  <c r="AP563" i="6"/>
  <c r="AO563" i="6"/>
  <c r="AN563" i="6"/>
  <c r="AM563" i="6"/>
  <c r="AL563" i="6"/>
  <c r="AP562" i="6"/>
  <c r="AO562" i="6"/>
  <c r="AN562" i="6"/>
  <c r="AM562" i="6"/>
  <c r="AL562" i="6"/>
  <c r="AK65" i="6"/>
  <c r="AK64" i="6"/>
  <c r="AK63" i="6"/>
  <c r="AK62" i="6"/>
  <c r="AK61" i="6"/>
  <c r="AK60" i="6"/>
  <c r="AK59" i="6"/>
  <c r="AK58" i="6"/>
  <c r="AK57" i="6"/>
  <c r="AK56" i="6"/>
  <c r="AK55" i="6"/>
  <c r="AK54" i="6"/>
  <c r="AK53" i="6"/>
  <c r="AK52" i="6"/>
  <c r="AK51" i="6"/>
  <c r="AK50" i="6"/>
  <c r="AK49" i="6"/>
  <c r="AK48" i="6"/>
  <c r="AK47" i="6"/>
  <c r="AK46" i="6"/>
  <c r="AK45" i="6"/>
  <c r="AK44" i="6"/>
  <c r="AK43" i="6"/>
  <c r="AK42" i="6"/>
  <c r="AK41" i="6"/>
  <c r="AK40" i="6"/>
  <c r="AK39" i="6"/>
  <c r="AK38" i="6"/>
  <c r="AK37" i="6"/>
  <c r="AK36" i="6"/>
  <c r="AK35" i="6"/>
  <c r="AK34" i="6"/>
  <c r="AK33" i="6"/>
  <c r="AK32" i="6"/>
  <c r="AK31" i="6"/>
  <c r="AK30" i="6"/>
  <c r="AK29" i="6"/>
  <c r="AK28" i="6"/>
  <c r="AK27" i="6"/>
  <c r="AK26" i="6"/>
  <c r="AK25" i="6"/>
  <c r="AK24" i="6"/>
  <c r="AK23" i="6"/>
  <c r="AK22" i="6"/>
  <c r="AK21" i="6"/>
  <c r="AK20" i="6"/>
  <c r="AK19" i="6"/>
  <c r="AK18" i="6"/>
  <c r="AK17" i="6"/>
  <c r="AK16" i="6"/>
  <c r="AK15" i="6"/>
  <c r="AK14" i="6"/>
  <c r="AK13" i="6"/>
  <c r="AK12" i="6"/>
  <c r="AK11" i="6"/>
  <c r="AK10" i="6"/>
  <c r="AK9" i="6"/>
  <c r="AK8" i="6"/>
  <c r="AK7" i="6"/>
  <c r="AK6" i="6"/>
  <c r="AK5" i="6"/>
  <c r="AK4" i="6"/>
  <c r="AK3" i="6"/>
  <c r="AK2" i="6"/>
  <c r="J169" i="4"/>
  <c r="I169" i="4"/>
  <c r="H169" i="4"/>
  <c r="G169" i="4"/>
  <c r="F169" i="4"/>
  <c r="J168" i="4"/>
  <c r="I168" i="4"/>
  <c r="H168" i="4"/>
  <c r="G168" i="4"/>
  <c r="A14" i="27"/>
  <c r="A13" i="27"/>
  <c r="A12" i="27"/>
  <c r="A11" i="27"/>
  <c r="A10" i="27"/>
  <c r="A9" i="27"/>
  <c r="A8" i="27"/>
  <c r="A7" i="27"/>
  <c r="A6" i="27"/>
  <c r="A5" i="27"/>
  <c r="A4" i="27"/>
  <c r="A3" i="27"/>
  <c r="A2" i="27"/>
  <c r="AC3169" i="6"/>
  <c r="AD3169" i="6" s="1"/>
  <c r="AA3169" i="6"/>
  <c r="Z3169" i="6"/>
  <c r="Y3169" i="6"/>
  <c r="X3169" i="6"/>
  <c r="W3169" i="6"/>
  <c r="T3169" i="6"/>
  <c r="S3169" i="6"/>
  <c r="R3169" i="6"/>
  <c r="AC3168" i="6"/>
  <c r="AD3168" i="6" s="1"/>
  <c r="AA3168" i="6"/>
  <c r="Z3168" i="6"/>
  <c r="Y3168" i="6"/>
  <c r="X3168" i="6"/>
  <c r="W3168" i="6"/>
  <c r="T3168" i="6"/>
  <c r="R3168" i="6"/>
  <c r="S3168" i="6" s="1"/>
  <c r="AC3167" i="6"/>
  <c r="AD3167" i="6" s="1"/>
  <c r="AA3167" i="6"/>
  <c r="Z3167" i="6"/>
  <c r="Y3167" i="6"/>
  <c r="X3167" i="6"/>
  <c r="W3167" i="6"/>
  <c r="T3167" i="6"/>
  <c r="S3167" i="6"/>
  <c r="R3167" i="6"/>
  <c r="AC3166" i="6"/>
  <c r="AD3166" i="6" s="1"/>
  <c r="AA3166" i="6"/>
  <c r="Z3166" i="6"/>
  <c r="Y3166" i="6"/>
  <c r="X3166" i="6"/>
  <c r="W3166" i="6"/>
  <c r="T3166" i="6"/>
  <c r="R3166" i="6"/>
  <c r="S3166" i="6" s="1"/>
  <c r="AC3165" i="6"/>
  <c r="AD3165" i="6" s="1"/>
  <c r="AA3165" i="6"/>
  <c r="Z3165" i="6"/>
  <c r="Y3165" i="6"/>
  <c r="X3165" i="6"/>
  <c r="W3165" i="6"/>
  <c r="T3165" i="6"/>
  <c r="S3165" i="6"/>
  <c r="R3165" i="6"/>
  <c r="AC3164" i="6"/>
  <c r="AD3164" i="6" s="1"/>
  <c r="AA3164" i="6"/>
  <c r="Z3164" i="6"/>
  <c r="Y3164" i="6"/>
  <c r="X3164" i="6"/>
  <c r="W3164" i="6"/>
  <c r="T3164" i="6"/>
  <c r="R3164" i="6"/>
  <c r="S3164" i="6" s="1"/>
  <c r="AC3163" i="6"/>
  <c r="AD3163" i="6" s="1"/>
  <c r="AA3163" i="6"/>
  <c r="Z3163" i="6"/>
  <c r="Y3163" i="6"/>
  <c r="X3163" i="6"/>
  <c r="W3163" i="6"/>
  <c r="T3163" i="6"/>
  <c r="S3163" i="6"/>
  <c r="R3163" i="6"/>
  <c r="AC3162" i="6"/>
  <c r="AD3162" i="6" s="1"/>
  <c r="AA3162" i="6"/>
  <c r="Z3162" i="6"/>
  <c r="Y3162" i="6"/>
  <c r="X3162" i="6"/>
  <c r="W3162" i="6"/>
  <c r="T3162" i="6"/>
  <c r="R3162" i="6"/>
  <c r="S3162" i="6" s="1"/>
  <c r="AC3161" i="6"/>
  <c r="AD3161" i="6" s="1"/>
  <c r="AA3161" i="6"/>
  <c r="Z3161" i="6"/>
  <c r="Y3161" i="6"/>
  <c r="X3161" i="6"/>
  <c r="W3161" i="6"/>
  <c r="T3161" i="6"/>
  <c r="S3161" i="6"/>
  <c r="R3161" i="6"/>
  <c r="AC3160" i="6"/>
  <c r="AD3160" i="6" s="1"/>
  <c r="AA3160" i="6"/>
  <c r="Z3160" i="6"/>
  <c r="Y3160" i="6"/>
  <c r="X3160" i="6"/>
  <c r="W3160" i="6"/>
  <c r="T3160" i="6"/>
  <c r="R3160" i="6"/>
  <c r="S3160" i="6" s="1"/>
  <c r="AC3159" i="6"/>
  <c r="AD3159" i="6" s="1"/>
  <c r="AA3159" i="6"/>
  <c r="Z3159" i="6"/>
  <c r="Y3159" i="6"/>
  <c r="X3159" i="6"/>
  <c r="W3159" i="6"/>
  <c r="T3159" i="6"/>
  <c r="R3159" i="6"/>
  <c r="S3159" i="6" s="1"/>
  <c r="AC3158" i="6"/>
  <c r="AD3158" i="6" s="1"/>
  <c r="AA3158" i="6"/>
  <c r="Z3158" i="6"/>
  <c r="Y3158" i="6"/>
  <c r="X3158" i="6"/>
  <c r="W3158" i="6"/>
  <c r="T3158" i="6"/>
  <c r="U3158" i="6" s="1"/>
  <c r="S3158" i="6"/>
  <c r="R3158" i="6"/>
  <c r="AC3157" i="6"/>
  <c r="AD3157" i="6" s="1"/>
  <c r="AA3157" i="6"/>
  <c r="Z3157" i="6"/>
  <c r="Y3157" i="6"/>
  <c r="X3157" i="6"/>
  <c r="W3157" i="6"/>
  <c r="T3157" i="6"/>
  <c r="U3157" i="6" s="1"/>
  <c r="R3157" i="6"/>
  <c r="S3157" i="6" s="1"/>
  <c r="AC3156" i="6"/>
  <c r="AD3156" i="6" s="1"/>
  <c r="AA3156" i="6"/>
  <c r="Z3156" i="6"/>
  <c r="Y3156" i="6"/>
  <c r="X3156" i="6"/>
  <c r="W3156" i="6"/>
  <c r="T3156" i="6"/>
  <c r="U3156" i="6" s="1"/>
  <c r="R3156" i="6"/>
  <c r="S3156" i="6" s="1"/>
  <c r="AC3155" i="6"/>
  <c r="AD3155" i="6" s="1"/>
  <c r="AA3155" i="6"/>
  <c r="Z3155" i="6"/>
  <c r="Y3155" i="6"/>
  <c r="X3155" i="6"/>
  <c r="W3155" i="6"/>
  <c r="T3155" i="6"/>
  <c r="U3155" i="6" s="1"/>
  <c r="R3155" i="6"/>
  <c r="S3155" i="6" s="1"/>
  <c r="AC3154" i="6"/>
  <c r="AD3154" i="6" s="1"/>
  <c r="AA3154" i="6"/>
  <c r="Z3154" i="6"/>
  <c r="Y3154" i="6"/>
  <c r="X3154" i="6"/>
  <c r="W3154" i="6"/>
  <c r="T3154" i="6"/>
  <c r="U3154" i="6" s="1"/>
  <c r="S3154" i="6"/>
  <c r="R3154" i="6"/>
  <c r="AC3153" i="6"/>
  <c r="AD3153" i="6" s="1"/>
  <c r="AA3153" i="6"/>
  <c r="Z3153" i="6"/>
  <c r="Y3153" i="6"/>
  <c r="X3153" i="6"/>
  <c r="W3153" i="6"/>
  <c r="T3153" i="6"/>
  <c r="U3153" i="6" s="1"/>
  <c r="R3153" i="6"/>
  <c r="S3153" i="6" s="1"/>
  <c r="AC3152" i="6"/>
  <c r="AD3152" i="6" s="1"/>
  <c r="AA3152" i="6"/>
  <c r="Z3152" i="6"/>
  <c r="Y3152" i="6"/>
  <c r="X3152" i="6"/>
  <c r="W3152" i="6"/>
  <c r="T3152" i="6"/>
  <c r="U3152" i="6" s="1"/>
  <c r="R3152" i="6"/>
  <c r="S3152" i="6" s="1"/>
  <c r="AC3151" i="6"/>
  <c r="AD3151" i="6" s="1"/>
  <c r="AA3151" i="6"/>
  <c r="Z3151" i="6"/>
  <c r="Y3151" i="6"/>
  <c r="X3151" i="6"/>
  <c r="W3151" i="6"/>
  <c r="T3151" i="6"/>
  <c r="U3151" i="6" s="1"/>
  <c r="R3151" i="6"/>
  <c r="S3151" i="6" s="1"/>
  <c r="AC3150" i="6"/>
  <c r="AD3150" i="6" s="1"/>
  <c r="AA3150" i="6"/>
  <c r="Z3150" i="6"/>
  <c r="Y3150" i="6"/>
  <c r="X3150" i="6"/>
  <c r="W3150" i="6"/>
  <c r="T3150" i="6"/>
  <c r="U3150" i="6" s="1"/>
  <c r="S3150" i="6"/>
  <c r="R3150" i="6"/>
  <c r="AC3149" i="6"/>
  <c r="AD3149" i="6" s="1"/>
  <c r="AA3149" i="6"/>
  <c r="Z3149" i="6"/>
  <c r="Y3149" i="6"/>
  <c r="X3149" i="6"/>
  <c r="W3149" i="6"/>
  <c r="T3149" i="6"/>
  <c r="U3149" i="6" s="1"/>
  <c r="R3149" i="6"/>
  <c r="S3149" i="6" s="1"/>
  <c r="AC3148" i="6"/>
  <c r="AD3148" i="6" s="1"/>
  <c r="AA3148" i="6"/>
  <c r="Z3148" i="6"/>
  <c r="Y3148" i="6"/>
  <c r="X3148" i="6"/>
  <c r="W3148" i="6"/>
  <c r="T3148" i="6"/>
  <c r="U3148" i="6" s="1"/>
  <c r="R3148" i="6"/>
  <c r="S3148" i="6" s="1"/>
  <c r="AC3147" i="6"/>
  <c r="AD3147" i="6" s="1"/>
  <c r="AA3147" i="6"/>
  <c r="Z3147" i="6"/>
  <c r="Y3147" i="6"/>
  <c r="X3147" i="6"/>
  <c r="W3147" i="6"/>
  <c r="T3147" i="6"/>
  <c r="U3147" i="6" s="1"/>
  <c r="R3147" i="6"/>
  <c r="S3147" i="6" s="1"/>
  <c r="AC3146" i="6"/>
  <c r="AD3146" i="6" s="1"/>
  <c r="AA3146" i="6"/>
  <c r="Z3146" i="6"/>
  <c r="Y3146" i="6"/>
  <c r="X3146" i="6"/>
  <c r="W3146" i="6"/>
  <c r="T3146" i="6"/>
  <c r="U3146" i="6" s="1"/>
  <c r="S3146" i="6"/>
  <c r="R3146" i="6"/>
  <c r="AC3145" i="6"/>
  <c r="AD3145" i="6" s="1"/>
  <c r="AA3145" i="6"/>
  <c r="Z3145" i="6"/>
  <c r="Y3145" i="6"/>
  <c r="X3145" i="6"/>
  <c r="W3145" i="6"/>
  <c r="T3145" i="6"/>
  <c r="U3145" i="6" s="1"/>
  <c r="R3145" i="6"/>
  <c r="S3145" i="6" s="1"/>
  <c r="AC3144" i="6"/>
  <c r="AD3144" i="6" s="1"/>
  <c r="AA3144" i="6"/>
  <c r="Z3144" i="6"/>
  <c r="Y3144" i="6"/>
  <c r="X3144" i="6"/>
  <c r="W3144" i="6"/>
  <c r="T3144" i="6"/>
  <c r="U3144" i="6" s="1"/>
  <c r="R3144" i="6"/>
  <c r="S3144" i="6" s="1"/>
  <c r="AC3143" i="6"/>
  <c r="AD3143" i="6" s="1"/>
  <c r="AA3143" i="6"/>
  <c r="Z3143" i="6"/>
  <c r="Y3143" i="6"/>
  <c r="X3143" i="6"/>
  <c r="W3143" i="6"/>
  <c r="T3143" i="6"/>
  <c r="U3143" i="6" s="1"/>
  <c r="R3143" i="6"/>
  <c r="S3143" i="6" s="1"/>
  <c r="AC3142" i="6"/>
  <c r="AD3142" i="6" s="1"/>
  <c r="AA3142" i="6"/>
  <c r="Z3142" i="6"/>
  <c r="Y3142" i="6"/>
  <c r="X3142" i="6"/>
  <c r="W3142" i="6"/>
  <c r="T3142" i="6"/>
  <c r="U3142" i="6" s="1"/>
  <c r="S3142" i="6"/>
  <c r="R3142" i="6"/>
  <c r="AC3141" i="6"/>
  <c r="AD3141" i="6" s="1"/>
  <c r="AA3141" i="6"/>
  <c r="Z3141" i="6"/>
  <c r="Y3141" i="6"/>
  <c r="X3141" i="6"/>
  <c r="W3141" i="6"/>
  <c r="U3141" i="6"/>
  <c r="T3141" i="6"/>
  <c r="S3141" i="6"/>
  <c r="R3141" i="6"/>
  <c r="AC3140" i="6"/>
  <c r="AD3140" i="6" s="1"/>
  <c r="AA3140" i="6"/>
  <c r="Z3140" i="6"/>
  <c r="Y3140" i="6"/>
  <c r="X3140" i="6"/>
  <c r="W3140" i="6"/>
  <c r="U3140" i="6"/>
  <c r="T3140" i="6"/>
  <c r="S3140" i="6"/>
  <c r="R3140" i="6"/>
  <c r="AC3139" i="6"/>
  <c r="AD3139" i="6" s="1"/>
  <c r="AA3139" i="6"/>
  <c r="Z3139" i="6"/>
  <c r="Y3139" i="6"/>
  <c r="X3139" i="6"/>
  <c r="W3139" i="6"/>
  <c r="U3139" i="6"/>
  <c r="T3139" i="6"/>
  <c r="S3139" i="6"/>
  <c r="R3139" i="6"/>
  <c r="AC3138" i="6"/>
  <c r="AD3138" i="6" s="1"/>
  <c r="AA3138" i="6"/>
  <c r="Z3138" i="6"/>
  <c r="Y3138" i="6"/>
  <c r="X3138" i="6"/>
  <c r="W3138" i="6"/>
  <c r="U3138" i="6"/>
  <c r="T3138" i="6"/>
  <c r="S3138" i="6"/>
  <c r="R3138" i="6"/>
  <c r="AC3137" i="6"/>
  <c r="AD3137" i="6" s="1"/>
  <c r="AB3137" i="6"/>
  <c r="AA3137" i="6"/>
  <c r="Z3137" i="6"/>
  <c r="Y3137" i="6"/>
  <c r="X3137" i="6"/>
  <c r="W3137" i="6"/>
  <c r="T3137" i="6"/>
  <c r="U3137" i="6" s="1"/>
  <c r="R3137" i="6"/>
  <c r="S3137" i="6" s="1"/>
  <c r="AC3136" i="6"/>
  <c r="AD3136" i="6" s="1"/>
  <c r="AB3136" i="6"/>
  <c r="AA3136" i="6"/>
  <c r="Z3136" i="6"/>
  <c r="Y3136" i="6"/>
  <c r="X3136" i="6"/>
  <c r="W3136" i="6"/>
  <c r="U3136" i="6"/>
  <c r="T3136" i="6"/>
  <c r="S3136" i="6"/>
  <c r="R3136" i="6"/>
  <c r="AC3135" i="6"/>
  <c r="AD3135" i="6" s="1"/>
  <c r="AB3135" i="6"/>
  <c r="AA3135" i="6"/>
  <c r="Z3135" i="6"/>
  <c r="Y3135" i="6"/>
  <c r="X3135" i="6"/>
  <c r="W3135" i="6"/>
  <c r="T3135" i="6"/>
  <c r="U3135" i="6" s="1"/>
  <c r="R3135" i="6"/>
  <c r="S3135" i="6" s="1"/>
  <c r="AC3134" i="6"/>
  <c r="AD3134" i="6" s="1"/>
  <c r="AB3134" i="6"/>
  <c r="AA3134" i="6"/>
  <c r="Z3134" i="6"/>
  <c r="Y3134" i="6"/>
  <c r="X3134" i="6"/>
  <c r="W3134" i="6"/>
  <c r="U3134" i="6"/>
  <c r="T3134" i="6"/>
  <c r="R3134" i="6"/>
  <c r="S3134" i="6" s="1"/>
  <c r="AC3133" i="6"/>
  <c r="AD3133" i="6" s="1"/>
  <c r="AB3133" i="6"/>
  <c r="AA3133" i="6"/>
  <c r="Z3133" i="6"/>
  <c r="Y3133" i="6"/>
  <c r="X3133" i="6"/>
  <c r="W3133" i="6"/>
  <c r="U3133" i="6"/>
  <c r="T3133" i="6"/>
  <c r="R3133" i="6"/>
  <c r="S3133" i="6" s="1"/>
  <c r="AC3132" i="6"/>
  <c r="AD3132" i="6" s="1"/>
  <c r="AB3132" i="6"/>
  <c r="AA3132" i="6"/>
  <c r="Z3132" i="6"/>
  <c r="Y3132" i="6"/>
  <c r="X3132" i="6"/>
  <c r="W3132" i="6"/>
  <c r="U3132" i="6"/>
  <c r="T3132" i="6"/>
  <c r="S3132" i="6"/>
  <c r="R3132" i="6"/>
  <c r="AC3131" i="6"/>
  <c r="AD3131" i="6" s="1"/>
  <c r="AB3131" i="6"/>
  <c r="AA3131" i="6"/>
  <c r="Z3131" i="6"/>
  <c r="Y3131" i="6"/>
  <c r="X3131" i="6"/>
  <c r="W3131" i="6"/>
  <c r="T3131" i="6"/>
  <c r="U3131" i="6" s="1"/>
  <c r="R3131" i="6"/>
  <c r="S3131" i="6" s="1"/>
  <c r="AC3130" i="6"/>
  <c r="AD3130" i="6" s="1"/>
  <c r="AB3130" i="6"/>
  <c r="AA3130" i="6"/>
  <c r="Z3130" i="6"/>
  <c r="Y3130" i="6"/>
  <c r="X3130" i="6"/>
  <c r="W3130" i="6"/>
  <c r="U3130" i="6"/>
  <c r="T3130" i="6"/>
  <c r="R3130" i="6"/>
  <c r="S3130" i="6" s="1"/>
  <c r="AC3129" i="6"/>
  <c r="AD3129" i="6" s="1"/>
  <c r="AB3129" i="6"/>
  <c r="AA3129" i="6"/>
  <c r="Z3129" i="6"/>
  <c r="Y3129" i="6"/>
  <c r="X3129" i="6"/>
  <c r="W3129" i="6"/>
  <c r="U3129" i="6"/>
  <c r="T3129" i="6"/>
  <c r="R3129" i="6"/>
  <c r="S3129" i="6" s="1"/>
  <c r="AC3128" i="6"/>
  <c r="AD3128" i="6" s="1"/>
  <c r="AB3128" i="6"/>
  <c r="AA3128" i="6"/>
  <c r="Z3128" i="6"/>
  <c r="Y3128" i="6"/>
  <c r="X3128" i="6"/>
  <c r="W3128" i="6"/>
  <c r="U3128" i="6"/>
  <c r="T3128" i="6"/>
  <c r="S3128" i="6"/>
  <c r="R3128" i="6"/>
  <c r="AC3127" i="6"/>
  <c r="AD3127" i="6" s="1"/>
  <c r="AB3127" i="6"/>
  <c r="AA3127" i="6"/>
  <c r="Z3127" i="6"/>
  <c r="Y3127" i="6"/>
  <c r="X3127" i="6"/>
  <c r="W3127" i="6"/>
  <c r="T3127" i="6"/>
  <c r="U3127" i="6" s="1"/>
  <c r="R3127" i="6"/>
  <c r="S3127" i="6" s="1"/>
  <c r="AC3126" i="6"/>
  <c r="AD3126" i="6" s="1"/>
  <c r="AB3126" i="6"/>
  <c r="AA3126" i="6"/>
  <c r="Z3126" i="6"/>
  <c r="Y3126" i="6"/>
  <c r="X3126" i="6"/>
  <c r="W3126" i="6"/>
  <c r="U3126" i="6"/>
  <c r="T3126" i="6"/>
  <c r="R3126" i="6"/>
  <c r="S3126" i="6" s="1"/>
  <c r="AC3125" i="6"/>
  <c r="AD3125" i="6" s="1"/>
  <c r="AB3125" i="6"/>
  <c r="AA3125" i="6"/>
  <c r="Z3125" i="6"/>
  <c r="Y3125" i="6"/>
  <c r="X3125" i="6"/>
  <c r="W3125" i="6"/>
  <c r="U3125" i="6"/>
  <c r="T3125" i="6"/>
  <c r="R3125" i="6"/>
  <c r="S3125" i="6" s="1"/>
  <c r="AC3124" i="6"/>
  <c r="AD3124" i="6" s="1"/>
  <c r="AB3124" i="6"/>
  <c r="AA3124" i="6"/>
  <c r="Z3124" i="6"/>
  <c r="Y3124" i="6"/>
  <c r="X3124" i="6"/>
  <c r="W3124" i="6"/>
  <c r="U3124" i="6"/>
  <c r="T3124" i="6"/>
  <c r="S3124" i="6"/>
  <c r="R3124" i="6"/>
  <c r="AC3123" i="6"/>
  <c r="AD3123" i="6" s="1"/>
  <c r="AB3123" i="6"/>
  <c r="AA3123" i="6"/>
  <c r="Z3123" i="6"/>
  <c r="Y3123" i="6"/>
  <c r="X3123" i="6"/>
  <c r="W3123" i="6"/>
  <c r="T3123" i="6"/>
  <c r="U3123" i="6" s="1"/>
  <c r="R3123" i="6"/>
  <c r="S3123" i="6" s="1"/>
  <c r="AC3122" i="6"/>
  <c r="AD3122" i="6" s="1"/>
  <c r="AB3122" i="6"/>
  <c r="AA3122" i="6"/>
  <c r="Z3122" i="6"/>
  <c r="Y3122" i="6"/>
  <c r="X3122" i="6"/>
  <c r="W3122" i="6"/>
  <c r="U3122" i="6"/>
  <c r="T3122" i="6"/>
  <c r="R3122" i="6"/>
  <c r="S3122" i="6" s="1"/>
  <c r="AC3121" i="6"/>
  <c r="AD3121" i="6" s="1"/>
  <c r="AB3121" i="6"/>
  <c r="AA3121" i="6"/>
  <c r="Z3121" i="6"/>
  <c r="Y3121" i="6"/>
  <c r="X3121" i="6"/>
  <c r="W3121" i="6"/>
  <c r="U3121" i="6"/>
  <c r="T3121" i="6"/>
  <c r="R3121" i="6"/>
  <c r="S3121" i="6" s="1"/>
  <c r="AC3120" i="6"/>
  <c r="AD3120" i="6" s="1"/>
  <c r="AB3120" i="6"/>
  <c r="AA3120" i="6"/>
  <c r="Z3120" i="6"/>
  <c r="Y3120" i="6"/>
  <c r="X3120" i="6"/>
  <c r="W3120" i="6"/>
  <c r="U3120" i="6"/>
  <c r="T3120" i="6"/>
  <c r="S3120" i="6"/>
  <c r="R3120" i="6"/>
  <c r="AC3119" i="6"/>
  <c r="AD3119" i="6" s="1"/>
  <c r="AB3119" i="6"/>
  <c r="AA3119" i="6"/>
  <c r="Z3119" i="6"/>
  <c r="Y3119" i="6"/>
  <c r="X3119" i="6"/>
  <c r="W3119" i="6"/>
  <c r="T3119" i="6"/>
  <c r="U3119" i="6" s="1"/>
  <c r="R3119" i="6"/>
  <c r="S3119" i="6" s="1"/>
  <c r="AC3118" i="6"/>
  <c r="AD3118" i="6" s="1"/>
  <c r="AB3118" i="6"/>
  <c r="AA3118" i="6"/>
  <c r="Z3118" i="6"/>
  <c r="Y3118" i="6"/>
  <c r="X3118" i="6"/>
  <c r="W3118" i="6"/>
  <c r="U3118" i="6"/>
  <c r="T3118" i="6"/>
  <c r="R3118" i="6"/>
  <c r="S3118" i="6" s="1"/>
  <c r="AC3117" i="6"/>
  <c r="AD3117" i="6" s="1"/>
  <c r="AB3117" i="6"/>
  <c r="AA3117" i="6"/>
  <c r="Z3117" i="6"/>
  <c r="Y3117" i="6"/>
  <c r="X3117" i="6"/>
  <c r="W3117" i="6"/>
  <c r="U3117" i="6"/>
  <c r="T3117" i="6"/>
  <c r="R3117" i="6"/>
  <c r="S3117" i="6" s="1"/>
  <c r="AC3116" i="6"/>
  <c r="AD3116" i="6" s="1"/>
  <c r="AB3116" i="6"/>
  <c r="AA3116" i="6"/>
  <c r="Z3116" i="6"/>
  <c r="Y3116" i="6"/>
  <c r="X3116" i="6"/>
  <c r="W3116" i="6"/>
  <c r="U3116" i="6"/>
  <c r="T3116" i="6"/>
  <c r="S3116" i="6"/>
  <c r="R3116" i="6"/>
  <c r="AC3115" i="6"/>
  <c r="AD3115" i="6" s="1"/>
  <c r="AB3115" i="6"/>
  <c r="AA3115" i="6"/>
  <c r="Z3115" i="6"/>
  <c r="Y3115" i="6"/>
  <c r="X3115" i="6"/>
  <c r="W3115" i="6"/>
  <c r="T3115" i="6"/>
  <c r="U3115" i="6" s="1"/>
  <c r="R3115" i="6"/>
  <c r="S3115" i="6" s="1"/>
  <c r="AC3114" i="6"/>
  <c r="AD3114" i="6" s="1"/>
  <c r="AB3114" i="6"/>
  <c r="AA3114" i="6"/>
  <c r="Z3114" i="6"/>
  <c r="Y3114" i="6"/>
  <c r="X3114" i="6"/>
  <c r="W3114" i="6"/>
  <c r="U3114" i="6"/>
  <c r="T3114" i="6"/>
  <c r="R3114" i="6"/>
  <c r="S3114" i="6" s="1"/>
  <c r="AC3113" i="6"/>
  <c r="AD3113" i="6" s="1"/>
  <c r="AB3113" i="6"/>
  <c r="AA3113" i="6"/>
  <c r="Z3113" i="6"/>
  <c r="Y3113" i="6"/>
  <c r="X3113" i="6"/>
  <c r="W3113" i="6"/>
  <c r="U3113" i="6"/>
  <c r="T3113" i="6"/>
  <c r="R3113" i="6"/>
  <c r="S3113" i="6" s="1"/>
  <c r="AC3112" i="6"/>
  <c r="AD3112" i="6" s="1"/>
  <c r="AB3112" i="6"/>
  <c r="AA3112" i="6"/>
  <c r="Z3112" i="6"/>
  <c r="Y3112" i="6"/>
  <c r="X3112" i="6"/>
  <c r="W3112" i="6"/>
  <c r="U3112" i="6"/>
  <c r="T3112" i="6"/>
  <c r="S3112" i="6"/>
  <c r="R3112" i="6"/>
  <c r="AC3111" i="6"/>
  <c r="AD3111" i="6" s="1"/>
  <c r="AB3111" i="6"/>
  <c r="AA3111" i="6"/>
  <c r="Z3111" i="6"/>
  <c r="Y3111" i="6"/>
  <c r="X3111" i="6"/>
  <c r="W3111" i="6"/>
  <c r="T3111" i="6"/>
  <c r="U3111" i="6" s="1"/>
  <c r="R3111" i="6"/>
  <c r="S3111" i="6" s="1"/>
  <c r="AC3110" i="6"/>
  <c r="AD3110" i="6" s="1"/>
  <c r="AB3110" i="6"/>
  <c r="AA3110" i="6"/>
  <c r="Z3110" i="6"/>
  <c r="Y3110" i="6"/>
  <c r="X3110" i="6"/>
  <c r="W3110" i="6"/>
  <c r="U3110" i="6"/>
  <c r="T3110" i="6"/>
  <c r="R3110" i="6"/>
  <c r="S3110" i="6" s="1"/>
  <c r="AC3109" i="6"/>
  <c r="AD3109" i="6" s="1"/>
  <c r="AB3109" i="6"/>
  <c r="AA3109" i="6"/>
  <c r="Z3109" i="6"/>
  <c r="Y3109" i="6"/>
  <c r="X3109" i="6"/>
  <c r="W3109" i="6"/>
  <c r="U3109" i="6"/>
  <c r="T3109" i="6"/>
  <c r="R3109" i="6"/>
  <c r="S3109" i="6" s="1"/>
  <c r="AC3108" i="6"/>
  <c r="AD3108" i="6" s="1"/>
  <c r="AB3108" i="6"/>
  <c r="AA3108" i="6"/>
  <c r="Z3108" i="6"/>
  <c r="Y3108" i="6"/>
  <c r="X3108" i="6"/>
  <c r="W3108" i="6"/>
  <c r="U3108" i="6"/>
  <c r="T3108" i="6"/>
  <c r="S3108" i="6"/>
  <c r="R3108" i="6"/>
  <c r="AC3107" i="6"/>
  <c r="AD3107" i="6" s="1"/>
  <c r="AB3107" i="6"/>
  <c r="AA3107" i="6"/>
  <c r="Z3107" i="6"/>
  <c r="Y3107" i="6"/>
  <c r="X3107" i="6"/>
  <c r="W3107" i="6"/>
  <c r="T3107" i="6"/>
  <c r="U3107" i="6" s="1"/>
  <c r="R3107" i="6"/>
  <c r="S3107" i="6" s="1"/>
  <c r="AC3106" i="6"/>
  <c r="AD3106" i="6" s="1"/>
  <c r="AB3106" i="6"/>
  <c r="AA3106" i="6"/>
  <c r="Z3106" i="6"/>
  <c r="Y3106" i="6"/>
  <c r="X3106" i="6"/>
  <c r="W3106" i="6"/>
  <c r="U3106" i="6"/>
  <c r="T3106" i="6"/>
  <c r="R3106" i="6"/>
  <c r="S3106" i="6" s="1"/>
  <c r="AC3105" i="6"/>
  <c r="AD3105" i="6" s="1"/>
  <c r="AA3105" i="6"/>
  <c r="Z3105" i="6"/>
  <c r="Y3105" i="6"/>
  <c r="X3105" i="6"/>
  <c r="W3105" i="6"/>
  <c r="T3105" i="6"/>
  <c r="U3105" i="6" s="1"/>
  <c r="R3105" i="6"/>
  <c r="S3105" i="6" s="1"/>
  <c r="AC3104" i="6"/>
  <c r="AD3104" i="6" s="1"/>
  <c r="AA3104" i="6"/>
  <c r="Z3104" i="6"/>
  <c r="Y3104" i="6"/>
  <c r="X3104" i="6"/>
  <c r="W3104" i="6"/>
  <c r="U3104" i="6"/>
  <c r="T3104" i="6"/>
  <c r="S3104" i="6"/>
  <c r="R3104" i="6"/>
  <c r="AC3103" i="6"/>
  <c r="AD3103" i="6" s="1"/>
  <c r="AA3103" i="6"/>
  <c r="Z3103" i="6"/>
  <c r="Y3103" i="6"/>
  <c r="X3103" i="6"/>
  <c r="W3103" i="6"/>
  <c r="U3103" i="6"/>
  <c r="T3103" i="6"/>
  <c r="S3103" i="6"/>
  <c r="R3103" i="6"/>
  <c r="AC3102" i="6"/>
  <c r="AD3102" i="6" s="1"/>
  <c r="AA3102" i="6"/>
  <c r="Z3102" i="6"/>
  <c r="Y3102" i="6"/>
  <c r="X3102" i="6"/>
  <c r="W3102" i="6"/>
  <c r="U3102" i="6"/>
  <c r="T3102" i="6"/>
  <c r="R3102" i="6"/>
  <c r="S3102" i="6" s="1"/>
  <c r="AC3101" i="6"/>
  <c r="AD3101" i="6" s="1"/>
  <c r="AA3101" i="6"/>
  <c r="Z3101" i="6"/>
  <c r="Y3101" i="6"/>
  <c r="X3101" i="6"/>
  <c r="W3101" i="6"/>
  <c r="T3101" i="6"/>
  <c r="U3101" i="6" s="1"/>
  <c r="R3101" i="6"/>
  <c r="S3101" i="6" s="1"/>
  <c r="AC3100" i="6"/>
  <c r="AD3100" i="6" s="1"/>
  <c r="AA3100" i="6"/>
  <c r="Z3100" i="6"/>
  <c r="Y3100" i="6"/>
  <c r="X3100" i="6"/>
  <c r="W3100" i="6"/>
  <c r="U3100" i="6"/>
  <c r="T3100" i="6"/>
  <c r="S3100" i="6"/>
  <c r="R3100" i="6"/>
  <c r="AC3099" i="6"/>
  <c r="AD3099" i="6" s="1"/>
  <c r="AA3099" i="6"/>
  <c r="Z3099" i="6"/>
  <c r="Y3099" i="6"/>
  <c r="X3099" i="6"/>
  <c r="W3099" i="6"/>
  <c r="U3099" i="6"/>
  <c r="T3099" i="6"/>
  <c r="S3099" i="6"/>
  <c r="R3099" i="6"/>
  <c r="AC3098" i="6"/>
  <c r="AD3098" i="6" s="1"/>
  <c r="AA3098" i="6"/>
  <c r="Z3098" i="6"/>
  <c r="Y3098" i="6"/>
  <c r="X3098" i="6"/>
  <c r="W3098" i="6"/>
  <c r="U3098" i="6"/>
  <c r="T3098" i="6"/>
  <c r="R3098" i="6"/>
  <c r="S3098" i="6" s="1"/>
  <c r="AC3097" i="6"/>
  <c r="AD3097" i="6" s="1"/>
  <c r="AA3097" i="6"/>
  <c r="Z3097" i="6"/>
  <c r="Y3097" i="6"/>
  <c r="X3097" i="6"/>
  <c r="W3097" i="6"/>
  <c r="T3097" i="6"/>
  <c r="U3097" i="6" s="1"/>
  <c r="R3097" i="6"/>
  <c r="S3097" i="6" s="1"/>
  <c r="AC3096" i="6"/>
  <c r="AD3096" i="6" s="1"/>
  <c r="AA3096" i="6"/>
  <c r="Z3096" i="6"/>
  <c r="Y3096" i="6"/>
  <c r="X3096" i="6"/>
  <c r="W3096" i="6"/>
  <c r="U3096" i="6"/>
  <c r="T3096" i="6"/>
  <c r="S3096" i="6"/>
  <c r="R3096" i="6"/>
  <c r="AC3095" i="6"/>
  <c r="AD3095" i="6" s="1"/>
  <c r="AA3095" i="6"/>
  <c r="Z3095" i="6"/>
  <c r="Y3095" i="6"/>
  <c r="X3095" i="6"/>
  <c r="W3095" i="6"/>
  <c r="U3095" i="6"/>
  <c r="T3095" i="6"/>
  <c r="S3095" i="6"/>
  <c r="R3095" i="6"/>
  <c r="AC3094" i="6"/>
  <c r="AD3094" i="6" s="1"/>
  <c r="AA3094" i="6"/>
  <c r="Z3094" i="6"/>
  <c r="Y3094" i="6"/>
  <c r="X3094" i="6"/>
  <c r="W3094" i="6"/>
  <c r="U3094" i="6"/>
  <c r="T3094" i="6"/>
  <c r="R3094" i="6"/>
  <c r="S3094" i="6" s="1"/>
  <c r="AC3093" i="6"/>
  <c r="AD3093" i="6" s="1"/>
  <c r="AA3093" i="6"/>
  <c r="Z3093" i="6"/>
  <c r="Y3093" i="6"/>
  <c r="X3093" i="6"/>
  <c r="W3093" i="6"/>
  <c r="T3093" i="6"/>
  <c r="U3093" i="6" s="1"/>
  <c r="R3093" i="6"/>
  <c r="S3093" i="6" s="1"/>
  <c r="AC3092" i="6"/>
  <c r="AD3092" i="6" s="1"/>
  <c r="AA3092" i="6"/>
  <c r="Z3092" i="6"/>
  <c r="Y3092" i="6"/>
  <c r="X3092" i="6"/>
  <c r="W3092" i="6"/>
  <c r="U3092" i="6"/>
  <c r="T3092" i="6"/>
  <c r="S3092" i="6"/>
  <c r="R3092" i="6"/>
  <c r="AC3091" i="6"/>
  <c r="AD3091" i="6" s="1"/>
  <c r="AA3091" i="6"/>
  <c r="Z3091" i="6"/>
  <c r="Y3091" i="6"/>
  <c r="X3091" i="6"/>
  <c r="W3091" i="6"/>
  <c r="U3091" i="6"/>
  <c r="T3091" i="6"/>
  <c r="R3091" i="6"/>
  <c r="S3091" i="6" s="1"/>
  <c r="AC3090" i="6"/>
  <c r="AD3090" i="6" s="1"/>
  <c r="AA3090" i="6"/>
  <c r="Z3090" i="6"/>
  <c r="Y3090" i="6"/>
  <c r="X3090" i="6"/>
  <c r="W3090" i="6"/>
  <c r="T3090" i="6"/>
  <c r="U3090" i="6" s="1"/>
  <c r="R3090" i="6"/>
  <c r="S3090" i="6" s="1"/>
  <c r="AC3089" i="6"/>
  <c r="AD3089" i="6" s="1"/>
  <c r="AA3089" i="6"/>
  <c r="Z3089" i="6"/>
  <c r="Y3089" i="6"/>
  <c r="X3089" i="6"/>
  <c r="W3089" i="6"/>
  <c r="U3089" i="6"/>
  <c r="T3089" i="6"/>
  <c r="R3089" i="6"/>
  <c r="S3089" i="6" s="1"/>
  <c r="AC3088" i="6"/>
  <c r="AD3088" i="6" s="1"/>
  <c r="AA3088" i="6"/>
  <c r="Z3088" i="6"/>
  <c r="Y3088" i="6"/>
  <c r="X3088" i="6"/>
  <c r="W3088" i="6"/>
  <c r="T3088" i="6"/>
  <c r="U3088" i="6" s="1"/>
  <c r="R3088" i="6"/>
  <c r="S3088" i="6" s="1"/>
  <c r="AC3087" i="6"/>
  <c r="AD3087" i="6" s="1"/>
  <c r="AA3087" i="6"/>
  <c r="Z3087" i="6"/>
  <c r="Y3087" i="6"/>
  <c r="X3087" i="6"/>
  <c r="W3087" i="6"/>
  <c r="T3087" i="6"/>
  <c r="U3087" i="6" s="1"/>
  <c r="R3087" i="6"/>
  <c r="S3087" i="6" s="1"/>
  <c r="AC3086" i="6"/>
  <c r="AD3086" i="6" s="1"/>
  <c r="AA3086" i="6"/>
  <c r="Z3086" i="6"/>
  <c r="Y3086" i="6"/>
  <c r="X3086" i="6"/>
  <c r="W3086" i="6"/>
  <c r="T3086" i="6"/>
  <c r="U3086" i="6" s="1"/>
  <c r="R3086" i="6"/>
  <c r="S3086" i="6" s="1"/>
  <c r="AC3085" i="6"/>
  <c r="AD3085" i="6" s="1"/>
  <c r="AA3085" i="6"/>
  <c r="Z3085" i="6"/>
  <c r="Y3085" i="6"/>
  <c r="X3085" i="6"/>
  <c r="W3085" i="6"/>
  <c r="U3085" i="6"/>
  <c r="T3085" i="6"/>
  <c r="R3085" i="6"/>
  <c r="S3085" i="6" s="1"/>
  <c r="AC3084" i="6"/>
  <c r="AD3084" i="6" s="1"/>
  <c r="AA3084" i="6"/>
  <c r="Z3084" i="6"/>
  <c r="Y3084" i="6"/>
  <c r="X3084" i="6"/>
  <c r="W3084" i="6"/>
  <c r="T3084" i="6"/>
  <c r="U3084" i="6" s="1"/>
  <c r="R3084" i="6"/>
  <c r="S3084" i="6" s="1"/>
  <c r="AC3083" i="6"/>
  <c r="AD3083" i="6" s="1"/>
  <c r="AA3083" i="6"/>
  <c r="Z3083" i="6"/>
  <c r="Y3083" i="6"/>
  <c r="X3083" i="6"/>
  <c r="W3083" i="6"/>
  <c r="T3083" i="6"/>
  <c r="U3083" i="6" s="1"/>
  <c r="R3083" i="6"/>
  <c r="S3083" i="6" s="1"/>
  <c r="AC3082" i="6"/>
  <c r="AD3082" i="6" s="1"/>
  <c r="AA3082" i="6"/>
  <c r="Z3082" i="6"/>
  <c r="Y3082" i="6"/>
  <c r="X3082" i="6"/>
  <c r="W3082" i="6"/>
  <c r="T3082" i="6"/>
  <c r="U3082" i="6" s="1"/>
  <c r="S3082" i="6"/>
  <c r="R3082" i="6"/>
  <c r="AC3081" i="6"/>
  <c r="AD3081" i="6" s="1"/>
  <c r="AA3081" i="6"/>
  <c r="Z3081" i="6"/>
  <c r="Y3081" i="6"/>
  <c r="X3081" i="6"/>
  <c r="W3081" i="6"/>
  <c r="T3081" i="6"/>
  <c r="U3081" i="6" s="1"/>
  <c r="R3081" i="6"/>
  <c r="S3081" i="6" s="1"/>
  <c r="AC3080" i="6"/>
  <c r="AD3080" i="6" s="1"/>
  <c r="AA3080" i="6"/>
  <c r="Z3080" i="6"/>
  <c r="Y3080" i="6"/>
  <c r="X3080" i="6"/>
  <c r="W3080" i="6"/>
  <c r="T3080" i="6"/>
  <c r="U3080" i="6" s="1"/>
  <c r="S3080" i="6"/>
  <c r="R3080" i="6"/>
  <c r="AC3079" i="6"/>
  <c r="AD3079" i="6" s="1"/>
  <c r="AA3079" i="6"/>
  <c r="Z3079" i="6"/>
  <c r="Y3079" i="6"/>
  <c r="X3079" i="6"/>
  <c r="W3079" i="6"/>
  <c r="T3079" i="6"/>
  <c r="U3079" i="6" s="1"/>
  <c r="R3079" i="6"/>
  <c r="S3079" i="6" s="1"/>
  <c r="AC3078" i="6"/>
  <c r="AD3078" i="6" s="1"/>
  <c r="AA3078" i="6"/>
  <c r="Z3078" i="6"/>
  <c r="Y3078" i="6"/>
  <c r="X3078" i="6"/>
  <c r="W3078" i="6"/>
  <c r="T3078" i="6"/>
  <c r="U3078" i="6" s="1"/>
  <c r="R3078" i="6"/>
  <c r="S3078" i="6" s="1"/>
  <c r="AC3077" i="6"/>
  <c r="AD3077" i="6" s="1"/>
  <c r="AA3077" i="6"/>
  <c r="Z3077" i="6"/>
  <c r="Y3077" i="6"/>
  <c r="X3077" i="6"/>
  <c r="W3077" i="6"/>
  <c r="T3077" i="6"/>
  <c r="U3077" i="6" s="1"/>
  <c r="S3077" i="6"/>
  <c r="R3077" i="6"/>
  <c r="AC3076" i="6"/>
  <c r="AD3076" i="6" s="1"/>
  <c r="AA3076" i="6"/>
  <c r="Z3076" i="6"/>
  <c r="Y3076" i="6"/>
  <c r="X3076" i="6"/>
  <c r="W3076" i="6"/>
  <c r="T3076" i="6"/>
  <c r="U3076" i="6" s="1"/>
  <c r="R3076" i="6"/>
  <c r="S3076" i="6" s="1"/>
  <c r="AC3075" i="6"/>
  <c r="AD3075" i="6" s="1"/>
  <c r="AA3075" i="6"/>
  <c r="Z3075" i="6"/>
  <c r="Y3075" i="6"/>
  <c r="X3075" i="6"/>
  <c r="W3075" i="6"/>
  <c r="T3075" i="6"/>
  <c r="S3075" i="6"/>
  <c r="R3075" i="6"/>
  <c r="AC3074" i="6"/>
  <c r="AD3074" i="6" s="1"/>
  <c r="AA3074" i="6"/>
  <c r="Z3074" i="6"/>
  <c r="Y3074" i="6"/>
  <c r="X3074" i="6"/>
  <c r="W3074" i="6"/>
  <c r="U3074" i="6"/>
  <c r="T3074" i="6"/>
  <c r="S3074" i="6"/>
  <c r="R3074" i="6"/>
  <c r="AC3073" i="6"/>
  <c r="AD3073" i="6" s="1"/>
  <c r="AB3073" i="6"/>
  <c r="AA3073" i="6"/>
  <c r="Z3073" i="6"/>
  <c r="Y3073" i="6"/>
  <c r="X3073" i="6"/>
  <c r="W3073" i="6"/>
  <c r="T3073" i="6"/>
  <c r="S3073" i="6"/>
  <c r="R3073" i="6"/>
  <c r="AC3072" i="6"/>
  <c r="AD3072" i="6" s="1"/>
  <c r="AB3072" i="6"/>
  <c r="AA3072" i="6"/>
  <c r="Z3072" i="6"/>
  <c r="Y3072" i="6"/>
  <c r="X3072" i="6"/>
  <c r="W3072" i="6"/>
  <c r="T3072" i="6"/>
  <c r="U3072" i="6" s="1"/>
  <c r="R3072" i="6"/>
  <c r="S3072" i="6" s="1"/>
  <c r="AC3071" i="6"/>
  <c r="AD3071" i="6" s="1"/>
  <c r="AB3071" i="6"/>
  <c r="AA3071" i="6"/>
  <c r="Z3071" i="6"/>
  <c r="Y3071" i="6"/>
  <c r="X3071" i="6"/>
  <c r="W3071" i="6"/>
  <c r="T3071" i="6"/>
  <c r="R3071" i="6"/>
  <c r="S3071" i="6" s="1"/>
  <c r="AC3070" i="6"/>
  <c r="AD3070" i="6" s="1"/>
  <c r="AB3070" i="6"/>
  <c r="AA3070" i="6"/>
  <c r="Z3070" i="6"/>
  <c r="Y3070" i="6"/>
  <c r="X3070" i="6"/>
  <c r="W3070" i="6"/>
  <c r="U3070" i="6"/>
  <c r="T3070" i="6"/>
  <c r="S3070" i="6"/>
  <c r="R3070" i="6"/>
  <c r="AC3069" i="6"/>
  <c r="AD3069" i="6" s="1"/>
  <c r="AB3069" i="6"/>
  <c r="AA3069" i="6"/>
  <c r="Z3069" i="6"/>
  <c r="Y3069" i="6"/>
  <c r="X3069" i="6"/>
  <c r="W3069" i="6"/>
  <c r="T3069" i="6"/>
  <c r="S3069" i="6"/>
  <c r="R3069" i="6"/>
  <c r="AC3068" i="6"/>
  <c r="AD3068" i="6" s="1"/>
  <c r="AB3068" i="6"/>
  <c r="AA3068" i="6"/>
  <c r="Z3068" i="6"/>
  <c r="Y3068" i="6"/>
  <c r="X3068" i="6"/>
  <c r="W3068" i="6"/>
  <c r="T3068" i="6"/>
  <c r="U3068" i="6" s="1"/>
  <c r="R3068" i="6"/>
  <c r="S3068" i="6" s="1"/>
  <c r="AC3067" i="6"/>
  <c r="AD3067" i="6" s="1"/>
  <c r="AB3067" i="6"/>
  <c r="AA3067" i="6"/>
  <c r="Z3067" i="6"/>
  <c r="Y3067" i="6"/>
  <c r="X3067" i="6"/>
  <c r="W3067" i="6"/>
  <c r="T3067" i="6"/>
  <c r="R3067" i="6"/>
  <c r="S3067" i="6" s="1"/>
  <c r="AC3066" i="6"/>
  <c r="AD3066" i="6" s="1"/>
  <c r="AB3066" i="6"/>
  <c r="AA3066" i="6"/>
  <c r="Z3066" i="6"/>
  <c r="Y3066" i="6"/>
  <c r="X3066" i="6"/>
  <c r="W3066" i="6"/>
  <c r="U3066" i="6"/>
  <c r="T3066" i="6"/>
  <c r="S3066" i="6"/>
  <c r="R3066" i="6"/>
  <c r="AC3065" i="6"/>
  <c r="AD3065" i="6" s="1"/>
  <c r="AB3065" i="6"/>
  <c r="AA3065" i="6"/>
  <c r="Z3065" i="6"/>
  <c r="Y3065" i="6"/>
  <c r="X3065" i="6"/>
  <c r="W3065" i="6"/>
  <c r="T3065" i="6"/>
  <c r="S3065" i="6"/>
  <c r="R3065" i="6"/>
  <c r="AC3064" i="6"/>
  <c r="AD3064" i="6" s="1"/>
  <c r="AB3064" i="6"/>
  <c r="AA3064" i="6"/>
  <c r="Z3064" i="6"/>
  <c r="Y3064" i="6"/>
  <c r="X3064" i="6"/>
  <c r="W3064" i="6"/>
  <c r="T3064" i="6"/>
  <c r="U3064" i="6" s="1"/>
  <c r="R3064" i="6"/>
  <c r="S3064" i="6" s="1"/>
  <c r="AC3063" i="6"/>
  <c r="AD3063" i="6" s="1"/>
  <c r="AB3063" i="6"/>
  <c r="AA3063" i="6"/>
  <c r="Z3063" i="6"/>
  <c r="Y3063" i="6"/>
  <c r="X3063" i="6"/>
  <c r="W3063" i="6"/>
  <c r="T3063" i="6"/>
  <c r="R3063" i="6"/>
  <c r="S3063" i="6" s="1"/>
  <c r="AC3062" i="6"/>
  <c r="AD3062" i="6" s="1"/>
  <c r="AB3062" i="6"/>
  <c r="AA3062" i="6"/>
  <c r="Z3062" i="6"/>
  <c r="Y3062" i="6"/>
  <c r="X3062" i="6"/>
  <c r="W3062" i="6"/>
  <c r="U3062" i="6"/>
  <c r="T3062" i="6"/>
  <c r="S3062" i="6"/>
  <c r="R3062" i="6"/>
  <c r="AC3061" i="6"/>
  <c r="AD3061" i="6" s="1"/>
  <c r="AB3061" i="6"/>
  <c r="AA3061" i="6"/>
  <c r="Z3061" i="6"/>
  <c r="Y3061" i="6"/>
  <c r="X3061" i="6"/>
  <c r="W3061" i="6"/>
  <c r="T3061" i="6"/>
  <c r="S3061" i="6"/>
  <c r="R3061" i="6"/>
  <c r="AC3060" i="6"/>
  <c r="AD3060" i="6" s="1"/>
  <c r="AB3060" i="6"/>
  <c r="AA3060" i="6"/>
  <c r="Z3060" i="6"/>
  <c r="Y3060" i="6"/>
  <c r="X3060" i="6"/>
  <c r="W3060" i="6"/>
  <c r="T3060" i="6"/>
  <c r="U3060" i="6" s="1"/>
  <c r="R3060" i="6"/>
  <c r="S3060" i="6" s="1"/>
  <c r="AC3059" i="6"/>
  <c r="AD3059" i="6" s="1"/>
  <c r="AB3059" i="6"/>
  <c r="AA3059" i="6"/>
  <c r="Z3059" i="6"/>
  <c r="Y3059" i="6"/>
  <c r="X3059" i="6"/>
  <c r="W3059" i="6"/>
  <c r="T3059" i="6"/>
  <c r="R3059" i="6"/>
  <c r="S3059" i="6" s="1"/>
  <c r="AC3058" i="6"/>
  <c r="AD3058" i="6" s="1"/>
  <c r="AB3058" i="6"/>
  <c r="AA3058" i="6"/>
  <c r="Z3058" i="6"/>
  <c r="Y3058" i="6"/>
  <c r="X3058" i="6"/>
  <c r="W3058" i="6"/>
  <c r="U3058" i="6"/>
  <c r="T3058" i="6"/>
  <c r="S3058" i="6"/>
  <c r="R3058" i="6"/>
  <c r="AC3057" i="6"/>
  <c r="AD3057" i="6" s="1"/>
  <c r="AB3057" i="6"/>
  <c r="AA3057" i="6"/>
  <c r="Z3057" i="6"/>
  <c r="Y3057" i="6"/>
  <c r="X3057" i="6"/>
  <c r="W3057" i="6"/>
  <c r="T3057" i="6"/>
  <c r="S3057" i="6"/>
  <c r="R3057" i="6"/>
  <c r="AC3056" i="6"/>
  <c r="AD3056" i="6" s="1"/>
  <c r="AB3056" i="6"/>
  <c r="AA3056" i="6"/>
  <c r="Z3056" i="6"/>
  <c r="Y3056" i="6"/>
  <c r="X3056" i="6"/>
  <c r="W3056" i="6"/>
  <c r="T3056" i="6"/>
  <c r="U3056" i="6" s="1"/>
  <c r="R3056" i="6"/>
  <c r="S3056" i="6" s="1"/>
  <c r="AC3055" i="6"/>
  <c r="AD3055" i="6" s="1"/>
  <c r="AB3055" i="6"/>
  <c r="AA3055" i="6"/>
  <c r="Z3055" i="6"/>
  <c r="Y3055" i="6"/>
  <c r="X3055" i="6"/>
  <c r="W3055" i="6"/>
  <c r="T3055" i="6"/>
  <c r="R3055" i="6"/>
  <c r="S3055" i="6" s="1"/>
  <c r="AC3054" i="6"/>
  <c r="AD3054" i="6" s="1"/>
  <c r="AB3054" i="6"/>
  <c r="AA3054" i="6"/>
  <c r="Z3054" i="6"/>
  <c r="Y3054" i="6"/>
  <c r="X3054" i="6"/>
  <c r="W3054" i="6"/>
  <c r="U3054" i="6"/>
  <c r="T3054" i="6"/>
  <c r="S3054" i="6"/>
  <c r="R3054" i="6"/>
  <c r="AC3053" i="6"/>
  <c r="AD3053" i="6" s="1"/>
  <c r="AB3053" i="6"/>
  <c r="AA3053" i="6"/>
  <c r="Z3053" i="6"/>
  <c r="Y3053" i="6"/>
  <c r="X3053" i="6"/>
  <c r="W3053" i="6"/>
  <c r="T3053" i="6"/>
  <c r="S3053" i="6"/>
  <c r="R3053" i="6"/>
  <c r="AC3052" i="6"/>
  <c r="AD3052" i="6" s="1"/>
  <c r="AB3052" i="6"/>
  <c r="AA3052" i="6"/>
  <c r="Z3052" i="6"/>
  <c r="Y3052" i="6"/>
  <c r="X3052" i="6"/>
  <c r="W3052" i="6"/>
  <c r="T3052" i="6"/>
  <c r="U3052" i="6" s="1"/>
  <c r="R3052" i="6"/>
  <c r="S3052" i="6" s="1"/>
  <c r="AC3051" i="6"/>
  <c r="AD3051" i="6" s="1"/>
  <c r="AB3051" i="6"/>
  <c r="AA3051" i="6"/>
  <c r="Z3051" i="6"/>
  <c r="Y3051" i="6"/>
  <c r="X3051" i="6"/>
  <c r="W3051" i="6"/>
  <c r="T3051" i="6"/>
  <c r="R3051" i="6"/>
  <c r="S3051" i="6" s="1"/>
  <c r="AC3050" i="6"/>
  <c r="AD3050" i="6" s="1"/>
  <c r="AB3050" i="6"/>
  <c r="AA3050" i="6"/>
  <c r="Z3050" i="6"/>
  <c r="Y3050" i="6"/>
  <c r="X3050" i="6"/>
  <c r="W3050" i="6"/>
  <c r="U3050" i="6"/>
  <c r="T3050" i="6"/>
  <c r="S3050" i="6"/>
  <c r="R3050" i="6"/>
  <c r="AC3049" i="6"/>
  <c r="AD3049" i="6" s="1"/>
  <c r="AB3049" i="6"/>
  <c r="AA3049" i="6"/>
  <c r="Z3049" i="6"/>
  <c r="Y3049" i="6"/>
  <c r="X3049" i="6"/>
  <c r="W3049" i="6"/>
  <c r="T3049" i="6"/>
  <c r="S3049" i="6"/>
  <c r="R3049" i="6"/>
  <c r="AC3048" i="6"/>
  <c r="AD3048" i="6" s="1"/>
  <c r="AB3048" i="6"/>
  <c r="AA3048" i="6"/>
  <c r="Z3048" i="6"/>
  <c r="Y3048" i="6"/>
  <c r="X3048" i="6"/>
  <c r="W3048" i="6"/>
  <c r="T3048" i="6"/>
  <c r="U3048" i="6" s="1"/>
  <c r="R3048" i="6"/>
  <c r="S3048" i="6" s="1"/>
  <c r="AC3047" i="6"/>
  <c r="AD3047" i="6" s="1"/>
  <c r="AB3047" i="6"/>
  <c r="AA3047" i="6"/>
  <c r="Z3047" i="6"/>
  <c r="Y3047" i="6"/>
  <c r="X3047" i="6"/>
  <c r="W3047" i="6"/>
  <c r="T3047" i="6"/>
  <c r="R3047" i="6"/>
  <c r="S3047" i="6" s="1"/>
  <c r="AC3046" i="6"/>
  <c r="AD3046" i="6" s="1"/>
  <c r="AB3046" i="6"/>
  <c r="AA3046" i="6"/>
  <c r="Z3046" i="6"/>
  <c r="Y3046" i="6"/>
  <c r="X3046" i="6"/>
  <c r="W3046" i="6"/>
  <c r="U3046" i="6"/>
  <c r="T3046" i="6"/>
  <c r="S3046" i="6"/>
  <c r="R3046" i="6"/>
  <c r="AC3045" i="6"/>
  <c r="AD3045" i="6" s="1"/>
  <c r="AB3045" i="6"/>
  <c r="AA3045" i="6"/>
  <c r="Z3045" i="6"/>
  <c r="Y3045" i="6"/>
  <c r="X3045" i="6"/>
  <c r="W3045" i="6"/>
  <c r="T3045" i="6"/>
  <c r="S3045" i="6"/>
  <c r="R3045" i="6"/>
  <c r="AC3044" i="6"/>
  <c r="AD3044" i="6" s="1"/>
  <c r="AB3044" i="6"/>
  <c r="AA3044" i="6"/>
  <c r="Z3044" i="6"/>
  <c r="Y3044" i="6"/>
  <c r="X3044" i="6"/>
  <c r="W3044" i="6"/>
  <c r="T3044" i="6"/>
  <c r="U3044" i="6" s="1"/>
  <c r="R3044" i="6"/>
  <c r="S3044" i="6" s="1"/>
  <c r="AC3043" i="6"/>
  <c r="AD3043" i="6" s="1"/>
  <c r="AB3043" i="6"/>
  <c r="AA3043" i="6"/>
  <c r="Z3043" i="6"/>
  <c r="Y3043" i="6"/>
  <c r="X3043" i="6"/>
  <c r="W3043" i="6"/>
  <c r="T3043" i="6"/>
  <c r="R3043" i="6"/>
  <c r="S3043" i="6" s="1"/>
  <c r="AC3042" i="6"/>
  <c r="AD3042" i="6" s="1"/>
  <c r="AB3042" i="6"/>
  <c r="AA3042" i="6"/>
  <c r="Z3042" i="6"/>
  <c r="Y3042" i="6"/>
  <c r="X3042" i="6"/>
  <c r="W3042" i="6"/>
  <c r="U3042" i="6"/>
  <c r="T3042" i="6"/>
  <c r="S3042" i="6"/>
  <c r="R3042" i="6"/>
  <c r="AC3041" i="6"/>
  <c r="AD3041" i="6" s="1"/>
  <c r="AA3041" i="6"/>
  <c r="Z3041" i="6"/>
  <c r="Y3041" i="6"/>
  <c r="X3041" i="6"/>
  <c r="W3041" i="6"/>
  <c r="T3041" i="6"/>
  <c r="R3041" i="6"/>
  <c r="S3041" i="6" s="1"/>
  <c r="AC3040" i="6"/>
  <c r="AD3040" i="6" s="1"/>
  <c r="AA3040" i="6"/>
  <c r="Z3040" i="6"/>
  <c r="Y3040" i="6"/>
  <c r="X3040" i="6"/>
  <c r="W3040" i="6"/>
  <c r="T3040" i="6"/>
  <c r="U3040" i="6" s="1"/>
  <c r="R3040" i="6"/>
  <c r="S3040" i="6" s="1"/>
  <c r="AC3039" i="6"/>
  <c r="AD3039" i="6" s="1"/>
  <c r="AA3039" i="6"/>
  <c r="Z3039" i="6"/>
  <c r="Y3039" i="6"/>
  <c r="X3039" i="6"/>
  <c r="W3039" i="6"/>
  <c r="T3039" i="6"/>
  <c r="S3039" i="6"/>
  <c r="R3039" i="6"/>
  <c r="AC3038" i="6"/>
  <c r="AD3038" i="6" s="1"/>
  <c r="AA3038" i="6"/>
  <c r="Z3038" i="6"/>
  <c r="Y3038" i="6"/>
  <c r="X3038" i="6"/>
  <c r="W3038" i="6"/>
  <c r="U3038" i="6"/>
  <c r="T3038" i="6"/>
  <c r="S3038" i="6"/>
  <c r="R3038" i="6"/>
  <c r="AC3037" i="6"/>
  <c r="AD3037" i="6" s="1"/>
  <c r="AA3037" i="6"/>
  <c r="Z3037" i="6"/>
  <c r="Y3037" i="6"/>
  <c r="X3037" i="6"/>
  <c r="W3037" i="6"/>
  <c r="T3037" i="6"/>
  <c r="R3037" i="6"/>
  <c r="S3037" i="6" s="1"/>
  <c r="AC3036" i="6"/>
  <c r="AD3036" i="6" s="1"/>
  <c r="AA3036" i="6"/>
  <c r="Z3036" i="6"/>
  <c r="Y3036" i="6"/>
  <c r="X3036" i="6"/>
  <c r="W3036" i="6"/>
  <c r="T3036" i="6"/>
  <c r="U3036" i="6" s="1"/>
  <c r="R3036" i="6"/>
  <c r="S3036" i="6" s="1"/>
  <c r="AC3035" i="6"/>
  <c r="AD3035" i="6" s="1"/>
  <c r="AA3035" i="6"/>
  <c r="Z3035" i="6"/>
  <c r="Y3035" i="6"/>
  <c r="X3035" i="6"/>
  <c r="W3035" i="6"/>
  <c r="T3035" i="6"/>
  <c r="S3035" i="6"/>
  <c r="R3035" i="6"/>
  <c r="AC3034" i="6"/>
  <c r="AD3034" i="6" s="1"/>
  <c r="AA3034" i="6"/>
  <c r="Z3034" i="6"/>
  <c r="Y3034" i="6"/>
  <c r="X3034" i="6"/>
  <c r="W3034" i="6"/>
  <c r="U3034" i="6"/>
  <c r="T3034" i="6"/>
  <c r="S3034" i="6"/>
  <c r="R3034" i="6"/>
  <c r="AC3033" i="6"/>
  <c r="AD3033" i="6" s="1"/>
  <c r="AA3033" i="6"/>
  <c r="Z3033" i="6"/>
  <c r="Y3033" i="6"/>
  <c r="X3033" i="6"/>
  <c r="W3033" i="6"/>
  <c r="T3033" i="6"/>
  <c r="R3033" i="6"/>
  <c r="S3033" i="6" s="1"/>
  <c r="AC3032" i="6"/>
  <c r="AD3032" i="6" s="1"/>
  <c r="AA3032" i="6"/>
  <c r="Z3032" i="6"/>
  <c r="Y3032" i="6"/>
  <c r="X3032" i="6"/>
  <c r="W3032" i="6"/>
  <c r="T3032" i="6"/>
  <c r="U3032" i="6" s="1"/>
  <c r="R3032" i="6"/>
  <c r="S3032" i="6" s="1"/>
  <c r="AC3031" i="6"/>
  <c r="AD3031" i="6" s="1"/>
  <c r="AA3031" i="6"/>
  <c r="Z3031" i="6"/>
  <c r="Y3031" i="6"/>
  <c r="X3031" i="6"/>
  <c r="W3031" i="6"/>
  <c r="T3031" i="6"/>
  <c r="S3031" i="6"/>
  <c r="R3031" i="6"/>
  <c r="AC3030" i="6"/>
  <c r="AD3030" i="6" s="1"/>
  <c r="AA3030" i="6"/>
  <c r="Z3030" i="6"/>
  <c r="Y3030" i="6"/>
  <c r="X3030" i="6"/>
  <c r="W3030" i="6"/>
  <c r="U3030" i="6"/>
  <c r="T3030" i="6"/>
  <c r="S3030" i="6"/>
  <c r="R3030" i="6"/>
  <c r="AC3029" i="6"/>
  <c r="AD3029" i="6" s="1"/>
  <c r="AA3029" i="6"/>
  <c r="Z3029" i="6"/>
  <c r="Y3029" i="6"/>
  <c r="X3029" i="6"/>
  <c r="W3029" i="6"/>
  <c r="T3029" i="6"/>
  <c r="R3029" i="6"/>
  <c r="S3029" i="6" s="1"/>
  <c r="AC3028" i="6"/>
  <c r="AD3028" i="6" s="1"/>
  <c r="AA3028" i="6"/>
  <c r="Z3028" i="6"/>
  <c r="Y3028" i="6"/>
  <c r="X3028" i="6"/>
  <c r="W3028" i="6"/>
  <c r="T3028" i="6"/>
  <c r="U3028" i="6" s="1"/>
  <c r="R3028" i="6"/>
  <c r="S3028" i="6" s="1"/>
  <c r="AC3027" i="6"/>
  <c r="AD3027" i="6" s="1"/>
  <c r="AA3027" i="6"/>
  <c r="Z3027" i="6"/>
  <c r="Y3027" i="6"/>
  <c r="X3027" i="6"/>
  <c r="W3027" i="6"/>
  <c r="T3027" i="6"/>
  <c r="S3027" i="6"/>
  <c r="R3027" i="6"/>
  <c r="AC3026" i="6"/>
  <c r="AD3026" i="6" s="1"/>
  <c r="AA3026" i="6"/>
  <c r="Z3026" i="6"/>
  <c r="Y3026" i="6"/>
  <c r="X3026" i="6"/>
  <c r="W3026" i="6"/>
  <c r="U3026" i="6"/>
  <c r="T3026" i="6"/>
  <c r="S3026" i="6"/>
  <c r="R3026" i="6"/>
  <c r="AC3025" i="6"/>
  <c r="AD3025" i="6" s="1"/>
  <c r="AA3025" i="6"/>
  <c r="Z3025" i="6"/>
  <c r="Y3025" i="6"/>
  <c r="X3025" i="6"/>
  <c r="W3025" i="6"/>
  <c r="T3025" i="6"/>
  <c r="R3025" i="6"/>
  <c r="S3025" i="6" s="1"/>
  <c r="AC3024" i="6"/>
  <c r="AD3024" i="6" s="1"/>
  <c r="AA3024" i="6"/>
  <c r="Z3024" i="6"/>
  <c r="Y3024" i="6"/>
  <c r="X3024" i="6"/>
  <c r="W3024" i="6"/>
  <c r="T3024" i="6"/>
  <c r="U3024" i="6" s="1"/>
  <c r="R3024" i="6"/>
  <c r="S3024" i="6" s="1"/>
  <c r="AC3023" i="6"/>
  <c r="AD3023" i="6" s="1"/>
  <c r="AA3023" i="6"/>
  <c r="Z3023" i="6"/>
  <c r="Y3023" i="6"/>
  <c r="X3023" i="6"/>
  <c r="W3023" i="6"/>
  <c r="T3023" i="6"/>
  <c r="S3023" i="6"/>
  <c r="R3023" i="6"/>
  <c r="AC3022" i="6"/>
  <c r="AD3022" i="6" s="1"/>
  <c r="AA3022" i="6"/>
  <c r="Z3022" i="6"/>
  <c r="Y3022" i="6"/>
  <c r="X3022" i="6"/>
  <c r="W3022" i="6"/>
  <c r="U3022" i="6"/>
  <c r="T3022" i="6"/>
  <c r="S3022" i="6"/>
  <c r="R3022" i="6"/>
  <c r="AC3021" i="6"/>
  <c r="AD3021" i="6" s="1"/>
  <c r="AA3021" i="6"/>
  <c r="Z3021" i="6"/>
  <c r="Y3021" i="6"/>
  <c r="X3021" i="6"/>
  <c r="W3021" i="6"/>
  <c r="T3021" i="6"/>
  <c r="R3021" i="6"/>
  <c r="S3021" i="6" s="1"/>
  <c r="AC3020" i="6"/>
  <c r="AD3020" i="6" s="1"/>
  <c r="AA3020" i="6"/>
  <c r="Z3020" i="6"/>
  <c r="Y3020" i="6"/>
  <c r="X3020" i="6"/>
  <c r="W3020" i="6"/>
  <c r="T3020" i="6"/>
  <c r="U3020" i="6" s="1"/>
  <c r="R3020" i="6"/>
  <c r="S3020" i="6" s="1"/>
  <c r="AC3019" i="6"/>
  <c r="AD3019" i="6" s="1"/>
  <c r="AA3019" i="6"/>
  <c r="Z3019" i="6"/>
  <c r="Y3019" i="6"/>
  <c r="X3019" i="6"/>
  <c r="W3019" i="6"/>
  <c r="T3019" i="6"/>
  <c r="S3019" i="6"/>
  <c r="R3019" i="6"/>
  <c r="AC3018" i="6"/>
  <c r="AD3018" i="6" s="1"/>
  <c r="AA3018" i="6"/>
  <c r="Z3018" i="6"/>
  <c r="Y3018" i="6"/>
  <c r="X3018" i="6"/>
  <c r="W3018" i="6"/>
  <c r="U3018" i="6"/>
  <c r="T3018" i="6"/>
  <c r="S3018" i="6"/>
  <c r="R3018" i="6"/>
  <c r="AC3017" i="6"/>
  <c r="AD3017" i="6" s="1"/>
  <c r="AA3017" i="6"/>
  <c r="Z3017" i="6"/>
  <c r="Y3017" i="6"/>
  <c r="X3017" i="6"/>
  <c r="W3017" i="6"/>
  <c r="T3017" i="6"/>
  <c r="R3017" i="6"/>
  <c r="S3017" i="6" s="1"/>
  <c r="AC3016" i="6"/>
  <c r="AD3016" i="6" s="1"/>
  <c r="AA3016" i="6"/>
  <c r="Z3016" i="6"/>
  <c r="Y3016" i="6"/>
  <c r="X3016" i="6"/>
  <c r="W3016" i="6"/>
  <c r="T3016" i="6"/>
  <c r="U3016" i="6" s="1"/>
  <c r="R3016" i="6"/>
  <c r="S3016" i="6" s="1"/>
  <c r="AC3015" i="6"/>
  <c r="AD3015" i="6" s="1"/>
  <c r="AA3015" i="6"/>
  <c r="Z3015" i="6"/>
  <c r="Y3015" i="6"/>
  <c r="X3015" i="6"/>
  <c r="W3015" i="6"/>
  <c r="T3015" i="6"/>
  <c r="S3015" i="6"/>
  <c r="R3015" i="6"/>
  <c r="AC3014" i="6"/>
  <c r="AD3014" i="6" s="1"/>
  <c r="AA3014" i="6"/>
  <c r="Z3014" i="6"/>
  <c r="Y3014" i="6"/>
  <c r="X3014" i="6"/>
  <c r="W3014" i="6"/>
  <c r="U3014" i="6"/>
  <c r="T3014" i="6"/>
  <c r="S3014" i="6"/>
  <c r="R3014" i="6"/>
  <c r="AC3013" i="6"/>
  <c r="AD3013" i="6" s="1"/>
  <c r="AA3013" i="6"/>
  <c r="Z3013" i="6"/>
  <c r="Y3013" i="6"/>
  <c r="X3013" i="6"/>
  <c r="W3013" i="6"/>
  <c r="T3013" i="6"/>
  <c r="R3013" i="6"/>
  <c r="S3013" i="6" s="1"/>
  <c r="AC3012" i="6"/>
  <c r="AD3012" i="6" s="1"/>
  <c r="AA3012" i="6"/>
  <c r="Z3012" i="6"/>
  <c r="Y3012" i="6"/>
  <c r="X3012" i="6"/>
  <c r="W3012" i="6"/>
  <c r="T3012" i="6"/>
  <c r="U3012" i="6" s="1"/>
  <c r="R3012" i="6"/>
  <c r="S3012" i="6" s="1"/>
  <c r="AC3011" i="6"/>
  <c r="AD3011" i="6" s="1"/>
  <c r="AA3011" i="6"/>
  <c r="Z3011" i="6"/>
  <c r="Y3011" i="6"/>
  <c r="X3011" i="6"/>
  <c r="W3011" i="6"/>
  <c r="T3011" i="6"/>
  <c r="S3011" i="6"/>
  <c r="R3011" i="6"/>
  <c r="AC3010" i="6"/>
  <c r="AD3010" i="6" s="1"/>
  <c r="AA3010" i="6"/>
  <c r="Z3010" i="6"/>
  <c r="Y3010" i="6"/>
  <c r="X3010" i="6"/>
  <c r="W3010" i="6"/>
  <c r="U3010" i="6"/>
  <c r="T3010" i="6"/>
  <c r="S3010" i="6"/>
  <c r="R3010" i="6"/>
  <c r="AC3009" i="6"/>
  <c r="AD3009" i="6" s="1"/>
  <c r="AB3009" i="6"/>
  <c r="AA3009" i="6"/>
  <c r="Z3009" i="6"/>
  <c r="Y3009" i="6"/>
  <c r="X3009" i="6"/>
  <c r="W3009" i="6"/>
  <c r="T3009" i="6"/>
  <c r="S3009" i="6"/>
  <c r="R3009" i="6"/>
  <c r="AC3008" i="6"/>
  <c r="AD3008" i="6" s="1"/>
  <c r="AB3008" i="6"/>
  <c r="AA3008" i="6"/>
  <c r="Z3008" i="6"/>
  <c r="Y3008" i="6"/>
  <c r="X3008" i="6"/>
  <c r="W3008" i="6"/>
  <c r="T3008" i="6"/>
  <c r="U3008" i="6" s="1"/>
  <c r="R3008" i="6"/>
  <c r="S3008" i="6" s="1"/>
  <c r="AC3007" i="6"/>
  <c r="AD3007" i="6" s="1"/>
  <c r="AB3007" i="6"/>
  <c r="AA3007" i="6"/>
  <c r="Z3007" i="6"/>
  <c r="Y3007" i="6"/>
  <c r="X3007" i="6"/>
  <c r="W3007" i="6"/>
  <c r="T3007" i="6"/>
  <c r="R3007" i="6"/>
  <c r="S3007" i="6" s="1"/>
  <c r="AC3006" i="6"/>
  <c r="AD3006" i="6" s="1"/>
  <c r="AB3006" i="6"/>
  <c r="AA3006" i="6"/>
  <c r="Z3006" i="6"/>
  <c r="Y3006" i="6"/>
  <c r="X3006" i="6"/>
  <c r="W3006" i="6"/>
  <c r="U3006" i="6"/>
  <c r="T3006" i="6"/>
  <c r="S3006" i="6"/>
  <c r="R3006" i="6"/>
  <c r="AC3005" i="6"/>
  <c r="AD3005" i="6" s="1"/>
  <c r="AB3005" i="6"/>
  <c r="AA3005" i="6"/>
  <c r="Z3005" i="6"/>
  <c r="Y3005" i="6"/>
  <c r="X3005" i="6"/>
  <c r="W3005" i="6"/>
  <c r="T3005" i="6"/>
  <c r="S3005" i="6"/>
  <c r="R3005" i="6"/>
  <c r="AC3004" i="6"/>
  <c r="AD3004" i="6" s="1"/>
  <c r="AB3004" i="6"/>
  <c r="AA3004" i="6"/>
  <c r="Z3004" i="6"/>
  <c r="Y3004" i="6"/>
  <c r="X3004" i="6"/>
  <c r="W3004" i="6"/>
  <c r="T3004" i="6"/>
  <c r="U3004" i="6" s="1"/>
  <c r="R3004" i="6"/>
  <c r="S3004" i="6" s="1"/>
  <c r="AC3003" i="6"/>
  <c r="AD3003" i="6" s="1"/>
  <c r="AB3003" i="6"/>
  <c r="AA3003" i="6"/>
  <c r="Z3003" i="6"/>
  <c r="Y3003" i="6"/>
  <c r="X3003" i="6"/>
  <c r="W3003" i="6"/>
  <c r="T3003" i="6"/>
  <c r="R3003" i="6"/>
  <c r="S3003" i="6" s="1"/>
  <c r="AC3002" i="6"/>
  <c r="AD3002" i="6" s="1"/>
  <c r="AB3002" i="6"/>
  <c r="AA3002" i="6"/>
  <c r="Z3002" i="6"/>
  <c r="Y3002" i="6"/>
  <c r="X3002" i="6"/>
  <c r="W3002" i="6"/>
  <c r="U3002" i="6"/>
  <c r="T3002" i="6"/>
  <c r="S3002" i="6"/>
  <c r="R3002" i="6"/>
  <c r="AC3001" i="6"/>
  <c r="AD3001" i="6" s="1"/>
  <c r="AB3001" i="6"/>
  <c r="AA3001" i="6"/>
  <c r="Z3001" i="6"/>
  <c r="Y3001" i="6"/>
  <c r="X3001" i="6"/>
  <c r="W3001" i="6"/>
  <c r="T3001" i="6"/>
  <c r="S3001" i="6"/>
  <c r="R3001" i="6"/>
  <c r="AC3000" i="6"/>
  <c r="AD3000" i="6" s="1"/>
  <c r="AB3000" i="6"/>
  <c r="AA3000" i="6"/>
  <c r="Z3000" i="6"/>
  <c r="Y3000" i="6"/>
  <c r="X3000" i="6"/>
  <c r="W3000" i="6"/>
  <c r="T3000" i="6"/>
  <c r="U3000" i="6" s="1"/>
  <c r="R3000" i="6"/>
  <c r="S3000" i="6" s="1"/>
  <c r="AC2999" i="6"/>
  <c r="AD2999" i="6" s="1"/>
  <c r="AB2999" i="6"/>
  <c r="AA2999" i="6"/>
  <c r="Z2999" i="6"/>
  <c r="Y2999" i="6"/>
  <c r="X2999" i="6"/>
  <c r="W2999" i="6"/>
  <c r="T2999" i="6"/>
  <c r="R2999" i="6"/>
  <c r="S2999" i="6" s="1"/>
  <c r="AC2998" i="6"/>
  <c r="AD2998" i="6" s="1"/>
  <c r="AB2998" i="6"/>
  <c r="AA2998" i="6"/>
  <c r="Z2998" i="6"/>
  <c r="Y2998" i="6"/>
  <c r="X2998" i="6"/>
  <c r="W2998" i="6"/>
  <c r="U2998" i="6"/>
  <c r="T2998" i="6"/>
  <c r="S2998" i="6"/>
  <c r="R2998" i="6"/>
  <c r="AC2997" i="6"/>
  <c r="AD2997" i="6" s="1"/>
  <c r="AB2997" i="6"/>
  <c r="AA2997" i="6"/>
  <c r="Z2997" i="6"/>
  <c r="Y2997" i="6"/>
  <c r="X2997" i="6"/>
  <c r="W2997" i="6"/>
  <c r="T2997" i="6"/>
  <c r="S2997" i="6"/>
  <c r="R2997" i="6"/>
  <c r="AC2996" i="6"/>
  <c r="AD2996" i="6" s="1"/>
  <c r="AB2996" i="6"/>
  <c r="AA2996" i="6"/>
  <c r="Z2996" i="6"/>
  <c r="Y2996" i="6"/>
  <c r="X2996" i="6"/>
  <c r="W2996" i="6"/>
  <c r="T2996" i="6"/>
  <c r="U2996" i="6" s="1"/>
  <c r="R2996" i="6"/>
  <c r="S2996" i="6" s="1"/>
  <c r="AC2995" i="6"/>
  <c r="AD2995" i="6" s="1"/>
  <c r="AB2995" i="6"/>
  <c r="AA2995" i="6"/>
  <c r="Z2995" i="6"/>
  <c r="Y2995" i="6"/>
  <c r="X2995" i="6"/>
  <c r="W2995" i="6"/>
  <c r="T2995" i="6"/>
  <c r="R2995" i="6"/>
  <c r="S2995" i="6" s="1"/>
  <c r="AC2994" i="6"/>
  <c r="AD2994" i="6" s="1"/>
  <c r="AB2994" i="6"/>
  <c r="AA2994" i="6"/>
  <c r="Z2994" i="6"/>
  <c r="Y2994" i="6"/>
  <c r="X2994" i="6"/>
  <c r="W2994" i="6"/>
  <c r="U2994" i="6"/>
  <c r="T2994" i="6"/>
  <c r="S2994" i="6"/>
  <c r="R2994" i="6"/>
  <c r="AC2993" i="6"/>
  <c r="AD2993" i="6" s="1"/>
  <c r="AB2993" i="6"/>
  <c r="AA2993" i="6"/>
  <c r="Z2993" i="6"/>
  <c r="Y2993" i="6"/>
  <c r="X2993" i="6"/>
  <c r="W2993" i="6"/>
  <c r="T2993" i="6"/>
  <c r="S2993" i="6"/>
  <c r="R2993" i="6"/>
  <c r="AC2992" i="6"/>
  <c r="AD2992" i="6" s="1"/>
  <c r="AB2992" i="6"/>
  <c r="AA2992" i="6"/>
  <c r="Z2992" i="6"/>
  <c r="Y2992" i="6"/>
  <c r="X2992" i="6"/>
  <c r="W2992" i="6"/>
  <c r="T2992" i="6"/>
  <c r="U2992" i="6" s="1"/>
  <c r="R2992" i="6"/>
  <c r="S2992" i="6" s="1"/>
  <c r="AC2991" i="6"/>
  <c r="AD2991" i="6" s="1"/>
  <c r="AB2991" i="6"/>
  <c r="AA2991" i="6"/>
  <c r="Z2991" i="6"/>
  <c r="Y2991" i="6"/>
  <c r="X2991" i="6"/>
  <c r="W2991" i="6"/>
  <c r="T2991" i="6"/>
  <c r="R2991" i="6"/>
  <c r="S2991" i="6" s="1"/>
  <c r="AC2990" i="6"/>
  <c r="AD2990" i="6" s="1"/>
  <c r="AB2990" i="6"/>
  <c r="AA2990" i="6"/>
  <c r="Z2990" i="6"/>
  <c r="Y2990" i="6"/>
  <c r="X2990" i="6"/>
  <c r="W2990" i="6"/>
  <c r="U2990" i="6"/>
  <c r="T2990" i="6"/>
  <c r="S2990" i="6"/>
  <c r="R2990" i="6"/>
  <c r="AC2989" i="6"/>
  <c r="AD2989" i="6" s="1"/>
  <c r="AB2989" i="6"/>
  <c r="AA2989" i="6"/>
  <c r="Z2989" i="6"/>
  <c r="Y2989" i="6"/>
  <c r="X2989" i="6"/>
  <c r="W2989" i="6"/>
  <c r="T2989" i="6"/>
  <c r="S2989" i="6"/>
  <c r="R2989" i="6"/>
  <c r="AC2988" i="6"/>
  <c r="AD2988" i="6" s="1"/>
  <c r="AB2988" i="6"/>
  <c r="AA2988" i="6"/>
  <c r="Z2988" i="6"/>
  <c r="Y2988" i="6"/>
  <c r="X2988" i="6"/>
  <c r="W2988" i="6"/>
  <c r="T2988" i="6"/>
  <c r="U2988" i="6" s="1"/>
  <c r="R2988" i="6"/>
  <c r="S2988" i="6" s="1"/>
  <c r="AC2987" i="6"/>
  <c r="AD2987" i="6" s="1"/>
  <c r="AB2987" i="6"/>
  <c r="AA2987" i="6"/>
  <c r="Z2987" i="6"/>
  <c r="Y2987" i="6"/>
  <c r="X2987" i="6"/>
  <c r="W2987" i="6"/>
  <c r="T2987" i="6"/>
  <c r="R2987" i="6"/>
  <c r="S2987" i="6" s="1"/>
  <c r="AC2986" i="6"/>
  <c r="AD2986" i="6" s="1"/>
  <c r="AB2986" i="6"/>
  <c r="AA2986" i="6"/>
  <c r="Z2986" i="6"/>
  <c r="Y2986" i="6"/>
  <c r="X2986" i="6"/>
  <c r="W2986" i="6"/>
  <c r="U2986" i="6"/>
  <c r="T2986" i="6"/>
  <c r="S2986" i="6"/>
  <c r="R2986" i="6"/>
  <c r="AC2985" i="6"/>
  <c r="AD2985" i="6" s="1"/>
  <c r="AB2985" i="6"/>
  <c r="AA2985" i="6"/>
  <c r="Z2985" i="6"/>
  <c r="Y2985" i="6"/>
  <c r="X2985" i="6"/>
  <c r="W2985" i="6"/>
  <c r="T2985" i="6"/>
  <c r="S2985" i="6"/>
  <c r="R2985" i="6"/>
  <c r="AC2984" i="6"/>
  <c r="AD2984" i="6" s="1"/>
  <c r="AB2984" i="6"/>
  <c r="AA2984" i="6"/>
  <c r="Z2984" i="6"/>
  <c r="Y2984" i="6"/>
  <c r="X2984" i="6"/>
  <c r="W2984" i="6"/>
  <c r="T2984" i="6"/>
  <c r="U2984" i="6" s="1"/>
  <c r="R2984" i="6"/>
  <c r="S2984" i="6" s="1"/>
  <c r="AC2983" i="6"/>
  <c r="AD2983" i="6" s="1"/>
  <c r="AB2983" i="6"/>
  <c r="AA2983" i="6"/>
  <c r="Z2983" i="6"/>
  <c r="Y2983" i="6"/>
  <c r="X2983" i="6"/>
  <c r="W2983" i="6"/>
  <c r="T2983" i="6"/>
  <c r="R2983" i="6"/>
  <c r="S2983" i="6" s="1"/>
  <c r="AC2982" i="6"/>
  <c r="AD2982" i="6" s="1"/>
  <c r="AB2982" i="6"/>
  <c r="AA2982" i="6"/>
  <c r="Z2982" i="6"/>
  <c r="Y2982" i="6"/>
  <c r="X2982" i="6"/>
  <c r="W2982" i="6"/>
  <c r="U2982" i="6"/>
  <c r="T2982" i="6"/>
  <c r="S2982" i="6"/>
  <c r="R2982" i="6"/>
  <c r="AC2981" i="6"/>
  <c r="AD2981" i="6" s="1"/>
  <c r="AB2981" i="6"/>
  <c r="AA2981" i="6"/>
  <c r="Z2981" i="6"/>
  <c r="Y2981" i="6"/>
  <c r="X2981" i="6"/>
  <c r="W2981" i="6"/>
  <c r="T2981" i="6"/>
  <c r="S2981" i="6"/>
  <c r="R2981" i="6"/>
  <c r="AC2980" i="6"/>
  <c r="AD2980" i="6" s="1"/>
  <c r="AB2980" i="6"/>
  <c r="AA2980" i="6"/>
  <c r="Z2980" i="6"/>
  <c r="Y2980" i="6"/>
  <c r="X2980" i="6"/>
  <c r="W2980" i="6"/>
  <c r="T2980" i="6"/>
  <c r="U2980" i="6" s="1"/>
  <c r="R2980" i="6"/>
  <c r="S2980" i="6" s="1"/>
  <c r="AC2979" i="6"/>
  <c r="AD2979" i="6" s="1"/>
  <c r="AB2979" i="6"/>
  <c r="AA2979" i="6"/>
  <c r="Z2979" i="6"/>
  <c r="Y2979" i="6"/>
  <c r="X2979" i="6"/>
  <c r="W2979" i="6"/>
  <c r="T2979" i="6"/>
  <c r="R2979" i="6"/>
  <c r="S2979" i="6" s="1"/>
  <c r="AC2978" i="6"/>
  <c r="AD2978" i="6" s="1"/>
  <c r="AB2978" i="6"/>
  <c r="AA2978" i="6"/>
  <c r="Z2978" i="6"/>
  <c r="Y2978" i="6"/>
  <c r="X2978" i="6"/>
  <c r="W2978" i="6"/>
  <c r="U2978" i="6"/>
  <c r="T2978" i="6"/>
  <c r="S2978" i="6"/>
  <c r="R2978" i="6"/>
  <c r="AC2977" i="6"/>
  <c r="AD2977" i="6" s="1"/>
  <c r="AA2977" i="6"/>
  <c r="Z2977" i="6"/>
  <c r="Y2977" i="6"/>
  <c r="X2977" i="6"/>
  <c r="W2977" i="6"/>
  <c r="T2977" i="6"/>
  <c r="R2977" i="6"/>
  <c r="S2977" i="6" s="1"/>
  <c r="AC2976" i="6"/>
  <c r="AD2976" i="6" s="1"/>
  <c r="AA2976" i="6"/>
  <c r="Z2976" i="6"/>
  <c r="Y2976" i="6"/>
  <c r="X2976" i="6"/>
  <c r="W2976" i="6"/>
  <c r="T2976" i="6"/>
  <c r="U2976" i="6" s="1"/>
  <c r="R2976" i="6"/>
  <c r="S2976" i="6" s="1"/>
  <c r="AC2975" i="6"/>
  <c r="AD2975" i="6" s="1"/>
  <c r="AA2975" i="6"/>
  <c r="Z2975" i="6"/>
  <c r="Y2975" i="6"/>
  <c r="X2975" i="6"/>
  <c r="W2975" i="6"/>
  <c r="T2975" i="6"/>
  <c r="S2975" i="6"/>
  <c r="R2975" i="6"/>
  <c r="AC2974" i="6"/>
  <c r="AD2974" i="6" s="1"/>
  <c r="AA2974" i="6"/>
  <c r="Z2974" i="6"/>
  <c r="Y2974" i="6"/>
  <c r="X2974" i="6"/>
  <c r="W2974" i="6"/>
  <c r="U2974" i="6"/>
  <c r="T2974" i="6"/>
  <c r="S2974" i="6"/>
  <c r="R2974" i="6"/>
  <c r="AC2973" i="6"/>
  <c r="AD2973" i="6" s="1"/>
  <c r="AA2973" i="6"/>
  <c r="Z2973" i="6"/>
  <c r="Y2973" i="6"/>
  <c r="X2973" i="6"/>
  <c r="W2973" i="6"/>
  <c r="U2973" i="6"/>
  <c r="T2973" i="6"/>
  <c r="S2973" i="6"/>
  <c r="R2973" i="6"/>
  <c r="AC2972" i="6"/>
  <c r="AD2972" i="6" s="1"/>
  <c r="AA2972" i="6"/>
  <c r="Z2972" i="6"/>
  <c r="Y2972" i="6"/>
  <c r="X2972" i="6"/>
  <c r="W2972" i="6"/>
  <c r="U2972" i="6"/>
  <c r="T2972" i="6"/>
  <c r="S2972" i="6"/>
  <c r="R2972" i="6"/>
  <c r="AC2971" i="6"/>
  <c r="AD2971" i="6" s="1"/>
  <c r="AA2971" i="6"/>
  <c r="Z2971" i="6"/>
  <c r="Y2971" i="6"/>
  <c r="X2971" i="6"/>
  <c r="W2971" i="6"/>
  <c r="T2971" i="6"/>
  <c r="R2971" i="6"/>
  <c r="S2971" i="6" s="1"/>
  <c r="AC2970" i="6"/>
  <c r="AD2970" i="6" s="1"/>
  <c r="AA2970" i="6"/>
  <c r="Z2970" i="6"/>
  <c r="Y2970" i="6"/>
  <c r="X2970" i="6"/>
  <c r="W2970" i="6"/>
  <c r="T2970" i="6"/>
  <c r="U2970" i="6" s="1"/>
  <c r="R2970" i="6"/>
  <c r="S2970" i="6" s="1"/>
  <c r="AC2969" i="6"/>
  <c r="AD2969" i="6" s="1"/>
  <c r="AA2969" i="6"/>
  <c r="Z2969" i="6"/>
  <c r="Y2969" i="6"/>
  <c r="X2969" i="6"/>
  <c r="W2969" i="6"/>
  <c r="T2969" i="6"/>
  <c r="S2969" i="6"/>
  <c r="R2969" i="6"/>
  <c r="AC2968" i="6"/>
  <c r="AD2968" i="6" s="1"/>
  <c r="AA2968" i="6"/>
  <c r="Z2968" i="6"/>
  <c r="Y2968" i="6"/>
  <c r="X2968" i="6"/>
  <c r="W2968" i="6"/>
  <c r="U2968" i="6"/>
  <c r="T2968" i="6"/>
  <c r="S2968" i="6"/>
  <c r="R2968" i="6"/>
  <c r="AC2967" i="6"/>
  <c r="AD2967" i="6" s="1"/>
  <c r="AA2967" i="6"/>
  <c r="Z2967" i="6"/>
  <c r="Y2967" i="6"/>
  <c r="X2967" i="6"/>
  <c r="W2967" i="6"/>
  <c r="T2967" i="6"/>
  <c r="R2967" i="6"/>
  <c r="S2967" i="6" s="1"/>
  <c r="AC2966" i="6"/>
  <c r="AD2966" i="6" s="1"/>
  <c r="AA2966" i="6"/>
  <c r="Z2966" i="6"/>
  <c r="Y2966" i="6"/>
  <c r="X2966" i="6"/>
  <c r="W2966" i="6"/>
  <c r="T2966" i="6"/>
  <c r="U2966" i="6" s="1"/>
  <c r="R2966" i="6"/>
  <c r="S2966" i="6" s="1"/>
  <c r="AC2965" i="6"/>
  <c r="AD2965" i="6" s="1"/>
  <c r="AA2965" i="6"/>
  <c r="Z2965" i="6"/>
  <c r="Y2965" i="6"/>
  <c r="X2965" i="6"/>
  <c r="W2965" i="6"/>
  <c r="T2965" i="6"/>
  <c r="S2965" i="6"/>
  <c r="R2965" i="6"/>
  <c r="AC2964" i="6"/>
  <c r="AD2964" i="6" s="1"/>
  <c r="AA2964" i="6"/>
  <c r="Z2964" i="6"/>
  <c r="Y2964" i="6"/>
  <c r="X2964" i="6"/>
  <c r="W2964" i="6"/>
  <c r="U2964" i="6"/>
  <c r="T2964" i="6"/>
  <c r="S2964" i="6"/>
  <c r="R2964" i="6"/>
  <c r="AC2963" i="6"/>
  <c r="AD2963" i="6" s="1"/>
  <c r="AA2963" i="6"/>
  <c r="Z2963" i="6"/>
  <c r="Y2963" i="6"/>
  <c r="X2963" i="6"/>
  <c r="W2963" i="6"/>
  <c r="T2963" i="6"/>
  <c r="R2963" i="6"/>
  <c r="S2963" i="6" s="1"/>
  <c r="AC2962" i="6"/>
  <c r="AD2962" i="6" s="1"/>
  <c r="AA2962" i="6"/>
  <c r="Z2962" i="6"/>
  <c r="Y2962" i="6"/>
  <c r="X2962" i="6"/>
  <c r="W2962" i="6"/>
  <c r="T2962" i="6"/>
  <c r="U2962" i="6" s="1"/>
  <c r="R2962" i="6"/>
  <c r="S2962" i="6" s="1"/>
  <c r="AC2961" i="6"/>
  <c r="AD2961" i="6" s="1"/>
  <c r="AA2961" i="6"/>
  <c r="Z2961" i="6"/>
  <c r="Y2961" i="6"/>
  <c r="X2961" i="6"/>
  <c r="W2961" i="6"/>
  <c r="T2961" i="6"/>
  <c r="S2961" i="6"/>
  <c r="R2961" i="6"/>
  <c r="AC2960" i="6"/>
  <c r="AD2960" i="6" s="1"/>
  <c r="AA2960" i="6"/>
  <c r="Z2960" i="6"/>
  <c r="Y2960" i="6"/>
  <c r="X2960" i="6"/>
  <c r="W2960" i="6"/>
  <c r="U2960" i="6"/>
  <c r="T2960" i="6"/>
  <c r="S2960" i="6"/>
  <c r="R2960" i="6"/>
  <c r="AC2959" i="6"/>
  <c r="AD2959" i="6" s="1"/>
  <c r="AA2959" i="6"/>
  <c r="Z2959" i="6"/>
  <c r="Y2959" i="6"/>
  <c r="X2959" i="6"/>
  <c r="W2959" i="6"/>
  <c r="T2959" i="6"/>
  <c r="R2959" i="6"/>
  <c r="S2959" i="6" s="1"/>
  <c r="AC2958" i="6"/>
  <c r="AD2958" i="6" s="1"/>
  <c r="AA2958" i="6"/>
  <c r="Z2958" i="6"/>
  <c r="Y2958" i="6"/>
  <c r="X2958" i="6"/>
  <c r="W2958" i="6"/>
  <c r="T2958" i="6"/>
  <c r="U2958" i="6" s="1"/>
  <c r="R2958" i="6"/>
  <c r="S2958" i="6" s="1"/>
  <c r="AC2957" i="6"/>
  <c r="AD2957" i="6" s="1"/>
  <c r="AA2957" i="6"/>
  <c r="Z2957" i="6"/>
  <c r="Y2957" i="6"/>
  <c r="X2957" i="6"/>
  <c r="W2957" i="6"/>
  <c r="T2957" i="6"/>
  <c r="S2957" i="6"/>
  <c r="R2957" i="6"/>
  <c r="AC2956" i="6"/>
  <c r="AD2956" i="6" s="1"/>
  <c r="AA2956" i="6"/>
  <c r="Z2956" i="6"/>
  <c r="Y2956" i="6"/>
  <c r="X2956" i="6"/>
  <c r="W2956" i="6"/>
  <c r="U2956" i="6"/>
  <c r="T2956" i="6"/>
  <c r="S2956" i="6"/>
  <c r="R2956" i="6"/>
  <c r="AC2955" i="6"/>
  <c r="AD2955" i="6" s="1"/>
  <c r="AA2955" i="6"/>
  <c r="Z2955" i="6"/>
  <c r="Y2955" i="6"/>
  <c r="X2955" i="6"/>
  <c r="W2955" i="6"/>
  <c r="T2955" i="6"/>
  <c r="R2955" i="6"/>
  <c r="S2955" i="6" s="1"/>
  <c r="AC2954" i="6"/>
  <c r="AD2954" i="6" s="1"/>
  <c r="AA2954" i="6"/>
  <c r="Z2954" i="6"/>
  <c r="Y2954" i="6"/>
  <c r="X2954" i="6"/>
  <c r="W2954" i="6"/>
  <c r="T2954" i="6"/>
  <c r="U2954" i="6" s="1"/>
  <c r="R2954" i="6"/>
  <c r="S2954" i="6" s="1"/>
  <c r="AC2953" i="6"/>
  <c r="AD2953" i="6" s="1"/>
  <c r="AA2953" i="6"/>
  <c r="Z2953" i="6"/>
  <c r="Y2953" i="6"/>
  <c r="X2953" i="6"/>
  <c r="W2953" i="6"/>
  <c r="T2953" i="6"/>
  <c r="S2953" i="6"/>
  <c r="R2953" i="6"/>
  <c r="AC2952" i="6"/>
  <c r="AD2952" i="6" s="1"/>
  <c r="AA2952" i="6"/>
  <c r="Z2952" i="6"/>
  <c r="Y2952" i="6"/>
  <c r="X2952" i="6"/>
  <c r="W2952" i="6"/>
  <c r="U2952" i="6"/>
  <c r="T2952" i="6"/>
  <c r="S2952" i="6"/>
  <c r="R2952" i="6"/>
  <c r="AC2951" i="6"/>
  <c r="AD2951" i="6" s="1"/>
  <c r="AA2951" i="6"/>
  <c r="Z2951" i="6"/>
  <c r="Y2951" i="6"/>
  <c r="X2951" i="6"/>
  <c r="W2951" i="6"/>
  <c r="T2951" i="6"/>
  <c r="R2951" i="6"/>
  <c r="S2951" i="6" s="1"/>
  <c r="AC2950" i="6"/>
  <c r="AD2950" i="6" s="1"/>
  <c r="AA2950" i="6"/>
  <c r="Z2950" i="6"/>
  <c r="Y2950" i="6"/>
  <c r="X2950" i="6"/>
  <c r="W2950" i="6"/>
  <c r="T2950" i="6"/>
  <c r="U2950" i="6" s="1"/>
  <c r="R2950" i="6"/>
  <c r="S2950" i="6" s="1"/>
  <c r="AC2949" i="6"/>
  <c r="AD2949" i="6" s="1"/>
  <c r="AA2949" i="6"/>
  <c r="Z2949" i="6"/>
  <c r="Y2949" i="6"/>
  <c r="X2949" i="6"/>
  <c r="W2949" i="6"/>
  <c r="T2949" i="6"/>
  <c r="S2949" i="6"/>
  <c r="R2949" i="6"/>
  <c r="AC2948" i="6"/>
  <c r="AD2948" i="6" s="1"/>
  <c r="AA2948" i="6"/>
  <c r="Z2948" i="6"/>
  <c r="Y2948" i="6"/>
  <c r="X2948" i="6"/>
  <c r="W2948" i="6"/>
  <c r="U2948" i="6"/>
  <c r="T2948" i="6"/>
  <c r="S2948" i="6"/>
  <c r="R2948" i="6"/>
  <c r="AC2947" i="6"/>
  <c r="AD2947" i="6" s="1"/>
  <c r="AA2947" i="6"/>
  <c r="Z2947" i="6"/>
  <c r="Y2947" i="6"/>
  <c r="X2947" i="6"/>
  <c r="W2947" i="6"/>
  <c r="T2947" i="6"/>
  <c r="R2947" i="6"/>
  <c r="S2947" i="6" s="1"/>
  <c r="AC2946" i="6"/>
  <c r="AD2946" i="6" s="1"/>
  <c r="AA2946" i="6"/>
  <c r="Z2946" i="6"/>
  <c r="Y2946" i="6"/>
  <c r="X2946" i="6"/>
  <c r="W2946" i="6"/>
  <c r="T2946" i="6"/>
  <c r="U2946" i="6" s="1"/>
  <c r="R2946" i="6"/>
  <c r="S2946" i="6" s="1"/>
  <c r="AC2945" i="6"/>
  <c r="AD2945" i="6" s="1"/>
  <c r="AB2945" i="6"/>
  <c r="AA2945" i="6"/>
  <c r="Z2945" i="6"/>
  <c r="Y2945" i="6"/>
  <c r="X2945" i="6"/>
  <c r="W2945" i="6"/>
  <c r="T2945" i="6"/>
  <c r="R2945" i="6"/>
  <c r="S2945" i="6" s="1"/>
  <c r="AC2944" i="6"/>
  <c r="AD2944" i="6" s="1"/>
  <c r="AB2944" i="6"/>
  <c r="AA2944" i="6"/>
  <c r="Z2944" i="6"/>
  <c r="Y2944" i="6"/>
  <c r="X2944" i="6"/>
  <c r="W2944" i="6"/>
  <c r="U2944" i="6"/>
  <c r="T2944" i="6"/>
  <c r="S2944" i="6"/>
  <c r="R2944" i="6"/>
  <c r="AC2943" i="6"/>
  <c r="AD2943" i="6" s="1"/>
  <c r="AB2943" i="6"/>
  <c r="AA2943" i="6"/>
  <c r="Z2943" i="6"/>
  <c r="Y2943" i="6"/>
  <c r="X2943" i="6"/>
  <c r="W2943" i="6"/>
  <c r="T2943" i="6"/>
  <c r="S2943" i="6"/>
  <c r="R2943" i="6"/>
  <c r="AC2942" i="6"/>
  <c r="AD2942" i="6" s="1"/>
  <c r="AB2942" i="6"/>
  <c r="AA2942" i="6"/>
  <c r="Z2942" i="6"/>
  <c r="Y2942" i="6"/>
  <c r="X2942" i="6"/>
  <c r="W2942" i="6"/>
  <c r="T2942" i="6"/>
  <c r="U2942" i="6" s="1"/>
  <c r="R2942" i="6"/>
  <c r="S2942" i="6" s="1"/>
  <c r="AC2941" i="6"/>
  <c r="AD2941" i="6" s="1"/>
  <c r="AB2941" i="6"/>
  <c r="AA2941" i="6"/>
  <c r="Z2941" i="6"/>
  <c r="Y2941" i="6"/>
  <c r="X2941" i="6"/>
  <c r="W2941" i="6"/>
  <c r="T2941" i="6"/>
  <c r="R2941" i="6"/>
  <c r="S2941" i="6" s="1"/>
  <c r="AC2940" i="6"/>
  <c r="AD2940" i="6" s="1"/>
  <c r="AB2940" i="6"/>
  <c r="AA2940" i="6"/>
  <c r="Z2940" i="6"/>
  <c r="Y2940" i="6"/>
  <c r="X2940" i="6"/>
  <c r="W2940" i="6"/>
  <c r="T2940" i="6"/>
  <c r="U2940" i="6" s="1"/>
  <c r="S2940" i="6"/>
  <c r="R2940" i="6"/>
  <c r="AC2939" i="6"/>
  <c r="AD2939" i="6" s="1"/>
  <c r="AB2939" i="6"/>
  <c r="AA2939" i="6"/>
  <c r="Z2939" i="6"/>
  <c r="Y2939" i="6"/>
  <c r="X2939" i="6"/>
  <c r="W2939" i="6"/>
  <c r="T2939" i="6"/>
  <c r="R2939" i="6"/>
  <c r="S2939" i="6" s="1"/>
  <c r="AC2938" i="6"/>
  <c r="AD2938" i="6" s="1"/>
  <c r="AB2938" i="6"/>
  <c r="AA2938" i="6"/>
  <c r="Z2938" i="6"/>
  <c r="Y2938" i="6"/>
  <c r="X2938" i="6"/>
  <c r="W2938" i="6"/>
  <c r="T2938" i="6"/>
  <c r="U2938" i="6" s="1"/>
  <c r="R2938" i="6"/>
  <c r="S2938" i="6" s="1"/>
  <c r="AC2937" i="6"/>
  <c r="AD2937" i="6" s="1"/>
  <c r="AB2937" i="6"/>
  <c r="AA2937" i="6"/>
  <c r="Z2937" i="6"/>
  <c r="Y2937" i="6"/>
  <c r="X2937" i="6"/>
  <c r="W2937" i="6"/>
  <c r="T2937" i="6"/>
  <c r="U2937" i="6" s="1"/>
  <c r="S2937" i="6"/>
  <c r="R2937" i="6"/>
  <c r="AC2936" i="6"/>
  <c r="AD2936" i="6" s="1"/>
  <c r="AB2936" i="6"/>
  <c r="AA2936" i="6"/>
  <c r="Z2936" i="6"/>
  <c r="Y2936" i="6"/>
  <c r="X2936" i="6"/>
  <c r="W2936" i="6"/>
  <c r="T2936" i="6"/>
  <c r="U2936" i="6" s="1"/>
  <c r="R2936" i="6"/>
  <c r="S2936" i="6" s="1"/>
  <c r="AC2935" i="6"/>
  <c r="AD2935" i="6" s="1"/>
  <c r="AB2935" i="6"/>
  <c r="AA2935" i="6"/>
  <c r="Z2935" i="6"/>
  <c r="Y2935" i="6"/>
  <c r="X2935" i="6"/>
  <c r="W2935" i="6"/>
  <c r="U2935" i="6"/>
  <c r="T2935" i="6"/>
  <c r="S2935" i="6"/>
  <c r="R2935" i="6"/>
  <c r="AC2934" i="6"/>
  <c r="AD2934" i="6" s="1"/>
  <c r="AB2934" i="6"/>
  <c r="AA2934" i="6"/>
  <c r="Z2934" i="6"/>
  <c r="Y2934" i="6"/>
  <c r="X2934" i="6"/>
  <c r="W2934" i="6"/>
  <c r="T2934" i="6"/>
  <c r="U2934" i="6" s="1"/>
  <c r="R2934" i="6"/>
  <c r="S2934" i="6" s="1"/>
  <c r="AC2933" i="6"/>
  <c r="AD2933" i="6" s="1"/>
  <c r="AB2933" i="6"/>
  <c r="AA2933" i="6"/>
  <c r="Z2933" i="6"/>
  <c r="Y2933" i="6"/>
  <c r="X2933" i="6"/>
  <c r="W2933" i="6"/>
  <c r="T2933" i="6"/>
  <c r="U2933" i="6" s="1"/>
  <c r="S2933" i="6"/>
  <c r="R2933" i="6"/>
  <c r="AC2932" i="6"/>
  <c r="AD2932" i="6" s="1"/>
  <c r="AB2932" i="6"/>
  <c r="AA2932" i="6"/>
  <c r="Z2932" i="6"/>
  <c r="Y2932" i="6"/>
  <c r="X2932" i="6"/>
  <c r="W2932" i="6"/>
  <c r="T2932" i="6"/>
  <c r="U2932" i="6" s="1"/>
  <c r="R2932" i="6"/>
  <c r="S2932" i="6" s="1"/>
  <c r="AC2931" i="6"/>
  <c r="AD2931" i="6" s="1"/>
  <c r="AB2931" i="6"/>
  <c r="AA2931" i="6"/>
  <c r="Z2931" i="6"/>
  <c r="Y2931" i="6"/>
  <c r="X2931" i="6"/>
  <c r="W2931" i="6"/>
  <c r="U2931" i="6"/>
  <c r="T2931" i="6"/>
  <c r="R2931" i="6"/>
  <c r="S2931" i="6" s="1"/>
  <c r="AC2930" i="6"/>
  <c r="AD2930" i="6" s="1"/>
  <c r="AB2930" i="6"/>
  <c r="AA2930" i="6"/>
  <c r="Z2930" i="6"/>
  <c r="Y2930" i="6"/>
  <c r="X2930" i="6"/>
  <c r="W2930" i="6"/>
  <c r="T2930" i="6"/>
  <c r="U2930" i="6" s="1"/>
  <c r="R2930" i="6"/>
  <c r="S2930" i="6" s="1"/>
  <c r="AC2929" i="6"/>
  <c r="AD2929" i="6" s="1"/>
  <c r="AB2929" i="6"/>
  <c r="AA2929" i="6"/>
  <c r="Z2929" i="6"/>
  <c r="Y2929" i="6"/>
  <c r="X2929" i="6"/>
  <c r="W2929" i="6"/>
  <c r="T2929" i="6"/>
  <c r="U2929" i="6" s="1"/>
  <c r="S2929" i="6"/>
  <c r="R2929" i="6"/>
  <c r="AC2928" i="6"/>
  <c r="AD2928" i="6" s="1"/>
  <c r="AB2928" i="6"/>
  <c r="AA2928" i="6"/>
  <c r="Z2928" i="6"/>
  <c r="Y2928" i="6"/>
  <c r="X2928" i="6"/>
  <c r="W2928" i="6"/>
  <c r="T2928" i="6"/>
  <c r="U2928" i="6" s="1"/>
  <c r="R2928" i="6"/>
  <c r="S2928" i="6" s="1"/>
  <c r="AC2927" i="6"/>
  <c r="AD2927" i="6" s="1"/>
  <c r="AB2927" i="6"/>
  <c r="AA2927" i="6"/>
  <c r="Z2927" i="6"/>
  <c r="Y2927" i="6"/>
  <c r="X2927" i="6"/>
  <c r="W2927" i="6"/>
  <c r="U2927" i="6"/>
  <c r="T2927" i="6"/>
  <c r="S2927" i="6"/>
  <c r="R2927" i="6"/>
  <c r="AC2926" i="6"/>
  <c r="AD2926" i="6" s="1"/>
  <c r="AB2926" i="6"/>
  <c r="AA2926" i="6"/>
  <c r="Z2926" i="6"/>
  <c r="Y2926" i="6"/>
  <c r="X2926" i="6"/>
  <c r="W2926" i="6"/>
  <c r="T2926" i="6"/>
  <c r="U2926" i="6" s="1"/>
  <c r="R2926" i="6"/>
  <c r="S2926" i="6" s="1"/>
  <c r="AC2925" i="6"/>
  <c r="AD2925" i="6" s="1"/>
  <c r="AB2925" i="6"/>
  <c r="AA2925" i="6"/>
  <c r="Z2925" i="6"/>
  <c r="Y2925" i="6"/>
  <c r="X2925" i="6"/>
  <c r="W2925" i="6"/>
  <c r="T2925" i="6"/>
  <c r="U2925" i="6" s="1"/>
  <c r="S2925" i="6"/>
  <c r="R2925" i="6"/>
  <c r="AC2924" i="6"/>
  <c r="AD2924" i="6" s="1"/>
  <c r="AB2924" i="6"/>
  <c r="AA2924" i="6"/>
  <c r="Z2924" i="6"/>
  <c r="Y2924" i="6"/>
  <c r="X2924" i="6"/>
  <c r="W2924" i="6"/>
  <c r="T2924" i="6"/>
  <c r="U2924" i="6" s="1"/>
  <c r="R2924" i="6"/>
  <c r="S2924" i="6" s="1"/>
  <c r="AC2923" i="6"/>
  <c r="AD2923" i="6" s="1"/>
  <c r="AB2923" i="6"/>
  <c r="AA2923" i="6"/>
  <c r="Z2923" i="6"/>
  <c r="Y2923" i="6"/>
  <c r="X2923" i="6"/>
  <c r="W2923" i="6"/>
  <c r="U2923" i="6"/>
  <c r="T2923" i="6"/>
  <c r="R2923" i="6"/>
  <c r="S2923" i="6" s="1"/>
  <c r="AC2922" i="6"/>
  <c r="AD2922" i="6" s="1"/>
  <c r="AB2922" i="6"/>
  <c r="AA2922" i="6"/>
  <c r="Z2922" i="6"/>
  <c r="Y2922" i="6"/>
  <c r="X2922" i="6"/>
  <c r="W2922" i="6"/>
  <c r="T2922" i="6"/>
  <c r="U2922" i="6" s="1"/>
  <c r="R2922" i="6"/>
  <c r="S2922" i="6" s="1"/>
  <c r="AC2921" i="6"/>
  <c r="AD2921" i="6" s="1"/>
  <c r="AB2921" i="6"/>
  <c r="AA2921" i="6"/>
  <c r="Z2921" i="6"/>
  <c r="Y2921" i="6"/>
  <c r="X2921" i="6"/>
  <c r="W2921" i="6"/>
  <c r="T2921" i="6"/>
  <c r="U2921" i="6" s="1"/>
  <c r="S2921" i="6"/>
  <c r="R2921" i="6"/>
  <c r="AC2920" i="6"/>
  <c r="AD2920" i="6" s="1"/>
  <c r="AB2920" i="6"/>
  <c r="AA2920" i="6"/>
  <c r="Z2920" i="6"/>
  <c r="Y2920" i="6"/>
  <c r="X2920" i="6"/>
  <c r="W2920" i="6"/>
  <c r="T2920" i="6"/>
  <c r="U2920" i="6" s="1"/>
  <c r="R2920" i="6"/>
  <c r="S2920" i="6" s="1"/>
  <c r="AC2919" i="6"/>
  <c r="AD2919" i="6" s="1"/>
  <c r="AB2919" i="6"/>
  <c r="AA2919" i="6"/>
  <c r="Z2919" i="6"/>
  <c r="Y2919" i="6"/>
  <c r="X2919" i="6"/>
  <c r="W2919" i="6"/>
  <c r="U2919" i="6"/>
  <c r="T2919" i="6"/>
  <c r="S2919" i="6"/>
  <c r="R2919" i="6"/>
  <c r="AC2918" i="6"/>
  <c r="AD2918" i="6" s="1"/>
  <c r="AB2918" i="6"/>
  <c r="AA2918" i="6"/>
  <c r="Z2918" i="6"/>
  <c r="Y2918" i="6"/>
  <c r="X2918" i="6"/>
  <c r="W2918" i="6"/>
  <c r="T2918" i="6"/>
  <c r="U2918" i="6" s="1"/>
  <c r="R2918" i="6"/>
  <c r="S2918" i="6" s="1"/>
  <c r="AC2917" i="6"/>
  <c r="AD2917" i="6" s="1"/>
  <c r="AB2917" i="6"/>
  <c r="AA2917" i="6"/>
  <c r="Z2917" i="6"/>
  <c r="Y2917" i="6"/>
  <c r="X2917" i="6"/>
  <c r="W2917" i="6"/>
  <c r="T2917" i="6"/>
  <c r="U2917" i="6" s="1"/>
  <c r="S2917" i="6"/>
  <c r="R2917" i="6"/>
  <c r="AC2916" i="6"/>
  <c r="AD2916" i="6" s="1"/>
  <c r="AB2916" i="6"/>
  <c r="AA2916" i="6"/>
  <c r="Z2916" i="6"/>
  <c r="Y2916" i="6"/>
  <c r="X2916" i="6"/>
  <c r="W2916" i="6"/>
  <c r="T2916" i="6"/>
  <c r="U2916" i="6" s="1"/>
  <c r="R2916" i="6"/>
  <c r="S2916" i="6" s="1"/>
  <c r="AC2915" i="6"/>
  <c r="AD2915" i="6" s="1"/>
  <c r="AB2915" i="6"/>
  <c r="AA2915" i="6"/>
  <c r="Z2915" i="6"/>
  <c r="Y2915" i="6"/>
  <c r="X2915" i="6"/>
  <c r="W2915" i="6"/>
  <c r="U2915" i="6"/>
  <c r="T2915" i="6"/>
  <c r="R2915" i="6"/>
  <c r="S2915" i="6" s="1"/>
  <c r="AC2914" i="6"/>
  <c r="AD2914" i="6" s="1"/>
  <c r="AB2914" i="6"/>
  <c r="AA2914" i="6"/>
  <c r="Z2914" i="6"/>
  <c r="Y2914" i="6"/>
  <c r="X2914" i="6"/>
  <c r="W2914" i="6"/>
  <c r="T2914" i="6"/>
  <c r="U2914" i="6" s="1"/>
  <c r="R2914" i="6"/>
  <c r="S2914" i="6" s="1"/>
  <c r="AC2913" i="6"/>
  <c r="AD2913" i="6" s="1"/>
  <c r="AA2913" i="6"/>
  <c r="Z2913" i="6"/>
  <c r="Y2913" i="6"/>
  <c r="X2913" i="6"/>
  <c r="W2913" i="6"/>
  <c r="U2913" i="6"/>
  <c r="T2913" i="6"/>
  <c r="R2913" i="6"/>
  <c r="S2913" i="6" s="1"/>
  <c r="AC2912" i="6"/>
  <c r="AD2912" i="6" s="1"/>
  <c r="AA2912" i="6"/>
  <c r="Z2912" i="6"/>
  <c r="Y2912" i="6"/>
  <c r="X2912" i="6"/>
  <c r="W2912" i="6"/>
  <c r="T2912" i="6"/>
  <c r="U2912" i="6" s="1"/>
  <c r="S2912" i="6"/>
  <c r="R2912" i="6"/>
  <c r="AC2911" i="6"/>
  <c r="AD2911" i="6" s="1"/>
  <c r="AA2911" i="6"/>
  <c r="Z2911" i="6"/>
  <c r="Y2911" i="6"/>
  <c r="X2911" i="6"/>
  <c r="W2911" i="6"/>
  <c r="U2911" i="6"/>
  <c r="T2911" i="6"/>
  <c r="R2911" i="6"/>
  <c r="S2911" i="6" s="1"/>
  <c r="AC2910" i="6"/>
  <c r="AD2910" i="6" s="1"/>
  <c r="AA2910" i="6"/>
  <c r="Z2910" i="6"/>
  <c r="Y2910" i="6"/>
  <c r="X2910" i="6"/>
  <c r="W2910" i="6"/>
  <c r="T2910" i="6"/>
  <c r="U2910" i="6" s="1"/>
  <c r="S2910" i="6"/>
  <c r="R2910" i="6"/>
  <c r="AC2909" i="6"/>
  <c r="AD2909" i="6" s="1"/>
  <c r="AA2909" i="6"/>
  <c r="Z2909" i="6"/>
  <c r="Y2909" i="6"/>
  <c r="X2909" i="6"/>
  <c r="W2909" i="6"/>
  <c r="U2909" i="6"/>
  <c r="T2909" i="6"/>
  <c r="R2909" i="6"/>
  <c r="S2909" i="6" s="1"/>
  <c r="AC2908" i="6"/>
  <c r="AD2908" i="6" s="1"/>
  <c r="AA2908" i="6"/>
  <c r="Z2908" i="6"/>
  <c r="Y2908" i="6"/>
  <c r="X2908" i="6"/>
  <c r="W2908" i="6"/>
  <c r="T2908" i="6"/>
  <c r="U2908" i="6" s="1"/>
  <c r="S2908" i="6"/>
  <c r="R2908" i="6"/>
  <c r="AC2907" i="6"/>
  <c r="AD2907" i="6" s="1"/>
  <c r="AA2907" i="6"/>
  <c r="Z2907" i="6"/>
  <c r="Y2907" i="6"/>
  <c r="X2907" i="6"/>
  <c r="W2907" i="6"/>
  <c r="U2907" i="6"/>
  <c r="T2907" i="6"/>
  <c r="R2907" i="6"/>
  <c r="S2907" i="6" s="1"/>
  <c r="AC2906" i="6"/>
  <c r="AD2906" i="6" s="1"/>
  <c r="AA2906" i="6"/>
  <c r="Z2906" i="6"/>
  <c r="Y2906" i="6"/>
  <c r="X2906" i="6"/>
  <c r="W2906" i="6"/>
  <c r="T2906" i="6"/>
  <c r="U2906" i="6" s="1"/>
  <c r="S2906" i="6"/>
  <c r="R2906" i="6"/>
  <c r="AC2905" i="6"/>
  <c r="AD2905" i="6" s="1"/>
  <c r="AA2905" i="6"/>
  <c r="Z2905" i="6"/>
  <c r="Y2905" i="6"/>
  <c r="X2905" i="6"/>
  <c r="W2905" i="6"/>
  <c r="U2905" i="6"/>
  <c r="T2905" i="6"/>
  <c r="R2905" i="6"/>
  <c r="S2905" i="6" s="1"/>
  <c r="AC2904" i="6"/>
  <c r="AD2904" i="6" s="1"/>
  <c r="AA2904" i="6"/>
  <c r="Z2904" i="6"/>
  <c r="Y2904" i="6"/>
  <c r="X2904" i="6"/>
  <c r="W2904" i="6"/>
  <c r="T2904" i="6"/>
  <c r="U2904" i="6" s="1"/>
  <c r="S2904" i="6"/>
  <c r="R2904" i="6"/>
  <c r="AC2903" i="6"/>
  <c r="AD2903" i="6" s="1"/>
  <c r="AA2903" i="6"/>
  <c r="Z2903" i="6"/>
  <c r="Y2903" i="6"/>
  <c r="X2903" i="6"/>
  <c r="W2903" i="6"/>
  <c r="U2903" i="6"/>
  <c r="T2903" i="6"/>
  <c r="R2903" i="6"/>
  <c r="S2903" i="6" s="1"/>
  <c r="AC2902" i="6"/>
  <c r="AD2902" i="6" s="1"/>
  <c r="AA2902" i="6"/>
  <c r="Z2902" i="6"/>
  <c r="Y2902" i="6"/>
  <c r="X2902" i="6"/>
  <c r="W2902" i="6"/>
  <c r="T2902" i="6"/>
  <c r="U2902" i="6" s="1"/>
  <c r="S2902" i="6"/>
  <c r="R2902" i="6"/>
  <c r="AC2901" i="6"/>
  <c r="AD2901" i="6" s="1"/>
  <c r="AA2901" i="6"/>
  <c r="Z2901" i="6"/>
  <c r="Y2901" i="6"/>
  <c r="X2901" i="6"/>
  <c r="W2901" i="6"/>
  <c r="U2901" i="6"/>
  <c r="T2901" i="6"/>
  <c r="R2901" i="6"/>
  <c r="S2901" i="6" s="1"/>
  <c r="AC2900" i="6"/>
  <c r="AD2900" i="6" s="1"/>
  <c r="AA2900" i="6"/>
  <c r="Z2900" i="6"/>
  <c r="Y2900" i="6"/>
  <c r="X2900" i="6"/>
  <c r="W2900" i="6"/>
  <c r="T2900" i="6"/>
  <c r="U2900" i="6" s="1"/>
  <c r="S2900" i="6"/>
  <c r="R2900" i="6"/>
  <c r="AC2899" i="6"/>
  <c r="AD2899" i="6" s="1"/>
  <c r="AA2899" i="6"/>
  <c r="Z2899" i="6"/>
  <c r="Y2899" i="6"/>
  <c r="X2899" i="6"/>
  <c r="W2899" i="6"/>
  <c r="U2899" i="6"/>
  <c r="T2899" i="6"/>
  <c r="R2899" i="6"/>
  <c r="S2899" i="6" s="1"/>
  <c r="AC2898" i="6"/>
  <c r="AD2898" i="6" s="1"/>
  <c r="AA2898" i="6"/>
  <c r="Z2898" i="6"/>
  <c r="Y2898" i="6"/>
  <c r="X2898" i="6"/>
  <c r="W2898" i="6"/>
  <c r="T2898" i="6"/>
  <c r="U2898" i="6" s="1"/>
  <c r="S2898" i="6"/>
  <c r="R2898" i="6"/>
  <c r="AC2897" i="6"/>
  <c r="AD2897" i="6" s="1"/>
  <c r="AA2897" i="6"/>
  <c r="Z2897" i="6"/>
  <c r="Y2897" i="6"/>
  <c r="X2897" i="6"/>
  <c r="W2897" i="6"/>
  <c r="U2897" i="6"/>
  <c r="T2897" i="6"/>
  <c r="R2897" i="6"/>
  <c r="S2897" i="6" s="1"/>
  <c r="AC2896" i="6"/>
  <c r="AD2896" i="6" s="1"/>
  <c r="AA2896" i="6"/>
  <c r="Z2896" i="6"/>
  <c r="Y2896" i="6"/>
  <c r="X2896" i="6"/>
  <c r="W2896" i="6"/>
  <c r="T2896" i="6"/>
  <c r="U2896" i="6" s="1"/>
  <c r="S2896" i="6"/>
  <c r="R2896" i="6"/>
  <c r="AC2895" i="6"/>
  <c r="AD2895" i="6" s="1"/>
  <c r="AA2895" i="6"/>
  <c r="Z2895" i="6"/>
  <c r="Y2895" i="6"/>
  <c r="X2895" i="6"/>
  <c r="W2895" i="6"/>
  <c r="U2895" i="6"/>
  <c r="T2895" i="6"/>
  <c r="R2895" i="6"/>
  <c r="S2895" i="6" s="1"/>
  <c r="AC2894" i="6"/>
  <c r="AD2894" i="6" s="1"/>
  <c r="AA2894" i="6"/>
  <c r="Z2894" i="6"/>
  <c r="Y2894" i="6"/>
  <c r="X2894" i="6"/>
  <c r="W2894" i="6"/>
  <c r="T2894" i="6"/>
  <c r="U2894" i="6" s="1"/>
  <c r="S2894" i="6"/>
  <c r="R2894" i="6"/>
  <c r="AC2893" i="6"/>
  <c r="AD2893" i="6" s="1"/>
  <c r="AA2893" i="6"/>
  <c r="Z2893" i="6"/>
  <c r="Y2893" i="6"/>
  <c r="X2893" i="6"/>
  <c r="W2893" i="6"/>
  <c r="U2893" i="6"/>
  <c r="T2893" i="6"/>
  <c r="R2893" i="6"/>
  <c r="S2893" i="6" s="1"/>
  <c r="AC2892" i="6"/>
  <c r="AD2892" i="6" s="1"/>
  <c r="AA2892" i="6"/>
  <c r="Z2892" i="6"/>
  <c r="Y2892" i="6"/>
  <c r="X2892" i="6"/>
  <c r="W2892" i="6"/>
  <c r="T2892" i="6"/>
  <c r="U2892" i="6" s="1"/>
  <c r="S2892" i="6"/>
  <c r="R2892" i="6"/>
  <c r="AC2891" i="6"/>
  <c r="AD2891" i="6" s="1"/>
  <c r="AA2891" i="6"/>
  <c r="Z2891" i="6"/>
  <c r="Y2891" i="6"/>
  <c r="X2891" i="6"/>
  <c r="W2891" i="6"/>
  <c r="U2891" i="6"/>
  <c r="T2891" i="6"/>
  <c r="R2891" i="6"/>
  <c r="S2891" i="6" s="1"/>
  <c r="AC2890" i="6"/>
  <c r="AD2890" i="6" s="1"/>
  <c r="AA2890" i="6"/>
  <c r="Z2890" i="6"/>
  <c r="Y2890" i="6"/>
  <c r="X2890" i="6"/>
  <c r="W2890" i="6"/>
  <c r="T2890" i="6"/>
  <c r="U2890" i="6" s="1"/>
  <c r="S2890" i="6"/>
  <c r="R2890" i="6"/>
  <c r="AC2889" i="6"/>
  <c r="AD2889" i="6" s="1"/>
  <c r="AA2889" i="6"/>
  <c r="Z2889" i="6"/>
  <c r="Y2889" i="6"/>
  <c r="X2889" i="6"/>
  <c r="W2889" i="6"/>
  <c r="U2889" i="6"/>
  <c r="T2889" i="6"/>
  <c r="R2889" i="6"/>
  <c r="S2889" i="6" s="1"/>
  <c r="AC2888" i="6"/>
  <c r="AD2888" i="6" s="1"/>
  <c r="AA2888" i="6"/>
  <c r="Z2888" i="6"/>
  <c r="Y2888" i="6"/>
  <c r="X2888" i="6"/>
  <c r="W2888" i="6"/>
  <c r="T2888" i="6"/>
  <c r="U2888" i="6" s="1"/>
  <c r="S2888" i="6"/>
  <c r="R2888" i="6"/>
  <c r="AC2887" i="6"/>
  <c r="AD2887" i="6" s="1"/>
  <c r="AA2887" i="6"/>
  <c r="Z2887" i="6"/>
  <c r="Y2887" i="6"/>
  <c r="X2887" i="6"/>
  <c r="W2887" i="6"/>
  <c r="U2887" i="6"/>
  <c r="T2887" i="6"/>
  <c r="R2887" i="6"/>
  <c r="S2887" i="6" s="1"/>
  <c r="AC2886" i="6"/>
  <c r="AD2886" i="6" s="1"/>
  <c r="AA2886" i="6"/>
  <c r="Z2886" i="6"/>
  <c r="Y2886" i="6"/>
  <c r="X2886" i="6"/>
  <c r="W2886" i="6"/>
  <c r="T2886" i="6"/>
  <c r="U2886" i="6" s="1"/>
  <c r="S2886" i="6"/>
  <c r="R2886" i="6"/>
  <c r="AC2885" i="6"/>
  <c r="AD2885" i="6" s="1"/>
  <c r="AA2885" i="6"/>
  <c r="Z2885" i="6"/>
  <c r="Y2885" i="6"/>
  <c r="X2885" i="6"/>
  <c r="W2885" i="6"/>
  <c r="U2885" i="6"/>
  <c r="T2885" i="6"/>
  <c r="R2885" i="6"/>
  <c r="S2885" i="6" s="1"/>
  <c r="AC2884" i="6"/>
  <c r="AD2884" i="6" s="1"/>
  <c r="AA2884" i="6"/>
  <c r="Z2884" i="6"/>
  <c r="Y2884" i="6"/>
  <c r="X2884" i="6"/>
  <c r="W2884" i="6"/>
  <c r="T2884" i="6"/>
  <c r="U2884" i="6" s="1"/>
  <c r="S2884" i="6"/>
  <c r="R2884" i="6"/>
  <c r="AC2883" i="6"/>
  <c r="AD2883" i="6" s="1"/>
  <c r="AA2883" i="6"/>
  <c r="Z2883" i="6"/>
  <c r="Y2883" i="6"/>
  <c r="X2883" i="6"/>
  <c r="W2883" i="6"/>
  <c r="U2883" i="6"/>
  <c r="T2883" i="6"/>
  <c r="R2883" i="6"/>
  <c r="S2883" i="6" s="1"/>
  <c r="AC2882" i="6"/>
  <c r="AD2882" i="6" s="1"/>
  <c r="AA2882" i="6"/>
  <c r="Z2882" i="6"/>
  <c r="Y2882" i="6"/>
  <c r="X2882" i="6"/>
  <c r="W2882" i="6"/>
  <c r="T2882" i="6"/>
  <c r="U2882" i="6" s="1"/>
  <c r="S2882" i="6"/>
  <c r="R2882" i="6"/>
  <c r="AC2881" i="6"/>
  <c r="AD2881" i="6" s="1"/>
  <c r="AA2881" i="6"/>
  <c r="Z2881" i="6"/>
  <c r="Y2881" i="6"/>
  <c r="X2881" i="6"/>
  <c r="W2881" i="6"/>
  <c r="U2881" i="6"/>
  <c r="T2881" i="6"/>
  <c r="R2881" i="6"/>
  <c r="S2881" i="6" s="1"/>
  <c r="AC2880" i="6"/>
  <c r="AD2880" i="6" s="1"/>
  <c r="AA2880" i="6"/>
  <c r="Z2880" i="6"/>
  <c r="Y2880" i="6"/>
  <c r="X2880" i="6"/>
  <c r="W2880" i="6"/>
  <c r="T2880" i="6"/>
  <c r="U2880" i="6" s="1"/>
  <c r="R2880" i="6"/>
  <c r="S2880" i="6" s="1"/>
  <c r="AC2879" i="6"/>
  <c r="AD2879" i="6" s="1"/>
  <c r="AA2879" i="6"/>
  <c r="Z2879" i="6"/>
  <c r="Y2879" i="6"/>
  <c r="X2879" i="6"/>
  <c r="W2879" i="6"/>
  <c r="T2879" i="6"/>
  <c r="U2879" i="6" s="1"/>
  <c r="R2879" i="6"/>
  <c r="S2879" i="6" s="1"/>
  <c r="AC2878" i="6"/>
  <c r="AD2878" i="6" s="1"/>
  <c r="AA2878" i="6"/>
  <c r="Z2878" i="6"/>
  <c r="Y2878" i="6"/>
  <c r="X2878" i="6"/>
  <c r="W2878" i="6"/>
  <c r="T2878" i="6"/>
  <c r="U2878" i="6" s="1"/>
  <c r="R2878" i="6"/>
  <c r="S2878" i="6" s="1"/>
  <c r="AC2877" i="6"/>
  <c r="AD2877" i="6" s="1"/>
  <c r="AA2877" i="6"/>
  <c r="Z2877" i="6"/>
  <c r="Y2877" i="6"/>
  <c r="X2877" i="6"/>
  <c r="W2877" i="6"/>
  <c r="T2877" i="6"/>
  <c r="U2877" i="6" s="1"/>
  <c r="S2877" i="6"/>
  <c r="R2877" i="6"/>
  <c r="AC2876" i="6"/>
  <c r="AD2876" i="6" s="1"/>
  <c r="AA2876" i="6"/>
  <c r="Z2876" i="6"/>
  <c r="Y2876" i="6"/>
  <c r="X2876" i="6"/>
  <c r="W2876" i="6"/>
  <c r="U2876" i="6"/>
  <c r="T2876" i="6"/>
  <c r="R2876" i="6"/>
  <c r="S2876" i="6" s="1"/>
  <c r="AC2875" i="6"/>
  <c r="AD2875" i="6" s="1"/>
  <c r="AA2875" i="6"/>
  <c r="Z2875" i="6"/>
  <c r="Y2875" i="6"/>
  <c r="X2875" i="6"/>
  <c r="W2875" i="6"/>
  <c r="T2875" i="6"/>
  <c r="U2875" i="6" s="1"/>
  <c r="R2875" i="6"/>
  <c r="S2875" i="6" s="1"/>
  <c r="AC2874" i="6"/>
  <c r="AD2874" i="6" s="1"/>
  <c r="AA2874" i="6"/>
  <c r="Z2874" i="6"/>
  <c r="Y2874" i="6"/>
  <c r="X2874" i="6"/>
  <c r="W2874" i="6"/>
  <c r="T2874" i="6"/>
  <c r="U2874" i="6" s="1"/>
  <c r="R2874" i="6"/>
  <c r="S2874" i="6" s="1"/>
  <c r="AC2873" i="6"/>
  <c r="AD2873" i="6" s="1"/>
  <c r="AA2873" i="6"/>
  <c r="Z2873" i="6"/>
  <c r="Y2873" i="6"/>
  <c r="X2873" i="6"/>
  <c r="W2873" i="6"/>
  <c r="U2873" i="6"/>
  <c r="T2873" i="6"/>
  <c r="R2873" i="6"/>
  <c r="S2873" i="6" s="1"/>
  <c r="AC2872" i="6"/>
  <c r="AD2872" i="6" s="1"/>
  <c r="AA2872" i="6"/>
  <c r="Z2872" i="6"/>
  <c r="Y2872" i="6"/>
  <c r="X2872" i="6"/>
  <c r="W2872" i="6"/>
  <c r="T2872" i="6"/>
  <c r="U2872" i="6" s="1"/>
  <c r="R2872" i="6"/>
  <c r="S2872" i="6" s="1"/>
  <c r="AC2871" i="6"/>
  <c r="AD2871" i="6" s="1"/>
  <c r="AA2871" i="6"/>
  <c r="Z2871" i="6"/>
  <c r="Y2871" i="6"/>
  <c r="X2871" i="6"/>
  <c r="W2871" i="6"/>
  <c r="T2871" i="6"/>
  <c r="U2871" i="6" s="1"/>
  <c r="R2871" i="6"/>
  <c r="S2871" i="6" s="1"/>
  <c r="AC2870" i="6"/>
  <c r="AD2870" i="6" s="1"/>
  <c r="AA2870" i="6"/>
  <c r="Z2870" i="6"/>
  <c r="Y2870" i="6"/>
  <c r="X2870" i="6"/>
  <c r="W2870" i="6"/>
  <c r="T2870" i="6"/>
  <c r="U2870" i="6" s="1"/>
  <c r="R2870" i="6"/>
  <c r="S2870" i="6" s="1"/>
  <c r="AC2869" i="6"/>
  <c r="AD2869" i="6" s="1"/>
  <c r="AA2869" i="6"/>
  <c r="Z2869" i="6"/>
  <c r="Y2869" i="6"/>
  <c r="X2869" i="6"/>
  <c r="W2869" i="6"/>
  <c r="T2869" i="6"/>
  <c r="U2869" i="6" s="1"/>
  <c r="S2869" i="6"/>
  <c r="R2869" i="6"/>
  <c r="AC2868" i="6"/>
  <c r="AD2868" i="6" s="1"/>
  <c r="AA2868" i="6"/>
  <c r="Z2868" i="6"/>
  <c r="Y2868" i="6"/>
  <c r="X2868" i="6"/>
  <c r="W2868" i="6"/>
  <c r="U2868" i="6"/>
  <c r="T2868" i="6"/>
  <c r="R2868" i="6"/>
  <c r="S2868" i="6" s="1"/>
  <c r="AC2867" i="6"/>
  <c r="AD2867" i="6" s="1"/>
  <c r="AA2867" i="6"/>
  <c r="Z2867" i="6"/>
  <c r="Y2867" i="6"/>
  <c r="X2867" i="6"/>
  <c r="W2867" i="6"/>
  <c r="T2867" i="6"/>
  <c r="U2867" i="6" s="1"/>
  <c r="R2867" i="6"/>
  <c r="S2867" i="6" s="1"/>
  <c r="AC2866" i="6"/>
  <c r="AD2866" i="6" s="1"/>
  <c r="AA2866" i="6"/>
  <c r="Z2866" i="6"/>
  <c r="Y2866" i="6"/>
  <c r="X2866" i="6"/>
  <c r="W2866" i="6"/>
  <c r="T2866" i="6"/>
  <c r="U2866" i="6" s="1"/>
  <c r="R2866" i="6"/>
  <c r="S2866" i="6" s="1"/>
  <c r="AC2865" i="6"/>
  <c r="AD2865" i="6" s="1"/>
  <c r="AA2865" i="6"/>
  <c r="Z2865" i="6"/>
  <c r="Y2865" i="6"/>
  <c r="X2865" i="6"/>
  <c r="W2865" i="6"/>
  <c r="U2865" i="6"/>
  <c r="T2865" i="6"/>
  <c r="R2865" i="6"/>
  <c r="S2865" i="6" s="1"/>
  <c r="AC2864" i="6"/>
  <c r="AD2864" i="6" s="1"/>
  <c r="AA2864" i="6"/>
  <c r="Z2864" i="6"/>
  <c r="Y2864" i="6"/>
  <c r="X2864" i="6"/>
  <c r="W2864" i="6"/>
  <c r="T2864" i="6"/>
  <c r="U2864" i="6" s="1"/>
  <c r="R2864" i="6"/>
  <c r="S2864" i="6" s="1"/>
  <c r="AC2863" i="6"/>
  <c r="AD2863" i="6" s="1"/>
  <c r="AA2863" i="6"/>
  <c r="Z2863" i="6"/>
  <c r="Y2863" i="6"/>
  <c r="X2863" i="6"/>
  <c r="W2863" i="6"/>
  <c r="T2863" i="6"/>
  <c r="U2863" i="6" s="1"/>
  <c r="R2863" i="6"/>
  <c r="S2863" i="6" s="1"/>
  <c r="AC2862" i="6"/>
  <c r="AD2862" i="6" s="1"/>
  <c r="AA2862" i="6"/>
  <c r="Z2862" i="6"/>
  <c r="Y2862" i="6"/>
  <c r="X2862" i="6"/>
  <c r="W2862" i="6"/>
  <c r="T2862" i="6"/>
  <c r="U2862" i="6" s="1"/>
  <c r="R2862" i="6"/>
  <c r="S2862" i="6" s="1"/>
  <c r="AC2861" i="6"/>
  <c r="AD2861" i="6" s="1"/>
  <c r="AA2861" i="6"/>
  <c r="Z2861" i="6"/>
  <c r="Y2861" i="6"/>
  <c r="X2861" i="6"/>
  <c r="W2861" i="6"/>
  <c r="T2861" i="6"/>
  <c r="U2861" i="6" s="1"/>
  <c r="S2861" i="6"/>
  <c r="R2861" i="6"/>
  <c r="AC2860" i="6"/>
  <c r="AD2860" i="6" s="1"/>
  <c r="AA2860" i="6"/>
  <c r="Z2860" i="6"/>
  <c r="Y2860" i="6"/>
  <c r="X2860" i="6"/>
  <c r="W2860" i="6"/>
  <c r="U2860" i="6"/>
  <c r="T2860" i="6"/>
  <c r="R2860" i="6"/>
  <c r="S2860" i="6" s="1"/>
  <c r="AC2859" i="6"/>
  <c r="AD2859" i="6" s="1"/>
  <c r="AA2859" i="6"/>
  <c r="Z2859" i="6"/>
  <c r="Y2859" i="6"/>
  <c r="X2859" i="6"/>
  <c r="W2859" i="6"/>
  <c r="T2859" i="6"/>
  <c r="U2859" i="6" s="1"/>
  <c r="R2859" i="6"/>
  <c r="S2859" i="6" s="1"/>
  <c r="AC2858" i="6"/>
  <c r="AD2858" i="6" s="1"/>
  <c r="AA2858" i="6"/>
  <c r="Z2858" i="6"/>
  <c r="Y2858" i="6"/>
  <c r="X2858" i="6"/>
  <c r="W2858" i="6"/>
  <c r="T2858" i="6"/>
  <c r="U2858" i="6" s="1"/>
  <c r="R2858" i="6"/>
  <c r="S2858" i="6" s="1"/>
  <c r="AC2857" i="6"/>
  <c r="AD2857" i="6" s="1"/>
  <c r="AA2857" i="6"/>
  <c r="Z2857" i="6"/>
  <c r="Y2857" i="6"/>
  <c r="X2857" i="6"/>
  <c r="W2857" i="6"/>
  <c r="U2857" i="6"/>
  <c r="T2857" i="6"/>
  <c r="R2857" i="6"/>
  <c r="S2857" i="6" s="1"/>
  <c r="AC2856" i="6"/>
  <c r="AD2856" i="6" s="1"/>
  <c r="AA2856" i="6"/>
  <c r="Z2856" i="6"/>
  <c r="Y2856" i="6"/>
  <c r="X2856" i="6"/>
  <c r="W2856" i="6"/>
  <c r="T2856" i="6"/>
  <c r="U2856" i="6" s="1"/>
  <c r="R2856" i="6"/>
  <c r="S2856" i="6" s="1"/>
  <c r="AC2855" i="6"/>
  <c r="AD2855" i="6" s="1"/>
  <c r="AA2855" i="6"/>
  <c r="Z2855" i="6"/>
  <c r="Y2855" i="6"/>
  <c r="X2855" i="6"/>
  <c r="W2855" i="6"/>
  <c r="T2855" i="6"/>
  <c r="U2855" i="6" s="1"/>
  <c r="R2855" i="6"/>
  <c r="S2855" i="6" s="1"/>
  <c r="AC2854" i="6"/>
  <c r="AD2854" i="6" s="1"/>
  <c r="AA2854" i="6"/>
  <c r="Z2854" i="6"/>
  <c r="Y2854" i="6"/>
  <c r="X2854" i="6"/>
  <c r="W2854" i="6"/>
  <c r="T2854" i="6"/>
  <c r="U2854" i="6" s="1"/>
  <c r="R2854" i="6"/>
  <c r="S2854" i="6" s="1"/>
  <c r="AC2853" i="6"/>
  <c r="AD2853" i="6" s="1"/>
  <c r="AA2853" i="6"/>
  <c r="Z2853" i="6"/>
  <c r="Y2853" i="6"/>
  <c r="X2853" i="6"/>
  <c r="W2853" i="6"/>
  <c r="T2853" i="6"/>
  <c r="U2853" i="6" s="1"/>
  <c r="S2853" i="6"/>
  <c r="R2853" i="6"/>
  <c r="AC2852" i="6"/>
  <c r="AD2852" i="6" s="1"/>
  <c r="AA2852" i="6"/>
  <c r="Z2852" i="6"/>
  <c r="Y2852" i="6"/>
  <c r="X2852" i="6"/>
  <c r="W2852" i="6"/>
  <c r="U2852" i="6"/>
  <c r="T2852" i="6"/>
  <c r="R2852" i="6"/>
  <c r="S2852" i="6" s="1"/>
  <c r="AC2851" i="6"/>
  <c r="AD2851" i="6" s="1"/>
  <c r="AA2851" i="6"/>
  <c r="Z2851" i="6"/>
  <c r="Y2851" i="6"/>
  <c r="X2851" i="6"/>
  <c r="W2851" i="6"/>
  <c r="T2851" i="6"/>
  <c r="U2851" i="6" s="1"/>
  <c r="R2851" i="6"/>
  <c r="S2851" i="6" s="1"/>
  <c r="AC2850" i="6"/>
  <c r="AD2850" i="6" s="1"/>
  <c r="AA2850" i="6"/>
  <c r="Z2850" i="6"/>
  <c r="Y2850" i="6"/>
  <c r="X2850" i="6"/>
  <c r="W2850" i="6"/>
  <c r="T2850" i="6"/>
  <c r="U2850" i="6" s="1"/>
  <c r="R2850" i="6"/>
  <c r="S2850" i="6" s="1"/>
  <c r="AC2849" i="6"/>
  <c r="AD2849" i="6" s="1"/>
  <c r="AB2849" i="6"/>
  <c r="AA2849" i="6"/>
  <c r="Z2849" i="6"/>
  <c r="Y2849" i="6"/>
  <c r="X2849" i="6"/>
  <c r="W2849" i="6"/>
  <c r="T2849" i="6"/>
  <c r="U2849" i="6" s="1"/>
  <c r="R2849" i="6"/>
  <c r="S2849" i="6" s="1"/>
  <c r="AC2848" i="6"/>
  <c r="AD2848" i="6" s="1"/>
  <c r="AB2848" i="6"/>
  <c r="AA2848" i="6"/>
  <c r="Z2848" i="6"/>
  <c r="Y2848" i="6"/>
  <c r="X2848" i="6"/>
  <c r="W2848" i="6"/>
  <c r="U2848" i="6"/>
  <c r="T2848" i="6"/>
  <c r="R2848" i="6"/>
  <c r="S2848" i="6" s="1"/>
  <c r="AC2847" i="6"/>
  <c r="AD2847" i="6" s="1"/>
  <c r="AB2847" i="6"/>
  <c r="AA2847" i="6"/>
  <c r="Z2847" i="6"/>
  <c r="Y2847" i="6"/>
  <c r="X2847" i="6"/>
  <c r="W2847" i="6"/>
  <c r="T2847" i="6"/>
  <c r="U2847" i="6" s="1"/>
  <c r="S2847" i="6"/>
  <c r="R2847" i="6"/>
  <c r="AC2846" i="6"/>
  <c r="AD2846" i="6" s="1"/>
  <c r="AB2846" i="6"/>
  <c r="AA2846" i="6"/>
  <c r="Z2846" i="6"/>
  <c r="Y2846" i="6"/>
  <c r="X2846" i="6"/>
  <c r="W2846" i="6"/>
  <c r="T2846" i="6"/>
  <c r="U2846" i="6" s="1"/>
  <c r="R2846" i="6"/>
  <c r="S2846" i="6" s="1"/>
  <c r="AC2845" i="6"/>
  <c r="AD2845" i="6" s="1"/>
  <c r="AB2845" i="6"/>
  <c r="AA2845" i="6"/>
  <c r="Z2845" i="6"/>
  <c r="Y2845" i="6"/>
  <c r="X2845" i="6"/>
  <c r="W2845" i="6"/>
  <c r="T2845" i="6"/>
  <c r="U2845" i="6" s="1"/>
  <c r="R2845" i="6"/>
  <c r="S2845" i="6" s="1"/>
  <c r="AC2844" i="6"/>
  <c r="AD2844" i="6" s="1"/>
  <c r="AB2844" i="6"/>
  <c r="AA2844" i="6"/>
  <c r="Z2844" i="6"/>
  <c r="Y2844" i="6"/>
  <c r="X2844" i="6"/>
  <c r="W2844" i="6"/>
  <c r="T2844" i="6"/>
  <c r="U2844" i="6" s="1"/>
  <c r="R2844" i="6"/>
  <c r="S2844" i="6" s="1"/>
  <c r="AC2843" i="6"/>
  <c r="AD2843" i="6" s="1"/>
  <c r="AB2843" i="6"/>
  <c r="AA2843" i="6"/>
  <c r="Z2843" i="6"/>
  <c r="Y2843" i="6"/>
  <c r="X2843" i="6"/>
  <c r="W2843" i="6"/>
  <c r="U2843" i="6"/>
  <c r="T2843" i="6"/>
  <c r="R2843" i="6"/>
  <c r="S2843" i="6" s="1"/>
  <c r="AC2842" i="6"/>
  <c r="AD2842" i="6" s="1"/>
  <c r="AB2842" i="6"/>
  <c r="AA2842" i="6"/>
  <c r="Z2842" i="6"/>
  <c r="Y2842" i="6"/>
  <c r="X2842" i="6"/>
  <c r="W2842" i="6"/>
  <c r="T2842" i="6"/>
  <c r="U2842" i="6" s="1"/>
  <c r="R2842" i="6"/>
  <c r="S2842" i="6" s="1"/>
  <c r="AC2841" i="6"/>
  <c r="AD2841" i="6" s="1"/>
  <c r="AB2841" i="6"/>
  <c r="AA2841" i="6"/>
  <c r="Z2841" i="6"/>
  <c r="Y2841" i="6"/>
  <c r="X2841" i="6"/>
  <c r="W2841" i="6"/>
  <c r="T2841" i="6"/>
  <c r="U2841" i="6" s="1"/>
  <c r="R2841" i="6"/>
  <c r="S2841" i="6" s="1"/>
  <c r="AC2840" i="6"/>
  <c r="AD2840" i="6" s="1"/>
  <c r="AB2840" i="6"/>
  <c r="AA2840" i="6"/>
  <c r="Z2840" i="6"/>
  <c r="Y2840" i="6"/>
  <c r="X2840" i="6"/>
  <c r="W2840" i="6"/>
  <c r="U2840" i="6"/>
  <c r="T2840" i="6"/>
  <c r="R2840" i="6"/>
  <c r="S2840" i="6" s="1"/>
  <c r="AC2839" i="6"/>
  <c r="AD2839" i="6" s="1"/>
  <c r="AB2839" i="6"/>
  <c r="AA2839" i="6"/>
  <c r="Z2839" i="6"/>
  <c r="Y2839" i="6"/>
  <c r="X2839" i="6"/>
  <c r="W2839" i="6"/>
  <c r="U2839" i="6"/>
  <c r="T2839" i="6"/>
  <c r="S2839" i="6"/>
  <c r="R2839" i="6"/>
  <c r="AC2838" i="6"/>
  <c r="AD2838" i="6" s="1"/>
  <c r="AB2838" i="6"/>
  <c r="AA2838" i="6"/>
  <c r="Z2838" i="6"/>
  <c r="Y2838" i="6"/>
  <c r="X2838" i="6"/>
  <c r="W2838" i="6"/>
  <c r="T2838" i="6"/>
  <c r="U2838" i="6" s="1"/>
  <c r="R2838" i="6"/>
  <c r="S2838" i="6" s="1"/>
  <c r="AC2837" i="6"/>
  <c r="AD2837" i="6" s="1"/>
  <c r="AB2837" i="6"/>
  <c r="AA2837" i="6"/>
  <c r="Z2837" i="6"/>
  <c r="Y2837" i="6"/>
  <c r="X2837" i="6"/>
  <c r="W2837" i="6"/>
  <c r="T2837" i="6"/>
  <c r="U2837" i="6" s="1"/>
  <c r="R2837" i="6"/>
  <c r="S2837" i="6" s="1"/>
  <c r="AC2836" i="6"/>
  <c r="AD2836" i="6" s="1"/>
  <c r="AB2836" i="6"/>
  <c r="AA2836" i="6"/>
  <c r="Z2836" i="6"/>
  <c r="Y2836" i="6"/>
  <c r="X2836" i="6"/>
  <c r="W2836" i="6"/>
  <c r="U2836" i="6"/>
  <c r="T2836" i="6"/>
  <c r="R2836" i="6"/>
  <c r="S2836" i="6" s="1"/>
  <c r="AC2835" i="6"/>
  <c r="AD2835" i="6" s="1"/>
  <c r="AB2835" i="6"/>
  <c r="AA2835" i="6"/>
  <c r="Z2835" i="6"/>
  <c r="Y2835" i="6"/>
  <c r="X2835" i="6"/>
  <c r="W2835" i="6"/>
  <c r="U2835" i="6"/>
  <c r="T2835" i="6"/>
  <c r="S2835" i="6"/>
  <c r="R2835" i="6"/>
  <c r="AC2834" i="6"/>
  <c r="AD2834" i="6" s="1"/>
  <c r="AB2834" i="6"/>
  <c r="AA2834" i="6"/>
  <c r="Z2834" i="6"/>
  <c r="Y2834" i="6"/>
  <c r="X2834" i="6"/>
  <c r="W2834" i="6"/>
  <c r="T2834" i="6"/>
  <c r="U2834" i="6" s="1"/>
  <c r="R2834" i="6"/>
  <c r="S2834" i="6" s="1"/>
  <c r="AC2833" i="6"/>
  <c r="AD2833" i="6" s="1"/>
  <c r="AB2833" i="6"/>
  <c r="AA2833" i="6"/>
  <c r="Z2833" i="6"/>
  <c r="Y2833" i="6"/>
  <c r="X2833" i="6"/>
  <c r="W2833" i="6"/>
  <c r="T2833" i="6"/>
  <c r="U2833" i="6" s="1"/>
  <c r="R2833" i="6"/>
  <c r="S2833" i="6" s="1"/>
  <c r="AC2832" i="6"/>
  <c r="AD2832" i="6" s="1"/>
  <c r="AB2832" i="6"/>
  <c r="AA2832" i="6"/>
  <c r="Z2832" i="6"/>
  <c r="Y2832" i="6"/>
  <c r="X2832" i="6"/>
  <c r="W2832" i="6"/>
  <c r="U2832" i="6"/>
  <c r="T2832" i="6"/>
  <c r="R2832" i="6"/>
  <c r="S2832" i="6" s="1"/>
  <c r="AC2831" i="6"/>
  <c r="AD2831" i="6" s="1"/>
  <c r="AB2831" i="6"/>
  <c r="AA2831" i="6"/>
  <c r="Z2831" i="6"/>
  <c r="Y2831" i="6"/>
  <c r="X2831" i="6"/>
  <c r="W2831" i="6"/>
  <c r="T2831" i="6"/>
  <c r="U2831" i="6" s="1"/>
  <c r="S2831" i="6"/>
  <c r="R2831" i="6"/>
  <c r="AC2830" i="6"/>
  <c r="AD2830" i="6" s="1"/>
  <c r="AB2830" i="6"/>
  <c r="AA2830" i="6"/>
  <c r="Z2830" i="6"/>
  <c r="Y2830" i="6"/>
  <c r="X2830" i="6"/>
  <c r="W2830" i="6"/>
  <c r="T2830" i="6"/>
  <c r="U2830" i="6" s="1"/>
  <c r="R2830" i="6"/>
  <c r="S2830" i="6" s="1"/>
  <c r="AC2829" i="6"/>
  <c r="AD2829" i="6" s="1"/>
  <c r="AB2829" i="6"/>
  <c r="AA2829" i="6"/>
  <c r="Z2829" i="6"/>
  <c r="Y2829" i="6"/>
  <c r="X2829" i="6"/>
  <c r="W2829" i="6"/>
  <c r="T2829" i="6"/>
  <c r="U2829" i="6" s="1"/>
  <c r="R2829" i="6"/>
  <c r="S2829" i="6" s="1"/>
  <c r="AC2828" i="6"/>
  <c r="AD2828" i="6" s="1"/>
  <c r="AB2828" i="6"/>
  <c r="AA2828" i="6"/>
  <c r="Z2828" i="6"/>
  <c r="Y2828" i="6"/>
  <c r="X2828" i="6"/>
  <c r="W2828" i="6"/>
  <c r="T2828" i="6"/>
  <c r="U2828" i="6" s="1"/>
  <c r="R2828" i="6"/>
  <c r="S2828" i="6" s="1"/>
  <c r="AC2827" i="6"/>
  <c r="AD2827" i="6" s="1"/>
  <c r="AB2827" i="6"/>
  <c r="AA2827" i="6"/>
  <c r="Z2827" i="6"/>
  <c r="Y2827" i="6"/>
  <c r="X2827" i="6"/>
  <c r="W2827" i="6"/>
  <c r="U2827" i="6"/>
  <c r="T2827" i="6"/>
  <c r="R2827" i="6"/>
  <c r="S2827" i="6" s="1"/>
  <c r="AC2826" i="6"/>
  <c r="AD2826" i="6" s="1"/>
  <c r="AB2826" i="6"/>
  <c r="AA2826" i="6"/>
  <c r="Z2826" i="6"/>
  <c r="Y2826" i="6"/>
  <c r="X2826" i="6"/>
  <c r="W2826" i="6"/>
  <c r="U2826" i="6"/>
  <c r="T2826" i="6"/>
  <c r="R2826" i="6"/>
  <c r="S2826" i="6" s="1"/>
  <c r="AC2825" i="6"/>
  <c r="AD2825" i="6" s="1"/>
  <c r="AB2825" i="6"/>
  <c r="AA2825" i="6"/>
  <c r="Z2825" i="6"/>
  <c r="Y2825" i="6"/>
  <c r="X2825" i="6"/>
  <c r="W2825" i="6"/>
  <c r="T2825" i="6"/>
  <c r="U2825" i="6" s="1"/>
  <c r="R2825" i="6"/>
  <c r="S2825" i="6" s="1"/>
  <c r="AC2824" i="6"/>
  <c r="AD2824" i="6" s="1"/>
  <c r="AB2824" i="6"/>
  <c r="AA2824" i="6"/>
  <c r="Z2824" i="6"/>
  <c r="Y2824" i="6"/>
  <c r="X2824" i="6"/>
  <c r="W2824" i="6"/>
  <c r="U2824" i="6"/>
  <c r="T2824" i="6"/>
  <c r="R2824" i="6"/>
  <c r="S2824" i="6" s="1"/>
  <c r="AC2823" i="6"/>
  <c r="AD2823" i="6" s="1"/>
  <c r="AB2823" i="6"/>
  <c r="AA2823" i="6"/>
  <c r="Z2823" i="6"/>
  <c r="Y2823" i="6"/>
  <c r="X2823" i="6"/>
  <c r="W2823" i="6"/>
  <c r="T2823" i="6"/>
  <c r="U2823" i="6" s="1"/>
  <c r="S2823" i="6"/>
  <c r="R2823" i="6"/>
  <c r="AC2822" i="6"/>
  <c r="AD2822" i="6" s="1"/>
  <c r="AB2822" i="6"/>
  <c r="AA2822" i="6"/>
  <c r="Z2822" i="6"/>
  <c r="Y2822" i="6"/>
  <c r="X2822" i="6"/>
  <c r="W2822" i="6"/>
  <c r="T2822" i="6"/>
  <c r="U2822" i="6" s="1"/>
  <c r="R2822" i="6"/>
  <c r="S2822" i="6" s="1"/>
  <c r="AC2821" i="6"/>
  <c r="AD2821" i="6" s="1"/>
  <c r="AB2821" i="6"/>
  <c r="AA2821" i="6"/>
  <c r="Z2821" i="6"/>
  <c r="Y2821" i="6"/>
  <c r="X2821" i="6"/>
  <c r="W2821" i="6"/>
  <c r="T2821" i="6"/>
  <c r="U2821" i="6" s="1"/>
  <c r="R2821" i="6"/>
  <c r="S2821" i="6" s="1"/>
  <c r="AC2820" i="6"/>
  <c r="AD2820" i="6" s="1"/>
  <c r="AB2820" i="6"/>
  <c r="AA2820" i="6"/>
  <c r="Z2820" i="6"/>
  <c r="Y2820" i="6"/>
  <c r="X2820" i="6"/>
  <c r="W2820" i="6"/>
  <c r="U2820" i="6"/>
  <c r="T2820" i="6"/>
  <c r="R2820" i="6"/>
  <c r="S2820" i="6" s="1"/>
  <c r="AC2819" i="6"/>
  <c r="AD2819" i="6" s="1"/>
  <c r="AB2819" i="6"/>
  <c r="AA2819" i="6"/>
  <c r="Z2819" i="6"/>
  <c r="Y2819" i="6"/>
  <c r="X2819" i="6"/>
  <c r="W2819" i="6"/>
  <c r="U2819" i="6"/>
  <c r="T2819" i="6"/>
  <c r="S2819" i="6"/>
  <c r="R2819" i="6"/>
  <c r="AC2818" i="6"/>
  <c r="AD2818" i="6" s="1"/>
  <c r="AB2818" i="6"/>
  <c r="AA2818" i="6"/>
  <c r="Z2818" i="6"/>
  <c r="Y2818" i="6"/>
  <c r="X2818" i="6"/>
  <c r="W2818" i="6"/>
  <c r="T2818" i="6"/>
  <c r="U2818" i="6" s="1"/>
  <c r="R2818" i="6"/>
  <c r="S2818" i="6" s="1"/>
  <c r="AC2817" i="6"/>
  <c r="AD2817" i="6" s="1"/>
  <c r="AB2817" i="6"/>
  <c r="AA2817" i="6"/>
  <c r="Z2817" i="6"/>
  <c r="Y2817" i="6"/>
  <c r="X2817" i="6"/>
  <c r="W2817" i="6"/>
  <c r="T2817" i="6"/>
  <c r="U2817" i="6" s="1"/>
  <c r="S2817" i="6"/>
  <c r="R2817" i="6"/>
  <c r="AC2816" i="6"/>
  <c r="AD2816" i="6" s="1"/>
  <c r="AB2816" i="6"/>
  <c r="AA2816" i="6"/>
  <c r="Z2816" i="6"/>
  <c r="Y2816" i="6"/>
  <c r="X2816" i="6"/>
  <c r="W2816" i="6"/>
  <c r="U2816" i="6"/>
  <c r="T2816" i="6"/>
  <c r="R2816" i="6"/>
  <c r="S2816" i="6" s="1"/>
  <c r="AC2815" i="6"/>
  <c r="AD2815" i="6" s="1"/>
  <c r="AB2815" i="6"/>
  <c r="AA2815" i="6"/>
  <c r="Z2815" i="6"/>
  <c r="Y2815" i="6"/>
  <c r="X2815" i="6"/>
  <c r="W2815" i="6"/>
  <c r="T2815" i="6"/>
  <c r="U2815" i="6" s="1"/>
  <c r="S2815" i="6"/>
  <c r="R2815" i="6"/>
  <c r="AC2814" i="6"/>
  <c r="AD2814" i="6" s="1"/>
  <c r="AB2814" i="6"/>
  <c r="AA2814" i="6"/>
  <c r="Z2814" i="6"/>
  <c r="Y2814" i="6"/>
  <c r="X2814" i="6"/>
  <c r="W2814" i="6"/>
  <c r="T2814" i="6"/>
  <c r="U2814" i="6" s="1"/>
  <c r="R2814" i="6"/>
  <c r="S2814" i="6" s="1"/>
  <c r="AC2813" i="6"/>
  <c r="AD2813" i="6" s="1"/>
  <c r="AB2813" i="6"/>
  <c r="AA2813" i="6"/>
  <c r="Z2813" i="6"/>
  <c r="Y2813" i="6"/>
  <c r="X2813" i="6"/>
  <c r="W2813" i="6"/>
  <c r="T2813" i="6"/>
  <c r="U2813" i="6" s="1"/>
  <c r="R2813" i="6"/>
  <c r="S2813" i="6" s="1"/>
  <c r="AC2812" i="6"/>
  <c r="AD2812" i="6" s="1"/>
  <c r="AB2812" i="6"/>
  <c r="AA2812" i="6"/>
  <c r="Z2812" i="6"/>
  <c r="Y2812" i="6"/>
  <c r="X2812" i="6"/>
  <c r="W2812" i="6"/>
  <c r="T2812" i="6"/>
  <c r="U2812" i="6" s="1"/>
  <c r="R2812" i="6"/>
  <c r="S2812" i="6" s="1"/>
  <c r="AC2811" i="6"/>
  <c r="AD2811" i="6" s="1"/>
  <c r="AB2811" i="6"/>
  <c r="AA2811" i="6"/>
  <c r="Z2811" i="6"/>
  <c r="Y2811" i="6"/>
  <c r="X2811" i="6"/>
  <c r="W2811" i="6"/>
  <c r="U2811" i="6"/>
  <c r="T2811" i="6"/>
  <c r="R2811" i="6"/>
  <c r="S2811" i="6" s="1"/>
  <c r="AC2810" i="6"/>
  <c r="AD2810" i="6" s="1"/>
  <c r="AB2810" i="6"/>
  <c r="AA2810" i="6"/>
  <c r="Z2810" i="6"/>
  <c r="Y2810" i="6"/>
  <c r="X2810" i="6"/>
  <c r="W2810" i="6"/>
  <c r="T2810" i="6"/>
  <c r="U2810" i="6" s="1"/>
  <c r="R2810" i="6"/>
  <c r="S2810" i="6" s="1"/>
  <c r="AC2809" i="6"/>
  <c r="AD2809" i="6" s="1"/>
  <c r="AB2809" i="6"/>
  <c r="AA2809" i="6"/>
  <c r="Z2809" i="6"/>
  <c r="Y2809" i="6"/>
  <c r="X2809" i="6"/>
  <c r="W2809" i="6"/>
  <c r="T2809" i="6"/>
  <c r="U2809" i="6" s="1"/>
  <c r="R2809" i="6"/>
  <c r="S2809" i="6" s="1"/>
  <c r="AC2808" i="6"/>
  <c r="AD2808" i="6" s="1"/>
  <c r="AB2808" i="6"/>
  <c r="AA2808" i="6"/>
  <c r="Z2808" i="6"/>
  <c r="Y2808" i="6"/>
  <c r="X2808" i="6"/>
  <c r="W2808" i="6"/>
  <c r="U2808" i="6"/>
  <c r="T2808" i="6"/>
  <c r="R2808" i="6"/>
  <c r="S2808" i="6" s="1"/>
  <c r="AC2807" i="6"/>
  <c r="AD2807" i="6" s="1"/>
  <c r="AB2807" i="6"/>
  <c r="AA2807" i="6"/>
  <c r="Z2807" i="6"/>
  <c r="Y2807" i="6"/>
  <c r="X2807" i="6"/>
  <c r="W2807" i="6"/>
  <c r="U2807" i="6"/>
  <c r="T2807" i="6"/>
  <c r="S2807" i="6"/>
  <c r="R2807" i="6"/>
  <c r="AC2806" i="6"/>
  <c r="AD2806" i="6" s="1"/>
  <c r="AB2806" i="6"/>
  <c r="AA2806" i="6"/>
  <c r="Z2806" i="6"/>
  <c r="Y2806" i="6"/>
  <c r="X2806" i="6"/>
  <c r="W2806" i="6"/>
  <c r="T2806" i="6"/>
  <c r="U2806" i="6" s="1"/>
  <c r="R2806" i="6"/>
  <c r="S2806" i="6" s="1"/>
  <c r="AC2805" i="6"/>
  <c r="AD2805" i="6" s="1"/>
  <c r="AB2805" i="6"/>
  <c r="AA2805" i="6"/>
  <c r="Z2805" i="6"/>
  <c r="Y2805" i="6"/>
  <c r="X2805" i="6"/>
  <c r="W2805" i="6"/>
  <c r="U2805" i="6"/>
  <c r="T2805" i="6"/>
  <c r="R2805" i="6"/>
  <c r="S2805" i="6" s="1"/>
  <c r="AC2804" i="6"/>
  <c r="AD2804" i="6" s="1"/>
  <c r="AB2804" i="6"/>
  <c r="AA2804" i="6"/>
  <c r="Z2804" i="6"/>
  <c r="Y2804" i="6"/>
  <c r="X2804" i="6"/>
  <c r="W2804" i="6"/>
  <c r="T2804" i="6"/>
  <c r="U2804" i="6" s="1"/>
  <c r="R2804" i="6"/>
  <c r="S2804" i="6" s="1"/>
  <c r="AC2803" i="6"/>
  <c r="AD2803" i="6" s="1"/>
  <c r="AB2803" i="6"/>
  <c r="AA2803" i="6"/>
  <c r="Z2803" i="6"/>
  <c r="Y2803" i="6"/>
  <c r="X2803" i="6"/>
  <c r="W2803" i="6"/>
  <c r="U2803" i="6"/>
  <c r="T2803" i="6"/>
  <c r="R2803" i="6"/>
  <c r="S2803" i="6" s="1"/>
  <c r="AC2802" i="6"/>
  <c r="AD2802" i="6" s="1"/>
  <c r="AB2802" i="6"/>
  <c r="AA2802" i="6"/>
  <c r="Z2802" i="6"/>
  <c r="Y2802" i="6"/>
  <c r="X2802" i="6"/>
  <c r="W2802" i="6"/>
  <c r="T2802" i="6"/>
  <c r="U2802" i="6" s="1"/>
  <c r="R2802" i="6"/>
  <c r="S2802" i="6" s="1"/>
  <c r="AC2801" i="6"/>
  <c r="AD2801" i="6" s="1"/>
  <c r="AB2801" i="6"/>
  <c r="AA2801" i="6"/>
  <c r="Z2801" i="6"/>
  <c r="Y2801" i="6"/>
  <c r="X2801" i="6"/>
  <c r="W2801" i="6"/>
  <c r="T2801" i="6"/>
  <c r="U2801" i="6" s="1"/>
  <c r="R2801" i="6"/>
  <c r="S2801" i="6" s="1"/>
  <c r="AC2800" i="6"/>
  <c r="AD2800" i="6" s="1"/>
  <c r="AB2800" i="6"/>
  <c r="AA2800" i="6"/>
  <c r="Z2800" i="6"/>
  <c r="Y2800" i="6"/>
  <c r="X2800" i="6"/>
  <c r="W2800" i="6"/>
  <c r="U2800" i="6"/>
  <c r="T2800" i="6"/>
  <c r="R2800" i="6"/>
  <c r="S2800" i="6" s="1"/>
  <c r="AC2799" i="6"/>
  <c r="AD2799" i="6" s="1"/>
  <c r="AB2799" i="6"/>
  <c r="AA2799" i="6"/>
  <c r="Z2799" i="6"/>
  <c r="Y2799" i="6"/>
  <c r="X2799" i="6"/>
  <c r="W2799" i="6"/>
  <c r="T2799" i="6"/>
  <c r="U2799" i="6" s="1"/>
  <c r="S2799" i="6"/>
  <c r="R2799" i="6"/>
  <c r="AC2798" i="6"/>
  <c r="AD2798" i="6" s="1"/>
  <c r="AB2798" i="6"/>
  <c r="AA2798" i="6"/>
  <c r="Z2798" i="6"/>
  <c r="Y2798" i="6"/>
  <c r="X2798" i="6"/>
  <c r="W2798" i="6"/>
  <c r="T2798" i="6"/>
  <c r="U2798" i="6" s="1"/>
  <c r="R2798" i="6"/>
  <c r="S2798" i="6" s="1"/>
  <c r="AC2797" i="6"/>
  <c r="AD2797" i="6" s="1"/>
  <c r="AB2797" i="6"/>
  <c r="AA2797" i="6"/>
  <c r="Z2797" i="6"/>
  <c r="Y2797" i="6"/>
  <c r="X2797" i="6"/>
  <c r="W2797" i="6"/>
  <c r="T2797" i="6"/>
  <c r="U2797" i="6" s="1"/>
  <c r="R2797" i="6"/>
  <c r="S2797" i="6" s="1"/>
  <c r="AC2796" i="6"/>
  <c r="AD2796" i="6" s="1"/>
  <c r="AB2796" i="6"/>
  <c r="AA2796" i="6"/>
  <c r="Z2796" i="6"/>
  <c r="Y2796" i="6"/>
  <c r="X2796" i="6"/>
  <c r="W2796" i="6"/>
  <c r="T2796" i="6"/>
  <c r="U2796" i="6" s="1"/>
  <c r="R2796" i="6"/>
  <c r="S2796" i="6" s="1"/>
  <c r="AC2795" i="6"/>
  <c r="AD2795" i="6" s="1"/>
  <c r="AB2795" i="6"/>
  <c r="AA2795" i="6"/>
  <c r="Z2795" i="6"/>
  <c r="Y2795" i="6"/>
  <c r="X2795" i="6"/>
  <c r="W2795" i="6"/>
  <c r="U2795" i="6"/>
  <c r="T2795" i="6"/>
  <c r="R2795" i="6"/>
  <c r="S2795" i="6" s="1"/>
  <c r="AC2794" i="6"/>
  <c r="AD2794" i="6" s="1"/>
  <c r="AB2794" i="6"/>
  <c r="AA2794" i="6"/>
  <c r="Z2794" i="6"/>
  <c r="Y2794" i="6"/>
  <c r="X2794" i="6"/>
  <c r="W2794" i="6"/>
  <c r="U2794" i="6"/>
  <c r="T2794" i="6"/>
  <c r="R2794" i="6"/>
  <c r="S2794" i="6" s="1"/>
  <c r="AC2793" i="6"/>
  <c r="AD2793" i="6" s="1"/>
  <c r="AB2793" i="6"/>
  <c r="AA2793" i="6"/>
  <c r="Z2793" i="6"/>
  <c r="Y2793" i="6"/>
  <c r="X2793" i="6"/>
  <c r="W2793" i="6"/>
  <c r="T2793" i="6"/>
  <c r="U2793" i="6" s="1"/>
  <c r="R2793" i="6"/>
  <c r="S2793" i="6" s="1"/>
  <c r="AC2792" i="6"/>
  <c r="AD2792" i="6" s="1"/>
  <c r="AB2792" i="6"/>
  <c r="AA2792" i="6"/>
  <c r="Z2792" i="6"/>
  <c r="Y2792" i="6"/>
  <c r="X2792" i="6"/>
  <c r="W2792" i="6"/>
  <c r="U2792" i="6"/>
  <c r="T2792" i="6"/>
  <c r="R2792" i="6"/>
  <c r="S2792" i="6" s="1"/>
  <c r="AC2791" i="6"/>
  <c r="AD2791" i="6" s="1"/>
  <c r="AB2791" i="6"/>
  <c r="AA2791" i="6"/>
  <c r="Z2791" i="6"/>
  <c r="Y2791" i="6"/>
  <c r="X2791" i="6"/>
  <c r="W2791" i="6"/>
  <c r="T2791" i="6"/>
  <c r="U2791" i="6" s="1"/>
  <c r="S2791" i="6"/>
  <c r="R2791" i="6"/>
  <c r="AC2790" i="6"/>
  <c r="AD2790" i="6" s="1"/>
  <c r="AB2790" i="6"/>
  <c r="AA2790" i="6"/>
  <c r="Z2790" i="6"/>
  <c r="Y2790" i="6"/>
  <c r="X2790" i="6"/>
  <c r="W2790" i="6"/>
  <c r="T2790" i="6"/>
  <c r="U2790" i="6" s="1"/>
  <c r="R2790" i="6"/>
  <c r="S2790" i="6" s="1"/>
  <c r="AC2789" i="6"/>
  <c r="AD2789" i="6" s="1"/>
  <c r="AB2789" i="6"/>
  <c r="AA2789" i="6"/>
  <c r="Z2789" i="6"/>
  <c r="Y2789" i="6"/>
  <c r="X2789" i="6"/>
  <c r="W2789" i="6"/>
  <c r="T2789" i="6"/>
  <c r="U2789" i="6" s="1"/>
  <c r="R2789" i="6"/>
  <c r="S2789" i="6" s="1"/>
  <c r="AC2788" i="6"/>
  <c r="AD2788" i="6" s="1"/>
  <c r="AB2788" i="6"/>
  <c r="AA2788" i="6"/>
  <c r="Z2788" i="6"/>
  <c r="Y2788" i="6"/>
  <c r="X2788" i="6"/>
  <c r="W2788" i="6"/>
  <c r="U2788" i="6"/>
  <c r="T2788" i="6"/>
  <c r="R2788" i="6"/>
  <c r="S2788" i="6" s="1"/>
  <c r="AC2787" i="6"/>
  <c r="AD2787" i="6" s="1"/>
  <c r="AB2787" i="6"/>
  <c r="AA2787" i="6"/>
  <c r="Z2787" i="6"/>
  <c r="Y2787" i="6"/>
  <c r="X2787" i="6"/>
  <c r="W2787" i="6"/>
  <c r="U2787" i="6"/>
  <c r="T2787" i="6"/>
  <c r="S2787" i="6"/>
  <c r="R2787" i="6"/>
  <c r="AC2786" i="6"/>
  <c r="AD2786" i="6" s="1"/>
  <c r="AB2786" i="6"/>
  <c r="AA2786" i="6"/>
  <c r="Z2786" i="6"/>
  <c r="Y2786" i="6"/>
  <c r="X2786" i="6"/>
  <c r="W2786" i="6"/>
  <c r="T2786" i="6"/>
  <c r="U2786" i="6" s="1"/>
  <c r="R2786" i="6"/>
  <c r="S2786" i="6" s="1"/>
  <c r="AC2785" i="6"/>
  <c r="AD2785" i="6" s="1"/>
  <c r="AA2785" i="6"/>
  <c r="Z2785" i="6"/>
  <c r="Y2785" i="6"/>
  <c r="X2785" i="6"/>
  <c r="W2785" i="6"/>
  <c r="U2785" i="6"/>
  <c r="T2785" i="6"/>
  <c r="S2785" i="6"/>
  <c r="R2785" i="6"/>
  <c r="AC2784" i="6"/>
  <c r="AD2784" i="6" s="1"/>
  <c r="AA2784" i="6"/>
  <c r="Z2784" i="6"/>
  <c r="Y2784" i="6"/>
  <c r="X2784" i="6"/>
  <c r="W2784" i="6"/>
  <c r="U2784" i="6"/>
  <c r="T2784" i="6"/>
  <c r="R2784" i="6"/>
  <c r="S2784" i="6" s="1"/>
  <c r="AC2783" i="6"/>
  <c r="AD2783" i="6" s="1"/>
  <c r="AA2783" i="6"/>
  <c r="Z2783" i="6"/>
  <c r="Y2783" i="6"/>
  <c r="X2783" i="6"/>
  <c r="W2783" i="6"/>
  <c r="T2783" i="6"/>
  <c r="U2783" i="6" s="1"/>
  <c r="R2783" i="6"/>
  <c r="S2783" i="6" s="1"/>
  <c r="AC2782" i="6"/>
  <c r="AD2782" i="6" s="1"/>
  <c r="AA2782" i="6"/>
  <c r="Z2782" i="6"/>
  <c r="Y2782" i="6"/>
  <c r="X2782" i="6"/>
  <c r="W2782" i="6"/>
  <c r="T2782" i="6"/>
  <c r="U2782" i="6" s="1"/>
  <c r="R2782" i="6"/>
  <c r="S2782" i="6" s="1"/>
  <c r="AC2781" i="6"/>
  <c r="AD2781" i="6" s="1"/>
  <c r="AA2781" i="6"/>
  <c r="Z2781" i="6"/>
  <c r="Y2781" i="6"/>
  <c r="X2781" i="6"/>
  <c r="W2781" i="6"/>
  <c r="T2781" i="6"/>
  <c r="U2781" i="6" s="1"/>
  <c r="S2781" i="6"/>
  <c r="R2781" i="6"/>
  <c r="AC2780" i="6"/>
  <c r="AD2780" i="6" s="1"/>
  <c r="AA2780" i="6"/>
  <c r="Z2780" i="6"/>
  <c r="Y2780" i="6"/>
  <c r="X2780" i="6"/>
  <c r="W2780" i="6"/>
  <c r="U2780" i="6"/>
  <c r="T2780" i="6"/>
  <c r="R2780" i="6"/>
  <c r="S2780" i="6" s="1"/>
  <c r="AC2779" i="6"/>
  <c r="AD2779" i="6" s="1"/>
  <c r="AA2779" i="6"/>
  <c r="Z2779" i="6"/>
  <c r="Y2779" i="6"/>
  <c r="X2779" i="6"/>
  <c r="W2779" i="6"/>
  <c r="T2779" i="6"/>
  <c r="U2779" i="6" s="1"/>
  <c r="R2779" i="6"/>
  <c r="S2779" i="6" s="1"/>
  <c r="AC2778" i="6"/>
  <c r="AD2778" i="6" s="1"/>
  <c r="AA2778" i="6"/>
  <c r="Z2778" i="6"/>
  <c r="Y2778" i="6"/>
  <c r="X2778" i="6"/>
  <c r="W2778" i="6"/>
  <c r="T2778" i="6"/>
  <c r="U2778" i="6" s="1"/>
  <c r="R2778" i="6"/>
  <c r="S2778" i="6" s="1"/>
  <c r="AC2777" i="6"/>
  <c r="AD2777" i="6" s="1"/>
  <c r="AA2777" i="6"/>
  <c r="Z2777" i="6"/>
  <c r="Y2777" i="6"/>
  <c r="X2777" i="6"/>
  <c r="W2777" i="6"/>
  <c r="U2777" i="6"/>
  <c r="T2777" i="6"/>
  <c r="R2777" i="6"/>
  <c r="S2777" i="6" s="1"/>
  <c r="AC2776" i="6"/>
  <c r="AD2776" i="6" s="1"/>
  <c r="AA2776" i="6"/>
  <c r="Z2776" i="6"/>
  <c r="Y2776" i="6"/>
  <c r="X2776" i="6"/>
  <c r="W2776" i="6"/>
  <c r="T2776" i="6"/>
  <c r="U2776" i="6" s="1"/>
  <c r="R2776" i="6"/>
  <c r="S2776" i="6" s="1"/>
  <c r="AC2775" i="6"/>
  <c r="AD2775" i="6" s="1"/>
  <c r="AA2775" i="6"/>
  <c r="Z2775" i="6"/>
  <c r="Y2775" i="6"/>
  <c r="X2775" i="6"/>
  <c r="W2775" i="6"/>
  <c r="T2775" i="6"/>
  <c r="U2775" i="6" s="1"/>
  <c r="R2775" i="6"/>
  <c r="S2775" i="6" s="1"/>
  <c r="AC2774" i="6"/>
  <c r="AD2774" i="6" s="1"/>
  <c r="AA2774" i="6"/>
  <c r="Z2774" i="6"/>
  <c r="Y2774" i="6"/>
  <c r="X2774" i="6"/>
  <c r="W2774" i="6"/>
  <c r="T2774" i="6"/>
  <c r="U2774" i="6" s="1"/>
  <c r="R2774" i="6"/>
  <c r="S2774" i="6" s="1"/>
  <c r="AC2773" i="6"/>
  <c r="AD2773" i="6" s="1"/>
  <c r="AA2773" i="6"/>
  <c r="Z2773" i="6"/>
  <c r="Y2773" i="6"/>
  <c r="X2773" i="6"/>
  <c r="W2773" i="6"/>
  <c r="T2773" i="6"/>
  <c r="U2773" i="6" s="1"/>
  <c r="S2773" i="6"/>
  <c r="R2773" i="6"/>
  <c r="AC2772" i="6"/>
  <c r="AD2772" i="6" s="1"/>
  <c r="AA2772" i="6"/>
  <c r="Z2772" i="6"/>
  <c r="Y2772" i="6"/>
  <c r="X2772" i="6"/>
  <c r="W2772" i="6"/>
  <c r="U2772" i="6"/>
  <c r="T2772" i="6"/>
  <c r="R2772" i="6"/>
  <c r="S2772" i="6" s="1"/>
  <c r="AC2771" i="6"/>
  <c r="AD2771" i="6" s="1"/>
  <c r="AA2771" i="6"/>
  <c r="Z2771" i="6"/>
  <c r="Y2771" i="6"/>
  <c r="X2771" i="6"/>
  <c r="W2771" i="6"/>
  <c r="T2771" i="6"/>
  <c r="U2771" i="6" s="1"/>
  <c r="R2771" i="6"/>
  <c r="S2771" i="6" s="1"/>
  <c r="AC2770" i="6"/>
  <c r="AD2770" i="6" s="1"/>
  <c r="AA2770" i="6"/>
  <c r="Z2770" i="6"/>
  <c r="Y2770" i="6"/>
  <c r="X2770" i="6"/>
  <c r="W2770" i="6"/>
  <c r="T2770" i="6"/>
  <c r="U2770" i="6" s="1"/>
  <c r="R2770" i="6"/>
  <c r="S2770" i="6" s="1"/>
  <c r="AC2769" i="6"/>
  <c r="AD2769" i="6" s="1"/>
  <c r="AA2769" i="6"/>
  <c r="Z2769" i="6"/>
  <c r="Y2769" i="6"/>
  <c r="X2769" i="6"/>
  <c r="W2769" i="6"/>
  <c r="U2769" i="6"/>
  <c r="T2769" i="6"/>
  <c r="R2769" i="6"/>
  <c r="S2769" i="6" s="1"/>
  <c r="AC2768" i="6"/>
  <c r="AD2768" i="6" s="1"/>
  <c r="AA2768" i="6"/>
  <c r="Z2768" i="6"/>
  <c r="Y2768" i="6"/>
  <c r="X2768" i="6"/>
  <c r="W2768" i="6"/>
  <c r="T2768" i="6"/>
  <c r="U2768" i="6" s="1"/>
  <c r="R2768" i="6"/>
  <c r="S2768" i="6" s="1"/>
  <c r="AC2767" i="6"/>
  <c r="AD2767" i="6" s="1"/>
  <c r="AA2767" i="6"/>
  <c r="Z2767" i="6"/>
  <c r="Y2767" i="6"/>
  <c r="X2767" i="6"/>
  <c r="W2767" i="6"/>
  <c r="T2767" i="6"/>
  <c r="U2767" i="6" s="1"/>
  <c r="R2767" i="6"/>
  <c r="S2767" i="6" s="1"/>
  <c r="AC2766" i="6"/>
  <c r="AD2766" i="6" s="1"/>
  <c r="AA2766" i="6"/>
  <c r="Z2766" i="6"/>
  <c r="Y2766" i="6"/>
  <c r="X2766" i="6"/>
  <c r="W2766" i="6"/>
  <c r="T2766" i="6"/>
  <c r="U2766" i="6" s="1"/>
  <c r="R2766" i="6"/>
  <c r="S2766" i="6" s="1"/>
  <c r="AC2765" i="6"/>
  <c r="AD2765" i="6" s="1"/>
  <c r="AA2765" i="6"/>
  <c r="Z2765" i="6"/>
  <c r="Y2765" i="6"/>
  <c r="X2765" i="6"/>
  <c r="W2765" i="6"/>
  <c r="U2765" i="6"/>
  <c r="T2765" i="6"/>
  <c r="S2765" i="6"/>
  <c r="R2765" i="6"/>
  <c r="AC2764" i="6"/>
  <c r="AD2764" i="6" s="1"/>
  <c r="AA2764" i="6"/>
  <c r="Z2764" i="6"/>
  <c r="Y2764" i="6"/>
  <c r="X2764" i="6"/>
  <c r="W2764" i="6"/>
  <c r="U2764" i="6"/>
  <c r="T2764" i="6"/>
  <c r="R2764" i="6"/>
  <c r="S2764" i="6" s="1"/>
  <c r="AC2763" i="6"/>
  <c r="AD2763" i="6" s="1"/>
  <c r="AA2763" i="6"/>
  <c r="Z2763" i="6"/>
  <c r="Y2763" i="6"/>
  <c r="X2763" i="6"/>
  <c r="W2763" i="6"/>
  <c r="T2763" i="6"/>
  <c r="U2763" i="6" s="1"/>
  <c r="S2763" i="6"/>
  <c r="R2763" i="6"/>
  <c r="AC2762" i="6"/>
  <c r="AD2762" i="6" s="1"/>
  <c r="AA2762" i="6"/>
  <c r="Z2762" i="6"/>
  <c r="Y2762" i="6"/>
  <c r="X2762" i="6"/>
  <c r="W2762" i="6"/>
  <c r="U2762" i="6"/>
  <c r="T2762" i="6"/>
  <c r="R2762" i="6"/>
  <c r="S2762" i="6" s="1"/>
  <c r="AC2761" i="6"/>
  <c r="AD2761" i="6" s="1"/>
  <c r="AA2761" i="6"/>
  <c r="Z2761" i="6"/>
  <c r="Y2761" i="6"/>
  <c r="X2761" i="6"/>
  <c r="W2761" i="6"/>
  <c r="U2761" i="6"/>
  <c r="T2761" i="6"/>
  <c r="R2761" i="6"/>
  <c r="S2761" i="6" s="1"/>
  <c r="AC2760" i="6"/>
  <c r="AD2760" i="6" s="1"/>
  <c r="AA2760" i="6"/>
  <c r="Z2760" i="6"/>
  <c r="Y2760" i="6"/>
  <c r="X2760" i="6"/>
  <c r="W2760" i="6"/>
  <c r="T2760" i="6"/>
  <c r="U2760" i="6" s="1"/>
  <c r="R2760" i="6"/>
  <c r="S2760" i="6" s="1"/>
  <c r="AC2759" i="6"/>
  <c r="AD2759" i="6" s="1"/>
  <c r="AA2759" i="6"/>
  <c r="Z2759" i="6"/>
  <c r="Y2759" i="6"/>
  <c r="X2759" i="6"/>
  <c r="W2759" i="6"/>
  <c r="U2759" i="6"/>
  <c r="T2759" i="6"/>
  <c r="R2759" i="6"/>
  <c r="S2759" i="6" s="1"/>
  <c r="AC2758" i="6"/>
  <c r="AD2758" i="6" s="1"/>
  <c r="AA2758" i="6"/>
  <c r="Z2758" i="6"/>
  <c r="Y2758" i="6"/>
  <c r="X2758" i="6"/>
  <c r="W2758" i="6"/>
  <c r="T2758" i="6"/>
  <c r="U2758" i="6" s="1"/>
  <c r="R2758" i="6"/>
  <c r="S2758" i="6" s="1"/>
  <c r="AC2757" i="6"/>
  <c r="AD2757" i="6" s="1"/>
  <c r="AA2757" i="6"/>
  <c r="Z2757" i="6"/>
  <c r="Y2757" i="6"/>
  <c r="X2757" i="6"/>
  <c r="W2757" i="6"/>
  <c r="T2757" i="6"/>
  <c r="U2757" i="6" s="1"/>
  <c r="S2757" i="6"/>
  <c r="R2757" i="6"/>
  <c r="AC2756" i="6"/>
  <c r="AD2756" i="6" s="1"/>
  <c r="AA2756" i="6"/>
  <c r="Z2756" i="6"/>
  <c r="Y2756" i="6"/>
  <c r="X2756" i="6"/>
  <c r="W2756" i="6"/>
  <c r="U2756" i="6"/>
  <c r="T2756" i="6"/>
  <c r="R2756" i="6"/>
  <c r="S2756" i="6" s="1"/>
  <c r="AC2755" i="6"/>
  <c r="AD2755" i="6" s="1"/>
  <c r="AA2755" i="6"/>
  <c r="Z2755" i="6"/>
  <c r="Y2755" i="6"/>
  <c r="X2755" i="6"/>
  <c r="W2755" i="6"/>
  <c r="T2755" i="6"/>
  <c r="U2755" i="6" s="1"/>
  <c r="R2755" i="6"/>
  <c r="S2755" i="6" s="1"/>
  <c r="AC2754" i="6"/>
  <c r="AD2754" i="6" s="1"/>
  <c r="AA2754" i="6"/>
  <c r="Z2754" i="6"/>
  <c r="Y2754" i="6"/>
  <c r="X2754" i="6"/>
  <c r="W2754" i="6"/>
  <c r="T2754" i="6"/>
  <c r="U2754" i="6" s="1"/>
  <c r="R2754" i="6"/>
  <c r="S2754" i="6" s="1"/>
  <c r="AC2753" i="6"/>
  <c r="AD2753" i="6" s="1"/>
  <c r="AB2753" i="6"/>
  <c r="AA2753" i="6"/>
  <c r="Z2753" i="6"/>
  <c r="Y2753" i="6"/>
  <c r="X2753" i="6"/>
  <c r="W2753" i="6"/>
  <c r="T2753" i="6"/>
  <c r="U2753" i="6" s="1"/>
  <c r="S2753" i="6"/>
  <c r="R2753" i="6"/>
  <c r="AC2752" i="6"/>
  <c r="AD2752" i="6" s="1"/>
  <c r="AB2752" i="6"/>
  <c r="AA2752" i="6"/>
  <c r="Z2752" i="6"/>
  <c r="Y2752" i="6"/>
  <c r="X2752" i="6"/>
  <c r="W2752" i="6"/>
  <c r="U2752" i="6"/>
  <c r="T2752" i="6"/>
  <c r="R2752" i="6"/>
  <c r="S2752" i="6" s="1"/>
  <c r="AC2751" i="6"/>
  <c r="AD2751" i="6" s="1"/>
  <c r="AB2751" i="6"/>
  <c r="AA2751" i="6"/>
  <c r="Z2751" i="6"/>
  <c r="Y2751" i="6"/>
  <c r="X2751" i="6"/>
  <c r="W2751" i="6"/>
  <c r="T2751" i="6"/>
  <c r="U2751" i="6" s="1"/>
  <c r="S2751" i="6"/>
  <c r="R2751" i="6"/>
  <c r="AC2750" i="6"/>
  <c r="AD2750" i="6" s="1"/>
  <c r="AB2750" i="6"/>
  <c r="AA2750" i="6"/>
  <c r="Z2750" i="6"/>
  <c r="Y2750" i="6"/>
  <c r="X2750" i="6"/>
  <c r="W2750" i="6"/>
  <c r="T2750" i="6"/>
  <c r="U2750" i="6" s="1"/>
  <c r="R2750" i="6"/>
  <c r="S2750" i="6" s="1"/>
  <c r="AC2749" i="6"/>
  <c r="AD2749" i="6" s="1"/>
  <c r="AB2749" i="6"/>
  <c r="AA2749" i="6"/>
  <c r="Z2749" i="6"/>
  <c r="Y2749" i="6"/>
  <c r="X2749" i="6"/>
  <c r="W2749" i="6"/>
  <c r="T2749" i="6"/>
  <c r="U2749" i="6" s="1"/>
  <c r="R2749" i="6"/>
  <c r="S2749" i="6" s="1"/>
  <c r="AC2748" i="6"/>
  <c r="AD2748" i="6" s="1"/>
  <c r="AB2748" i="6"/>
  <c r="AA2748" i="6"/>
  <c r="Z2748" i="6"/>
  <c r="Y2748" i="6"/>
  <c r="X2748" i="6"/>
  <c r="W2748" i="6"/>
  <c r="T2748" i="6"/>
  <c r="U2748" i="6" s="1"/>
  <c r="R2748" i="6"/>
  <c r="S2748" i="6" s="1"/>
  <c r="AC2747" i="6"/>
  <c r="AD2747" i="6" s="1"/>
  <c r="AB2747" i="6"/>
  <c r="AA2747" i="6"/>
  <c r="Z2747" i="6"/>
  <c r="Y2747" i="6"/>
  <c r="X2747" i="6"/>
  <c r="W2747" i="6"/>
  <c r="U2747" i="6"/>
  <c r="T2747" i="6"/>
  <c r="R2747" i="6"/>
  <c r="S2747" i="6" s="1"/>
  <c r="AC2746" i="6"/>
  <c r="AD2746" i="6" s="1"/>
  <c r="AB2746" i="6"/>
  <c r="AA2746" i="6"/>
  <c r="Z2746" i="6"/>
  <c r="Y2746" i="6"/>
  <c r="X2746" i="6"/>
  <c r="W2746" i="6"/>
  <c r="T2746" i="6"/>
  <c r="U2746" i="6" s="1"/>
  <c r="R2746" i="6"/>
  <c r="S2746" i="6" s="1"/>
  <c r="AC2745" i="6"/>
  <c r="AD2745" i="6" s="1"/>
  <c r="AB2745" i="6"/>
  <c r="AA2745" i="6"/>
  <c r="Z2745" i="6"/>
  <c r="Y2745" i="6"/>
  <c r="X2745" i="6"/>
  <c r="W2745" i="6"/>
  <c r="T2745" i="6"/>
  <c r="U2745" i="6" s="1"/>
  <c r="R2745" i="6"/>
  <c r="S2745" i="6" s="1"/>
  <c r="AC2744" i="6"/>
  <c r="AD2744" i="6" s="1"/>
  <c r="AB2744" i="6"/>
  <c r="AA2744" i="6"/>
  <c r="Z2744" i="6"/>
  <c r="Y2744" i="6"/>
  <c r="X2744" i="6"/>
  <c r="W2744" i="6"/>
  <c r="U2744" i="6"/>
  <c r="T2744" i="6"/>
  <c r="R2744" i="6"/>
  <c r="S2744" i="6" s="1"/>
  <c r="AC2743" i="6"/>
  <c r="AD2743" i="6" s="1"/>
  <c r="AB2743" i="6"/>
  <c r="AA2743" i="6"/>
  <c r="Z2743" i="6"/>
  <c r="Y2743" i="6"/>
  <c r="X2743" i="6"/>
  <c r="W2743" i="6"/>
  <c r="U2743" i="6"/>
  <c r="T2743" i="6"/>
  <c r="S2743" i="6"/>
  <c r="R2743" i="6"/>
  <c r="AC2742" i="6"/>
  <c r="AD2742" i="6" s="1"/>
  <c r="AB2742" i="6"/>
  <c r="AA2742" i="6"/>
  <c r="Z2742" i="6"/>
  <c r="Y2742" i="6"/>
  <c r="X2742" i="6"/>
  <c r="W2742" i="6"/>
  <c r="T2742" i="6"/>
  <c r="U2742" i="6" s="1"/>
  <c r="R2742" i="6"/>
  <c r="S2742" i="6" s="1"/>
  <c r="AC2741" i="6"/>
  <c r="AD2741" i="6" s="1"/>
  <c r="AB2741" i="6"/>
  <c r="AA2741" i="6"/>
  <c r="Z2741" i="6"/>
  <c r="Y2741" i="6"/>
  <c r="X2741" i="6"/>
  <c r="W2741" i="6"/>
  <c r="U2741" i="6"/>
  <c r="T2741" i="6"/>
  <c r="R2741" i="6"/>
  <c r="S2741" i="6" s="1"/>
  <c r="AC2740" i="6"/>
  <c r="AD2740" i="6" s="1"/>
  <c r="AB2740" i="6"/>
  <c r="AA2740" i="6"/>
  <c r="Z2740" i="6"/>
  <c r="Y2740" i="6"/>
  <c r="X2740" i="6"/>
  <c r="W2740" i="6"/>
  <c r="T2740" i="6"/>
  <c r="U2740" i="6" s="1"/>
  <c r="R2740" i="6"/>
  <c r="S2740" i="6" s="1"/>
  <c r="AC2739" i="6"/>
  <c r="AD2739" i="6" s="1"/>
  <c r="AB2739" i="6"/>
  <c r="AA2739" i="6"/>
  <c r="Z2739" i="6"/>
  <c r="Y2739" i="6"/>
  <c r="X2739" i="6"/>
  <c r="W2739" i="6"/>
  <c r="U2739" i="6"/>
  <c r="T2739" i="6"/>
  <c r="R2739" i="6"/>
  <c r="S2739" i="6" s="1"/>
  <c r="AC2738" i="6"/>
  <c r="AD2738" i="6" s="1"/>
  <c r="AB2738" i="6"/>
  <c r="AA2738" i="6"/>
  <c r="Z2738" i="6"/>
  <c r="Y2738" i="6"/>
  <c r="X2738" i="6"/>
  <c r="W2738" i="6"/>
  <c r="T2738" i="6"/>
  <c r="U2738" i="6" s="1"/>
  <c r="R2738" i="6"/>
  <c r="S2738" i="6" s="1"/>
  <c r="AC2737" i="6"/>
  <c r="AD2737" i="6" s="1"/>
  <c r="AB2737" i="6"/>
  <c r="AA2737" i="6"/>
  <c r="Z2737" i="6"/>
  <c r="Y2737" i="6"/>
  <c r="X2737" i="6"/>
  <c r="W2737" i="6"/>
  <c r="T2737" i="6"/>
  <c r="U2737" i="6" s="1"/>
  <c r="R2737" i="6"/>
  <c r="S2737" i="6" s="1"/>
  <c r="AC2736" i="6"/>
  <c r="AD2736" i="6" s="1"/>
  <c r="AB2736" i="6"/>
  <c r="AA2736" i="6"/>
  <c r="Z2736" i="6"/>
  <c r="Y2736" i="6"/>
  <c r="X2736" i="6"/>
  <c r="W2736" i="6"/>
  <c r="U2736" i="6"/>
  <c r="T2736" i="6"/>
  <c r="R2736" i="6"/>
  <c r="S2736" i="6" s="1"/>
  <c r="AC2735" i="6"/>
  <c r="AD2735" i="6" s="1"/>
  <c r="AB2735" i="6"/>
  <c r="AA2735" i="6"/>
  <c r="Z2735" i="6"/>
  <c r="Y2735" i="6"/>
  <c r="X2735" i="6"/>
  <c r="W2735" i="6"/>
  <c r="T2735" i="6"/>
  <c r="U2735" i="6" s="1"/>
  <c r="S2735" i="6"/>
  <c r="R2735" i="6"/>
  <c r="AC2734" i="6"/>
  <c r="AD2734" i="6" s="1"/>
  <c r="AB2734" i="6"/>
  <c r="AA2734" i="6"/>
  <c r="Z2734" i="6"/>
  <c r="Y2734" i="6"/>
  <c r="X2734" i="6"/>
  <c r="W2734" i="6"/>
  <c r="T2734" i="6"/>
  <c r="U2734" i="6" s="1"/>
  <c r="R2734" i="6"/>
  <c r="S2734" i="6" s="1"/>
  <c r="AC2733" i="6"/>
  <c r="AD2733" i="6" s="1"/>
  <c r="AB2733" i="6"/>
  <c r="AA2733" i="6"/>
  <c r="Z2733" i="6"/>
  <c r="Y2733" i="6"/>
  <c r="X2733" i="6"/>
  <c r="W2733" i="6"/>
  <c r="T2733" i="6"/>
  <c r="U2733" i="6" s="1"/>
  <c r="R2733" i="6"/>
  <c r="S2733" i="6" s="1"/>
  <c r="AC2732" i="6"/>
  <c r="AD2732" i="6" s="1"/>
  <c r="AB2732" i="6"/>
  <c r="AA2732" i="6"/>
  <c r="Z2732" i="6"/>
  <c r="Y2732" i="6"/>
  <c r="X2732" i="6"/>
  <c r="W2732" i="6"/>
  <c r="T2732" i="6"/>
  <c r="U2732" i="6" s="1"/>
  <c r="R2732" i="6"/>
  <c r="S2732" i="6" s="1"/>
  <c r="AC2731" i="6"/>
  <c r="AD2731" i="6" s="1"/>
  <c r="AB2731" i="6"/>
  <c r="AA2731" i="6"/>
  <c r="Z2731" i="6"/>
  <c r="Y2731" i="6"/>
  <c r="X2731" i="6"/>
  <c r="W2731" i="6"/>
  <c r="U2731" i="6"/>
  <c r="T2731" i="6"/>
  <c r="R2731" i="6"/>
  <c r="S2731" i="6" s="1"/>
  <c r="AC2730" i="6"/>
  <c r="AD2730" i="6" s="1"/>
  <c r="AB2730" i="6"/>
  <c r="AA2730" i="6"/>
  <c r="Z2730" i="6"/>
  <c r="Y2730" i="6"/>
  <c r="X2730" i="6"/>
  <c r="W2730" i="6"/>
  <c r="U2730" i="6"/>
  <c r="T2730" i="6"/>
  <c r="R2730" i="6"/>
  <c r="S2730" i="6" s="1"/>
  <c r="AC2729" i="6"/>
  <c r="AD2729" i="6" s="1"/>
  <c r="AB2729" i="6"/>
  <c r="AA2729" i="6"/>
  <c r="Z2729" i="6"/>
  <c r="Y2729" i="6"/>
  <c r="X2729" i="6"/>
  <c r="W2729" i="6"/>
  <c r="T2729" i="6"/>
  <c r="U2729" i="6" s="1"/>
  <c r="R2729" i="6"/>
  <c r="S2729" i="6" s="1"/>
  <c r="AC2728" i="6"/>
  <c r="AD2728" i="6" s="1"/>
  <c r="AB2728" i="6"/>
  <c r="AA2728" i="6"/>
  <c r="Z2728" i="6"/>
  <c r="Y2728" i="6"/>
  <c r="X2728" i="6"/>
  <c r="W2728" i="6"/>
  <c r="U2728" i="6"/>
  <c r="T2728" i="6"/>
  <c r="R2728" i="6"/>
  <c r="S2728" i="6" s="1"/>
  <c r="AC2727" i="6"/>
  <c r="AD2727" i="6" s="1"/>
  <c r="AB2727" i="6"/>
  <c r="AA2727" i="6"/>
  <c r="Z2727" i="6"/>
  <c r="Y2727" i="6"/>
  <c r="X2727" i="6"/>
  <c r="W2727" i="6"/>
  <c r="T2727" i="6"/>
  <c r="U2727" i="6" s="1"/>
  <c r="S2727" i="6"/>
  <c r="R2727" i="6"/>
  <c r="AC2726" i="6"/>
  <c r="AD2726" i="6" s="1"/>
  <c r="AB2726" i="6"/>
  <c r="AA2726" i="6"/>
  <c r="Z2726" i="6"/>
  <c r="Y2726" i="6"/>
  <c r="X2726" i="6"/>
  <c r="W2726" i="6"/>
  <c r="T2726" i="6"/>
  <c r="U2726" i="6" s="1"/>
  <c r="R2726" i="6"/>
  <c r="S2726" i="6" s="1"/>
  <c r="AC2725" i="6"/>
  <c r="AD2725" i="6" s="1"/>
  <c r="AB2725" i="6"/>
  <c r="AA2725" i="6"/>
  <c r="Z2725" i="6"/>
  <c r="Y2725" i="6"/>
  <c r="X2725" i="6"/>
  <c r="W2725" i="6"/>
  <c r="T2725" i="6"/>
  <c r="U2725" i="6" s="1"/>
  <c r="R2725" i="6"/>
  <c r="S2725" i="6" s="1"/>
  <c r="AC2724" i="6"/>
  <c r="AD2724" i="6" s="1"/>
  <c r="AB2724" i="6"/>
  <c r="AA2724" i="6"/>
  <c r="Z2724" i="6"/>
  <c r="Y2724" i="6"/>
  <c r="X2724" i="6"/>
  <c r="W2724" i="6"/>
  <c r="U2724" i="6"/>
  <c r="T2724" i="6"/>
  <c r="R2724" i="6"/>
  <c r="S2724" i="6" s="1"/>
  <c r="AC2723" i="6"/>
  <c r="AD2723" i="6" s="1"/>
  <c r="AB2723" i="6"/>
  <c r="AA2723" i="6"/>
  <c r="Z2723" i="6"/>
  <c r="Y2723" i="6"/>
  <c r="X2723" i="6"/>
  <c r="W2723" i="6"/>
  <c r="U2723" i="6"/>
  <c r="T2723" i="6"/>
  <c r="S2723" i="6"/>
  <c r="R2723" i="6"/>
  <c r="AC2722" i="6"/>
  <c r="AD2722" i="6" s="1"/>
  <c r="AB2722" i="6"/>
  <c r="AA2722" i="6"/>
  <c r="Z2722" i="6"/>
  <c r="Y2722" i="6"/>
  <c r="X2722" i="6"/>
  <c r="W2722" i="6"/>
  <c r="T2722" i="6"/>
  <c r="U2722" i="6" s="1"/>
  <c r="R2722" i="6"/>
  <c r="S2722" i="6" s="1"/>
  <c r="AC2721" i="6"/>
  <c r="AD2721" i="6" s="1"/>
  <c r="AA2721" i="6"/>
  <c r="Z2721" i="6"/>
  <c r="Y2721" i="6"/>
  <c r="X2721" i="6"/>
  <c r="W2721" i="6"/>
  <c r="U2721" i="6"/>
  <c r="T2721" i="6"/>
  <c r="S2721" i="6"/>
  <c r="R2721" i="6"/>
  <c r="AC2720" i="6"/>
  <c r="AD2720" i="6" s="1"/>
  <c r="AA2720" i="6"/>
  <c r="Z2720" i="6"/>
  <c r="Y2720" i="6"/>
  <c r="X2720" i="6"/>
  <c r="W2720" i="6"/>
  <c r="U2720" i="6"/>
  <c r="T2720" i="6"/>
  <c r="R2720" i="6"/>
  <c r="S2720" i="6" s="1"/>
  <c r="AC2719" i="6"/>
  <c r="AD2719" i="6" s="1"/>
  <c r="AA2719" i="6"/>
  <c r="Z2719" i="6"/>
  <c r="Y2719" i="6"/>
  <c r="X2719" i="6"/>
  <c r="W2719" i="6"/>
  <c r="T2719" i="6"/>
  <c r="U2719" i="6" s="1"/>
  <c r="R2719" i="6"/>
  <c r="S2719" i="6" s="1"/>
  <c r="AC2718" i="6"/>
  <c r="AD2718" i="6" s="1"/>
  <c r="AA2718" i="6"/>
  <c r="Z2718" i="6"/>
  <c r="Y2718" i="6"/>
  <c r="X2718" i="6"/>
  <c r="W2718" i="6"/>
  <c r="T2718" i="6"/>
  <c r="U2718" i="6" s="1"/>
  <c r="R2718" i="6"/>
  <c r="S2718" i="6" s="1"/>
  <c r="AC2717" i="6"/>
  <c r="AD2717" i="6" s="1"/>
  <c r="AA2717" i="6"/>
  <c r="Z2717" i="6"/>
  <c r="Y2717" i="6"/>
  <c r="X2717" i="6"/>
  <c r="W2717" i="6"/>
  <c r="T2717" i="6"/>
  <c r="U2717" i="6" s="1"/>
  <c r="S2717" i="6"/>
  <c r="R2717" i="6"/>
  <c r="AC2716" i="6"/>
  <c r="AD2716" i="6" s="1"/>
  <c r="AA2716" i="6"/>
  <c r="Z2716" i="6"/>
  <c r="Y2716" i="6"/>
  <c r="X2716" i="6"/>
  <c r="W2716" i="6"/>
  <c r="U2716" i="6"/>
  <c r="T2716" i="6"/>
  <c r="R2716" i="6"/>
  <c r="S2716" i="6" s="1"/>
  <c r="AC2715" i="6"/>
  <c r="AD2715" i="6" s="1"/>
  <c r="AA2715" i="6"/>
  <c r="Z2715" i="6"/>
  <c r="Y2715" i="6"/>
  <c r="X2715" i="6"/>
  <c r="W2715" i="6"/>
  <c r="T2715" i="6"/>
  <c r="U2715" i="6" s="1"/>
  <c r="R2715" i="6"/>
  <c r="S2715" i="6" s="1"/>
  <c r="AC2714" i="6"/>
  <c r="AD2714" i="6" s="1"/>
  <c r="AA2714" i="6"/>
  <c r="Z2714" i="6"/>
  <c r="Y2714" i="6"/>
  <c r="X2714" i="6"/>
  <c r="W2714" i="6"/>
  <c r="T2714" i="6"/>
  <c r="U2714" i="6" s="1"/>
  <c r="R2714" i="6"/>
  <c r="S2714" i="6" s="1"/>
  <c r="AC2713" i="6"/>
  <c r="AD2713" i="6" s="1"/>
  <c r="AA2713" i="6"/>
  <c r="Z2713" i="6"/>
  <c r="Y2713" i="6"/>
  <c r="X2713" i="6"/>
  <c r="W2713" i="6"/>
  <c r="U2713" i="6"/>
  <c r="T2713" i="6"/>
  <c r="R2713" i="6"/>
  <c r="S2713" i="6" s="1"/>
  <c r="AC2712" i="6"/>
  <c r="AD2712" i="6" s="1"/>
  <c r="AA2712" i="6"/>
  <c r="Z2712" i="6"/>
  <c r="Y2712" i="6"/>
  <c r="X2712" i="6"/>
  <c r="W2712" i="6"/>
  <c r="T2712" i="6"/>
  <c r="U2712" i="6" s="1"/>
  <c r="R2712" i="6"/>
  <c r="S2712" i="6" s="1"/>
  <c r="AC2711" i="6"/>
  <c r="AD2711" i="6" s="1"/>
  <c r="AA2711" i="6"/>
  <c r="Z2711" i="6"/>
  <c r="Y2711" i="6"/>
  <c r="X2711" i="6"/>
  <c r="W2711" i="6"/>
  <c r="T2711" i="6"/>
  <c r="U2711" i="6" s="1"/>
  <c r="R2711" i="6"/>
  <c r="S2711" i="6" s="1"/>
  <c r="AC2710" i="6"/>
  <c r="AD2710" i="6" s="1"/>
  <c r="AA2710" i="6"/>
  <c r="Z2710" i="6"/>
  <c r="Y2710" i="6"/>
  <c r="X2710" i="6"/>
  <c r="W2710" i="6"/>
  <c r="T2710" i="6"/>
  <c r="U2710" i="6" s="1"/>
  <c r="R2710" i="6"/>
  <c r="S2710" i="6" s="1"/>
  <c r="AC2709" i="6"/>
  <c r="AD2709" i="6" s="1"/>
  <c r="AA2709" i="6"/>
  <c r="Z2709" i="6"/>
  <c r="Y2709" i="6"/>
  <c r="X2709" i="6"/>
  <c r="W2709" i="6"/>
  <c r="T2709" i="6"/>
  <c r="U2709" i="6" s="1"/>
  <c r="S2709" i="6"/>
  <c r="R2709" i="6"/>
  <c r="AC2708" i="6"/>
  <c r="AD2708" i="6" s="1"/>
  <c r="AA2708" i="6"/>
  <c r="Z2708" i="6"/>
  <c r="Y2708" i="6"/>
  <c r="X2708" i="6"/>
  <c r="W2708" i="6"/>
  <c r="T2708" i="6"/>
  <c r="U2708" i="6" s="1"/>
  <c r="R2708" i="6"/>
  <c r="S2708" i="6" s="1"/>
  <c r="AC2707" i="6"/>
  <c r="AD2707" i="6" s="1"/>
  <c r="AA2707" i="6"/>
  <c r="Z2707" i="6"/>
  <c r="Y2707" i="6"/>
  <c r="X2707" i="6"/>
  <c r="W2707" i="6"/>
  <c r="T2707" i="6"/>
  <c r="U2707" i="6" s="1"/>
  <c r="R2707" i="6"/>
  <c r="S2707" i="6" s="1"/>
  <c r="AC2706" i="6"/>
  <c r="AD2706" i="6" s="1"/>
  <c r="AA2706" i="6"/>
  <c r="Z2706" i="6"/>
  <c r="Y2706" i="6"/>
  <c r="X2706" i="6"/>
  <c r="W2706" i="6"/>
  <c r="T2706" i="6"/>
  <c r="U2706" i="6" s="1"/>
  <c r="R2706" i="6"/>
  <c r="S2706" i="6" s="1"/>
  <c r="AC2705" i="6"/>
  <c r="AD2705" i="6" s="1"/>
  <c r="AA2705" i="6"/>
  <c r="Z2705" i="6"/>
  <c r="Y2705" i="6"/>
  <c r="X2705" i="6"/>
  <c r="W2705" i="6"/>
  <c r="T2705" i="6"/>
  <c r="U2705" i="6" s="1"/>
  <c r="R2705" i="6"/>
  <c r="S2705" i="6" s="1"/>
  <c r="AC2704" i="6"/>
  <c r="AD2704" i="6" s="1"/>
  <c r="AA2704" i="6"/>
  <c r="Z2704" i="6"/>
  <c r="Y2704" i="6"/>
  <c r="X2704" i="6"/>
  <c r="W2704" i="6"/>
  <c r="T2704" i="6"/>
  <c r="U2704" i="6" s="1"/>
  <c r="R2704" i="6"/>
  <c r="S2704" i="6" s="1"/>
  <c r="AC2703" i="6"/>
  <c r="AD2703" i="6" s="1"/>
  <c r="AA2703" i="6"/>
  <c r="Z2703" i="6"/>
  <c r="Y2703" i="6"/>
  <c r="X2703" i="6"/>
  <c r="W2703" i="6"/>
  <c r="T2703" i="6"/>
  <c r="U2703" i="6" s="1"/>
  <c r="R2703" i="6"/>
  <c r="S2703" i="6" s="1"/>
  <c r="AC2702" i="6"/>
  <c r="AD2702" i="6" s="1"/>
  <c r="AA2702" i="6"/>
  <c r="Z2702" i="6"/>
  <c r="Y2702" i="6"/>
  <c r="X2702" i="6"/>
  <c r="W2702" i="6"/>
  <c r="T2702" i="6"/>
  <c r="U2702" i="6" s="1"/>
  <c r="R2702" i="6"/>
  <c r="S2702" i="6" s="1"/>
  <c r="AC2701" i="6"/>
  <c r="AD2701" i="6" s="1"/>
  <c r="AA2701" i="6"/>
  <c r="Z2701" i="6"/>
  <c r="Y2701" i="6"/>
  <c r="X2701" i="6"/>
  <c r="W2701" i="6"/>
  <c r="T2701" i="6"/>
  <c r="U2701" i="6" s="1"/>
  <c r="R2701" i="6"/>
  <c r="S2701" i="6" s="1"/>
  <c r="AC2700" i="6"/>
  <c r="AD2700" i="6" s="1"/>
  <c r="AA2700" i="6"/>
  <c r="Z2700" i="6"/>
  <c r="Y2700" i="6"/>
  <c r="X2700" i="6"/>
  <c r="W2700" i="6"/>
  <c r="T2700" i="6"/>
  <c r="U2700" i="6" s="1"/>
  <c r="S2700" i="6"/>
  <c r="R2700" i="6"/>
  <c r="AC2699" i="6"/>
  <c r="AD2699" i="6" s="1"/>
  <c r="AA2699" i="6"/>
  <c r="Z2699" i="6"/>
  <c r="Y2699" i="6"/>
  <c r="X2699" i="6"/>
  <c r="W2699" i="6"/>
  <c r="T2699" i="6"/>
  <c r="U2699" i="6" s="1"/>
  <c r="R2699" i="6"/>
  <c r="S2699" i="6" s="1"/>
  <c r="AC2698" i="6"/>
  <c r="AD2698" i="6" s="1"/>
  <c r="AA2698" i="6"/>
  <c r="Z2698" i="6"/>
  <c r="Y2698" i="6"/>
  <c r="X2698" i="6"/>
  <c r="W2698" i="6"/>
  <c r="T2698" i="6"/>
  <c r="U2698" i="6" s="1"/>
  <c r="R2698" i="6"/>
  <c r="S2698" i="6" s="1"/>
  <c r="AC2697" i="6"/>
  <c r="AD2697" i="6" s="1"/>
  <c r="AA2697" i="6"/>
  <c r="Z2697" i="6"/>
  <c r="Y2697" i="6"/>
  <c r="X2697" i="6"/>
  <c r="W2697" i="6"/>
  <c r="T2697" i="6"/>
  <c r="U2697" i="6" s="1"/>
  <c r="R2697" i="6"/>
  <c r="S2697" i="6" s="1"/>
  <c r="AC2696" i="6"/>
  <c r="AD2696" i="6" s="1"/>
  <c r="AA2696" i="6"/>
  <c r="Z2696" i="6"/>
  <c r="Y2696" i="6"/>
  <c r="X2696" i="6"/>
  <c r="W2696" i="6"/>
  <c r="T2696" i="6"/>
  <c r="U2696" i="6" s="1"/>
  <c r="R2696" i="6"/>
  <c r="S2696" i="6" s="1"/>
  <c r="AC2695" i="6"/>
  <c r="AD2695" i="6" s="1"/>
  <c r="AA2695" i="6"/>
  <c r="Z2695" i="6"/>
  <c r="Y2695" i="6"/>
  <c r="X2695" i="6"/>
  <c r="W2695" i="6"/>
  <c r="T2695" i="6"/>
  <c r="U2695" i="6" s="1"/>
  <c r="R2695" i="6"/>
  <c r="S2695" i="6" s="1"/>
  <c r="AC2694" i="6"/>
  <c r="AD2694" i="6" s="1"/>
  <c r="AA2694" i="6"/>
  <c r="Z2694" i="6"/>
  <c r="Y2694" i="6"/>
  <c r="X2694" i="6"/>
  <c r="W2694" i="6"/>
  <c r="T2694" i="6"/>
  <c r="U2694" i="6" s="1"/>
  <c r="R2694" i="6"/>
  <c r="S2694" i="6" s="1"/>
  <c r="AC2693" i="6"/>
  <c r="AD2693" i="6" s="1"/>
  <c r="AA2693" i="6"/>
  <c r="Z2693" i="6"/>
  <c r="Y2693" i="6"/>
  <c r="X2693" i="6"/>
  <c r="W2693" i="6"/>
  <c r="T2693" i="6"/>
  <c r="U2693" i="6" s="1"/>
  <c r="R2693" i="6"/>
  <c r="S2693" i="6" s="1"/>
  <c r="AC2692" i="6"/>
  <c r="AD2692" i="6" s="1"/>
  <c r="AA2692" i="6"/>
  <c r="Z2692" i="6"/>
  <c r="Y2692" i="6"/>
  <c r="X2692" i="6"/>
  <c r="W2692" i="6"/>
  <c r="T2692" i="6"/>
  <c r="U2692" i="6" s="1"/>
  <c r="S2692" i="6"/>
  <c r="R2692" i="6"/>
  <c r="AC2691" i="6"/>
  <c r="AD2691" i="6" s="1"/>
  <c r="AA2691" i="6"/>
  <c r="Z2691" i="6"/>
  <c r="Y2691" i="6"/>
  <c r="X2691" i="6"/>
  <c r="W2691" i="6"/>
  <c r="T2691" i="6"/>
  <c r="U2691" i="6" s="1"/>
  <c r="R2691" i="6"/>
  <c r="S2691" i="6" s="1"/>
  <c r="AC2690" i="6"/>
  <c r="AD2690" i="6" s="1"/>
  <c r="AA2690" i="6"/>
  <c r="Z2690" i="6"/>
  <c r="Y2690" i="6"/>
  <c r="X2690" i="6"/>
  <c r="W2690" i="6"/>
  <c r="T2690" i="6"/>
  <c r="U2690" i="6" s="1"/>
  <c r="R2690" i="6"/>
  <c r="S2690" i="6" s="1"/>
  <c r="AC2689" i="6"/>
  <c r="AD2689" i="6" s="1"/>
  <c r="AB2689" i="6"/>
  <c r="AA2689" i="6"/>
  <c r="Z2689" i="6"/>
  <c r="Y2689" i="6"/>
  <c r="X2689" i="6"/>
  <c r="W2689" i="6"/>
  <c r="T2689" i="6"/>
  <c r="U2689" i="6" s="1"/>
  <c r="R2689" i="6"/>
  <c r="S2689" i="6" s="1"/>
  <c r="AC2688" i="6"/>
  <c r="AD2688" i="6" s="1"/>
  <c r="AB2688" i="6"/>
  <c r="AA2688" i="6"/>
  <c r="Z2688" i="6"/>
  <c r="Y2688" i="6"/>
  <c r="X2688" i="6"/>
  <c r="W2688" i="6"/>
  <c r="T2688" i="6"/>
  <c r="U2688" i="6" s="1"/>
  <c r="S2688" i="6"/>
  <c r="R2688" i="6"/>
  <c r="AC2687" i="6"/>
  <c r="AD2687" i="6" s="1"/>
  <c r="AB2687" i="6"/>
  <c r="AA2687" i="6"/>
  <c r="Z2687" i="6"/>
  <c r="Y2687" i="6"/>
  <c r="X2687" i="6"/>
  <c r="W2687" i="6"/>
  <c r="T2687" i="6"/>
  <c r="U2687" i="6" s="1"/>
  <c r="R2687" i="6"/>
  <c r="S2687" i="6" s="1"/>
  <c r="AC2686" i="6"/>
  <c r="AD2686" i="6" s="1"/>
  <c r="AB2686" i="6"/>
  <c r="AA2686" i="6"/>
  <c r="Z2686" i="6"/>
  <c r="Y2686" i="6"/>
  <c r="X2686" i="6"/>
  <c r="W2686" i="6"/>
  <c r="T2686" i="6"/>
  <c r="U2686" i="6" s="1"/>
  <c r="R2686" i="6"/>
  <c r="S2686" i="6" s="1"/>
  <c r="AC2685" i="6"/>
  <c r="AD2685" i="6" s="1"/>
  <c r="AB2685" i="6"/>
  <c r="AA2685" i="6"/>
  <c r="Z2685" i="6"/>
  <c r="Y2685" i="6"/>
  <c r="X2685" i="6"/>
  <c r="W2685" i="6"/>
  <c r="T2685" i="6"/>
  <c r="U2685" i="6" s="1"/>
  <c r="R2685" i="6"/>
  <c r="S2685" i="6" s="1"/>
  <c r="AC2684" i="6"/>
  <c r="AD2684" i="6" s="1"/>
  <c r="AB2684" i="6"/>
  <c r="AA2684" i="6"/>
  <c r="Z2684" i="6"/>
  <c r="Y2684" i="6"/>
  <c r="X2684" i="6"/>
  <c r="W2684" i="6"/>
  <c r="T2684" i="6"/>
  <c r="U2684" i="6" s="1"/>
  <c r="S2684" i="6"/>
  <c r="R2684" i="6"/>
  <c r="AC2683" i="6"/>
  <c r="AD2683" i="6" s="1"/>
  <c r="AB2683" i="6"/>
  <c r="AA2683" i="6"/>
  <c r="Z2683" i="6"/>
  <c r="Y2683" i="6"/>
  <c r="X2683" i="6"/>
  <c r="W2683" i="6"/>
  <c r="T2683" i="6"/>
  <c r="U2683" i="6" s="1"/>
  <c r="R2683" i="6"/>
  <c r="S2683" i="6" s="1"/>
  <c r="AC2682" i="6"/>
  <c r="AD2682" i="6" s="1"/>
  <c r="AB2682" i="6"/>
  <c r="AA2682" i="6"/>
  <c r="Z2682" i="6"/>
  <c r="Y2682" i="6"/>
  <c r="X2682" i="6"/>
  <c r="W2682" i="6"/>
  <c r="T2682" i="6"/>
  <c r="U2682" i="6" s="1"/>
  <c r="R2682" i="6"/>
  <c r="S2682" i="6" s="1"/>
  <c r="AC2681" i="6"/>
  <c r="AD2681" i="6" s="1"/>
  <c r="AB2681" i="6"/>
  <c r="AA2681" i="6"/>
  <c r="Z2681" i="6"/>
  <c r="Y2681" i="6"/>
  <c r="X2681" i="6"/>
  <c r="W2681" i="6"/>
  <c r="T2681" i="6"/>
  <c r="U2681" i="6" s="1"/>
  <c r="R2681" i="6"/>
  <c r="S2681" i="6" s="1"/>
  <c r="AC2680" i="6"/>
  <c r="AD2680" i="6" s="1"/>
  <c r="AB2680" i="6"/>
  <c r="AA2680" i="6"/>
  <c r="Z2680" i="6"/>
  <c r="Y2680" i="6"/>
  <c r="X2680" i="6"/>
  <c r="W2680" i="6"/>
  <c r="T2680" i="6"/>
  <c r="U2680" i="6" s="1"/>
  <c r="S2680" i="6"/>
  <c r="R2680" i="6"/>
  <c r="AC2679" i="6"/>
  <c r="AD2679" i="6" s="1"/>
  <c r="AB2679" i="6"/>
  <c r="AA2679" i="6"/>
  <c r="Z2679" i="6"/>
  <c r="Y2679" i="6"/>
  <c r="X2679" i="6"/>
  <c r="W2679" i="6"/>
  <c r="T2679" i="6"/>
  <c r="U2679" i="6" s="1"/>
  <c r="R2679" i="6"/>
  <c r="S2679" i="6" s="1"/>
  <c r="AC2678" i="6"/>
  <c r="AD2678" i="6" s="1"/>
  <c r="AB2678" i="6"/>
  <c r="AA2678" i="6"/>
  <c r="Z2678" i="6"/>
  <c r="Y2678" i="6"/>
  <c r="X2678" i="6"/>
  <c r="W2678" i="6"/>
  <c r="T2678" i="6"/>
  <c r="U2678" i="6" s="1"/>
  <c r="S2678" i="6"/>
  <c r="R2678" i="6"/>
  <c r="AC2677" i="6"/>
  <c r="AD2677" i="6" s="1"/>
  <c r="AB2677" i="6"/>
  <c r="AA2677" i="6"/>
  <c r="Z2677" i="6"/>
  <c r="Y2677" i="6"/>
  <c r="X2677" i="6"/>
  <c r="W2677" i="6"/>
  <c r="T2677" i="6"/>
  <c r="U2677" i="6" s="1"/>
  <c r="R2677" i="6"/>
  <c r="S2677" i="6" s="1"/>
  <c r="AC2676" i="6"/>
  <c r="AD2676" i="6" s="1"/>
  <c r="AB2676" i="6"/>
  <c r="AA2676" i="6"/>
  <c r="Z2676" i="6"/>
  <c r="Y2676" i="6"/>
  <c r="X2676" i="6"/>
  <c r="W2676" i="6"/>
  <c r="T2676" i="6"/>
  <c r="U2676" i="6" s="1"/>
  <c r="R2676" i="6"/>
  <c r="S2676" i="6" s="1"/>
  <c r="AC2675" i="6"/>
  <c r="AD2675" i="6" s="1"/>
  <c r="AB2675" i="6"/>
  <c r="AA2675" i="6"/>
  <c r="Z2675" i="6"/>
  <c r="Y2675" i="6"/>
  <c r="X2675" i="6"/>
  <c r="W2675" i="6"/>
  <c r="T2675" i="6"/>
  <c r="U2675" i="6" s="1"/>
  <c r="R2675" i="6"/>
  <c r="S2675" i="6" s="1"/>
  <c r="AC2674" i="6"/>
  <c r="AD2674" i="6" s="1"/>
  <c r="AB2674" i="6"/>
  <c r="AA2674" i="6"/>
  <c r="Z2674" i="6"/>
  <c r="Y2674" i="6"/>
  <c r="X2674" i="6"/>
  <c r="W2674" i="6"/>
  <c r="T2674" i="6"/>
  <c r="U2674" i="6" s="1"/>
  <c r="R2674" i="6"/>
  <c r="S2674" i="6" s="1"/>
  <c r="AC2673" i="6"/>
  <c r="AD2673" i="6" s="1"/>
  <c r="AB2673" i="6"/>
  <c r="AA2673" i="6"/>
  <c r="Z2673" i="6"/>
  <c r="Y2673" i="6"/>
  <c r="X2673" i="6"/>
  <c r="W2673" i="6"/>
  <c r="T2673" i="6"/>
  <c r="U2673" i="6" s="1"/>
  <c r="R2673" i="6"/>
  <c r="S2673" i="6" s="1"/>
  <c r="AC2672" i="6"/>
  <c r="AD2672" i="6" s="1"/>
  <c r="AB2672" i="6"/>
  <c r="AA2672" i="6"/>
  <c r="Z2672" i="6"/>
  <c r="Y2672" i="6"/>
  <c r="X2672" i="6"/>
  <c r="W2672" i="6"/>
  <c r="T2672" i="6"/>
  <c r="U2672" i="6" s="1"/>
  <c r="S2672" i="6"/>
  <c r="R2672" i="6"/>
  <c r="AC2671" i="6"/>
  <c r="AD2671" i="6" s="1"/>
  <c r="AB2671" i="6"/>
  <c r="AA2671" i="6"/>
  <c r="Z2671" i="6"/>
  <c r="Y2671" i="6"/>
  <c r="X2671" i="6"/>
  <c r="W2671" i="6"/>
  <c r="T2671" i="6"/>
  <c r="U2671" i="6" s="1"/>
  <c r="R2671" i="6"/>
  <c r="S2671" i="6" s="1"/>
  <c r="AC2670" i="6"/>
  <c r="AD2670" i="6" s="1"/>
  <c r="AB2670" i="6"/>
  <c r="AA2670" i="6"/>
  <c r="Z2670" i="6"/>
  <c r="Y2670" i="6"/>
  <c r="X2670" i="6"/>
  <c r="W2670" i="6"/>
  <c r="T2670" i="6"/>
  <c r="U2670" i="6" s="1"/>
  <c r="R2670" i="6"/>
  <c r="S2670" i="6" s="1"/>
  <c r="AC2669" i="6"/>
  <c r="AD2669" i="6" s="1"/>
  <c r="AB2669" i="6"/>
  <c r="AA2669" i="6"/>
  <c r="Z2669" i="6"/>
  <c r="Y2669" i="6"/>
  <c r="X2669" i="6"/>
  <c r="W2669" i="6"/>
  <c r="T2669" i="6"/>
  <c r="U2669" i="6" s="1"/>
  <c r="R2669" i="6"/>
  <c r="S2669" i="6" s="1"/>
  <c r="AC2668" i="6"/>
  <c r="AD2668" i="6" s="1"/>
  <c r="AB2668" i="6"/>
  <c r="AA2668" i="6"/>
  <c r="Z2668" i="6"/>
  <c r="Y2668" i="6"/>
  <c r="X2668" i="6"/>
  <c r="W2668" i="6"/>
  <c r="T2668" i="6"/>
  <c r="U2668" i="6" s="1"/>
  <c r="R2668" i="6"/>
  <c r="S2668" i="6" s="1"/>
  <c r="AC2667" i="6"/>
  <c r="AD2667" i="6" s="1"/>
  <c r="AB2667" i="6"/>
  <c r="AA2667" i="6"/>
  <c r="Z2667" i="6"/>
  <c r="Y2667" i="6"/>
  <c r="X2667" i="6"/>
  <c r="W2667" i="6"/>
  <c r="T2667" i="6"/>
  <c r="U2667" i="6" s="1"/>
  <c r="R2667" i="6"/>
  <c r="S2667" i="6" s="1"/>
  <c r="AC2666" i="6"/>
  <c r="AD2666" i="6" s="1"/>
  <c r="AB2666" i="6"/>
  <c r="AA2666" i="6"/>
  <c r="Z2666" i="6"/>
  <c r="Y2666" i="6"/>
  <c r="X2666" i="6"/>
  <c r="W2666" i="6"/>
  <c r="T2666" i="6"/>
  <c r="U2666" i="6" s="1"/>
  <c r="R2666" i="6"/>
  <c r="S2666" i="6" s="1"/>
  <c r="AC2665" i="6"/>
  <c r="AD2665" i="6" s="1"/>
  <c r="AB2665" i="6"/>
  <c r="AA2665" i="6"/>
  <c r="Z2665" i="6"/>
  <c r="Y2665" i="6"/>
  <c r="X2665" i="6"/>
  <c r="W2665" i="6"/>
  <c r="T2665" i="6"/>
  <c r="U2665" i="6" s="1"/>
  <c r="R2665" i="6"/>
  <c r="S2665" i="6" s="1"/>
  <c r="AC2664" i="6"/>
  <c r="AD2664" i="6" s="1"/>
  <c r="AB2664" i="6"/>
  <c r="AA2664" i="6"/>
  <c r="Z2664" i="6"/>
  <c r="Y2664" i="6"/>
  <c r="X2664" i="6"/>
  <c r="W2664" i="6"/>
  <c r="T2664" i="6"/>
  <c r="U2664" i="6" s="1"/>
  <c r="S2664" i="6"/>
  <c r="R2664" i="6"/>
  <c r="AC2663" i="6"/>
  <c r="AD2663" i="6" s="1"/>
  <c r="AB2663" i="6"/>
  <c r="AA2663" i="6"/>
  <c r="Z2663" i="6"/>
  <c r="Y2663" i="6"/>
  <c r="X2663" i="6"/>
  <c r="W2663" i="6"/>
  <c r="T2663" i="6"/>
  <c r="U2663" i="6" s="1"/>
  <c r="R2663" i="6"/>
  <c r="S2663" i="6" s="1"/>
  <c r="AC2662" i="6"/>
  <c r="AD2662" i="6" s="1"/>
  <c r="AB2662" i="6"/>
  <c r="AA2662" i="6"/>
  <c r="Z2662" i="6"/>
  <c r="Y2662" i="6"/>
  <c r="X2662" i="6"/>
  <c r="W2662" i="6"/>
  <c r="T2662" i="6"/>
  <c r="U2662" i="6" s="1"/>
  <c r="R2662" i="6"/>
  <c r="S2662" i="6" s="1"/>
  <c r="AC2661" i="6"/>
  <c r="AD2661" i="6" s="1"/>
  <c r="AB2661" i="6"/>
  <c r="AA2661" i="6"/>
  <c r="Z2661" i="6"/>
  <c r="Y2661" i="6"/>
  <c r="X2661" i="6"/>
  <c r="W2661" i="6"/>
  <c r="T2661" i="6"/>
  <c r="U2661" i="6" s="1"/>
  <c r="R2661" i="6"/>
  <c r="S2661" i="6" s="1"/>
  <c r="AC2660" i="6"/>
  <c r="AD2660" i="6" s="1"/>
  <c r="AB2660" i="6"/>
  <c r="AA2660" i="6"/>
  <c r="Z2660" i="6"/>
  <c r="Y2660" i="6"/>
  <c r="X2660" i="6"/>
  <c r="W2660" i="6"/>
  <c r="T2660" i="6"/>
  <c r="U2660" i="6" s="1"/>
  <c r="R2660" i="6"/>
  <c r="S2660" i="6" s="1"/>
  <c r="AC2659" i="6"/>
  <c r="AD2659" i="6" s="1"/>
  <c r="AB2659" i="6"/>
  <c r="AA2659" i="6"/>
  <c r="Z2659" i="6"/>
  <c r="Y2659" i="6"/>
  <c r="X2659" i="6"/>
  <c r="W2659" i="6"/>
  <c r="T2659" i="6"/>
  <c r="U2659" i="6" s="1"/>
  <c r="R2659" i="6"/>
  <c r="S2659" i="6" s="1"/>
  <c r="AC2658" i="6"/>
  <c r="AD2658" i="6" s="1"/>
  <c r="AB2658" i="6"/>
  <c r="AA2658" i="6"/>
  <c r="Z2658" i="6"/>
  <c r="Y2658" i="6"/>
  <c r="X2658" i="6"/>
  <c r="W2658" i="6"/>
  <c r="T2658" i="6"/>
  <c r="U2658" i="6" s="1"/>
  <c r="R2658" i="6"/>
  <c r="S2658" i="6" s="1"/>
  <c r="AC2657" i="6"/>
  <c r="AD2657" i="6" s="1"/>
  <c r="AA2657" i="6"/>
  <c r="Z2657" i="6"/>
  <c r="Y2657" i="6"/>
  <c r="X2657" i="6"/>
  <c r="W2657" i="6"/>
  <c r="T2657" i="6"/>
  <c r="U2657" i="6" s="1"/>
  <c r="R2657" i="6"/>
  <c r="S2657" i="6" s="1"/>
  <c r="AC2656" i="6"/>
  <c r="AD2656" i="6" s="1"/>
  <c r="AA2656" i="6"/>
  <c r="Z2656" i="6"/>
  <c r="Y2656" i="6"/>
  <c r="X2656" i="6"/>
  <c r="W2656" i="6"/>
  <c r="T2656" i="6"/>
  <c r="U2656" i="6" s="1"/>
  <c r="S2656" i="6"/>
  <c r="R2656" i="6"/>
  <c r="AC2655" i="6"/>
  <c r="AD2655" i="6" s="1"/>
  <c r="AA2655" i="6"/>
  <c r="Z2655" i="6"/>
  <c r="Y2655" i="6"/>
  <c r="X2655" i="6"/>
  <c r="W2655" i="6"/>
  <c r="T2655" i="6"/>
  <c r="U2655" i="6" s="1"/>
  <c r="R2655" i="6"/>
  <c r="S2655" i="6" s="1"/>
  <c r="AC2654" i="6"/>
  <c r="AD2654" i="6" s="1"/>
  <c r="AA2654" i="6"/>
  <c r="Z2654" i="6"/>
  <c r="Y2654" i="6"/>
  <c r="X2654" i="6"/>
  <c r="W2654" i="6"/>
  <c r="T2654" i="6"/>
  <c r="U2654" i="6" s="1"/>
  <c r="R2654" i="6"/>
  <c r="S2654" i="6" s="1"/>
  <c r="AC2653" i="6"/>
  <c r="AD2653" i="6" s="1"/>
  <c r="AA2653" i="6"/>
  <c r="Z2653" i="6"/>
  <c r="Y2653" i="6"/>
  <c r="X2653" i="6"/>
  <c r="W2653" i="6"/>
  <c r="T2653" i="6"/>
  <c r="U2653" i="6" s="1"/>
  <c r="R2653" i="6"/>
  <c r="S2653" i="6" s="1"/>
  <c r="AC2652" i="6"/>
  <c r="AD2652" i="6" s="1"/>
  <c r="AA2652" i="6"/>
  <c r="Z2652" i="6"/>
  <c r="Y2652" i="6"/>
  <c r="X2652" i="6"/>
  <c r="W2652" i="6"/>
  <c r="T2652" i="6"/>
  <c r="U2652" i="6" s="1"/>
  <c r="S2652" i="6"/>
  <c r="R2652" i="6"/>
  <c r="AC2651" i="6"/>
  <c r="AD2651" i="6" s="1"/>
  <c r="AA2651" i="6"/>
  <c r="Z2651" i="6"/>
  <c r="Y2651" i="6"/>
  <c r="X2651" i="6"/>
  <c r="W2651" i="6"/>
  <c r="T2651" i="6"/>
  <c r="U2651" i="6" s="1"/>
  <c r="R2651" i="6"/>
  <c r="S2651" i="6" s="1"/>
  <c r="AC2650" i="6"/>
  <c r="AD2650" i="6" s="1"/>
  <c r="AA2650" i="6"/>
  <c r="Z2650" i="6"/>
  <c r="Y2650" i="6"/>
  <c r="X2650" i="6"/>
  <c r="W2650" i="6"/>
  <c r="T2650" i="6"/>
  <c r="U2650" i="6" s="1"/>
  <c r="R2650" i="6"/>
  <c r="S2650" i="6" s="1"/>
  <c r="AC2649" i="6"/>
  <c r="AD2649" i="6" s="1"/>
  <c r="AA2649" i="6"/>
  <c r="Z2649" i="6"/>
  <c r="Y2649" i="6"/>
  <c r="X2649" i="6"/>
  <c r="W2649" i="6"/>
  <c r="T2649" i="6"/>
  <c r="U2649" i="6" s="1"/>
  <c r="R2649" i="6"/>
  <c r="S2649" i="6" s="1"/>
  <c r="AC2648" i="6"/>
  <c r="AD2648" i="6" s="1"/>
  <c r="AA2648" i="6"/>
  <c r="Z2648" i="6"/>
  <c r="Y2648" i="6"/>
  <c r="X2648" i="6"/>
  <c r="W2648" i="6"/>
  <c r="T2648" i="6"/>
  <c r="U2648" i="6" s="1"/>
  <c r="S2648" i="6"/>
  <c r="R2648" i="6"/>
  <c r="AC2647" i="6"/>
  <c r="AD2647" i="6" s="1"/>
  <c r="AA2647" i="6"/>
  <c r="Z2647" i="6"/>
  <c r="Y2647" i="6"/>
  <c r="X2647" i="6"/>
  <c r="W2647" i="6"/>
  <c r="T2647" i="6"/>
  <c r="U2647" i="6" s="1"/>
  <c r="R2647" i="6"/>
  <c r="S2647" i="6" s="1"/>
  <c r="AC2646" i="6"/>
  <c r="AD2646" i="6" s="1"/>
  <c r="AA2646" i="6"/>
  <c r="Z2646" i="6"/>
  <c r="Y2646" i="6"/>
  <c r="X2646" i="6"/>
  <c r="W2646" i="6"/>
  <c r="T2646" i="6"/>
  <c r="U2646" i="6" s="1"/>
  <c r="S2646" i="6"/>
  <c r="R2646" i="6"/>
  <c r="AC2645" i="6"/>
  <c r="AD2645" i="6" s="1"/>
  <c r="AA2645" i="6"/>
  <c r="Z2645" i="6"/>
  <c r="Y2645" i="6"/>
  <c r="X2645" i="6"/>
  <c r="W2645" i="6"/>
  <c r="T2645" i="6"/>
  <c r="U2645" i="6" s="1"/>
  <c r="R2645" i="6"/>
  <c r="S2645" i="6" s="1"/>
  <c r="AC2644" i="6"/>
  <c r="AD2644" i="6" s="1"/>
  <c r="AA2644" i="6"/>
  <c r="Z2644" i="6"/>
  <c r="Y2644" i="6"/>
  <c r="X2644" i="6"/>
  <c r="W2644" i="6"/>
  <c r="T2644" i="6"/>
  <c r="U2644" i="6" s="1"/>
  <c r="S2644" i="6"/>
  <c r="R2644" i="6"/>
  <c r="AC2643" i="6"/>
  <c r="AD2643" i="6" s="1"/>
  <c r="AA2643" i="6"/>
  <c r="Z2643" i="6"/>
  <c r="Y2643" i="6"/>
  <c r="X2643" i="6"/>
  <c r="W2643" i="6"/>
  <c r="T2643" i="6"/>
  <c r="U2643" i="6" s="1"/>
  <c r="R2643" i="6"/>
  <c r="S2643" i="6" s="1"/>
  <c r="AC2642" i="6"/>
  <c r="AD2642" i="6" s="1"/>
  <c r="AA2642" i="6"/>
  <c r="Z2642" i="6"/>
  <c r="Y2642" i="6"/>
  <c r="X2642" i="6"/>
  <c r="W2642" i="6"/>
  <c r="T2642" i="6"/>
  <c r="U2642" i="6" s="1"/>
  <c r="R2642" i="6"/>
  <c r="S2642" i="6" s="1"/>
  <c r="AC2641" i="6"/>
  <c r="AD2641" i="6" s="1"/>
  <c r="AA2641" i="6"/>
  <c r="Z2641" i="6"/>
  <c r="Y2641" i="6"/>
  <c r="X2641" i="6"/>
  <c r="W2641" i="6"/>
  <c r="T2641" i="6"/>
  <c r="U2641" i="6" s="1"/>
  <c r="S2641" i="6"/>
  <c r="R2641" i="6"/>
  <c r="AC2640" i="6"/>
  <c r="AD2640" i="6" s="1"/>
  <c r="AA2640" i="6"/>
  <c r="Z2640" i="6"/>
  <c r="Y2640" i="6"/>
  <c r="X2640" i="6"/>
  <c r="W2640" i="6"/>
  <c r="T2640" i="6"/>
  <c r="U2640" i="6" s="1"/>
  <c r="R2640" i="6"/>
  <c r="S2640" i="6" s="1"/>
  <c r="AC2639" i="6"/>
  <c r="AD2639" i="6" s="1"/>
  <c r="AA2639" i="6"/>
  <c r="Z2639" i="6"/>
  <c r="Y2639" i="6"/>
  <c r="X2639" i="6"/>
  <c r="W2639" i="6"/>
  <c r="T2639" i="6"/>
  <c r="U2639" i="6" s="1"/>
  <c r="R2639" i="6"/>
  <c r="S2639" i="6" s="1"/>
  <c r="AC2638" i="6"/>
  <c r="AD2638" i="6" s="1"/>
  <c r="AA2638" i="6"/>
  <c r="Z2638" i="6"/>
  <c r="Y2638" i="6"/>
  <c r="X2638" i="6"/>
  <c r="W2638" i="6"/>
  <c r="T2638" i="6"/>
  <c r="U2638" i="6" s="1"/>
  <c r="R2638" i="6"/>
  <c r="S2638" i="6" s="1"/>
  <c r="AC2637" i="6"/>
  <c r="AD2637" i="6" s="1"/>
  <c r="AA2637" i="6"/>
  <c r="Z2637" i="6"/>
  <c r="Y2637" i="6"/>
  <c r="X2637" i="6"/>
  <c r="W2637" i="6"/>
  <c r="T2637" i="6"/>
  <c r="U2637" i="6" s="1"/>
  <c r="S2637" i="6"/>
  <c r="R2637" i="6"/>
  <c r="AC2636" i="6"/>
  <c r="AD2636" i="6" s="1"/>
  <c r="AA2636" i="6"/>
  <c r="Z2636" i="6"/>
  <c r="Y2636" i="6"/>
  <c r="X2636" i="6"/>
  <c r="W2636" i="6"/>
  <c r="T2636" i="6"/>
  <c r="U2636" i="6" s="1"/>
  <c r="S2636" i="6"/>
  <c r="R2636" i="6"/>
  <c r="AC2635" i="6"/>
  <c r="AD2635" i="6" s="1"/>
  <c r="AA2635" i="6"/>
  <c r="Z2635" i="6"/>
  <c r="Y2635" i="6"/>
  <c r="X2635" i="6"/>
  <c r="W2635" i="6"/>
  <c r="T2635" i="6"/>
  <c r="U2635" i="6" s="1"/>
  <c r="R2635" i="6"/>
  <c r="S2635" i="6" s="1"/>
  <c r="AC2634" i="6"/>
  <c r="AD2634" i="6" s="1"/>
  <c r="AA2634" i="6"/>
  <c r="Z2634" i="6"/>
  <c r="Y2634" i="6"/>
  <c r="X2634" i="6"/>
  <c r="W2634" i="6"/>
  <c r="T2634" i="6"/>
  <c r="U2634" i="6" s="1"/>
  <c r="R2634" i="6"/>
  <c r="S2634" i="6" s="1"/>
  <c r="AC2633" i="6"/>
  <c r="AD2633" i="6" s="1"/>
  <c r="AA2633" i="6"/>
  <c r="Z2633" i="6"/>
  <c r="Y2633" i="6"/>
  <c r="X2633" i="6"/>
  <c r="W2633" i="6"/>
  <c r="T2633" i="6"/>
  <c r="U2633" i="6" s="1"/>
  <c r="S2633" i="6"/>
  <c r="R2633" i="6"/>
  <c r="AC2632" i="6"/>
  <c r="AD2632" i="6" s="1"/>
  <c r="AA2632" i="6"/>
  <c r="Z2632" i="6"/>
  <c r="Y2632" i="6"/>
  <c r="X2632" i="6"/>
  <c r="W2632" i="6"/>
  <c r="T2632" i="6"/>
  <c r="U2632" i="6" s="1"/>
  <c r="R2632" i="6"/>
  <c r="S2632" i="6" s="1"/>
  <c r="AC2631" i="6"/>
  <c r="AD2631" i="6" s="1"/>
  <c r="AA2631" i="6"/>
  <c r="Z2631" i="6"/>
  <c r="Y2631" i="6"/>
  <c r="X2631" i="6"/>
  <c r="W2631" i="6"/>
  <c r="T2631" i="6"/>
  <c r="U2631" i="6" s="1"/>
  <c r="R2631" i="6"/>
  <c r="S2631" i="6" s="1"/>
  <c r="AC2630" i="6"/>
  <c r="AD2630" i="6" s="1"/>
  <c r="AA2630" i="6"/>
  <c r="Z2630" i="6"/>
  <c r="Y2630" i="6"/>
  <c r="X2630" i="6"/>
  <c r="W2630" i="6"/>
  <c r="T2630" i="6"/>
  <c r="U2630" i="6" s="1"/>
  <c r="S2630" i="6"/>
  <c r="R2630" i="6"/>
  <c r="AC2629" i="6"/>
  <c r="AD2629" i="6" s="1"/>
  <c r="AA2629" i="6"/>
  <c r="Z2629" i="6"/>
  <c r="Y2629" i="6"/>
  <c r="X2629" i="6"/>
  <c r="W2629" i="6"/>
  <c r="T2629" i="6"/>
  <c r="U2629" i="6" s="1"/>
  <c r="R2629" i="6"/>
  <c r="S2629" i="6" s="1"/>
  <c r="AC2628" i="6"/>
  <c r="AD2628" i="6" s="1"/>
  <c r="AA2628" i="6"/>
  <c r="Z2628" i="6"/>
  <c r="Y2628" i="6"/>
  <c r="X2628" i="6"/>
  <c r="W2628" i="6"/>
  <c r="T2628" i="6"/>
  <c r="U2628" i="6" s="1"/>
  <c r="S2628" i="6"/>
  <c r="R2628" i="6"/>
  <c r="AC2627" i="6"/>
  <c r="AD2627" i="6" s="1"/>
  <c r="AA2627" i="6"/>
  <c r="Z2627" i="6"/>
  <c r="Y2627" i="6"/>
  <c r="X2627" i="6"/>
  <c r="W2627" i="6"/>
  <c r="T2627" i="6"/>
  <c r="U2627" i="6" s="1"/>
  <c r="R2627" i="6"/>
  <c r="S2627" i="6" s="1"/>
  <c r="AC2626" i="6"/>
  <c r="AD2626" i="6" s="1"/>
  <c r="AA2626" i="6"/>
  <c r="Z2626" i="6"/>
  <c r="Y2626" i="6"/>
  <c r="X2626" i="6"/>
  <c r="W2626" i="6"/>
  <c r="T2626" i="6"/>
  <c r="U2626" i="6" s="1"/>
  <c r="R2626" i="6"/>
  <c r="S2626" i="6" s="1"/>
  <c r="AC2625" i="6"/>
  <c r="AD2625" i="6" s="1"/>
  <c r="AB2625" i="6"/>
  <c r="AA2625" i="6"/>
  <c r="Z2625" i="6"/>
  <c r="Y2625" i="6"/>
  <c r="X2625" i="6"/>
  <c r="W2625" i="6"/>
  <c r="T2625" i="6"/>
  <c r="U2625" i="6" s="1"/>
  <c r="R2625" i="6"/>
  <c r="S2625" i="6" s="1"/>
  <c r="AC2624" i="6"/>
  <c r="AD2624" i="6" s="1"/>
  <c r="AB2624" i="6"/>
  <c r="AA2624" i="6"/>
  <c r="Z2624" i="6"/>
  <c r="Y2624" i="6"/>
  <c r="X2624" i="6"/>
  <c r="W2624" i="6"/>
  <c r="T2624" i="6"/>
  <c r="U2624" i="6" s="1"/>
  <c r="R2624" i="6"/>
  <c r="S2624" i="6" s="1"/>
  <c r="AC2623" i="6"/>
  <c r="AD2623" i="6" s="1"/>
  <c r="AB2623" i="6"/>
  <c r="AA2623" i="6"/>
  <c r="Z2623" i="6"/>
  <c r="Y2623" i="6"/>
  <c r="X2623" i="6"/>
  <c r="W2623" i="6"/>
  <c r="T2623" i="6"/>
  <c r="U2623" i="6" s="1"/>
  <c r="R2623" i="6"/>
  <c r="S2623" i="6" s="1"/>
  <c r="AC2622" i="6"/>
  <c r="AD2622" i="6" s="1"/>
  <c r="AB2622" i="6"/>
  <c r="AA2622" i="6"/>
  <c r="Z2622" i="6"/>
  <c r="Y2622" i="6"/>
  <c r="X2622" i="6"/>
  <c r="W2622" i="6"/>
  <c r="T2622" i="6"/>
  <c r="U2622" i="6" s="1"/>
  <c r="S2622" i="6"/>
  <c r="R2622" i="6"/>
  <c r="AC2621" i="6"/>
  <c r="AD2621" i="6" s="1"/>
  <c r="AB2621" i="6"/>
  <c r="AA2621" i="6"/>
  <c r="Z2621" i="6"/>
  <c r="Y2621" i="6"/>
  <c r="X2621" i="6"/>
  <c r="W2621" i="6"/>
  <c r="T2621" i="6"/>
  <c r="U2621" i="6" s="1"/>
  <c r="S2621" i="6"/>
  <c r="R2621" i="6"/>
  <c r="AC2620" i="6"/>
  <c r="AD2620" i="6" s="1"/>
  <c r="AB2620" i="6"/>
  <c r="AA2620" i="6"/>
  <c r="Z2620" i="6"/>
  <c r="Y2620" i="6"/>
  <c r="X2620" i="6"/>
  <c r="W2620" i="6"/>
  <c r="T2620" i="6"/>
  <c r="U2620" i="6" s="1"/>
  <c r="S2620" i="6"/>
  <c r="R2620" i="6"/>
  <c r="AC2619" i="6"/>
  <c r="AD2619" i="6" s="1"/>
  <c r="AB2619" i="6"/>
  <c r="AA2619" i="6"/>
  <c r="Z2619" i="6"/>
  <c r="Y2619" i="6"/>
  <c r="X2619" i="6"/>
  <c r="W2619" i="6"/>
  <c r="T2619" i="6"/>
  <c r="U2619" i="6" s="1"/>
  <c r="R2619" i="6"/>
  <c r="S2619" i="6" s="1"/>
  <c r="AC2618" i="6"/>
  <c r="AD2618" i="6" s="1"/>
  <c r="AB2618" i="6"/>
  <c r="AA2618" i="6"/>
  <c r="Z2618" i="6"/>
  <c r="Y2618" i="6"/>
  <c r="X2618" i="6"/>
  <c r="W2618" i="6"/>
  <c r="T2618" i="6"/>
  <c r="U2618" i="6" s="1"/>
  <c r="R2618" i="6"/>
  <c r="S2618" i="6" s="1"/>
  <c r="AC2617" i="6"/>
  <c r="AD2617" i="6" s="1"/>
  <c r="AB2617" i="6"/>
  <c r="AA2617" i="6"/>
  <c r="Z2617" i="6"/>
  <c r="Y2617" i="6"/>
  <c r="X2617" i="6"/>
  <c r="W2617" i="6"/>
  <c r="T2617" i="6"/>
  <c r="U2617" i="6" s="1"/>
  <c r="R2617" i="6"/>
  <c r="S2617" i="6" s="1"/>
  <c r="AC2616" i="6"/>
  <c r="AD2616" i="6" s="1"/>
  <c r="AB2616" i="6"/>
  <c r="AA2616" i="6"/>
  <c r="Z2616" i="6"/>
  <c r="Y2616" i="6"/>
  <c r="X2616" i="6"/>
  <c r="W2616" i="6"/>
  <c r="T2616" i="6"/>
  <c r="U2616" i="6" s="1"/>
  <c r="R2616" i="6"/>
  <c r="S2616" i="6" s="1"/>
  <c r="AC2615" i="6"/>
  <c r="AD2615" i="6" s="1"/>
  <c r="AB2615" i="6"/>
  <c r="AA2615" i="6"/>
  <c r="Z2615" i="6"/>
  <c r="Y2615" i="6"/>
  <c r="X2615" i="6"/>
  <c r="W2615" i="6"/>
  <c r="T2615" i="6"/>
  <c r="U2615" i="6" s="1"/>
  <c r="R2615" i="6"/>
  <c r="S2615" i="6" s="1"/>
  <c r="AC2614" i="6"/>
  <c r="AD2614" i="6" s="1"/>
  <c r="AB2614" i="6"/>
  <c r="AA2614" i="6"/>
  <c r="Z2614" i="6"/>
  <c r="Y2614" i="6"/>
  <c r="X2614" i="6"/>
  <c r="W2614" i="6"/>
  <c r="T2614" i="6"/>
  <c r="U2614" i="6" s="1"/>
  <c r="S2614" i="6"/>
  <c r="R2614" i="6"/>
  <c r="AC2613" i="6"/>
  <c r="AD2613" i="6" s="1"/>
  <c r="AB2613" i="6"/>
  <c r="AA2613" i="6"/>
  <c r="Z2613" i="6"/>
  <c r="Y2613" i="6"/>
  <c r="X2613" i="6"/>
  <c r="W2613" i="6"/>
  <c r="T2613" i="6"/>
  <c r="U2613" i="6" s="1"/>
  <c r="S2613" i="6"/>
  <c r="R2613" i="6"/>
  <c r="AC2612" i="6"/>
  <c r="AD2612" i="6" s="1"/>
  <c r="AB2612" i="6"/>
  <c r="AA2612" i="6"/>
  <c r="Z2612" i="6"/>
  <c r="Y2612" i="6"/>
  <c r="X2612" i="6"/>
  <c r="W2612" i="6"/>
  <c r="T2612" i="6"/>
  <c r="U2612" i="6" s="1"/>
  <c r="R2612" i="6"/>
  <c r="S2612" i="6" s="1"/>
  <c r="AC2611" i="6"/>
  <c r="AD2611" i="6" s="1"/>
  <c r="AB2611" i="6"/>
  <c r="AA2611" i="6"/>
  <c r="Z2611" i="6"/>
  <c r="Y2611" i="6"/>
  <c r="X2611" i="6"/>
  <c r="W2611" i="6"/>
  <c r="T2611" i="6"/>
  <c r="U2611" i="6" s="1"/>
  <c r="R2611" i="6"/>
  <c r="S2611" i="6" s="1"/>
  <c r="AC2610" i="6"/>
  <c r="AD2610" i="6" s="1"/>
  <c r="AB2610" i="6"/>
  <c r="AA2610" i="6"/>
  <c r="Z2610" i="6"/>
  <c r="Y2610" i="6"/>
  <c r="X2610" i="6"/>
  <c r="W2610" i="6"/>
  <c r="T2610" i="6"/>
  <c r="U2610" i="6" s="1"/>
  <c r="R2610" i="6"/>
  <c r="S2610" i="6" s="1"/>
  <c r="AC2609" i="6"/>
  <c r="AD2609" i="6" s="1"/>
  <c r="AB2609" i="6"/>
  <c r="AA2609" i="6"/>
  <c r="Z2609" i="6"/>
  <c r="Y2609" i="6"/>
  <c r="X2609" i="6"/>
  <c r="W2609" i="6"/>
  <c r="T2609" i="6"/>
  <c r="U2609" i="6" s="1"/>
  <c r="S2609" i="6"/>
  <c r="R2609" i="6"/>
  <c r="AC2608" i="6"/>
  <c r="AD2608" i="6" s="1"/>
  <c r="AB2608" i="6"/>
  <c r="AA2608" i="6"/>
  <c r="Z2608" i="6"/>
  <c r="Y2608" i="6"/>
  <c r="X2608" i="6"/>
  <c r="W2608" i="6"/>
  <c r="T2608" i="6"/>
  <c r="U2608" i="6" s="1"/>
  <c r="R2608" i="6"/>
  <c r="S2608" i="6" s="1"/>
  <c r="AC2607" i="6"/>
  <c r="AD2607" i="6" s="1"/>
  <c r="AB2607" i="6"/>
  <c r="AA2607" i="6"/>
  <c r="Z2607" i="6"/>
  <c r="Y2607" i="6"/>
  <c r="X2607" i="6"/>
  <c r="W2607" i="6"/>
  <c r="T2607" i="6"/>
  <c r="U2607" i="6" s="1"/>
  <c r="R2607" i="6"/>
  <c r="S2607" i="6" s="1"/>
  <c r="AC2606" i="6"/>
  <c r="AD2606" i="6" s="1"/>
  <c r="AB2606" i="6"/>
  <c r="AA2606" i="6"/>
  <c r="Z2606" i="6"/>
  <c r="Y2606" i="6"/>
  <c r="X2606" i="6"/>
  <c r="W2606" i="6"/>
  <c r="T2606" i="6"/>
  <c r="U2606" i="6" s="1"/>
  <c r="R2606" i="6"/>
  <c r="S2606" i="6" s="1"/>
  <c r="AC2605" i="6"/>
  <c r="AD2605" i="6" s="1"/>
  <c r="AB2605" i="6"/>
  <c r="AA2605" i="6"/>
  <c r="Z2605" i="6"/>
  <c r="Y2605" i="6"/>
  <c r="X2605" i="6"/>
  <c r="W2605" i="6"/>
  <c r="T2605" i="6"/>
  <c r="U2605" i="6" s="1"/>
  <c r="S2605" i="6"/>
  <c r="R2605" i="6"/>
  <c r="AC2604" i="6"/>
  <c r="AD2604" i="6" s="1"/>
  <c r="AB2604" i="6"/>
  <c r="AA2604" i="6"/>
  <c r="Z2604" i="6"/>
  <c r="Y2604" i="6"/>
  <c r="X2604" i="6"/>
  <c r="W2604" i="6"/>
  <c r="T2604" i="6"/>
  <c r="U2604" i="6" s="1"/>
  <c r="R2604" i="6"/>
  <c r="S2604" i="6" s="1"/>
  <c r="AC2603" i="6"/>
  <c r="AD2603" i="6" s="1"/>
  <c r="AB2603" i="6"/>
  <c r="AA2603" i="6"/>
  <c r="Z2603" i="6"/>
  <c r="Y2603" i="6"/>
  <c r="X2603" i="6"/>
  <c r="W2603" i="6"/>
  <c r="T2603" i="6"/>
  <c r="U2603" i="6" s="1"/>
  <c r="R2603" i="6"/>
  <c r="S2603" i="6" s="1"/>
  <c r="AC2602" i="6"/>
  <c r="AD2602" i="6" s="1"/>
  <c r="AB2602" i="6"/>
  <c r="AA2602" i="6"/>
  <c r="Z2602" i="6"/>
  <c r="Y2602" i="6"/>
  <c r="X2602" i="6"/>
  <c r="W2602" i="6"/>
  <c r="T2602" i="6"/>
  <c r="U2602" i="6" s="1"/>
  <c r="R2602" i="6"/>
  <c r="S2602" i="6" s="1"/>
  <c r="AC2601" i="6"/>
  <c r="AD2601" i="6" s="1"/>
  <c r="AB2601" i="6"/>
  <c r="AA2601" i="6"/>
  <c r="Z2601" i="6"/>
  <c r="Y2601" i="6"/>
  <c r="X2601" i="6"/>
  <c r="W2601" i="6"/>
  <c r="T2601" i="6"/>
  <c r="U2601" i="6" s="1"/>
  <c r="S2601" i="6"/>
  <c r="R2601" i="6"/>
  <c r="AC2600" i="6"/>
  <c r="AD2600" i="6" s="1"/>
  <c r="AB2600" i="6"/>
  <c r="AA2600" i="6"/>
  <c r="Z2600" i="6"/>
  <c r="Y2600" i="6"/>
  <c r="X2600" i="6"/>
  <c r="W2600" i="6"/>
  <c r="T2600" i="6"/>
  <c r="U2600" i="6" s="1"/>
  <c r="R2600" i="6"/>
  <c r="S2600" i="6" s="1"/>
  <c r="AC2599" i="6"/>
  <c r="AD2599" i="6" s="1"/>
  <c r="AB2599" i="6"/>
  <c r="AA2599" i="6"/>
  <c r="Z2599" i="6"/>
  <c r="Y2599" i="6"/>
  <c r="X2599" i="6"/>
  <c r="W2599" i="6"/>
  <c r="T2599" i="6"/>
  <c r="U2599" i="6" s="1"/>
  <c r="R2599" i="6"/>
  <c r="S2599" i="6" s="1"/>
  <c r="AC2598" i="6"/>
  <c r="AD2598" i="6" s="1"/>
  <c r="AB2598" i="6"/>
  <c r="AA2598" i="6"/>
  <c r="Z2598" i="6"/>
  <c r="Y2598" i="6"/>
  <c r="X2598" i="6"/>
  <c r="W2598" i="6"/>
  <c r="T2598" i="6"/>
  <c r="U2598" i="6" s="1"/>
  <c r="R2598" i="6"/>
  <c r="S2598" i="6" s="1"/>
  <c r="AC2597" i="6"/>
  <c r="AD2597" i="6" s="1"/>
  <c r="AB2597" i="6"/>
  <c r="AA2597" i="6"/>
  <c r="Z2597" i="6"/>
  <c r="Y2597" i="6"/>
  <c r="X2597" i="6"/>
  <c r="W2597" i="6"/>
  <c r="T2597" i="6"/>
  <c r="U2597" i="6" s="1"/>
  <c r="S2597" i="6"/>
  <c r="R2597" i="6"/>
  <c r="AC2596" i="6"/>
  <c r="AD2596" i="6" s="1"/>
  <c r="AB2596" i="6"/>
  <c r="AA2596" i="6"/>
  <c r="Z2596" i="6"/>
  <c r="Y2596" i="6"/>
  <c r="X2596" i="6"/>
  <c r="W2596" i="6"/>
  <c r="T2596" i="6"/>
  <c r="U2596" i="6" s="1"/>
  <c r="R2596" i="6"/>
  <c r="S2596" i="6" s="1"/>
  <c r="AC2595" i="6"/>
  <c r="AD2595" i="6" s="1"/>
  <c r="AB2595" i="6"/>
  <c r="AA2595" i="6"/>
  <c r="Z2595" i="6"/>
  <c r="Y2595" i="6"/>
  <c r="X2595" i="6"/>
  <c r="W2595" i="6"/>
  <c r="T2595" i="6"/>
  <c r="U2595" i="6" s="1"/>
  <c r="R2595" i="6"/>
  <c r="S2595" i="6" s="1"/>
  <c r="AC2594" i="6"/>
  <c r="AD2594" i="6" s="1"/>
  <c r="AB2594" i="6"/>
  <c r="AA2594" i="6"/>
  <c r="Z2594" i="6"/>
  <c r="Y2594" i="6"/>
  <c r="X2594" i="6"/>
  <c r="W2594" i="6"/>
  <c r="T2594" i="6"/>
  <c r="U2594" i="6" s="1"/>
  <c r="R2594" i="6"/>
  <c r="S2594" i="6" s="1"/>
  <c r="AC2593" i="6"/>
  <c r="AD2593" i="6" s="1"/>
  <c r="AB2593" i="6"/>
  <c r="AA2593" i="6"/>
  <c r="Z2593" i="6"/>
  <c r="Y2593" i="6"/>
  <c r="X2593" i="6"/>
  <c r="W2593" i="6"/>
  <c r="T2593" i="6"/>
  <c r="U2593" i="6" s="1"/>
  <c r="S2593" i="6"/>
  <c r="R2593" i="6"/>
  <c r="AC2592" i="6"/>
  <c r="AD2592" i="6" s="1"/>
  <c r="AB2592" i="6"/>
  <c r="AA2592" i="6"/>
  <c r="Z2592" i="6"/>
  <c r="Y2592" i="6"/>
  <c r="X2592" i="6"/>
  <c r="W2592" i="6"/>
  <c r="T2592" i="6"/>
  <c r="U2592" i="6" s="1"/>
  <c r="R2592" i="6"/>
  <c r="S2592" i="6" s="1"/>
  <c r="AC2591" i="6"/>
  <c r="AD2591" i="6" s="1"/>
  <c r="AB2591" i="6"/>
  <c r="AA2591" i="6"/>
  <c r="Z2591" i="6"/>
  <c r="Y2591" i="6"/>
  <c r="X2591" i="6"/>
  <c r="W2591" i="6"/>
  <c r="T2591" i="6"/>
  <c r="U2591" i="6" s="1"/>
  <c r="R2591" i="6"/>
  <c r="S2591" i="6" s="1"/>
  <c r="AC2590" i="6"/>
  <c r="AD2590" i="6" s="1"/>
  <c r="AB2590" i="6"/>
  <c r="AA2590" i="6"/>
  <c r="Z2590" i="6"/>
  <c r="Y2590" i="6"/>
  <c r="X2590" i="6"/>
  <c r="W2590" i="6"/>
  <c r="T2590" i="6"/>
  <c r="U2590" i="6" s="1"/>
  <c r="R2590" i="6"/>
  <c r="S2590" i="6" s="1"/>
  <c r="AC2589" i="6"/>
  <c r="AD2589" i="6" s="1"/>
  <c r="AB2589" i="6"/>
  <c r="AA2589" i="6"/>
  <c r="Z2589" i="6"/>
  <c r="Y2589" i="6"/>
  <c r="X2589" i="6"/>
  <c r="W2589" i="6"/>
  <c r="T2589" i="6"/>
  <c r="U2589" i="6" s="1"/>
  <c r="S2589" i="6"/>
  <c r="R2589" i="6"/>
  <c r="AC2588" i="6"/>
  <c r="AD2588" i="6" s="1"/>
  <c r="AB2588" i="6"/>
  <c r="AA2588" i="6"/>
  <c r="Z2588" i="6"/>
  <c r="Y2588" i="6"/>
  <c r="X2588" i="6"/>
  <c r="W2588" i="6"/>
  <c r="T2588" i="6"/>
  <c r="U2588" i="6" s="1"/>
  <c r="R2588" i="6"/>
  <c r="S2588" i="6" s="1"/>
  <c r="AC2587" i="6"/>
  <c r="AD2587" i="6" s="1"/>
  <c r="AB2587" i="6"/>
  <c r="AA2587" i="6"/>
  <c r="Z2587" i="6"/>
  <c r="Y2587" i="6"/>
  <c r="X2587" i="6"/>
  <c r="W2587" i="6"/>
  <c r="T2587" i="6"/>
  <c r="U2587" i="6" s="1"/>
  <c r="R2587" i="6"/>
  <c r="S2587" i="6" s="1"/>
  <c r="AC2586" i="6"/>
  <c r="AD2586" i="6" s="1"/>
  <c r="AB2586" i="6"/>
  <c r="AA2586" i="6"/>
  <c r="Z2586" i="6"/>
  <c r="Y2586" i="6"/>
  <c r="X2586" i="6"/>
  <c r="W2586" i="6"/>
  <c r="T2586" i="6"/>
  <c r="U2586" i="6" s="1"/>
  <c r="R2586" i="6"/>
  <c r="S2586" i="6" s="1"/>
  <c r="AC2585" i="6"/>
  <c r="AD2585" i="6" s="1"/>
  <c r="AB2585" i="6"/>
  <c r="AA2585" i="6"/>
  <c r="Z2585" i="6"/>
  <c r="Y2585" i="6"/>
  <c r="X2585" i="6"/>
  <c r="W2585" i="6"/>
  <c r="T2585" i="6"/>
  <c r="U2585" i="6" s="1"/>
  <c r="S2585" i="6"/>
  <c r="R2585" i="6"/>
  <c r="AC2584" i="6"/>
  <c r="AD2584" i="6" s="1"/>
  <c r="AB2584" i="6"/>
  <c r="AA2584" i="6"/>
  <c r="Z2584" i="6"/>
  <c r="Y2584" i="6"/>
  <c r="X2584" i="6"/>
  <c r="W2584" i="6"/>
  <c r="T2584" i="6"/>
  <c r="U2584" i="6" s="1"/>
  <c r="R2584" i="6"/>
  <c r="S2584" i="6" s="1"/>
  <c r="AC2583" i="6"/>
  <c r="AD2583" i="6" s="1"/>
  <c r="AB2583" i="6"/>
  <c r="AA2583" i="6"/>
  <c r="Z2583" i="6"/>
  <c r="Y2583" i="6"/>
  <c r="X2583" i="6"/>
  <c r="W2583" i="6"/>
  <c r="T2583" i="6"/>
  <c r="U2583" i="6" s="1"/>
  <c r="R2583" i="6"/>
  <c r="S2583" i="6" s="1"/>
  <c r="AC2582" i="6"/>
  <c r="AD2582" i="6" s="1"/>
  <c r="AB2582" i="6"/>
  <c r="AA2582" i="6"/>
  <c r="Z2582" i="6"/>
  <c r="Y2582" i="6"/>
  <c r="X2582" i="6"/>
  <c r="W2582" i="6"/>
  <c r="T2582" i="6"/>
  <c r="U2582" i="6" s="1"/>
  <c r="R2582" i="6"/>
  <c r="S2582" i="6" s="1"/>
  <c r="AC2581" i="6"/>
  <c r="AD2581" i="6" s="1"/>
  <c r="AB2581" i="6"/>
  <c r="AA2581" i="6"/>
  <c r="Z2581" i="6"/>
  <c r="Y2581" i="6"/>
  <c r="X2581" i="6"/>
  <c r="W2581" i="6"/>
  <c r="T2581" i="6"/>
  <c r="U2581" i="6" s="1"/>
  <c r="S2581" i="6"/>
  <c r="R2581" i="6"/>
  <c r="AC2580" i="6"/>
  <c r="AD2580" i="6" s="1"/>
  <c r="AB2580" i="6"/>
  <c r="AA2580" i="6"/>
  <c r="Z2580" i="6"/>
  <c r="Y2580" i="6"/>
  <c r="X2580" i="6"/>
  <c r="W2580" i="6"/>
  <c r="T2580" i="6"/>
  <c r="U2580" i="6" s="1"/>
  <c r="R2580" i="6"/>
  <c r="S2580" i="6" s="1"/>
  <c r="AC2579" i="6"/>
  <c r="AD2579" i="6" s="1"/>
  <c r="AB2579" i="6"/>
  <c r="AA2579" i="6"/>
  <c r="Z2579" i="6"/>
  <c r="Y2579" i="6"/>
  <c r="X2579" i="6"/>
  <c r="W2579" i="6"/>
  <c r="T2579" i="6"/>
  <c r="U2579" i="6" s="1"/>
  <c r="R2579" i="6"/>
  <c r="S2579" i="6" s="1"/>
  <c r="AC2578" i="6"/>
  <c r="AD2578" i="6" s="1"/>
  <c r="AB2578" i="6"/>
  <c r="AA2578" i="6"/>
  <c r="Z2578" i="6"/>
  <c r="Y2578" i="6"/>
  <c r="X2578" i="6"/>
  <c r="W2578" i="6"/>
  <c r="T2578" i="6"/>
  <c r="U2578" i="6" s="1"/>
  <c r="R2578" i="6"/>
  <c r="S2578" i="6" s="1"/>
  <c r="AC2577" i="6"/>
  <c r="AD2577" i="6" s="1"/>
  <c r="AB2577" i="6"/>
  <c r="AA2577" i="6"/>
  <c r="Z2577" i="6"/>
  <c r="Y2577" i="6"/>
  <c r="X2577" i="6"/>
  <c r="W2577" i="6"/>
  <c r="T2577" i="6"/>
  <c r="U2577" i="6" s="1"/>
  <c r="S2577" i="6"/>
  <c r="R2577" i="6"/>
  <c r="AC2576" i="6"/>
  <c r="AD2576" i="6" s="1"/>
  <c r="AB2576" i="6"/>
  <c r="AA2576" i="6"/>
  <c r="Z2576" i="6"/>
  <c r="Y2576" i="6"/>
  <c r="X2576" i="6"/>
  <c r="W2576" i="6"/>
  <c r="T2576" i="6"/>
  <c r="U2576" i="6" s="1"/>
  <c r="R2576" i="6"/>
  <c r="S2576" i="6" s="1"/>
  <c r="AC2575" i="6"/>
  <c r="AD2575" i="6" s="1"/>
  <c r="AB2575" i="6"/>
  <c r="AA2575" i="6"/>
  <c r="Z2575" i="6"/>
  <c r="Y2575" i="6"/>
  <c r="X2575" i="6"/>
  <c r="W2575" i="6"/>
  <c r="T2575" i="6"/>
  <c r="U2575" i="6" s="1"/>
  <c r="R2575" i="6"/>
  <c r="S2575" i="6" s="1"/>
  <c r="AC2574" i="6"/>
  <c r="AD2574" i="6" s="1"/>
  <c r="AB2574" i="6"/>
  <c r="AA2574" i="6"/>
  <c r="Z2574" i="6"/>
  <c r="Y2574" i="6"/>
  <c r="X2574" i="6"/>
  <c r="W2574" i="6"/>
  <c r="T2574" i="6"/>
  <c r="U2574" i="6" s="1"/>
  <c r="R2574" i="6"/>
  <c r="S2574" i="6" s="1"/>
  <c r="AC2573" i="6"/>
  <c r="AD2573" i="6" s="1"/>
  <c r="AB2573" i="6"/>
  <c r="AA2573" i="6"/>
  <c r="Z2573" i="6"/>
  <c r="Y2573" i="6"/>
  <c r="X2573" i="6"/>
  <c r="W2573" i="6"/>
  <c r="T2573" i="6"/>
  <c r="U2573" i="6" s="1"/>
  <c r="S2573" i="6"/>
  <c r="R2573" i="6"/>
  <c r="AC2572" i="6"/>
  <c r="AD2572" i="6" s="1"/>
  <c r="AB2572" i="6"/>
  <c r="AA2572" i="6"/>
  <c r="Z2572" i="6"/>
  <c r="Y2572" i="6"/>
  <c r="X2572" i="6"/>
  <c r="W2572" i="6"/>
  <c r="T2572" i="6"/>
  <c r="U2572" i="6" s="1"/>
  <c r="R2572" i="6"/>
  <c r="S2572" i="6" s="1"/>
  <c r="AC2571" i="6"/>
  <c r="AD2571" i="6" s="1"/>
  <c r="AB2571" i="6"/>
  <c r="AA2571" i="6"/>
  <c r="Z2571" i="6"/>
  <c r="Y2571" i="6"/>
  <c r="X2571" i="6"/>
  <c r="W2571" i="6"/>
  <c r="T2571" i="6"/>
  <c r="U2571" i="6" s="1"/>
  <c r="R2571" i="6"/>
  <c r="S2571" i="6" s="1"/>
  <c r="AC2570" i="6"/>
  <c r="AD2570" i="6" s="1"/>
  <c r="AB2570" i="6"/>
  <c r="AA2570" i="6"/>
  <c r="Z2570" i="6"/>
  <c r="Y2570" i="6"/>
  <c r="X2570" i="6"/>
  <c r="W2570" i="6"/>
  <c r="T2570" i="6"/>
  <c r="U2570" i="6" s="1"/>
  <c r="R2570" i="6"/>
  <c r="S2570" i="6" s="1"/>
  <c r="AC2569" i="6"/>
  <c r="AD2569" i="6" s="1"/>
  <c r="AB2569" i="6"/>
  <c r="AA2569" i="6"/>
  <c r="Z2569" i="6"/>
  <c r="Y2569" i="6"/>
  <c r="X2569" i="6"/>
  <c r="W2569" i="6"/>
  <c r="T2569" i="6"/>
  <c r="U2569" i="6" s="1"/>
  <c r="S2569" i="6"/>
  <c r="R2569" i="6"/>
  <c r="AC2568" i="6"/>
  <c r="AD2568" i="6" s="1"/>
  <c r="AB2568" i="6"/>
  <c r="AA2568" i="6"/>
  <c r="Z2568" i="6"/>
  <c r="Y2568" i="6"/>
  <c r="X2568" i="6"/>
  <c r="W2568" i="6"/>
  <c r="T2568" i="6"/>
  <c r="U2568" i="6" s="1"/>
  <c r="R2568" i="6"/>
  <c r="S2568" i="6" s="1"/>
  <c r="AC2567" i="6"/>
  <c r="AD2567" i="6" s="1"/>
  <c r="AB2567" i="6"/>
  <c r="AA2567" i="6"/>
  <c r="Z2567" i="6"/>
  <c r="Y2567" i="6"/>
  <c r="X2567" i="6"/>
  <c r="W2567" i="6"/>
  <c r="T2567" i="6"/>
  <c r="U2567" i="6" s="1"/>
  <c r="R2567" i="6"/>
  <c r="S2567" i="6" s="1"/>
  <c r="AC2566" i="6"/>
  <c r="AD2566" i="6" s="1"/>
  <c r="AB2566" i="6"/>
  <c r="AA2566" i="6"/>
  <c r="Z2566" i="6"/>
  <c r="Y2566" i="6"/>
  <c r="X2566" i="6"/>
  <c r="W2566" i="6"/>
  <c r="T2566" i="6"/>
  <c r="U2566" i="6" s="1"/>
  <c r="R2566" i="6"/>
  <c r="S2566" i="6" s="1"/>
  <c r="AC2565" i="6"/>
  <c r="AD2565" i="6" s="1"/>
  <c r="AB2565" i="6"/>
  <c r="AA2565" i="6"/>
  <c r="Z2565" i="6"/>
  <c r="Y2565" i="6"/>
  <c r="X2565" i="6"/>
  <c r="W2565" i="6"/>
  <c r="T2565" i="6"/>
  <c r="U2565" i="6" s="1"/>
  <c r="S2565" i="6"/>
  <c r="R2565" i="6"/>
  <c r="AC2564" i="6"/>
  <c r="AD2564" i="6" s="1"/>
  <c r="AB2564" i="6"/>
  <c r="AA2564" i="6"/>
  <c r="Z2564" i="6"/>
  <c r="Y2564" i="6"/>
  <c r="X2564" i="6"/>
  <c r="W2564" i="6"/>
  <c r="T2564" i="6"/>
  <c r="U2564" i="6" s="1"/>
  <c r="R2564" i="6"/>
  <c r="S2564" i="6" s="1"/>
  <c r="AC2563" i="6"/>
  <c r="AD2563" i="6" s="1"/>
  <c r="AB2563" i="6"/>
  <c r="AA2563" i="6"/>
  <c r="Z2563" i="6"/>
  <c r="Y2563" i="6"/>
  <c r="X2563" i="6"/>
  <c r="W2563" i="6"/>
  <c r="T2563" i="6"/>
  <c r="U2563" i="6" s="1"/>
  <c r="R2563" i="6"/>
  <c r="S2563" i="6" s="1"/>
  <c r="AC2562" i="6"/>
  <c r="AD2562" i="6" s="1"/>
  <c r="AB2562" i="6"/>
  <c r="AA2562" i="6"/>
  <c r="Z2562" i="6"/>
  <c r="Y2562" i="6"/>
  <c r="X2562" i="6"/>
  <c r="W2562" i="6"/>
  <c r="U2562" i="6"/>
  <c r="T2562" i="6"/>
  <c r="S2562" i="6"/>
  <c r="R2562" i="6"/>
  <c r="AC2561" i="6"/>
  <c r="AD2561" i="6" s="1"/>
  <c r="AA2561" i="6"/>
  <c r="Z2561" i="6"/>
  <c r="Y2561" i="6"/>
  <c r="X2561" i="6"/>
  <c r="W2561" i="6"/>
  <c r="U2561" i="6"/>
  <c r="T2561" i="6"/>
  <c r="S2561" i="6"/>
  <c r="R2561" i="6"/>
  <c r="AC2560" i="6"/>
  <c r="AD2560" i="6" s="1"/>
  <c r="AA2560" i="6"/>
  <c r="Z2560" i="6"/>
  <c r="Y2560" i="6"/>
  <c r="X2560" i="6"/>
  <c r="W2560" i="6"/>
  <c r="U2560" i="6"/>
  <c r="T2560" i="6"/>
  <c r="S2560" i="6"/>
  <c r="R2560" i="6"/>
  <c r="AC2559" i="6"/>
  <c r="AD2559" i="6" s="1"/>
  <c r="AA2559" i="6"/>
  <c r="Z2559" i="6"/>
  <c r="Y2559" i="6"/>
  <c r="X2559" i="6"/>
  <c r="W2559" i="6"/>
  <c r="U2559" i="6"/>
  <c r="T2559" i="6"/>
  <c r="S2559" i="6"/>
  <c r="R2559" i="6"/>
  <c r="AC2558" i="6"/>
  <c r="AD2558" i="6" s="1"/>
  <c r="AA2558" i="6"/>
  <c r="Z2558" i="6"/>
  <c r="Y2558" i="6"/>
  <c r="X2558" i="6"/>
  <c r="W2558" i="6"/>
  <c r="U2558" i="6"/>
  <c r="T2558" i="6"/>
  <c r="S2558" i="6"/>
  <c r="R2558" i="6"/>
  <c r="AC2557" i="6"/>
  <c r="AD2557" i="6" s="1"/>
  <c r="AA2557" i="6"/>
  <c r="Z2557" i="6"/>
  <c r="Y2557" i="6"/>
  <c r="X2557" i="6"/>
  <c r="W2557" i="6"/>
  <c r="U2557" i="6"/>
  <c r="T2557" i="6"/>
  <c r="S2557" i="6"/>
  <c r="R2557" i="6"/>
  <c r="AC2556" i="6"/>
  <c r="AD2556" i="6" s="1"/>
  <c r="AA2556" i="6"/>
  <c r="Z2556" i="6"/>
  <c r="Y2556" i="6"/>
  <c r="X2556" i="6"/>
  <c r="W2556" i="6"/>
  <c r="U2556" i="6"/>
  <c r="T2556" i="6"/>
  <c r="S2556" i="6"/>
  <c r="R2556" i="6"/>
  <c r="AC2555" i="6"/>
  <c r="AD2555" i="6" s="1"/>
  <c r="AA2555" i="6"/>
  <c r="Z2555" i="6"/>
  <c r="Y2555" i="6"/>
  <c r="X2555" i="6"/>
  <c r="W2555" i="6"/>
  <c r="U2555" i="6"/>
  <c r="T2555" i="6"/>
  <c r="S2555" i="6"/>
  <c r="R2555" i="6"/>
  <c r="AC2554" i="6"/>
  <c r="AD2554" i="6" s="1"/>
  <c r="AA2554" i="6"/>
  <c r="Z2554" i="6"/>
  <c r="Y2554" i="6"/>
  <c r="X2554" i="6"/>
  <c r="W2554" i="6"/>
  <c r="U2554" i="6"/>
  <c r="T2554" i="6"/>
  <c r="S2554" i="6"/>
  <c r="R2554" i="6"/>
  <c r="AC2553" i="6"/>
  <c r="AD2553" i="6" s="1"/>
  <c r="AA2553" i="6"/>
  <c r="Z2553" i="6"/>
  <c r="Y2553" i="6"/>
  <c r="X2553" i="6"/>
  <c r="W2553" i="6"/>
  <c r="U2553" i="6"/>
  <c r="T2553" i="6"/>
  <c r="S2553" i="6"/>
  <c r="R2553" i="6"/>
  <c r="AC2552" i="6"/>
  <c r="AD2552" i="6" s="1"/>
  <c r="AA2552" i="6"/>
  <c r="Z2552" i="6"/>
  <c r="Y2552" i="6"/>
  <c r="X2552" i="6"/>
  <c r="W2552" i="6"/>
  <c r="U2552" i="6"/>
  <c r="T2552" i="6"/>
  <c r="S2552" i="6"/>
  <c r="R2552" i="6"/>
  <c r="AC2551" i="6"/>
  <c r="AD2551" i="6" s="1"/>
  <c r="AA2551" i="6"/>
  <c r="Z2551" i="6"/>
  <c r="Y2551" i="6"/>
  <c r="X2551" i="6"/>
  <c r="W2551" i="6"/>
  <c r="U2551" i="6"/>
  <c r="T2551" i="6"/>
  <c r="S2551" i="6"/>
  <c r="R2551" i="6"/>
  <c r="AC2550" i="6"/>
  <c r="AD2550" i="6" s="1"/>
  <c r="AA2550" i="6"/>
  <c r="Z2550" i="6"/>
  <c r="Y2550" i="6"/>
  <c r="X2550" i="6"/>
  <c r="W2550" i="6"/>
  <c r="U2550" i="6"/>
  <c r="T2550" i="6"/>
  <c r="S2550" i="6"/>
  <c r="R2550" i="6"/>
  <c r="AC2549" i="6"/>
  <c r="AD2549" i="6" s="1"/>
  <c r="AA2549" i="6"/>
  <c r="Z2549" i="6"/>
  <c r="Y2549" i="6"/>
  <c r="X2549" i="6"/>
  <c r="W2549" i="6"/>
  <c r="U2549" i="6"/>
  <c r="T2549" i="6"/>
  <c r="S2549" i="6"/>
  <c r="R2549" i="6"/>
  <c r="AC2548" i="6"/>
  <c r="AD2548" i="6" s="1"/>
  <c r="AA2548" i="6"/>
  <c r="Z2548" i="6"/>
  <c r="Y2548" i="6"/>
  <c r="X2548" i="6"/>
  <c r="W2548" i="6"/>
  <c r="U2548" i="6"/>
  <c r="T2548" i="6"/>
  <c r="S2548" i="6"/>
  <c r="R2548" i="6"/>
  <c r="AC2547" i="6"/>
  <c r="AD2547" i="6" s="1"/>
  <c r="AA2547" i="6"/>
  <c r="Z2547" i="6"/>
  <c r="Y2547" i="6"/>
  <c r="X2547" i="6"/>
  <c r="W2547" i="6"/>
  <c r="U2547" i="6"/>
  <c r="T2547" i="6"/>
  <c r="S2547" i="6"/>
  <c r="R2547" i="6"/>
  <c r="AC2546" i="6"/>
  <c r="AD2546" i="6" s="1"/>
  <c r="AA2546" i="6"/>
  <c r="Z2546" i="6"/>
  <c r="Y2546" i="6"/>
  <c r="X2546" i="6"/>
  <c r="W2546" i="6"/>
  <c r="U2546" i="6"/>
  <c r="T2546" i="6"/>
  <c r="S2546" i="6"/>
  <c r="R2546" i="6"/>
  <c r="AC2545" i="6"/>
  <c r="AD2545" i="6" s="1"/>
  <c r="AA2545" i="6"/>
  <c r="Z2545" i="6"/>
  <c r="Y2545" i="6"/>
  <c r="X2545" i="6"/>
  <c r="W2545" i="6"/>
  <c r="U2545" i="6"/>
  <c r="T2545" i="6"/>
  <c r="S2545" i="6"/>
  <c r="R2545" i="6"/>
  <c r="AC2544" i="6"/>
  <c r="AD2544" i="6" s="1"/>
  <c r="AA2544" i="6"/>
  <c r="Z2544" i="6"/>
  <c r="Y2544" i="6"/>
  <c r="X2544" i="6"/>
  <c r="W2544" i="6"/>
  <c r="U2544" i="6"/>
  <c r="T2544" i="6"/>
  <c r="S2544" i="6"/>
  <c r="R2544" i="6"/>
  <c r="AC2543" i="6"/>
  <c r="AD2543" i="6" s="1"/>
  <c r="AA2543" i="6"/>
  <c r="Z2543" i="6"/>
  <c r="Y2543" i="6"/>
  <c r="X2543" i="6"/>
  <c r="W2543" i="6"/>
  <c r="U2543" i="6"/>
  <c r="T2543" i="6"/>
  <c r="S2543" i="6"/>
  <c r="R2543" i="6"/>
  <c r="AC2542" i="6"/>
  <c r="AD2542" i="6" s="1"/>
  <c r="AA2542" i="6"/>
  <c r="Z2542" i="6"/>
  <c r="Y2542" i="6"/>
  <c r="X2542" i="6"/>
  <c r="W2542" i="6"/>
  <c r="U2542" i="6"/>
  <c r="T2542" i="6"/>
  <c r="S2542" i="6"/>
  <c r="R2542" i="6"/>
  <c r="AC2541" i="6"/>
  <c r="AD2541" i="6" s="1"/>
  <c r="AA2541" i="6"/>
  <c r="Z2541" i="6"/>
  <c r="Y2541" i="6"/>
  <c r="X2541" i="6"/>
  <c r="W2541" i="6"/>
  <c r="U2541" i="6"/>
  <c r="T2541" i="6"/>
  <c r="S2541" i="6"/>
  <c r="R2541" i="6"/>
  <c r="AC2540" i="6"/>
  <c r="AD2540" i="6" s="1"/>
  <c r="AA2540" i="6"/>
  <c r="Z2540" i="6"/>
  <c r="Y2540" i="6"/>
  <c r="X2540" i="6"/>
  <c r="W2540" i="6"/>
  <c r="U2540" i="6"/>
  <c r="T2540" i="6"/>
  <c r="S2540" i="6"/>
  <c r="R2540" i="6"/>
  <c r="AC2539" i="6"/>
  <c r="AD2539" i="6" s="1"/>
  <c r="AA2539" i="6"/>
  <c r="Z2539" i="6"/>
  <c r="Y2539" i="6"/>
  <c r="X2539" i="6"/>
  <c r="W2539" i="6"/>
  <c r="U2539" i="6"/>
  <c r="T2539" i="6"/>
  <c r="S2539" i="6"/>
  <c r="R2539" i="6"/>
  <c r="AC2538" i="6"/>
  <c r="AD2538" i="6" s="1"/>
  <c r="AA2538" i="6"/>
  <c r="Z2538" i="6"/>
  <c r="Y2538" i="6"/>
  <c r="X2538" i="6"/>
  <c r="W2538" i="6"/>
  <c r="U2538" i="6"/>
  <c r="T2538" i="6"/>
  <c r="S2538" i="6"/>
  <c r="R2538" i="6"/>
  <c r="AC2537" i="6"/>
  <c r="AD2537" i="6" s="1"/>
  <c r="AA2537" i="6"/>
  <c r="Z2537" i="6"/>
  <c r="Y2537" i="6"/>
  <c r="X2537" i="6"/>
  <c r="W2537" i="6"/>
  <c r="U2537" i="6"/>
  <c r="T2537" i="6"/>
  <c r="S2537" i="6"/>
  <c r="R2537" i="6"/>
  <c r="AC2536" i="6"/>
  <c r="AD2536" i="6" s="1"/>
  <c r="AA2536" i="6"/>
  <c r="Z2536" i="6"/>
  <c r="Y2536" i="6"/>
  <c r="X2536" i="6"/>
  <c r="W2536" i="6"/>
  <c r="U2536" i="6"/>
  <c r="T2536" i="6"/>
  <c r="S2536" i="6"/>
  <c r="R2536" i="6"/>
  <c r="AC2535" i="6"/>
  <c r="AD2535" i="6" s="1"/>
  <c r="AA2535" i="6"/>
  <c r="Z2535" i="6"/>
  <c r="Y2535" i="6"/>
  <c r="X2535" i="6"/>
  <c r="W2535" i="6"/>
  <c r="U2535" i="6"/>
  <c r="T2535" i="6"/>
  <c r="S2535" i="6"/>
  <c r="R2535" i="6"/>
  <c r="AC2534" i="6"/>
  <c r="AD2534" i="6" s="1"/>
  <c r="AA2534" i="6"/>
  <c r="Z2534" i="6"/>
  <c r="Y2534" i="6"/>
  <c r="X2534" i="6"/>
  <c r="W2534" i="6"/>
  <c r="U2534" i="6"/>
  <c r="T2534" i="6"/>
  <c r="S2534" i="6"/>
  <c r="R2534" i="6"/>
  <c r="AC2533" i="6"/>
  <c r="AD2533" i="6" s="1"/>
  <c r="AA2533" i="6"/>
  <c r="Z2533" i="6"/>
  <c r="Y2533" i="6"/>
  <c r="X2533" i="6"/>
  <c r="W2533" i="6"/>
  <c r="U2533" i="6"/>
  <c r="T2533" i="6"/>
  <c r="S2533" i="6"/>
  <c r="R2533" i="6"/>
  <c r="AC2532" i="6"/>
  <c r="AD2532" i="6" s="1"/>
  <c r="AA2532" i="6"/>
  <c r="Z2532" i="6"/>
  <c r="Y2532" i="6"/>
  <c r="X2532" i="6"/>
  <c r="W2532" i="6"/>
  <c r="U2532" i="6"/>
  <c r="T2532" i="6"/>
  <c r="S2532" i="6"/>
  <c r="R2532" i="6"/>
  <c r="AC2531" i="6"/>
  <c r="AD2531" i="6" s="1"/>
  <c r="AA2531" i="6"/>
  <c r="Z2531" i="6"/>
  <c r="Y2531" i="6"/>
  <c r="X2531" i="6"/>
  <c r="W2531" i="6"/>
  <c r="U2531" i="6"/>
  <c r="T2531" i="6"/>
  <c r="S2531" i="6"/>
  <c r="R2531" i="6"/>
  <c r="AC2530" i="6"/>
  <c r="AD2530" i="6" s="1"/>
  <c r="AA2530" i="6"/>
  <c r="Z2530" i="6"/>
  <c r="Y2530" i="6"/>
  <c r="X2530" i="6"/>
  <c r="W2530" i="6"/>
  <c r="U2530" i="6"/>
  <c r="T2530" i="6"/>
  <c r="S2530" i="6"/>
  <c r="R2530" i="6"/>
  <c r="AC2529" i="6"/>
  <c r="AD2529" i="6" s="1"/>
  <c r="AB2529" i="6"/>
  <c r="AA2529" i="6"/>
  <c r="Z2529" i="6"/>
  <c r="Y2529" i="6"/>
  <c r="X2529" i="6"/>
  <c r="W2529" i="6"/>
  <c r="T2529" i="6"/>
  <c r="U2529" i="6" s="1"/>
  <c r="R2529" i="6"/>
  <c r="S2529" i="6" s="1"/>
  <c r="AC2528" i="6"/>
  <c r="AD2528" i="6" s="1"/>
  <c r="AB2528" i="6"/>
  <c r="AA2528" i="6"/>
  <c r="Z2528" i="6"/>
  <c r="Y2528" i="6"/>
  <c r="X2528" i="6"/>
  <c r="W2528" i="6"/>
  <c r="U2528" i="6"/>
  <c r="T2528" i="6"/>
  <c r="S2528" i="6"/>
  <c r="R2528" i="6"/>
  <c r="AC2527" i="6"/>
  <c r="AD2527" i="6" s="1"/>
  <c r="AB2527" i="6"/>
  <c r="AA2527" i="6"/>
  <c r="Z2527" i="6"/>
  <c r="Y2527" i="6"/>
  <c r="X2527" i="6"/>
  <c r="W2527" i="6"/>
  <c r="T2527" i="6"/>
  <c r="U2527" i="6" s="1"/>
  <c r="R2527" i="6"/>
  <c r="S2527" i="6" s="1"/>
  <c r="AC2526" i="6"/>
  <c r="AD2526" i="6" s="1"/>
  <c r="AB2526" i="6"/>
  <c r="AA2526" i="6"/>
  <c r="Z2526" i="6"/>
  <c r="Y2526" i="6"/>
  <c r="X2526" i="6"/>
  <c r="W2526" i="6"/>
  <c r="U2526" i="6"/>
  <c r="T2526" i="6"/>
  <c r="S2526" i="6"/>
  <c r="R2526" i="6"/>
  <c r="AC2525" i="6"/>
  <c r="AD2525" i="6" s="1"/>
  <c r="AB2525" i="6"/>
  <c r="AA2525" i="6"/>
  <c r="Z2525" i="6"/>
  <c r="Y2525" i="6"/>
  <c r="X2525" i="6"/>
  <c r="W2525" i="6"/>
  <c r="T2525" i="6"/>
  <c r="U2525" i="6" s="1"/>
  <c r="R2525" i="6"/>
  <c r="S2525" i="6" s="1"/>
  <c r="AC2524" i="6"/>
  <c r="AD2524" i="6" s="1"/>
  <c r="AB2524" i="6"/>
  <c r="AA2524" i="6"/>
  <c r="Z2524" i="6"/>
  <c r="Y2524" i="6"/>
  <c r="X2524" i="6"/>
  <c r="W2524" i="6"/>
  <c r="U2524" i="6"/>
  <c r="T2524" i="6"/>
  <c r="S2524" i="6"/>
  <c r="R2524" i="6"/>
  <c r="AC2523" i="6"/>
  <c r="AD2523" i="6" s="1"/>
  <c r="AB2523" i="6"/>
  <c r="AA2523" i="6"/>
  <c r="Z2523" i="6"/>
  <c r="Y2523" i="6"/>
  <c r="X2523" i="6"/>
  <c r="W2523" i="6"/>
  <c r="T2523" i="6"/>
  <c r="U2523" i="6" s="1"/>
  <c r="R2523" i="6"/>
  <c r="S2523" i="6" s="1"/>
  <c r="AC2522" i="6"/>
  <c r="AD2522" i="6" s="1"/>
  <c r="AB2522" i="6"/>
  <c r="AA2522" i="6"/>
  <c r="Z2522" i="6"/>
  <c r="Y2522" i="6"/>
  <c r="X2522" i="6"/>
  <c r="W2522" i="6"/>
  <c r="U2522" i="6"/>
  <c r="T2522" i="6"/>
  <c r="S2522" i="6"/>
  <c r="R2522" i="6"/>
  <c r="AC2521" i="6"/>
  <c r="AD2521" i="6" s="1"/>
  <c r="AB2521" i="6"/>
  <c r="AA2521" i="6"/>
  <c r="Z2521" i="6"/>
  <c r="Y2521" i="6"/>
  <c r="X2521" i="6"/>
  <c r="W2521" i="6"/>
  <c r="T2521" i="6"/>
  <c r="U2521" i="6" s="1"/>
  <c r="R2521" i="6"/>
  <c r="S2521" i="6" s="1"/>
  <c r="AC2520" i="6"/>
  <c r="AD2520" i="6" s="1"/>
  <c r="AB2520" i="6"/>
  <c r="AA2520" i="6"/>
  <c r="Z2520" i="6"/>
  <c r="Y2520" i="6"/>
  <c r="X2520" i="6"/>
  <c r="W2520" i="6"/>
  <c r="U2520" i="6"/>
  <c r="T2520" i="6"/>
  <c r="S2520" i="6"/>
  <c r="R2520" i="6"/>
  <c r="AC2519" i="6"/>
  <c r="AD2519" i="6" s="1"/>
  <c r="AB2519" i="6"/>
  <c r="AA2519" i="6"/>
  <c r="Z2519" i="6"/>
  <c r="Y2519" i="6"/>
  <c r="X2519" i="6"/>
  <c r="W2519" i="6"/>
  <c r="T2519" i="6"/>
  <c r="U2519" i="6" s="1"/>
  <c r="R2519" i="6"/>
  <c r="S2519" i="6" s="1"/>
  <c r="AC2518" i="6"/>
  <c r="AD2518" i="6" s="1"/>
  <c r="AB2518" i="6"/>
  <c r="AA2518" i="6"/>
  <c r="Z2518" i="6"/>
  <c r="Y2518" i="6"/>
  <c r="X2518" i="6"/>
  <c r="W2518" i="6"/>
  <c r="U2518" i="6"/>
  <c r="T2518" i="6"/>
  <c r="S2518" i="6"/>
  <c r="R2518" i="6"/>
  <c r="AC2517" i="6"/>
  <c r="AD2517" i="6" s="1"/>
  <c r="AB2517" i="6"/>
  <c r="AA2517" i="6"/>
  <c r="Z2517" i="6"/>
  <c r="Y2517" i="6"/>
  <c r="X2517" i="6"/>
  <c r="W2517" i="6"/>
  <c r="T2517" i="6"/>
  <c r="U2517" i="6" s="1"/>
  <c r="R2517" i="6"/>
  <c r="S2517" i="6" s="1"/>
  <c r="AC2516" i="6"/>
  <c r="AD2516" i="6" s="1"/>
  <c r="AB2516" i="6"/>
  <c r="AA2516" i="6"/>
  <c r="Z2516" i="6"/>
  <c r="Y2516" i="6"/>
  <c r="X2516" i="6"/>
  <c r="W2516" i="6"/>
  <c r="U2516" i="6"/>
  <c r="T2516" i="6"/>
  <c r="S2516" i="6"/>
  <c r="R2516" i="6"/>
  <c r="AC2515" i="6"/>
  <c r="AD2515" i="6" s="1"/>
  <c r="AB2515" i="6"/>
  <c r="AA2515" i="6"/>
  <c r="Z2515" i="6"/>
  <c r="Y2515" i="6"/>
  <c r="X2515" i="6"/>
  <c r="W2515" i="6"/>
  <c r="T2515" i="6"/>
  <c r="U2515" i="6" s="1"/>
  <c r="R2515" i="6"/>
  <c r="S2515" i="6" s="1"/>
  <c r="AC2514" i="6"/>
  <c r="AD2514" i="6" s="1"/>
  <c r="AB2514" i="6"/>
  <c r="AA2514" i="6"/>
  <c r="Z2514" i="6"/>
  <c r="Y2514" i="6"/>
  <c r="X2514" i="6"/>
  <c r="W2514" i="6"/>
  <c r="U2514" i="6"/>
  <c r="T2514" i="6"/>
  <c r="S2514" i="6"/>
  <c r="R2514" i="6"/>
  <c r="AC2513" i="6"/>
  <c r="AD2513" i="6" s="1"/>
  <c r="AB2513" i="6"/>
  <c r="AA2513" i="6"/>
  <c r="Z2513" i="6"/>
  <c r="Y2513" i="6"/>
  <c r="X2513" i="6"/>
  <c r="W2513" i="6"/>
  <c r="T2513" i="6"/>
  <c r="U2513" i="6" s="1"/>
  <c r="R2513" i="6"/>
  <c r="S2513" i="6" s="1"/>
  <c r="AC2512" i="6"/>
  <c r="AD2512" i="6" s="1"/>
  <c r="AB2512" i="6"/>
  <c r="AA2512" i="6"/>
  <c r="Z2512" i="6"/>
  <c r="Y2512" i="6"/>
  <c r="X2512" i="6"/>
  <c r="W2512" i="6"/>
  <c r="U2512" i="6"/>
  <c r="T2512" i="6"/>
  <c r="S2512" i="6"/>
  <c r="R2512" i="6"/>
  <c r="AC2511" i="6"/>
  <c r="AD2511" i="6" s="1"/>
  <c r="AB2511" i="6"/>
  <c r="AA2511" i="6"/>
  <c r="Z2511" i="6"/>
  <c r="Y2511" i="6"/>
  <c r="X2511" i="6"/>
  <c r="W2511" i="6"/>
  <c r="T2511" i="6"/>
  <c r="U2511" i="6" s="1"/>
  <c r="R2511" i="6"/>
  <c r="S2511" i="6" s="1"/>
  <c r="AC2510" i="6"/>
  <c r="AD2510" i="6" s="1"/>
  <c r="AB2510" i="6"/>
  <c r="AA2510" i="6"/>
  <c r="Z2510" i="6"/>
  <c r="Y2510" i="6"/>
  <c r="X2510" i="6"/>
  <c r="W2510" i="6"/>
  <c r="U2510" i="6"/>
  <c r="T2510" i="6"/>
  <c r="S2510" i="6"/>
  <c r="R2510" i="6"/>
  <c r="AC2509" i="6"/>
  <c r="AD2509" i="6" s="1"/>
  <c r="AB2509" i="6"/>
  <c r="AA2509" i="6"/>
  <c r="Z2509" i="6"/>
  <c r="Y2509" i="6"/>
  <c r="X2509" i="6"/>
  <c r="W2509" i="6"/>
  <c r="T2509" i="6"/>
  <c r="U2509" i="6" s="1"/>
  <c r="R2509" i="6"/>
  <c r="S2509" i="6" s="1"/>
  <c r="AC2508" i="6"/>
  <c r="AD2508" i="6" s="1"/>
  <c r="AB2508" i="6"/>
  <c r="AA2508" i="6"/>
  <c r="Z2508" i="6"/>
  <c r="Y2508" i="6"/>
  <c r="X2508" i="6"/>
  <c r="W2508" i="6"/>
  <c r="U2508" i="6"/>
  <c r="T2508" i="6"/>
  <c r="S2508" i="6"/>
  <c r="R2508" i="6"/>
  <c r="AC2507" i="6"/>
  <c r="AD2507" i="6" s="1"/>
  <c r="AB2507" i="6"/>
  <c r="AA2507" i="6"/>
  <c r="Z2507" i="6"/>
  <c r="Y2507" i="6"/>
  <c r="X2507" i="6"/>
  <c r="W2507" i="6"/>
  <c r="T2507" i="6"/>
  <c r="U2507" i="6" s="1"/>
  <c r="R2507" i="6"/>
  <c r="S2507" i="6" s="1"/>
  <c r="AC2506" i="6"/>
  <c r="AD2506" i="6" s="1"/>
  <c r="AB2506" i="6"/>
  <c r="AA2506" i="6"/>
  <c r="Z2506" i="6"/>
  <c r="Y2506" i="6"/>
  <c r="X2506" i="6"/>
  <c r="W2506" i="6"/>
  <c r="U2506" i="6"/>
  <c r="T2506" i="6"/>
  <c r="S2506" i="6"/>
  <c r="R2506" i="6"/>
  <c r="AC2505" i="6"/>
  <c r="AD2505" i="6" s="1"/>
  <c r="AB2505" i="6"/>
  <c r="AA2505" i="6"/>
  <c r="Z2505" i="6"/>
  <c r="Y2505" i="6"/>
  <c r="X2505" i="6"/>
  <c r="W2505" i="6"/>
  <c r="T2505" i="6"/>
  <c r="U2505" i="6" s="1"/>
  <c r="R2505" i="6"/>
  <c r="S2505" i="6" s="1"/>
  <c r="AC2504" i="6"/>
  <c r="AD2504" i="6" s="1"/>
  <c r="AB2504" i="6"/>
  <c r="AA2504" i="6"/>
  <c r="Z2504" i="6"/>
  <c r="Y2504" i="6"/>
  <c r="X2504" i="6"/>
  <c r="W2504" i="6"/>
  <c r="U2504" i="6"/>
  <c r="T2504" i="6"/>
  <c r="S2504" i="6"/>
  <c r="R2504" i="6"/>
  <c r="AC2503" i="6"/>
  <c r="AD2503" i="6" s="1"/>
  <c r="AB2503" i="6"/>
  <c r="AA2503" i="6"/>
  <c r="Z2503" i="6"/>
  <c r="Y2503" i="6"/>
  <c r="X2503" i="6"/>
  <c r="W2503" i="6"/>
  <c r="T2503" i="6"/>
  <c r="U2503" i="6" s="1"/>
  <c r="R2503" i="6"/>
  <c r="S2503" i="6" s="1"/>
  <c r="AC2502" i="6"/>
  <c r="AD2502" i="6" s="1"/>
  <c r="AB2502" i="6"/>
  <c r="AA2502" i="6"/>
  <c r="Z2502" i="6"/>
  <c r="Y2502" i="6"/>
  <c r="X2502" i="6"/>
  <c r="W2502" i="6"/>
  <c r="U2502" i="6"/>
  <c r="T2502" i="6"/>
  <c r="S2502" i="6"/>
  <c r="R2502" i="6"/>
  <c r="AC2501" i="6"/>
  <c r="AD2501" i="6" s="1"/>
  <c r="AB2501" i="6"/>
  <c r="AA2501" i="6"/>
  <c r="Z2501" i="6"/>
  <c r="Y2501" i="6"/>
  <c r="X2501" i="6"/>
  <c r="W2501" i="6"/>
  <c r="T2501" i="6"/>
  <c r="U2501" i="6" s="1"/>
  <c r="R2501" i="6"/>
  <c r="S2501" i="6" s="1"/>
  <c r="AC2500" i="6"/>
  <c r="AD2500" i="6" s="1"/>
  <c r="AB2500" i="6"/>
  <c r="AA2500" i="6"/>
  <c r="Z2500" i="6"/>
  <c r="Y2500" i="6"/>
  <c r="X2500" i="6"/>
  <c r="W2500" i="6"/>
  <c r="U2500" i="6"/>
  <c r="T2500" i="6"/>
  <c r="S2500" i="6"/>
  <c r="R2500" i="6"/>
  <c r="AC2499" i="6"/>
  <c r="AD2499" i="6" s="1"/>
  <c r="AB2499" i="6"/>
  <c r="AA2499" i="6"/>
  <c r="Z2499" i="6"/>
  <c r="Y2499" i="6"/>
  <c r="X2499" i="6"/>
  <c r="W2499" i="6"/>
  <c r="T2499" i="6"/>
  <c r="U2499" i="6" s="1"/>
  <c r="R2499" i="6"/>
  <c r="S2499" i="6" s="1"/>
  <c r="AC2498" i="6"/>
  <c r="AD2498" i="6" s="1"/>
  <c r="AB2498" i="6"/>
  <c r="AA2498" i="6"/>
  <c r="Z2498" i="6"/>
  <c r="Y2498" i="6"/>
  <c r="X2498" i="6"/>
  <c r="W2498" i="6"/>
  <c r="U2498" i="6"/>
  <c r="T2498" i="6"/>
  <c r="S2498" i="6"/>
  <c r="R2498" i="6"/>
  <c r="AC2497" i="6"/>
  <c r="AD2497" i="6" s="1"/>
  <c r="AA2497" i="6"/>
  <c r="Z2497" i="6"/>
  <c r="Y2497" i="6"/>
  <c r="X2497" i="6"/>
  <c r="W2497" i="6"/>
  <c r="U2497" i="6"/>
  <c r="T2497" i="6"/>
  <c r="S2497" i="6"/>
  <c r="R2497" i="6"/>
  <c r="AC2496" i="6"/>
  <c r="AD2496" i="6" s="1"/>
  <c r="AA2496" i="6"/>
  <c r="Z2496" i="6"/>
  <c r="Y2496" i="6"/>
  <c r="X2496" i="6"/>
  <c r="W2496" i="6"/>
  <c r="U2496" i="6"/>
  <c r="T2496" i="6"/>
  <c r="S2496" i="6"/>
  <c r="R2496" i="6"/>
  <c r="AC2495" i="6"/>
  <c r="AD2495" i="6" s="1"/>
  <c r="AA2495" i="6"/>
  <c r="Z2495" i="6"/>
  <c r="Y2495" i="6"/>
  <c r="X2495" i="6"/>
  <c r="W2495" i="6"/>
  <c r="U2495" i="6"/>
  <c r="T2495" i="6"/>
  <c r="S2495" i="6"/>
  <c r="R2495" i="6"/>
  <c r="AC2494" i="6"/>
  <c r="AD2494" i="6" s="1"/>
  <c r="AA2494" i="6"/>
  <c r="Z2494" i="6"/>
  <c r="Y2494" i="6"/>
  <c r="X2494" i="6"/>
  <c r="W2494" i="6"/>
  <c r="U2494" i="6"/>
  <c r="T2494" i="6"/>
  <c r="S2494" i="6"/>
  <c r="R2494" i="6"/>
  <c r="AC2493" i="6"/>
  <c r="AD2493" i="6" s="1"/>
  <c r="AA2493" i="6"/>
  <c r="Z2493" i="6"/>
  <c r="Y2493" i="6"/>
  <c r="X2493" i="6"/>
  <c r="W2493" i="6"/>
  <c r="U2493" i="6"/>
  <c r="T2493" i="6"/>
  <c r="S2493" i="6"/>
  <c r="R2493" i="6"/>
  <c r="AC2492" i="6"/>
  <c r="AD2492" i="6" s="1"/>
  <c r="AA2492" i="6"/>
  <c r="Z2492" i="6"/>
  <c r="Y2492" i="6"/>
  <c r="X2492" i="6"/>
  <c r="W2492" i="6"/>
  <c r="U2492" i="6"/>
  <c r="T2492" i="6"/>
  <c r="S2492" i="6"/>
  <c r="R2492" i="6"/>
  <c r="AC2491" i="6"/>
  <c r="AD2491" i="6" s="1"/>
  <c r="AA2491" i="6"/>
  <c r="Z2491" i="6"/>
  <c r="Y2491" i="6"/>
  <c r="X2491" i="6"/>
  <c r="W2491" i="6"/>
  <c r="U2491" i="6"/>
  <c r="T2491" i="6"/>
  <c r="S2491" i="6"/>
  <c r="R2491" i="6"/>
  <c r="AC2490" i="6"/>
  <c r="AD2490" i="6" s="1"/>
  <c r="AA2490" i="6"/>
  <c r="Z2490" i="6"/>
  <c r="Y2490" i="6"/>
  <c r="X2490" i="6"/>
  <c r="W2490" i="6"/>
  <c r="U2490" i="6"/>
  <c r="T2490" i="6"/>
  <c r="S2490" i="6"/>
  <c r="R2490" i="6"/>
  <c r="AC2489" i="6"/>
  <c r="AD2489" i="6" s="1"/>
  <c r="AA2489" i="6"/>
  <c r="Z2489" i="6"/>
  <c r="Y2489" i="6"/>
  <c r="X2489" i="6"/>
  <c r="W2489" i="6"/>
  <c r="U2489" i="6"/>
  <c r="T2489" i="6"/>
  <c r="S2489" i="6"/>
  <c r="R2489" i="6"/>
  <c r="AC2488" i="6"/>
  <c r="AD2488" i="6" s="1"/>
  <c r="AA2488" i="6"/>
  <c r="Z2488" i="6"/>
  <c r="Y2488" i="6"/>
  <c r="X2488" i="6"/>
  <c r="W2488" i="6"/>
  <c r="U2488" i="6"/>
  <c r="T2488" i="6"/>
  <c r="S2488" i="6"/>
  <c r="R2488" i="6"/>
  <c r="AC2487" i="6"/>
  <c r="AD2487" i="6" s="1"/>
  <c r="AA2487" i="6"/>
  <c r="Z2487" i="6"/>
  <c r="Y2487" i="6"/>
  <c r="X2487" i="6"/>
  <c r="W2487" i="6"/>
  <c r="U2487" i="6"/>
  <c r="T2487" i="6"/>
  <c r="S2487" i="6"/>
  <c r="R2487" i="6"/>
  <c r="AC2486" i="6"/>
  <c r="AD2486" i="6" s="1"/>
  <c r="AA2486" i="6"/>
  <c r="Z2486" i="6"/>
  <c r="Y2486" i="6"/>
  <c r="X2486" i="6"/>
  <c r="W2486" i="6"/>
  <c r="U2486" i="6"/>
  <c r="T2486" i="6"/>
  <c r="S2486" i="6"/>
  <c r="R2486" i="6"/>
  <c r="AC2485" i="6"/>
  <c r="AD2485" i="6" s="1"/>
  <c r="AA2485" i="6"/>
  <c r="Z2485" i="6"/>
  <c r="Y2485" i="6"/>
  <c r="X2485" i="6"/>
  <c r="W2485" i="6"/>
  <c r="U2485" i="6"/>
  <c r="T2485" i="6"/>
  <c r="S2485" i="6"/>
  <c r="R2485" i="6"/>
  <c r="AC2484" i="6"/>
  <c r="AD2484" i="6" s="1"/>
  <c r="AA2484" i="6"/>
  <c r="Z2484" i="6"/>
  <c r="Y2484" i="6"/>
  <c r="X2484" i="6"/>
  <c r="W2484" i="6"/>
  <c r="U2484" i="6"/>
  <c r="T2484" i="6"/>
  <c r="S2484" i="6"/>
  <c r="R2484" i="6"/>
  <c r="AC2483" i="6"/>
  <c r="AD2483" i="6" s="1"/>
  <c r="AA2483" i="6"/>
  <c r="Z2483" i="6"/>
  <c r="Y2483" i="6"/>
  <c r="X2483" i="6"/>
  <c r="W2483" i="6"/>
  <c r="U2483" i="6"/>
  <c r="T2483" i="6"/>
  <c r="S2483" i="6"/>
  <c r="R2483" i="6"/>
  <c r="AC2482" i="6"/>
  <c r="AD2482" i="6" s="1"/>
  <c r="AA2482" i="6"/>
  <c r="Z2482" i="6"/>
  <c r="Y2482" i="6"/>
  <c r="X2482" i="6"/>
  <c r="W2482" i="6"/>
  <c r="U2482" i="6"/>
  <c r="T2482" i="6"/>
  <c r="S2482" i="6"/>
  <c r="R2482" i="6"/>
  <c r="AC2481" i="6"/>
  <c r="AD2481" i="6" s="1"/>
  <c r="AA2481" i="6"/>
  <c r="Z2481" i="6"/>
  <c r="Y2481" i="6"/>
  <c r="X2481" i="6"/>
  <c r="W2481" i="6"/>
  <c r="U2481" i="6"/>
  <c r="T2481" i="6"/>
  <c r="S2481" i="6"/>
  <c r="R2481" i="6"/>
  <c r="AC2480" i="6"/>
  <c r="AD2480" i="6" s="1"/>
  <c r="AA2480" i="6"/>
  <c r="Z2480" i="6"/>
  <c r="Y2480" i="6"/>
  <c r="X2480" i="6"/>
  <c r="W2480" i="6"/>
  <c r="U2480" i="6"/>
  <c r="T2480" i="6"/>
  <c r="S2480" i="6"/>
  <c r="R2480" i="6"/>
  <c r="AC2479" i="6"/>
  <c r="AD2479" i="6" s="1"/>
  <c r="AA2479" i="6"/>
  <c r="Z2479" i="6"/>
  <c r="Y2479" i="6"/>
  <c r="X2479" i="6"/>
  <c r="W2479" i="6"/>
  <c r="U2479" i="6"/>
  <c r="T2479" i="6"/>
  <c r="S2479" i="6"/>
  <c r="R2479" i="6"/>
  <c r="AC2478" i="6"/>
  <c r="AD2478" i="6" s="1"/>
  <c r="AA2478" i="6"/>
  <c r="Z2478" i="6"/>
  <c r="Y2478" i="6"/>
  <c r="X2478" i="6"/>
  <c r="W2478" i="6"/>
  <c r="U2478" i="6"/>
  <c r="T2478" i="6"/>
  <c r="S2478" i="6"/>
  <c r="R2478" i="6"/>
  <c r="AC2477" i="6"/>
  <c r="AD2477" i="6" s="1"/>
  <c r="AA2477" i="6"/>
  <c r="Z2477" i="6"/>
  <c r="Y2477" i="6"/>
  <c r="X2477" i="6"/>
  <c r="W2477" i="6"/>
  <c r="U2477" i="6"/>
  <c r="T2477" i="6"/>
  <c r="S2477" i="6"/>
  <c r="R2477" i="6"/>
  <c r="AC2476" i="6"/>
  <c r="AD2476" i="6" s="1"/>
  <c r="AA2476" i="6"/>
  <c r="Z2476" i="6"/>
  <c r="Y2476" i="6"/>
  <c r="X2476" i="6"/>
  <c r="W2476" i="6"/>
  <c r="U2476" i="6"/>
  <c r="T2476" i="6"/>
  <c r="S2476" i="6"/>
  <c r="R2476" i="6"/>
  <c r="AC2475" i="6"/>
  <c r="AD2475" i="6" s="1"/>
  <c r="AA2475" i="6"/>
  <c r="Z2475" i="6"/>
  <c r="Y2475" i="6"/>
  <c r="X2475" i="6"/>
  <c r="W2475" i="6"/>
  <c r="U2475" i="6"/>
  <c r="T2475" i="6"/>
  <c r="S2475" i="6"/>
  <c r="R2475" i="6"/>
  <c r="AC2474" i="6"/>
  <c r="AD2474" i="6" s="1"/>
  <c r="AA2474" i="6"/>
  <c r="Z2474" i="6"/>
  <c r="Y2474" i="6"/>
  <c r="X2474" i="6"/>
  <c r="W2474" i="6"/>
  <c r="U2474" i="6"/>
  <c r="T2474" i="6"/>
  <c r="S2474" i="6"/>
  <c r="R2474" i="6"/>
  <c r="AC2473" i="6"/>
  <c r="AD2473" i="6" s="1"/>
  <c r="AA2473" i="6"/>
  <c r="Z2473" i="6"/>
  <c r="Y2473" i="6"/>
  <c r="X2473" i="6"/>
  <c r="W2473" i="6"/>
  <c r="U2473" i="6"/>
  <c r="T2473" i="6"/>
  <c r="S2473" i="6"/>
  <c r="R2473" i="6"/>
  <c r="AC2472" i="6"/>
  <c r="AD2472" i="6" s="1"/>
  <c r="AA2472" i="6"/>
  <c r="Z2472" i="6"/>
  <c r="Y2472" i="6"/>
  <c r="X2472" i="6"/>
  <c r="W2472" i="6"/>
  <c r="U2472" i="6"/>
  <c r="T2472" i="6"/>
  <c r="S2472" i="6"/>
  <c r="R2472" i="6"/>
  <c r="AC2471" i="6"/>
  <c r="AD2471" i="6" s="1"/>
  <c r="AA2471" i="6"/>
  <c r="Z2471" i="6"/>
  <c r="Y2471" i="6"/>
  <c r="X2471" i="6"/>
  <c r="W2471" i="6"/>
  <c r="U2471" i="6"/>
  <c r="T2471" i="6"/>
  <c r="S2471" i="6"/>
  <c r="R2471" i="6"/>
  <c r="AC2470" i="6"/>
  <c r="AD2470" i="6" s="1"/>
  <c r="AA2470" i="6"/>
  <c r="Z2470" i="6"/>
  <c r="Y2470" i="6"/>
  <c r="X2470" i="6"/>
  <c r="W2470" i="6"/>
  <c r="U2470" i="6"/>
  <c r="T2470" i="6"/>
  <c r="S2470" i="6"/>
  <c r="R2470" i="6"/>
  <c r="AC2469" i="6"/>
  <c r="AD2469" i="6" s="1"/>
  <c r="AA2469" i="6"/>
  <c r="Z2469" i="6"/>
  <c r="Y2469" i="6"/>
  <c r="X2469" i="6"/>
  <c r="W2469" i="6"/>
  <c r="U2469" i="6"/>
  <c r="T2469" i="6"/>
  <c r="S2469" i="6"/>
  <c r="R2469" i="6"/>
  <c r="AC2468" i="6"/>
  <c r="AD2468" i="6" s="1"/>
  <c r="AA2468" i="6"/>
  <c r="Z2468" i="6"/>
  <c r="Y2468" i="6"/>
  <c r="X2468" i="6"/>
  <c r="W2468" i="6"/>
  <c r="U2468" i="6"/>
  <c r="T2468" i="6"/>
  <c r="S2468" i="6"/>
  <c r="R2468" i="6"/>
  <c r="AC2467" i="6"/>
  <c r="AD2467" i="6" s="1"/>
  <c r="AA2467" i="6"/>
  <c r="Z2467" i="6"/>
  <c r="Y2467" i="6"/>
  <c r="X2467" i="6"/>
  <c r="W2467" i="6"/>
  <c r="U2467" i="6"/>
  <c r="T2467" i="6"/>
  <c r="S2467" i="6"/>
  <c r="R2467" i="6"/>
  <c r="AC2466" i="6"/>
  <c r="AD2466" i="6" s="1"/>
  <c r="AA2466" i="6"/>
  <c r="Z2466" i="6"/>
  <c r="Y2466" i="6"/>
  <c r="X2466" i="6"/>
  <c r="W2466" i="6"/>
  <c r="U2466" i="6"/>
  <c r="T2466" i="6"/>
  <c r="S2466" i="6"/>
  <c r="R2466" i="6"/>
  <c r="AC2465" i="6"/>
  <c r="AD2465" i="6" s="1"/>
  <c r="AA2465" i="6"/>
  <c r="Z2465" i="6"/>
  <c r="Y2465" i="6"/>
  <c r="X2465" i="6"/>
  <c r="W2465" i="6"/>
  <c r="U2465" i="6"/>
  <c r="T2465" i="6"/>
  <c r="S2465" i="6"/>
  <c r="R2465" i="6"/>
  <c r="AC2464" i="6"/>
  <c r="AD2464" i="6" s="1"/>
  <c r="AA2464" i="6"/>
  <c r="Z2464" i="6"/>
  <c r="Y2464" i="6"/>
  <c r="X2464" i="6"/>
  <c r="W2464" i="6"/>
  <c r="U2464" i="6"/>
  <c r="T2464" i="6"/>
  <c r="S2464" i="6"/>
  <c r="R2464" i="6"/>
  <c r="AC2463" i="6"/>
  <c r="AD2463" i="6" s="1"/>
  <c r="AA2463" i="6"/>
  <c r="Z2463" i="6"/>
  <c r="Y2463" i="6"/>
  <c r="X2463" i="6"/>
  <c r="W2463" i="6"/>
  <c r="U2463" i="6"/>
  <c r="T2463" i="6"/>
  <c r="S2463" i="6"/>
  <c r="R2463" i="6"/>
  <c r="AC2462" i="6"/>
  <c r="AD2462" i="6" s="1"/>
  <c r="AA2462" i="6"/>
  <c r="Z2462" i="6"/>
  <c r="Y2462" i="6"/>
  <c r="X2462" i="6"/>
  <c r="W2462" i="6"/>
  <c r="U2462" i="6"/>
  <c r="T2462" i="6"/>
  <c r="S2462" i="6"/>
  <c r="R2462" i="6"/>
  <c r="AC2461" i="6"/>
  <c r="AD2461" i="6" s="1"/>
  <c r="AA2461" i="6"/>
  <c r="Z2461" i="6"/>
  <c r="Y2461" i="6"/>
  <c r="X2461" i="6"/>
  <c r="W2461" i="6"/>
  <c r="U2461" i="6"/>
  <c r="T2461" i="6"/>
  <c r="S2461" i="6"/>
  <c r="R2461" i="6"/>
  <c r="AC2460" i="6"/>
  <c r="AD2460" i="6" s="1"/>
  <c r="AA2460" i="6"/>
  <c r="Z2460" i="6"/>
  <c r="Y2460" i="6"/>
  <c r="X2460" i="6"/>
  <c r="W2460" i="6"/>
  <c r="U2460" i="6"/>
  <c r="T2460" i="6"/>
  <c r="S2460" i="6"/>
  <c r="R2460" i="6"/>
  <c r="AC2459" i="6"/>
  <c r="AD2459" i="6" s="1"/>
  <c r="AA2459" i="6"/>
  <c r="Z2459" i="6"/>
  <c r="Y2459" i="6"/>
  <c r="X2459" i="6"/>
  <c r="W2459" i="6"/>
  <c r="U2459" i="6"/>
  <c r="T2459" i="6"/>
  <c r="S2459" i="6"/>
  <c r="R2459" i="6"/>
  <c r="AC2458" i="6"/>
  <c r="AD2458" i="6" s="1"/>
  <c r="AA2458" i="6"/>
  <c r="Z2458" i="6"/>
  <c r="Y2458" i="6"/>
  <c r="X2458" i="6"/>
  <c r="W2458" i="6"/>
  <c r="U2458" i="6"/>
  <c r="T2458" i="6"/>
  <c r="S2458" i="6"/>
  <c r="R2458" i="6"/>
  <c r="AC2457" i="6"/>
  <c r="AD2457" i="6" s="1"/>
  <c r="AA2457" i="6"/>
  <c r="Z2457" i="6"/>
  <c r="Y2457" i="6"/>
  <c r="X2457" i="6"/>
  <c r="W2457" i="6"/>
  <c r="U2457" i="6"/>
  <c r="T2457" i="6"/>
  <c r="S2457" i="6"/>
  <c r="R2457" i="6"/>
  <c r="AC2456" i="6"/>
  <c r="AD2456" i="6" s="1"/>
  <c r="AA2456" i="6"/>
  <c r="Z2456" i="6"/>
  <c r="Y2456" i="6"/>
  <c r="X2456" i="6"/>
  <c r="W2456" i="6"/>
  <c r="U2456" i="6"/>
  <c r="T2456" i="6"/>
  <c r="S2456" i="6"/>
  <c r="R2456" i="6"/>
  <c r="AC2455" i="6"/>
  <c r="AD2455" i="6" s="1"/>
  <c r="AA2455" i="6"/>
  <c r="Z2455" i="6"/>
  <c r="Y2455" i="6"/>
  <c r="X2455" i="6"/>
  <c r="W2455" i="6"/>
  <c r="U2455" i="6"/>
  <c r="T2455" i="6"/>
  <c r="S2455" i="6"/>
  <c r="R2455" i="6"/>
  <c r="AC2454" i="6"/>
  <c r="AD2454" i="6" s="1"/>
  <c r="AA2454" i="6"/>
  <c r="Z2454" i="6"/>
  <c r="Y2454" i="6"/>
  <c r="X2454" i="6"/>
  <c r="W2454" i="6"/>
  <c r="U2454" i="6"/>
  <c r="T2454" i="6"/>
  <c r="S2454" i="6"/>
  <c r="R2454" i="6"/>
  <c r="AC2453" i="6"/>
  <c r="AD2453" i="6" s="1"/>
  <c r="AA2453" i="6"/>
  <c r="Z2453" i="6"/>
  <c r="Y2453" i="6"/>
  <c r="X2453" i="6"/>
  <c r="W2453" i="6"/>
  <c r="U2453" i="6"/>
  <c r="T2453" i="6"/>
  <c r="S2453" i="6"/>
  <c r="R2453" i="6"/>
  <c r="AC2452" i="6"/>
  <c r="AD2452" i="6" s="1"/>
  <c r="AA2452" i="6"/>
  <c r="Z2452" i="6"/>
  <c r="Y2452" i="6"/>
  <c r="X2452" i="6"/>
  <c r="W2452" i="6"/>
  <c r="U2452" i="6"/>
  <c r="T2452" i="6"/>
  <c r="S2452" i="6"/>
  <c r="R2452" i="6"/>
  <c r="AC2451" i="6"/>
  <c r="AD2451" i="6" s="1"/>
  <c r="AA2451" i="6"/>
  <c r="Z2451" i="6"/>
  <c r="Y2451" i="6"/>
  <c r="X2451" i="6"/>
  <c r="W2451" i="6"/>
  <c r="U2451" i="6"/>
  <c r="T2451" i="6"/>
  <c r="S2451" i="6"/>
  <c r="R2451" i="6"/>
  <c r="AC2450" i="6"/>
  <c r="AD2450" i="6" s="1"/>
  <c r="AA2450" i="6"/>
  <c r="Z2450" i="6"/>
  <c r="Y2450" i="6"/>
  <c r="X2450" i="6"/>
  <c r="W2450" i="6"/>
  <c r="U2450" i="6"/>
  <c r="T2450" i="6"/>
  <c r="S2450" i="6"/>
  <c r="R2450" i="6"/>
  <c r="AC2449" i="6"/>
  <c r="AD2449" i="6" s="1"/>
  <c r="AA2449" i="6"/>
  <c r="Z2449" i="6"/>
  <c r="Y2449" i="6"/>
  <c r="X2449" i="6"/>
  <c r="W2449" i="6"/>
  <c r="U2449" i="6"/>
  <c r="T2449" i="6"/>
  <c r="S2449" i="6"/>
  <c r="R2449" i="6"/>
  <c r="AC2448" i="6"/>
  <c r="AD2448" i="6" s="1"/>
  <c r="AA2448" i="6"/>
  <c r="Z2448" i="6"/>
  <c r="Y2448" i="6"/>
  <c r="X2448" i="6"/>
  <c r="W2448" i="6"/>
  <c r="U2448" i="6"/>
  <c r="T2448" i="6"/>
  <c r="S2448" i="6"/>
  <c r="R2448" i="6"/>
  <c r="AC2447" i="6"/>
  <c r="AD2447" i="6" s="1"/>
  <c r="AA2447" i="6"/>
  <c r="Z2447" i="6"/>
  <c r="Y2447" i="6"/>
  <c r="X2447" i="6"/>
  <c r="W2447" i="6"/>
  <c r="U2447" i="6"/>
  <c r="T2447" i="6"/>
  <c r="S2447" i="6"/>
  <c r="R2447" i="6"/>
  <c r="AC2446" i="6"/>
  <c r="AD2446" i="6" s="1"/>
  <c r="AA2446" i="6"/>
  <c r="Z2446" i="6"/>
  <c r="Y2446" i="6"/>
  <c r="X2446" i="6"/>
  <c r="W2446" i="6"/>
  <c r="U2446" i="6"/>
  <c r="T2446" i="6"/>
  <c r="S2446" i="6"/>
  <c r="R2446" i="6"/>
  <c r="AC2445" i="6"/>
  <c r="AD2445" i="6" s="1"/>
  <c r="AA2445" i="6"/>
  <c r="Z2445" i="6"/>
  <c r="Y2445" i="6"/>
  <c r="X2445" i="6"/>
  <c r="W2445" i="6"/>
  <c r="U2445" i="6"/>
  <c r="T2445" i="6"/>
  <c r="S2445" i="6"/>
  <c r="R2445" i="6"/>
  <c r="AC2444" i="6"/>
  <c r="AD2444" i="6" s="1"/>
  <c r="AA2444" i="6"/>
  <c r="Z2444" i="6"/>
  <c r="Y2444" i="6"/>
  <c r="X2444" i="6"/>
  <c r="W2444" i="6"/>
  <c r="U2444" i="6"/>
  <c r="T2444" i="6"/>
  <c r="S2444" i="6"/>
  <c r="R2444" i="6"/>
  <c r="AC2443" i="6"/>
  <c r="AD2443" i="6" s="1"/>
  <c r="AA2443" i="6"/>
  <c r="Z2443" i="6"/>
  <c r="Y2443" i="6"/>
  <c r="X2443" i="6"/>
  <c r="W2443" i="6"/>
  <c r="U2443" i="6"/>
  <c r="T2443" i="6"/>
  <c r="S2443" i="6"/>
  <c r="R2443" i="6"/>
  <c r="AC2442" i="6"/>
  <c r="AD2442" i="6" s="1"/>
  <c r="AA2442" i="6"/>
  <c r="Z2442" i="6"/>
  <c r="Y2442" i="6"/>
  <c r="X2442" i="6"/>
  <c r="W2442" i="6"/>
  <c r="U2442" i="6"/>
  <c r="T2442" i="6"/>
  <c r="S2442" i="6"/>
  <c r="R2442" i="6"/>
  <c r="AC2441" i="6"/>
  <c r="AD2441" i="6" s="1"/>
  <c r="AA2441" i="6"/>
  <c r="Z2441" i="6"/>
  <c r="Y2441" i="6"/>
  <c r="X2441" i="6"/>
  <c r="W2441" i="6"/>
  <c r="U2441" i="6"/>
  <c r="T2441" i="6"/>
  <c r="S2441" i="6"/>
  <c r="R2441" i="6"/>
  <c r="AC2440" i="6"/>
  <c r="AD2440" i="6" s="1"/>
  <c r="AA2440" i="6"/>
  <c r="Z2440" i="6"/>
  <c r="Y2440" i="6"/>
  <c r="X2440" i="6"/>
  <c r="W2440" i="6"/>
  <c r="U2440" i="6"/>
  <c r="T2440" i="6"/>
  <c r="S2440" i="6"/>
  <c r="R2440" i="6"/>
  <c r="AC2439" i="6"/>
  <c r="AD2439" i="6" s="1"/>
  <c r="AA2439" i="6"/>
  <c r="Z2439" i="6"/>
  <c r="Y2439" i="6"/>
  <c r="X2439" i="6"/>
  <c r="W2439" i="6"/>
  <c r="U2439" i="6"/>
  <c r="T2439" i="6"/>
  <c r="S2439" i="6"/>
  <c r="R2439" i="6"/>
  <c r="AC2438" i="6"/>
  <c r="AD2438" i="6" s="1"/>
  <c r="AA2438" i="6"/>
  <c r="Z2438" i="6"/>
  <c r="Y2438" i="6"/>
  <c r="X2438" i="6"/>
  <c r="W2438" i="6"/>
  <c r="U2438" i="6"/>
  <c r="T2438" i="6"/>
  <c r="S2438" i="6"/>
  <c r="R2438" i="6"/>
  <c r="AC2437" i="6"/>
  <c r="AD2437" i="6" s="1"/>
  <c r="AA2437" i="6"/>
  <c r="Z2437" i="6"/>
  <c r="Y2437" i="6"/>
  <c r="X2437" i="6"/>
  <c r="W2437" i="6"/>
  <c r="U2437" i="6"/>
  <c r="T2437" i="6"/>
  <c r="S2437" i="6"/>
  <c r="R2437" i="6"/>
  <c r="AC2436" i="6"/>
  <c r="AD2436" i="6" s="1"/>
  <c r="AA2436" i="6"/>
  <c r="Z2436" i="6"/>
  <c r="Y2436" i="6"/>
  <c r="X2436" i="6"/>
  <c r="W2436" i="6"/>
  <c r="U2436" i="6"/>
  <c r="T2436" i="6"/>
  <c r="S2436" i="6"/>
  <c r="R2436" i="6"/>
  <c r="AC2435" i="6"/>
  <c r="AD2435" i="6" s="1"/>
  <c r="AA2435" i="6"/>
  <c r="Z2435" i="6"/>
  <c r="Y2435" i="6"/>
  <c r="X2435" i="6"/>
  <c r="W2435" i="6"/>
  <c r="U2435" i="6"/>
  <c r="T2435" i="6"/>
  <c r="S2435" i="6"/>
  <c r="R2435" i="6"/>
  <c r="AC2434" i="6"/>
  <c r="AD2434" i="6" s="1"/>
  <c r="AA2434" i="6"/>
  <c r="Z2434" i="6"/>
  <c r="Y2434" i="6"/>
  <c r="X2434" i="6"/>
  <c r="W2434" i="6"/>
  <c r="U2434" i="6"/>
  <c r="T2434" i="6"/>
  <c r="S2434" i="6"/>
  <c r="R2434" i="6"/>
  <c r="AC2433" i="6"/>
  <c r="AD2433" i="6" s="1"/>
  <c r="AB2433" i="6"/>
  <c r="AA2433" i="6"/>
  <c r="Z2433" i="6"/>
  <c r="Y2433" i="6"/>
  <c r="X2433" i="6"/>
  <c r="W2433" i="6"/>
  <c r="T2433" i="6"/>
  <c r="U2433" i="6" s="1"/>
  <c r="R2433" i="6"/>
  <c r="S2433" i="6" s="1"/>
  <c r="AC2432" i="6"/>
  <c r="AD2432" i="6" s="1"/>
  <c r="AB2432" i="6"/>
  <c r="AA2432" i="6"/>
  <c r="Z2432" i="6"/>
  <c r="Y2432" i="6"/>
  <c r="X2432" i="6"/>
  <c r="W2432" i="6"/>
  <c r="U2432" i="6"/>
  <c r="T2432" i="6"/>
  <c r="S2432" i="6"/>
  <c r="R2432" i="6"/>
  <c r="AC2431" i="6"/>
  <c r="AD2431" i="6" s="1"/>
  <c r="AB2431" i="6"/>
  <c r="AA2431" i="6"/>
  <c r="Z2431" i="6"/>
  <c r="Y2431" i="6"/>
  <c r="X2431" i="6"/>
  <c r="W2431" i="6"/>
  <c r="T2431" i="6"/>
  <c r="U2431" i="6" s="1"/>
  <c r="R2431" i="6"/>
  <c r="S2431" i="6" s="1"/>
  <c r="AC2430" i="6"/>
  <c r="AD2430" i="6" s="1"/>
  <c r="AB2430" i="6"/>
  <c r="AA2430" i="6"/>
  <c r="Z2430" i="6"/>
  <c r="Y2430" i="6"/>
  <c r="X2430" i="6"/>
  <c r="W2430" i="6"/>
  <c r="U2430" i="6"/>
  <c r="T2430" i="6"/>
  <c r="S2430" i="6"/>
  <c r="R2430" i="6"/>
  <c r="AC2429" i="6"/>
  <c r="AD2429" i="6" s="1"/>
  <c r="AB2429" i="6"/>
  <c r="AA2429" i="6"/>
  <c r="Z2429" i="6"/>
  <c r="Y2429" i="6"/>
  <c r="X2429" i="6"/>
  <c r="W2429" i="6"/>
  <c r="T2429" i="6"/>
  <c r="U2429" i="6" s="1"/>
  <c r="R2429" i="6"/>
  <c r="S2429" i="6" s="1"/>
  <c r="AC2428" i="6"/>
  <c r="AD2428" i="6" s="1"/>
  <c r="AB2428" i="6"/>
  <c r="AA2428" i="6"/>
  <c r="Z2428" i="6"/>
  <c r="Y2428" i="6"/>
  <c r="X2428" i="6"/>
  <c r="W2428" i="6"/>
  <c r="U2428" i="6"/>
  <c r="T2428" i="6"/>
  <c r="S2428" i="6"/>
  <c r="R2428" i="6"/>
  <c r="AC2427" i="6"/>
  <c r="AD2427" i="6" s="1"/>
  <c r="AB2427" i="6"/>
  <c r="AA2427" i="6"/>
  <c r="Z2427" i="6"/>
  <c r="Y2427" i="6"/>
  <c r="X2427" i="6"/>
  <c r="W2427" i="6"/>
  <c r="T2427" i="6"/>
  <c r="U2427" i="6" s="1"/>
  <c r="R2427" i="6"/>
  <c r="S2427" i="6" s="1"/>
  <c r="AC2426" i="6"/>
  <c r="AD2426" i="6" s="1"/>
  <c r="AB2426" i="6"/>
  <c r="AA2426" i="6"/>
  <c r="Z2426" i="6"/>
  <c r="Y2426" i="6"/>
  <c r="X2426" i="6"/>
  <c r="W2426" i="6"/>
  <c r="U2426" i="6"/>
  <c r="T2426" i="6"/>
  <c r="S2426" i="6"/>
  <c r="R2426" i="6"/>
  <c r="AC2425" i="6"/>
  <c r="AD2425" i="6" s="1"/>
  <c r="AB2425" i="6"/>
  <c r="AA2425" i="6"/>
  <c r="Z2425" i="6"/>
  <c r="Y2425" i="6"/>
  <c r="X2425" i="6"/>
  <c r="W2425" i="6"/>
  <c r="T2425" i="6"/>
  <c r="U2425" i="6" s="1"/>
  <c r="R2425" i="6"/>
  <c r="S2425" i="6" s="1"/>
  <c r="AC2424" i="6"/>
  <c r="AD2424" i="6" s="1"/>
  <c r="AB2424" i="6"/>
  <c r="AA2424" i="6"/>
  <c r="Z2424" i="6"/>
  <c r="Y2424" i="6"/>
  <c r="X2424" i="6"/>
  <c r="W2424" i="6"/>
  <c r="U2424" i="6"/>
  <c r="T2424" i="6"/>
  <c r="S2424" i="6"/>
  <c r="R2424" i="6"/>
  <c r="AC2423" i="6"/>
  <c r="AD2423" i="6" s="1"/>
  <c r="AB2423" i="6"/>
  <c r="AA2423" i="6"/>
  <c r="Z2423" i="6"/>
  <c r="Y2423" i="6"/>
  <c r="X2423" i="6"/>
  <c r="W2423" i="6"/>
  <c r="T2423" i="6"/>
  <c r="U2423" i="6" s="1"/>
  <c r="R2423" i="6"/>
  <c r="S2423" i="6" s="1"/>
  <c r="AC2422" i="6"/>
  <c r="AD2422" i="6" s="1"/>
  <c r="AB2422" i="6"/>
  <c r="AA2422" i="6"/>
  <c r="Z2422" i="6"/>
  <c r="Y2422" i="6"/>
  <c r="X2422" i="6"/>
  <c r="W2422" i="6"/>
  <c r="U2422" i="6"/>
  <c r="T2422" i="6"/>
  <c r="S2422" i="6"/>
  <c r="R2422" i="6"/>
  <c r="AC2421" i="6"/>
  <c r="AD2421" i="6" s="1"/>
  <c r="AB2421" i="6"/>
  <c r="AA2421" i="6"/>
  <c r="Z2421" i="6"/>
  <c r="Y2421" i="6"/>
  <c r="X2421" i="6"/>
  <c r="W2421" i="6"/>
  <c r="T2421" i="6"/>
  <c r="U2421" i="6" s="1"/>
  <c r="R2421" i="6"/>
  <c r="S2421" i="6" s="1"/>
  <c r="AC2420" i="6"/>
  <c r="AD2420" i="6" s="1"/>
  <c r="AB2420" i="6"/>
  <c r="AA2420" i="6"/>
  <c r="Z2420" i="6"/>
  <c r="Y2420" i="6"/>
  <c r="X2420" i="6"/>
  <c r="W2420" i="6"/>
  <c r="U2420" i="6"/>
  <c r="T2420" i="6"/>
  <c r="S2420" i="6"/>
  <c r="R2420" i="6"/>
  <c r="AC2419" i="6"/>
  <c r="AD2419" i="6" s="1"/>
  <c r="AB2419" i="6"/>
  <c r="AA2419" i="6"/>
  <c r="Z2419" i="6"/>
  <c r="Y2419" i="6"/>
  <c r="X2419" i="6"/>
  <c r="W2419" i="6"/>
  <c r="T2419" i="6"/>
  <c r="U2419" i="6" s="1"/>
  <c r="R2419" i="6"/>
  <c r="S2419" i="6" s="1"/>
  <c r="AC2418" i="6"/>
  <c r="AD2418" i="6" s="1"/>
  <c r="AB2418" i="6"/>
  <c r="AA2418" i="6"/>
  <c r="Z2418" i="6"/>
  <c r="Y2418" i="6"/>
  <c r="X2418" i="6"/>
  <c r="W2418" i="6"/>
  <c r="U2418" i="6"/>
  <c r="T2418" i="6"/>
  <c r="S2418" i="6"/>
  <c r="R2418" i="6"/>
  <c r="AC2417" i="6"/>
  <c r="AD2417" i="6" s="1"/>
  <c r="AB2417" i="6"/>
  <c r="AA2417" i="6"/>
  <c r="Z2417" i="6"/>
  <c r="Y2417" i="6"/>
  <c r="X2417" i="6"/>
  <c r="W2417" i="6"/>
  <c r="T2417" i="6"/>
  <c r="U2417" i="6" s="1"/>
  <c r="R2417" i="6"/>
  <c r="S2417" i="6" s="1"/>
  <c r="AC2416" i="6"/>
  <c r="AD2416" i="6" s="1"/>
  <c r="AB2416" i="6"/>
  <c r="AA2416" i="6"/>
  <c r="Z2416" i="6"/>
  <c r="Y2416" i="6"/>
  <c r="X2416" i="6"/>
  <c r="W2416" i="6"/>
  <c r="U2416" i="6"/>
  <c r="T2416" i="6"/>
  <c r="S2416" i="6"/>
  <c r="R2416" i="6"/>
  <c r="AC2415" i="6"/>
  <c r="AD2415" i="6" s="1"/>
  <c r="AB2415" i="6"/>
  <c r="AA2415" i="6"/>
  <c r="Z2415" i="6"/>
  <c r="Y2415" i="6"/>
  <c r="X2415" i="6"/>
  <c r="W2415" i="6"/>
  <c r="T2415" i="6"/>
  <c r="U2415" i="6" s="1"/>
  <c r="R2415" i="6"/>
  <c r="S2415" i="6" s="1"/>
  <c r="AC2414" i="6"/>
  <c r="AD2414" i="6" s="1"/>
  <c r="AB2414" i="6"/>
  <c r="AA2414" i="6"/>
  <c r="Z2414" i="6"/>
  <c r="Y2414" i="6"/>
  <c r="X2414" i="6"/>
  <c r="W2414" i="6"/>
  <c r="U2414" i="6"/>
  <c r="T2414" i="6"/>
  <c r="S2414" i="6"/>
  <c r="R2414" i="6"/>
  <c r="AC2413" i="6"/>
  <c r="AD2413" i="6" s="1"/>
  <c r="AB2413" i="6"/>
  <c r="AA2413" i="6"/>
  <c r="Z2413" i="6"/>
  <c r="Y2413" i="6"/>
  <c r="X2413" i="6"/>
  <c r="W2413" i="6"/>
  <c r="T2413" i="6"/>
  <c r="U2413" i="6" s="1"/>
  <c r="R2413" i="6"/>
  <c r="S2413" i="6" s="1"/>
  <c r="AC2412" i="6"/>
  <c r="AD2412" i="6" s="1"/>
  <c r="AB2412" i="6"/>
  <c r="AA2412" i="6"/>
  <c r="Z2412" i="6"/>
  <c r="Y2412" i="6"/>
  <c r="X2412" i="6"/>
  <c r="W2412" i="6"/>
  <c r="U2412" i="6"/>
  <c r="T2412" i="6"/>
  <c r="S2412" i="6"/>
  <c r="R2412" i="6"/>
  <c r="AC2411" i="6"/>
  <c r="AD2411" i="6" s="1"/>
  <c r="AB2411" i="6"/>
  <c r="AA2411" i="6"/>
  <c r="Z2411" i="6"/>
  <c r="Y2411" i="6"/>
  <c r="X2411" i="6"/>
  <c r="W2411" i="6"/>
  <c r="T2411" i="6"/>
  <c r="U2411" i="6" s="1"/>
  <c r="R2411" i="6"/>
  <c r="S2411" i="6" s="1"/>
  <c r="AC2410" i="6"/>
  <c r="AD2410" i="6" s="1"/>
  <c r="AB2410" i="6"/>
  <c r="AA2410" i="6"/>
  <c r="Z2410" i="6"/>
  <c r="Y2410" i="6"/>
  <c r="X2410" i="6"/>
  <c r="W2410" i="6"/>
  <c r="U2410" i="6"/>
  <c r="T2410" i="6"/>
  <c r="S2410" i="6"/>
  <c r="R2410" i="6"/>
  <c r="AC2409" i="6"/>
  <c r="AD2409" i="6" s="1"/>
  <c r="AB2409" i="6"/>
  <c r="AA2409" i="6"/>
  <c r="Z2409" i="6"/>
  <c r="Y2409" i="6"/>
  <c r="X2409" i="6"/>
  <c r="W2409" i="6"/>
  <c r="T2409" i="6"/>
  <c r="U2409" i="6" s="1"/>
  <c r="R2409" i="6"/>
  <c r="S2409" i="6" s="1"/>
  <c r="AC2408" i="6"/>
  <c r="AD2408" i="6" s="1"/>
  <c r="AB2408" i="6"/>
  <c r="AA2408" i="6"/>
  <c r="Z2408" i="6"/>
  <c r="Y2408" i="6"/>
  <c r="X2408" i="6"/>
  <c r="W2408" i="6"/>
  <c r="U2408" i="6"/>
  <c r="T2408" i="6"/>
  <c r="S2408" i="6"/>
  <c r="R2408" i="6"/>
  <c r="AC2407" i="6"/>
  <c r="AD2407" i="6" s="1"/>
  <c r="AB2407" i="6"/>
  <c r="AA2407" i="6"/>
  <c r="Z2407" i="6"/>
  <c r="Y2407" i="6"/>
  <c r="X2407" i="6"/>
  <c r="W2407" i="6"/>
  <c r="T2407" i="6"/>
  <c r="U2407" i="6" s="1"/>
  <c r="R2407" i="6"/>
  <c r="S2407" i="6" s="1"/>
  <c r="AC2406" i="6"/>
  <c r="AD2406" i="6" s="1"/>
  <c r="AB2406" i="6"/>
  <c r="AA2406" i="6"/>
  <c r="Z2406" i="6"/>
  <c r="Y2406" i="6"/>
  <c r="X2406" i="6"/>
  <c r="W2406" i="6"/>
  <c r="U2406" i="6"/>
  <c r="T2406" i="6"/>
  <c r="S2406" i="6"/>
  <c r="R2406" i="6"/>
  <c r="AC2405" i="6"/>
  <c r="AD2405" i="6" s="1"/>
  <c r="AB2405" i="6"/>
  <c r="AA2405" i="6"/>
  <c r="Z2405" i="6"/>
  <c r="Y2405" i="6"/>
  <c r="X2405" i="6"/>
  <c r="W2405" i="6"/>
  <c r="T2405" i="6"/>
  <c r="U2405" i="6" s="1"/>
  <c r="R2405" i="6"/>
  <c r="S2405" i="6" s="1"/>
  <c r="AC2404" i="6"/>
  <c r="AD2404" i="6" s="1"/>
  <c r="AB2404" i="6"/>
  <c r="AA2404" i="6"/>
  <c r="Z2404" i="6"/>
  <c r="Y2404" i="6"/>
  <c r="X2404" i="6"/>
  <c r="W2404" i="6"/>
  <c r="U2404" i="6"/>
  <c r="T2404" i="6"/>
  <c r="S2404" i="6"/>
  <c r="R2404" i="6"/>
  <c r="AC2403" i="6"/>
  <c r="AD2403" i="6" s="1"/>
  <c r="AB2403" i="6"/>
  <c r="AA2403" i="6"/>
  <c r="Z2403" i="6"/>
  <c r="Y2403" i="6"/>
  <c r="X2403" i="6"/>
  <c r="W2403" i="6"/>
  <c r="T2403" i="6"/>
  <c r="U2403" i="6" s="1"/>
  <c r="R2403" i="6"/>
  <c r="S2403" i="6" s="1"/>
  <c r="AC2402" i="6"/>
  <c r="AD2402" i="6" s="1"/>
  <c r="AB2402" i="6"/>
  <c r="AA2402" i="6"/>
  <c r="Z2402" i="6"/>
  <c r="Y2402" i="6"/>
  <c r="X2402" i="6"/>
  <c r="W2402" i="6"/>
  <c r="U2402" i="6"/>
  <c r="T2402" i="6"/>
  <c r="S2402" i="6"/>
  <c r="R2402" i="6"/>
  <c r="AC2401" i="6"/>
  <c r="AD2401" i="6" s="1"/>
  <c r="AB2401" i="6"/>
  <c r="AA2401" i="6"/>
  <c r="Z2401" i="6"/>
  <c r="Y2401" i="6"/>
  <c r="X2401" i="6"/>
  <c r="W2401" i="6"/>
  <c r="T2401" i="6"/>
  <c r="U2401" i="6" s="1"/>
  <c r="R2401" i="6"/>
  <c r="S2401" i="6" s="1"/>
  <c r="AC2400" i="6"/>
  <c r="AD2400" i="6" s="1"/>
  <c r="AB2400" i="6"/>
  <c r="AA2400" i="6"/>
  <c r="Z2400" i="6"/>
  <c r="Y2400" i="6"/>
  <c r="X2400" i="6"/>
  <c r="W2400" i="6"/>
  <c r="U2400" i="6"/>
  <c r="T2400" i="6"/>
  <c r="S2400" i="6"/>
  <c r="R2400" i="6"/>
  <c r="AC2399" i="6"/>
  <c r="AD2399" i="6" s="1"/>
  <c r="AB2399" i="6"/>
  <c r="AA2399" i="6"/>
  <c r="Z2399" i="6"/>
  <c r="Y2399" i="6"/>
  <c r="X2399" i="6"/>
  <c r="W2399" i="6"/>
  <c r="T2399" i="6"/>
  <c r="U2399" i="6" s="1"/>
  <c r="R2399" i="6"/>
  <c r="S2399" i="6" s="1"/>
  <c r="AC2398" i="6"/>
  <c r="AD2398" i="6" s="1"/>
  <c r="AB2398" i="6"/>
  <c r="AA2398" i="6"/>
  <c r="Z2398" i="6"/>
  <c r="Y2398" i="6"/>
  <c r="X2398" i="6"/>
  <c r="W2398" i="6"/>
  <c r="U2398" i="6"/>
  <c r="T2398" i="6"/>
  <c r="S2398" i="6"/>
  <c r="R2398" i="6"/>
  <c r="AC2397" i="6"/>
  <c r="AD2397" i="6" s="1"/>
  <c r="AB2397" i="6"/>
  <c r="AA2397" i="6"/>
  <c r="Z2397" i="6"/>
  <c r="Y2397" i="6"/>
  <c r="X2397" i="6"/>
  <c r="W2397" i="6"/>
  <c r="T2397" i="6"/>
  <c r="U2397" i="6" s="1"/>
  <c r="R2397" i="6"/>
  <c r="S2397" i="6" s="1"/>
  <c r="AC2396" i="6"/>
  <c r="AD2396" i="6" s="1"/>
  <c r="AB2396" i="6"/>
  <c r="AA2396" i="6"/>
  <c r="Z2396" i="6"/>
  <c r="Y2396" i="6"/>
  <c r="X2396" i="6"/>
  <c r="W2396" i="6"/>
  <c r="U2396" i="6"/>
  <c r="T2396" i="6"/>
  <c r="S2396" i="6"/>
  <c r="R2396" i="6"/>
  <c r="AC2395" i="6"/>
  <c r="AD2395" i="6" s="1"/>
  <c r="AB2395" i="6"/>
  <c r="AA2395" i="6"/>
  <c r="Z2395" i="6"/>
  <c r="Y2395" i="6"/>
  <c r="X2395" i="6"/>
  <c r="W2395" i="6"/>
  <c r="T2395" i="6"/>
  <c r="U2395" i="6" s="1"/>
  <c r="R2395" i="6"/>
  <c r="S2395" i="6" s="1"/>
  <c r="AC2394" i="6"/>
  <c r="AD2394" i="6" s="1"/>
  <c r="AB2394" i="6"/>
  <c r="AA2394" i="6"/>
  <c r="Z2394" i="6"/>
  <c r="Y2394" i="6"/>
  <c r="X2394" i="6"/>
  <c r="W2394" i="6"/>
  <c r="U2394" i="6"/>
  <c r="T2394" i="6"/>
  <c r="S2394" i="6"/>
  <c r="R2394" i="6"/>
  <c r="AC2393" i="6"/>
  <c r="AD2393" i="6" s="1"/>
  <c r="AB2393" i="6"/>
  <c r="AA2393" i="6"/>
  <c r="Z2393" i="6"/>
  <c r="Y2393" i="6"/>
  <c r="X2393" i="6"/>
  <c r="W2393" i="6"/>
  <c r="T2393" i="6"/>
  <c r="U2393" i="6" s="1"/>
  <c r="R2393" i="6"/>
  <c r="S2393" i="6" s="1"/>
  <c r="AC2392" i="6"/>
  <c r="AD2392" i="6" s="1"/>
  <c r="AB2392" i="6"/>
  <c r="AA2392" i="6"/>
  <c r="Z2392" i="6"/>
  <c r="Y2392" i="6"/>
  <c r="X2392" i="6"/>
  <c r="W2392" i="6"/>
  <c r="U2392" i="6"/>
  <c r="T2392" i="6"/>
  <c r="S2392" i="6"/>
  <c r="R2392" i="6"/>
  <c r="AC2391" i="6"/>
  <c r="AD2391" i="6" s="1"/>
  <c r="AB2391" i="6"/>
  <c r="AA2391" i="6"/>
  <c r="Z2391" i="6"/>
  <c r="Y2391" i="6"/>
  <c r="X2391" i="6"/>
  <c r="W2391" i="6"/>
  <c r="T2391" i="6"/>
  <c r="U2391" i="6" s="1"/>
  <c r="R2391" i="6"/>
  <c r="S2391" i="6" s="1"/>
  <c r="AC2390" i="6"/>
  <c r="AD2390" i="6" s="1"/>
  <c r="AB2390" i="6"/>
  <c r="AA2390" i="6"/>
  <c r="Z2390" i="6"/>
  <c r="Y2390" i="6"/>
  <c r="X2390" i="6"/>
  <c r="W2390" i="6"/>
  <c r="U2390" i="6"/>
  <c r="T2390" i="6"/>
  <c r="S2390" i="6"/>
  <c r="R2390" i="6"/>
  <c r="AC2389" i="6"/>
  <c r="AD2389" i="6" s="1"/>
  <c r="AB2389" i="6"/>
  <c r="AA2389" i="6"/>
  <c r="Z2389" i="6"/>
  <c r="Y2389" i="6"/>
  <c r="X2389" i="6"/>
  <c r="W2389" i="6"/>
  <c r="T2389" i="6"/>
  <c r="U2389" i="6" s="1"/>
  <c r="R2389" i="6"/>
  <c r="S2389" i="6" s="1"/>
  <c r="AC2388" i="6"/>
  <c r="AD2388" i="6" s="1"/>
  <c r="AB2388" i="6"/>
  <c r="AA2388" i="6"/>
  <c r="Z2388" i="6"/>
  <c r="Y2388" i="6"/>
  <c r="X2388" i="6"/>
  <c r="W2388" i="6"/>
  <c r="U2388" i="6"/>
  <c r="T2388" i="6"/>
  <c r="S2388" i="6"/>
  <c r="R2388" i="6"/>
  <c r="AC2387" i="6"/>
  <c r="AD2387" i="6" s="1"/>
  <c r="AB2387" i="6"/>
  <c r="AA2387" i="6"/>
  <c r="Z2387" i="6"/>
  <c r="Y2387" i="6"/>
  <c r="X2387" i="6"/>
  <c r="W2387" i="6"/>
  <c r="T2387" i="6"/>
  <c r="U2387" i="6" s="1"/>
  <c r="R2387" i="6"/>
  <c r="S2387" i="6" s="1"/>
  <c r="AC2386" i="6"/>
  <c r="AD2386" i="6" s="1"/>
  <c r="AB2386" i="6"/>
  <c r="AA2386" i="6"/>
  <c r="Z2386" i="6"/>
  <c r="Y2386" i="6"/>
  <c r="X2386" i="6"/>
  <c r="W2386" i="6"/>
  <c r="U2386" i="6"/>
  <c r="T2386" i="6"/>
  <c r="S2386" i="6"/>
  <c r="R2386" i="6"/>
  <c r="AC2385" i="6"/>
  <c r="AD2385" i="6" s="1"/>
  <c r="AB2385" i="6"/>
  <c r="AA2385" i="6"/>
  <c r="Z2385" i="6"/>
  <c r="Y2385" i="6"/>
  <c r="X2385" i="6"/>
  <c r="W2385" i="6"/>
  <c r="T2385" i="6"/>
  <c r="U2385" i="6" s="1"/>
  <c r="R2385" i="6"/>
  <c r="S2385" i="6" s="1"/>
  <c r="AC2384" i="6"/>
  <c r="AD2384" i="6" s="1"/>
  <c r="AB2384" i="6"/>
  <c r="AA2384" i="6"/>
  <c r="Z2384" i="6"/>
  <c r="Y2384" i="6"/>
  <c r="X2384" i="6"/>
  <c r="W2384" i="6"/>
  <c r="U2384" i="6"/>
  <c r="T2384" i="6"/>
  <c r="S2384" i="6"/>
  <c r="R2384" i="6"/>
  <c r="AC2383" i="6"/>
  <c r="AD2383" i="6" s="1"/>
  <c r="AB2383" i="6"/>
  <c r="AA2383" i="6"/>
  <c r="Z2383" i="6"/>
  <c r="Y2383" i="6"/>
  <c r="X2383" i="6"/>
  <c r="W2383" i="6"/>
  <c r="T2383" i="6"/>
  <c r="U2383" i="6" s="1"/>
  <c r="R2383" i="6"/>
  <c r="S2383" i="6" s="1"/>
  <c r="AC2382" i="6"/>
  <c r="AD2382" i="6" s="1"/>
  <c r="AB2382" i="6"/>
  <c r="AA2382" i="6"/>
  <c r="Z2382" i="6"/>
  <c r="Y2382" i="6"/>
  <c r="X2382" i="6"/>
  <c r="W2382" i="6"/>
  <c r="U2382" i="6"/>
  <c r="T2382" i="6"/>
  <c r="S2382" i="6"/>
  <c r="R2382" i="6"/>
  <c r="AC2381" i="6"/>
  <c r="AD2381" i="6" s="1"/>
  <c r="AB2381" i="6"/>
  <c r="AA2381" i="6"/>
  <c r="Z2381" i="6"/>
  <c r="Y2381" i="6"/>
  <c r="X2381" i="6"/>
  <c r="W2381" i="6"/>
  <c r="T2381" i="6"/>
  <c r="U2381" i="6" s="1"/>
  <c r="R2381" i="6"/>
  <c r="S2381" i="6" s="1"/>
  <c r="AC2380" i="6"/>
  <c r="AD2380" i="6" s="1"/>
  <c r="AB2380" i="6"/>
  <c r="AA2380" i="6"/>
  <c r="Z2380" i="6"/>
  <c r="Y2380" i="6"/>
  <c r="X2380" i="6"/>
  <c r="W2380" i="6"/>
  <c r="U2380" i="6"/>
  <c r="T2380" i="6"/>
  <c r="S2380" i="6"/>
  <c r="R2380" i="6"/>
  <c r="AC2379" i="6"/>
  <c r="AD2379" i="6" s="1"/>
  <c r="AB2379" i="6"/>
  <c r="AA2379" i="6"/>
  <c r="Z2379" i="6"/>
  <c r="Y2379" i="6"/>
  <c r="X2379" i="6"/>
  <c r="W2379" i="6"/>
  <c r="T2379" i="6"/>
  <c r="U2379" i="6" s="1"/>
  <c r="R2379" i="6"/>
  <c r="S2379" i="6" s="1"/>
  <c r="AC2378" i="6"/>
  <c r="AD2378" i="6" s="1"/>
  <c r="AB2378" i="6"/>
  <c r="AA2378" i="6"/>
  <c r="Z2378" i="6"/>
  <c r="Y2378" i="6"/>
  <c r="X2378" i="6"/>
  <c r="W2378" i="6"/>
  <c r="U2378" i="6"/>
  <c r="T2378" i="6"/>
  <c r="S2378" i="6"/>
  <c r="R2378" i="6"/>
  <c r="AC2377" i="6"/>
  <c r="AD2377" i="6" s="1"/>
  <c r="AB2377" i="6"/>
  <c r="AA2377" i="6"/>
  <c r="Z2377" i="6"/>
  <c r="Y2377" i="6"/>
  <c r="X2377" i="6"/>
  <c r="W2377" i="6"/>
  <c r="T2377" i="6"/>
  <c r="U2377" i="6" s="1"/>
  <c r="R2377" i="6"/>
  <c r="S2377" i="6" s="1"/>
  <c r="AC2376" i="6"/>
  <c r="AD2376" i="6" s="1"/>
  <c r="AB2376" i="6"/>
  <c r="AA2376" i="6"/>
  <c r="Z2376" i="6"/>
  <c r="Y2376" i="6"/>
  <c r="X2376" i="6"/>
  <c r="W2376" i="6"/>
  <c r="U2376" i="6"/>
  <c r="T2376" i="6"/>
  <c r="S2376" i="6"/>
  <c r="R2376" i="6"/>
  <c r="AC2375" i="6"/>
  <c r="AD2375" i="6" s="1"/>
  <c r="AB2375" i="6"/>
  <c r="AA2375" i="6"/>
  <c r="Z2375" i="6"/>
  <c r="Y2375" i="6"/>
  <c r="X2375" i="6"/>
  <c r="W2375" i="6"/>
  <c r="T2375" i="6"/>
  <c r="U2375" i="6" s="1"/>
  <c r="R2375" i="6"/>
  <c r="S2375" i="6" s="1"/>
  <c r="AC2374" i="6"/>
  <c r="AD2374" i="6" s="1"/>
  <c r="AB2374" i="6"/>
  <c r="AA2374" i="6"/>
  <c r="Z2374" i="6"/>
  <c r="Y2374" i="6"/>
  <c r="X2374" i="6"/>
  <c r="W2374" i="6"/>
  <c r="U2374" i="6"/>
  <c r="T2374" i="6"/>
  <c r="S2374" i="6"/>
  <c r="R2374" i="6"/>
  <c r="AC2373" i="6"/>
  <c r="AD2373" i="6" s="1"/>
  <c r="AB2373" i="6"/>
  <c r="AA2373" i="6"/>
  <c r="Z2373" i="6"/>
  <c r="Y2373" i="6"/>
  <c r="X2373" i="6"/>
  <c r="W2373" i="6"/>
  <c r="T2373" i="6"/>
  <c r="U2373" i="6" s="1"/>
  <c r="R2373" i="6"/>
  <c r="S2373" i="6" s="1"/>
  <c r="AC2372" i="6"/>
  <c r="AD2372" i="6" s="1"/>
  <c r="AB2372" i="6"/>
  <c r="AA2372" i="6"/>
  <c r="Z2372" i="6"/>
  <c r="Y2372" i="6"/>
  <c r="X2372" i="6"/>
  <c r="W2372" i="6"/>
  <c r="U2372" i="6"/>
  <c r="T2372" i="6"/>
  <c r="S2372" i="6"/>
  <c r="R2372" i="6"/>
  <c r="AC2371" i="6"/>
  <c r="AD2371" i="6" s="1"/>
  <c r="AB2371" i="6"/>
  <c r="AA2371" i="6"/>
  <c r="Z2371" i="6"/>
  <c r="Y2371" i="6"/>
  <c r="X2371" i="6"/>
  <c r="W2371" i="6"/>
  <c r="T2371" i="6"/>
  <c r="U2371" i="6" s="1"/>
  <c r="R2371" i="6"/>
  <c r="S2371" i="6" s="1"/>
  <c r="AC2370" i="6"/>
  <c r="AD2370" i="6" s="1"/>
  <c r="AB2370" i="6"/>
  <c r="AA2370" i="6"/>
  <c r="Z2370" i="6"/>
  <c r="Y2370" i="6"/>
  <c r="X2370" i="6"/>
  <c r="W2370" i="6"/>
  <c r="U2370" i="6"/>
  <c r="T2370" i="6"/>
  <c r="S2370" i="6"/>
  <c r="R2370" i="6"/>
  <c r="AC2369" i="6"/>
  <c r="AD2369" i="6" s="1"/>
  <c r="AA2369" i="6"/>
  <c r="Z2369" i="6"/>
  <c r="Y2369" i="6"/>
  <c r="X2369" i="6"/>
  <c r="W2369" i="6"/>
  <c r="U2369" i="6"/>
  <c r="T2369" i="6"/>
  <c r="S2369" i="6"/>
  <c r="R2369" i="6"/>
  <c r="AC2368" i="6"/>
  <c r="AD2368" i="6" s="1"/>
  <c r="AA2368" i="6"/>
  <c r="Z2368" i="6"/>
  <c r="Y2368" i="6"/>
  <c r="X2368" i="6"/>
  <c r="W2368" i="6"/>
  <c r="U2368" i="6"/>
  <c r="T2368" i="6"/>
  <c r="S2368" i="6"/>
  <c r="R2368" i="6"/>
  <c r="AC2367" i="6"/>
  <c r="AD2367" i="6" s="1"/>
  <c r="AA2367" i="6"/>
  <c r="Z2367" i="6"/>
  <c r="Y2367" i="6"/>
  <c r="X2367" i="6"/>
  <c r="W2367" i="6"/>
  <c r="U2367" i="6"/>
  <c r="T2367" i="6"/>
  <c r="S2367" i="6"/>
  <c r="R2367" i="6"/>
  <c r="AC2366" i="6"/>
  <c r="AD2366" i="6" s="1"/>
  <c r="AA2366" i="6"/>
  <c r="Z2366" i="6"/>
  <c r="Y2366" i="6"/>
  <c r="X2366" i="6"/>
  <c r="W2366" i="6"/>
  <c r="U2366" i="6"/>
  <c r="T2366" i="6"/>
  <c r="S2366" i="6"/>
  <c r="R2366" i="6"/>
  <c r="AC2365" i="6"/>
  <c r="AD2365" i="6" s="1"/>
  <c r="AA2365" i="6"/>
  <c r="Z2365" i="6"/>
  <c r="Y2365" i="6"/>
  <c r="X2365" i="6"/>
  <c r="W2365" i="6"/>
  <c r="U2365" i="6"/>
  <c r="T2365" i="6"/>
  <c r="S2365" i="6"/>
  <c r="R2365" i="6"/>
  <c r="AC2364" i="6"/>
  <c r="AD2364" i="6" s="1"/>
  <c r="AA2364" i="6"/>
  <c r="Z2364" i="6"/>
  <c r="Y2364" i="6"/>
  <c r="X2364" i="6"/>
  <c r="W2364" i="6"/>
  <c r="U2364" i="6"/>
  <c r="T2364" i="6"/>
  <c r="S2364" i="6"/>
  <c r="R2364" i="6"/>
  <c r="AC2363" i="6"/>
  <c r="AD2363" i="6" s="1"/>
  <c r="AA2363" i="6"/>
  <c r="Z2363" i="6"/>
  <c r="Y2363" i="6"/>
  <c r="X2363" i="6"/>
  <c r="W2363" i="6"/>
  <c r="U2363" i="6"/>
  <c r="T2363" i="6"/>
  <c r="S2363" i="6"/>
  <c r="R2363" i="6"/>
  <c r="AC2362" i="6"/>
  <c r="AD2362" i="6" s="1"/>
  <c r="AA2362" i="6"/>
  <c r="Z2362" i="6"/>
  <c r="Y2362" i="6"/>
  <c r="X2362" i="6"/>
  <c r="W2362" i="6"/>
  <c r="U2362" i="6"/>
  <c r="T2362" i="6"/>
  <c r="S2362" i="6"/>
  <c r="R2362" i="6"/>
  <c r="AC2361" i="6"/>
  <c r="AD2361" i="6" s="1"/>
  <c r="AA2361" i="6"/>
  <c r="Z2361" i="6"/>
  <c r="Y2361" i="6"/>
  <c r="X2361" i="6"/>
  <c r="W2361" i="6"/>
  <c r="U2361" i="6"/>
  <c r="T2361" i="6"/>
  <c r="S2361" i="6"/>
  <c r="R2361" i="6"/>
  <c r="AC2360" i="6"/>
  <c r="AD2360" i="6" s="1"/>
  <c r="AA2360" i="6"/>
  <c r="Z2360" i="6"/>
  <c r="Y2360" i="6"/>
  <c r="X2360" i="6"/>
  <c r="W2360" i="6"/>
  <c r="U2360" i="6"/>
  <c r="T2360" i="6"/>
  <c r="S2360" i="6"/>
  <c r="R2360" i="6"/>
  <c r="AC2359" i="6"/>
  <c r="AD2359" i="6" s="1"/>
  <c r="AA2359" i="6"/>
  <c r="Z2359" i="6"/>
  <c r="Y2359" i="6"/>
  <c r="X2359" i="6"/>
  <c r="W2359" i="6"/>
  <c r="U2359" i="6"/>
  <c r="T2359" i="6"/>
  <c r="S2359" i="6"/>
  <c r="R2359" i="6"/>
  <c r="AC2358" i="6"/>
  <c r="AD2358" i="6" s="1"/>
  <c r="AA2358" i="6"/>
  <c r="Z2358" i="6"/>
  <c r="Y2358" i="6"/>
  <c r="X2358" i="6"/>
  <c r="W2358" i="6"/>
  <c r="U2358" i="6"/>
  <c r="T2358" i="6"/>
  <c r="S2358" i="6"/>
  <c r="R2358" i="6"/>
  <c r="AC2357" i="6"/>
  <c r="AD2357" i="6" s="1"/>
  <c r="AA2357" i="6"/>
  <c r="Z2357" i="6"/>
  <c r="Y2357" i="6"/>
  <c r="X2357" i="6"/>
  <c r="W2357" i="6"/>
  <c r="U2357" i="6"/>
  <c r="T2357" i="6"/>
  <c r="S2357" i="6"/>
  <c r="R2357" i="6"/>
  <c r="AC2356" i="6"/>
  <c r="AD2356" i="6" s="1"/>
  <c r="AA2356" i="6"/>
  <c r="Z2356" i="6"/>
  <c r="Y2356" i="6"/>
  <c r="X2356" i="6"/>
  <c r="W2356" i="6"/>
  <c r="U2356" i="6"/>
  <c r="T2356" i="6"/>
  <c r="S2356" i="6"/>
  <c r="R2356" i="6"/>
  <c r="AC2355" i="6"/>
  <c r="AD2355" i="6" s="1"/>
  <c r="AA2355" i="6"/>
  <c r="Z2355" i="6"/>
  <c r="Y2355" i="6"/>
  <c r="X2355" i="6"/>
  <c r="W2355" i="6"/>
  <c r="U2355" i="6"/>
  <c r="T2355" i="6"/>
  <c r="S2355" i="6"/>
  <c r="R2355" i="6"/>
  <c r="AC2354" i="6"/>
  <c r="AD2354" i="6" s="1"/>
  <c r="AA2354" i="6"/>
  <c r="Z2354" i="6"/>
  <c r="Y2354" i="6"/>
  <c r="X2354" i="6"/>
  <c r="W2354" i="6"/>
  <c r="U2354" i="6"/>
  <c r="T2354" i="6"/>
  <c r="S2354" i="6"/>
  <c r="R2354" i="6"/>
  <c r="AC2353" i="6"/>
  <c r="AD2353" i="6" s="1"/>
  <c r="AA2353" i="6"/>
  <c r="Z2353" i="6"/>
  <c r="Y2353" i="6"/>
  <c r="X2353" i="6"/>
  <c r="W2353" i="6"/>
  <c r="U2353" i="6"/>
  <c r="T2353" i="6"/>
  <c r="S2353" i="6"/>
  <c r="R2353" i="6"/>
  <c r="AC2352" i="6"/>
  <c r="AD2352" i="6" s="1"/>
  <c r="AA2352" i="6"/>
  <c r="Z2352" i="6"/>
  <c r="Y2352" i="6"/>
  <c r="X2352" i="6"/>
  <c r="W2352" i="6"/>
  <c r="U2352" i="6"/>
  <c r="T2352" i="6"/>
  <c r="S2352" i="6"/>
  <c r="R2352" i="6"/>
  <c r="AC2351" i="6"/>
  <c r="AD2351" i="6" s="1"/>
  <c r="AA2351" i="6"/>
  <c r="Z2351" i="6"/>
  <c r="Y2351" i="6"/>
  <c r="X2351" i="6"/>
  <c r="W2351" i="6"/>
  <c r="U2351" i="6"/>
  <c r="T2351" i="6"/>
  <c r="S2351" i="6"/>
  <c r="R2351" i="6"/>
  <c r="AC2350" i="6"/>
  <c r="AD2350" i="6" s="1"/>
  <c r="AA2350" i="6"/>
  <c r="Z2350" i="6"/>
  <c r="Y2350" i="6"/>
  <c r="X2350" i="6"/>
  <c r="W2350" i="6"/>
  <c r="U2350" i="6"/>
  <c r="T2350" i="6"/>
  <c r="S2350" i="6"/>
  <c r="R2350" i="6"/>
  <c r="AC2349" i="6"/>
  <c r="AD2349" i="6" s="1"/>
  <c r="AA2349" i="6"/>
  <c r="Z2349" i="6"/>
  <c r="Y2349" i="6"/>
  <c r="X2349" i="6"/>
  <c r="W2349" i="6"/>
  <c r="U2349" i="6"/>
  <c r="T2349" i="6"/>
  <c r="S2349" i="6"/>
  <c r="R2349" i="6"/>
  <c r="AC2348" i="6"/>
  <c r="AD2348" i="6" s="1"/>
  <c r="AA2348" i="6"/>
  <c r="Z2348" i="6"/>
  <c r="Y2348" i="6"/>
  <c r="X2348" i="6"/>
  <c r="W2348" i="6"/>
  <c r="U2348" i="6"/>
  <c r="T2348" i="6"/>
  <c r="S2348" i="6"/>
  <c r="R2348" i="6"/>
  <c r="AC2347" i="6"/>
  <c r="AD2347" i="6" s="1"/>
  <c r="AA2347" i="6"/>
  <c r="Z2347" i="6"/>
  <c r="Y2347" i="6"/>
  <c r="X2347" i="6"/>
  <c r="W2347" i="6"/>
  <c r="U2347" i="6"/>
  <c r="T2347" i="6"/>
  <c r="S2347" i="6"/>
  <c r="R2347" i="6"/>
  <c r="AC2346" i="6"/>
  <c r="AD2346" i="6" s="1"/>
  <c r="AA2346" i="6"/>
  <c r="Z2346" i="6"/>
  <c r="Y2346" i="6"/>
  <c r="X2346" i="6"/>
  <c r="W2346" i="6"/>
  <c r="U2346" i="6"/>
  <c r="T2346" i="6"/>
  <c r="S2346" i="6"/>
  <c r="R2346" i="6"/>
  <c r="AC2345" i="6"/>
  <c r="AD2345" i="6" s="1"/>
  <c r="AA2345" i="6"/>
  <c r="Z2345" i="6"/>
  <c r="Y2345" i="6"/>
  <c r="X2345" i="6"/>
  <c r="W2345" i="6"/>
  <c r="U2345" i="6"/>
  <c r="T2345" i="6"/>
  <c r="S2345" i="6"/>
  <c r="R2345" i="6"/>
  <c r="AC2344" i="6"/>
  <c r="AD2344" i="6" s="1"/>
  <c r="AA2344" i="6"/>
  <c r="Z2344" i="6"/>
  <c r="Y2344" i="6"/>
  <c r="X2344" i="6"/>
  <c r="W2344" i="6"/>
  <c r="U2344" i="6"/>
  <c r="T2344" i="6"/>
  <c r="S2344" i="6"/>
  <c r="R2344" i="6"/>
  <c r="AC2343" i="6"/>
  <c r="AD2343" i="6" s="1"/>
  <c r="AA2343" i="6"/>
  <c r="Z2343" i="6"/>
  <c r="Y2343" i="6"/>
  <c r="X2343" i="6"/>
  <c r="W2343" i="6"/>
  <c r="U2343" i="6"/>
  <c r="T2343" i="6"/>
  <c r="S2343" i="6"/>
  <c r="R2343" i="6"/>
  <c r="AC2342" i="6"/>
  <c r="AD2342" i="6" s="1"/>
  <c r="AA2342" i="6"/>
  <c r="Z2342" i="6"/>
  <c r="Y2342" i="6"/>
  <c r="X2342" i="6"/>
  <c r="W2342" i="6"/>
  <c r="U2342" i="6"/>
  <c r="T2342" i="6"/>
  <c r="S2342" i="6"/>
  <c r="R2342" i="6"/>
  <c r="AC2341" i="6"/>
  <c r="AD2341" i="6" s="1"/>
  <c r="AA2341" i="6"/>
  <c r="Z2341" i="6"/>
  <c r="Y2341" i="6"/>
  <c r="X2341" i="6"/>
  <c r="W2341" i="6"/>
  <c r="U2341" i="6"/>
  <c r="T2341" i="6"/>
  <c r="S2341" i="6"/>
  <c r="R2341" i="6"/>
  <c r="AC2340" i="6"/>
  <c r="AD2340" i="6" s="1"/>
  <c r="AA2340" i="6"/>
  <c r="Z2340" i="6"/>
  <c r="Y2340" i="6"/>
  <c r="X2340" i="6"/>
  <c r="W2340" i="6"/>
  <c r="U2340" i="6"/>
  <c r="T2340" i="6"/>
  <c r="S2340" i="6"/>
  <c r="R2340" i="6"/>
  <c r="AC2339" i="6"/>
  <c r="AD2339" i="6" s="1"/>
  <c r="AA2339" i="6"/>
  <c r="Z2339" i="6"/>
  <c r="Y2339" i="6"/>
  <c r="X2339" i="6"/>
  <c r="W2339" i="6"/>
  <c r="U2339" i="6"/>
  <c r="T2339" i="6"/>
  <c r="S2339" i="6"/>
  <c r="R2339" i="6"/>
  <c r="AC2338" i="6"/>
  <c r="AD2338" i="6" s="1"/>
  <c r="AA2338" i="6"/>
  <c r="Z2338" i="6"/>
  <c r="Y2338" i="6"/>
  <c r="X2338" i="6"/>
  <c r="W2338" i="6"/>
  <c r="U2338" i="6"/>
  <c r="T2338" i="6"/>
  <c r="S2338" i="6"/>
  <c r="R2338" i="6"/>
  <c r="AC2337" i="6"/>
  <c r="AD2337" i="6" s="1"/>
  <c r="AB2337" i="6"/>
  <c r="AA2337" i="6"/>
  <c r="Z2337" i="6"/>
  <c r="Y2337" i="6"/>
  <c r="X2337" i="6"/>
  <c r="W2337" i="6"/>
  <c r="T2337" i="6"/>
  <c r="U2337" i="6" s="1"/>
  <c r="R2337" i="6"/>
  <c r="S2337" i="6" s="1"/>
  <c r="AC2336" i="6"/>
  <c r="AD2336" i="6" s="1"/>
  <c r="AB2336" i="6"/>
  <c r="AA2336" i="6"/>
  <c r="Z2336" i="6"/>
  <c r="Y2336" i="6"/>
  <c r="X2336" i="6"/>
  <c r="W2336" i="6"/>
  <c r="U2336" i="6"/>
  <c r="T2336" i="6"/>
  <c r="S2336" i="6"/>
  <c r="R2336" i="6"/>
  <c r="AC2335" i="6"/>
  <c r="AD2335" i="6" s="1"/>
  <c r="AB2335" i="6"/>
  <c r="AA2335" i="6"/>
  <c r="Z2335" i="6"/>
  <c r="Y2335" i="6"/>
  <c r="X2335" i="6"/>
  <c r="W2335" i="6"/>
  <c r="T2335" i="6"/>
  <c r="U2335" i="6" s="1"/>
  <c r="R2335" i="6"/>
  <c r="S2335" i="6" s="1"/>
  <c r="AC2334" i="6"/>
  <c r="AD2334" i="6" s="1"/>
  <c r="AB2334" i="6"/>
  <c r="AA2334" i="6"/>
  <c r="Z2334" i="6"/>
  <c r="Y2334" i="6"/>
  <c r="X2334" i="6"/>
  <c r="W2334" i="6"/>
  <c r="U2334" i="6"/>
  <c r="T2334" i="6"/>
  <c r="S2334" i="6"/>
  <c r="R2334" i="6"/>
  <c r="AC2333" i="6"/>
  <c r="AD2333" i="6" s="1"/>
  <c r="AB2333" i="6"/>
  <c r="AA2333" i="6"/>
  <c r="Z2333" i="6"/>
  <c r="Y2333" i="6"/>
  <c r="X2333" i="6"/>
  <c r="W2333" i="6"/>
  <c r="T2333" i="6"/>
  <c r="U2333" i="6" s="1"/>
  <c r="R2333" i="6"/>
  <c r="S2333" i="6" s="1"/>
  <c r="AC2332" i="6"/>
  <c r="AD2332" i="6" s="1"/>
  <c r="AB2332" i="6"/>
  <c r="AA2332" i="6"/>
  <c r="Z2332" i="6"/>
  <c r="Y2332" i="6"/>
  <c r="X2332" i="6"/>
  <c r="W2332" i="6"/>
  <c r="U2332" i="6"/>
  <c r="T2332" i="6"/>
  <c r="S2332" i="6"/>
  <c r="R2332" i="6"/>
  <c r="AC2331" i="6"/>
  <c r="AD2331" i="6" s="1"/>
  <c r="AB2331" i="6"/>
  <c r="AA2331" i="6"/>
  <c r="Z2331" i="6"/>
  <c r="Y2331" i="6"/>
  <c r="X2331" i="6"/>
  <c r="W2331" i="6"/>
  <c r="T2331" i="6"/>
  <c r="U2331" i="6" s="1"/>
  <c r="R2331" i="6"/>
  <c r="S2331" i="6" s="1"/>
  <c r="AC2330" i="6"/>
  <c r="AD2330" i="6" s="1"/>
  <c r="AB2330" i="6"/>
  <c r="AA2330" i="6"/>
  <c r="Z2330" i="6"/>
  <c r="Y2330" i="6"/>
  <c r="X2330" i="6"/>
  <c r="W2330" i="6"/>
  <c r="U2330" i="6"/>
  <c r="T2330" i="6"/>
  <c r="S2330" i="6"/>
  <c r="R2330" i="6"/>
  <c r="AC2329" i="6"/>
  <c r="AD2329" i="6" s="1"/>
  <c r="AB2329" i="6"/>
  <c r="AA2329" i="6"/>
  <c r="Z2329" i="6"/>
  <c r="Y2329" i="6"/>
  <c r="X2329" i="6"/>
  <c r="W2329" i="6"/>
  <c r="T2329" i="6"/>
  <c r="U2329" i="6" s="1"/>
  <c r="R2329" i="6"/>
  <c r="S2329" i="6" s="1"/>
  <c r="AC2328" i="6"/>
  <c r="AD2328" i="6" s="1"/>
  <c r="AB2328" i="6"/>
  <c r="AA2328" i="6"/>
  <c r="Z2328" i="6"/>
  <c r="Y2328" i="6"/>
  <c r="X2328" i="6"/>
  <c r="W2328" i="6"/>
  <c r="U2328" i="6"/>
  <c r="T2328" i="6"/>
  <c r="S2328" i="6"/>
  <c r="R2328" i="6"/>
  <c r="AC2327" i="6"/>
  <c r="AD2327" i="6" s="1"/>
  <c r="AB2327" i="6"/>
  <c r="AA2327" i="6"/>
  <c r="Z2327" i="6"/>
  <c r="Y2327" i="6"/>
  <c r="X2327" i="6"/>
  <c r="W2327" i="6"/>
  <c r="T2327" i="6"/>
  <c r="U2327" i="6" s="1"/>
  <c r="R2327" i="6"/>
  <c r="S2327" i="6" s="1"/>
  <c r="AC2326" i="6"/>
  <c r="AD2326" i="6" s="1"/>
  <c r="AB2326" i="6"/>
  <c r="AA2326" i="6"/>
  <c r="Z2326" i="6"/>
  <c r="Y2326" i="6"/>
  <c r="X2326" i="6"/>
  <c r="W2326" i="6"/>
  <c r="U2326" i="6"/>
  <c r="T2326" i="6"/>
  <c r="S2326" i="6"/>
  <c r="R2326" i="6"/>
  <c r="AC2325" i="6"/>
  <c r="AD2325" i="6" s="1"/>
  <c r="AB2325" i="6"/>
  <c r="AA2325" i="6"/>
  <c r="Z2325" i="6"/>
  <c r="Y2325" i="6"/>
  <c r="X2325" i="6"/>
  <c r="W2325" i="6"/>
  <c r="T2325" i="6"/>
  <c r="U2325" i="6" s="1"/>
  <c r="R2325" i="6"/>
  <c r="S2325" i="6" s="1"/>
  <c r="AC2324" i="6"/>
  <c r="AD2324" i="6" s="1"/>
  <c r="AB2324" i="6"/>
  <c r="AA2324" i="6"/>
  <c r="Z2324" i="6"/>
  <c r="Y2324" i="6"/>
  <c r="X2324" i="6"/>
  <c r="W2324" i="6"/>
  <c r="U2324" i="6"/>
  <c r="T2324" i="6"/>
  <c r="S2324" i="6"/>
  <c r="R2324" i="6"/>
  <c r="AC2323" i="6"/>
  <c r="AD2323" i="6" s="1"/>
  <c r="AB2323" i="6"/>
  <c r="AA2323" i="6"/>
  <c r="Z2323" i="6"/>
  <c r="Y2323" i="6"/>
  <c r="X2323" i="6"/>
  <c r="W2323" i="6"/>
  <c r="T2323" i="6"/>
  <c r="U2323" i="6" s="1"/>
  <c r="R2323" i="6"/>
  <c r="S2323" i="6" s="1"/>
  <c r="AC2322" i="6"/>
  <c r="AD2322" i="6" s="1"/>
  <c r="AB2322" i="6"/>
  <c r="AA2322" i="6"/>
  <c r="Z2322" i="6"/>
  <c r="Y2322" i="6"/>
  <c r="X2322" i="6"/>
  <c r="W2322" i="6"/>
  <c r="U2322" i="6"/>
  <c r="T2322" i="6"/>
  <c r="S2322" i="6"/>
  <c r="R2322" i="6"/>
  <c r="AC2321" i="6"/>
  <c r="AD2321" i="6" s="1"/>
  <c r="AB2321" i="6"/>
  <c r="AA2321" i="6"/>
  <c r="Z2321" i="6"/>
  <c r="Y2321" i="6"/>
  <c r="X2321" i="6"/>
  <c r="W2321" i="6"/>
  <c r="T2321" i="6"/>
  <c r="U2321" i="6" s="1"/>
  <c r="R2321" i="6"/>
  <c r="S2321" i="6" s="1"/>
  <c r="AC2320" i="6"/>
  <c r="AD2320" i="6" s="1"/>
  <c r="AB2320" i="6"/>
  <c r="AA2320" i="6"/>
  <c r="Z2320" i="6"/>
  <c r="Y2320" i="6"/>
  <c r="X2320" i="6"/>
  <c r="W2320" i="6"/>
  <c r="U2320" i="6"/>
  <c r="T2320" i="6"/>
  <c r="S2320" i="6"/>
  <c r="R2320" i="6"/>
  <c r="AC2319" i="6"/>
  <c r="AD2319" i="6" s="1"/>
  <c r="AB2319" i="6"/>
  <c r="AA2319" i="6"/>
  <c r="Z2319" i="6"/>
  <c r="Y2319" i="6"/>
  <c r="X2319" i="6"/>
  <c r="W2319" i="6"/>
  <c r="T2319" i="6"/>
  <c r="U2319" i="6" s="1"/>
  <c r="R2319" i="6"/>
  <c r="S2319" i="6" s="1"/>
  <c r="AC2318" i="6"/>
  <c r="AD2318" i="6" s="1"/>
  <c r="AB2318" i="6"/>
  <c r="AA2318" i="6"/>
  <c r="Z2318" i="6"/>
  <c r="Y2318" i="6"/>
  <c r="X2318" i="6"/>
  <c r="W2318" i="6"/>
  <c r="U2318" i="6"/>
  <c r="T2318" i="6"/>
  <c r="S2318" i="6"/>
  <c r="R2318" i="6"/>
  <c r="AC2317" i="6"/>
  <c r="AD2317" i="6" s="1"/>
  <c r="AB2317" i="6"/>
  <c r="AA2317" i="6"/>
  <c r="Z2317" i="6"/>
  <c r="Y2317" i="6"/>
  <c r="X2317" i="6"/>
  <c r="W2317" i="6"/>
  <c r="T2317" i="6"/>
  <c r="U2317" i="6" s="1"/>
  <c r="R2317" i="6"/>
  <c r="S2317" i="6" s="1"/>
  <c r="AC2316" i="6"/>
  <c r="AD2316" i="6" s="1"/>
  <c r="AB2316" i="6"/>
  <c r="AA2316" i="6"/>
  <c r="Z2316" i="6"/>
  <c r="Y2316" i="6"/>
  <c r="X2316" i="6"/>
  <c r="W2316" i="6"/>
  <c r="U2316" i="6"/>
  <c r="T2316" i="6"/>
  <c r="S2316" i="6"/>
  <c r="R2316" i="6"/>
  <c r="AC2315" i="6"/>
  <c r="AD2315" i="6" s="1"/>
  <c r="AB2315" i="6"/>
  <c r="AA2315" i="6"/>
  <c r="Z2315" i="6"/>
  <c r="Y2315" i="6"/>
  <c r="X2315" i="6"/>
  <c r="W2315" i="6"/>
  <c r="T2315" i="6"/>
  <c r="U2315" i="6" s="1"/>
  <c r="R2315" i="6"/>
  <c r="S2315" i="6" s="1"/>
  <c r="AC2314" i="6"/>
  <c r="AD2314" i="6" s="1"/>
  <c r="AB2314" i="6"/>
  <c r="AA2314" i="6"/>
  <c r="Z2314" i="6"/>
  <c r="Y2314" i="6"/>
  <c r="X2314" i="6"/>
  <c r="W2314" i="6"/>
  <c r="U2314" i="6"/>
  <c r="T2314" i="6"/>
  <c r="S2314" i="6"/>
  <c r="R2314" i="6"/>
  <c r="AC2313" i="6"/>
  <c r="AD2313" i="6" s="1"/>
  <c r="AB2313" i="6"/>
  <c r="AA2313" i="6"/>
  <c r="Z2313" i="6"/>
  <c r="Y2313" i="6"/>
  <c r="X2313" i="6"/>
  <c r="W2313" i="6"/>
  <c r="T2313" i="6"/>
  <c r="U2313" i="6" s="1"/>
  <c r="R2313" i="6"/>
  <c r="S2313" i="6" s="1"/>
  <c r="AC2312" i="6"/>
  <c r="AD2312" i="6" s="1"/>
  <c r="AB2312" i="6"/>
  <c r="AA2312" i="6"/>
  <c r="Z2312" i="6"/>
  <c r="Y2312" i="6"/>
  <c r="X2312" i="6"/>
  <c r="W2312" i="6"/>
  <c r="U2312" i="6"/>
  <c r="T2312" i="6"/>
  <c r="S2312" i="6"/>
  <c r="R2312" i="6"/>
  <c r="AC2311" i="6"/>
  <c r="AD2311" i="6" s="1"/>
  <c r="AB2311" i="6"/>
  <c r="AA2311" i="6"/>
  <c r="Z2311" i="6"/>
  <c r="Y2311" i="6"/>
  <c r="X2311" i="6"/>
  <c r="W2311" i="6"/>
  <c r="T2311" i="6"/>
  <c r="U2311" i="6" s="1"/>
  <c r="R2311" i="6"/>
  <c r="S2311" i="6" s="1"/>
  <c r="AC2310" i="6"/>
  <c r="AD2310" i="6" s="1"/>
  <c r="AB2310" i="6"/>
  <c r="AA2310" i="6"/>
  <c r="Z2310" i="6"/>
  <c r="Y2310" i="6"/>
  <c r="X2310" i="6"/>
  <c r="W2310" i="6"/>
  <c r="U2310" i="6"/>
  <c r="T2310" i="6"/>
  <c r="S2310" i="6"/>
  <c r="R2310" i="6"/>
  <c r="AC2309" i="6"/>
  <c r="AD2309" i="6" s="1"/>
  <c r="AB2309" i="6"/>
  <c r="AA2309" i="6"/>
  <c r="Z2309" i="6"/>
  <c r="Y2309" i="6"/>
  <c r="X2309" i="6"/>
  <c r="W2309" i="6"/>
  <c r="T2309" i="6"/>
  <c r="U2309" i="6" s="1"/>
  <c r="R2309" i="6"/>
  <c r="S2309" i="6" s="1"/>
  <c r="AC2308" i="6"/>
  <c r="AD2308" i="6" s="1"/>
  <c r="AB2308" i="6"/>
  <c r="AA2308" i="6"/>
  <c r="Z2308" i="6"/>
  <c r="Y2308" i="6"/>
  <c r="X2308" i="6"/>
  <c r="W2308" i="6"/>
  <c r="T2308" i="6"/>
  <c r="U2308" i="6" s="1"/>
  <c r="R2308" i="6"/>
  <c r="S2308" i="6" s="1"/>
  <c r="AC2307" i="6"/>
  <c r="AD2307" i="6" s="1"/>
  <c r="AB2307" i="6"/>
  <c r="AA2307" i="6"/>
  <c r="Z2307" i="6"/>
  <c r="Y2307" i="6"/>
  <c r="X2307" i="6"/>
  <c r="W2307" i="6"/>
  <c r="U2307" i="6"/>
  <c r="T2307" i="6"/>
  <c r="R2307" i="6"/>
  <c r="S2307" i="6" s="1"/>
  <c r="AC2306" i="6"/>
  <c r="AD2306" i="6" s="1"/>
  <c r="AB2306" i="6"/>
  <c r="AA2306" i="6"/>
  <c r="Z2306" i="6"/>
  <c r="Y2306" i="6"/>
  <c r="X2306" i="6"/>
  <c r="W2306" i="6"/>
  <c r="U2306" i="6"/>
  <c r="T2306" i="6"/>
  <c r="S2306" i="6"/>
  <c r="R2306" i="6"/>
  <c r="AC2305" i="6"/>
  <c r="AD2305" i="6" s="1"/>
  <c r="AA2305" i="6"/>
  <c r="Z2305" i="6"/>
  <c r="Y2305" i="6"/>
  <c r="X2305" i="6"/>
  <c r="W2305" i="6"/>
  <c r="U2305" i="6"/>
  <c r="T2305" i="6"/>
  <c r="R2305" i="6"/>
  <c r="S2305" i="6" s="1"/>
  <c r="AC2304" i="6"/>
  <c r="AD2304" i="6" s="1"/>
  <c r="AA2304" i="6"/>
  <c r="Z2304" i="6"/>
  <c r="Y2304" i="6"/>
  <c r="X2304" i="6"/>
  <c r="W2304" i="6"/>
  <c r="T2304" i="6"/>
  <c r="U2304" i="6" s="1"/>
  <c r="R2304" i="6"/>
  <c r="S2304" i="6" s="1"/>
  <c r="AC2303" i="6"/>
  <c r="AD2303" i="6" s="1"/>
  <c r="AA2303" i="6"/>
  <c r="Z2303" i="6"/>
  <c r="Y2303" i="6"/>
  <c r="X2303" i="6"/>
  <c r="W2303" i="6"/>
  <c r="T2303" i="6"/>
  <c r="U2303" i="6" s="1"/>
  <c r="R2303" i="6"/>
  <c r="S2303" i="6" s="1"/>
  <c r="AC2302" i="6"/>
  <c r="AD2302" i="6" s="1"/>
  <c r="AA2302" i="6"/>
  <c r="Z2302" i="6"/>
  <c r="Y2302" i="6"/>
  <c r="X2302" i="6"/>
  <c r="W2302" i="6"/>
  <c r="U2302" i="6"/>
  <c r="T2302" i="6"/>
  <c r="S2302" i="6"/>
  <c r="R2302" i="6"/>
  <c r="AC2301" i="6"/>
  <c r="AD2301" i="6" s="1"/>
  <c r="AA2301" i="6"/>
  <c r="Z2301" i="6"/>
  <c r="Y2301" i="6"/>
  <c r="X2301" i="6"/>
  <c r="W2301" i="6"/>
  <c r="U2301" i="6"/>
  <c r="T2301" i="6"/>
  <c r="R2301" i="6"/>
  <c r="S2301" i="6" s="1"/>
  <c r="AC2300" i="6"/>
  <c r="AD2300" i="6" s="1"/>
  <c r="AA2300" i="6"/>
  <c r="Z2300" i="6"/>
  <c r="Y2300" i="6"/>
  <c r="X2300" i="6"/>
  <c r="W2300" i="6"/>
  <c r="T2300" i="6"/>
  <c r="U2300" i="6" s="1"/>
  <c r="R2300" i="6"/>
  <c r="S2300" i="6" s="1"/>
  <c r="AC2299" i="6"/>
  <c r="AD2299" i="6" s="1"/>
  <c r="AA2299" i="6"/>
  <c r="Z2299" i="6"/>
  <c r="Y2299" i="6"/>
  <c r="X2299" i="6"/>
  <c r="W2299" i="6"/>
  <c r="T2299" i="6"/>
  <c r="U2299" i="6" s="1"/>
  <c r="R2299" i="6"/>
  <c r="S2299" i="6" s="1"/>
  <c r="AC2298" i="6"/>
  <c r="AD2298" i="6" s="1"/>
  <c r="AA2298" i="6"/>
  <c r="Z2298" i="6"/>
  <c r="Y2298" i="6"/>
  <c r="X2298" i="6"/>
  <c r="W2298" i="6"/>
  <c r="U2298" i="6"/>
  <c r="T2298" i="6"/>
  <c r="S2298" i="6"/>
  <c r="R2298" i="6"/>
  <c r="AC2297" i="6"/>
  <c r="AD2297" i="6" s="1"/>
  <c r="AA2297" i="6"/>
  <c r="Z2297" i="6"/>
  <c r="Y2297" i="6"/>
  <c r="X2297" i="6"/>
  <c r="W2297" i="6"/>
  <c r="U2297" i="6"/>
  <c r="T2297" i="6"/>
  <c r="R2297" i="6"/>
  <c r="S2297" i="6" s="1"/>
  <c r="AC2296" i="6"/>
  <c r="AD2296" i="6" s="1"/>
  <c r="AA2296" i="6"/>
  <c r="Z2296" i="6"/>
  <c r="Y2296" i="6"/>
  <c r="X2296" i="6"/>
  <c r="W2296" i="6"/>
  <c r="T2296" i="6"/>
  <c r="U2296" i="6" s="1"/>
  <c r="R2296" i="6"/>
  <c r="S2296" i="6" s="1"/>
  <c r="AC2295" i="6"/>
  <c r="AD2295" i="6" s="1"/>
  <c r="AA2295" i="6"/>
  <c r="Z2295" i="6"/>
  <c r="Y2295" i="6"/>
  <c r="X2295" i="6"/>
  <c r="W2295" i="6"/>
  <c r="T2295" i="6"/>
  <c r="U2295" i="6" s="1"/>
  <c r="R2295" i="6"/>
  <c r="S2295" i="6" s="1"/>
  <c r="AC2294" i="6"/>
  <c r="AD2294" i="6" s="1"/>
  <c r="AA2294" i="6"/>
  <c r="Z2294" i="6"/>
  <c r="Y2294" i="6"/>
  <c r="X2294" i="6"/>
  <c r="W2294" i="6"/>
  <c r="U2294" i="6"/>
  <c r="T2294" i="6"/>
  <c r="S2294" i="6"/>
  <c r="R2294" i="6"/>
  <c r="AC2293" i="6"/>
  <c r="AD2293" i="6" s="1"/>
  <c r="AA2293" i="6"/>
  <c r="Z2293" i="6"/>
  <c r="Y2293" i="6"/>
  <c r="X2293" i="6"/>
  <c r="W2293" i="6"/>
  <c r="U2293" i="6"/>
  <c r="T2293" i="6"/>
  <c r="R2293" i="6"/>
  <c r="S2293" i="6" s="1"/>
  <c r="AC2292" i="6"/>
  <c r="AD2292" i="6" s="1"/>
  <c r="AA2292" i="6"/>
  <c r="Z2292" i="6"/>
  <c r="Y2292" i="6"/>
  <c r="X2292" i="6"/>
  <c r="W2292" i="6"/>
  <c r="T2292" i="6"/>
  <c r="U2292" i="6" s="1"/>
  <c r="R2292" i="6"/>
  <c r="S2292" i="6" s="1"/>
  <c r="AC2291" i="6"/>
  <c r="AD2291" i="6" s="1"/>
  <c r="AA2291" i="6"/>
  <c r="Z2291" i="6"/>
  <c r="Y2291" i="6"/>
  <c r="X2291" i="6"/>
  <c r="W2291" i="6"/>
  <c r="T2291" i="6"/>
  <c r="U2291" i="6" s="1"/>
  <c r="R2291" i="6"/>
  <c r="S2291" i="6" s="1"/>
  <c r="AC2290" i="6"/>
  <c r="AD2290" i="6" s="1"/>
  <c r="AA2290" i="6"/>
  <c r="Z2290" i="6"/>
  <c r="Y2290" i="6"/>
  <c r="X2290" i="6"/>
  <c r="W2290" i="6"/>
  <c r="U2290" i="6"/>
  <c r="T2290" i="6"/>
  <c r="S2290" i="6"/>
  <c r="R2290" i="6"/>
  <c r="AC2289" i="6"/>
  <c r="AD2289" i="6" s="1"/>
  <c r="AA2289" i="6"/>
  <c r="Z2289" i="6"/>
  <c r="Y2289" i="6"/>
  <c r="X2289" i="6"/>
  <c r="W2289" i="6"/>
  <c r="U2289" i="6"/>
  <c r="T2289" i="6"/>
  <c r="R2289" i="6"/>
  <c r="S2289" i="6" s="1"/>
  <c r="AC2288" i="6"/>
  <c r="AD2288" i="6" s="1"/>
  <c r="AA2288" i="6"/>
  <c r="Z2288" i="6"/>
  <c r="Y2288" i="6"/>
  <c r="X2288" i="6"/>
  <c r="W2288" i="6"/>
  <c r="T2288" i="6"/>
  <c r="U2288" i="6" s="1"/>
  <c r="R2288" i="6"/>
  <c r="S2288" i="6" s="1"/>
  <c r="AC2287" i="6"/>
  <c r="AD2287" i="6" s="1"/>
  <c r="AA2287" i="6"/>
  <c r="Z2287" i="6"/>
  <c r="Y2287" i="6"/>
  <c r="X2287" i="6"/>
  <c r="W2287" i="6"/>
  <c r="T2287" i="6"/>
  <c r="U2287" i="6" s="1"/>
  <c r="R2287" i="6"/>
  <c r="S2287" i="6" s="1"/>
  <c r="AC2286" i="6"/>
  <c r="AD2286" i="6" s="1"/>
  <c r="AA2286" i="6"/>
  <c r="Z2286" i="6"/>
  <c r="Y2286" i="6"/>
  <c r="X2286" i="6"/>
  <c r="W2286" i="6"/>
  <c r="U2286" i="6"/>
  <c r="T2286" i="6"/>
  <c r="S2286" i="6"/>
  <c r="R2286" i="6"/>
  <c r="AC2285" i="6"/>
  <c r="AD2285" i="6" s="1"/>
  <c r="AA2285" i="6"/>
  <c r="Z2285" i="6"/>
  <c r="Y2285" i="6"/>
  <c r="X2285" i="6"/>
  <c r="W2285" i="6"/>
  <c r="U2285" i="6"/>
  <c r="T2285" i="6"/>
  <c r="R2285" i="6"/>
  <c r="S2285" i="6" s="1"/>
  <c r="AC2284" i="6"/>
  <c r="AD2284" i="6" s="1"/>
  <c r="AA2284" i="6"/>
  <c r="Z2284" i="6"/>
  <c r="Y2284" i="6"/>
  <c r="X2284" i="6"/>
  <c r="W2284" i="6"/>
  <c r="T2284" i="6"/>
  <c r="U2284" i="6" s="1"/>
  <c r="R2284" i="6"/>
  <c r="S2284" i="6" s="1"/>
  <c r="AC2283" i="6"/>
  <c r="AD2283" i="6" s="1"/>
  <c r="AA2283" i="6"/>
  <c r="Z2283" i="6"/>
  <c r="Y2283" i="6"/>
  <c r="X2283" i="6"/>
  <c r="W2283" i="6"/>
  <c r="T2283" i="6"/>
  <c r="U2283" i="6" s="1"/>
  <c r="R2283" i="6"/>
  <c r="S2283" i="6" s="1"/>
  <c r="AC2282" i="6"/>
  <c r="AD2282" i="6" s="1"/>
  <c r="AA2282" i="6"/>
  <c r="Z2282" i="6"/>
  <c r="Y2282" i="6"/>
  <c r="X2282" i="6"/>
  <c r="W2282" i="6"/>
  <c r="U2282" i="6"/>
  <c r="T2282" i="6"/>
  <c r="S2282" i="6"/>
  <c r="R2282" i="6"/>
  <c r="AC2281" i="6"/>
  <c r="AD2281" i="6" s="1"/>
  <c r="AA2281" i="6"/>
  <c r="Z2281" i="6"/>
  <c r="Y2281" i="6"/>
  <c r="X2281" i="6"/>
  <c r="W2281" i="6"/>
  <c r="U2281" i="6"/>
  <c r="T2281" i="6"/>
  <c r="R2281" i="6"/>
  <c r="S2281" i="6" s="1"/>
  <c r="AC2280" i="6"/>
  <c r="AD2280" i="6" s="1"/>
  <c r="AA2280" i="6"/>
  <c r="Z2280" i="6"/>
  <c r="Y2280" i="6"/>
  <c r="X2280" i="6"/>
  <c r="W2280" i="6"/>
  <c r="T2280" i="6"/>
  <c r="U2280" i="6" s="1"/>
  <c r="R2280" i="6"/>
  <c r="S2280" i="6" s="1"/>
  <c r="AC2279" i="6"/>
  <c r="AD2279" i="6" s="1"/>
  <c r="AA2279" i="6"/>
  <c r="Z2279" i="6"/>
  <c r="Y2279" i="6"/>
  <c r="X2279" i="6"/>
  <c r="W2279" i="6"/>
  <c r="T2279" i="6"/>
  <c r="U2279" i="6" s="1"/>
  <c r="R2279" i="6"/>
  <c r="S2279" i="6" s="1"/>
  <c r="AC2278" i="6"/>
  <c r="AD2278" i="6" s="1"/>
  <c r="AA2278" i="6"/>
  <c r="Z2278" i="6"/>
  <c r="Y2278" i="6"/>
  <c r="X2278" i="6"/>
  <c r="W2278" i="6"/>
  <c r="U2278" i="6"/>
  <c r="T2278" i="6"/>
  <c r="S2278" i="6"/>
  <c r="R2278" i="6"/>
  <c r="AC2277" i="6"/>
  <c r="AD2277" i="6" s="1"/>
  <c r="AA2277" i="6"/>
  <c r="Z2277" i="6"/>
  <c r="Y2277" i="6"/>
  <c r="X2277" i="6"/>
  <c r="W2277" i="6"/>
  <c r="U2277" i="6"/>
  <c r="T2277" i="6"/>
  <c r="R2277" i="6"/>
  <c r="S2277" i="6" s="1"/>
  <c r="AC2276" i="6"/>
  <c r="AD2276" i="6" s="1"/>
  <c r="AA2276" i="6"/>
  <c r="Z2276" i="6"/>
  <c r="Y2276" i="6"/>
  <c r="X2276" i="6"/>
  <c r="W2276" i="6"/>
  <c r="T2276" i="6"/>
  <c r="U2276" i="6" s="1"/>
  <c r="R2276" i="6"/>
  <c r="S2276" i="6" s="1"/>
  <c r="AC2275" i="6"/>
  <c r="AD2275" i="6" s="1"/>
  <c r="AA2275" i="6"/>
  <c r="Z2275" i="6"/>
  <c r="Y2275" i="6"/>
  <c r="X2275" i="6"/>
  <c r="W2275" i="6"/>
  <c r="T2275" i="6"/>
  <c r="U2275" i="6" s="1"/>
  <c r="R2275" i="6"/>
  <c r="S2275" i="6" s="1"/>
  <c r="AC2274" i="6"/>
  <c r="AD2274" i="6" s="1"/>
  <c r="AA2274" i="6"/>
  <c r="Z2274" i="6"/>
  <c r="Y2274" i="6"/>
  <c r="X2274" i="6"/>
  <c r="W2274" i="6"/>
  <c r="U2274" i="6"/>
  <c r="T2274" i="6"/>
  <c r="S2274" i="6"/>
  <c r="R2274" i="6"/>
  <c r="AC2273" i="6"/>
  <c r="AD2273" i="6" s="1"/>
  <c r="AB2273" i="6"/>
  <c r="AA2273" i="6"/>
  <c r="Z2273" i="6"/>
  <c r="Y2273" i="6"/>
  <c r="X2273" i="6"/>
  <c r="W2273" i="6"/>
  <c r="T2273" i="6"/>
  <c r="U2273" i="6" s="1"/>
  <c r="R2273" i="6"/>
  <c r="S2273" i="6" s="1"/>
  <c r="AC2272" i="6"/>
  <c r="AD2272" i="6" s="1"/>
  <c r="AB2272" i="6"/>
  <c r="AA2272" i="6"/>
  <c r="Z2272" i="6"/>
  <c r="Y2272" i="6"/>
  <c r="X2272" i="6"/>
  <c r="W2272" i="6"/>
  <c r="T2272" i="6"/>
  <c r="U2272" i="6" s="1"/>
  <c r="R2272" i="6"/>
  <c r="S2272" i="6" s="1"/>
  <c r="AC2271" i="6"/>
  <c r="AD2271" i="6" s="1"/>
  <c r="AB2271" i="6"/>
  <c r="AA2271" i="6"/>
  <c r="Z2271" i="6"/>
  <c r="Y2271" i="6"/>
  <c r="X2271" i="6"/>
  <c r="W2271" i="6"/>
  <c r="U2271" i="6"/>
  <c r="T2271" i="6"/>
  <c r="R2271" i="6"/>
  <c r="S2271" i="6" s="1"/>
  <c r="AC2270" i="6"/>
  <c r="AD2270" i="6" s="1"/>
  <c r="AB2270" i="6"/>
  <c r="AA2270" i="6"/>
  <c r="Z2270" i="6"/>
  <c r="Y2270" i="6"/>
  <c r="X2270" i="6"/>
  <c r="W2270" i="6"/>
  <c r="U2270" i="6"/>
  <c r="T2270" i="6"/>
  <c r="S2270" i="6"/>
  <c r="R2270" i="6"/>
  <c r="AC2269" i="6"/>
  <c r="AD2269" i="6" s="1"/>
  <c r="AB2269" i="6"/>
  <c r="AA2269" i="6"/>
  <c r="Z2269" i="6"/>
  <c r="Y2269" i="6"/>
  <c r="X2269" i="6"/>
  <c r="W2269" i="6"/>
  <c r="T2269" i="6"/>
  <c r="U2269" i="6" s="1"/>
  <c r="R2269" i="6"/>
  <c r="S2269" i="6" s="1"/>
  <c r="AC2268" i="6"/>
  <c r="AD2268" i="6" s="1"/>
  <c r="AB2268" i="6"/>
  <c r="AA2268" i="6"/>
  <c r="Z2268" i="6"/>
  <c r="Y2268" i="6"/>
  <c r="X2268" i="6"/>
  <c r="W2268" i="6"/>
  <c r="T2268" i="6"/>
  <c r="U2268" i="6" s="1"/>
  <c r="R2268" i="6"/>
  <c r="S2268" i="6" s="1"/>
  <c r="AC2267" i="6"/>
  <c r="AD2267" i="6" s="1"/>
  <c r="AB2267" i="6"/>
  <c r="AA2267" i="6"/>
  <c r="Z2267" i="6"/>
  <c r="Y2267" i="6"/>
  <c r="X2267" i="6"/>
  <c r="W2267" i="6"/>
  <c r="U2267" i="6"/>
  <c r="T2267" i="6"/>
  <c r="R2267" i="6"/>
  <c r="S2267" i="6" s="1"/>
  <c r="AC2266" i="6"/>
  <c r="AD2266" i="6" s="1"/>
  <c r="AB2266" i="6"/>
  <c r="AA2266" i="6"/>
  <c r="Z2266" i="6"/>
  <c r="Y2266" i="6"/>
  <c r="X2266" i="6"/>
  <c r="W2266" i="6"/>
  <c r="U2266" i="6"/>
  <c r="T2266" i="6"/>
  <c r="S2266" i="6"/>
  <c r="R2266" i="6"/>
  <c r="AC2265" i="6"/>
  <c r="AD2265" i="6" s="1"/>
  <c r="AB2265" i="6"/>
  <c r="AA2265" i="6"/>
  <c r="Z2265" i="6"/>
  <c r="Y2265" i="6"/>
  <c r="X2265" i="6"/>
  <c r="W2265" i="6"/>
  <c r="T2265" i="6"/>
  <c r="U2265" i="6" s="1"/>
  <c r="R2265" i="6"/>
  <c r="S2265" i="6" s="1"/>
  <c r="AC2264" i="6"/>
  <c r="AD2264" i="6" s="1"/>
  <c r="AB2264" i="6"/>
  <c r="AA2264" i="6"/>
  <c r="Z2264" i="6"/>
  <c r="Y2264" i="6"/>
  <c r="X2264" i="6"/>
  <c r="W2264" i="6"/>
  <c r="T2264" i="6"/>
  <c r="U2264" i="6" s="1"/>
  <c r="R2264" i="6"/>
  <c r="S2264" i="6" s="1"/>
  <c r="AC2263" i="6"/>
  <c r="AD2263" i="6" s="1"/>
  <c r="AB2263" i="6"/>
  <c r="AA2263" i="6"/>
  <c r="Z2263" i="6"/>
  <c r="Y2263" i="6"/>
  <c r="X2263" i="6"/>
  <c r="W2263" i="6"/>
  <c r="U2263" i="6"/>
  <c r="T2263" i="6"/>
  <c r="R2263" i="6"/>
  <c r="S2263" i="6" s="1"/>
  <c r="AC2262" i="6"/>
  <c r="AD2262" i="6" s="1"/>
  <c r="AB2262" i="6"/>
  <c r="AA2262" i="6"/>
  <c r="Z2262" i="6"/>
  <c r="Y2262" i="6"/>
  <c r="X2262" i="6"/>
  <c r="W2262" i="6"/>
  <c r="U2262" i="6"/>
  <c r="T2262" i="6"/>
  <c r="S2262" i="6"/>
  <c r="R2262" i="6"/>
  <c r="AC2261" i="6"/>
  <c r="AD2261" i="6" s="1"/>
  <c r="AB2261" i="6"/>
  <c r="AA2261" i="6"/>
  <c r="Z2261" i="6"/>
  <c r="Y2261" i="6"/>
  <c r="X2261" i="6"/>
  <c r="W2261" i="6"/>
  <c r="T2261" i="6"/>
  <c r="U2261" i="6" s="1"/>
  <c r="R2261" i="6"/>
  <c r="S2261" i="6" s="1"/>
  <c r="AC2260" i="6"/>
  <c r="AD2260" i="6" s="1"/>
  <c r="AB2260" i="6"/>
  <c r="AA2260" i="6"/>
  <c r="Z2260" i="6"/>
  <c r="Y2260" i="6"/>
  <c r="X2260" i="6"/>
  <c r="W2260" i="6"/>
  <c r="T2260" i="6"/>
  <c r="U2260" i="6" s="1"/>
  <c r="R2260" i="6"/>
  <c r="S2260" i="6" s="1"/>
  <c r="AC2259" i="6"/>
  <c r="AD2259" i="6" s="1"/>
  <c r="AB2259" i="6"/>
  <c r="AA2259" i="6"/>
  <c r="Z2259" i="6"/>
  <c r="Y2259" i="6"/>
  <c r="X2259" i="6"/>
  <c r="W2259" i="6"/>
  <c r="U2259" i="6"/>
  <c r="T2259" i="6"/>
  <c r="R2259" i="6"/>
  <c r="S2259" i="6" s="1"/>
  <c r="AC2258" i="6"/>
  <c r="AD2258" i="6" s="1"/>
  <c r="AB2258" i="6"/>
  <c r="AA2258" i="6"/>
  <c r="Z2258" i="6"/>
  <c r="Y2258" i="6"/>
  <c r="X2258" i="6"/>
  <c r="W2258" i="6"/>
  <c r="U2258" i="6"/>
  <c r="T2258" i="6"/>
  <c r="S2258" i="6"/>
  <c r="R2258" i="6"/>
  <c r="AC2257" i="6"/>
  <c r="AD2257" i="6" s="1"/>
  <c r="AB2257" i="6"/>
  <c r="AA2257" i="6"/>
  <c r="Z2257" i="6"/>
  <c r="Y2257" i="6"/>
  <c r="X2257" i="6"/>
  <c r="W2257" i="6"/>
  <c r="T2257" i="6"/>
  <c r="U2257" i="6" s="1"/>
  <c r="R2257" i="6"/>
  <c r="S2257" i="6" s="1"/>
  <c r="AC2256" i="6"/>
  <c r="AD2256" i="6" s="1"/>
  <c r="AB2256" i="6"/>
  <c r="AA2256" i="6"/>
  <c r="Z2256" i="6"/>
  <c r="Y2256" i="6"/>
  <c r="X2256" i="6"/>
  <c r="W2256" i="6"/>
  <c r="T2256" i="6"/>
  <c r="U2256" i="6" s="1"/>
  <c r="R2256" i="6"/>
  <c r="S2256" i="6" s="1"/>
  <c r="AC2255" i="6"/>
  <c r="AD2255" i="6" s="1"/>
  <c r="AB2255" i="6"/>
  <c r="AA2255" i="6"/>
  <c r="Z2255" i="6"/>
  <c r="Y2255" i="6"/>
  <c r="X2255" i="6"/>
  <c r="W2255" i="6"/>
  <c r="U2255" i="6"/>
  <c r="T2255" i="6"/>
  <c r="R2255" i="6"/>
  <c r="S2255" i="6" s="1"/>
  <c r="AC2254" i="6"/>
  <c r="AD2254" i="6" s="1"/>
  <c r="AB2254" i="6"/>
  <c r="AA2254" i="6"/>
  <c r="Z2254" i="6"/>
  <c r="Y2254" i="6"/>
  <c r="X2254" i="6"/>
  <c r="W2254" i="6"/>
  <c r="U2254" i="6"/>
  <c r="T2254" i="6"/>
  <c r="S2254" i="6"/>
  <c r="R2254" i="6"/>
  <c r="AC2253" i="6"/>
  <c r="AD2253" i="6" s="1"/>
  <c r="AB2253" i="6"/>
  <c r="AA2253" i="6"/>
  <c r="Z2253" i="6"/>
  <c r="Y2253" i="6"/>
  <c r="X2253" i="6"/>
  <c r="W2253" i="6"/>
  <c r="T2253" i="6"/>
  <c r="U2253" i="6" s="1"/>
  <c r="R2253" i="6"/>
  <c r="S2253" i="6" s="1"/>
  <c r="AC2252" i="6"/>
  <c r="AD2252" i="6" s="1"/>
  <c r="AB2252" i="6"/>
  <c r="AA2252" i="6"/>
  <c r="Z2252" i="6"/>
  <c r="Y2252" i="6"/>
  <c r="X2252" i="6"/>
  <c r="W2252" i="6"/>
  <c r="T2252" i="6"/>
  <c r="U2252" i="6" s="1"/>
  <c r="R2252" i="6"/>
  <c r="S2252" i="6" s="1"/>
  <c r="AC2251" i="6"/>
  <c r="AD2251" i="6" s="1"/>
  <c r="AB2251" i="6"/>
  <c r="AA2251" i="6"/>
  <c r="Z2251" i="6"/>
  <c r="Y2251" i="6"/>
  <c r="X2251" i="6"/>
  <c r="W2251" i="6"/>
  <c r="U2251" i="6"/>
  <c r="T2251" i="6"/>
  <c r="R2251" i="6"/>
  <c r="S2251" i="6" s="1"/>
  <c r="AC2250" i="6"/>
  <c r="AD2250" i="6" s="1"/>
  <c r="AB2250" i="6"/>
  <c r="AA2250" i="6"/>
  <c r="Z2250" i="6"/>
  <c r="Y2250" i="6"/>
  <c r="X2250" i="6"/>
  <c r="W2250" i="6"/>
  <c r="U2250" i="6"/>
  <c r="T2250" i="6"/>
  <c r="S2250" i="6"/>
  <c r="R2250" i="6"/>
  <c r="AC2249" i="6"/>
  <c r="AD2249" i="6" s="1"/>
  <c r="AB2249" i="6"/>
  <c r="AA2249" i="6"/>
  <c r="Z2249" i="6"/>
  <c r="Y2249" i="6"/>
  <c r="X2249" i="6"/>
  <c r="W2249" i="6"/>
  <c r="T2249" i="6"/>
  <c r="U2249" i="6" s="1"/>
  <c r="R2249" i="6"/>
  <c r="S2249" i="6" s="1"/>
  <c r="AC2248" i="6"/>
  <c r="AD2248" i="6" s="1"/>
  <c r="AB2248" i="6"/>
  <c r="AA2248" i="6"/>
  <c r="Z2248" i="6"/>
  <c r="Y2248" i="6"/>
  <c r="X2248" i="6"/>
  <c r="W2248" i="6"/>
  <c r="T2248" i="6"/>
  <c r="U2248" i="6" s="1"/>
  <c r="R2248" i="6"/>
  <c r="S2248" i="6" s="1"/>
  <c r="AC2247" i="6"/>
  <c r="AD2247" i="6" s="1"/>
  <c r="AB2247" i="6"/>
  <c r="AA2247" i="6"/>
  <c r="Z2247" i="6"/>
  <c r="Y2247" i="6"/>
  <c r="X2247" i="6"/>
  <c r="W2247" i="6"/>
  <c r="U2247" i="6"/>
  <c r="T2247" i="6"/>
  <c r="R2247" i="6"/>
  <c r="S2247" i="6" s="1"/>
  <c r="AC2246" i="6"/>
  <c r="AD2246" i="6" s="1"/>
  <c r="AB2246" i="6"/>
  <c r="AA2246" i="6"/>
  <c r="Z2246" i="6"/>
  <c r="Y2246" i="6"/>
  <c r="X2246" i="6"/>
  <c r="W2246" i="6"/>
  <c r="U2246" i="6"/>
  <c r="T2246" i="6"/>
  <c r="S2246" i="6"/>
  <c r="R2246" i="6"/>
  <c r="AC2245" i="6"/>
  <c r="AD2245" i="6" s="1"/>
  <c r="AB2245" i="6"/>
  <c r="AA2245" i="6"/>
  <c r="Z2245" i="6"/>
  <c r="Y2245" i="6"/>
  <c r="X2245" i="6"/>
  <c r="W2245" i="6"/>
  <c r="U2245" i="6"/>
  <c r="T2245" i="6"/>
  <c r="R2245" i="6"/>
  <c r="S2245" i="6" s="1"/>
  <c r="AC2244" i="6"/>
  <c r="AD2244" i="6" s="1"/>
  <c r="AB2244" i="6"/>
  <c r="AA2244" i="6"/>
  <c r="Z2244" i="6"/>
  <c r="Y2244" i="6"/>
  <c r="X2244" i="6"/>
  <c r="W2244" i="6"/>
  <c r="T2244" i="6"/>
  <c r="U2244" i="6" s="1"/>
  <c r="R2244" i="6"/>
  <c r="S2244" i="6" s="1"/>
  <c r="AC2243" i="6"/>
  <c r="AD2243" i="6" s="1"/>
  <c r="AB2243" i="6"/>
  <c r="AA2243" i="6"/>
  <c r="Z2243" i="6"/>
  <c r="Y2243" i="6"/>
  <c r="X2243" i="6"/>
  <c r="W2243" i="6"/>
  <c r="U2243" i="6"/>
  <c r="T2243" i="6"/>
  <c r="R2243" i="6"/>
  <c r="S2243" i="6" s="1"/>
  <c r="AC2242" i="6"/>
  <c r="AD2242" i="6" s="1"/>
  <c r="AB2242" i="6"/>
  <c r="AA2242" i="6"/>
  <c r="Z2242" i="6"/>
  <c r="Y2242" i="6"/>
  <c r="X2242" i="6"/>
  <c r="W2242" i="6"/>
  <c r="U2242" i="6"/>
  <c r="T2242" i="6"/>
  <c r="S2242" i="6"/>
  <c r="R2242" i="6"/>
  <c r="AC2241" i="6"/>
  <c r="AD2241" i="6" s="1"/>
  <c r="AA2241" i="6"/>
  <c r="Z2241" i="6"/>
  <c r="Y2241" i="6"/>
  <c r="X2241" i="6"/>
  <c r="W2241" i="6"/>
  <c r="U2241" i="6"/>
  <c r="T2241" i="6"/>
  <c r="R2241" i="6"/>
  <c r="S2241" i="6" s="1"/>
  <c r="AC2240" i="6"/>
  <c r="AD2240" i="6" s="1"/>
  <c r="AA2240" i="6"/>
  <c r="Z2240" i="6"/>
  <c r="Y2240" i="6"/>
  <c r="X2240" i="6"/>
  <c r="W2240" i="6"/>
  <c r="T2240" i="6"/>
  <c r="U2240" i="6" s="1"/>
  <c r="S2240" i="6"/>
  <c r="R2240" i="6"/>
  <c r="AC2239" i="6"/>
  <c r="AD2239" i="6" s="1"/>
  <c r="AA2239" i="6"/>
  <c r="Z2239" i="6"/>
  <c r="Y2239" i="6"/>
  <c r="X2239" i="6"/>
  <c r="W2239" i="6"/>
  <c r="U2239" i="6"/>
  <c r="T2239" i="6"/>
  <c r="R2239" i="6"/>
  <c r="S2239" i="6" s="1"/>
  <c r="AC2238" i="6"/>
  <c r="AD2238" i="6" s="1"/>
  <c r="AA2238" i="6"/>
  <c r="Z2238" i="6"/>
  <c r="Y2238" i="6"/>
  <c r="X2238" i="6"/>
  <c r="W2238" i="6"/>
  <c r="U2238" i="6"/>
  <c r="T2238" i="6"/>
  <c r="R2238" i="6"/>
  <c r="S2238" i="6" s="1"/>
  <c r="AC2237" i="6"/>
  <c r="AD2237" i="6" s="1"/>
  <c r="AA2237" i="6"/>
  <c r="Z2237" i="6"/>
  <c r="Y2237" i="6"/>
  <c r="X2237" i="6"/>
  <c r="W2237" i="6"/>
  <c r="T2237" i="6"/>
  <c r="U2237" i="6" s="1"/>
  <c r="R2237" i="6"/>
  <c r="S2237" i="6" s="1"/>
  <c r="AC2236" i="6"/>
  <c r="AD2236" i="6" s="1"/>
  <c r="AA2236" i="6"/>
  <c r="Z2236" i="6"/>
  <c r="Y2236" i="6"/>
  <c r="X2236" i="6"/>
  <c r="W2236" i="6"/>
  <c r="U2236" i="6"/>
  <c r="T2236" i="6"/>
  <c r="R2236" i="6"/>
  <c r="S2236" i="6" s="1"/>
  <c r="AC2235" i="6"/>
  <c r="AD2235" i="6" s="1"/>
  <c r="AA2235" i="6"/>
  <c r="Z2235" i="6"/>
  <c r="Y2235" i="6"/>
  <c r="X2235" i="6"/>
  <c r="W2235" i="6"/>
  <c r="T2235" i="6"/>
  <c r="U2235" i="6" s="1"/>
  <c r="R2235" i="6"/>
  <c r="S2235" i="6" s="1"/>
  <c r="AC2234" i="6"/>
  <c r="AD2234" i="6" s="1"/>
  <c r="AA2234" i="6"/>
  <c r="Z2234" i="6"/>
  <c r="Y2234" i="6"/>
  <c r="X2234" i="6"/>
  <c r="W2234" i="6"/>
  <c r="T2234" i="6"/>
  <c r="U2234" i="6" s="1"/>
  <c r="S2234" i="6"/>
  <c r="R2234" i="6"/>
  <c r="AC2233" i="6"/>
  <c r="AD2233" i="6" s="1"/>
  <c r="AA2233" i="6"/>
  <c r="Z2233" i="6"/>
  <c r="Y2233" i="6"/>
  <c r="X2233" i="6"/>
  <c r="W2233" i="6"/>
  <c r="U2233" i="6"/>
  <c r="T2233" i="6"/>
  <c r="R2233" i="6"/>
  <c r="S2233" i="6" s="1"/>
  <c r="AC2232" i="6"/>
  <c r="AD2232" i="6" s="1"/>
  <c r="AA2232" i="6"/>
  <c r="Z2232" i="6"/>
  <c r="Y2232" i="6"/>
  <c r="X2232" i="6"/>
  <c r="W2232" i="6"/>
  <c r="T2232" i="6"/>
  <c r="U2232" i="6" s="1"/>
  <c r="R2232" i="6"/>
  <c r="S2232" i="6" s="1"/>
  <c r="AC2231" i="6"/>
  <c r="AD2231" i="6" s="1"/>
  <c r="AA2231" i="6"/>
  <c r="Z2231" i="6"/>
  <c r="Y2231" i="6"/>
  <c r="X2231" i="6"/>
  <c r="W2231" i="6"/>
  <c r="T2231" i="6"/>
  <c r="U2231" i="6" s="1"/>
  <c r="R2231" i="6"/>
  <c r="S2231" i="6" s="1"/>
  <c r="AC2230" i="6"/>
  <c r="AD2230" i="6" s="1"/>
  <c r="AA2230" i="6"/>
  <c r="Z2230" i="6"/>
  <c r="Y2230" i="6"/>
  <c r="X2230" i="6"/>
  <c r="W2230" i="6"/>
  <c r="U2230" i="6"/>
  <c r="T2230" i="6"/>
  <c r="S2230" i="6"/>
  <c r="R2230" i="6"/>
  <c r="AC2229" i="6"/>
  <c r="AD2229" i="6" s="1"/>
  <c r="AA2229" i="6"/>
  <c r="Z2229" i="6"/>
  <c r="Y2229" i="6"/>
  <c r="X2229" i="6"/>
  <c r="W2229" i="6"/>
  <c r="U2229" i="6"/>
  <c r="T2229" i="6"/>
  <c r="R2229" i="6"/>
  <c r="S2229" i="6" s="1"/>
  <c r="AC2228" i="6"/>
  <c r="AD2228" i="6" s="1"/>
  <c r="AA2228" i="6"/>
  <c r="Z2228" i="6"/>
  <c r="Y2228" i="6"/>
  <c r="X2228" i="6"/>
  <c r="W2228" i="6"/>
  <c r="T2228" i="6"/>
  <c r="U2228" i="6" s="1"/>
  <c r="R2228" i="6"/>
  <c r="S2228" i="6" s="1"/>
  <c r="AC2227" i="6"/>
  <c r="AD2227" i="6" s="1"/>
  <c r="AA2227" i="6"/>
  <c r="Z2227" i="6"/>
  <c r="Y2227" i="6"/>
  <c r="X2227" i="6"/>
  <c r="W2227" i="6"/>
  <c r="T2227" i="6"/>
  <c r="U2227" i="6" s="1"/>
  <c r="R2227" i="6"/>
  <c r="S2227" i="6" s="1"/>
  <c r="AC2226" i="6"/>
  <c r="AD2226" i="6" s="1"/>
  <c r="AA2226" i="6"/>
  <c r="Z2226" i="6"/>
  <c r="Y2226" i="6"/>
  <c r="X2226" i="6"/>
  <c r="W2226" i="6"/>
  <c r="U2226" i="6"/>
  <c r="T2226" i="6"/>
  <c r="R2226" i="6"/>
  <c r="S2226" i="6" s="1"/>
  <c r="AC2225" i="6"/>
  <c r="AD2225" i="6" s="1"/>
  <c r="AA2225" i="6"/>
  <c r="Z2225" i="6"/>
  <c r="Y2225" i="6"/>
  <c r="X2225" i="6"/>
  <c r="W2225" i="6"/>
  <c r="T2225" i="6"/>
  <c r="U2225" i="6" s="1"/>
  <c r="R2225" i="6"/>
  <c r="S2225" i="6" s="1"/>
  <c r="AC2224" i="6"/>
  <c r="AD2224" i="6" s="1"/>
  <c r="AA2224" i="6"/>
  <c r="Z2224" i="6"/>
  <c r="Y2224" i="6"/>
  <c r="X2224" i="6"/>
  <c r="W2224" i="6"/>
  <c r="U2224" i="6"/>
  <c r="T2224" i="6"/>
  <c r="S2224" i="6"/>
  <c r="R2224" i="6"/>
  <c r="AC2223" i="6"/>
  <c r="AD2223" i="6" s="1"/>
  <c r="AA2223" i="6"/>
  <c r="Z2223" i="6"/>
  <c r="Y2223" i="6"/>
  <c r="X2223" i="6"/>
  <c r="W2223" i="6"/>
  <c r="U2223" i="6"/>
  <c r="T2223" i="6"/>
  <c r="R2223" i="6"/>
  <c r="S2223" i="6" s="1"/>
  <c r="AC2222" i="6"/>
  <c r="AD2222" i="6" s="1"/>
  <c r="AA2222" i="6"/>
  <c r="Z2222" i="6"/>
  <c r="Y2222" i="6"/>
  <c r="X2222" i="6"/>
  <c r="W2222" i="6"/>
  <c r="T2222" i="6"/>
  <c r="U2222" i="6" s="1"/>
  <c r="R2222" i="6"/>
  <c r="S2222" i="6" s="1"/>
  <c r="AC2221" i="6"/>
  <c r="AD2221" i="6" s="1"/>
  <c r="AA2221" i="6"/>
  <c r="Z2221" i="6"/>
  <c r="Y2221" i="6"/>
  <c r="X2221" i="6"/>
  <c r="W2221" i="6"/>
  <c r="U2221" i="6"/>
  <c r="T2221" i="6"/>
  <c r="R2221" i="6"/>
  <c r="S2221" i="6" s="1"/>
  <c r="AC2220" i="6"/>
  <c r="AD2220" i="6" s="1"/>
  <c r="AA2220" i="6"/>
  <c r="Z2220" i="6"/>
  <c r="Y2220" i="6"/>
  <c r="X2220" i="6"/>
  <c r="W2220" i="6"/>
  <c r="T2220" i="6"/>
  <c r="U2220" i="6" s="1"/>
  <c r="S2220" i="6"/>
  <c r="R2220" i="6"/>
  <c r="AC2219" i="6"/>
  <c r="AD2219" i="6" s="1"/>
  <c r="AA2219" i="6"/>
  <c r="Z2219" i="6"/>
  <c r="Y2219" i="6"/>
  <c r="X2219" i="6"/>
  <c r="W2219" i="6"/>
  <c r="U2219" i="6"/>
  <c r="T2219" i="6"/>
  <c r="R2219" i="6"/>
  <c r="S2219" i="6" s="1"/>
  <c r="AC2218" i="6"/>
  <c r="AD2218" i="6" s="1"/>
  <c r="AA2218" i="6"/>
  <c r="Z2218" i="6"/>
  <c r="Y2218" i="6"/>
  <c r="X2218" i="6"/>
  <c r="W2218" i="6"/>
  <c r="U2218" i="6"/>
  <c r="T2218" i="6"/>
  <c r="R2218" i="6"/>
  <c r="S2218" i="6" s="1"/>
  <c r="AC2217" i="6"/>
  <c r="AD2217" i="6" s="1"/>
  <c r="AA2217" i="6"/>
  <c r="Z2217" i="6"/>
  <c r="Y2217" i="6"/>
  <c r="X2217" i="6"/>
  <c r="W2217" i="6"/>
  <c r="T2217" i="6"/>
  <c r="U2217" i="6" s="1"/>
  <c r="R2217" i="6"/>
  <c r="S2217" i="6" s="1"/>
  <c r="AC2216" i="6"/>
  <c r="AD2216" i="6" s="1"/>
  <c r="AA2216" i="6"/>
  <c r="Z2216" i="6"/>
  <c r="Y2216" i="6"/>
  <c r="X2216" i="6"/>
  <c r="W2216" i="6"/>
  <c r="U2216" i="6"/>
  <c r="T2216" i="6"/>
  <c r="S2216" i="6"/>
  <c r="R2216" i="6"/>
  <c r="AC2215" i="6"/>
  <c r="AD2215" i="6" s="1"/>
  <c r="AA2215" i="6"/>
  <c r="Z2215" i="6"/>
  <c r="Y2215" i="6"/>
  <c r="X2215" i="6"/>
  <c r="W2215" i="6"/>
  <c r="U2215" i="6"/>
  <c r="T2215" i="6"/>
  <c r="R2215" i="6"/>
  <c r="S2215" i="6" s="1"/>
  <c r="AC2214" i="6"/>
  <c r="AD2214" i="6" s="1"/>
  <c r="AA2214" i="6"/>
  <c r="Z2214" i="6"/>
  <c r="Y2214" i="6"/>
  <c r="X2214" i="6"/>
  <c r="W2214" i="6"/>
  <c r="T2214" i="6"/>
  <c r="U2214" i="6" s="1"/>
  <c r="R2214" i="6"/>
  <c r="S2214" i="6" s="1"/>
  <c r="AC2213" i="6"/>
  <c r="AD2213" i="6" s="1"/>
  <c r="AA2213" i="6"/>
  <c r="Z2213" i="6"/>
  <c r="Y2213" i="6"/>
  <c r="X2213" i="6"/>
  <c r="W2213" i="6"/>
  <c r="T2213" i="6"/>
  <c r="U2213" i="6" s="1"/>
  <c r="R2213" i="6"/>
  <c r="S2213" i="6" s="1"/>
  <c r="AC2212" i="6"/>
  <c r="AD2212" i="6" s="1"/>
  <c r="AA2212" i="6"/>
  <c r="Z2212" i="6"/>
  <c r="Y2212" i="6"/>
  <c r="X2212" i="6"/>
  <c r="W2212" i="6"/>
  <c r="U2212" i="6"/>
  <c r="T2212" i="6"/>
  <c r="R2212" i="6"/>
  <c r="S2212" i="6" s="1"/>
  <c r="AC2211" i="6"/>
  <c r="AD2211" i="6" s="1"/>
  <c r="AA2211" i="6"/>
  <c r="Z2211" i="6"/>
  <c r="Y2211" i="6"/>
  <c r="X2211" i="6"/>
  <c r="W2211" i="6"/>
  <c r="T2211" i="6"/>
  <c r="U2211" i="6" s="1"/>
  <c r="R2211" i="6"/>
  <c r="S2211" i="6" s="1"/>
  <c r="AC2210" i="6"/>
  <c r="AD2210" i="6" s="1"/>
  <c r="AA2210" i="6"/>
  <c r="Z2210" i="6"/>
  <c r="Y2210" i="6"/>
  <c r="X2210" i="6"/>
  <c r="W2210" i="6"/>
  <c r="T2210" i="6"/>
  <c r="U2210" i="6" s="1"/>
  <c r="R2210" i="6"/>
  <c r="S2210" i="6" s="1"/>
  <c r="AC2209" i="6"/>
  <c r="AD2209" i="6" s="1"/>
  <c r="AB2209" i="6"/>
  <c r="AA2209" i="6"/>
  <c r="Z2209" i="6"/>
  <c r="Y2209" i="6"/>
  <c r="X2209" i="6"/>
  <c r="W2209" i="6"/>
  <c r="U2209" i="6"/>
  <c r="T2209" i="6"/>
  <c r="R2209" i="6"/>
  <c r="S2209" i="6" s="1"/>
  <c r="AC2208" i="6"/>
  <c r="AD2208" i="6" s="1"/>
  <c r="AB2208" i="6"/>
  <c r="AA2208" i="6"/>
  <c r="Z2208" i="6"/>
  <c r="Y2208" i="6"/>
  <c r="X2208" i="6"/>
  <c r="W2208" i="6"/>
  <c r="T2208" i="6"/>
  <c r="U2208" i="6" s="1"/>
  <c r="S2208" i="6"/>
  <c r="R2208" i="6"/>
  <c r="AC2207" i="6"/>
  <c r="AD2207" i="6" s="1"/>
  <c r="AB2207" i="6"/>
  <c r="AA2207" i="6"/>
  <c r="Z2207" i="6"/>
  <c r="Y2207" i="6"/>
  <c r="X2207" i="6"/>
  <c r="W2207" i="6"/>
  <c r="T2207" i="6"/>
  <c r="U2207" i="6" s="1"/>
  <c r="R2207" i="6"/>
  <c r="S2207" i="6" s="1"/>
  <c r="AC2206" i="6"/>
  <c r="AD2206" i="6" s="1"/>
  <c r="AB2206" i="6"/>
  <c r="AA2206" i="6"/>
  <c r="Z2206" i="6"/>
  <c r="Y2206" i="6"/>
  <c r="X2206" i="6"/>
  <c r="W2206" i="6"/>
  <c r="T2206" i="6"/>
  <c r="U2206" i="6" s="1"/>
  <c r="R2206" i="6"/>
  <c r="S2206" i="6" s="1"/>
  <c r="AC2205" i="6"/>
  <c r="AD2205" i="6" s="1"/>
  <c r="AB2205" i="6"/>
  <c r="AA2205" i="6"/>
  <c r="Z2205" i="6"/>
  <c r="Y2205" i="6"/>
  <c r="X2205" i="6"/>
  <c r="W2205" i="6"/>
  <c r="T2205" i="6"/>
  <c r="U2205" i="6" s="1"/>
  <c r="R2205" i="6"/>
  <c r="S2205" i="6" s="1"/>
  <c r="AC2204" i="6"/>
  <c r="AD2204" i="6" s="1"/>
  <c r="AB2204" i="6"/>
  <c r="AA2204" i="6"/>
  <c r="Z2204" i="6"/>
  <c r="Y2204" i="6"/>
  <c r="X2204" i="6"/>
  <c r="W2204" i="6"/>
  <c r="U2204" i="6"/>
  <c r="T2204" i="6"/>
  <c r="R2204" i="6"/>
  <c r="S2204" i="6" s="1"/>
  <c r="AC2203" i="6"/>
  <c r="AD2203" i="6" s="1"/>
  <c r="AB2203" i="6"/>
  <c r="AA2203" i="6"/>
  <c r="Z2203" i="6"/>
  <c r="Y2203" i="6"/>
  <c r="X2203" i="6"/>
  <c r="W2203" i="6"/>
  <c r="U2203" i="6"/>
  <c r="T2203" i="6"/>
  <c r="R2203" i="6"/>
  <c r="S2203" i="6" s="1"/>
  <c r="AC2202" i="6"/>
  <c r="AD2202" i="6" s="1"/>
  <c r="AB2202" i="6"/>
  <c r="AA2202" i="6"/>
  <c r="Z2202" i="6"/>
  <c r="Y2202" i="6"/>
  <c r="X2202" i="6"/>
  <c r="W2202" i="6"/>
  <c r="U2202" i="6"/>
  <c r="T2202" i="6"/>
  <c r="R2202" i="6"/>
  <c r="S2202" i="6" s="1"/>
  <c r="AC2201" i="6"/>
  <c r="AD2201" i="6" s="1"/>
  <c r="AB2201" i="6"/>
  <c r="AA2201" i="6"/>
  <c r="Z2201" i="6"/>
  <c r="Y2201" i="6"/>
  <c r="X2201" i="6"/>
  <c r="W2201" i="6"/>
  <c r="U2201" i="6"/>
  <c r="T2201" i="6"/>
  <c r="R2201" i="6"/>
  <c r="S2201" i="6" s="1"/>
  <c r="AC2200" i="6"/>
  <c r="AD2200" i="6" s="1"/>
  <c r="AB2200" i="6"/>
  <c r="AA2200" i="6"/>
  <c r="Z2200" i="6"/>
  <c r="Y2200" i="6"/>
  <c r="X2200" i="6"/>
  <c r="W2200" i="6"/>
  <c r="U2200" i="6"/>
  <c r="T2200" i="6"/>
  <c r="S2200" i="6"/>
  <c r="R2200" i="6"/>
  <c r="AC2199" i="6"/>
  <c r="AD2199" i="6" s="1"/>
  <c r="AB2199" i="6"/>
  <c r="AA2199" i="6"/>
  <c r="Z2199" i="6"/>
  <c r="Y2199" i="6"/>
  <c r="X2199" i="6"/>
  <c r="W2199" i="6"/>
  <c r="T2199" i="6"/>
  <c r="U2199" i="6" s="1"/>
  <c r="R2199" i="6"/>
  <c r="S2199" i="6" s="1"/>
  <c r="AC2198" i="6"/>
  <c r="AD2198" i="6" s="1"/>
  <c r="AB2198" i="6"/>
  <c r="AA2198" i="6"/>
  <c r="Z2198" i="6"/>
  <c r="Y2198" i="6"/>
  <c r="X2198" i="6"/>
  <c r="W2198" i="6"/>
  <c r="T2198" i="6"/>
  <c r="U2198" i="6" s="1"/>
  <c r="R2198" i="6"/>
  <c r="S2198" i="6" s="1"/>
  <c r="AC2197" i="6"/>
  <c r="AD2197" i="6" s="1"/>
  <c r="AB2197" i="6"/>
  <c r="AA2197" i="6"/>
  <c r="Z2197" i="6"/>
  <c r="Y2197" i="6"/>
  <c r="X2197" i="6"/>
  <c r="W2197" i="6"/>
  <c r="U2197" i="6"/>
  <c r="T2197" i="6"/>
  <c r="R2197" i="6"/>
  <c r="S2197" i="6" s="1"/>
  <c r="AC2196" i="6"/>
  <c r="AD2196" i="6" s="1"/>
  <c r="AB2196" i="6"/>
  <c r="AA2196" i="6"/>
  <c r="Z2196" i="6"/>
  <c r="Y2196" i="6"/>
  <c r="X2196" i="6"/>
  <c r="W2196" i="6"/>
  <c r="T2196" i="6"/>
  <c r="U2196" i="6" s="1"/>
  <c r="R2196" i="6"/>
  <c r="S2196" i="6" s="1"/>
  <c r="AC2195" i="6"/>
  <c r="AD2195" i="6" s="1"/>
  <c r="AB2195" i="6"/>
  <c r="AA2195" i="6"/>
  <c r="Z2195" i="6"/>
  <c r="Y2195" i="6"/>
  <c r="X2195" i="6"/>
  <c r="W2195" i="6"/>
  <c r="U2195" i="6"/>
  <c r="T2195" i="6"/>
  <c r="R2195" i="6"/>
  <c r="S2195" i="6" s="1"/>
  <c r="AC2194" i="6"/>
  <c r="AD2194" i="6" s="1"/>
  <c r="AB2194" i="6"/>
  <c r="AA2194" i="6"/>
  <c r="Z2194" i="6"/>
  <c r="Y2194" i="6"/>
  <c r="X2194" i="6"/>
  <c r="W2194" i="6"/>
  <c r="U2194" i="6"/>
  <c r="T2194" i="6"/>
  <c r="R2194" i="6"/>
  <c r="S2194" i="6" s="1"/>
  <c r="AC2193" i="6"/>
  <c r="AD2193" i="6" s="1"/>
  <c r="AB2193" i="6"/>
  <c r="AA2193" i="6"/>
  <c r="Z2193" i="6"/>
  <c r="Y2193" i="6"/>
  <c r="X2193" i="6"/>
  <c r="W2193" i="6"/>
  <c r="U2193" i="6"/>
  <c r="T2193" i="6"/>
  <c r="R2193" i="6"/>
  <c r="S2193" i="6" s="1"/>
  <c r="AC2192" i="6"/>
  <c r="AD2192" i="6" s="1"/>
  <c r="AB2192" i="6"/>
  <c r="AA2192" i="6"/>
  <c r="Z2192" i="6"/>
  <c r="Y2192" i="6"/>
  <c r="X2192" i="6"/>
  <c r="W2192" i="6"/>
  <c r="U2192" i="6"/>
  <c r="T2192" i="6"/>
  <c r="S2192" i="6"/>
  <c r="R2192" i="6"/>
  <c r="AC2191" i="6"/>
  <c r="AD2191" i="6" s="1"/>
  <c r="AB2191" i="6"/>
  <c r="AA2191" i="6"/>
  <c r="Z2191" i="6"/>
  <c r="Y2191" i="6"/>
  <c r="X2191" i="6"/>
  <c r="W2191" i="6"/>
  <c r="T2191" i="6"/>
  <c r="U2191" i="6" s="1"/>
  <c r="R2191" i="6"/>
  <c r="S2191" i="6" s="1"/>
  <c r="AC2190" i="6"/>
  <c r="AD2190" i="6" s="1"/>
  <c r="AB2190" i="6"/>
  <c r="AA2190" i="6"/>
  <c r="Z2190" i="6"/>
  <c r="Y2190" i="6"/>
  <c r="X2190" i="6"/>
  <c r="W2190" i="6"/>
  <c r="U2190" i="6"/>
  <c r="T2190" i="6"/>
  <c r="R2190" i="6"/>
  <c r="S2190" i="6" s="1"/>
  <c r="AC2189" i="6"/>
  <c r="AD2189" i="6" s="1"/>
  <c r="AB2189" i="6"/>
  <c r="AA2189" i="6"/>
  <c r="Z2189" i="6"/>
  <c r="Y2189" i="6"/>
  <c r="X2189" i="6"/>
  <c r="W2189" i="6"/>
  <c r="T2189" i="6"/>
  <c r="U2189" i="6" s="1"/>
  <c r="R2189" i="6"/>
  <c r="S2189" i="6" s="1"/>
  <c r="AC2188" i="6"/>
  <c r="AD2188" i="6" s="1"/>
  <c r="AB2188" i="6"/>
  <c r="AA2188" i="6"/>
  <c r="Z2188" i="6"/>
  <c r="Y2188" i="6"/>
  <c r="X2188" i="6"/>
  <c r="W2188" i="6"/>
  <c r="T2188" i="6"/>
  <c r="U2188" i="6" s="1"/>
  <c r="R2188" i="6"/>
  <c r="S2188" i="6" s="1"/>
  <c r="AC2187" i="6"/>
  <c r="AD2187" i="6" s="1"/>
  <c r="AB2187" i="6"/>
  <c r="AA2187" i="6"/>
  <c r="Z2187" i="6"/>
  <c r="Y2187" i="6"/>
  <c r="X2187" i="6"/>
  <c r="W2187" i="6"/>
  <c r="T2187" i="6"/>
  <c r="U2187" i="6" s="1"/>
  <c r="R2187" i="6"/>
  <c r="S2187" i="6" s="1"/>
  <c r="AC2186" i="6"/>
  <c r="AD2186" i="6" s="1"/>
  <c r="AB2186" i="6"/>
  <c r="AA2186" i="6"/>
  <c r="Z2186" i="6"/>
  <c r="Y2186" i="6"/>
  <c r="X2186" i="6"/>
  <c r="W2186" i="6"/>
  <c r="U2186" i="6"/>
  <c r="T2186" i="6"/>
  <c r="R2186" i="6"/>
  <c r="S2186" i="6" s="1"/>
  <c r="AC2185" i="6"/>
  <c r="AD2185" i="6" s="1"/>
  <c r="AB2185" i="6"/>
  <c r="AA2185" i="6"/>
  <c r="Z2185" i="6"/>
  <c r="Y2185" i="6"/>
  <c r="X2185" i="6"/>
  <c r="W2185" i="6"/>
  <c r="T2185" i="6"/>
  <c r="U2185" i="6" s="1"/>
  <c r="R2185" i="6"/>
  <c r="S2185" i="6" s="1"/>
  <c r="AC2184" i="6"/>
  <c r="AD2184" i="6" s="1"/>
  <c r="AB2184" i="6"/>
  <c r="AA2184" i="6"/>
  <c r="Z2184" i="6"/>
  <c r="Y2184" i="6"/>
  <c r="X2184" i="6"/>
  <c r="W2184" i="6"/>
  <c r="U2184" i="6"/>
  <c r="T2184" i="6"/>
  <c r="R2184" i="6"/>
  <c r="S2184" i="6" s="1"/>
  <c r="AC2183" i="6"/>
  <c r="AD2183" i="6" s="1"/>
  <c r="AB2183" i="6"/>
  <c r="AA2183" i="6"/>
  <c r="Z2183" i="6"/>
  <c r="Y2183" i="6"/>
  <c r="X2183" i="6"/>
  <c r="W2183" i="6"/>
  <c r="U2183" i="6"/>
  <c r="T2183" i="6"/>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R2181" i="6"/>
  <c r="S2181" i="6" s="1"/>
  <c r="AC2180" i="6"/>
  <c r="AD2180" i="6" s="1"/>
  <c r="AB2180" i="6"/>
  <c r="AA2180" i="6"/>
  <c r="Z2180" i="6"/>
  <c r="Y2180" i="6"/>
  <c r="X2180" i="6"/>
  <c r="W2180" i="6"/>
  <c r="T2180" i="6"/>
  <c r="U2180" i="6" s="1"/>
  <c r="S2180" i="6"/>
  <c r="R2180" i="6"/>
  <c r="AC2179" i="6"/>
  <c r="AD2179" i="6" s="1"/>
  <c r="AB2179" i="6"/>
  <c r="AA2179" i="6"/>
  <c r="Z2179" i="6"/>
  <c r="Y2179" i="6"/>
  <c r="X2179" i="6"/>
  <c r="W2179" i="6"/>
  <c r="U2179" i="6"/>
  <c r="T2179" i="6"/>
  <c r="R2179" i="6"/>
  <c r="S2179" i="6" s="1"/>
  <c r="AC2178" i="6"/>
  <c r="AD2178" i="6" s="1"/>
  <c r="AB2178" i="6"/>
  <c r="AA2178" i="6"/>
  <c r="Z2178" i="6"/>
  <c r="Y2178" i="6"/>
  <c r="X2178" i="6"/>
  <c r="W2178" i="6"/>
  <c r="T2178" i="6"/>
  <c r="U2178" i="6" s="1"/>
  <c r="R2178" i="6"/>
  <c r="S2178" i="6" s="1"/>
  <c r="AC2177" i="6"/>
  <c r="AD2177" i="6" s="1"/>
  <c r="AA2177" i="6"/>
  <c r="Z2177" i="6"/>
  <c r="Y2177" i="6"/>
  <c r="X2177" i="6"/>
  <c r="W2177" i="6"/>
  <c r="U2177" i="6"/>
  <c r="T2177" i="6"/>
  <c r="R2177" i="6"/>
  <c r="S2177" i="6" s="1"/>
  <c r="AC2176" i="6"/>
  <c r="AD2176" i="6" s="1"/>
  <c r="AA2176" i="6"/>
  <c r="Z2176" i="6"/>
  <c r="Y2176" i="6"/>
  <c r="X2176" i="6"/>
  <c r="W2176" i="6"/>
  <c r="U2176" i="6"/>
  <c r="T2176" i="6"/>
  <c r="R2176" i="6"/>
  <c r="S2176" i="6" s="1"/>
  <c r="AC2175" i="6"/>
  <c r="AD2175" i="6" s="1"/>
  <c r="AA2175" i="6"/>
  <c r="Z2175" i="6"/>
  <c r="Y2175" i="6"/>
  <c r="X2175" i="6"/>
  <c r="W2175" i="6"/>
  <c r="T2175" i="6"/>
  <c r="U2175" i="6" s="1"/>
  <c r="R2175" i="6"/>
  <c r="S2175" i="6" s="1"/>
  <c r="AC2174" i="6"/>
  <c r="AD2174" i="6" s="1"/>
  <c r="AA2174" i="6"/>
  <c r="Z2174" i="6"/>
  <c r="Y2174" i="6"/>
  <c r="X2174" i="6"/>
  <c r="W2174" i="6"/>
  <c r="U2174" i="6"/>
  <c r="T2174" i="6"/>
  <c r="R2174" i="6"/>
  <c r="S2174" i="6" s="1"/>
  <c r="AC2173" i="6"/>
  <c r="AD2173" i="6" s="1"/>
  <c r="AA2173" i="6"/>
  <c r="Z2173" i="6"/>
  <c r="Y2173" i="6"/>
  <c r="X2173" i="6"/>
  <c r="W2173" i="6"/>
  <c r="U2173" i="6"/>
  <c r="T2173" i="6"/>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R2171" i="6"/>
  <c r="S2171" i="6" s="1"/>
  <c r="AC2170" i="6"/>
  <c r="AD2170" i="6" s="1"/>
  <c r="AA2170" i="6"/>
  <c r="Z2170" i="6"/>
  <c r="Y2170" i="6"/>
  <c r="X2170" i="6"/>
  <c r="W2170" i="6"/>
  <c r="U2170" i="6"/>
  <c r="T2170" i="6"/>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S2168" i="6"/>
  <c r="R2168" i="6"/>
  <c r="AC2167" i="6"/>
  <c r="AD2167" i="6" s="1"/>
  <c r="AA2167" i="6"/>
  <c r="Z2167" i="6"/>
  <c r="Y2167" i="6"/>
  <c r="X2167" i="6"/>
  <c r="W2167" i="6"/>
  <c r="U2167" i="6"/>
  <c r="T2167" i="6"/>
  <c r="R2167" i="6"/>
  <c r="S2167" i="6" s="1"/>
  <c r="AC2166" i="6"/>
  <c r="AD2166" i="6" s="1"/>
  <c r="AA2166" i="6"/>
  <c r="Z2166" i="6"/>
  <c r="Y2166" i="6"/>
  <c r="X2166" i="6"/>
  <c r="W2166" i="6"/>
  <c r="T2166" i="6"/>
  <c r="U2166" i="6" s="1"/>
  <c r="R2166" i="6"/>
  <c r="S2166" i="6" s="1"/>
  <c r="AC2165" i="6"/>
  <c r="AD2165" i="6" s="1"/>
  <c r="AA2165" i="6"/>
  <c r="Z2165" i="6"/>
  <c r="Y2165" i="6"/>
  <c r="X2165" i="6"/>
  <c r="W2165" i="6"/>
  <c r="U2165" i="6"/>
  <c r="T2165" i="6"/>
  <c r="R2165" i="6"/>
  <c r="S2165" i="6" s="1"/>
  <c r="AC2164" i="6"/>
  <c r="AD2164" i="6" s="1"/>
  <c r="AA2164" i="6"/>
  <c r="Z2164" i="6"/>
  <c r="Y2164" i="6"/>
  <c r="X2164" i="6"/>
  <c r="W2164" i="6"/>
  <c r="T2164" i="6"/>
  <c r="U2164" i="6" s="1"/>
  <c r="R2164" i="6"/>
  <c r="S2164" i="6" s="1"/>
  <c r="AC2163" i="6"/>
  <c r="AD2163" i="6" s="1"/>
  <c r="AA2163" i="6"/>
  <c r="Z2163" i="6"/>
  <c r="Y2163" i="6"/>
  <c r="X2163" i="6"/>
  <c r="W2163" i="6"/>
  <c r="T2163" i="6"/>
  <c r="U2163" i="6" s="1"/>
  <c r="R2163" i="6"/>
  <c r="S2163" i="6" s="1"/>
  <c r="AC2162" i="6"/>
  <c r="AD2162" i="6" s="1"/>
  <c r="AA2162" i="6"/>
  <c r="Z2162" i="6"/>
  <c r="Y2162" i="6"/>
  <c r="X2162" i="6"/>
  <c r="W2162" i="6"/>
  <c r="U2162" i="6"/>
  <c r="T2162" i="6"/>
  <c r="R2162" i="6"/>
  <c r="S2162" i="6" s="1"/>
  <c r="AC2161" i="6"/>
  <c r="AD2161" i="6" s="1"/>
  <c r="AA2161" i="6"/>
  <c r="Z2161" i="6"/>
  <c r="Y2161" i="6"/>
  <c r="X2161" i="6"/>
  <c r="W2161" i="6"/>
  <c r="T2161" i="6"/>
  <c r="U2161" i="6" s="1"/>
  <c r="R2161" i="6"/>
  <c r="S2161" i="6" s="1"/>
  <c r="AC2160" i="6"/>
  <c r="AD2160" i="6" s="1"/>
  <c r="AA2160" i="6"/>
  <c r="Z2160" i="6"/>
  <c r="Y2160" i="6"/>
  <c r="X2160" i="6"/>
  <c r="W2160" i="6"/>
  <c r="U2160" i="6"/>
  <c r="T2160" i="6"/>
  <c r="S2160" i="6"/>
  <c r="R2160" i="6"/>
  <c r="AC2159" i="6"/>
  <c r="AD2159" i="6" s="1"/>
  <c r="AA2159" i="6"/>
  <c r="Z2159" i="6"/>
  <c r="Y2159" i="6"/>
  <c r="X2159" i="6"/>
  <c r="W2159" i="6"/>
  <c r="U2159" i="6"/>
  <c r="T2159" i="6"/>
  <c r="R2159" i="6"/>
  <c r="S2159" i="6" s="1"/>
  <c r="AC2158" i="6"/>
  <c r="AD2158" i="6" s="1"/>
  <c r="AA2158" i="6"/>
  <c r="Z2158" i="6"/>
  <c r="Y2158" i="6"/>
  <c r="X2158" i="6"/>
  <c r="W2158" i="6"/>
  <c r="T2158" i="6"/>
  <c r="U2158" i="6" s="1"/>
  <c r="R2158" i="6"/>
  <c r="S2158" i="6" s="1"/>
  <c r="AC2157" i="6"/>
  <c r="AD2157" i="6" s="1"/>
  <c r="AA2157" i="6"/>
  <c r="Z2157" i="6"/>
  <c r="Y2157" i="6"/>
  <c r="X2157" i="6"/>
  <c r="W2157" i="6"/>
  <c r="U2157" i="6"/>
  <c r="T2157" i="6"/>
  <c r="R2157" i="6"/>
  <c r="S2157" i="6" s="1"/>
  <c r="AC2156" i="6"/>
  <c r="AD2156" i="6" s="1"/>
  <c r="AA2156" i="6"/>
  <c r="Z2156" i="6"/>
  <c r="Y2156" i="6"/>
  <c r="X2156" i="6"/>
  <c r="W2156" i="6"/>
  <c r="T2156" i="6"/>
  <c r="U2156" i="6" s="1"/>
  <c r="S2156" i="6"/>
  <c r="R2156" i="6"/>
  <c r="AC2155" i="6"/>
  <c r="AD2155" i="6" s="1"/>
  <c r="AA2155" i="6"/>
  <c r="Z2155" i="6"/>
  <c r="Y2155" i="6"/>
  <c r="X2155" i="6"/>
  <c r="W2155" i="6"/>
  <c r="U2155" i="6"/>
  <c r="T2155" i="6"/>
  <c r="R2155" i="6"/>
  <c r="S2155" i="6" s="1"/>
  <c r="AC2154" i="6"/>
  <c r="AD2154" i="6" s="1"/>
  <c r="AA2154" i="6"/>
  <c r="Z2154" i="6"/>
  <c r="Y2154" i="6"/>
  <c r="X2154" i="6"/>
  <c r="W2154" i="6"/>
  <c r="U2154" i="6"/>
  <c r="T2154" i="6"/>
  <c r="R2154" i="6"/>
  <c r="S2154" i="6" s="1"/>
  <c r="AC2153" i="6"/>
  <c r="AD2153" i="6" s="1"/>
  <c r="AA2153" i="6"/>
  <c r="Z2153" i="6"/>
  <c r="Y2153" i="6"/>
  <c r="X2153" i="6"/>
  <c r="W2153" i="6"/>
  <c r="T2153" i="6"/>
  <c r="U2153" i="6" s="1"/>
  <c r="R2153" i="6"/>
  <c r="S2153" i="6" s="1"/>
  <c r="AC2152" i="6"/>
  <c r="AD2152" i="6" s="1"/>
  <c r="AA2152" i="6"/>
  <c r="Z2152" i="6"/>
  <c r="Y2152" i="6"/>
  <c r="X2152" i="6"/>
  <c r="W2152" i="6"/>
  <c r="U2152" i="6"/>
  <c r="T2152" i="6"/>
  <c r="S2152" i="6"/>
  <c r="R2152" i="6"/>
  <c r="AC2151" i="6"/>
  <c r="AD2151" i="6" s="1"/>
  <c r="AA2151" i="6"/>
  <c r="Z2151" i="6"/>
  <c r="Y2151" i="6"/>
  <c r="X2151" i="6"/>
  <c r="W2151" i="6"/>
  <c r="U2151" i="6"/>
  <c r="T2151" i="6"/>
  <c r="R2151" i="6"/>
  <c r="S2151" i="6" s="1"/>
  <c r="AC2150" i="6"/>
  <c r="AD2150" i="6" s="1"/>
  <c r="AA2150" i="6"/>
  <c r="Z2150" i="6"/>
  <c r="Y2150" i="6"/>
  <c r="X2150" i="6"/>
  <c r="W2150" i="6"/>
  <c r="T2150" i="6"/>
  <c r="U2150" i="6" s="1"/>
  <c r="S2150" i="6"/>
  <c r="R2150" i="6"/>
  <c r="AC2149" i="6"/>
  <c r="AD2149" i="6" s="1"/>
  <c r="AA2149" i="6"/>
  <c r="Z2149" i="6"/>
  <c r="Y2149" i="6"/>
  <c r="X2149" i="6"/>
  <c r="W2149" i="6"/>
  <c r="T2149" i="6"/>
  <c r="U2149" i="6" s="1"/>
  <c r="R2149" i="6"/>
  <c r="S2149" i="6" s="1"/>
  <c r="AC2148" i="6"/>
  <c r="AD2148" i="6" s="1"/>
  <c r="AA2148" i="6"/>
  <c r="Z2148" i="6"/>
  <c r="Y2148" i="6"/>
  <c r="X2148" i="6"/>
  <c r="W2148" i="6"/>
  <c r="T2148" i="6"/>
  <c r="U2148" i="6" s="1"/>
  <c r="R2148" i="6"/>
  <c r="S2148" i="6" s="1"/>
  <c r="AC2147" i="6"/>
  <c r="AD2147" i="6" s="1"/>
  <c r="AA2147" i="6"/>
  <c r="Z2147" i="6"/>
  <c r="Y2147" i="6"/>
  <c r="X2147" i="6"/>
  <c r="W2147" i="6"/>
  <c r="T2147" i="6"/>
  <c r="U2147" i="6" s="1"/>
  <c r="R2147" i="6"/>
  <c r="S2147" i="6" s="1"/>
  <c r="AC2146" i="6"/>
  <c r="AD2146" i="6" s="1"/>
  <c r="AA2146" i="6"/>
  <c r="Z2146" i="6"/>
  <c r="Y2146" i="6"/>
  <c r="X2146" i="6"/>
  <c r="W2146" i="6"/>
  <c r="T2146" i="6"/>
  <c r="U2146" i="6" s="1"/>
  <c r="S2146" i="6"/>
  <c r="R2146" i="6"/>
  <c r="AC2145" i="6"/>
  <c r="AD2145" i="6" s="1"/>
  <c r="AB2145" i="6"/>
  <c r="AA2145" i="6"/>
  <c r="Z2145" i="6"/>
  <c r="Y2145" i="6"/>
  <c r="X2145" i="6"/>
  <c r="W2145" i="6"/>
  <c r="T2145" i="6"/>
  <c r="U2145" i="6" s="1"/>
  <c r="R2145" i="6"/>
  <c r="S2145" i="6" s="1"/>
  <c r="AC2144" i="6"/>
  <c r="AD2144" i="6" s="1"/>
  <c r="AB2144" i="6"/>
  <c r="AA2144" i="6"/>
  <c r="Z2144" i="6"/>
  <c r="Y2144" i="6"/>
  <c r="X2144" i="6"/>
  <c r="W2144" i="6"/>
  <c r="T2144" i="6"/>
  <c r="U2144" i="6" s="1"/>
  <c r="R2144" i="6"/>
  <c r="S2144" i="6" s="1"/>
  <c r="AC2143" i="6"/>
  <c r="AD2143" i="6" s="1"/>
  <c r="AB2143" i="6"/>
  <c r="AA2143" i="6"/>
  <c r="Z2143" i="6"/>
  <c r="Y2143" i="6"/>
  <c r="X2143" i="6"/>
  <c r="W2143" i="6"/>
  <c r="T2143" i="6"/>
  <c r="U2143" i="6" s="1"/>
  <c r="R2143" i="6"/>
  <c r="S2143" i="6" s="1"/>
  <c r="AC2142" i="6"/>
  <c r="AD2142" i="6" s="1"/>
  <c r="AB2142" i="6"/>
  <c r="AA2142" i="6"/>
  <c r="Z2142" i="6"/>
  <c r="Y2142" i="6"/>
  <c r="X2142" i="6"/>
  <c r="W2142" i="6"/>
  <c r="T2142" i="6"/>
  <c r="U2142" i="6" s="1"/>
  <c r="S2142" i="6"/>
  <c r="R2142" i="6"/>
  <c r="AC2141" i="6"/>
  <c r="AD2141" i="6" s="1"/>
  <c r="AB2141" i="6"/>
  <c r="AA2141" i="6"/>
  <c r="Z2141" i="6"/>
  <c r="Y2141" i="6"/>
  <c r="X2141" i="6"/>
  <c r="W2141" i="6"/>
  <c r="T2141" i="6"/>
  <c r="U2141" i="6" s="1"/>
  <c r="R2141" i="6"/>
  <c r="S2141" i="6" s="1"/>
  <c r="AC2140" i="6"/>
  <c r="AD2140" i="6" s="1"/>
  <c r="AB2140" i="6"/>
  <c r="AA2140" i="6"/>
  <c r="Z2140" i="6"/>
  <c r="Y2140" i="6"/>
  <c r="X2140" i="6"/>
  <c r="W2140" i="6"/>
  <c r="T2140" i="6"/>
  <c r="U2140" i="6" s="1"/>
  <c r="R2140" i="6"/>
  <c r="S2140" i="6" s="1"/>
  <c r="AC2139" i="6"/>
  <c r="AD2139" i="6" s="1"/>
  <c r="AB2139" i="6"/>
  <c r="AA2139" i="6"/>
  <c r="Z2139" i="6"/>
  <c r="Y2139" i="6"/>
  <c r="X2139" i="6"/>
  <c r="W2139" i="6"/>
  <c r="T2139" i="6"/>
  <c r="U2139" i="6" s="1"/>
  <c r="R2139" i="6"/>
  <c r="S2139" i="6" s="1"/>
  <c r="AC2138" i="6"/>
  <c r="AD2138" i="6" s="1"/>
  <c r="AB2138" i="6"/>
  <c r="AA2138" i="6"/>
  <c r="Z2138" i="6"/>
  <c r="Y2138" i="6"/>
  <c r="X2138" i="6"/>
  <c r="W2138" i="6"/>
  <c r="T2138" i="6"/>
  <c r="U2138" i="6" s="1"/>
  <c r="S2138" i="6"/>
  <c r="R2138" i="6"/>
  <c r="AC2137" i="6"/>
  <c r="AD2137" i="6" s="1"/>
  <c r="AB2137" i="6"/>
  <c r="AA2137" i="6"/>
  <c r="Z2137" i="6"/>
  <c r="Y2137" i="6"/>
  <c r="X2137" i="6"/>
  <c r="W2137" i="6"/>
  <c r="T2137" i="6"/>
  <c r="U2137" i="6" s="1"/>
  <c r="R2137" i="6"/>
  <c r="S2137" i="6" s="1"/>
  <c r="AC2136" i="6"/>
  <c r="AD2136" i="6" s="1"/>
  <c r="AB2136" i="6"/>
  <c r="AA2136" i="6"/>
  <c r="Z2136" i="6"/>
  <c r="Y2136" i="6"/>
  <c r="X2136" i="6"/>
  <c r="W2136" i="6"/>
  <c r="T2136" i="6"/>
  <c r="U2136" i="6" s="1"/>
  <c r="S2136" i="6"/>
  <c r="R2136" i="6"/>
  <c r="AC2135" i="6"/>
  <c r="AD2135" i="6" s="1"/>
  <c r="AB2135" i="6"/>
  <c r="AA2135" i="6"/>
  <c r="Z2135" i="6"/>
  <c r="Y2135" i="6"/>
  <c r="X2135" i="6"/>
  <c r="W2135" i="6"/>
  <c r="T2135" i="6"/>
  <c r="U2135" i="6" s="1"/>
  <c r="R2135" i="6"/>
  <c r="S2135" i="6" s="1"/>
  <c r="AC2134" i="6"/>
  <c r="AD2134" i="6" s="1"/>
  <c r="AB2134" i="6"/>
  <c r="AA2134" i="6"/>
  <c r="Z2134" i="6"/>
  <c r="Y2134" i="6"/>
  <c r="X2134" i="6"/>
  <c r="W2134" i="6"/>
  <c r="T2134" i="6"/>
  <c r="U2134" i="6" s="1"/>
  <c r="R2134" i="6"/>
  <c r="S2134" i="6" s="1"/>
  <c r="AC2133" i="6"/>
  <c r="AD2133" i="6" s="1"/>
  <c r="AB2133" i="6"/>
  <c r="AA2133" i="6"/>
  <c r="Z2133" i="6"/>
  <c r="Y2133" i="6"/>
  <c r="X2133" i="6"/>
  <c r="W2133" i="6"/>
  <c r="T2133" i="6"/>
  <c r="U2133" i="6" s="1"/>
  <c r="R2133" i="6"/>
  <c r="S2133" i="6" s="1"/>
  <c r="AC2132" i="6"/>
  <c r="AD2132" i="6" s="1"/>
  <c r="AB2132" i="6"/>
  <c r="AA2132" i="6"/>
  <c r="Z2132" i="6"/>
  <c r="Y2132" i="6"/>
  <c r="X2132" i="6"/>
  <c r="W2132" i="6"/>
  <c r="T2132" i="6"/>
  <c r="U2132" i="6" s="1"/>
  <c r="R2132" i="6"/>
  <c r="S2132" i="6" s="1"/>
  <c r="AC2131" i="6"/>
  <c r="AD2131" i="6" s="1"/>
  <c r="AB2131" i="6"/>
  <c r="AA2131" i="6"/>
  <c r="Z2131" i="6"/>
  <c r="Y2131" i="6"/>
  <c r="X2131" i="6"/>
  <c r="W2131" i="6"/>
  <c r="T2131" i="6"/>
  <c r="U2131" i="6" s="1"/>
  <c r="R2131" i="6"/>
  <c r="S2131" i="6" s="1"/>
  <c r="AC2130" i="6"/>
  <c r="AD2130" i="6" s="1"/>
  <c r="AB2130" i="6"/>
  <c r="AA2130" i="6"/>
  <c r="Z2130" i="6"/>
  <c r="Y2130" i="6"/>
  <c r="X2130" i="6"/>
  <c r="W2130" i="6"/>
  <c r="T2130" i="6"/>
  <c r="U2130" i="6" s="1"/>
  <c r="S2130" i="6"/>
  <c r="R2130" i="6"/>
  <c r="AC2129" i="6"/>
  <c r="AD2129" i="6" s="1"/>
  <c r="AB2129" i="6"/>
  <c r="AA2129" i="6"/>
  <c r="Z2129" i="6"/>
  <c r="Y2129" i="6"/>
  <c r="X2129" i="6"/>
  <c r="W2129" i="6"/>
  <c r="T2129" i="6"/>
  <c r="U2129" i="6" s="1"/>
  <c r="R2129" i="6"/>
  <c r="S2129" i="6" s="1"/>
  <c r="AC2128" i="6"/>
  <c r="AD2128" i="6" s="1"/>
  <c r="AB2128" i="6"/>
  <c r="AA2128" i="6"/>
  <c r="Z2128" i="6"/>
  <c r="Y2128" i="6"/>
  <c r="X2128" i="6"/>
  <c r="W2128" i="6"/>
  <c r="T2128" i="6"/>
  <c r="U2128" i="6" s="1"/>
  <c r="R2128" i="6"/>
  <c r="S2128" i="6" s="1"/>
  <c r="AC2127" i="6"/>
  <c r="AD2127" i="6" s="1"/>
  <c r="AB2127" i="6"/>
  <c r="AA2127" i="6"/>
  <c r="Z2127" i="6"/>
  <c r="Y2127" i="6"/>
  <c r="X2127" i="6"/>
  <c r="W2127" i="6"/>
  <c r="T2127" i="6"/>
  <c r="U2127" i="6" s="1"/>
  <c r="R2127" i="6"/>
  <c r="S2127" i="6" s="1"/>
  <c r="AC2126" i="6"/>
  <c r="AD2126" i="6" s="1"/>
  <c r="AB2126" i="6"/>
  <c r="AA2126" i="6"/>
  <c r="Z2126" i="6"/>
  <c r="Y2126" i="6"/>
  <c r="X2126" i="6"/>
  <c r="W2126" i="6"/>
  <c r="T2126" i="6"/>
  <c r="U2126" i="6" s="1"/>
  <c r="S2126" i="6"/>
  <c r="R2126" i="6"/>
  <c r="AC2125" i="6"/>
  <c r="AD2125" i="6" s="1"/>
  <c r="AB2125" i="6"/>
  <c r="AA2125" i="6"/>
  <c r="Z2125" i="6"/>
  <c r="Y2125" i="6"/>
  <c r="X2125" i="6"/>
  <c r="W2125" i="6"/>
  <c r="T2125" i="6"/>
  <c r="U2125" i="6" s="1"/>
  <c r="R2125" i="6"/>
  <c r="S2125" i="6" s="1"/>
  <c r="AC2124" i="6"/>
  <c r="AD2124" i="6" s="1"/>
  <c r="AB2124" i="6"/>
  <c r="AA2124" i="6"/>
  <c r="Z2124" i="6"/>
  <c r="Y2124" i="6"/>
  <c r="X2124" i="6"/>
  <c r="W2124" i="6"/>
  <c r="T2124" i="6"/>
  <c r="U2124" i="6" s="1"/>
  <c r="R2124" i="6"/>
  <c r="S2124" i="6" s="1"/>
  <c r="AC2123" i="6"/>
  <c r="AD2123" i="6" s="1"/>
  <c r="AB2123" i="6"/>
  <c r="AA2123" i="6"/>
  <c r="Z2123" i="6"/>
  <c r="Y2123" i="6"/>
  <c r="X2123" i="6"/>
  <c r="W2123" i="6"/>
  <c r="T2123" i="6"/>
  <c r="U2123" i="6" s="1"/>
  <c r="R2123" i="6"/>
  <c r="S2123" i="6" s="1"/>
  <c r="AC2122" i="6"/>
  <c r="AD2122" i="6" s="1"/>
  <c r="AB2122" i="6"/>
  <c r="AA2122" i="6"/>
  <c r="Z2122" i="6"/>
  <c r="Y2122" i="6"/>
  <c r="X2122" i="6"/>
  <c r="W2122" i="6"/>
  <c r="T2122" i="6"/>
  <c r="U2122" i="6" s="1"/>
  <c r="S2122" i="6"/>
  <c r="R2122" i="6"/>
  <c r="AC2121" i="6"/>
  <c r="AD2121" i="6" s="1"/>
  <c r="AB2121" i="6"/>
  <c r="AA2121" i="6"/>
  <c r="Z2121" i="6"/>
  <c r="Y2121" i="6"/>
  <c r="X2121" i="6"/>
  <c r="W2121" i="6"/>
  <c r="T2121" i="6"/>
  <c r="U2121" i="6" s="1"/>
  <c r="R2121" i="6"/>
  <c r="S2121" i="6" s="1"/>
  <c r="AC2120" i="6"/>
  <c r="AD2120" i="6" s="1"/>
  <c r="AB2120" i="6"/>
  <c r="AA2120" i="6"/>
  <c r="Z2120" i="6"/>
  <c r="Y2120" i="6"/>
  <c r="X2120" i="6"/>
  <c r="W2120" i="6"/>
  <c r="T2120" i="6"/>
  <c r="U2120" i="6" s="1"/>
  <c r="S2120" i="6"/>
  <c r="R2120" i="6"/>
  <c r="AC2119" i="6"/>
  <c r="AD2119" i="6" s="1"/>
  <c r="AB2119" i="6"/>
  <c r="AA2119" i="6"/>
  <c r="Z2119" i="6"/>
  <c r="Y2119" i="6"/>
  <c r="X2119" i="6"/>
  <c r="W2119" i="6"/>
  <c r="T2119" i="6"/>
  <c r="U2119" i="6" s="1"/>
  <c r="R2119" i="6"/>
  <c r="S2119" i="6" s="1"/>
  <c r="AC2118" i="6"/>
  <c r="AD2118" i="6" s="1"/>
  <c r="AB2118" i="6"/>
  <c r="AA2118" i="6"/>
  <c r="Z2118" i="6"/>
  <c r="Y2118" i="6"/>
  <c r="X2118" i="6"/>
  <c r="W2118" i="6"/>
  <c r="T2118" i="6"/>
  <c r="U2118" i="6" s="1"/>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U2116" i="6" s="1"/>
  <c r="R2116" i="6"/>
  <c r="S2116" i="6" s="1"/>
  <c r="AC2115" i="6"/>
  <c r="AD2115" i="6" s="1"/>
  <c r="AB2115" i="6"/>
  <c r="AA2115" i="6"/>
  <c r="Z2115" i="6"/>
  <c r="Y2115" i="6"/>
  <c r="X2115" i="6"/>
  <c r="W2115" i="6"/>
  <c r="T2115" i="6"/>
  <c r="U2115" i="6" s="1"/>
  <c r="R2115" i="6"/>
  <c r="S2115" i="6" s="1"/>
  <c r="AC2114" i="6"/>
  <c r="AD2114" i="6" s="1"/>
  <c r="AB2114" i="6"/>
  <c r="AA2114" i="6"/>
  <c r="Z2114" i="6"/>
  <c r="Y2114" i="6"/>
  <c r="X2114" i="6"/>
  <c r="W2114" i="6"/>
  <c r="T2114" i="6"/>
  <c r="U2114" i="6" s="1"/>
  <c r="S2114" i="6"/>
  <c r="R2114" i="6"/>
  <c r="AC2113" i="6"/>
  <c r="AD2113" i="6" s="1"/>
  <c r="AA2113" i="6"/>
  <c r="Z2113" i="6"/>
  <c r="Y2113" i="6"/>
  <c r="X2113" i="6"/>
  <c r="W2113" i="6"/>
  <c r="T2113" i="6"/>
  <c r="U2113" i="6" s="1"/>
  <c r="R2113" i="6"/>
  <c r="S2113" i="6" s="1"/>
  <c r="AC2112" i="6"/>
  <c r="AD2112" i="6" s="1"/>
  <c r="AA2112" i="6"/>
  <c r="Z2112" i="6"/>
  <c r="Y2112" i="6"/>
  <c r="X2112" i="6"/>
  <c r="W2112" i="6"/>
  <c r="T2112" i="6"/>
  <c r="U2112" i="6" s="1"/>
  <c r="R2112" i="6"/>
  <c r="S2112" i="6" s="1"/>
  <c r="AC2111" i="6"/>
  <c r="AD2111" i="6" s="1"/>
  <c r="AA2111" i="6"/>
  <c r="Z2111" i="6"/>
  <c r="Y2111" i="6"/>
  <c r="X2111" i="6"/>
  <c r="W2111" i="6"/>
  <c r="T2111" i="6"/>
  <c r="U2111" i="6" s="1"/>
  <c r="R2111" i="6"/>
  <c r="S2111" i="6" s="1"/>
  <c r="AC2110" i="6"/>
  <c r="AD2110" i="6" s="1"/>
  <c r="AA2110" i="6"/>
  <c r="Z2110" i="6"/>
  <c r="Y2110" i="6"/>
  <c r="X2110" i="6"/>
  <c r="W2110" i="6"/>
  <c r="T2110" i="6"/>
  <c r="U2110" i="6" s="1"/>
  <c r="R2110" i="6"/>
  <c r="S2110" i="6" s="1"/>
  <c r="AC2109" i="6"/>
  <c r="AD2109" i="6" s="1"/>
  <c r="AA2109" i="6"/>
  <c r="Z2109" i="6"/>
  <c r="Y2109" i="6"/>
  <c r="X2109" i="6"/>
  <c r="W2109" i="6"/>
  <c r="T2109" i="6"/>
  <c r="U2109" i="6" s="1"/>
  <c r="R2109" i="6"/>
  <c r="S2109" i="6" s="1"/>
  <c r="AC2108" i="6"/>
  <c r="AD2108" i="6" s="1"/>
  <c r="AA2108" i="6"/>
  <c r="Z2108" i="6"/>
  <c r="Y2108" i="6"/>
  <c r="X2108" i="6"/>
  <c r="W2108" i="6"/>
  <c r="T2108" i="6"/>
  <c r="U2108" i="6" s="1"/>
  <c r="S2108" i="6"/>
  <c r="R2108" i="6"/>
  <c r="AC2107" i="6"/>
  <c r="AD2107" i="6" s="1"/>
  <c r="AA2107" i="6"/>
  <c r="Z2107" i="6"/>
  <c r="Y2107" i="6"/>
  <c r="X2107" i="6"/>
  <c r="W2107" i="6"/>
  <c r="T2107" i="6"/>
  <c r="U2107" i="6" s="1"/>
  <c r="R2107" i="6"/>
  <c r="S2107" i="6" s="1"/>
  <c r="AC2106" i="6"/>
  <c r="AD2106" i="6" s="1"/>
  <c r="AA2106" i="6"/>
  <c r="Z2106" i="6"/>
  <c r="Y2106" i="6"/>
  <c r="X2106" i="6"/>
  <c r="W2106" i="6"/>
  <c r="T2106" i="6"/>
  <c r="U2106" i="6" s="1"/>
  <c r="S2106" i="6"/>
  <c r="R2106" i="6"/>
  <c r="AC2105" i="6"/>
  <c r="AD2105" i="6" s="1"/>
  <c r="AA2105" i="6"/>
  <c r="Z2105" i="6"/>
  <c r="Y2105" i="6"/>
  <c r="X2105" i="6"/>
  <c r="W2105" i="6"/>
  <c r="T2105" i="6"/>
  <c r="U2105" i="6" s="1"/>
  <c r="R2105" i="6"/>
  <c r="S2105" i="6" s="1"/>
  <c r="AC2104" i="6"/>
  <c r="AD2104" i="6" s="1"/>
  <c r="AA2104" i="6"/>
  <c r="Z2104" i="6"/>
  <c r="Y2104" i="6"/>
  <c r="X2104" i="6"/>
  <c r="W2104" i="6"/>
  <c r="T2104" i="6"/>
  <c r="U2104" i="6" s="1"/>
  <c r="R2104" i="6"/>
  <c r="S2104" i="6" s="1"/>
  <c r="AC2103" i="6"/>
  <c r="AD2103" i="6" s="1"/>
  <c r="AA2103" i="6"/>
  <c r="Z2103" i="6"/>
  <c r="Y2103" i="6"/>
  <c r="X2103" i="6"/>
  <c r="W2103" i="6"/>
  <c r="T2103" i="6"/>
  <c r="U2103" i="6" s="1"/>
  <c r="R2103" i="6"/>
  <c r="S2103" i="6" s="1"/>
  <c r="AC2102" i="6"/>
  <c r="AD2102" i="6" s="1"/>
  <c r="AA2102" i="6"/>
  <c r="Z2102" i="6"/>
  <c r="Y2102" i="6"/>
  <c r="X2102" i="6"/>
  <c r="W2102" i="6"/>
  <c r="T2102" i="6"/>
  <c r="U2102" i="6" s="1"/>
  <c r="S2102" i="6"/>
  <c r="R2102" i="6"/>
  <c r="AC2101" i="6"/>
  <c r="AD2101" i="6" s="1"/>
  <c r="AA2101" i="6"/>
  <c r="Z2101" i="6"/>
  <c r="Y2101" i="6"/>
  <c r="X2101" i="6"/>
  <c r="W2101" i="6"/>
  <c r="T2101" i="6"/>
  <c r="R2101" i="6"/>
  <c r="S2101" i="6" s="1"/>
  <c r="AC2100" i="6"/>
  <c r="AD2100" i="6" s="1"/>
  <c r="AA2100" i="6"/>
  <c r="Z2100" i="6"/>
  <c r="Y2100" i="6"/>
  <c r="X2100" i="6"/>
  <c r="W2100" i="6"/>
  <c r="T2100" i="6"/>
  <c r="U2100" i="6" s="1"/>
  <c r="R2100" i="6"/>
  <c r="S2100" i="6" s="1"/>
  <c r="AC2099" i="6"/>
  <c r="AD2099" i="6" s="1"/>
  <c r="AA2099" i="6"/>
  <c r="Z2099" i="6"/>
  <c r="Y2099" i="6"/>
  <c r="X2099" i="6"/>
  <c r="W2099" i="6"/>
  <c r="T2099" i="6"/>
  <c r="U2099" i="6" s="1"/>
  <c r="R2099" i="6"/>
  <c r="S2099" i="6" s="1"/>
  <c r="AC2098" i="6"/>
  <c r="AD2098" i="6" s="1"/>
  <c r="AA2098" i="6"/>
  <c r="Z2098" i="6"/>
  <c r="Y2098" i="6"/>
  <c r="X2098" i="6"/>
  <c r="W2098" i="6"/>
  <c r="T2098" i="6"/>
  <c r="U2098" i="6" s="1"/>
  <c r="S2098" i="6"/>
  <c r="R2098" i="6"/>
  <c r="AC2097" i="6"/>
  <c r="AD2097" i="6" s="1"/>
  <c r="AA2097" i="6"/>
  <c r="Z2097" i="6"/>
  <c r="Y2097" i="6"/>
  <c r="X2097" i="6"/>
  <c r="W2097" i="6"/>
  <c r="T2097" i="6"/>
  <c r="U2097" i="6" s="1"/>
  <c r="R2097" i="6"/>
  <c r="S2097" i="6" s="1"/>
  <c r="AC2096" i="6"/>
  <c r="AD2096" i="6" s="1"/>
  <c r="AA2096" i="6"/>
  <c r="Z2096" i="6"/>
  <c r="Y2096" i="6"/>
  <c r="X2096" i="6"/>
  <c r="W2096" i="6"/>
  <c r="T2096" i="6"/>
  <c r="U2096" i="6" s="1"/>
  <c r="R2096" i="6"/>
  <c r="S2096" i="6" s="1"/>
  <c r="AC2095" i="6"/>
  <c r="AD2095" i="6" s="1"/>
  <c r="AA2095" i="6"/>
  <c r="Z2095" i="6"/>
  <c r="Y2095" i="6"/>
  <c r="X2095" i="6"/>
  <c r="W2095" i="6"/>
  <c r="T2095" i="6"/>
  <c r="U2095" i="6" s="1"/>
  <c r="R2095" i="6"/>
  <c r="S2095" i="6" s="1"/>
  <c r="AC2094" i="6"/>
  <c r="AD2094" i="6" s="1"/>
  <c r="AA2094" i="6"/>
  <c r="Z2094" i="6"/>
  <c r="Y2094" i="6"/>
  <c r="X2094" i="6"/>
  <c r="W2094" i="6"/>
  <c r="T2094" i="6"/>
  <c r="U2094" i="6" s="1"/>
  <c r="R2094" i="6"/>
  <c r="S2094" i="6" s="1"/>
  <c r="AC2093" i="6"/>
  <c r="AD2093" i="6" s="1"/>
  <c r="AA2093" i="6"/>
  <c r="Z2093" i="6"/>
  <c r="Y2093" i="6"/>
  <c r="X2093" i="6"/>
  <c r="W2093" i="6"/>
  <c r="T2093" i="6"/>
  <c r="U2093" i="6" s="1"/>
  <c r="R2093" i="6"/>
  <c r="S2093" i="6" s="1"/>
  <c r="AC2092" i="6"/>
  <c r="AD2092" i="6" s="1"/>
  <c r="AA2092" i="6"/>
  <c r="Z2092" i="6"/>
  <c r="Y2092" i="6"/>
  <c r="X2092" i="6"/>
  <c r="W2092" i="6"/>
  <c r="T2092" i="6"/>
  <c r="U2092" i="6" s="1"/>
  <c r="S2092" i="6"/>
  <c r="R2092" i="6"/>
  <c r="AC2091" i="6"/>
  <c r="AD2091" i="6" s="1"/>
  <c r="AA2091" i="6"/>
  <c r="Z2091" i="6"/>
  <c r="Y2091" i="6"/>
  <c r="X2091" i="6"/>
  <c r="W2091" i="6"/>
  <c r="T2091" i="6"/>
  <c r="U2091" i="6" s="1"/>
  <c r="R2091" i="6"/>
  <c r="S2091" i="6" s="1"/>
  <c r="AC2090" i="6"/>
  <c r="AD2090" i="6" s="1"/>
  <c r="AA2090" i="6"/>
  <c r="Z2090" i="6"/>
  <c r="Y2090" i="6"/>
  <c r="X2090" i="6"/>
  <c r="W2090" i="6"/>
  <c r="T2090" i="6"/>
  <c r="U2090" i="6" s="1"/>
  <c r="S2090" i="6"/>
  <c r="R2090" i="6"/>
  <c r="AC2089" i="6"/>
  <c r="AD2089" i="6" s="1"/>
  <c r="AA2089" i="6"/>
  <c r="Z2089" i="6"/>
  <c r="Y2089" i="6"/>
  <c r="X2089" i="6"/>
  <c r="W2089" i="6"/>
  <c r="T2089" i="6"/>
  <c r="U2089" i="6" s="1"/>
  <c r="R2089" i="6"/>
  <c r="S2089" i="6" s="1"/>
  <c r="AC2088" i="6"/>
  <c r="AD2088" i="6" s="1"/>
  <c r="AA2088" i="6"/>
  <c r="Z2088" i="6"/>
  <c r="Y2088" i="6"/>
  <c r="X2088" i="6"/>
  <c r="W2088" i="6"/>
  <c r="T2088" i="6"/>
  <c r="U2088" i="6" s="1"/>
  <c r="R2088" i="6"/>
  <c r="S2088" i="6" s="1"/>
  <c r="AC2087" i="6"/>
  <c r="AD2087" i="6" s="1"/>
  <c r="AA2087" i="6"/>
  <c r="Z2087" i="6"/>
  <c r="Y2087" i="6"/>
  <c r="X2087" i="6"/>
  <c r="W2087" i="6"/>
  <c r="T2087" i="6"/>
  <c r="U2087" i="6" s="1"/>
  <c r="R2087" i="6"/>
  <c r="S2087" i="6" s="1"/>
  <c r="AC2086" i="6"/>
  <c r="AD2086" i="6" s="1"/>
  <c r="AA2086" i="6"/>
  <c r="Z2086" i="6"/>
  <c r="Y2086" i="6"/>
  <c r="X2086" i="6"/>
  <c r="W2086" i="6"/>
  <c r="T2086" i="6"/>
  <c r="U2086" i="6" s="1"/>
  <c r="S2086" i="6"/>
  <c r="R2086" i="6"/>
  <c r="AC2085" i="6"/>
  <c r="AD2085" i="6" s="1"/>
  <c r="AA2085" i="6"/>
  <c r="Z2085" i="6"/>
  <c r="Y2085" i="6"/>
  <c r="X2085" i="6"/>
  <c r="W2085" i="6"/>
  <c r="T2085" i="6"/>
  <c r="U2085" i="6" s="1"/>
  <c r="R2085" i="6"/>
  <c r="S2085" i="6" s="1"/>
  <c r="AC2084" i="6"/>
  <c r="AD2084" i="6" s="1"/>
  <c r="AA2084" i="6"/>
  <c r="Z2084" i="6"/>
  <c r="Y2084" i="6"/>
  <c r="X2084" i="6"/>
  <c r="W2084" i="6"/>
  <c r="T2084" i="6"/>
  <c r="U2084" i="6" s="1"/>
  <c r="R2084" i="6"/>
  <c r="S2084" i="6" s="1"/>
  <c r="AC2083" i="6"/>
  <c r="AD2083" i="6" s="1"/>
  <c r="AA2083" i="6"/>
  <c r="Z2083" i="6"/>
  <c r="Y2083" i="6"/>
  <c r="X2083" i="6"/>
  <c r="W2083" i="6"/>
  <c r="T2083" i="6"/>
  <c r="U2083" i="6" s="1"/>
  <c r="R2083" i="6"/>
  <c r="S2083" i="6" s="1"/>
  <c r="AC2082" i="6"/>
  <c r="AD2082" i="6" s="1"/>
  <c r="AA2082" i="6"/>
  <c r="Z2082" i="6"/>
  <c r="Y2082" i="6"/>
  <c r="X2082" i="6"/>
  <c r="W2082" i="6"/>
  <c r="T2082" i="6"/>
  <c r="U2082" i="6" s="1"/>
  <c r="S2082" i="6"/>
  <c r="R2082" i="6"/>
  <c r="AC2081" i="6"/>
  <c r="AD2081" i="6" s="1"/>
  <c r="AB2081" i="6"/>
  <c r="AA2081" i="6"/>
  <c r="Z2081" i="6"/>
  <c r="Y2081" i="6"/>
  <c r="X2081" i="6"/>
  <c r="W2081" i="6"/>
  <c r="T2081" i="6"/>
  <c r="U2081" i="6" s="1"/>
  <c r="R2081" i="6"/>
  <c r="S2081" i="6" s="1"/>
  <c r="AC2080" i="6"/>
  <c r="AD2080" i="6" s="1"/>
  <c r="AB2080" i="6"/>
  <c r="AA2080" i="6"/>
  <c r="Z2080" i="6"/>
  <c r="Y2080" i="6"/>
  <c r="X2080" i="6"/>
  <c r="W2080" i="6"/>
  <c r="T2080" i="6"/>
  <c r="U2080" i="6" s="1"/>
  <c r="R2080" i="6"/>
  <c r="S2080" i="6" s="1"/>
  <c r="AC2079" i="6"/>
  <c r="AD2079" i="6" s="1"/>
  <c r="AB2079" i="6"/>
  <c r="AA2079" i="6"/>
  <c r="Z2079" i="6"/>
  <c r="Y2079" i="6"/>
  <c r="X2079" i="6"/>
  <c r="W2079" i="6"/>
  <c r="T2079" i="6"/>
  <c r="U2079" i="6" s="1"/>
  <c r="R2079" i="6"/>
  <c r="S2079" i="6" s="1"/>
  <c r="AC2078" i="6"/>
  <c r="AD2078" i="6" s="1"/>
  <c r="AB2078" i="6"/>
  <c r="AA2078" i="6"/>
  <c r="Z2078" i="6"/>
  <c r="Y2078" i="6"/>
  <c r="X2078" i="6"/>
  <c r="W2078" i="6"/>
  <c r="T2078" i="6"/>
  <c r="U2078" i="6" s="1"/>
  <c r="S2078" i="6"/>
  <c r="R2078" i="6"/>
  <c r="AC2077" i="6"/>
  <c r="AD2077" i="6" s="1"/>
  <c r="AB2077" i="6"/>
  <c r="AA2077" i="6"/>
  <c r="Z2077" i="6"/>
  <c r="Y2077" i="6"/>
  <c r="X2077" i="6"/>
  <c r="W2077" i="6"/>
  <c r="T2077" i="6"/>
  <c r="U2077" i="6" s="1"/>
  <c r="R2077" i="6"/>
  <c r="S2077" i="6" s="1"/>
  <c r="AC2076" i="6"/>
  <c r="AD2076" i="6" s="1"/>
  <c r="AB2076" i="6"/>
  <c r="AA2076" i="6"/>
  <c r="Z2076" i="6"/>
  <c r="Y2076" i="6"/>
  <c r="X2076" i="6"/>
  <c r="W2076" i="6"/>
  <c r="T2076" i="6"/>
  <c r="U2076" i="6" s="1"/>
  <c r="R2076" i="6"/>
  <c r="S2076" i="6" s="1"/>
  <c r="AC2075" i="6"/>
  <c r="AD2075" i="6" s="1"/>
  <c r="AB2075" i="6"/>
  <c r="AA2075" i="6"/>
  <c r="Z2075" i="6"/>
  <c r="Y2075" i="6"/>
  <c r="X2075" i="6"/>
  <c r="W2075" i="6"/>
  <c r="T2075" i="6"/>
  <c r="U2075" i="6" s="1"/>
  <c r="R2075" i="6"/>
  <c r="S2075" i="6" s="1"/>
  <c r="AC2074" i="6"/>
  <c r="AD2074" i="6" s="1"/>
  <c r="AB2074" i="6"/>
  <c r="AA2074" i="6"/>
  <c r="Z2074" i="6"/>
  <c r="Y2074" i="6"/>
  <c r="X2074" i="6"/>
  <c r="W2074" i="6"/>
  <c r="T2074" i="6"/>
  <c r="U2074" i="6" s="1"/>
  <c r="S2074" i="6"/>
  <c r="R2074" i="6"/>
  <c r="AC2073" i="6"/>
  <c r="AD2073" i="6" s="1"/>
  <c r="AB2073" i="6"/>
  <c r="AA2073" i="6"/>
  <c r="Z2073" i="6"/>
  <c r="Y2073" i="6"/>
  <c r="X2073" i="6"/>
  <c r="W2073" i="6"/>
  <c r="T2073" i="6"/>
  <c r="U2073" i="6" s="1"/>
  <c r="R2073" i="6"/>
  <c r="S2073" i="6" s="1"/>
  <c r="AC2072" i="6"/>
  <c r="AD2072" i="6" s="1"/>
  <c r="AB2072" i="6"/>
  <c r="AA2072" i="6"/>
  <c r="Z2072" i="6"/>
  <c r="Y2072" i="6"/>
  <c r="X2072" i="6"/>
  <c r="W2072" i="6"/>
  <c r="T2072" i="6"/>
  <c r="U2072" i="6" s="1"/>
  <c r="S2072" i="6"/>
  <c r="R2072" i="6"/>
  <c r="AC2071" i="6"/>
  <c r="AD2071" i="6" s="1"/>
  <c r="AB2071" i="6"/>
  <c r="AA2071" i="6"/>
  <c r="Z2071" i="6"/>
  <c r="Y2071" i="6"/>
  <c r="X2071" i="6"/>
  <c r="W2071" i="6"/>
  <c r="T2071" i="6"/>
  <c r="U2071" i="6" s="1"/>
  <c r="R2071" i="6"/>
  <c r="S2071" i="6" s="1"/>
  <c r="AC2070" i="6"/>
  <c r="AD2070" i="6" s="1"/>
  <c r="AB2070" i="6"/>
  <c r="AA2070" i="6"/>
  <c r="Z2070" i="6"/>
  <c r="Y2070" i="6"/>
  <c r="X2070" i="6"/>
  <c r="W2070" i="6"/>
  <c r="T2070" i="6"/>
  <c r="U2070" i="6" s="1"/>
  <c r="R2070" i="6"/>
  <c r="S2070" i="6" s="1"/>
  <c r="AC2069" i="6"/>
  <c r="AD2069" i="6" s="1"/>
  <c r="AB2069" i="6"/>
  <c r="AA2069" i="6"/>
  <c r="Z2069" i="6"/>
  <c r="Y2069" i="6"/>
  <c r="X2069" i="6"/>
  <c r="W2069" i="6"/>
  <c r="T2069" i="6"/>
  <c r="U2069" i="6" s="1"/>
  <c r="R2069" i="6"/>
  <c r="S2069" i="6" s="1"/>
  <c r="AC2068" i="6"/>
  <c r="AD2068" i="6" s="1"/>
  <c r="AB2068" i="6"/>
  <c r="AA2068" i="6"/>
  <c r="Z2068" i="6"/>
  <c r="Y2068" i="6"/>
  <c r="X2068" i="6"/>
  <c r="W2068" i="6"/>
  <c r="T2068" i="6"/>
  <c r="U2068" i="6" s="1"/>
  <c r="R2068" i="6"/>
  <c r="S2068" i="6" s="1"/>
  <c r="AC2067" i="6"/>
  <c r="AD2067" i="6" s="1"/>
  <c r="AB2067" i="6"/>
  <c r="AA2067" i="6"/>
  <c r="Z2067" i="6"/>
  <c r="Y2067" i="6"/>
  <c r="X2067" i="6"/>
  <c r="W2067" i="6"/>
  <c r="T2067" i="6"/>
  <c r="U2067" i="6" s="1"/>
  <c r="R2067" i="6"/>
  <c r="S2067" i="6" s="1"/>
  <c r="AC2066" i="6"/>
  <c r="AD2066" i="6" s="1"/>
  <c r="AB2066" i="6"/>
  <c r="AA2066" i="6"/>
  <c r="Z2066" i="6"/>
  <c r="Y2066" i="6"/>
  <c r="X2066" i="6"/>
  <c r="W2066" i="6"/>
  <c r="T2066" i="6"/>
  <c r="U2066" i="6" s="1"/>
  <c r="S2066" i="6"/>
  <c r="R2066" i="6"/>
  <c r="AC2065" i="6"/>
  <c r="AD2065" i="6" s="1"/>
  <c r="AB2065" i="6"/>
  <c r="AA2065" i="6"/>
  <c r="Z2065" i="6"/>
  <c r="Y2065" i="6"/>
  <c r="X2065" i="6"/>
  <c r="W2065" i="6"/>
  <c r="T2065" i="6"/>
  <c r="U2065" i="6" s="1"/>
  <c r="R2065" i="6"/>
  <c r="S2065" i="6" s="1"/>
  <c r="AC2064" i="6"/>
  <c r="AD2064" i="6" s="1"/>
  <c r="AB2064" i="6"/>
  <c r="AA2064" i="6"/>
  <c r="Z2064" i="6"/>
  <c r="Y2064" i="6"/>
  <c r="X2064" i="6"/>
  <c r="W2064" i="6"/>
  <c r="T2064" i="6"/>
  <c r="U2064" i="6" s="1"/>
  <c r="R2064" i="6"/>
  <c r="S2064" i="6" s="1"/>
  <c r="AC2063" i="6"/>
  <c r="AD2063" i="6" s="1"/>
  <c r="AB2063" i="6"/>
  <c r="AA2063" i="6"/>
  <c r="Z2063" i="6"/>
  <c r="Y2063" i="6"/>
  <c r="X2063" i="6"/>
  <c r="W2063" i="6"/>
  <c r="T2063" i="6"/>
  <c r="U2063" i="6" s="1"/>
  <c r="R2063" i="6"/>
  <c r="S2063" i="6" s="1"/>
  <c r="AC2062" i="6"/>
  <c r="AD2062" i="6" s="1"/>
  <c r="AB2062" i="6"/>
  <c r="AA2062" i="6"/>
  <c r="Z2062" i="6"/>
  <c r="Y2062" i="6"/>
  <c r="X2062" i="6"/>
  <c r="W2062" i="6"/>
  <c r="T2062" i="6"/>
  <c r="U2062" i="6" s="1"/>
  <c r="S2062" i="6"/>
  <c r="R2062" i="6"/>
  <c r="AC2061" i="6"/>
  <c r="AD2061" i="6" s="1"/>
  <c r="AB2061" i="6"/>
  <c r="AA2061" i="6"/>
  <c r="Z2061" i="6"/>
  <c r="Y2061" i="6"/>
  <c r="X2061" i="6"/>
  <c r="W2061" i="6"/>
  <c r="T2061" i="6"/>
  <c r="U2061" i="6" s="1"/>
  <c r="R2061" i="6"/>
  <c r="S2061" i="6" s="1"/>
  <c r="AC2060" i="6"/>
  <c r="AD2060" i="6" s="1"/>
  <c r="AB2060" i="6"/>
  <c r="AA2060" i="6"/>
  <c r="Z2060" i="6"/>
  <c r="Y2060" i="6"/>
  <c r="X2060" i="6"/>
  <c r="W2060" i="6"/>
  <c r="T2060" i="6"/>
  <c r="U2060" i="6" s="1"/>
  <c r="R2060" i="6"/>
  <c r="S2060" i="6" s="1"/>
  <c r="AC2059" i="6"/>
  <c r="AD2059" i="6" s="1"/>
  <c r="AB2059" i="6"/>
  <c r="AA2059" i="6"/>
  <c r="Z2059" i="6"/>
  <c r="Y2059" i="6"/>
  <c r="X2059" i="6"/>
  <c r="W2059" i="6"/>
  <c r="T2059" i="6"/>
  <c r="U2059" i="6" s="1"/>
  <c r="R2059" i="6"/>
  <c r="S2059" i="6" s="1"/>
  <c r="AC2058" i="6"/>
  <c r="AD2058" i="6" s="1"/>
  <c r="AB2058" i="6"/>
  <c r="AA2058" i="6"/>
  <c r="Z2058" i="6"/>
  <c r="Y2058" i="6"/>
  <c r="X2058" i="6"/>
  <c r="W2058" i="6"/>
  <c r="T2058" i="6"/>
  <c r="U2058" i="6" s="1"/>
  <c r="S2058" i="6"/>
  <c r="R2058" i="6"/>
  <c r="AC2057" i="6"/>
  <c r="AD2057" i="6" s="1"/>
  <c r="AB2057" i="6"/>
  <c r="AA2057" i="6"/>
  <c r="Z2057" i="6"/>
  <c r="Y2057" i="6"/>
  <c r="X2057" i="6"/>
  <c r="W2057" i="6"/>
  <c r="T2057" i="6"/>
  <c r="U2057" i="6" s="1"/>
  <c r="R2057" i="6"/>
  <c r="S2057" i="6" s="1"/>
  <c r="AC2056" i="6"/>
  <c r="AD2056" i="6" s="1"/>
  <c r="AB2056" i="6"/>
  <c r="AA2056" i="6"/>
  <c r="Z2056" i="6"/>
  <c r="Y2056" i="6"/>
  <c r="X2056" i="6"/>
  <c r="W2056" i="6"/>
  <c r="T2056" i="6"/>
  <c r="U2056" i="6" s="1"/>
  <c r="S2056" i="6"/>
  <c r="R2056" i="6"/>
  <c r="AC2055" i="6"/>
  <c r="AD2055" i="6" s="1"/>
  <c r="AB2055" i="6"/>
  <c r="AA2055" i="6"/>
  <c r="Z2055" i="6"/>
  <c r="Y2055" i="6"/>
  <c r="X2055" i="6"/>
  <c r="W2055" i="6"/>
  <c r="T2055" i="6"/>
  <c r="U2055" i="6" s="1"/>
  <c r="R2055" i="6"/>
  <c r="S2055" i="6" s="1"/>
  <c r="AC2054" i="6"/>
  <c r="AD2054" i="6" s="1"/>
  <c r="AB2054" i="6"/>
  <c r="AA2054" i="6"/>
  <c r="Z2054" i="6"/>
  <c r="Y2054" i="6"/>
  <c r="X2054" i="6"/>
  <c r="W2054" i="6"/>
  <c r="T2054" i="6"/>
  <c r="U2054" i="6" s="1"/>
  <c r="R2054" i="6"/>
  <c r="S2054" i="6" s="1"/>
  <c r="AC2053" i="6"/>
  <c r="AD2053" i="6" s="1"/>
  <c r="AB2053" i="6"/>
  <c r="AA2053" i="6"/>
  <c r="Z2053" i="6"/>
  <c r="Y2053" i="6"/>
  <c r="X2053" i="6"/>
  <c r="W2053" i="6"/>
  <c r="T2053" i="6"/>
  <c r="U2053" i="6" s="1"/>
  <c r="R2053" i="6"/>
  <c r="S2053" i="6" s="1"/>
  <c r="AC2052" i="6"/>
  <c r="AD2052" i="6" s="1"/>
  <c r="AB2052" i="6"/>
  <c r="AA2052" i="6"/>
  <c r="Z2052" i="6"/>
  <c r="Y2052" i="6"/>
  <c r="X2052" i="6"/>
  <c r="W2052" i="6"/>
  <c r="T2052" i="6"/>
  <c r="U2052" i="6" s="1"/>
  <c r="R2052" i="6"/>
  <c r="S2052" i="6" s="1"/>
  <c r="AC2051" i="6"/>
  <c r="AD2051" i="6" s="1"/>
  <c r="AB2051" i="6"/>
  <c r="AA2051" i="6"/>
  <c r="Z2051" i="6"/>
  <c r="Y2051" i="6"/>
  <c r="X2051" i="6"/>
  <c r="W2051" i="6"/>
  <c r="T2051" i="6"/>
  <c r="U2051" i="6" s="1"/>
  <c r="R2051" i="6"/>
  <c r="S2051" i="6" s="1"/>
  <c r="AC2050" i="6"/>
  <c r="AD2050" i="6" s="1"/>
  <c r="AB2050" i="6"/>
  <c r="AA2050" i="6"/>
  <c r="Z2050" i="6"/>
  <c r="Y2050" i="6"/>
  <c r="X2050" i="6"/>
  <c r="W2050" i="6"/>
  <c r="T2050" i="6"/>
  <c r="U2050" i="6" s="1"/>
  <c r="S2050" i="6"/>
  <c r="R2050" i="6"/>
  <c r="AC2049" i="6"/>
  <c r="AD2049" i="6" s="1"/>
  <c r="AA2049" i="6"/>
  <c r="Z2049" i="6"/>
  <c r="Y2049" i="6"/>
  <c r="X2049" i="6"/>
  <c r="W2049" i="6"/>
  <c r="T2049" i="6"/>
  <c r="U2049" i="6" s="1"/>
  <c r="R2049" i="6"/>
  <c r="S2049" i="6" s="1"/>
  <c r="AC2048" i="6"/>
  <c r="AD2048" i="6" s="1"/>
  <c r="AA2048" i="6"/>
  <c r="Z2048" i="6"/>
  <c r="Y2048" i="6"/>
  <c r="X2048" i="6"/>
  <c r="W2048" i="6"/>
  <c r="T2048" i="6"/>
  <c r="U2048" i="6" s="1"/>
  <c r="R2048" i="6"/>
  <c r="S2048" i="6" s="1"/>
  <c r="AC2047" i="6"/>
  <c r="AD2047" i="6" s="1"/>
  <c r="AA2047" i="6"/>
  <c r="Z2047" i="6"/>
  <c r="Y2047" i="6"/>
  <c r="X2047" i="6"/>
  <c r="W2047" i="6"/>
  <c r="T2047" i="6"/>
  <c r="U2047" i="6" s="1"/>
  <c r="R2047" i="6"/>
  <c r="S2047" i="6" s="1"/>
  <c r="AC2046" i="6"/>
  <c r="AD2046" i="6" s="1"/>
  <c r="AA2046" i="6"/>
  <c r="Z2046" i="6"/>
  <c r="Y2046" i="6"/>
  <c r="X2046" i="6"/>
  <c r="W2046" i="6"/>
  <c r="T2046" i="6"/>
  <c r="U2046" i="6" s="1"/>
  <c r="R2046" i="6"/>
  <c r="S2046" i="6" s="1"/>
  <c r="AC2045" i="6"/>
  <c r="AD2045" i="6" s="1"/>
  <c r="AA2045" i="6"/>
  <c r="Z2045" i="6"/>
  <c r="Y2045" i="6"/>
  <c r="X2045" i="6"/>
  <c r="W2045" i="6"/>
  <c r="T2045" i="6"/>
  <c r="U2045" i="6" s="1"/>
  <c r="S2045" i="6"/>
  <c r="R2045" i="6"/>
  <c r="AC2044" i="6"/>
  <c r="AD2044" i="6" s="1"/>
  <c r="AA2044" i="6"/>
  <c r="Z2044" i="6"/>
  <c r="Y2044" i="6"/>
  <c r="X2044" i="6"/>
  <c r="W2044" i="6"/>
  <c r="T2044" i="6"/>
  <c r="U2044" i="6" s="1"/>
  <c r="S2044" i="6"/>
  <c r="R2044" i="6"/>
  <c r="AC2043" i="6"/>
  <c r="AD2043" i="6" s="1"/>
  <c r="AA2043" i="6"/>
  <c r="Z2043" i="6"/>
  <c r="Y2043" i="6"/>
  <c r="X2043" i="6"/>
  <c r="W2043" i="6"/>
  <c r="T2043" i="6"/>
  <c r="U2043" i="6" s="1"/>
  <c r="R2043" i="6"/>
  <c r="S2043" i="6" s="1"/>
  <c r="AC2042" i="6"/>
  <c r="AD2042" i="6" s="1"/>
  <c r="AA2042" i="6"/>
  <c r="Z2042" i="6"/>
  <c r="Y2042" i="6"/>
  <c r="X2042" i="6"/>
  <c r="W2042" i="6"/>
  <c r="T2042" i="6"/>
  <c r="U2042" i="6" s="1"/>
  <c r="R2042" i="6"/>
  <c r="S2042" i="6" s="1"/>
  <c r="AC2041" i="6"/>
  <c r="AD2041" i="6" s="1"/>
  <c r="AA2041" i="6"/>
  <c r="Z2041" i="6"/>
  <c r="Y2041" i="6"/>
  <c r="X2041" i="6"/>
  <c r="W2041" i="6"/>
  <c r="T2041" i="6"/>
  <c r="U2041" i="6" s="1"/>
  <c r="S2041" i="6"/>
  <c r="R2041" i="6"/>
  <c r="AC2040" i="6"/>
  <c r="AD2040" i="6" s="1"/>
  <c r="AA2040" i="6"/>
  <c r="Z2040" i="6"/>
  <c r="Y2040" i="6"/>
  <c r="X2040" i="6"/>
  <c r="W2040" i="6"/>
  <c r="T2040" i="6"/>
  <c r="U2040" i="6" s="1"/>
  <c r="R2040" i="6"/>
  <c r="S2040" i="6" s="1"/>
  <c r="AC2039" i="6"/>
  <c r="AD2039" i="6" s="1"/>
  <c r="AA2039" i="6"/>
  <c r="Z2039" i="6"/>
  <c r="Y2039" i="6"/>
  <c r="X2039" i="6"/>
  <c r="W2039" i="6"/>
  <c r="T2039" i="6"/>
  <c r="U2039" i="6" s="1"/>
  <c r="R2039" i="6"/>
  <c r="S2039" i="6" s="1"/>
  <c r="AC2038" i="6"/>
  <c r="AD2038" i="6" s="1"/>
  <c r="AA2038" i="6"/>
  <c r="Z2038" i="6"/>
  <c r="Y2038" i="6"/>
  <c r="X2038" i="6"/>
  <c r="W2038" i="6"/>
  <c r="T2038" i="6"/>
  <c r="U2038" i="6" s="1"/>
  <c r="S2038" i="6"/>
  <c r="R2038" i="6"/>
  <c r="AC2037" i="6"/>
  <c r="AD2037" i="6" s="1"/>
  <c r="AA2037" i="6"/>
  <c r="Z2037" i="6"/>
  <c r="Y2037" i="6"/>
  <c r="X2037" i="6"/>
  <c r="W2037" i="6"/>
  <c r="T2037" i="6"/>
  <c r="U2037" i="6" s="1"/>
  <c r="R2037" i="6"/>
  <c r="S2037" i="6" s="1"/>
  <c r="AC2036" i="6"/>
  <c r="AD2036" i="6" s="1"/>
  <c r="AA2036" i="6"/>
  <c r="Z2036" i="6"/>
  <c r="Y2036" i="6"/>
  <c r="X2036" i="6"/>
  <c r="W2036" i="6"/>
  <c r="T2036" i="6"/>
  <c r="U2036" i="6" s="1"/>
  <c r="R2036" i="6"/>
  <c r="S2036" i="6" s="1"/>
  <c r="AC2035" i="6"/>
  <c r="AD2035" i="6" s="1"/>
  <c r="AA2035" i="6"/>
  <c r="Z2035" i="6"/>
  <c r="Y2035" i="6"/>
  <c r="X2035" i="6"/>
  <c r="W2035" i="6"/>
  <c r="T2035" i="6"/>
  <c r="U2035" i="6" s="1"/>
  <c r="R2035" i="6"/>
  <c r="S2035" i="6" s="1"/>
  <c r="AC2034" i="6"/>
  <c r="AD2034" i="6" s="1"/>
  <c r="AA2034" i="6"/>
  <c r="Z2034" i="6"/>
  <c r="Y2034" i="6"/>
  <c r="X2034" i="6"/>
  <c r="W2034" i="6"/>
  <c r="T2034" i="6"/>
  <c r="U2034" i="6" s="1"/>
  <c r="S2034" i="6"/>
  <c r="R2034" i="6"/>
  <c r="AC2033" i="6"/>
  <c r="AD2033" i="6" s="1"/>
  <c r="AA2033" i="6"/>
  <c r="Z2033" i="6"/>
  <c r="Y2033" i="6"/>
  <c r="X2033" i="6"/>
  <c r="W2033" i="6"/>
  <c r="T2033" i="6"/>
  <c r="U2033" i="6" s="1"/>
  <c r="S2033" i="6"/>
  <c r="R2033" i="6"/>
  <c r="AC2032" i="6"/>
  <c r="AD2032" i="6" s="1"/>
  <c r="AA2032" i="6"/>
  <c r="Z2032" i="6"/>
  <c r="Y2032" i="6"/>
  <c r="X2032" i="6"/>
  <c r="W2032" i="6"/>
  <c r="T2032" i="6"/>
  <c r="U2032" i="6" s="1"/>
  <c r="R2032" i="6"/>
  <c r="S2032" i="6" s="1"/>
  <c r="AC2031" i="6"/>
  <c r="AD2031" i="6" s="1"/>
  <c r="AA2031" i="6"/>
  <c r="Z2031" i="6"/>
  <c r="Y2031" i="6"/>
  <c r="X2031" i="6"/>
  <c r="W2031" i="6"/>
  <c r="T2031" i="6"/>
  <c r="U2031" i="6" s="1"/>
  <c r="R2031" i="6"/>
  <c r="S2031" i="6" s="1"/>
  <c r="AC2030" i="6"/>
  <c r="AD2030" i="6" s="1"/>
  <c r="AA2030" i="6"/>
  <c r="Z2030" i="6"/>
  <c r="Y2030" i="6"/>
  <c r="X2030" i="6"/>
  <c r="W2030" i="6"/>
  <c r="T2030" i="6"/>
  <c r="U2030" i="6" s="1"/>
  <c r="S2030" i="6"/>
  <c r="R2030" i="6"/>
  <c r="AC2029" i="6"/>
  <c r="AD2029" i="6" s="1"/>
  <c r="AA2029" i="6"/>
  <c r="Z2029" i="6"/>
  <c r="Y2029" i="6"/>
  <c r="X2029" i="6"/>
  <c r="W2029" i="6"/>
  <c r="T2029" i="6"/>
  <c r="U2029" i="6" s="1"/>
  <c r="R2029" i="6"/>
  <c r="S2029" i="6" s="1"/>
  <c r="AC2028" i="6"/>
  <c r="AD2028" i="6" s="1"/>
  <c r="AA2028" i="6"/>
  <c r="Z2028" i="6"/>
  <c r="Y2028" i="6"/>
  <c r="X2028" i="6"/>
  <c r="W2028" i="6"/>
  <c r="T2028" i="6"/>
  <c r="U2028" i="6" s="1"/>
  <c r="S2028" i="6"/>
  <c r="R2028" i="6"/>
  <c r="AC2027" i="6"/>
  <c r="AD2027" i="6" s="1"/>
  <c r="AA2027" i="6"/>
  <c r="Z2027" i="6"/>
  <c r="Y2027" i="6"/>
  <c r="X2027" i="6"/>
  <c r="W2027" i="6"/>
  <c r="T2027" i="6"/>
  <c r="U2027" i="6" s="1"/>
  <c r="R2027" i="6"/>
  <c r="S2027" i="6" s="1"/>
  <c r="AC2026" i="6"/>
  <c r="AD2026" i="6" s="1"/>
  <c r="AA2026" i="6"/>
  <c r="Z2026" i="6"/>
  <c r="Y2026" i="6"/>
  <c r="X2026" i="6"/>
  <c r="W2026" i="6"/>
  <c r="T2026" i="6"/>
  <c r="U2026" i="6" s="1"/>
  <c r="R2026" i="6"/>
  <c r="S2026" i="6" s="1"/>
  <c r="AC2025" i="6"/>
  <c r="AD2025" i="6" s="1"/>
  <c r="AA2025" i="6"/>
  <c r="Z2025" i="6"/>
  <c r="Y2025" i="6"/>
  <c r="X2025" i="6"/>
  <c r="W2025" i="6"/>
  <c r="T2025" i="6"/>
  <c r="U2025" i="6" s="1"/>
  <c r="S2025" i="6"/>
  <c r="R2025" i="6"/>
  <c r="AC2024" i="6"/>
  <c r="AD2024" i="6" s="1"/>
  <c r="AA2024" i="6"/>
  <c r="Z2024" i="6"/>
  <c r="Y2024" i="6"/>
  <c r="X2024" i="6"/>
  <c r="W2024" i="6"/>
  <c r="T2024" i="6"/>
  <c r="U2024" i="6" s="1"/>
  <c r="R2024" i="6"/>
  <c r="S2024" i="6" s="1"/>
  <c r="AC2023" i="6"/>
  <c r="AD2023" i="6" s="1"/>
  <c r="AA2023" i="6"/>
  <c r="Z2023" i="6"/>
  <c r="Y2023" i="6"/>
  <c r="X2023" i="6"/>
  <c r="W2023" i="6"/>
  <c r="T2023" i="6"/>
  <c r="U2023" i="6" s="1"/>
  <c r="R2023" i="6"/>
  <c r="S2023" i="6" s="1"/>
  <c r="AC2022" i="6"/>
  <c r="AD2022" i="6" s="1"/>
  <c r="AA2022" i="6"/>
  <c r="Z2022" i="6"/>
  <c r="Y2022" i="6"/>
  <c r="X2022" i="6"/>
  <c r="W2022" i="6"/>
  <c r="T2022" i="6"/>
  <c r="U2022" i="6" s="1"/>
  <c r="S2022" i="6"/>
  <c r="R2022" i="6"/>
  <c r="AC2021" i="6"/>
  <c r="AD2021" i="6" s="1"/>
  <c r="AA2021" i="6"/>
  <c r="Z2021" i="6"/>
  <c r="Y2021" i="6"/>
  <c r="X2021" i="6"/>
  <c r="W2021" i="6"/>
  <c r="T2021" i="6"/>
  <c r="U2021" i="6" s="1"/>
  <c r="R2021" i="6"/>
  <c r="S2021" i="6" s="1"/>
  <c r="AC2020" i="6"/>
  <c r="AD2020" i="6" s="1"/>
  <c r="AA2020" i="6"/>
  <c r="Z2020" i="6"/>
  <c r="Y2020" i="6"/>
  <c r="X2020" i="6"/>
  <c r="W2020" i="6"/>
  <c r="T2020" i="6"/>
  <c r="U2020" i="6" s="1"/>
  <c r="S2020" i="6"/>
  <c r="R2020" i="6"/>
  <c r="AC2019" i="6"/>
  <c r="AD2019" i="6" s="1"/>
  <c r="AA2019" i="6"/>
  <c r="Z2019" i="6"/>
  <c r="Y2019" i="6"/>
  <c r="X2019" i="6"/>
  <c r="W2019" i="6"/>
  <c r="T2019" i="6"/>
  <c r="U2019" i="6" s="1"/>
  <c r="R2019" i="6"/>
  <c r="S2019" i="6" s="1"/>
  <c r="AC2018" i="6"/>
  <c r="AD2018" i="6" s="1"/>
  <c r="AA2018" i="6"/>
  <c r="Z2018" i="6"/>
  <c r="Y2018" i="6"/>
  <c r="X2018" i="6"/>
  <c r="W2018" i="6"/>
  <c r="T2018" i="6"/>
  <c r="U2018" i="6" s="1"/>
  <c r="R2018" i="6"/>
  <c r="S2018" i="6" s="1"/>
  <c r="AC2017" i="6"/>
  <c r="AD2017" i="6" s="1"/>
  <c r="AB2017" i="6"/>
  <c r="AA2017" i="6"/>
  <c r="Z2017" i="6"/>
  <c r="Y2017" i="6"/>
  <c r="X2017" i="6"/>
  <c r="W2017" i="6"/>
  <c r="T2017" i="6"/>
  <c r="U2017" i="6" s="1"/>
  <c r="R2017" i="6"/>
  <c r="S2017" i="6" s="1"/>
  <c r="AC2016" i="6"/>
  <c r="AD2016" i="6" s="1"/>
  <c r="AB2016" i="6"/>
  <c r="AA2016" i="6"/>
  <c r="Z2016" i="6"/>
  <c r="Y2016" i="6"/>
  <c r="X2016" i="6"/>
  <c r="W2016" i="6"/>
  <c r="T2016" i="6"/>
  <c r="U2016" i="6" s="1"/>
  <c r="R2016" i="6"/>
  <c r="S2016" i="6" s="1"/>
  <c r="AC2015" i="6"/>
  <c r="AD2015" i="6" s="1"/>
  <c r="AB2015" i="6"/>
  <c r="AA2015" i="6"/>
  <c r="Z2015" i="6"/>
  <c r="Y2015" i="6"/>
  <c r="X2015" i="6"/>
  <c r="W2015" i="6"/>
  <c r="T2015" i="6"/>
  <c r="U2015" i="6" s="1"/>
  <c r="R2015" i="6"/>
  <c r="S2015" i="6" s="1"/>
  <c r="AC2014" i="6"/>
  <c r="AD2014" i="6" s="1"/>
  <c r="AB2014" i="6"/>
  <c r="AA2014" i="6"/>
  <c r="Z2014" i="6"/>
  <c r="Y2014" i="6"/>
  <c r="X2014" i="6"/>
  <c r="W2014" i="6"/>
  <c r="T2014" i="6"/>
  <c r="U2014" i="6" s="1"/>
  <c r="S2014" i="6"/>
  <c r="R2014" i="6"/>
  <c r="AC2013" i="6"/>
  <c r="AD2013" i="6" s="1"/>
  <c r="AB2013" i="6"/>
  <c r="AA2013" i="6"/>
  <c r="Z2013" i="6"/>
  <c r="Y2013" i="6"/>
  <c r="X2013" i="6"/>
  <c r="W2013" i="6"/>
  <c r="T2013" i="6"/>
  <c r="U2013" i="6" s="1"/>
  <c r="S2013" i="6"/>
  <c r="R2013" i="6"/>
  <c r="AC2012" i="6"/>
  <c r="AD2012" i="6" s="1"/>
  <c r="AB2012" i="6"/>
  <c r="AA2012" i="6"/>
  <c r="Z2012" i="6"/>
  <c r="Y2012" i="6"/>
  <c r="X2012" i="6"/>
  <c r="W2012" i="6"/>
  <c r="T2012" i="6"/>
  <c r="U2012" i="6" s="1"/>
  <c r="S2012" i="6"/>
  <c r="R2012" i="6"/>
  <c r="AC2011" i="6"/>
  <c r="AD2011" i="6" s="1"/>
  <c r="AB2011" i="6"/>
  <c r="AA2011" i="6"/>
  <c r="Z2011" i="6"/>
  <c r="Y2011" i="6"/>
  <c r="X2011" i="6"/>
  <c r="W2011" i="6"/>
  <c r="T2011" i="6"/>
  <c r="U2011" i="6" s="1"/>
  <c r="R2011" i="6"/>
  <c r="S2011" i="6" s="1"/>
  <c r="AC2010" i="6"/>
  <c r="AD2010" i="6" s="1"/>
  <c r="AB2010" i="6"/>
  <c r="AA2010" i="6"/>
  <c r="Z2010" i="6"/>
  <c r="Y2010" i="6"/>
  <c r="X2010" i="6"/>
  <c r="W2010" i="6"/>
  <c r="T2010" i="6"/>
  <c r="U2010" i="6" s="1"/>
  <c r="R2010" i="6"/>
  <c r="S2010" i="6" s="1"/>
  <c r="AC2009" i="6"/>
  <c r="AD2009" i="6" s="1"/>
  <c r="AB2009" i="6"/>
  <c r="AA2009" i="6"/>
  <c r="Z2009" i="6"/>
  <c r="Y2009" i="6"/>
  <c r="X2009" i="6"/>
  <c r="W2009" i="6"/>
  <c r="T2009" i="6"/>
  <c r="U2009" i="6" s="1"/>
  <c r="R2009" i="6"/>
  <c r="S2009" i="6" s="1"/>
  <c r="AC2008" i="6"/>
  <c r="AD2008" i="6" s="1"/>
  <c r="AB2008" i="6"/>
  <c r="AA2008" i="6"/>
  <c r="Z2008" i="6"/>
  <c r="Y2008" i="6"/>
  <c r="X2008" i="6"/>
  <c r="W2008" i="6"/>
  <c r="T2008" i="6"/>
  <c r="U2008" i="6" s="1"/>
  <c r="R2008" i="6"/>
  <c r="S2008" i="6" s="1"/>
  <c r="AC2007" i="6"/>
  <c r="AD2007" i="6" s="1"/>
  <c r="AB2007" i="6"/>
  <c r="AA2007" i="6"/>
  <c r="Z2007" i="6"/>
  <c r="Y2007" i="6"/>
  <c r="X2007" i="6"/>
  <c r="W2007" i="6"/>
  <c r="T2007" i="6"/>
  <c r="U2007" i="6" s="1"/>
  <c r="R2007" i="6"/>
  <c r="S2007" i="6" s="1"/>
  <c r="AC2006" i="6"/>
  <c r="AD2006" i="6" s="1"/>
  <c r="AB2006" i="6"/>
  <c r="AA2006" i="6"/>
  <c r="Z2006" i="6"/>
  <c r="Y2006" i="6"/>
  <c r="X2006" i="6"/>
  <c r="W2006" i="6"/>
  <c r="T2006" i="6"/>
  <c r="U2006" i="6" s="1"/>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C2003" i="6"/>
  <c r="AD2003" i="6" s="1"/>
  <c r="AB2003" i="6"/>
  <c r="AA2003" i="6"/>
  <c r="Z2003" i="6"/>
  <c r="Y2003" i="6"/>
  <c r="X2003" i="6"/>
  <c r="W2003" i="6"/>
  <c r="T2003" i="6"/>
  <c r="U2003" i="6" s="1"/>
  <c r="R2003" i="6"/>
  <c r="S2003" i="6" s="1"/>
  <c r="AC2002" i="6"/>
  <c r="AD2002" i="6" s="1"/>
  <c r="AB2002" i="6"/>
  <c r="AA2002" i="6"/>
  <c r="Z2002" i="6"/>
  <c r="Y2002" i="6"/>
  <c r="X2002" i="6"/>
  <c r="W2002" i="6"/>
  <c r="T2002" i="6"/>
  <c r="U2002" i="6" s="1"/>
  <c r="R2002" i="6"/>
  <c r="S2002" i="6" s="1"/>
  <c r="AC2001" i="6"/>
  <c r="AD2001" i="6" s="1"/>
  <c r="AB2001" i="6"/>
  <c r="AA2001" i="6"/>
  <c r="Z2001" i="6"/>
  <c r="Y2001" i="6"/>
  <c r="X2001" i="6"/>
  <c r="W2001" i="6"/>
  <c r="T2001" i="6"/>
  <c r="U2001" i="6" s="1"/>
  <c r="R2001" i="6"/>
  <c r="S2001" i="6" s="1"/>
  <c r="AC2000" i="6"/>
  <c r="AD2000" i="6" s="1"/>
  <c r="AB2000" i="6"/>
  <c r="AA2000" i="6"/>
  <c r="Z2000" i="6"/>
  <c r="Y2000" i="6"/>
  <c r="X2000" i="6"/>
  <c r="W2000" i="6"/>
  <c r="T2000" i="6"/>
  <c r="U2000" i="6" s="1"/>
  <c r="R2000" i="6"/>
  <c r="S2000" i="6" s="1"/>
  <c r="AC1999" i="6"/>
  <c r="AD1999" i="6" s="1"/>
  <c r="AB1999" i="6"/>
  <c r="AA1999" i="6"/>
  <c r="Z1999" i="6"/>
  <c r="Y1999" i="6"/>
  <c r="X1999" i="6"/>
  <c r="W1999" i="6"/>
  <c r="T1999" i="6"/>
  <c r="U1999" i="6" s="1"/>
  <c r="R1999" i="6"/>
  <c r="S1999" i="6" s="1"/>
  <c r="AC1998" i="6"/>
  <c r="AD1998" i="6" s="1"/>
  <c r="AB1998" i="6"/>
  <c r="AA1998" i="6"/>
  <c r="Z1998" i="6"/>
  <c r="Y1998" i="6"/>
  <c r="X1998" i="6"/>
  <c r="W1998" i="6"/>
  <c r="T1998" i="6"/>
  <c r="U1998" i="6" s="1"/>
  <c r="S1998" i="6"/>
  <c r="R1998" i="6"/>
  <c r="AC1997" i="6"/>
  <c r="AD1997" i="6" s="1"/>
  <c r="AB1997" i="6"/>
  <c r="AA1997" i="6"/>
  <c r="Z1997" i="6"/>
  <c r="Y1997" i="6"/>
  <c r="X1997" i="6"/>
  <c r="W1997" i="6"/>
  <c r="T1997" i="6"/>
  <c r="U1997" i="6" s="1"/>
  <c r="S1997" i="6"/>
  <c r="R1997" i="6"/>
  <c r="AC1996" i="6"/>
  <c r="AD1996" i="6" s="1"/>
  <c r="AB1996" i="6"/>
  <c r="AA1996" i="6"/>
  <c r="Z1996" i="6"/>
  <c r="Y1996" i="6"/>
  <c r="X1996" i="6"/>
  <c r="W1996" i="6"/>
  <c r="T1996" i="6"/>
  <c r="U1996" i="6" s="1"/>
  <c r="S1996" i="6"/>
  <c r="R1996" i="6"/>
  <c r="AC1995" i="6"/>
  <c r="AD1995" i="6" s="1"/>
  <c r="AB1995" i="6"/>
  <c r="AA1995" i="6"/>
  <c r="Z1995" i="6"/>
  <c r="Y1995" i="6"/>
  <c r="X1995" i="6"/>
  <c r="W1995" i="6"/>
  <c r="T1995" i="6"/>
  <c r="U1995" i="6" s="1"/>
  <c r="R1995" i="6"/>
  <c r="S1995" i="6" s="1"/>
  <c r="AC1994" i="6"/>
  <c r="AD1994" i="6" s="1"/>
  <c r="AB1994" i="6"/>
  <c r="AA1994" i="6"/>
  <c r="Z1994" i="6"/>
  <c r="Y1994" i="6"/>
  <c r="X1994" i="6"/>
  <c r="W1994" i="6"/>
  <c r="T1994" i="6"/>
  <c r="U1994" i="6" s="1"/>
  <c r="R1994" i="6"/>
  <c r="S1994" i="6" s="1"/>
  <c r="AC1993" i="6"/>
  <c r="AD1993" i="6" s="1"/>
  <c r="AB1993" i="6"/>
  <c r="AA1993" i="6"/>
  <c r="Z1993" i="6"/>
  <c r="Y1993" i="6"/>
  <c r="X1993" i="6"/>
  <c r="W1993" i="6"/>
  <c r="T1993" i="6"/>
  <c r="U1993" i="6" s="1"/>
  <c r="R1993" i="6"/>
  <c r="S1993" i="6" s="1"/>
  <c r="AC1992" i="6"/>
  <c r="AD1992" i="6" s="1"/>
  <c r="AB1992" i="6"/>
  <c r="AA1992" i="6"/>
  <c r="Z1992" i="6"/>
  <c r="Y1992" i="6"/>
  <c r="X1992" i="6"/>
  <c r="W1992" i="6"/>
  <c r="T1992" i="6"/>
  <c r="U1992" i="6" s="1"/>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U1990" i="6" s="1"/>
  <c r="S1990" i="6"/>
  <c r="R1990" i="6"/>
  <c r="AC1989" i="6"/>
  <c r="AD1989" i="6" s="1"/>
  <c r="AB1989" i="6"/>
  <c r="AA1989" i="6"/>
  <c r="Z1989" i="6"/>
  <c r="Y1989" i="6"/>
  <c r="X1989" i="6"/>
  <c r="W1989" i="6"/>
  <c r="T1989" i="6"/>
  <c r="U1989" i="6" s="1"/>
  <c r="S1989" i="6"/>
  <c r="R1989" i="6"/>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R1987" i="6"/>
  <c r="S1987" i="6" s="1"/>
  <c r="AC1986" i="6"/>
  <c r="AD1986" i="6" s="1"/>
  <c r="AB1986" i="6"/>
  <c r="AA1986" i="6"/>
  <c r="Z1986" i="6"/>
  <c r="Y1986" i="6"/>
  <c r="X1986" i="6"/>
  <c r="W1986" i="6"/>
  <c r="T1986" i="6"/>
  <c r="U1986" i="6" s="1"/>
  <c r="R1986" i="6"/>
  <c r="S1986" i="6" s="1"/>
  <c r="AC1985" i="6"/>
  <c r="AD1985" i="6" s="1"/>
  <c r="AA1985" i="6"/>
  <c r="Z1985" i="6"/>
  <c r="Y1985" i="6"/>
  <c r="X1985" i="6"/>
  <c r="W1985" i="6"/>
  <c r="T1985" i="6"/>
  <c r="U1985" i="6" s="1"/>
  <c r="S1985" i="6"/>
  <c r="R1985" i="6"/>
  <c r="AC1984" i="6"/>
  <c r="AD1984" i="6" s="1"/>
  <c r="AA1984" i="6"/>
  <c r="Z1984" i="6"/>
  <c r="Y1984" i="6"/>
  <c r="X1984" i="6"/>
  <c r="W1984" i="6"/>
  <c r="T1984" i="6"/>
  <c r="U1984" i="6" s="1"/>
  <c r="R1984" i="6"/>
  <c r="S1984" i="6" s="1"/>
  <c r="AC1983" i="6"/>
  <c r="AD1983" i="6" s="1"/>
  <c r="AA1983" i="6"/>
  <c r="Z1983" i="6"/>
  <c r="Y1983" i="6"/>
  <c r="X1983" i="6"/>
  <c r="W1983" i="6"/>
  <c r="T1983" i="6"/>
  <c r="U1983" i="6" s="1"/>
  <c r="R1983" i="6"/>
  <c r="S1983" i="6" s="1"/>
  <c r="AC1982" i="6"/>
  <c r="AD1982" i="6" s="1"/>
  <c r="AA1982" i="6"/>
  <c r="Z1982" i="6"/>
  <c r="Y1982" i="6"/>
  <c r="X1982" i="6"/>
  <c r="W1982" i="6"/>
  <c r="T1982" i="6"/>
  <c r="U1982" i="6" s="1"/>
  <c r="S1982" i="6"/>
  <c r="R1982" i="6"/>
  <c r="AC1981" i="6"/>
  <c r="AD1981" i="6" s="1"/>
  <c r="AA1981" i="6"/>
  <c r="Z1981" i="6"/>
  <c r="Y1981" i="6"/>
  <c r="X1981" i="6"/>
  <c r="W1981" i="6"/>
  <c r="T1981" i="6"/>
  <c r="U1981" i="6" s="1"/>
  <c r="R1981" i="6"/>
  <c r="S1981" i="6" s="1"/>
  <c r="AC1980" i="6"/>
  <c r="AD1980" i="6" s="1"/>
  <c r="AA1980" i="6"/>
  <c r="Z1980" i="6"/>
  <c r="Y1980" i="6"/>
  <c r="X1980" i="6"/>
  <c r="W1980" i="6"/>
  <c r="T1980" i="6"/>
  <c r="U1980" i="6" s="1"/>
  <c r="S1980" i="6"/>
  <c r="R1980" i="6"/>
  <c r="AC1979" i="6"/>
  <c r="AD1979" i="6" s="1"/>
  <c r="AA1979" i="6"/>
  <c r="Z1979" i="6"/>
  <c r="Y1979" i="6"/>
  <c r="X1979" i="6"/>
  <c r="W1979" i="6"/>
  <c r="T1979" i="6"/>
  <c r="U1979" i="6" s="1"/>
  <c r="R1979" i="6"/>
  <c r="S1979" i="6" s="1"/>
  <c r="AC1978" i="6"/>
  <c r="AD1978" i="6" s="1"/>
  <c r="AA1978" i="6"/>
  <c r="Z1978" i="6"/>
  <c r="Y1978" i="6"/>
  <c r="X1978" i="6"/>
  <c r="W1978" i="6"/>
  <c r="T1978" i="6"/>
  <c r="U1978" i="6" s="1"/>
  <c r="R1978" i="6"/>
  <c r="S1978" i="6" s="1"/>
  <c r="AC1977" i="6"/>
  <c r="AD1977" i="6" s="1"/>
  <c r="AA1977" i="6"/>
  <c r="Z1977" i="6"/>
  <c r="Y1977" i="6"/>
  <c r="X1977" i="6"/>
  <c r="W1977" i="6"/>
  <c r="T1977" i="6"/>
  <c r="U1977" i="6" s="1"/>
  <c r="S1977" i="6"/>
  <c r="R1977" i="6"/>
  <c r="AC1976" i="6"/>
  <c r="AD1976" i="6" s="1"/>
  <c r="AA1976" i="6"/>
  <c r="Z1976" i="6"/>
  <c r="Y1976" i="6"/>
  <c r="X1976" i="6"/>
  <c r="W1976" i="6"/>
  <c r="T1976" i="6"/>
  <c r="U1976" i="6" s="1"/>
  <c r="R1976" i="6"/>
  <c r="S1976" i="6" s="1"/>
  <c r="AC1975" i="6"/>
  <c r="AD1975" i="6" s="1"/>
  <c r="AA1975" i="6"/>
  <c r="Z1975" i="6"/>
  <c r="Y1975" i="6"/>
  <c r="X1975" i="6"/>
  <c r="W1975" i="6"/>
  <c r="T1975" i="6"/>
  <c r="U1975" i="6" s="1"/>
  <c r="R1975" i="6"/>
  <c r="S1975" i="6" s="1"/>
  <c r="AC1974" i="6"/>
  <c r="AD1974" i="6" s="1"/>
  <c r="AA1974" i="6"/>
  <c r="Z1974" i="6"/>
  <c r="Y1974" i="6"/>
  <c r="X1974" i="6"/>
  <c r="W1974" i="6"/>
  <c r="T1974" i="6"/>
  <c r="U1974" i="6" s="1"/>
  <c r="S1974" i="6"/>
  <c r="R1974" i="6"/>
  <c r="AC1973" i="6"/>
  <c r="AD1973" i="6" s="1"/>
  <c r="AA1973" i="6"/>
  <c r="Z1973" i="6"/>
  <c r="Y1973" i="6"/>
  <c r="X1973" i="6"/>
  <c r="W1973" i="6"/>
  <c r="T1973" i="6"/>
  <c r="U1973" i="6" s="1"/>
  <c r="R1973" i="6"/>
  <c r="S1973" i="6" s="1"/>
  <c r="AC1972" i="6"/>
  <c r="AD1972" i="6" s="1"/>
  <c r="AA1972" i="6"/>
  <c r="Z1972" i="6"/>
  <c r="Y1972" i="6"/>
  <c r="X1972" i="6"/>
  <c r="W1972" i="6"/>
  <c r="T1972" i="6"/>
  <c r="U1972" i="6" s="1"/>
  <c r="S1972" i="6"/>
  <c r="R1972" i="6"/>
  <c r="AC1971" i="6"/>
  <c r="AD1971" i="6" s="1"/>
  <c r="AA1971" i="6"/>
  <c r="Z1971" i="6"/>
  <c r="Y1971" i="6"/>
  <c r="X1971" i="6"/>
  <c r="W1971" i="6"/>
  <c r="T1971" i="6"/>
  <c r="U1971" i="6" s="1"/>
  <c r="R1971" i="6"/>
  <c r="S1971" i="6" s="1"/>
  <c r="AC1970" i="6"/>
  <c r="AD1970" i="6" s="1"/>
  <c r="AA1970" i="6"/>
  <c r="Z1970" i="6"/>
  <c r="Y1970" i="6"/>
  <c r="X1970" i="6"/>
  <c r="W1970" i="6"/>
  <c r="T1970" i="6"/>
  <c r="U1970" i="6" s="1"/>
  <c r="R1970" i="6"/>
  <c r="S1970" i="6" s="1"/>
  <c r="AC1969" i="6"/>
  <c r="AD1969" i="6" s="1"/>
  <c r="AA1969" i="6"/>
  <c r="Z1969" i="6"/>
  <c r="Y1969" i="6"/>
  <c r="X1969" i="6"/>
  <c r="W1969" i="6"/>
  <c r="T1969" i="6"/>
  <c r="U1969" i="6" s="1"/>
  <c r="S1969" i="6"/>
  <c r="R1969" i="6"/>
  <c r="AC1968" i="6"/>
  <c r="AD1968" i="6" s="1"/>
  <c r="AA1968" i="6"/>
  <c r="Z1968" i="6"/>
  <c r="Y1968" i="6"/>
  <c r="X1968" i="6"/>
  <c r="W1968" i="6"/>
  <c r="T1968" i="6"/>
  <c r="U1968" i="6" s="1"/>
  <c r="R1968" i="6"/>
  <c r="S1968" i="6" s="1"/>
  <c r="AC1967" i="6"/>
  <c r="AD1967" i="6" s="1"/>
  <c r="AA1967" i="6"/>
  <c r="Z1967" i="6"/>
  <c r="Y1967" i="6"/>
  <c r="X1967" i="6"/>
  <c r="W1967" i="6"/>
  <c r="T1967" i="6"/>
  <c r="U1967" i="6" s="1"/>
  <c r="R1967" i="6"/>
  <c r="S1967" i="6" s="1"/>
  <c r="AC1966" i="6"/>
  <c r="AD1966" i="6" s="1"/>
  <c r="AA1966" i="6"/>
  <c r="Z1966" i="6"/>
  <c r="Y1966" i="6"/>
  <c r="X1966" i="6"/>
  <c r="W1966" i="6"/>
  <c r="T1966" i="6"/>
  <c r="U1966" i="6" s="1"/>
  <c r="S1966" i="6"/>
  <c r="R1966" i="6"/>
  <c r="AC1965" i="6"/>
  <c r="AD1965" i="6" s="1"/>
  <c r="AA1965" i="6"/>
  <c r="Z1965" i="6"/>
  <c r="Y1965" i="6"/>
  <c r="X1965" i="6"/>
  <c r="W1965" i="6"/>
  <c r="T1965" i="6"/>
  <c r="U1965" i="6" s="1"/>
  <c r="R1965" i="6"/>
  <c r="S1965" i="6" s="1"/>
  <c r="AC1964" i="6"/>
  <c r="AD1964" i="6" s="1"/>
  <c r="AA1964" i="6"/>
  <c r="Z1964" i="6"/>
  <c r="Y1964" i="6"/>
  <c r="X1964" i="6"/>
  <c r="W1964" i="6"/>
  <c r="T1964" i="6"/>
  <c r="U1964" i="6" s="1"/>
  <c r="S1964" i="6"/>
  <c r="R1964" i="6"/>
  <c r="AC1963" i="6"/>
  <c r="AD1963" i="6" s="1"/>
  <c r="AA1963" i="6"/>
  <c r="Z1963" i="6"/>
  <c r="Y1963" i="6"/>
  <c r="X1963" i="6"/>
  <c r="W1963" i="6"/>
  <c r="T1963" i="6"/>
  <c r="U1963" i="6" s="1"/>
  <c r="R1963" i="6"/>
  <c r="S1963" i="6" s="1"/>
  <c r="AC1962" i="6"/>
  <c r="AD1962" i="6" s="1"/>
  <c r="AA1962" i="6"/>
  <c r="Z1962" i="6"/>
  <c r="Y1962" i="6"/>
  <c r="X1962" i="6"/>
  <c r="W1962" i="6"/>
  <c r="T1962" i="6"/>
  <c r="U1962" i="6" s="1"/>
  <c r="R1962" i="6"/>
  <c r="S1962" i="6" s="1"/>
  <c r="AC1961" i="6"/>
  <c r="AD1961" i="6" s="1"/>
  <c r="AA1961" i="6"/>
  <c r="Z1961" i="6"/>
  <c r="Y1961" i="6"/>
  <c r="X1961" i="6"/>
  <c r="W1961" i="6"/>
  <c r="T1961" i="6"/>
  <c r="U1961" i="6" s="1"/>
  <c r="S1961" i="6"/>
  <c r="R1961" i="6"/>
  <c r="AC1960" i="6"/>
  <c r="AD1960" i="6" s="1"/>
  <c r="AA1960" i="6"/>
  <c r="Z1960" i="6"/>
  <c r="Y1960" i="6"/>
  <c r="X1960" i="6"/>
  <c r="W1960" i="6"/>
  <c r="T1960" i="6"/>
  <c r="U1960" i="6" s="1"/>
  <c r="R1960" i="6"/>
  <c r="S1960" i="6" s="1"/>
  <c r="AC1959" i="6"/>
  <c r="AD1959" i="6" s="1"/>
  <c r="AA1959" i="6"/>
  <c r="Z1959" i="6"/>
  <c r="Y1959" i="6"/>
  <c r="X1959" i="6"/>
  <c r="W1959" i="6"/>
  <c r="T1959" i="6"/>
  <c r="U1959" i="6" s="1"/>
  <c r="R1959" i="6"/>
  <c r="S1959" i="6" s="1"/>
  <c r="AC1958" i="6"/>
  <c r="AD1958" i="6" s="1"/>
  <c r="AA1958" i="6"/>
  <c r="Z1958" i="6"/>
  <c r="Y1958" i="6"/>
  <c r="X1958" i="6"/>
  <c r="W1958" i="6"/>
  <c r="T1958" i="6"/>
  <c r="U1958" i="6" s="1"/>
  <c r="S1958" i="6"/>
  <c r="R1958" i="6"/>
  <c r="AC1957" i="6"/>
  <c r="AD1957" i="6" s="1"/>
  <c r="AA1957" i="6"/>
  <c r="Z1957" i="6"/>
  <c r="Y1957" i="6"/>
  <c r="X1957" i="6"/>
  <c r="W1957" i="6"/>
  <c r="T1957" i="6"/>
  <c r="U1957" i="6" s="1"/>
  <c r="R1957" i="6"/>
  <c r="S1957" i="6" s="1"/>
  <c r="AC1956" i="6"/>
  <c r="AD1956" i="6" s="1"/>
  <c r="AA1956" i="6"/>
  <c r="Z1956" i="6"/>
  <c r="Y1956" i="6"/>
  <c r="X1956" i="6"/>
  <c r="W1956" i="6"/>
  <c r="T1956" i="6"/>
  <c r="U1956" i="6" s="1"/>
  <c r="S1956" i="6"/>
  <c r="R1956" i="6"/>
  <c r="AC1955" i="6"/>
  <c r="AD1955" i="6" s="1"/>
  <c r="AA1955" i="6"/>
  <c r="Z1955" i="6"/>
  <c r="Y1955" i="6"/>
  <c r="X1955" i="6"/>
  <c r="W1955" i="6"/>
  <c r="T1955" i="6"/>
  <c r="U1955" i="6" s="1"/>
  <c r="R1955" i="6"/>
  <c r="S1955" i="6" s="1"/>
  <c r="AC1954" i="6"/>
  <c r="AD1954" i="6" s="1"/>
  <c r="AA1954" i="6"/>
  <c r="Z1954" i="6"/>
  <c r="Y1954" i="6"/>
  <c r="X1954" i="6"/>
  <c r="W1954" i="6"/>
  <c r="T1954" i="6"/>
  <c r="U1954" i="6" s="1"/>
  <c r="R1954" i="6"/>
  <c r="S1954" i="6" s="1"/>
  <c r="AC1953" i="6"/>
  <c r="AD1953" i="6" s="1"/>
  <c r="AB1953" i="6"/>
  <c r="AA1953" i="6"/>
  <c r="Z1953" i="6"/>
  <c r="Y1953" i="6"/>
  <c r="X1953" i="6"/>
  <c r="W1953" i="6"/>
  <c r="T1953" i="6"/>
  <c r="U1953" i="6" s="1"/>
  <c r="R1953" i="6"/>
  <c r="S1953" i="6" s="1"/>
  <c r="AC1952" i="6"/>
  <c r="AD1952" i="6" s="1"/>
  <c r="AB1952" i="6"/>
  <c r="AA1952" i="6"/>
  <c r="Z1952" i="6"/>
  <c r="Y1952" i="6"/>
  <c r="X1952" i="6"/>
  <c r="W1952" i="6"/>
  <c r="T1952" i="6"/>
  <c r="U1952" i="6" s="1"/>
  <c r="R1952" i="6"/>
  <c r="S1952" i="6" s="1"/>
  <c r="AC1951" i="6"/>
  <c r="AD1951" i="6" s="1"/>
  <c r="AB1951" i="6"/>
  <c r="AA1951" i="6"/>
  <c r="Z1951" i="6"/>
  <c r="Y1951" i="6"/>
  <c r="X1951" i="6"/>
  <c r="W1951" i="6"/>
  <c r="T1951" i="6"/>
  <c r="U1951" i="6" s="1"/>
  <c r="R1951" i="6"/>
  <c r="S1951" i="6" s="1"/>
  <c r="AC1950" i="6"/>
  <c r="AD1950" i="6" s="1"/>
  <c r="AB1950" i="6"/>
  <c r="AA1950" i="6"/>
  <c r="Z1950" i="6"/>
  <c r="Y1950" i="6"/>
  <c r="X1950" i="6"/>
  <c r="W1950" i="6"/>
  <c r="T1950" i="6"/>
  <c r="U1950" i="6" s="1"/>
  <c r="S1950" i="6"/>
  <c r="R1950" i="6"/>
  <c r="AC1949" i="6"/>
  <c r="AD1949" i="6" s="1"/>
  <c r="AB1949" i="6"/>
  <c r="AA1949" i="6"/>
  <c r="Z1949" i="6"/>
  <c r="Y1949" i="6"/>
  <c r="X1949" i="6"/>
  <c r="W1949" i="6"/>
  <c r="T1949" i="6"/>
  <c r="U1949" i="6" s="1"/>
  <c r="S1949" i="6"/>
  <c r="R1949" i="6"/>
  <c r="AC1948" i="6"/>
  <c r="AD1948" i="6" s="1"/>
  <c r="AB1948" i="6"/>
  <c r="AA1948" i="6"/>
  <c r="Z1948" i="6"/>
  <c r="Y1948" i="6"/>
  <c r="X1948" i="6"/>
  <c r="W1948" i="6"/>
  <c r="T1948" i="6"/>
  <c r="U1948" i="6" s="1"/>
  <c r="S1948" i="6"/>
  <c r="R1948" i="6"/>
  <c r="AC1947" i="6"/>
  <c r="AD1947" i="6" s="1"/>
  <c r="AB1947" i="6"/>
  <c r="AA1947" i="6"/>
  <c r="Z1947" i="6"/>
  <c r="Y1947" i="6"/>
  <c r="X1947" i="6"/>
  <c r="W1947" i="6"/>
  <c r="T1947" i="6"/>
  <c r="U1947" i="6" s="1"/>
  <c r="R1947" i="6"/>
  <c r="S1947" i="6" s="1"/>
  <c r="AC1946" i="6"/>
  <c r="AD1946" i="6" s="1"/>
  <c r="AB1946" i="6"/>
  <c r="AA1946" i="6"/>
  <c r="Z1946" i="6"/>
  <c r="Y1946" i="6"/>
  <c r="X1946" i="6"/>
  <c r="W1946" i="6"/>
  <c r="T1946" i="6"/>
  <c r="U1946" i="6" s="1"/>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C1943" i="6"/>
  <c r="AD1943" i="6" s="1"/>
  <c r="AB1943" i="6"/>
  <c r="AA1943" i="6"/>
  <c r="Z1943" i="6"/>
  <c r="Y1943" i="6"/>
  <c r="X1943" i="6"/>
  <c r="W1943" i="6"/>
  <c r="T1943" i="6"/>
  <c r="U1943" i="6" s="1"/>
  <c r="R1943" i="6"/>
  <c r="S1943" i="6" s="1"/>
  <c r="AC1942" i="6"/>
  <c r="AD1942" i="6" s="1"/>
  <c r="AB1942" i="6"/>
  <c r="AA1942" i="6"/>
  <c r="Z1942" i="6"/>
  <c r="Y1942" i="6"/>
  <c r="X1942" i="6"/>
  <c r="W1942" i="6"/>
  <c r="T1942" i="6"/>
  <c r="U1942" i="6" s="1"/>
  <c r="S1942" i="6"/>
  <c r="R1942" i="6"/>
  <c r="AC1941" i="6"/>
  <c r="AD1941" i="6" s="1"/>
  <c r="AB1941" i="6"/>
  <c r="AA1941" i="6"/>
  <c r="Z1941" i="6"/>
  <c r="Y1941" i="6"/>
  <c r="X1941" i="6"/>
  <c r="W1941" i="6"/>
  <c r="T1941" i="6"/>
  <c r="U1941" i="6" s="1"/>
  <c r="S1941" i="6"/>
  <c r="R1941" i="6"/>
  <c r="AC1940" i="6"/>
  <c r="AD1940" i="6" s="1"/>
  <c r="AB1940" i="6"/>
  <c r="AA1940" i="6"/>
  <c r="Z1940" i="6"/>
  <c r="Y1940" i="6"/>
  <c r="X1940" i="6"/>
  <c r="W1940" i="6"/>
  <c r="T1940" i="6"/>
  <c r="U1940" i="6" s="1"/>
  <c r="S1940" i="6"/>
  <c r="R1940" i="6"/>
  <c r="AC1939" i="6"/>
  <c r="AD1939" i="6" s="1"/>
  <c r="AB1939" i="6"/>
  <c r="AA1939" i="6"/>
  <c r="Z1939" i="6"/>
  <c r="Y1939" i="6"/>
  <c r="X1939" i="6"/>
  <c r="W1939" i="6"/>
  <c r="T1939" i="6"/>
  <c r="U1939" i="6" s="1"/>
  <c r="R1939" i="6"/>
  <c r="S1939" i="6" s="1"/>
  <c r="AC1938" i="6"/>
  <c r="AD1938" i="6" s="1"/>
  <c r="AB1938" i="6"/>
  <c r="AA1938" i="6"/>
  <c r="Z1938" i="6"/>
  <c r="Y1938" i="6"/>
  <c r="X1938" i="6"/>
  <c r="W1938" i="6"/>
  <c r="T1938" i="6"/>
  <c r="U1938" i="6" s="1"/>
  <c r="R1938" i="6"/>
  <c r="S1938" i="6" s="1"/>
  <c r="AC1937" i="6"/>
  <c r="AD1937" i="6" s="1"/>
  <c r="AB1937" i="6"/>
  <c r="AA1937" i="6"/>
  <c r="Z1937" i="6"/>
  <c r="Y1937" i="6"/>
  <c r="X1937" i="6"/>
  <c r="W1937" i="6"/>
  <c r="T1937" i="6"/>
  <c r="U1937" i="6" s="1"/>
  <c r="R1937" i="6"/>
  <c r="S1937" i="6" s="1"/>
  <c r="AC1936" i="6"/>
  <c r="AD1936" i="6" s="1"/>
  <c r="AB1936" i="6"/>
  <c r="AA1936" i="6"/>
  <c r="Z1936" i="6"/>
  <c r="Y1936" i="6"/>
  <c r="X1936" i="6"/>
  <c r="W1936" i="6"/>
  <c r="T1936" i="6"/>
  <c r="U1936" i="6" s="1"/>
  <c r="R1936" i="6"/>
  <c r="S1936" i="6" s="1"/>
  <c r="AC1935" i="6"/>
  <c r="AD1935" i="6" s="1"/>
  <c r="AB1935" i="6"/>
  <c r="AA1935" i="6"/>
  <c r="Z1935" i="6"/>
  <c r="Y1935" i="6"/>
  <c r="X1935" i="6"/>
  <c r="W1935" i="6"/>
  <c r="T1935" i="6"/>
  <c r="U1935" i="6" s="1"/>
  <c r="R1935" i="6"/>
  <c r="S1935" i="6" s="1"/>
  <c r="AC1934" i="6"/>
  <c r="AD1934" i="6" s="1"/>
  <c r="AB1934" i="6"/>
  <c r="AA1934" i="6"/>
  <c r="Z1934" i="6"/>
  <c r="Y1934" i="6"/>
  <c r="X1934" i="6"/>
  <c r="W1934" i="6"/>
  <c r="T1934" i="6"/>
  <c r="U1934" i="6" s="1"/>
  <c r="S1934" i="6"/>
  <c r="R1934" i="6"/>
  <c r="AC1933" i="6"/>
  <c r="AD1933" i="6" s="1"/>
  <c r="AB1933" i="6"/>
  <c r="AA1933" i="6"/>
  <c r="Z1933" i="6"/>
  <c r="Y1933" i="6"/>
  <c r="X1933" i="6"/>
  <c r="W1933" i="6"/>
  <c r="T1933" i="6"/>
  <c r="U1933" i="6" s="1"/>
  <c r="S1933" i="6"/>
  <c r="R1933" i="6"/>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U1930" i="6" s="1"/>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U1928" i="6" s="1"/>
  <c r="R1928" i="6"/>
  <c r="S1928" i="6" s="1"/>
  <c r="AC1927" i="6"/>
  <c r="AD1927" i="6" s="1"/>
  <c r="AB1927" i="6"/>
  <c r="AA1927" i="6"/>
  <c r="Z1927" i="6"/>
  <c r="Y1927" i="6"/>
  <c r="X1927" i="6"/>
  <c r="W1927" i="6"/>
  <c r="T1927" i="6"/>
  <c r="U1927" i="6" s="1"/>
  <c r="R1927" i="6"/>
  <c r="S1927" i="6" s="1"/>
  <c r="AC1926" i="6"/>
  <c r="AD1926" i="6" s="1"/>
  <c r="AB1926" i="6"/>
  <c r="AA1926" i="6"/>
  <c r="Z1926" i="6"/>
  <c r="Y1926" i="6"/>
  <c r="X1926" i="6"/>
  <c r="W1926" i="6"/>
  <c r="T1926" i="6"/>
  <c r="U1926" i="6" s="1"/>
  <c r="S1926" i="6"/>
  <c r="R1926" i="6"/>
  <c r="AC1925" i="6"/>
  <c r="AD1925" i="6" s="1"/>
  <c r="AB1925" i="6"/>
  <c r="AA1925" i="6"/>
  <c r="Z1925" i="6"/>
  <c r="Y1925" i="6"/>
  <c r="X1925" i="6"/>
  <c r="W1925" i="6"/>
  <c r="T1925" i="6"/>
  <c r="U1925" i="6" s="1"/>
  <c r="S1925" i="6"/>
  <c r="R1925" i="6"/>
  <c r="AC1924" i="6"/>
  <c r="AD1924" i="6" s="1"/>
  <c r="AB1924" i="6"/>
  <c r="AA1924" i="6"/>
  <c r="Z1924" i="6"/>
  <c r="Y1924" i="6"/>
  <c r="X1924" i="6"/>
  <c r="W1924" i="6"/>
  <c r="T1924" i="6"/>
  <c r="U1924" i="6" s="1"/>
  <c r="S1924" i="6"/>
  <c r="R1924" i="6"/>
  <c r="AC1923" i="6"/>
  <c r="AD1923" i="6" s="1"/>
  <c r="AB1923" i="6"/>
  <c r="AA1923" i="6"/>
  <c r="Z1923" i="6"/>
  <c r="Y1923" i="6"/>
  <c r="X1923" i="6"/>
  <c r="W1923" i="6"/>
  <c r="T1923" i="6"/>
  <c r="U1923" i="6" s="1"/>
  <c r="R1923" i="6"/>
  <c r="S1923" i="6" s="1"/>
  <c r="AC1922" i="6"/>
  <c r="AD1922" i="6" s="1"/>
  <c r="AB1922" i="6"/>
  <c r="AA1922" i="6"/>
  <c r="Z1922" i="6"/>
  <c r="Y1922" i="6"/>
  <c r="X1922" i="6"/>
  <c r="W1922" i="6"/>
  <c r="T1922" i="6"/>
  <c r="U1922" i="6" s="1"/>
  <c r="R1922" i="6"/>
  <c r="S1922" i="6" s="1"/>
  <c r="AC1921" i="6"/>
  <c r="AD1921" i="6" s="1"/>
  <c r="AA1921" i="6"/>
  <c r="Z1921" i="6"/>
  <c r="Y1921" i="6"/>
  <c r="X1921" i="6"/>
  <c r="W1921" i="6"/>
  <c r="T1921" i="6"/>
  <c r="U1921" i="6" s="1"/>
  <c r="S1921" i="6"/>
  <c r="R1921" i="6"/>
  <c r="AC1920" i="6"/>
  <c r="AD1920" i="6" s="1"/>
  <c r="AA1920" i="6"/>
  <c r="Z1920" i="6"/>
  <c r="Y1920" i="6"/>
  <c r="X1920" i="6"/>
  <c r="W1920" i="6"/>
  <c r="T1920" i="6"/>
  <c r="U1920" i="6" s="1"/>
  <c r="R1920" i="6"/>
  <c r="S1920" i="6" s="1"/>
  <c r="AC1919" i="6"/>
  <c r="AD1919" i="6" s="1"/>
  <c r="AA1919" i="6"/>
  <c r="Z1919" i="6"/>
  <c r="Y1919" i="6"/>
  <c r="X1919" i="6"/>
  <c r="W1919" i="6"/>
  <c r="T1919" i="6"/>
  <c r="U1919" i="6" s="1"/>
  <c r="R1919" i="6"/>
  <c r="S1919" i="6" s="1"/>
  <c r="AC1918" i="6"/>
  <c r="AD1918" i="6" s="1"/>
  <c r="AA1918" i="6"/>
  <c r="Z1918" i="6"/>
  <c r="Y1918" i="6"/>
  <c r="X1918" i="6"/>
  <c r="W1918" i="6"/>
  <c r="T1918" i="6"/>
  <c r="U1918" i="6" s="1"/>
  <c r="S1918" i="6"/>
  <c r="R1918" i="6"/>
  <c r="AC1917" i="6"/>
  <c r="AD1917" i="6" s="1"/>
  <c r="AA1917" i="6"/>
  <c r="Z1917" i="6"/>
  <c r="Y1917" i="6"/>
  <c r="X1917" i="6"/>
  <c r="W1917" i="6"/>
  <c r="T1917" i="6"/>
  <c r="U1917" i="6" s="1"/>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U1914" i="6" s="1"/>
  <c r="R1914" i="6"/>
  <c r="S1914" i="6" s="1"/>
  <c r="AC1913" i="6"/>
  <c r="AD1913" i="6" s="1"/>
  <c r="AA1913" i="6"/>
  <c r="Z1913" i="6"/>
  <c r="Y1913" i="6"/>
  <c r="X1913" i="6"/>
  <c r="W1913" i="6"/>
  <c r="T1913" i="6"/>
  <c r="U1913" i="6" s="1"/>
  <c r="S1913" i="6"/>
  <c r="R1913" i="6"/>
  <c r="AC1912" i="6"/>
  <c r="AD1912" i="6" s="1"/>
  <c r="AA1912" i="6"/>
  <c r="Z1912" i="6"/>
  <c r="Y1912" i="6"/>
  <c r="X1912" i="6"/>
  <c r="W1912" i="6"/>
  <c r="T1912" i="6"/>
  <c r="U1912" i="6" s="1"/>
  <c r="R1912" i="6"/>
  <c r="S1912" i="6" s="1"/>
  <c r="AC1911" i="6"/>
  <c r="AD1911" i="6" s="1"/>
  <c r="AA1911" i="6"/>
  <c r="Z1911" i="6"/>
  <c r="Y1911" i="6"/>
  <c r="X1911" i="6"/>
  <c r="W1911" i="6"/>
  <c r="T1911" i="6"/>
  <c r="U1911" i="6" s="1"/>
  <c r="R1911" i="6"/>
  <c r="S1911" i="6" s="1"/>
  <c r="AC1910" i="6"/>
  <c r="AD1910" i="6" s="1"/>
  <c r="AA1910" i="6"/>
  <c r="Z1910" i="6"/>
  <c r="Y1910" i="6"/>
  <c r="X1910" i="6"/>
  <c r="W1910" i="6"/>
  <c r="T1910" i="6"/>
  <c r="U1910" i="6" s="1"/>
  <c r="S1910" i="6"/>
  <c r="R1910" i="6"/>
  <c r="AC1909" i="6"/>
  <c r="AD1909" i="6" s="1"/>
  <c r="AA1909" i="6"/>
  <c r="Z1909" i="6"/>
  <c r="Y1909" i="6"/>
  <c r="X1909" i="6"/>
  <c r="W1909" i="6"/>
  <c r="T1909" i="6"/>
  <c r="U1909" i="6" s="1"/>
  <c r="R1909" i="6"/>
  <c r="S1909" i="6" s="1"/>
  <c r="AC1908" i="6"/>
  <c r="AD1908" i="6" s="1"/>
  <c r="AA1908" i="6"/>
  <c r="Z1908" i="6"/>
  <c r="Y1908" i="6"/>
  <c r="X1908" i="6"/>
  <c r="W1908" i="6"/>
  <c r="T1908" i="6"/>
  <c r="U1908" i="6" s="1"/>
  <c r="S1908" i="6"/>
  <c r="R1908" i="6"/>
  <c r="AC1907" i="6"/>
  <c r="AD1907" i="6" s="1"/>
  <c r="AA1907" i="6"/>
  <c r="Z1907" i="6"/>
  <c r="Y1907" i="6"/>
  <c r="X1907" i="6"/>
  <c r="W1907" i="6"/>
  <c r="T1907" i="6"/>
  <c r="U1907" i="6" s="1"/>
  <c r="R1907" i="6"/>
  <c r="S1907" i="6" s="1"/>
  <c r="AC1906" i="6"/>
  <c r="AD1906" i="6" s="1"/>
  <c r="AA1906" i="6"/>
  <c r="Z1906" i="6"/>
  <c r="Y1906" i="6"/>
  <c r="X1906" i="6"/>
  <c r="W1906" i="6"/>
  <c r="T1906" i="6"/>
  <c r="U1906" i="6" s="1"/>
  <c r="R1906" i="6"/>
  <c r="S1906" i="6" s="1"/>
  <c r="AC1905" i="6"/>
  <c r="AD1905" i="6" s="1"/>
  <c r="AA1905" i="6"/>
  <c r="Z1905" i="6"/>
  <c r="Y1905" i="6"/>
  <c r="X1905" i="6"/>
  <c r="W1905" i="6"/>
  <c r="T1905" i="6"/>
  <c r="U1905" i="6" s="1"/>
  <c r="S1905" i="6"/>
  <c r="R1905" i="6"/>
  <c r="AC1904" i="6"/>
  <c r="AD1904" i="6" s="1"/>
  <c r="AA1904" i="6"/>
  <c r="Z1904" i="6"/>
  <c r="Y1904" i="6"/>
  <c r="X1904" i="6"/>
  <c r="W1904" i="6"/>
  <c r="T1904" i="6"/>
  <c r="U1904" i="6" s="1"/>
  <c r="R1904" i="6"/>
  <c r="S1904" i="6" s="1"/>
  <c r="AC1903" i="6"/>
  <c r="AD1903" i="6" s="1"/>
  <c r="AA1903" i="6"/>
  <c r="Z1903" i="6"/>
  <c r="Y1903" i="6"/>
  <c r="X1903" i="6"/>
  <c r="W1903" i="6"/>
  <c r="T1903" i="6"/>
  <c r="U1903" i="6" s="1"/>
  <c r="R1903" i="6"/>
  <c r="S1903" i="6" s="1"/>
  <c r="AC1902" i="6"/>
  <c r="AD1902" i="6" s="1"/>
  <c r="AA1902" i="6"/>
  <c r="Z1902" i="6"/>
  <c r="Y1902" i="6"/>
  <c r="X1902" i="6"/>
  <c r="W1902" i="6"/>
  <c r="T1902" i="6"/>
  <c r="U1902" i="6" s="1"/>
  <c r="S1902" i="6"/>
  <c r="R1902" i="6"/>
  <c r="AC1901" i="6"/>
  <c r="AD1901" i="6" s="1"/>
  <c r="AA1901" i="6"/>
  <c r="Z1901" i="6"/>
  <c r="Y1901" i="6"/>
  <c r="X1901" i="6"/>
  <c r="W1901" i="6"/>
  <c r="T1901" i="6"/>
  <c r="U1901" i="6" s="1"/>
  <c r="R1901" i="6"/>
  <c r="S1901" i="6" s="1"/>
  <c r="AC1900" i="6"/>
  <c r="AD1900" i="6" s="1"/>
  <c r="AA1900" i="6"/>
  <c r="Z1900" i="6"/>
  <c r="Y1900" i="6"/>
  <c r="X1900" i="6"/>
  <c r="W1900" i="6"/>
  <c r="T1900" i="6"/>
  <c r="U1900" i="6" s="1"/>
  <c r="S1900" i="6"/>
  <c r="R1900" i="6"/>
  <c r="AC1899" i="6"/>
  <c r="AD1899" i="6" s="1"/>
  <c r="AA1899" i="6"/>
  <c r="Z1899" i="6"/>
  <c r="Y1899" i="6"/>
  <c r="X1899" i="6"/>
  <c r="W1899" i="6"/>
  <c r="T1899" i="6"/>
  <c r="U1899" i="6" s="1"/>
  <c r="R1899" i="6"/>
  <c r="S1899" i="6" s="1"/>
  <c r="AC1898" i="6"/>
  <c r="AD1898" i="6" s="1"/>
  <c r="AA1898" i="6"/>
  <c r="Z1898" i="6"/>
  <c r="Y1898" i="6"/>
  <c r="X1898" i="6"/>
  <c r="W1898" i="6"/>
  <c r="T1898" i="6"/>
  <c r="U1898" i="6" s="1"/>
  <c r="R1898" i="6"/>
  <c r="S1898" i="6" s="1"/>
  <c r="AC1897" i="6"/>
  <c r="AD1897" i="6" s="1"/>
  <c r="AA1897" i="6"/>
  <c r="Z1897" i="6"/>
  <c r="Y1897" i="6"/>
  <c r="X1897" i="6"/>
  <c r="W1897" i="6"/>
  <c r="T1897" i="6"/>
  <c r="U1897" i="6" s="1"/>
  <c r="S1897" i="6"/>
  <c r="R1897" i="6"/>
  <c r="AC1896" i="6"/>
  <c r="AD1896" i="6" s="1"/>
  <c r="AA1896" i="6"/>
  <c r="Z1896" i="6"/>
  <c r="Y1896" i="6"/>
  <c r="X1896" i="6"/>
  <c r="W1896" i="6"/>
  <c r="T1896" i="6"/>
  <c r="U1896" i="6" s="1"/>
  <c r="R1896" i="6"/>
  <c r="S1896" i="6" s="1"/>
  <c r="AC1895" i="6"/>
  <c r="AD1895" i="6" s="1"/>
  <c r="AA1895" i="6"/>
  <c r="Z1895" i="6"/>
  <c r="Y1895" i="6"/>
  <c r="X1895" i="6"/>
  <c r="W1895" i="6"/>
  <c r="T1895" i="6"/>
  <c r="U1895" i="6" s="1"/>
  <c r="R1895" i="6"/>
  <c r="S1895" i="6" s="1"/>
  <c r="AC1894" i="6"/>
  <c r="AD1894" i="6" s="1"/>
  <c r="AA1894" i="6"/>
  <c r="Z1894" i="6"/>
  <c r="Y1894" i="6"/>
  <c r="X1894" i="6"/>
  <c r="W1894" i="6"/>
  <c r="T1894" i="6"/>
  <c r="U1894" i="6" s="1"/>
  <c r="S1894" i="6"/>
  <c r="R1894" i="6"/>
  <c r="AC1893" i="6"/>
  <c r="AD1893" i="6" s="1"/>
  <c r="AA1893" i="6"/>
  <c r="Z1893" i="6"/>
  <c r="Y1893" i="6"/>
  <c r="X1893" i="6"/>
  <c r="W1893" i="6"/>
  <c r="T1893" i="6"/>
  <c r="U1893" i="6" s="1"/>
  <c r="R1893" i="6"/>
  <c r="S1893" i="6" s="1"/>
  <c r="AC1892" i="6"/>
  <c r="AD1892" i="6" s="1"/>
  <c r="AA1892" i="6"/>
  <c r="Z1892" i="6"/>
  <c r="Y1892" i="6"/>
  <c r="X1892" i="6"/>
  <c r="W1892" i="6"/>
  <c r="T1892" i="6"/>
  <c r="U1892" i="6" s="1"/>
  <c r="S1892" i="6"/>
  <c r="R1892" i="6"/>
  <c r="AC1891" i="6"/>
  <c r="AD1891" i="6" s="1"/>
  <c r="AA1891" i="6"/>
  <c r="Z1891" i="6"/>
  <c r="Y1891" i="6"/>
  <c r="X1891" i="6"/>
  <c r="W1891" i="6"/>
  <c r="T1891" i="6"/>
  <c r="U1891" i="6" s="1"/>
  <c r="R1891" i="6"/>
  <c r="S1891" i="6" s="1"/>
  <c r="AC1890" i="6"/>
  <c r="AD1890" i="6" s="1"/>
  <c r="AA1890" i="6"/>
  <c r="Z1890" i="6"/>
  <c r="Y1890" i="6"/>
  <c r="X1890" i="6"/>
  <c r="W1890" i="6"/>
  <c r="T1890" i="6"/>
  <c r="U1890" i="6" s="1"/>
  <c r="R1890" i="6"/>
  <c r="S1890" i="6" s="1"/>
  <c r="AC1889" i="6"/>
  <c r="AD1889" i="6" s="1"/>
  <c r="AB1889" i="6"/>
  <c r="AA1889" i="6"/>
  <c r="Z1889" i="6"/>
  <c r="Y1889" i="6"/>
  <c r="X1889" i="6"/>
  <c r="W1889" i="6"/>
  <c r="T1889" i="6"/>
  <c r="U1889" i="6" s="1"/>
  <c r="R1889" i="6"/>
  <c r="S1889" i="6" s="1"/>
  <c r="AC1888" i="6"/>
  <c r="AD1888" i="6" s="1"/>
  <c r="AB1888" i="6"/>
  <c r="AA1888" i="6"/>
  <c r="Z1888" i="6"/>
  <c r="Y1888" i="6"/>
  <c r="X1888" i="6"/>
  <c r="W1888" i="6"/>
  <c r="T1888" i="6"/>
  <c r="U1888" i="6" s="1"/>
  <c r="R1888" i="6"/>
  <c r="S1888" i="6" s="1"/>
  <c r="AC1887" i="6"/>
  <c r="AD1887" i="6" s="1"/>
  <c r="AB1887" i="6"/>
  <c r="AA1887" i="6"/>
  <c r="Z1887" i="6"/>
  <c r="Y1887" i="6"/>
  <c r="X1887" i="6"/>
  <c r="W1887" i="6"/>
  <c r="T1887" i="6"/>
  <c r="U1887" i="6" s="1"/>
  <c r="R1887" i="6"/>
  <c r="S1887" i="6" s="1"/>
  <c r="AC1886" i="6"/>
  <c r="AD1886" i="6" s="1"/>
  <c r="AB1886" i="6"/>
  <c r="AA1886" i="6"/>
  <c r="Z1886" i="6"/>
  <c r="Y1886" i="6"/>
  <c r="X1886" i="6"/>
  <c r="W1886" i="6"/>
  <c r="T1886" i="6"/>
  <c r="U1886" i="6" s="1"/>
  <c r="S1886" i="6"/>
  <c r="R1886" i="6"/>
  <c r="AC1885" i="6"/>
  <c r="AD1885" i="6" s="1"/>
  <c r="AB1885" i="6"/>
  <c r="AA1885" i="6"/>
  <c r="Z1885" i="6"/>
  <c r="Y1885" i="6"/>
  <c r="X1885" i="6"/>
  <c r="W1885" i="6"/>
  <c r="T1885" i="6"/>
  <c r="U1885" i="6" s="1"/>
  <c r="S1885" i="6"/>
  <c r="R1885" i="6"/>
  <c r="AC1884" i="6"/>
  <c r="AD1884" i="6" s="1"/>
  <c r="AB1884" i="6"/>
  <c r="AA1884" i="6"/>
  <c r="Z1884" i="6"/>
  <c r="Y1884" i="6"/>
  <c r="X1884" i="6"/>
  <c r="W1884" i="6"/>
  <c r="T1884" i="6"/>
  <c r="U1884" i="6" s="1"/>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U1882" i="6" s="1"/>
  <c r="R1882" i="6"/>
  <c r="S1882" i="6" s="1"/>
  <c r="AC1881" i="6"/>
  <c r="AD1881" i="6" s="1"/>
  <c r="AB1881" i="6"/>
  <c r="AA1881" i="6"/>
  <c r="Z1881" i="6"/>
  <c r="Y1881" i="6"/>
  <c r="X1881" i="6"/>
  <c r="W1881" i="6"/>
  <c r="T1881" i="6"/>
  <c r="U1881" i="6" s="1"/>
  <c r="R1881" i="6"/>
  <c r="S1881" i="6" s="1"/>
  <c r="AC1880" i="6"/>
  <c r="AD1880" i="6" s="1"/>
  <c r="AB1880" i="6"/>
  <c r="AA1880" i="6"/>
  <c r="Z1880" i="6"/>
  <c r="Y1880" i="6"/>
  <c r="X1880" i="6"/>
  <c r="W1880" i="6"/>
  <c r="T1880" i="6"/>
  <c r="U1880" i="6" s="1"/>
  <c r="R1880" i="6"/>
  <c r="S1880" i="6" s="1"/>
  <c r="AC1879" i="6"/>
  <c r="AD1879" i="6" s="1"/>
  <c r="AB1879" i="6"/>
  <c r="AA1879" i="6"/>
  <c r="Z1879" i="6"/>
  <c r="Y1879" i="6"/>
  <c r="X1879" i="6"/>
  <c r="W1879" i="6"/>
  <c r="T1879" i="6"/>
  <c r="U1879" i="6" s="1"/>
  <c r="R1879" i="6"/>
  <c r="S1879" i="6" s="1"/>
  <c r="AC1878" i="6"/>
  <c r="AD1878" i="6" s="1"/>
  <c r="AB1878" i="6"/>
  <c r="AA1878" i="6"/>
  <c r="Z1878" i="6"/>
  <c r="Y1878" i="6"/>
  <c r="X1878" i="6"/>
  <c r="W1878" i="6"/>
  <c r="T1878" i="6"/>
  <c r="U1878" i="6" s="1"/>
  <c r="S1878" i="6"/>
  <c r="R1878" i="6"/>
  <c r="AC1877" i="6"/>
  <c r="AD1877" i="6" s="1"/>
  <c r="AB1877" i="6"/>
  <c r="AA1877" i="6"/>
  <c r="Z1877" i="6"/>
  <c r="Y1877" i="6"/>
  <c r="X1877" i="6"/>
  <c r="W1877" i="6"/>
  <c r="T1877" i="6"/>
  <c r="U1877" i="6" s="1"/>
  <c r="S1877" i="6"/>
  <c r="R1877" i="6"/>
  <c r="AC1876" i="6"/>
  <c r="AD1876" i="6" s="1"/>
  <c r="AB1876" i="6"/>
  <c r="AA1876" i="6"/>
  <c r="Z1876" i="6"/>
  <c r="Y1876" i="6"/>
  <c r="X1876" i="6"/>
  <c r="W1876" i="6"/>
  <c r="T1876" i="6"/>
  <c r="U1876" i="6" s="1"/>
  <c r="S1876" i="6"/>
  <c r="R1876" i="6"/>
  <c r="AC1875" i="6"/>
  <c r="AD1875" i="6" s="1"/>
  <c r="AB1875" i="6"/>
  <c r="AA1875" i="6"/>
  <c r="Z1875" i="6"/>
  <c r="Y1875" i="6"/>
  <c r="X1875" i="6"/>
  <c r="W1875" i="6"/>
  <c r="T1875" i="6"/>
  <c r="U1875" i="6" s="1"/>
  <c r="R1875" i="6"/>
  <c r="S1875" i="6" s="1"/>
  <c r="AC1874" i="6"/>
  <c r="AD1874" i="6" s="1"/>
  <c r="AB1874" i="6"/>
  <c r="AA1874" i="6"/>
  <c r="Z1874" i="6"/>
  <c r="Y1874" i="6"/>
  <c r="X1874" i="6"/>
  <c r="W1874" i="6"/>
  <c r="T1874" i="6"/>
  <c r="U1874" i="6" s="1"/>
  <c r="R1874" i="6"/>
  <c r="S1874" i="6" s="1"/>
  <c r="AC1873" i="6"/>
  <c r="AD1873" i="6" s="1"/>
  <c r="AB1873" i="6"/>
  <c r="AA1873" i="6"/>
  <c r="Z1873" i="6"/>
  <c r="Y1873" i="6"/>
  <c r="X1873" i="6"/>
  <c r="W1873" i="6"/>
  <c r="T1873" i="6"/>
  <c r="U1873" i="6" s="1"/>
  <c r="R1873" i="6"/>
  <c r="S1873" i="6" s="1"/>
  <c r="AC1872" i="6"/>
  <c r="AD1872" i="6" s="1"/>
  <c r="AB1872" i="6"/>
  <c r="AA1872" i="6"/>
  <c r="Z1872" i="6"/>
  <c r="Y1872" i="6"/>
  <c r="X1872" i="6"/>
  <c r="W1872" i="6"/>
  <c r="T1872" i="6"/>
  <c r="U1872" i="6" s="1"/>
  <c r="R1872" i="6"/>
  <c r="S1872" i="6" s="1"/>
  <c r="AC1871" i="6"/>
  <c r="AD1871" i="6" s="1"/>
  <c r="AB1871" i="6"/>
  <c r="AA1871" i="6"/>
  <c r="Z1871" i="6"/>
  <c r="Y1871" i="6"/>
  <c r="X1871" i="6"/>
  <c r="W1871" i="6"/>
  <c r="T1871" i="6"/>
  <c r="U1871" i="6" s="1"/>
  <c r="R1871" i="6"/>
  <c r="S1871" i="6" s="1"/>
  <c r="AC1870" i="6"/>
  <c r="AD1870" i="6" s="1"/>
  <c r="AB1870" i="6"/>
  <c r="AA1870" i="6"/>
  <c r="Z1870" i="6"/>
  <c r="Y1870" i="6"/>
  <c r="X1870" i="6"/>
  <c r="W1870" i="6"/>
  <c r="T1870" i="6"/>
  <c r="U1870" i="6" s="1"/>
  <c r="S1870" i="6"/>
  <c r="R1870" i="6"/>
  <c r="AC1869" i="6"/>
  <c r="AD1869" i="6" s="1"/>
  <c r="AB1869" i="6"/>
  <c r="AA1869" i="6"/>
  <c r="Z1869" i="6"/>
  <c r="Y1869" i="6"/>
  <c r="X1869" i="6"/>
  <c r="W1869" i="6"/>
  <c r="T1869" i="6"/>
  <c r="U1869" i="6" s="1"/>
  <c r="S1869" i="6"/>
  <c r="R1869" i="6"/>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U1866" i="6" s="1"/>
  <c r="R1866" i="6"/>
  <c r="S1866" i="6" s="1"/>
  <c r="AC1865" i="6"/>
  <c r="AD1865" i="6" s="1"/>
  <c r="AB1865" i="6"/>
  <c r="AA1865" i="6"/>
  <c r="Z1865" i="6"/>
  <c r="Y1865" i="6"/>
  <c r="X1865" i="6"/>
  <c r="W1865" i="6"/>
  <c r="T1865" i="6"/>
  <c r="U1865" i="6" s="1"/>
  <c r="R1865" i="6"/>
  <c r="S1865" i="6" s="1"/>
  <c r="AC1864" i="6"/>
  <c r="AD1864" i="6" s="1"/>
  <c r="AB1864" i="6"/>
  <c r="AA1864" i="6"/>
  <c r="Z1864" i="6"/>
  <c r="Y1864" i="6"/>
  <c r="X1864" i="6"/>
  <c r="W1864" i="6"/>
  <c r="T1864" i="6"/>
  <c r="U1864" i="6" s="1"/>
  <c r="R1864" i="6"/>
  <c r="S1864" i="6" s="1"/>
  <c r="AC1863" i="6"/>
  <c r="AD1863" i="6" s="1"/>
  <c r="AB1863" i="6"/>
  <c r="AA1863" i="6"/>
  <c r="Z1863" i="6"/>
  <c r="Y1863" i="6"/>
  <c r="X1863" i="6"/>
  <c r="W1863" i="6"/>
  <c r="T1863" i="6"/>
  <c r="U1863" i="6" s="1"/>
  <c r="R1863" i="6"/>
  <c r="S1863" i="6" s="1"/>
  <c r="AC1862" i="6"/>
  <c r="AD1862" i="6" s="1"/>
  <c r="AB1862" i="6"/>
  <c r="AA1862" i="6"/>
  <c r="Z1862" i="6"/>
  <c r="Y1862" i="6"/>
  <c r="X1862" i="6"/>
  <c r="W1862" i="6"/>
  <c r="T1862" i="6"/>
  <c r="U1862" i="6" s="1"/>
  <c r="S1862" i="6"/>
  <c r="R1862" i="6"/>
  <c r="AC1861" i="6"/>
  <c r="AD1861" i="6" s="1"/>
  <c r="AB1861" i="6"/>
  <c r="AA1861" i="6"/>
  <c r="Z1861" i="6"/>
  <c r="Y1861" i="6"/>
  <c r="X1861" i="6"/>
  <c r="W1861" i="6"/>
  <c r="T1861" i="6"/>
  <c r="U1861" i="6" s="1"/>
  <c r="S1861" i="6"/>
  <c r="R1861" i="6"/>
  <c r="AC1860" i="6"/>
  <c r="AD1860" i="6" s="1"/>
  <c r="AB1860" i="6"/>
  <c r="AA1860" i="6"/>
  <c r="Z1860" i="6"/>
  <c r="Y1860" i="6"/>
  <c r="X1860" i="6"/>
  <c r="W1860" i="6"/>
  <c r="T1860" i="6"/>
  <c r="U1860" i="6" s="1"/>
  <c r="S1860" i="6"/>
  <c r="R1860" i="6"/>
  <c r="AC1859" i="6"/>
  <c r="AD1859" i="6" s="1"/>
  <c r="AB1859" i="6"/>
  <c r="AA1859" i="6"/>
  <c r="Z1859" i="6"/>
  <c r="Y1859" i="6"/>
  <c r="X1859" i="6"/>
  <c r="W1859" i="6"/>
  <c r="T1859" i="6"/>
  <c r="U1859" i="6" s="1"/>
  <c r="R1859" i="6"/>
  <c r="S1859" i="6" s="1"/>
  <c r="AC1858" i="6"/>
  <c r="AD1858" i="6" s="1"/>
  <c r="AB1858" i="6"/>
  <c r="AA1858" i="6"/>
  <c r="Z1858" i="6"/>
  <c r="Y1858" i="6"/>
  <c r="X1858" i="6"/>
  <c r="W1858" i="6"/>
  <c r="T1858" i="6"/>
  <c r="U1858" i="6" s="1"/>
  <c r="R1858" i="6"/>
  <c r="S1858" i="6" s="1"/>
  <c r="AC1857" i="6"/>
  <c r="AD1857" i="6" s="1"/>
  <c r="AA1857" i="6"/>
  <c r="Z1857" i="6"/>
  <c r="Y1857" i="6"/>
  <c r="X1857" i="6"/>
  <c r="W1857" i="6"/>
  <c r="T1857" i="6"/>
  <c r="U1857" i="6" s="1"/>
  <c r="S1857" i="6"/>
  <c r="R1857" i="6"/>
  <c r="AC1856" i="6"/>
  <c r="AD1856" i="6" s="1"/>
  <c r="AA1856" i="6"/>
  <c r="Z1856" i="6"/>
  <c r="Y1856" i="6"/>
  <c r="X1856" i="6"/>
  <c r="W1856" i="6"/>
  <c r="T1856" i="6"/>
  <c r="U1856" i="6" s="1"/>
  <c r="R1856" i="6"/>
  <c r="S1856" i="6" s="1"/>
  <c r="AC1855" i="6"/>
  <c r="AD1855" i="6" s="1"/>
  <c r="AA1855" i="6"/>
  <c r="Z1855" i="6"/>
  <c r="Y1855" i="6"/>
  <c r="X1855" i="6"/>
  <c r="W1855" i="6"/>
  <c r="T1855" i="6"/>
  <c r="U1855" i="6" s="1"/>
  <c r="R1855" i="6"/>
  <c r="S1855" i="6" s="1"/>
  <c r="AC1854" i="6"/>
  <c r="AD1854" i="6" s="1"/>
  <c r="AA1854" i="6"/>
  <c r="Z1854" i="6"/>
  <c r="Y1854" i="6"/>
  <c r="X1854" i="6"/>
  <c r="W1854" i="6"/>
  <c r="T1854" i="6"/>
  <c r="U1854" i="6" s="1"/>
  <c r="S1854" i="6"/>
  <c r="R1854" i="6"/>
  <c r="AC1853" i="6"/>
  <c r="AD1853" i="6" s="1"/>
  <c r="AA1853" i="6"/>
  <c r="Z1853" i="6"/>
  <c r="Y1853" i="6"/>
  <c r="X1853" i="6"/>
  <c r="W1853" i="6"/>
  <c r="T1853" i="6"/>
  <c r="U1853" i="6" s="1"/>
  <c r="R1853" i="6"/>
  <c r="S1853" i="6" s="1"/>
  <c r="AC1852" i="6"/>
  <c r="AD1852" i="6" s="1"/>
  <c r="AA1852" i="6"/>
  <c r="Z1852" i="6"/>
  <c r="Y1852" i="6"/>
  <c r="X1852" i="6"/>
  <c r="W1852" i="6"/>
  <c r="T1852" i="6"/>
  <c r="U1852" i="6" s="1"/>
  <c r="S1852" i="6"/>
  <c r="R1852" i="6"/>
  <c r="AC1851" i="6"/>
  <c r="AD1851" i="6" s="1"/>
  <c r="AA1851" i="6"/>
  <c r="Z1851" i="6"/>
  <c r="Y1851" i="6"/>
  <c r="X1851" i="6"/>
  <c r="W1851" i="6"/>
  <c r="T1851" i="6"/>
  <c r="U1851" i="6" s="1"/>
  <c r="R1851" i="6"/>
  <c r="S1851" i="6" s="1"/>
  <c r="AC1850" i="6"/>
  <c r="AD1850" i="6" s="1"/>
  <c r="AA1850" i="6"/>
  <c r="Z1850" i="6"/>
  <c r="Y1850" i="6"/>
  <c r="X1850" i="6"/>
  <c r="W1850" i="6"/>
  <c r="T1850" i="6"/>
  <c r="U1850" i="6" s="1"/>
  <c r="R1850" i="6"/>
  <c r="S1850" i="6" s="1"/>
  <c r="AC1849" i="6"/>
  <c r="AD1849" i="6" s="1"/>
  <c r="AA1849" i="6"/>
  <c r="Z1849" i="6"/>
  <c r="Y1849" i="6"/>
  <c r="X1849" i="6"/>
  <c r="W1849" i="6"/>
  <c r="T1849" i="6"/>
  <c r="U1849" i="6" s="1"/>
  <c r="S1849" i="6"/>
  <c r="R1849" i="6"/>
  <c r="AC1848" i="6"/>
  <c r="AD1848" i="6" s="1"/>
  <c r="AA1848" i="6"/>
  <c r="Z1848" i="6"/>
  <c r="Y1848" i="6"/>
  <c r="X1848" i="6"/>
  <c r="W1848" i="6"/>
  <c r="T1848" i="6"/>
  <c r="U1848" i="6" s="1"/>
  <c r="R1848" i="6"/>
  <c r="S1848" i="6" s="1"/>
  <c r="AC1847" i="6"/>
  <c r="AD1847" i="6" s="1"/>
  <c r="AA1847" i="6"/>
  <c r="Z1847" i="6"/>
  <c r="Y1847" i="6"/>
  <c r="X1847" i="6"/>
  <c r="W1847" i="6"/>
  <c r="T1847" i="6"/>
  <c r="U1847" i="6" s="1"/>
  <c r="R1847" i="6"/>
  <c r="S1847" i="6" s="1"/>
  <c r="AC1846" i="6"/>
  <c r="AD1846" i="6" s="1"/>
  <c r="AA1846" i="6"/>
  <c r="Z1846" i="6"/>
  <c r="Y1846" i="6"/>
  <c r="X1846" i="6"/>
  <c r="W1846" i="6"/>
  <c r="T1846" i="6"/>
  <c r="U1846" i="6" s="1"/>
  <c r="S1846" i="6"/>
  <c r="R1846" i="6"/>
  <c r="AC1845" i="6"/>
  <c r="AD1845" i="6" s="1"/>
  <c r="AA1845" i="6"/>
  <c r="Z1845" i="6"/>
  <c r="Y1845" i="6"/>
  <c r="X1845" i="6"/>
  <c r="W1845" i="6"/>
  <c r="T1845" i="6"/>
  <c r="U1845" i="6" s="1"/>
  <c r="R1845" i="6"/>
  <c r="S1845" i="6" s="1"/>
  <c r="AC1844" i="6"/>
  <c r="AD1844" i="6" s="1"/>
  <c r="AA1844" i="6"/>
  <c r="Z1844" i="6"/>
  <c r="Y1844" i="6"/>
  <c r="X1844" i="6"/>
  <c r="W1844" i="6"/>
  <c r="T1844" i="6"/>
  <c r="U1844" i="6" s="1"/>
  <c r="S1844" i="6"/>
  <c r="R1844" i="6"/>
  <c r="AC1843" i="6"/>
  <c r="AD1843" i="6" s="1"/>
  <c r="AA1843" i="6"/>
  <c r="Z1843" i="6"/>
  <c r="Y1843" i="6"/>
  <c r="X1843" i="6"/>
  <c r="W1843" i="6"/>
  <c r="T1843" i="6"/>
  <c r="U1843" i="6" s="1"/>
  <c r="R1843" i="6"/>
  <c r="S1843" i="6" s="1"/>
  <c r="AC1842" i="6"/>
  <c r="AD1842" i="6" s="1"/>
  <c r="AA1842" i="6"/>
  <c r="Z1842" i="6"/>
  <c r="Y1842" i="6"/>
  <c r="X1842" i="6"/>
  <c r="W1842" i="6"/>
  <c r="T1842" i="6"/>
  <c r="U1842" i="6" s="1"/>
  <c r="R1842" i="6"/>
  <c r="S1842" i="6" s="1"/>
  <c r="AC1841" i="6"/>
  <c r="AD1841" i="6" s="1"/>
  <c r="AA1841" i="6"/>
  <c r="Z1841" i="6"/>
  <c r="Y1841" i="6"/>
  <c r="X1841" i="6"/>
  <c r="W1841" i="6"/>
  <c r="T1841" i="6"/>
  <c r="U1841" i="6" s="1"/>
  <c r="S1841" i="6"/>
  <c r="R1841" i="6"/>
  <c r="AC1840" i="6"/>
  <c r="AD1840" i="6" s="1"/>
  <c r="AA1840" i="6"/>
  <c r="Z1840" i="6"/>
  <c r="Y1840" i="6"/>
  <c r="X1840" i="6"/>
  <c r="W1840" i="6"/>
  <c r="T1840" i="6"/>
  <c r="U1840" i="6" s="1"/>
  <c r="R1840" i="6"/>
  <c r="S1840" i="6" s="1"/>
  <c r="AC1839" i="6"/>
  <c r="AD1839" i="6" s="1"/>
  <c r="AA1839" i="6"/>
  <c r="Z1839" i="6"/>
  <c r="Y1839" i="6"/>
  <c r="X1839" i="6"/>
  <c r="W1839" i="6"/>
  <c r="T1839" i="6"/>
  <c r="U1839" i="6" s="1"/>
  <c r="R1839" i="6"/>
  <c r="S1839" i="6" s="1"/>
  <c r="AC1838" i="6"/>
  <c r="AD1838" i="6" s="1"/>
  <c r="AA1838" i="6"/>
  <c r="Z1838" i="6"/>
  <c r="Y1838" i="6"/>
  <c r="X1838" i="6"/>
  <c r="W1838" i="6"/>
  <c r="T1838" i="6"/>
  <c r="U1838" i="6" s="1"/>
  <c r="S1838" i="6"/>
  <c r="R1838" i="6"/>
  <c r="AC1837" i="6"/>
  <c r="AD1837" i="6" s="1"/>
  <c r="AA1837" i="6"/>
  <c r="Z1837" i="6"/>
  <c r="Y1837" i="6"/>
  <c r="X1837" i="6"/>
  <c r="W1837" i="6"/>
  <c r="T1837" i="6"/>
  <c r="U1837" i="6" s="1"/>
  <c r="R1837" i="6"/>
  <c r="S1837" i="6" s="1"/>
  <c r="AC1836" i="6"/>
  <c r="AD1836" i="6" s="1"/>
  <c r="AA1836" i="6"/>
  <c r="Z1836" i="6"/>
  <c r="Y1836" i="6"/>
  <c r="X1836" i="6"/>
  <c r="W1836" i="6"/>
  <c r="T1836" i="6"/>
  <c r="U1836" i="6" s="1"/>
  <c r="S1836" i="6"/>
  <c r="R1836" i="6"/>
  <c r="AC1835" i="6"/>
  <c r="AD1835" i="6" s="1"/>
  <c r="AA1835" i="6"/>
  <c r="Z1835" i="6"/>
  <c r="Y1835" i="6"/>
  <c r="X1835" i="6"/>
  <c r="W1835" i="6"/>
  <c r="T1835" i="6"/>
  <c r="U1835" i="6" s="1"/>
  <c r="R1835" i="6"/>
  <c r="S1835" i="6" s="1"/>
  <c r="AC1834" i="6"/>
  <c r="AD1834" i="6" s="1"/>
  <c r="AA1834" i="6"/>
  <c r="Z1834" i="6"/>
  <c r="Y1834" i="6"/>
  <c r="X1834" i="6"/>
  <c r="W1834" i="6"/>
  <c r="T1834" i="6"/>
  <c r="U1834" i="6" s="1"/>
  <c r="R1834" i="6"/>
  <c r="S1834" i="6" s="1"/>
  <c r="AC1833" i="6"/>
  <c r="AD1833" i="6" s="1"/>
  <c r="AA1833" i="6"/>
  <c r="Z1833" i="6"/>
  <c r="Y1833" i="6"/>
  <c r="X1833" i="6"/>
  <c r="W1833" i="6"/>
  <c r="T1833" i="6"/>
  <c r="U1833" i="6" s="1"/>
  <c r="S1833" i="6"/>
  <c r="R1833" i="6"/>
  <c r="AC1832" i="6"/>
  <c r="AD1832" i="6" s="1"/>
  <c r="AA1832" i="6"/>
  <c r="Z1832" i="6"/>
  <c r="Y1832" i="6"/>
  <c r="X1832" i="6"/>
  <c r="W1832" i="6"/>
  <c r="T1832" i="6"/>
  <c r="U1832" i="6" s="1"/>
  <c r="R1832" i="6"/>
  <c r="S1832" i="6" s="1"/>
  <c r="AC1831" i="6"/>
  <c r="AD1831" i="6" s="1"/>
  <c r="AA1831" i="6"/>
  <c r="Z1831" i="6"/>
  <c r="Y1831" i="6"/>
  <c r="X1831" i="6"/>
  <c r="W1831" i="6"/>
  <c r="T1831" i="6"/>
  <c r="U1831" i="6" s="1"/>
  <c r="R1831" i="6"/>
  <c r="S1831" i="6" s="1"/>
  <c r="AC1830" i="6"/>
  <c r="AD1830" i="6" s="1"/>
  <c r="AA1830" i="6"/>
  <c r="Z1830" i="6"/>
  <c r="Y1830" i="6"/>
  <c r="X1830" i="6"/>
  <c r="W1830" i="6"/>
  <c r="T1830" i="6"/>
  <c r="U1830" i="6" s="1"/>
  <c r="S1830" i="6"/>
  <c r="R1830" i="6"/>
  <c r="AC1829" i="6"/>
  <c r="AD1829" i="6" s="1"/>
  <c r="AA1829" i="6"/>
  <c r="Z1829" i="6"/>
  <c r="Y1829" i="6"/>
  <c r="X1829" i="6"/>
  <c r="W1829" i="6"/>
  <c r="T1829" i="6"/>
  <c r="U1829" i="6" s="1"/>
  <c r="R1829" i="6"/>
  <c r="S1829" i="6" s="1"/>
  <c r="AC1828" i="6"/>
  <c r="AD1828" i="6" s="1"/>
  <c r="AA1828" i="6"/>
  <c r="Z1828" i="6"/>
  <c r="Y1828" i="6"/>
  <c r="X1828" i="6"/>
  <c r="W1828" i="6"/>
  <c r="T1828" i="6"/>
  <c r="U1828" i="6" s="1"/>
  <c r="S1828" i="6"/>
  <c r="R1828" i="6"/>
  <c r="AC1827" i="6"/>
  <c r="AD1827" i="6" s="1"/>
  <c r="AA1827" i="6"/>
  <c r="Z1827" i="6"/>
  <c r="Y1827" i="6"/>
  <c r="X1827" i="6"/>
  <c r="W1827" i="6"/>
  <c r="T1827" i="6"/>
  <c r="U1827" i="6" s="1"/>
  <c r="R1827" i="6"/>
  <c r="S1827" i="6" s="1"/>
  <c r="AC1826" i="6"/>
  <c r="AD1826" i="6" s="1"/>
  <c r="AA1826" i="6"/>
  <c r="Z1826" i="6"/>
  <c r="Y1826" i="6"/>
  <c r="X1826" i="6"/>
  <c r="W1826" i="6"/>
  <c r="T1826" i="6"/>
  <c r="U1826" i="6" s="1"/>
  <c r="R1826" i="6"/>
  <c r="S1826" i="6" s="1"/>
  <c r="AC1825" i="6"/>
  <c r="AD1825" i="6" s="1"/>
  <c r="AA1825" i="6"/>
  <c r="Z1825" i="6"/>
  <c r="Y1825" i="6"/>
  <c r="X1825" i="6"/>
  <c r="W1825" i="6"/>
  <c r="T1825" i="6"/>
  <c r="U1825" i="6" s="1"/>
  <c r="S1825" i="6"/>
  <c r="R1825" i="6"/>
  <c r="AC1824" i="6"/>
  <c r="AD1824" i="6" s="1"/>
  <c r="AA1824" i="6"/>
  <c r="Z1824" i="6"/>
  <c r="Y1824" i="6"/>
  <c r="X1824" i="6"/>
  <c r="W1824" i="6"/>
  <c r="T1824" i="6"/>
  <c r="U1824" i="6" s="1"/>
  <c r="R1824" i="6"/>
  <c r="S1824" i="6" s="1"/>
  <c r="AC1823" i="6"/>
  <c r="AD1823" i="6" s="1"/>
  <c r="AA1823" i="6"/>
  <c r="Z1823" i="6"/>
  <c r="Y1823" i="6"/>
  <c r="X1823" i="6"/>
  <c r="W1823" i="6"/>
  <c r="T1823" i="6"/>
  <c r="U1823" i="6" s="1"/>
  <c r="R1823" i="6"/>
  <c r="S1823" i="6" s="1"/>
  <c r="AC1822" i="6"/>
  <c r="AD1822" i="6" s="1"/>
  <c r="AA1822" i="6"/>
  <c r="Z1822" i="6"/>
  <c r="Y1822" i="6"/>
  <c r="X1822" i="6"/>
  <c r="W1822" i="6"/>
  <c r="T1822" i="6"/>
  <c r="U1822" i="6" s="1"/>
  <c r="S1822" i="6"/>
  <c r="R1822" i="6"/>
  <c r="AC1821" i="6"/>
  <c r="AD1821" i="6" s="1"/>
  <c r="AA1821" i="6"/>
  <c r="Z1821" i="6"/>
  <c r="Y1821" i="6"/>
  <c r="X1821" i="6"/>
  <c r="W1821" i="6"/>
  <c r="T1821" i="6"/>
  <c r="U1821" i="6" s="1"/>
  <c r="R1821" i="6"/>
  <c r="S1821" i="6" s="1"/>
  <c r="AC1820" i="6"/>
  <c r="AD1820" i="6" s="1"/>
  <c r="AA1820" i="6"/>
  <c r="Z1820" i="6"/>
  <c r="Y1820" i="6"/>
  <c r="X1820" i="6"/>
  <c r="W1820" i="6"/>
  <c r="T1820" i="6"/>
  <c r="U1820" i="6" s="1"/>
  <c r="S1820" i="6"/>
  <c r="R1820" i="6"/>
  <c r="AC1819" i="6"/>
  <c r="AD1819" i="6" s="1"/>
  <c r="AA1819" i="6"/>
  <c r="Z1819" i="6"/>
  <c r="Y1819" i="6"/>
  <c r="X1819" i="6"/>
  <c r="W1819" i="6"/>
  <c r="T1819" i="6"/>
  <c r="U1819" i="6" s="1"/>
  <c r="R1819" i="6"/>
  <c r="S1819" i="6" s="1"/>
  <c r="AC1818" i="6"/>
  <c r="AD1818" i="6" s="1"/>
  <c r="AA1818" i="6"/>
  <c r="Z1818" i="6"/>
  <c r="Y1818" i="6"/>
  <c r="X1818" i="6"/>
  <c r="W1818" i="6"/>
  <c r="T1818" i="6"/>
  <c r="U1818" i="6" s="1"/>
  <c r="R1818" i="6"/>
  <c r="S1818" i="6" s="1"/>
  <c r="AC1817" i="6"/>
  <c r="AD1817" i="6" s="1"/>
  <c r="AA1817" i="6"/>
  <c r="Z1817" i="6"/>
  <c r="Y1817" i="6"/>
  <c r="X1817" i="6"/>
  <c r="W1817" i="6"/>
  <c r="T1817" i="6"/>
  <c r="U1817" i="6" s="1"/>
  <c r="S1817" i="6"/>
  <c r="R1817" i="6"/>
  <c r="AC1816" i="6"/>
  <c r="AD1816" i="6" s="1"/>
  <c r="AA1816" i="6"/>
  <c r="Z1816" i="6"/>
  <c r="Y1816" i="6"/>
  <c r="X1816" i="6"/>
  <c r="W1816" i="6"/>
  <c r="T1816" i="6"/>
  <c r="U1816" i="6" s="1"/>
  <c r="R1816" i="6"/>
  <c r="S1816" i="6" s="1"/>
  <c r="AC1815" i="6"/>
  <c r="AD1815" i="6" s="1"/>
  <c r="AA1815" i="6"/>
  <c r="Z1815" i="6"/>
  <c r="Y1815" i="6"/>
  <c r="X1815" i="6"/>
  <c r="W1815" i="6"/>
  <c r="T1815" i="6"/>
  <c r="U1815" i="6" s="1"/>
  <c r="R1815" i="6"/>
  <c r="S1815" i="6" s="1"/>
  <c r="AC1814" i="6"/>
  <c r="AD1814" i="6" s="1"/>
  <c r="AA1814" i="6"/>
  <c r="Z1814" i="6"/>
  <c r="Y1814" i="6"/>
  <c r="X1814" i="6"/>
  <c r="W1814" i="6"/>
  <c r="T1814" i="6"/>
  <c r="U1814" i="6" s="1"/>
  <c r="S1814" i="6"/>
  <c r="R1814" i="6"/>
  <c r="AC1813" i="6"/>
  <c r="AD1813" i="6" s="1"/>
  <c r="AA1813" i="6"/>
  <c r="Z1813" i="6"/>
  <c r="Y1813" i="6"/>
  <c r="X1813" i="6"/>
  <c r="W1813" i="6"/>
  <c r="T1813" i="6"/>
  <c r="U1813" i="6" s="1"/>
  <c r="R1813" i="6"/>
  <c r="S1813" i="6" s="1"/>
  <c r="AC1812" i="6"/>
  <c r="AD1812" i="6" s="1"/>
  <c r="AA1812" i="6"/>
  <c r="Z1812" i="6"/>
  <c r="Y1812" i="6"/>
  <c r="X1812" i="6"/>
  <c r="W1812" i="6"/>
  <c r="T1812" i="6"/>
  <c r="U1812" i="6" s="1"/>
  <c r="S1812" i="6"/>
  <c r="R1812" i="6"/>
  <c r="AC1811" i="6"/>
  <c r="AD1811" i="6" s="1"/>
  <c r="AA1811" i="6"/>
  <c r="Z1811" i="6"/>
  <c r="Y1811" i="6"/>
  <c r="X1811" i="6"/>
  <c r="W1811" i="6"/>
  <c r="T1811" i="6"/>
  <c r="U1811" i="6" s="1"/>
  <c r="R1811" i="6"/>
  <c r="S1811" i="6" s="1"/>
  <c r="AC1810" i="6"/>
  <c r="AD1810" i="6" s="1"/>
  <c r="AA1810" i="6"/>
  <c r="Z1810" i="6"/>
  <c r="Y1810" i="6"/>
  <c r="X1810" i="6"/>
  <c r="W1810" i="6"/>
  <c r="T1810" i="6"/>
  <c r="U1810" i="6" s="1"/>
  <c r="R1810" i="6"/>
  <c r="S1810" i="6" s="1"/>
  <c r="AC1809" i="6"/>
  <c r="AD1809" i="6" s="1"/>
  <c r="AA1809" i="6"/>
  <c r="Z1809" i="6"/>
  <c r="Y1809" i="6"/>
  <c r="X1809" i="6"/>
  <c r="W1809" i="6"/>
  <c r="T1809" i="6"/>
  <c r="U1809" i="6" s="1"/>
  <c r="S1809" i="6"/>
  <c r="R1809" i="6"/>
  <c r="AC1808" i="6"/>
  <c r="AD1808" i="6" s="1"/>
  <c r="AA1808" i="6"/>
  <c r="Z1808" i="6"/>
  <c r="Y1808" i="6"/>
  <c r="X1808" i="6"/>
  <c r="W1808" i="6"/>
  <c r="T1808" i="6"/>
  <c r="U1808" i="6" s="1"/>
  <c r="R1808" i="6"/>
  <c r="S1808" i="6" s="1"/>
  <c r="AC1807" i="6"/>
  <c r="AD1807" i="6" s="1"/>
  <c r="AA1807" i="6"/>
  <c r="Z1807" i="6"/>
  <c r="Y1807" i="6"/>
  <c r="X1807" i="6"/>
  <c r="W1807" i="6"/>
  <c r="T1807" i="6"/>
  <c r="U1807" i="6" s="1"/>
  <c r="R1807" i="6"/>
  <c r="S1807" i="6" s="1"/>
  <c r="AC1806" i="6"/>
  <c r="AD1806" i="6" s="1"/>
  <c r="AA1806" i="6"/>
  <c r="Z1806" i="6"/>
  <c r="Y1806" i="6"/>
  <c r="X1806" i="6"/>
  <c r="W1806" i="6"/>
  <c r="T1806" i="6"/>
  <c r="U1806" i="6" s="1"/>
  <c r="S1806" i="6"/>
  <c r="R1806" i="6"/>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U1802" i="6" s="1"/>
  <c r="R1802" i="6"/>
  <c r="S1802" i="6" s="1"/>
  <c r="AC1801" i="6"/>
  <c r="AD1801" i="6" s="1"/>
  <c r="AA1801" i="6"/>
  <c r="Z1801" i="6"/>
  <c r="Y1801" i="6"/>
  <c r="X1801" i="6"/>
  <c r="W1801" i="6"/>
  <c r="T1801" i="6"/>
  <c r="U1801" i="6" s="1"/>
  <c r="S1801" i="6"/>
  <c r="R1801" i="6"/>
  <c r="AC1800" i="6"/>
  <c r="AD1800" i="6" s="1"/>
  <c r="AA1800" i="6"/>
  <c r="Z1800" i="6"/>
  <c r="Y1800" i="6"/>
  <c r="X1800" i="6"/>
  <c r="W1800" i="6"/>
  <c r="U1800" i="6"/>
  <c r="T1800" i="6"/>
  <c r="R1800" i="6"/>
  <c r="S1800" i="6" s="1"/>
  <c r="AC1799" i="6"/>
  <c r="AD1799" i="6" s="1"/>
  <c r="AA1799" i="6"/>
  <c r="Z1799" i="6"/>
  <c r="Y1799" i="6"/>
  <c r="X1799" i="6"/>
  <c r="W1799" i="6"/>
  <c r="T1799" i="6"/>
  <c r="U1799" i="6" s="1"/>
  <c r="R1799" i="6"/>
  <c r="S1799" i="6" s="1"/>
  <c r="AC1798" i="6"/>
  <c r="AD1798" i="6" s="1"/>
  <c r="AA1798" i="6"/>
  <c r="Z1798" i="6"/>
  <c r="Y1798" i="6"/>
  <c r="X1798" i="6"/>
  <c r="W1798" i="6"/>
  <c r="U1798" i="6"/>
  <c r="T1798" i="6"/>
  <c r="S1798" i="6"/>
  <c r="R1798" i="6"/>
  <c r="AC1797" i="6"/>
  <c r="AD1797" i="6" s="1"/>
  <c r="AA1797" i="6"/>
  <c r="Z1797" i="6"/>
  <c r="Y1797" i="6"/>
  <c r="X1797" i="6"/>
  <c r="W1797" i="6"/>
  <c r="U1797" i="6"/>
  <c r="T1797" i="6"/>
  <c r="S1797" i="6"/>
  <c r="R1797" i="6"/>
  <c r="AC1796" i="6"/>
  <c r="AD1796" i="6" s="1"/>
  <c r="AA1796" i="6"/>
  <c r="Z1796" i="6"/>
  <c r="Y1796" i="6"/>
  <c r="X1796" i="6"/>
  <c r="W1796" i="6"/>
  <c r="U1796" i="6"/>
  <c r="T1796" i="6"/>
  <c r="S1796" i="6"/>
  <c r="R1796" i="6"/>
  <c r="AC1795" i="6"/>
  <c r="AD1795" i="6" s="1"/>
  <c r="AA1795" i="6"/>
  <c r="Z1795" i="6"/>
  <c r="Y1795" i="6"/>
  <c r="X1795" i="6"/>
  <c r="W1795" i="6"/>
  <c r="U1795" i="6"/>
  <c r="T1795" i="6"/>
  <c r="R1795" i="6"/>
  <c r="S1795" i="6" s="1"/>
  <c r="AC1794" i="6"/>
  <c r="AD1794" i="6" s="1"/>
  <c r="AA1794" i="6"/>
  <c r="Z1794" i="6"/>
  <c r="Y1794" i="6"/>
  <c r="X1794" i="6"/>
  <c r="W1794" i="6"/>
  <c r="T1794" i="6"/>
  <c r="U1794" i="6" s="1"/>
  <c r="R1794" i="6"/>
  <c r="S1794" i="6" s="1"/>
  <c r="AC1793" i="6"/>
  <c r="AD1793" i="6" s="1"/>
  <c r="AB1793" i="6"/>
  <c r="AA1793" i="6"/>
  <c r="Z1793" i="6"/>
  <c r="Y1793" i="6"/>
  <c r="X1793" i="6"/>
  <c r="W1793" i="6"/>
  <c r="U1793" i="6"/>
  <c r="T1793" i="6"/>
  <c r="S1793" i="6"/>
  <c r="R1793" i="6"/>
  <c r="AC1792" i="6"/>
  <c r="AD1792" i="6" s="1"/>
  <c r="AB1792" i="6"/>
  <c r="AA1792" i="6"/>
  <c r="Z1792" i="6"/>
  <c r="Y1792" i="6"/>
  <c r="X1792" i="6"/>
  <c r="W1792" i="6"/>
  <c r="T1792" i="6"/>
  <c r="U1792" i="6" s="1"/>
  <c r="R1792" i="6"/>
  <c r="S1792" i="6" s="1"/>
  <c r="AC1791" i="6"/>
  <c r="AD1791" i="6" s="1"/>
  <c r="AB1791" i="6"/>
  <c r="AA1791" i="6"/>
  <c r="Z1791" i="6"/>
  <c r="Y1791" i="6"/>
  <c r="X1791" i="6"/>
  <c r="W1791" i="6"/>
  <c r="T1791" i="6"/>
  <c r="U1791" i="6" s="1"/>
  <c r="R1791" i="6"/>
  <c r="S1791" i="6" s="1"/>
  <c r="AC1790" i="6"/>
  <c r="AD1790" i="6" s="1"/>
  <c r="AB1790" i="6"/>
  <c r="AA1790" i="6"/>
  <c r="Z1790" i="6"/>
  <c r="Y1790" i="6"/>
  <c r="X1790" i="6"/>
  <c r="W1790" i="6"/>
  <c r="T1790" i="6"/>
  <c r="U1790" i="6" s="1"/>
  <c r="R1790" i="6"/>
  <c r="S1790" i="6" s="1"/>
  <c r="AC1789" i="6"/>
  <c r="AD1789" i="6" s="1"/>
  <c r="AB1789" i="6"/>
  <c r="AA1789" i="6"/>
  <c r="Z1789" i="6"/>
  <c r="Y1789" i="6"/>
  <c r="X1789" i="6"/>
  <c r="W1789" i="6"/>
  <c r="U1789" i="6"/>
  <c r="T1789" i="6"/>
  <c r="S1789" i="6"/>
  <c r="R1789" i="6"/>
  <c r="AC1788" i="6"/>
  <c r="AD1788" i="6" s="1"/>
  <c r="AB1788" i="6"/>
  <c r="AA1788" i="6"/>
  <c r="Z1788" i="6"/>
  <c r="Y1788" i="6"/>
  <c r="X1788" i="6"/>
  <c r="W1788" i="6"/>
  <c r="T1788" i="6"/>
  <c r="U1788" i="6" s="1"/>
  <c r="R1788" i="6"/>
  <c r="S1788" i="6" s="1"/>
  <c r="AC1787" i="6"/>
  <c r="AD1787" i="6" s="1"/>
  <c r="AB1787" i="6"/>
  <c r="AA1787" i="6"/>
  <c r="Z1787" i="6"/>
  <c r="Y1787" i="6"/>
  <c r="X1787" i="6"/>
  <c r="W1787" i="6"/>
  <c r="U1787" i="6"/>
  <c r="T1787" i="6"/>
  <c r="R1787" i="6"/>
  <c r="S1787" i="6" s="1"/>
  <c r="AC1786" i="6"/>
  <c r="AD1786" i="6" s="1"/>
  <c r="AB1786" i="6"/>
  <c r="AA1786" i="6"/>
  <c r="Z1786" i="6"/>
  <c r="Y1786" i="6"/>
  <c r="X1786" i="6"/>
  <c r="W1786" i="6"/>
  <c r="U1786" i="6"/>
  <c r="T1786" i="6"/>
  <c r="S1786" i="6"/>
  <c r="R1786" i="6"/>
  <c r="AC1785" i="6"/>
  <c r="AD1785" i="6" s="1"/>
  <c r="AB1785" i="6"/>
  <c r="AA1785" i="6"/>
  <c r="Z1785" i="6"/>
  <c r="Y1785" i="6"/>
  <c r="X1785" i="6"/>
  <c r="W1785" i="6"/>
  <c r="T1785" i="6"/>
  <c r="U1785" i="6" s="1"/>
  <c r="R1785" i="6"/>
  <c r="S1785" i="6" s="1"/>
  <c r="AC1784" i="6"/>
  <c r="AD1784" i="6" s="1"/>
  <c r="AB1784" i="6"/>
  <c r="AA1784" i="6"/>
  <c r="Z1784" i="6"/>
  <c r="Y1784" i="6"/>
  <c r="X1784" i="6"/>
  <c r="W1784" i="6"/>
  <c r="U1784" i="6"/>
  <c r="T1784" i="6"/>
  <c r="R1784" i="6"/>
  <c r="S1784" i="6" s="1"/>
  <c r="AC1783" i="6"/>
  <c r="AD1783" i="6" s="1"/>
  <c r="AB1783" i="6"/>
  <c r="AA1783" i="6"/>
  <c r="Z1783" i="6"/>
  <c r="Y1783" i="6"/>
  <c r="X1783" i="6"/>
  <c r="W1783" i="6"/>
  <c r="U1783" i="6"/>
  <c r="T1783" i="6"/>
  <c r="R1783" i="6"/>
  <c r="S1783" i="6" s="1"/>
  <c r="AC1782" i="6"/>
  <c r="AD1782" i="6" s="1"/>
  <c r="AB1782" i="6"/>
  <c r="AA1782" i="6"/>
  <c r="Z1782" i="6"/>
  <c r="Y1782" i="6"/>
  <c r="X1782" i="6"/>
  <c r="W1782" i="6"/>
  <c r="U1782" i="6"/>
  <c r="T1782" i="6"/>
  <c r="S1782" i="6"/>
  <c r="R1782" i="6"/>
  <c r="AC1781" i="6"/>
  <c r="AD1781" i="6" s="1"/>
  <c r="AB1781" i="6"/>
  <c r="AA1781" i="6"/>
  <c r="Z1781" i="6"/>
  <c r="Y1781" i="6"/>
  <c r="X1781" i="6"/>
  <c r="W1781" i="6"/>
  <c r="T1781" i="6"/>
  <c r="U1781" i="6" s="1"/>
  <c r="R1781" i="6"/>
  <c r="S1781" i="6" s="1"/>
  <c r="AC1780" i="6"/>
  <c r="AD1780" i="6" s="1"/>
  <c r="AB1780" i="6"/>
  <c r="AA1780" i="6"/>
  <c r="Z1780" i="6"/>
  <c r="Y1780" i="6"/>
  <c r="X1780" i="6"/>
  <c r="W1780" i="6"/>
  <c r="U1780" i="6"/>
  <c r="T1780" i="6"/>
  <c r="S1780" i="6"/>
  <c r="R1780" i="6"/>
  <c r="AC1779" i="6"/>
  <c r="AD1779" i="6" s="1"/>
  <c r="AB1779" i="6"/>
  <c r="AA1779" i="6"/>
  <c r="Z1779" i="6"/>
  <c r="Y1779" i="6"/>
  <c r="X1779" i="6"/>
  <c r="W1779" i="6"/>
  <c r="T1779" i="6"/>
  <c r="U1779" i="6" s="1"/>
  <c r="R1779" i="6"/>
  <c r="S1779" i="6" s="1"/>
  <c r="AC1778" i="6"/>
  <c r="AD1778" i="6" s="1"/>
  <c r="AB1778" i="6"/>
  <c r="AA1778" i="6"/>
  <c r="Z1778" i="6"/>
  <c r="Y1778" i="6"/>
  <c r="X1778" i="6"/>
  <c r="W1778" i="6"/>
  <c r="T1778" i="6"/>
  <c r="U1778" i="6" s="1"/>
  <c r="R1778" i="6"/>
  <c r="S1778" i="6" s="1"/>
  <c r="AC1777" i="6"/>
  <c r="AD1777" i="6" s="1"/>
  <c r="AB1777" i="6"/>
  <c r="AA1777" i="6"/>
  <c r="Z1777" i="6"/>
  <c r="Y1777" i="6"/>
  <c r="X1777" i="6"/>
  <c r="W1777" i="6"/>
  <c r="U1777" i="6"/>
  <c r="T1777" i="6"/>
  <c r="S1777" i="6"/>
  <c r="R1777" i="6"/>
  <c r="AC1776" i="6"/>
  <c r="AD1776" i="6" s="1"/>
  <c r="AB1776" i="6"/>
  <c r="AA1776" i="6"/>
  <c r="Z1776" i="6"/>
  <c r="Y1776" i="6"/>
  <c r="X1776" i="6"/>
  <c r="W1776" i="6"/>
  <c r="T1776" i="6"/>
  <c r="U1776" i="6" s="1"/>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U1774" i="6" s="1"/>
  <c r="R1774" i="6"/>
  <c r="S1774" i="6" s="1"/>
  <c r="AC1773" i="6"/>
  <c r="AD1773" i="6" s="1"/>
  <c r="AB1773" i="6"/>
  <c r="AA1773" i="6"/>
  <c r="Z1773" i="6"/>
  <c r="Y1773" i="6"/>
  <c r="X1773" i="6"/>
  <c r="W1773" i="6"/>
  <c r="U1773" i="6"/>
  <c r="T1773" i="6"/>
  <c r="S1773" i="6"/>
  <c r="R1773" i="6"/>
  <c r="AC1772" i="6"/>
  <c r="AD1772" i="6" s="1"/>
  <c r="AB1772" i="6"/>
  <c r="AA1772" i="6"/>
  <c r="Z1772" i="6"/>
  <c r="Y1772" i="6"/>
  <c r="X1772" i="6"/>
  <c r="W1772" i="6"/>
  <c r="T1772" i="6"/>
  <c r="U1772" i="6" s="1"/>
  <c r="R1772" i="6"/>
  <c r="S1772" i="6" s="1"/>
  <c r="AC1771" i="6"/>
  <c r="AD1771" i="6" s="1"/>
  <c r="AB1771" i="6"/>
  <c r="AA1771" i="6"/>
  <c r="Z1771" i="6"/>
  <c r="Y1771" i="6"/>
  <c r="X1771" i="6"/>
  <c r="W1771" i="6"/>
  <c r="U1771" i="6"/>
  <c r="T1771" i="6"/>
  <c r="R1771" i="6"/>
  <c r="S1771" i="6" s="1"/>
  <c r="AC1770" i="6"/>
  <c r="AD1770" i="6" s="1"/>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C1768" i="6"/>
  <c r="AD1768" i="6" s="1"/>
  <c r="AB1768" i="6"/>
  <c r="AA1768" i="6"/>
  <c r="Z1768" i="6"/>
  <c r="Y1768" i="6"/>
  <c r="X1768" i="6"/>
  <c r="W1768" i="6"/>
  <c r="U1768" i="6"/>
  <c r="T1768" i="6"/>
  <c r="R1768" i="6"/>
  <c r="S1768" i="6" s="1"/>
  <c r="AC1767" i="6"/>
  <c r="AD1767" i="6" s="1"/>
  <c r="AB1767" i="6"/>
  <c r="AA1767" i="6"/>
  <c r="Z1767" i="6"/>
  <c r="Y1767" i="6"/>
  <c r="X1767" i="6"/>
  <c r="W1767" i="6"/>
  <c r="U1767" i="6"/>
  <c r="T1767" i="6"/>
  <c r="R1767" i="6"/>
  <c r="S1767" i="6" s="1"/>
  <c r="AC1766" i="6"/>
  <c r="AD1766" i="6" s="1"/>
  <c r="AB1766" i="6"/>
  <c r="AA1766" i="6"/>
  <c r="Z1766" i="6"/>
  <c r="Y1766" i="6"/>
  <c r="X1766" i="6"/>
  <c r="W1766" i="6"/>
  <c r="U1766" i="6"/>
  <c r="T1766" i="6"/>
  <c r="S1766" i="6"/>
  <c r="R1766" i="6"/>
  <c r="AC1765" i="6"/>
  <c r="AD1765" i="6" s="1"/>
  <c r="AB1765" i="6"/>
  <c r="AA1765" i="6"/>
  <c r="Z1765" i="6"/>
  <c r="Y1765" i="6"/>
  <c r="X1765" i="6"/>
  <c r="W1765" i="6"/>
  <c r="T1765" i="6"/>
  <c r="U1765" i="6" s="1"/>
  <c r="R1765" i="6"/>
  <c r="S1765" i="6" s="1"/>
  <c r="AC1764" i="6"/>
  <c r="AD1764" i="6" s="1"/>
  <c r="AB1764" i="6"/>
  <c r="AA1764" i="6"/>
  <c r="Z1764" i="6"/>
  <c r="Y1764" i="6"/>
  <c r="X1764" i="6"/>
  <c r="W1764" i="6"/>
  <c r="U1764" i="6"/>
  <c r="T1764" i="6"/>
  <c r="S1764" i="6"/>
  <c r="R1764" i="6"/>
  <c r="AC1763" i="6"/>
  <c r="AD1763" i="6" s="1"/>
  <c r="AB1763" i="6"/>
  <c r="AA1763" i="6"/>
  <c r="Z1763" i="6"/>
  <c r="Y1763" i="6"/>
  <c r="X1763" i="6"/>
  <c r="W1763" i="6"/>
  <c r="T1763" i="6"/>
  <c r="U1763" i="6" s="1"/>
  <c r="R1763" i="6"/>
  <c r="S1763" i="6" s="1"/>
  <c r="AC1762" i="6"/>
  <c r="AD1762" i="6" s="1"/>
  <c r="AB1762" i="6"/>
  <c r="AA1762" i="6"/>
  <c r="Z1762" i="6"/>
  <c r="Y1762" i="6"/>
  <c r="X1762" i="6"/>
  <c r="W1762" i="6"/>
  <c r="T1762" i="6"/>
  <c r="U1762" i="6" s="1"/>
  <c r="R1762" i="6"/>
  <c r="S1762" i="6" s="1"/>
  <c r="AC1761" i="6"/>
  <c r="AD1761" i="6" s="1"/>
  <c r="AB1761" i="6"/>
  <c r="AA1761" i="6"/>
  <c r="Z1761" i="6"/>
  <c r="Y1761" i="6"/>
  <c r="X1761" i="6"/>
  <c r="W1761" i="6"/>
  <c r="U1761" i="6"/>
  <c r="T1761" i="6"/>
  <c r="S1761" i="6"/>
  <c r="R1761" i="6"/>
  <c r="AC1760" i="6"/>
  <c r="AD1760" i="6" s="1"/>
  <c r="AB1760" i="6"/>
  <c r="AA1760" i="6"/>
  <c r="Z1760" i="6"/>
  <c r="Y1760" i="6"/>
  <c r="X1760" i="6"/>
  <c r="W1760" i="6"/>
  <c r="T1760" i="6"/>
  <c r="U1760" i="6" s="1"/>
  <c r="R1760" i="6"/>
  <c r="S1760" i="6" s="1"/>
  <c r="AC1759" i="6"/>
  <c r="AD1759" i="6" s="1"/>
  <c r="AB1759" i="6"/>
  <c r="AA1759" i="6"/>
  <c r="Z1759" i="6"/>
  <c r="Y1759" i="6"/>
  <c r="X1759" i="6"/>
  <c r="W1759" i="6"/>
  <c r="T1759" i="6"/>
  <c r="U1759" i="6" s="1"/>
  <c r="R1759" i="6"/>
  <c r="S1759" i="6" s="1"/>
  <c r="AC1758" i="6"/>
  <c r="AD1758" i="6" s="1"/>
  <c r="AB1758" i="6"/>
  <c r="AA1758" i="6"/>
  <c r="Z1758" i="6"/>
  <c r="Y1758" i="6"/>
  <c r="X1758" i="6"/>
  <c r="W1758" i="6"/>
  <c r="T1758" i="6"/>
  <c r="U1758" i="6" s="1"/>
  <c r="R1758" i="6"/>
  <c r="S1758" i="6" s="1"/>
  <c r="AC1757" i="6"/>
  <c r="AD1757" i="6" s="1"/>
  <c r="AB1757" i="6"/>
  <c r="AA1757" i="6"/>
  <c r="Z1757" i="6"/>
  <c r="Y1757" i="6"/>
  <c r="X1757" i="6"/>
  <c r="W1757" i="6"/>
  <c r="U1757" i="6"/>
  <c r="T1757" i="6"/>
  <c r="S1757" i="6"/>
  <c r="R1757" i="6"/>
  <c r="AC1756" i="6"/>
  <c r="AD1756" i="6" s="1"/>
  <c r="AB1756" i="6"/>
  <c r="AA1756" i="6"/>
  <c r="Z1756" i="6"/>
  <c r="Y1756" i="6"/>
  <c r="X1756" i="6"/>
  <c r="W1756" i="6"/>
  <c r="T1756" i="6"/>
  <c r="U1756" i="6" s="1"/>
  <c r="R1756" i="6"/>
  <c r="S1756" i="6" s="1"/>
  <c r="AC1755" i="6"/>
  <c r="AD1755" i="6" s="1"/>
  <c r="AB1755" i="6"/>
  <c r="AA1755" i="6"/>
  <c r="Z1755" i="6"/>
  <c r="Y1755" i="6"/>
  <c r="X1755" i="6"/>
  <c r="W1755" i="6"/>
  <c r="U1755" i="6"/>
  <c r="T1755" i="6"/>
  <c r="R1755" i="6"/>
  <c r="S1755" i="6" s="1"/>
  <c r="AC1754" i="6"/>
  <c r="AD1754" i="6" s="1"/>
  <c r="AB1754" i="6"/>
  <c r="AA1754" i="6"/>
  <c r="Z1754" i="6"/>
  <c r="Y1754" i="6"/>
  <c r="X1754" i="6"/>
  <c r="W1754" i="6"/>
  <c r="U1754" i="6"/>
  <c r="T1754" i="6"/>
  <c r="S1754" i="6"/>
  <c r="R1754" i="6"/>
  <c r="AC1753" i="6"/>
  <c r="AD1753" i="6" s="1"/>
  <c r="AB1753" i="6"/>
  <c r="AA1753" i="6"/>
  <c r="Z1753" i="6"/>
  <c r="Y1753" i="6"/>
  <c r="X1753" i="6"/>
  <c r="W1753" i="6"/>
  <c r="T1753" i="6"/>
  <c r="U1753" i="6" s="1"/>
  <c r="R1753" i="6"/>
  <c r="S1753" i="6" s="1"/>
  <c r="AC1752" i="6"/>
  <c r="AD1752" i="6" s="1"/>
  <c r="AB1752" i="6"/>
  <c r="AA1752" i="6"/>
  <c r="Z1752" i="6"/>
  <c r="Y1752" i="6"/>
  <c r="X1752" i="6"/>
  <c r="W1752" i="6"/>
  <c r="U1752" i="6"/>
  <c r="T1752" i="6"/>
  <c r="R1752" i="6"/>
  <c r="S1752" i="6" s="1"/>
  <c r="AC1751" i="6"/>
  <c r="AD1751" i="6" s="1"/>
  <c r="AB1751" i="6"/>
  <c r="AA1751" i="6"/>
  <c r="Z1751" i="6"/>
  <c r="Y1751" i="6"/>
  <c r="X1751" i="6"/>
  <c r="W1751" i="6"/>
  <c r="U1751" i="6"/>
  <c r="T1751" i="6"/>
  <c r="R1751" i="6"/>
  <c r="S1751" i="6" s="1"/>
  <c r="AC1750" i="6"/>
  <c r="AD1750" i="6" s="1"/>
  <c r="AB1750" i="6"/>
  <c r="AA1750" i="6"/>
  <c r="Z1750" i="6"/>
  <c r="Y1750" i="6"/>
  <c r="X1750" i="6"/>
  <c r="W1750" i="6"/>
  <c r="U1750" i="6"/>
  <c r="T1750" i="6"/>
  <c r="S1750" i="6"/>
  <c r="R1750" i="6"/>
  <c r="AC1749" i="6"/>
  <c r="AD1749" i="6" s="1"/>
  <c r="AB1749" i="6"/>
  <c r="AA1749" i="6"/>
  <c r="Z1749" i="6"/>
  <c r="Y1749" i="6"/>
  <c r="X1749" i="6"/>
  <c r="W1749" i="6"/>
  <c r="T1749" i="6"/>
  <c r="U1749" i="6" s="1"/>
  <c r="R1749" i="6"/>
  <c r="S1749" i="6" s="1"/>
  <c r="AC1748" i="6"/>
  <c r="AD1748" i="6" s="1"/>
  <c r="AB1748" i="6"/>
  <c r="AA1748" i="6"/>
  <c r="Z1748" i="6"/>
  <c r="Y1748" i="6"/>
  <c r="X1748" i="6"/>
  <c r="W1748" i="6"/>
  <c r="U1748" i="6"/>
  <c r="T1748" i="6"/>
  <c r="S1748" i="6"/>
  <c r="R1748" i="6"/>
  <c r="AC1747" i="6"/>
  <c r="AD1747" i="6" s="1"/>
  <c r="AB1747" i="6"/>
  <c r="AA1747" i="6"/>
  <c r="Z1747" i="6"/>
  <c r="Y1747" i="6"/>
  <c r="X1747" i="6"/>
  <c r="W1747" i="6"/>
  <c r="T1747" i="6"/>
  <c r="U1747" i="6" s="1"/>
  <c r="R1747" i="6"/>
  <c r="S1747" i="6" s="1"/>
  <c r="AC1746" i="6"/>
  <c r="AD1746" i="6" s="1"/>
  <c r="AB1746" i="6"/>
  <c r="AA1746" i="6"/>
  <c r="Z1746" i="6"/>
  <c r="Y1746" i="6"/>
  <c r="X1746" i="6"/>
  <c r="W1746" i="6"/>
  <c r="T1746" i="6"/>
  <c r="U1746" i="6" s="1"/>
  <c r="R1746" i="6"/>
  <c r="S1746" i="6" s="1"/>
  <c r="AC1745" i="6"/>
  <c r="AD1745" i="6" s="1"/>
  <c r="AB1745" i="6"/>
  <c r="AA1745" i="6"/>
  <c r="Z1745" i="6"/>
  <c r="Y1745" i="6"/>
  <c r="X1745" i="6"/>
  <c r="W1745" i="6"/>
  <c r="U1745" i="6"/>
  <c r="T1745" i="6"/>
  <c r="S1745" i="6"/>
  <c r="R1745" i="6"/>
  <c r="AC1744" i="6"/>
  <c r="AD1744" i="6" s="1"/>
  <c r="AB1744" i="6"/>
  <c r="AA1744" i="6"/>
  <c r="Z1744" i="6"/>
  <c r="Y1744" i="6"/>
  <c r="X1744" i="6"/>
  <c r="W1744" i="6"/>
  <c r="T1744" i="6"/>
  <c r="U1744" i="6" s="1"/>
  <c r="R1744" i="6"/>
  <c r="S1744" i="6" s="1"/>
  <c r="AC1743" i="6"/>
  <c r="AD1743" i="6" s="1"/>
  <c r="AB1743" i="6"/>
  <c r="AA1743" i="6"/>
  <c r="Z1743" i="6"/>
  <c r="Y1743" i="6"/>
  <c r="X1743" i="6"/>
  <c r="W1743" i="6"/>
  <c r="T1743" i="6"/>
  <c r="U1743" i="6" s="1"/>
  <c r="R1743" i="6"/>
  <c r="S1743" i="6" s="1"/>
  <c r="AC1742" i="6"/>
  <c r="AD1742" i="6" s="1"/>
  <c r="AB1742" i="6"/>
  <c r="AA1742" i="6"/>
  <c r="Z1742" i="6"/>
  <c r="Y1742" i="6"/>
  <c r="X1742" i="6"/>
  <c r="W1742" i="6"/>
  <c r="T1742" i="6"/>
  <c r="U1742" i="6" s="1"/>
  <c r="R1742" i="6"/>
  <c r="S1742" i="6" s="1"/>
  <c r="AC1741" i="6"/>
  <c r="AD1741" i="6" s="1"/>
  <c r="AB1741" i="6"/>
  <c r="AA1741" i="6"/>
  <c r="Z1741" i="6"/>
  <c r="Y1741" i="6"/>
  <c r="X1741" i="6"/>
  <c r="W1741" i="6"/>
  <c r="U1741" i="6"/>
  <c r="T1741" i="6"/>
  <c r="S1741" i="6"/>
  <c r="R1741" i="6"/>
  <c r="AC1740" i="6"/>
  <c r="AD1740" i="6" s="1"/>
  <c r="AB1740" i="6"/>
  <c r="AA1740" i="6"/>
  <c r="Z1740" i="6"/>
  <c r="Y1740" i="6"/>
  <c r="X1740" i="6"/>
  <c r="W1740" i="6"/>
  <c r="T1740" i="6"/>
  <c r="U1740" i="6" s="1"/>
  <c r="R1740" i="6"/>
  <c r="S1740" i="6" s="1"/>
  <c r="AC1739" i="6"/>
  <c r="AD1739" i="6" s="1"/>
  <c r="AB1739" i="6"/>
  <c r="AA1739" i="6"/>
  <c r="Z1739" i="6"/>
  <c r="Y1739" i="6"/>
  <c r="X1739" i="6"/>
  <c r="W1739" i="6"/>
  <c r="U1739" i="6"/>
  <c r="T1739" i="6"/>
  <c r="R1739" i="6"/>
  <c r="S1739" i="6" s="1"/>
  <c r="AC1738" i="6"/>
  <c r="AD1738" i="6" s="1"/>
  <c r="AB1738" i="6"/>
  <c r="AA1738" i="6"/>
  <c r="Z1738" i="6"/>
  <c r="Y1738" i="6"/>
  <c r="X1738" i="6"/>
  <c r="W1738" i="6"/>
  <c r="U1738" i="6"/>
  <c r="T1738" i="6"/>
  <c r="S1738" i="6"/>
  <c r="R1738" i="6"/>
  <c r="AC1737" i="6"/>
  <c r="AD1737" i="6" s="1"/>
  <c r="AB1737" i="6"/>
  <c r="AA1737" i="6"/>
  <c r="Z1737" i="6"/>
  <c r="Y1737" i="6"/>
  <c r="X1737" i="6"/>
  <c r="W1737" i="6"/>
  <c r="T1737" i="6"/>
  <c r="U1737" i="6" s="1"/>
  <c r="R1737" i="6"/>
  <c r="S1737" i="6" s="1"/>
  <c r="AC1736" i="6"/>
  <c r="AD1736" i="6" s="1"/>
  <c r="AB1736" i="6"/>
  <c r="AA1736" i="6"/>
  <c r="Z1736" i="6"/>
  <c r="Y1736" i="6"/>
  <c r="X1736" i="6"/>
  <c r="W1736" i="6"/>
  <c r="U1736" i="6"/>
  <c r="T1736" i="6"/>
  <c r="R1736" i="6"/>
  <c r="S1736" i="6" s="1"/>
  <c r="AC1735" i="6"/>
  <c r="AD1735" i="6" s="1"/>
  <c r="AB1735" i="6"/>
  <c r="AA1735" i="6"/>
  <c r="Z1735" i="6"/>
  <c r="Y1735" i="6"/>
  <c r="X1735" i="6"/>
  <c r="W1735" i="6"/>
  <c r="U1735" i="6"/>
  <c r="T1735" i="6"/>
  <c r="R1735" i="6"/>
  <c r="S1735" i="6" s="1"/>
  <c r="AC1734" i="6"/>
  <c r="AD1734" i="6" s="1"/>
  <c r="AB1734" i="6"/>
  <c r="AA1734" i="6"/>
  <c r="Z1734" i="6"/>
  <c r="Y1734" i="6"/>
  <c r="X1734" i="6"/>
  <c r="W1734" i="6"/>
  <c r="U1734" i="6"/>
  <c r="T1734" i="6"/>
  <c r="S1734" i="6"/>
  <c r="R1734" i="6"/>
  <c r="AC1733" i="6"/>
  <c r="AD1733" i="6" s="1"/>
  <c r="AB1733" i="6"/>
  <c r="AA1733" i="6"/>
  <c r="Z1733" i="6"/>
  <c r="Y1733" i="6"/>
  <c r="X1733" i="6"/>
  <c r="W1733" i="6"/>
  <c r="T1733" i="6"/>
  <c r="U1733" i="6" s="1"/>
  <c r="R1733" i="6"/>
  <c r="S1733" i="6" s="1"/>
  <c r="AC1732" i="6"/>
  <c r="AD1732" i="6" s="1"/>
  <c r="AB1732" i="6"/>
  <c r="AA1732" i="6"/>
  <c r="Z1732" i="6"/>
  <c r="Y1732" i="6"/>
  <c r="X1732" i="6"/>
  <c r="W1732" i="6"/>
  <c r="U1732" i="6"/>
  <c r="T1732" i="6"/>
  <c r="S1732" i="6"/>
  <c r="R1732" i="6"/>
  <c r="AC1731" i="6"/>
  <c r="AD1731" i="6" s="1"/>
  <c r="AB1731" i="6"/>
  <c r="AA1731" i="6"/>
  <c r="Z1731" i="6"/>
  <c r="Y1731" i="6"/>
  <c r="X1731" i="6"/>
  <c r="W1731" i="6"/>
  <c r="T1731" i="6"/>
  <c r="U1731" i="6" s="1"/>
  <c r="R1731" i="6"/>
  <c r="S1731" i="6" s="1"/>
  <c r="AC1730" i="6"/>
  <c r="AD1730" i="6" s="1"/>
  <c r="AB1730" i="6"/>
  <c r="AA1730" i="6"/>
  <c r="Z1730" i="6"/>
  <c r="Y1730" i="6"/>
  <c r="X1730" i="6"/>
  <c r="W1730" i="6"/>
  <c r="T1730" i="6"/>
  <c r="U1730" i="6" s="1"/>
  <c r="R1730" i="6"/>
  <c r="S1730" i="6" s="1"/>
  <c r="AC1729" i="6"/>
  <c r="AD1729" i="6" s="1"/>
  <c r="AA1729" i="6"/>
  <c r="Z1729" i="6"/>
  <c r="Y1729" i="6"/>
  <c r="X1729" i="6"/>
  <c r="W1729" i="6"/>
  <c r="T1729" i="6"/>
  <c r="U1729" i="6" s="1"/>
  <c r="R1729" i="6"/>
  <c r="S1729" i="6" s="1"/>
  <c r="AC1728" i="6"/>
  <c r="AD1728" i="6" s="1"/>
  <c r="AA1728" i="6"/>
  <c r="Z1728" i="6"/>
  <c r="Y1728" i="6"/>
  <c r="X1728" i="6"/>
  <c r="W1728" i="6"/>
  <c r="T1728" i="6"/>
  <c r="U1728" i="6" s="1"/>
  <c r="R1728" i="6"/>
  <c r="S1728" i="6" s="1"/>
  <c r="AC1727" i="6"/>
  <c r="AD1727" i="6" s="1"/>
  <c r="AA1727" i="6"/>
  <c r="Z1727" i="6"/>
  <c r="Y1727" i="6"/>
  <c r="X1727" i="6"/>
  <c r="W1727" i="6"/>
  <c r="U1727" i="6"/>
  <c r="T1727" i="6"/>
  <c r="R1727" i="6"/>
  <c r="S1727" i="6" s="1"/>
  <c r="AC1726" i="6"/>
  <c r="AD1726" i="6" s="1"/>
  <c r="AA1726" i="6"/>
  <c r="Z1726" i="6"/>
  <c r="Y1726" i="6"/>
  <c r="X1726" i="6"/>
  <c r="W1726" i="6"/>
  <c r="T1726" i="6"/>
  <c r="U1726" i="6" s="1"/>
  <c r="R1726" i="6"/>
  <c r="S1726" i="6" s="1"/>
  <c r="AC1725" i="6"/>
  <c r="AD1725" i="6" s="1"/>
  <c r="AA1725" i="6"/>
  <c r="Z1725" i="6"/>
  <c r="Y1725" i="6"/>
  <c r="X1725" i="6"/>
  <c r="W1725" i="6"/>
  <c r="T1725" i="6"/>
  <c r="U1725" i="6" s="1"/>
  <c r="R1725" i="6"/>
  <c r="S1725" i="6" s="1"/>
  <c r="AC1724" i="6"/>
  <c r="AD1724" i="6" s="1"/>
  <c r="AA1724" i="6"/>
  <c r="Z1724" i="6"/>
  <c r="Y1724" i="6"/>
  <c r="X1724" i="6"/>
  <c r="W1724" i="6"/>
  <c r="T1724" i="6"/>
  <c r="U1724" i="6" s="1"/>
  <c r="R1724" i="6"/>
  <c r="S1724" i="6" s="1"/>
  <c r="AC1723" i="6"/>
  <c r="AD1723" i="6" s="1"/>
  <c r="AA1723" i="6"/>
  <c r="Z1723" i="6"/>
  <c r="Y1723" i="6"/>
  <c r="X1723" i="6"/>
  <c r="W1723" i="6"/>
  <c r="T1723" i="6"/>
  <c r="U1723" i="6" s="1"/>
  <c r="R1723" i="6"/>
  <c r="S1723" i="6" s="1"/>
  <c r="AC1722" i="6"/>
  <c r="AD1722" i="6" s="1"/>
  <c r="AA1722" i="6"/>
  <c r="Z1722" i="6"/>
  <c r="Y1722" i="6"/>
  <c r="X1722" i="6"/>
  <c r="W1722" i="6"/>
  <c r="U1722" i="6"/>
  <c r="T1722" i="6"/>
  <c r="S1722" i="6"/>
  <c r="R1722" i="6"/>
  <c r="AC1721" i="6"/>
  <c r="AD1721" i="6" s="1"/>
  <c r="AA1721" i="6"/>
  <c r="Z1721" i="6"/>
  <c r="Y1721" i="6"/>
  <c r="X1721" i="6"/>
  <c r="W1721" i="6"/>
  <c r="U1721" i="6"/>
  <c r="T1721" i="6"/>
  <c r="S1721" i="6"/>
  <c r="R1721" i="6"/>
  <c r="AC1720" i="6"/>
  <c r="AD1720" i="6" s="1"/>
  <c r="AA1720" i="6"/>
  <c r="Z1720" i="6"/>
  <c r="Y1720" i="6"/>
  <c r="X1720" i="6"/>
  <c r="W1720" i="6"/>
  <c r="U1720" i="6"/>
  <c r="T1720" i="6"/>
  <c r="R1720" i="6"/>
  <c r="S1720" i="6" s="1"/>
  <c r="AC1719" i="6"/>
  <c r="AD1719" i="6" s="1"/>
  <c r="AA1719" i="6"/>
  <c r="Z1719" i="6"/>
  <c r="Y1719" i="6"/>
  <c r="X1719" i="6"/>
  <c r="W1719" i="6"/>
  <c r="T1719" i="6"/>
  <c r="U1719" i="6" s="1"/>
  <c r="R1719" i="6"/>
  <c r="S1719" i="6" s="1"/>
  <c r="AC1718" i="6"/>
  <c r="AD1718" i="6" s="1"/>
  <c r="AA1718" i="6"/>
  <c r="Z1718" i="6"/>
  <c r="Y1718" i="6"/>
  <c r="X1718" i="6"/>
  <c r="W1718" i="6"/>
  <c r="U1718" i="6"/>
  <c r="T1718" i="6"/>
  <c r="S1718" i="6"/>
  <c r="R1718" i="6"/>
  <c r="AC1717" i="6"/>
  <c r="AD1717" i="6" s="1"/>
  <c r="AA1717" i="6"/>
  <c r="Z1717" i="6"/>
  <c r="Y1717" i="6"/>
  <c r="X1717" i="6"/>
  <c r="W1717" i="6"/>
  <c r="U1717" i="6"/>
  <c r="T1717" i="6"/>
  <c r="S1717" i="6"/>
  <c r="R1717" i="6"/>
  <c r="AC1716" i="6"/>
  <c r="AD1716" i="6" s="1"/>
  <c r="AA1716" i="6"/>
  <c r="Z1716" i="6"/>
  <c r="Y1716" i="6"/>
  <c r="X1716" i="6"/>
  <c r="W1716" i="6"/>
  <c r="U1716" i="6"/>
  <c r="T1716" i="6"/>
  <c r="S1716" i="6"/>
  <c r="R1716" i="6"/>
  <c r="AC1715" i="6"/>
  <c r="AD1715" i="6" s="1"/>
  <c r="AA1715" i="6"/>
  <c r="Z1715" i="6"/>
  <c r="Y1715" i="6"/>
  <c r="X1715" i="6"/>
  <c r="W1715" i="6"/>
  <c r="U1715" i="6"/>
  <c r="T1715" i="6"/>
  <c r="R1715" i="6"/>
  <c r="S1715" i="6" s="1"/>
  <c r="AC1714" i="6"/>
  <c r="AD1714" i="6" s="1"/>
  <c r="AA1714" i="6"/>
  <c r="Z1714" i="6"/>
  <c r="Y1714" i="6"/>
  <c r="X1714" i="6"/>
  <c r="W1714" i="6"/>
  <c r="T1714" i="6"/>
  <c r="U1714" i="6" s="1"/>
  <c r="R1714" i="6"/>
  <c r="S1714" i="6" s="1"/>
  <c r="AC1713" i="6"/>
  <c r="AD1713" i="6" s="1"/>
  <c r="AA1713" i="6"/>
  <c r="Z1713" i="6"/>
  <c r="Y1713" i="6"/>
  <c r="X1713" i="6"/>
  <c r="W1713" i="6"/>
  <c r="T1713" i="6"/>
  <c r="U1713" i="6" s="1"/>
  <c r="R1713" i="6"/>
  <c r="S1713" i="6" s="1"/>
  <c r="AC1712" i="6"/>
  <c r="AD1712" i="6" s="1"/>
  <c r="AA1712" i="6"/>
  <c r="Z1712" i="6"/>
  <c r="Y1712" i="6"/>
  <c r="X1712" i="6"/>
  <c r="W1712" i="6"/>
  <c r="T1712" i="6"/>
  <c r="U1712" i="6" s="1"/>
  <c r="R1712" i="6"/>
  <c r="S1712" i="6" s="1"/>
  <c r="AC1711" i="6"/>
  <c r="AD1711" i="6" s="1"/>
  <c r="AA1711" i="6"/>
  <c r="Z1711" i="6"/>
  <c r="Y1711" i="6"/>
  <c r="X1711" i="6"/>
  <c r="W1711" i="6"/>
  <c r="U1711" i="6"/>
  <c r="T1711" i="6"/>
  <c r="R1711" i="6"/>
  <c r="S1711" i="6" s="1"/>
  <c r="AC1710" i="6"/>
  <c r="AD1710" i="6" s="1"/>
  <c r="AA1710" i="6"/>
  <c r="Z1710" i="6"/>
  <c r="Y1710" i="6"/>
  <c r="X1710" i="6"/>
  <c r="W1710" i="6"/>
  <c r="T1710" i="6"/>
  <c r="U1710" i="6" s="1"/>
  <c r="R1710" i="6"/>
  <c r="S1710" i="6" s="1"/>
  <c r="AC1709" i="6"/>
  <c r="AD1709" i="6" s="1"/>
  <c r="AA1709" i="6"/>
  <c r="Z1709" i="6"/>
  <c r="Y1709" i="6"/>
  <c r="X1709" i="6"/>
  <c r="W1709" i="6"/>
  <c r="T1709" i="6"/>
  <c r="U1709" i="6" s="1"/>
  <c r="R1709" i="6"/>
  <c r="S1709" i="6" s="1"/>
  <c r="AC1708" i="6"/>
  <c r="AD1708" i="6" s="1"/>
  <c r="AA1708" i="6"/>
  <c r="Z1708" i="6"/>
  <c r="Y1708" i="6"/>
  <c r="X1708" i="6"/>
  <c r="W1708" i="6"/>
  <c r="T1708" i="6"/>
  <c r="U1708" i="6" s="1"/>
  <c r="R1708" i="6"/>
  <c r="S1708" i="6" s="1"/>
  <c r="AC1707" i="6"/>
  <c r="AD1707" i="6" s="1"/>
  <c r="AA1707" i="6"/>
  <c r="Z1707" i="6"/>
  <c r="Y1707" i="6"/>
  <c r="X1707" i="6"/>
  <c r="W1707" i="6"/>
  <c r="T1707" i="6"/>
  <c r="U1707" i="6" s="1"/>
  <c r="R1707" i="6"/>
  <c r="S1707" i="6" s="1"/>
  <c r="AC1706" i="6"/>
  <c r="AD1706" i="6" s="1"/>
  <c r="AA1706" i="6"/>
  <c r="Z1706" i="6"/>
  <c r="Y1706" i="6"/>
  <c r="X1706" i="6"/>
  <c r="W1706" i="6"/>
  <c r="U1706" i="6"/>
  <c r="T1706" i="6"/>
  <c r="S1706" i="6"/>
  <c r="R1706" i="6"/>
  <c r="AC1705" i="6"/>
  <c r="AD1705" i="6" s="1"/>
  <c r="AA1705" i="6"/>
  <c r="Z1705" i="6"/>
  <c r="Y1705" i="6"/>
  <c r="X1705" i="6"/>
  <c r="W1705" i="6"/>
  <c r="U1705" i="6"/>
  <c r="T1705" i="6"/>
  <c r="S1705" i="6"/>
  <c r="R1705" i="6"/>
  <c r="AC1704" i="6"/>
  <c r="AD1704" i="6" s="1"/>
  <c r="AA1704" i="6"/>
  <c r="Z1704" i="6"/>
  <c r="Y1704" i="6"/>
  <c r="X1704" i="6"/>
  <c r="W1704" i="6"/>
  <c r="U1704" i="6"/>
  <c r="T1704" i="6"/>
  <c r="R1704" i="6"/>
  <c r="S1704" i="6" s="1"/>
  <c r="AC1703" i="6"/>
  <c r="AD1703" i="6" s="1"/>
  <c r="AA1703" i="6"/>
  <c r="Z1703" i="6"/>
  <c r="Y1703" i="6"/>
  <c r="X1703" i="6"/>
  <c r="W1703" i="6"/>
  <c r="T1703" i="6"/>
  <c r="U1703" i="6" s="1"/>
  <c r="R1703" i="6"/>
  <c r="S1703" i="6" s="1"/>
  <c r="AC1702" i="6"/>
  <c r="AD1702" i="6" s="1"/>
  <c r="AA1702" i="6"/>
  <c r="Z1702" i="6"/>
  <c r="Y1702" i="6"/>
  <c r="X1702" i="6"/>
  <c r="W1702" i="6"/>
  <c r="U1702" i="6"/>
  <c r="T1702" i="6"/>
  <c r="S1702" i="6"/>
  <c r="R1702" i="6"/>
  <c r="AC1701" i="6"/>
  <c r="AD1701" i="6" s="1"/>
  <c r="AA1701" i="6"/>
  <c r="Z1701" i="6"/>
  <c r="Y1701" i="6"/>
  <c r="X1701" i="6"/>
  <c r="W1701" i="6"/>
  <c r="U1701" i="6"/>
  <c r="T1701" i="6"/>
  <c r="S1701" i="6"/>
  <c r="R1701" i="6"/>
  <c r="AC1700" i="6"/>
  <c r="AD1700" i="6" s="1"/>
  <c r="AA1700" i="6"/>
  <c r="Z1700" i="6"/>
  <c r="Y1700" i="6"/>
  <c r="X1700" i="6"/>
  <c r="W1700" i="6"/>
  <c r="U1700" i="6"/>
  <c r="T1700" i="6"/>
  <c r="S1700" i="6"/>
  <c r="R1700" i="6"/>
  <c r="AC1699" i="6"/>
  <c r="AD1699" i="6" s="1"/>
  <c r="AA1699" i="6"/>
  <c r="Z1699" i="6"/>
  <c r="Y1699" i="6"/>
  <c r="X1699" i="6"/>
  <c r="W1699" i="6"/>
  <c r="U1699" i="6"/>
  <c r="T1699" i="6"/>
  <c r="R1699" i="6"/>
  <c r="S1699" i="6" s="1"/>
  <c r="AC1698" i="6"/>
  <c r="AD1698" i="6" s="1"/>
  <c r="AA1698" i="6"/>
  <c r="Z1698" i="6"/>
  <c r="Y1698" i="6"/>
  <c r="X1698" i="6"/>
  <c r="W1698" i="6"/>
  <c r="T1698" i="6"/>
  <c r="U1698" i="6" s="1"/>
  <c r="R1698" i="6"/>
  <c r="S1698" i="6" s="1"/>
  <c r="AC1697" i="6"/>
  <c r="AD1697" i="6" s="1"/>
  <c r="AA1697" i="6"/>
  <c r="Z1697" i="6"/>
  <c r="Y1697" i="6"/>
  <c r="X1697" i="6"/>
  <c r="W1697" i="6"/>
  <c r="T1697" i="6"/>
  <c r="U1697" i="6" s="1"/>
  <c r="R1697" i="6"/>
  <c r="S1697" i="6" s="1"/>
  <c r="AC1696" i="6"/>
  <c r="AD1696" i="6" s="1"/>
  <c r="AA1696" i="6"/>
  <c r="Z1696" i="6"/>
  <c r="Y1696" i="6"/>
  <c r="X1696" i="6"/>
  <c r="W1696" i="6"/>
  <c r="T1696" i="6"/>
  <c r="U1696" i="6" s="1"/>
  <c r="R1696" i="6"/>
  <c r="S1696" i="6" s="1"/>
  <c r="AC1695" i="6"/>
  <c r="AD1695" i="6" s="1"/>
  <c r="AA1695" i="6"/>
  <c r="Z1695" i="6"/>
  <c r="Y1695" i="6"/>
  <c r="X1695" i="6"/>
  <c r="W1695" i="6"/>
  <c r="U1695" i="6"/>
  <c r="T1695" i="6"/>
  <c r="R1695" i="6"/>
  <c r="S1695" i="6" s="1"/>
  <c r="AC1694" i="6"/>
  <c r="AD1694" i="6" s="1"/>
  <c r="AA1694" i="6"/>
  <c r="Z1694" i="6"/>
  <c r="Y1694" i="6"/>
  <c r="X1694" i="6"/>
  <c r="W1694" i="6"/>
  <c r="T1694" i="6"/>
  <c r="U1694" i="6" s="1"/>
  <c r="R1694" i="6"/>
  <c r="S1694" i="6" s="1"/>
  <c r="AC1693" i="6"/>
  <c r="AD1693" i="6" s="1"/>
  <c r="AA1693" i="6"/>
  <c r="Z1693" i="6"/>
  <c r="Y1693" i="6"/>
  <c r="X1693" i="6"/>
  <c r="W1693" i="6"/>
  <c r="T1693" i="6"/>
  <c r="U1693" i="6" s="1"/>
  <c r="R1693" i="6"/>
  <c r="S1693" i="6" s="1"/>
  <c r="AC1692" i="6"/>
  <c r="AD1692" i="6" s="1"/>
  <c r="AA1692" i="6"/>
  <c r="Z1692" i="6"/>
  <c r="Y1692" i="6"/>
  <c r="X1692" i="6"/>
  <c r="W1692" i="6"/>
  <c r="T1692" i="6"/>
  <c r="U1692" i="6" s="1"/>
  <c r="R1692" i="6"/>
  <c r="S1692" i="6" s="1"/>
  <c r="AC1691" i="6"/>
  <c r="AD1691" i="6" s="1"/>
  <c r="AA1691" i="6"/>
  <c r="Z1691" i="6"/>
  <c r="Y1691" i="6"/>
  <c r="X1691" i="6"/>
  <c r="W1691" i="6"/>
  <c r="T1691" i="6"/>
  <c r="U1691" i="6" s="1"/>
  <c r="R1691" i="6"/>
  <c r="S1691" i="6" s="1"/>
  <c r="AC1690" i="6"/>
  <c r="AD1690" i="6" s="1"/>
  <c r="AA1690" i="6"/>
  <c r="Z1690" i="6"/>
  <c r="Y1690" i="6"/>
  <c r="X1690" i="6"/>
  <c r="W1690" i="6"/>
  <c r="U1690" i="6"/>
  <c r="T1690" i="6"/>
  <c r="S1690" i="6"/>
  <c r="R1690" i="6"/>
  <c r="AC1689" i="6"/>
  <c r="AD1689" i="6" s="1"/>
  <c r="AA1689" i="6"/>
  <c r="Z1689" i="6"/>
  <c r="Y1689" i="6"/>
  <c r="X1689" i="6"/>
  <c r="W1689" i="6"/>
  <c r="U1689" i="6"/>
  <c r="T1689" i="6"/>
  <c r="S1689" i="6"/>
  <c r="R1689" i="6"/>
  <c r="AC1688" i="6"/>
  <c r="AD1688" i="6" s="1"/>
  <c r="AA1688" i="6"/>
  <c r="Z1688" i="6"/>
  <c r="Y1688" i="6"/>
  <c r="X1688" i="6"/>
  <c r="W1688" i="6"/>
  <c r="U1688" i="6"/>
  <c r="T1688" i="6"/>
  <c r="R1688" i="6"/>
  <c r="S1688" i="6" s="1"/>
  <c r="AC1687" i="6"/>
  <c r="AD1687" i="6" s="1"/>
  <c r="AA1687" i="6"/>
  <c r="Z1687" i="6"/>
  <c r="Y1687" i="6"/>
  <c r="X1687" i="6"/>
  <c r="W1687" i="6"/>
  <c r="T1687" i="6"/>
  <c r="U1687" i="6" s="1"/>
  <c r="R1687" i="6"/>
  <c r="S1687" i="6" s="1"/>
  <c r="AC1686" i="6"/>
  <c r="AD1686" i="6" s="1"/>
  <c r="AA1686" i="6"/>
  <c r="Z1686" i="6"/>
  <c r="Y1686" i="6"/>
  <c r="X1686" i="6"/>
  <c r="W1686" i="6"/>
  <c r="U1686" i="6"/>
  <c r="T1686" i="6"/>
  <c r="S1686" i="6"/>
  <c r="R1686" i="6"/>
  <c r="AC1685" i="6"/>
  <c r="AD1685" i="6" s="1"/>
  <c r="AA1685" i="6"/>
  <c r="Z1685" i="6"/>
  <c r="Y1685" i="6"/>
  <c r="X1685" i="6"/>
  <c r="W1685" i="6"/>
  <c r="U1685" i="6"/>
  <c r="T1685" i="6"/>
  <c r="S1685" i="6"/>
  <c r="R1685" i="6"/>
  <c r="AC1684" i="6"/>
  <c r="AD1684" i="6" s="1"/>
  <c r="AA1684" i="6"/>
  <c r="Z1684" i="6"/>
  <c r="Y1684" i="6"/>
  <c r="X1684" i="6"/>
  <c r="W1684" i="6"/>
  <c r="U1684" i="6"/>
  <c r="T1684" i="6"/>
  <c r="S1684" i="6"/>
  <c r="R1684" i="6"/>
  <c r="AC1683" i="6"/>
  <c r="AD1683" i="6" s="1"/>
  <c r="AA1683" i="6"/>
  <c r="Z1683" i="6"/>
  <c r="Y1683" i="6"/>
  <c r="X1683" i="6"/>
  <c r="W1683" i="6"/>
  <c r="U1683" i="6"/>
  <c r="T1683" i="6"/>
  <c r="R1683" i="6"/>
  <c r="S1683" i="6" s="1"/>
  <c r="AC1682" i="6"/>
  <c r="AD1682" i="6" s="1"/>
  <c r="AA1682" i="6"/>
  <c r="Z1682" i="6"/>
  <c r="Y1682" i="6"/>
  <c r="X1682" i="6"/>
  <c r="W1682" i="6"/>
  <c r="T1682" i="6"/>
  <c r="U1682" i="6" s="1"/>
  <c r="R1682" i="6"/>
  <c r="S1682" i="6" s="1"/>
  <c r="AC1681" i="6"/>
  <c r="AD1681" i="6" s="1"/>
  <c r="AA1681" i="6"/>
  <c r="Z1681" i="6"/>
  <c r="Y1681" i="6"/>
  <c r="X1681" i="6"/>
  <c r="W1681" i="6"/>
  <c r="T1681" i="6"/>
  <c r="U1681" i="6" s="1"/>
  <c r="R1681" i="6"/>
  <c r="S1681" i="6" s="1"/>
  <c r="AC1680" i="6"/>
  <c r="AD1680" i="6" s="1"/>
  <c r="AA1680" i="6"/>
  <c r="Z1680" i="6"/>
  <c r="Y1680" i="6"/>
  <c r="X1680" i="6"/>
  <c r="W1680" i="6"/>
  <c r="T1680" i="6"/>
  <c r="U1680" i="6" s="1"/>
  <c r="R1680" i="6"/>
  <c r="S1680" i="6" s="1"/>
  <c r="AC1679" i="6"/>
  <c r="AD1679" i="6" s="1"/>
  <c r="AA1679" i="6"/>
  <c r="Z1679" i="6"/>
  <c r="Y1679" i="6"/>
  <c r="X1679" i="6"/>
  <c r="W1679" i="6"/>
  <c r="U1679" i="6"/>
  <c r="T1679" i="6"/>
  <c r="R1679" i="6"/>
  <c r="S1679" i="6" s="1"/>
  <c r="AC1678" i="6"/>
  <c r="AD1678" i="6" s="1"/>
  <c r="AA1678" i="6"/>
  <c r="Z1678" i="6"/>
  <c r="Y1678" i="6"/>
  <c r="X1678" i="6"/>
  <c r="W1678" i="6"/>
  <c r="T1678" i="6"/>
  <c r="U1678" i="6" s="1"/>
  <c r="R1678" i="6"/>
  <c r="S1678" i="6" s="1"/>
  <c r="AC1677" i="6"/>
  <c r="AD1677" i="6" s="1"/>
  <c r="AA1677" i="6"/>
  <c r="Z1677" i="6"/>
  <c r="Y1677" i="6"/>
  <c r="X1677" i="6"/>
  <c r="W1677" i="6"/>
  <c r="T1677" i="6"/>
  <c r="U1677" i="6" s="1"/>
  <c r="R1677" i="6"/>
  <c r="S1677" i="6" s="1"/>
  <c r="AC1676" i="6"/>
  <c r="AD1676" i="6" s="1"/>
  <c r="AA1676" i="6"/>
  <c r="Z1676" i="6"/>
  <c r="Y1676" i="6"/>
  <c r="X1676" i="6"/>
  <c r="W1676" i="6"/>
  <c r="T1676" i="6"/>
  <c r="U1676" i="6" s="1"/>
  <c r="R1676" i="6"/>
  <c r="S1676" i="6" s="1"/>
  <c r="AC1675" i="6"/>
  <c r="AD1675" i="6" s="1"/>
  <c r="AA1675" i="6"/>
  <c r="Z1675" i="6"/>
  <c r="Y1675" i="6"/>
  <c r="X1675" i="6"/>
  <c r="W1675" i="6"/>
  <c r="T1675" i="6"/>
  <c r="U1675" i="6" s="1"/>
  <c r="R1675" i="6"/>
  <c r="S1675" i="6" s="1"/>
  <c r="AC1674" i="6"/>
  <c r="AD1674" i="6" s="1"/>
  <c r="AA1674" i="6"/>
  <c r="Z1674" i="6"/>
  <c r="Y1674" i="6"/>
  <c r="X1674" i="6"/>
  <c r="W1674" i="6"/>
  <c r="U1674" i="6"/>
  <c r="T1674" i="6"/>
  <c r="S1674" i="6"/>
  <c r="R1674" i="6"/>
  <c r="AC1673" i="6"/>
  <c r="AD1673" i="6" s="1"/>
  <c r="AA1673" i="6"/>
  <c r="Z1673" i="6"/>
  <c r="Y1673" i="6"/>
  <c r="X1673" i="6"/>
  <c r="W1673" i="6"/>
  <c r="U1673" i="6"/>
  <c r="T1673" i="6"/>
  <c r="S1673" i="6"/>
  <c r="R1673" i="6"/>
  <c r="AC1672" i="6"/>
  <c r="AD1672" i="6" s="1"/>
  <c r="AA1672" i="6"/>
  <c r="Z1672" i="6"/>
  <c r="Y1672" i="6"/>
  <c r="X1672" i="6"/>
  <c r="W1672" i="6"/>
  <c r="U1672" i="6"/>
  <c r="T1672" i="6"/>
  <c r="R1672" i="6"/>
  <c r="S1672" i="6" s="1"/>
  <c r="AC1671" i="6"/>
  <c r="AD1671" i="6" s="1"/>
  <c r="AA1671" i="6"/>
  <c r="Z1671" i="6"/>
  <c r="Y1671" i="6"/>
  <c r="X1671" i="6"/>
  <c r="W1671" i="6"/>
  <c r="T1671" i="6"/>
  <c r="U1671" i="6" s="1"/>
  <c r="R1671" i="6"/>
  <c r="S1671" i="6" s="1"/>
  <c r="AC1670" i="6"/>
  <c r="AD1670" i="6" s="1"/>
  <c r="AA1670" i="6"/>
  <c r="Z1670" i="6"/>
  <c r="Y1670" i="6"/>
  <c r="X1670" i="6"/>
  <c r="W1670" i="6"/>
  <c r="U1670" i="6"/>
  <c r="T1670" i="6"/>
  <c r="S1670" i="6"/>
  <c r="R1670" i="6"/>
  <c r="AC1669" i="6"/>
  <c r="AD1669" i="6" s="1"/>
  <c r="AA1669" i="6"/>
  <c r="Z1669" i="6"/>
  <c r="Y1669" i="6"/>
  <c r="X1669" i="6"/>
  <c r="W1669" i="6"/>
  <c r="U1669" i="6"/>
  <c r="T1669" i="6"/>
  <c r="S1669" i="6"/>
  <c r="R1669" i="6"/>
  <c r="AC1668" i="6"/>
  <c r="AD1668" i="6" s="1"/>
  <c r="AA1668" i="6"/>
  <c r="Z1668" i="6"/>
  <c r="Y1668" i="6"/>
  <c r="X1668" i="6"/>
  <c r="W1668" i="6"/>
  <c r="U1668" i="6"/>
  <c r="T1668" i="6"/>
  <c r="S1668" i="6"/>
  <c r="R1668" i="6"/>
  <c r="AC1667" i="6"/>
  <c r="AD1667" i="6" s="1"/>
  <c r="AA1667" i="6"/>
  <c r="Z1667" i="6"/>
  <c r="Y1667" i="6"/>
  <c r="X1667" i="6"/>
  <c r="W1667" i="6"/>
  <c r="U1667" i="6"/>
  <c r="T1667" i="6"/>
  <c r="R1667" i="6"/>
  <c r="S1667" i="6" s="1"/>
  <c r="AC1666" i="6"/>
  <c r="AD1666" i="6" s="1"/>
  <c r="AA1666" i="6"/>
  <c r="Z1666" i="6"/>
  <c r="Y1666" i="6"/>
  <c r="X1666" i="6"/>
  <c r="W1666" i="6"/>
  <c r="T1666" i="6"/>
  <c r="U1666" i="6" s="1"/>
  <c r="R1666" i="6"/>
  <c r="S1666" i="6" s="1"/>
  <c r="AC1665" i="6"/>
  <c r="AD1665" i="6" s="1"/>
  <c r="AA1665" i="6"/>
  <c r="Z1665" i="6"/>
  <c r="Y1665" i="6"/>
  <c r="X1665" i="6"/>
  <c r="W1665" i="6"/>
  <c r="T1665" i="6"/>
  <c r="U1665" i="6" s="1"/>
  <c r="R1665" i="6"/>
  <c r="S1665" i="6" s="1"/>
  <c r="AC1664" i="6"/>
  <c r="AD1664" i="6" s="1"/>
  <c r="AA1664" i="6"/>
  <c r="Z1664" i="6"/>
  <c r="Y1664" i="6"/>
  <c r="X1664" i="6"/>
  <c r="W1664" i="6"/>
  <c r="T1664" i="6"/>
  <c r="U1664" i="6" s="1"/>
  <c r="R1664" i="6"/>
  <c r="S1664" i="6" s="1"/>
  <c r="AC1663" i="6"/>
  <c r="AD1663" i="6" s="1"/>
  <c r="AA1663" i="6"/>
  <c r="Z1663" i="6"/>
  <c r="Y1663" i="6"/>
  <c r="X1663" i="6"/>
  <c r="W1663" i="6"/>
  <c r="U1663" i="6"/>
  <c r="T1663" i="6"/>
  <c r="R1663" i="6"/>
  <c r="S1663" i="6" s="1"/>
  <c r="AC1662" i="6"/>
  <c r="AD1662" i="6" s="1"/>
  <c r="AA1662" i="6"/>
  <c r="Z1662" i="6"/>
  <c r="Y1662" i="6"/>
  <c r="X1662" i="6"/>
  <c r="W1662" i="6"/>
  <c r="T1662" i="6"/>
  <c r="U1662" i="6" s="1"/>
  <c r="R1662" i="6"/>
  <c r="S1662" i="6" s="1"/>
  <c r="AC1661" i="6"/>
  <c r="AD1661" i="6" s="1"/>
  <c r="AA1661" i="6"/>
  <c r="Z1661" i="6"/>
  <c r="Y1661" i="6"/>
  <c r="X1661" i="6"/>
  <c r="W1661" i="6"/>
  <c r="T1661" i="6"/>
  <c r="U1661" i="6" s="1"/>
  <c r="R1661" i="6"/>
  <c r="S1661" i="6" s="1"/>
  <c r="AC1660" i="6"/>
  <c r="AD1660" i="6" s="1"/>
  <c r="AA1660" i="6"/>
  <c r="Z1660" i="6"/>
  <c r="Y1660" i="6"/>
  <c r="X1660" i="6"/>
  <c r="W1660" i="6"/>
  <c r="T1660" i="6"/>
  <c r="U1660" i="6" s="1"/>
  <c r="R1660" i="6"/>
  <c r="S1660" i="6" s="1"/>
  <c r="AC1659" i="6"/>
  <c r="AD1659" i="6" s="1"/>
  <c r="AA1659" i="6"/>
  <c r="Z1659" i="6"/>
  <c r="Y1659" i="6"/>
  <c r="X1659" i="6"/>
  <c r="W1659" i="6"/>
  <c r="T1659" i="6"/>
  <c r="U1659" i="6" s="1"/>
  <c r="R1659" i="6"/>
  <c r="S1659" i="6" s="1"/>
  <c r="AC1658" i="6"/>
  <c r="AD1658" i="6" s="1"/>
  <c r="AA1658" i="6"/>
  <c r="Z1658" i="6"/>
  <c r="Y1658" i="6"/>
  <c r="X1658" i="6"/>
  <c r="W1658" i="6"/>
  <c r="U1658" i="6"/>
  <c r="T1658" i="6"/>
  <c r="S1658" i="6"/>
  <c r="R1658" i="6"/>
  <c r="AC1657" i="6"/>
  <c r="AD1657" i="6" s="1"/>
  <c r="AA1657" i="6"/>
  <c r="Z1657" i="6"/>
  <c r="Y1657" i="6"/>
  <c r="X1657" i="6"/>
  <c r="W1657" i="6"/>
  <c r="U1657" i="6"/>
  <c r="T1657" i="6"/>
  <c r="S1657" i="6"/>
  <c r="R1657" i="6"/>
  <c r="AC1656" i="6"/>
  <c r="AD1656" i="6" s="1"/>
  <c r="AA1656" i="6"/>
  <c r="Z1656" i="6"/>
  <c r="Y1656" i="6"/>
  <c r="X1656" i="6"/>
  <c r="W1656" i="6"/>
  <c r="U1656" i="6"/>
  <c r="T1656" i="6"/>
  <c r="R1656" i="6"/>
  <c r="S1656" i="6" s="1"/>
  <c r="AC1655" i="6"/>
  <c r="AD1655" i="6" s="1"/>
  <c r="AA1655" i="6"/>
  <c r="Z1655" i="6"/>
  <c r="Y1655" i="6"/>
  <c r="X1655" i="6"/>
  <c r="W1655" i="6"/>
  <c r="T1655" i="6"/>
  <c r="U1655" i="6" s="1"/>
  <c r="R1655" i="6"/>
  <c r="S1655" i="6" s="1"/>
  <c r="AC1654" i="6"/>
  <c r="AD1654" i="6" s="1"/>
  <c r="AA1654" i="6"/>
  <c r="Z1654" i="6"/>
  <c r="Y1654" i="6"/>
  <c r="X1654" i="6"/>
  <c r="W1654" i="6"/>
  <c r="U1654" i="6"/>
  <c r="T1654" i="6"/>
  <c r="S1654" i="6"/>
  <c r="R1654" i="6"/>
  <c r="AC1653" i="6"/>
  <c r="AD1653" i="6" s="1"/>
  <c r="AA1653" i="6"/>
  <c r="Z1653" i="6"/>
  <c r="Y1653" i="6"/>
  <c r="X1653" i="6"/>
  <c r="W1653" i="6"/>
  <c r="U1653" i="6"/>
  <c r="T1653" i="6"/>
  <c r="S1653" i="6"/>
  <c r="R1653" i="6"/>
  <c r="AC1652" i="6"/>
  <c r="AD1652" i="6" s="1"/>
  <c r="AA1652" i="6"/>
  <c r="Z1652" i="6"/>
  <c r="Y1652" i="6"/>
  <c r="X1652" i="6"/>
  <c r="W1652" i="6"/>
  <c r="U1652" i="6"/>
  <c r="T1652" i="6"/>
  <c r="S1652" i="6"/>
  <c r="R1652" i="6"/>
  <c r="AC1651" i="6"/>
  <c r="AD1651" i="6" s="1"/>
  <c r="AA1651" i="6"/>
  <c r="Z1651" i="6"/>
  <c r="Y1651" i="6"/>
  <c r="X1651" i="6"/>
  <c r="W1651" i="6"/>
  <c r="U1651" i="6"/>
  <c r="T1651" i="6"/>
  <c r="R1651" i="6"/>
  <c r="S1651" i="6" s="1"/>
  <c r="AC1650" i="6"/>
  <c r="AD1650" i="6" s="1"/>
  <c r="AA1650" i="6"/>
  <c r="Z1650" i="6"/>
  <c r="Y1650" i="6"/>
  <c r="X1650" i="6"/>
  <c r="W1650" i="6"/>
  <c r="T1650" i="6"/>
  <c r="U1650" i="6" s="1"/>
  <c r="R1650" i="6"/>
  <c r="S1650" i="6" s="1"/>
  <c r="AC1649" i="6"/>
  <c r="AD1649" i="6" s="1"/>
  <c r="AA1649" i="6"/>
  <c r="Z1649" i="6"/>
  <c r="Y1649" i="6"/>
  <c r="X1649" i="6"/>
  <c r="W1649" i="6"/>
  <c r="T1649" i="6"/>
  <c r="U1649" i="6" s="1"/>
  <c r="R1649" i="6"/>
  <c r="S1649" i="6" s="1"/>
  <c r="AC1648" i="6"/>
  <c r="AD1648" i="6" s="1"/>
  <c r="AA1648" i="6"/>
  <c r="Z1648" i="6"/>
  <c r="Y1648" i="6"/>
  <c r="X1648" i="6"/>
  <c r="W1648" i="6"/>
  <c r="T1648" i="6"/>
  <c r="U1648" i="6" s="1"/>
  <c r="R1648" i="6"/>
  <c r="S1648" i="6" s="1"/>
  <c r="AC1647" i="6"/>
  <c r="AD1647" i="6" s="1"/>
  <c r="AA1647" i="6"/>
  <c r="Z1647" i="6"/>
  <c r="Y1647" i="6"/>
  <c r="X1647" i="6"/>
  <c r="W1647" i="6"/>
  <c r="U1647" i="6"/>
  <c r="T1647" i="6"/>
  <c r="R1647" i="6"/>
  <c r="S1647" i="6" s="1"/>
  <c r="AC1646" i="6"/>
  <c r="AD1646" i="6" s="1"/>
  <c r="AA1646" i="6"/>
  <c r="Z1646" i="6"/>
  <c r="Y1646" i="6"/>
  <c r="X1646" i="6"/>
  <c r="W1646" i="6"/>
  <c r="T1646" i="6"/>
  <c r="U1646" i="6" s="1"/>
  <c r="S1646" i="6"/>
  <c r="R1646" i="6"/>
  <c r="AC1645" i="6"/>
  <c r="AD1645" i="6" s="1"/>
  <c r="AA1645" i="6"/>
  <c r="Z1645" i="6"/>
  <c r="Y1645" i="6"/>
  <c r="X1645" i="6"/>
  <c r="W1645" i="6"/>
  <c r="U1645" i="6"/>
  <c r="T1645" i="6"/>
  <c r="R1645" i="6"/>
  <c r="S1645" i="6" s="1"/>
  <c r="AC1644" i="6"/>
  <c r="AD1644" i="6" s="1"/>
  <c r="AA1644" i="6"/>
  <c r="Z1644" i="6"/>
  <c r="Y1644" i="6"/>
  <c r="X1644" i="6"/>
  <c r="W1644" i="6"/>
  <c r="T1644" i="6"/>
  <c r="U1644" i="6" s="1"/>
  <c r="S1644" i="6"/>
  <c r="R1644" i="6"/>
  <c r="AC1643" i="6"/>
  <c r="AD1643" i="6" s="1"/>
  <c r="AA1643" i="6"/>
  <c r="Z1643" i="6"/>
  <c r="Y1643" i="6"/>
  <c r="X1643" i="6"/>
  <c r="W1643" i="6"/>
  <c r="U1643" i="6"/>
  <c r="T1643" i="6"/>
  <c r="R1643" i="6"/>
  <c r="S1643" i="6" s="1"/>
  <c r="AC1642" i="6"/>
  <c r="AD1642" i="6" s="1"/>
  <c r="AA1642" i="6"/>
  <c r="Z1642" i="6"/>
  <c r="Y1642" i="6"/>
  <c r="X1642" i="6"/>
  <c r="W1642" i="6"/>
  <c r="U1642" i="6"/>
  <c r="T1642" i="6"/>
  <c r="R1642" i="6"/>
  <c r="S1642" i="6" s="1"/>
  <c r="AC1641" i="6"/>
  <c r="AD1641" i="6" s="1"/>
  <c r="AA1641" i="6"/>
  <c r="Z1641" i="6"/>
  <c r="Y1641" i="6"/>
  <c r="X1641" i="6"/>
  <c r="W1641" i="6"/>
  <c r="T1641" i="6"/>
  <c r="U1641" i="6" s="1"/>
  <c r="S1641" i="6"/>
  <c r="R1641" i="6"/>
  <c r="AC1640" i="6"/>
  <c r="AD1640" i="6" s="1"/>
  <c r="AA1640" i="6"/>
  <c r="Z1640" i="6"/>
  <c r="Y1640" i="6"/>
  <c r="X1640" i="6"/>
  <c r="W1640" i="6"/>
  <c r="U1640" i="6"/>
  <c r="T1640" i="6"/>
  <c r="R1640" i="6"/>
  <c r="S1640" i="6" s="1"/>
  <c r="AC1639" i="6"/>
  <c r="AD1639" i="6" s="1"/>
  <c r="AA1639" i="6"/>
  <c r="Z1639" i="6"/>
  <c r="Y1639" i="6"/>
  <c r="X1639" i="6"/>
  <c r="W1639" i="6"/>
  <c r="T1639" i="6"/>
  <c r="U1639" i="6" s="1"/>
  <c r="R1639" i="6"/>
  <c r="S1639" i="6" s="1"/>
  <c r="AC1638" i="6"/>
  <c r="AD1638" i="6" s="1"/>
  <c r="AA1638" i="6"/>
  <c r="Z1638" i="6"/>
  <c r="Y1638" i="6"/>
  <c r="X1638" i="6"/>
  <c r="W1638" i="6"/>
  <c r="U1638" i="6"/>
  <c r="T1638" i="6"/>
  <c r="S1638" i="6"/>
  <c r="R1638" i="6"/>
  <c r="AC1637" i="6"/>
  <c r="AD1637" i="6" s="1"/>
  <c r="AA1637" i="6"/>
  <c r="Z1637" i="6"/>
  <c r="Y1637" i="6"/>
  <c r="X1637" i="6"/>
  <c r="W1637" i="6"/>
  <c r="U1637" i="6"/>
  <c r="T1637" i="6"/>
  <c r="S1637" i="6"/>
  <c r="R1637" i="6"/>
  <c r="AC1636" i="6"/>
  <c r="AD1636" i="6" s="1"/>
  <c r="AA1636" i="6"/>
  <c r="Z1636" i="6"/>
  <c r="Y1636" i="6"/>
  <c r="X1636" i="6"/>
  <c r="W1636" i="6"/>
  <c r="U1636" i="6"/>
  <c r="T1636" i="6"/>
  <c r="S1636" i="6"/>
  <c r="R1636" i="6"/>
  <c r="AC1635" i="6"/>
  <c r="AD1635" i="6" s="1"/>
  <c r="AA1635" i="6"/>
  <c r="Z1635" i="6"/>
  <c r="Y1635" i="6"/>
  <c r="X1635" i="6"/>
  <c r="W1635" i="6"/>
  <c r="U1635" i="6"/>
  <c r="T1635" i="6"/>
  <c r="R1635" i="6"/>
  <c r="S1635" i="6" s="1"/>
  <c r="AC1634" i="6"/>
  <c r="AD1634" i="6" s="1"/>
  <c r="AA1634" i="6"/>
  <c r="Z1634" i="6"/>
  <c r="Y1634" i="6"/>
  <c r="X1634" i="6"/>
  <c r="W1634" i="6"/>
  <c r="T1634" i="6"/>
  <c r="U1634" i="6" s="1"/>
  <c r="S1634" i="6"/>
  <c r="R1634" i="6"/>
  <c r="AC1633" i="6"/>
  <c r="AD1633" i="6" s="1"/>
  <c r="AA1633" i="6"/>
  <c r="Z1633" i="6"/>
  <c r="Y1633" i="6"/>
  <c r="X1633" i="6"/>
  <c r="W1633" i="6"/>
  <c r="U1633" i="6"/>
  <c r="T1633" i="6"/>
  <c r="R1633" i="6"/>
  <c r="S1633" i="6" s="1"/>
  <c r="AC1632" i="6"/>
  <c r="AD1632" i="6" s="1"/>
  <c r="AA1632" i="6"/>
  <c r="Z1632" i="6"/>
  <c r="Y1632" i="6"/>
  <c r="X1632" i="6"/>
  <c r="W1632" i="6"/>
  <c r="T1632" i="6"/>
  <c r="U1632" i="6" s="1"/>
  <c r="R1632" i="6"/>
  <c r="S1632" i="6" s="1"/>
  <c r="AC1631" i="6"/>
  <c r="AD1631" i="6" s="1"/>
  <c r="AA1631" i="6"/>
  <c r="Z1631" i="6"/>
  <c r="Y1631" i="6"/>
  <c r="X1631" i="6"/>
  <c r="W1631" i="6"/>
  <c r="T1631" i="6"/>
  <c r="U1631" i="6" s="1"/>
  <c r="R1631" i="6"/>
  <c r="S1631" i="6" s="1"/>
  <c r="AC1630" i="6"/>
  <c r="AD1630" i="6" s="1"/>
  <c r="AA1630" i="6"/>
  <c r="Z1630" i="6"/>
  <c r="Y1630" i="6"/>
  <c r="X1630" i="6"/>
  <c r="W1630" i="6"/>
  <c r="U1630" i="6"/>
  <c r="T1630" i="6"/>
  <c r="R1630" i="6"/>
  <c r="S1630" i="6" s="1"/>
  <c r="AC1629" i="6"/>
  <c r="AD1629" i="6" s="1"/>
  <c r="AA1629" i="6"/>
  <c r="Z1629" i="6"/>
  <c r="Y1629" i="6"/>
  <c r="X1629" i="6"/>
  <c r="W1629" i="6"/>
  <c r="T1629" i="6"/>
  <c r="U1629" i="6" s="1"/>
  <c r="S1629" i="6"/>
  <c r="R1629" i="6"/>
  <c r="AC1628" i="6"/>
  <c r="AD1628" i="6" s="1"/>
  <c r="AA1628" i="6"/>
  <c r="Z1628" i="6"/>
  <c r="Y1628" i="6"/>
  <c r="X1628" i="6"/>
  <c r="W1628" i="6"/>
  <c r="U1628" i="6"/>
  <c r="T1628" i="6"/>
  <c r="R1628" i="6"/>
  <c r="S1628" i="6" s="1"/>
  <c r="AC1627" i="6"/>
  <c r="AD1627" i="6" s="1"/>
  <c r="AA1627" i="6"/>
  <c r="Z1627" i="6"/>
  <c r="Y1627" i="6"/>
  <c r="X1627" i="6"/>
  <c r="W1627" i="6"/>
  <c r="T1627" i="6"/>
  <c r="U1627" i="6" s="1"/>
  <c r="R1627" i="6"/>
  <c r="S1627" i="6" s="1"/>
  <c r="AC1626" i="6"/>
  <c r="AD1626" i="6" s="1"/>
  <c r="AA1626" i="6"/>
  <c r="Z1626" i="6"/>
  <c r="Y1626" i="6"/>
  <c r="X1626" i="6"/>
  <c r="W1626" i="6"/>
  <c r="T1626" i="6"/>
  <c r="U1626" i="6" s="1"/>
  <c r="S1626" i="6"/>
  <c r="R1626" i="6"/>
  <c r="AC1625" i="6"/>
  <c r="AD1625" i="6" s="1"/>
  <c r="AA1625" i="6"/>
  <c r="Z1625" i="6"/>
  <c r="Y1625" i="6"/>
  <c r="X1625" i="6"/>
  <c r="W1625" i="6"/>
  <c r="U1625" i="6"/>
  <c r="T1625" i="6"/>
  <c r="R1625" i="6"/>
  <c r="S1625" i="6" s="1"/>
  <c r="AC1624" i="6"/>
  <c r="AD1624" i="6" s="1"/>
  <c r="AA1624" i="6"/>
  <c r="Z1624" i="6"/>
  <c r="Y1624" i="6"/>
  <c r="X1624" i="6"/>
  <c r="W1624" i="6"/>
  <c r="T1624" i="6"/>
  <c r="U1624" i="6" s="1"/>
  <c r="R1624" i="6"/>
  <c r="S1624" i="6" s="1"/>
  <c r="AC1623" i="6"/>
  <c r="AD1623" i="6" s="1"/>
  <c r="AA1623" i="6"/>
  <c r="Z1623" i="6"/>
  <c r="Y1623" i="6"/>
  <c r="X1623" i="6"/>
  <c r="W1623" i="6"/>
  <c r="U1623" i="6"/>
  <c r="T1623" i="6"/>
  <c r="R1623" i="6"/>
  <c r="S1623" i="6" s="1"/>
  <c r="AC1622" i="6"/>
  <c r="AD1622" i="6" s="1"/>
  <c r="AA1622" i="6"/>
  <c r="Z1622" i="6"/>
  <c r="Y1622" i="6"/>
  <c r="X1622" i="6"/>
  <c r="W1622" i="6"/>
  <c r="U1622" i="6"/>
  <c r="T1622" i="6"/>
  <c r="R1622" i="6"/>
  <c r="S1622" i="6" s="1"/>
  <c r="AC1621" i="6"/>
  <c r="AD1621" i="6" s="1"/>
  <c r="AA1621" i="6"/>
  <c r="Z1621" i="6"/>
  <c r="Y1621" i="6"/>
  <c r="X1621" i="6"/>
  <c r="W1621" i="6"/>
  <c r="T1621" i="6"/>
  <c r="U1621" i="6" s="1"/>
  <c r="S1621" i="6"/>
  <c r="R1621" i="6"/>
  <c r="AC1620" i="6"/>
  <c r="AD1620" i="6" s="1"/>
  <c r="AA1620" i="6"/>
  <c r="Z1620" i="6"/>
  <c r="Y1620" i="6"/>
  <c r="X1620" i="6"/>
  <c r="W1620" i="6"/>
  <c r="U1620" i="6"/>
  <c r="T1620" i="6"/>
  <c r="R1620" i="6"/>
  <c r="S1620" i="6" s="1"/>
  <c r="AC1619" i="6"/>
  <c r="AD1619" i="6" s="1"/>
  <c r="AA1619" i="6"/>
  <c r="Z1619" i="6"/>
  <c r="Y1619" i="6"/>
  <c r="X1619" i="6"/>
  <c r="W1619" i="6"/>
  <c r="T1619" i="6"/>
  <c r="U1619" i="6" s="1"/>
  <c r="R1619" i="6"/>
  <c r="S1619" i="6" s="1"/>
  <c r="AC1618" i="6"/>
  <c r="AD1618" i="6" s="1"/>
  <c r="AA1618" i="6"/>
  <c r="Z1618" i="6"/>
  <c r="Y1618" i="6"/>
  <c r="X1618" i="6"/>
  <c r="W1618" i="6"/>
  <c r="U1618" i="6"/>
  <c r="T1618" i="6"/>
  <c r="R1618" i="6"/>
  <c r="S1618" i="6" s="1"/>
  <c r="AC1617" i="6"/>
  <c r="AD1617" i="6" s="1"/>
  <c r="AA1617" i="6"/>
  <c r="Z1617" i="6"/>
  <c r="Y1617" i="6"/>
  <c r="X1617" i="6"/>
  <c r="W1617" i="6"/>
  <c r="T1617" i="6"/>
  <c r="U1617" i="6" s="1"/>
  <c r="S1617" i="6"/>
  <c r="R1617" i="6"/>
  <c r="AC1616" i="6"/>
  <c r="AD1616" i="6" s="1"/>
  <c r="AA1616" i="6"/>
  <c r="Z1616" i="6"/>
  <c r="Y1616" i="6"/>
  <c r="X1616" i="6"/>
  <c r="W1616" i="6"/>
  <c r="U1616" i="6"/>
  <c r="T1616" i="6"/>
  <c r="R1616" i="6"/>
  <c r="S1616" i="6" s="1"/>
  <c r="AC1615" i="6"/>
  <c r="AD1615" i="6" s="1"/>
  <c r="AA1615" i="6"/>
  <c r="Z1615" i="6"/>
  <c r="Y1615" i="6"/>
  <c r="X1615" i="6"/>
  <c r="W1615" i="6"/>
  <c r="U1615" i="6"/>
  <c r="T1615" i="6"/>
  <c r="R1615" i="6"/>
  <c r="S1615" i="6" s="1"/>
  <c r="AC1614" i="6"/>
  <c r="AD1614" i="6" s="1"/>
  <c r="AA1614" i="6"/>
  <c r="Z1614" i="6"/>
  <c r="Y1614" i="6"/>
  <c r="X1614" i="6"/>
  <c r="W1614" i="6"/>
  <c r="T1614" i="6"/>
  <c r="U1614" i="6" s="1"/>
  <c r="R1614" i="6"/>
  <c r="S1614" i="6" s="1"/>
  <c r="AC1613" i="6"/>
  <c r="AD1613" i="6" s="1"/>
  <c r="AA1613" i="6"/>
  <c r="Z1613" i="6"/>
  <c r="Y1613" i="6"/>
  <c r="X1613" i="6"/>
  <c r="W1613" i="6"/>
  <c r="T1613" i="6"/>
  <c r="U1613" i="6" s="1"/>
  <c r="R1613" i="6"/>
  <c r="S1613" i="6" s="1"/>
  <c r="AC1612" i="6"/>
  <c r="AD1612" i="6" s="1"/>
  <c r="AA1612" i="6"/>
  <c r="Z1612" i="6"/>
  <c r="Y1612" i="6"/>
  <c r="X1612" i="6"/>
  <c r="W1612" i="6"/>
  <c r="T1612" i="6"/>
  <c r="U1612" i="6" s="1"/>
  <c r="R1612" i="6"/>
  <c r="S1612" i="6" s="1"/>
  <c r="AC1611" i="6"/>
  <c r="AD1611" i="6" s="1"/>
  <c r="AA1611" i="6"/>
  <c r="Z1611" i="6"/>
  <c r="Y1611" i="6"/>
  <c r="X1611" i="6"/>
  <c r="W1611" i="6"/>
  <c r="T1611" i="6"/>
  <c r="U1611" i="6" s="1"/>
  <c r="R1611" i="6"/>
  <c r="S1611" i="6" s="1"/>
  <c r="AC1610" i="6"/>
  <c r="AD1610" i="6" s="1"/>
  <c r="AA1610" i="6"/>
  <c r="Z1610" i="6"/>
  <c r="Y1610" i="6"/>
  <c r="X1610" i="6"/>
  <c r="W1610" i="6"/>
  <c r="U1610" i="6"/>
  <c r="T1610" i="6"/>
  <c r="S1610" i="6"/>
  <c r="R1610" i="6"/>
  <c r="AC1609" i="6"/>
  <c r="AD1609" i="6" s="1"/>
  <c r="AA1609" i="6"/>
  <c r="Z1609" i="6"/>
  <c r="Y1609" i="6"/>
  <c r="X1609" i="6"/>
  <c r="W1609" i="6"/>
  <c r="U1609" i="6"/>
  <c r="T1609" i="6"/>
  <c r="S1609" i="6"/>
  <c r="R1609" i="6"/>
  <c r="AC1608" i="6"/>
  <c r="AD1608" i="6" s="1"/>
  <c r="AA1608" i="6"/>
  <c r="Z1608" i="6"/>
  <c r="Y1608" i="6"/>
  <c r="X1608" i="6"/>
  <c r="W1608" i="6"/>
  <c r="U1608" i="6"/>
  <c r="T1608" i="6"/>
  <c r="R1608" i="6"/>
  <c r="S1608" i="6" s="1"/>
  <c r="AC1607" i="6"/>
  <c r="AD1607" i="6" s="1"/>
  <c r="AA1607" i="6"/>
  <c r="Z1607" i="6"/>
  <c r="Y1607" i="6"/>
  <c r="X1607" i="6"/>
  <c r="W1607" i="6"/>
  <c r="T1607" i="6"/>
  <c r="U1607" i="6" s="1"/>
  <c r="R1607" i="6"/>
  <c r="S1607" i="6" s="1"/>
  <c r="AC1606" i="6"/>
  <c r="AD1606" i="6" s="1"/>
  <c r="AA1606" i="6"/>
  <c r="Z1606" i="6"/>
  <c r="Y1606" i="6"/>
  <c r="X1606" i="6"/>
  <c r="W1606" i="6"/>
  <c r="T1606" i="6"/>
  <c r="U1606" i="6" s="1"/>
  <c r="S1606" i="6"/>
  <c r="R1606" i="6"/>
  <c r="AC1605" i="6"/>
  <c r="AD1605" i="6" s="1"/>
  <c r="AA1605" i="6"/>
  <c r="Z1605" i="6"/>
  <c r="Y1605" i="6"/>
  <c r="X1605" i="6"/>
  <c r="W1605" i="6"/>
  <c r="U1605" i="6"/>
  <c r="T1605" i="6"/>
  <c r="R1605" i="6"/>
  <c r="S1605" i="6" s="1"/>
  <c r="AC1604" i="6"/>
  <c r="AD1604" i="6" s="1"/>
  <c r="AA1604" i="6"/>
  <c r="Z1604" i="6"/>
  <c r="Y1604" i="6"/>
  <c r="X1604" i="6"/>
  <c r="W1604" i="6"/>
  <c r="T1604" i="6"/>
  <c r="U1604" i="6" s="1"/>
  <c r="S1604" i="6"/>
  <c r="R1604" i="6"/>
  <c r="AC1603" i="6"/>
  <c r="AD1603" i="6" s="1"/>
  <c r="AA1603" i="6"/>
  <c r="Z1603" i="6"/>
  <c r="Y1603" i="6"/>
  <c r="X1603" i="6"/>
  <c r="W1603" i="6"/>
  <c r="U1603" i="6"/>
  <c r="T1603" i="6"/>
  <c r="R1603" i="6"/>
  <c r="S1603" i="6" s="1"/>
  <c r="AC1602" i="6"/>
  <c r="AD1602" i="6" s="1"/>
  <c r="AA1602" i="6"/>
  <c r="Z1602" i="6"/>
  <c r="Y1602" i="6"/>
  <c r="X1602" i="6"/>
  <c r="W1602" i="6"/>
  <c r="T1602" i="6"/>
  <c r="U1602" i="6" s="1"/>
  <c r="R1602" i="6"/>
  <c r="S1602" i="6" s="1"/>
  <c r="AC1601" i="6"/>
  <c r="AD1601" i="6" s="1"/>
  <c r="AB1601" i="6"/>
  <c r="AA1601" i="6"/>
  <c r="Z1601" i="6"/>
  <c r="Y1601" i="6"/>
  <c r="X1601" i="6"/>
  <c r="W1601" i="6"/>
  <c r="U1601" i="6"/>
  <c r="T1601" i="6"/>
  <c r="S1601" i="6"/>
  <c r="R1601" i="6"/>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s="1"/>
  <c r="AB1598" i="6"/>
  <c r="AA1598" i="6"/>
  <c r="Z1598" i="6"/>
  <c r="Y1598" i="6"/>
  <c r="X1598" i="6"/>
  <c r="W1598" i="6"/>
  <c r="U1598" i="6"/>
  <c r="T1598" i="6"/>
  <c r="R1598" i="6"/>
  <c r="S1598" i="6" s="1"/>
  <c r="AC1597" i="6"/>
  <c r="AD1597" i="6" s="1"/>
  <c r="AB1597" i="6"/>
  <c r="AA1597" i="6"/>
  <c r="Z1597" i="6"/>
  <c r="Y1597" i="6"/>
  <c r="X1597" i="6"/>
  <c r="W1597" i="6"/>
  <c r="U1597" i="6"/>
  <c r="T1597" i="6"/>
  <c r="S1597" i="6"/>
  <c r="R1597" i="6"/>
  <c r="AC1596" i="6"/>
  <c r="AD1596" i="6" s="1"/>
  <c r="AB1596" i="6"/>
  <c r="AA1596" i="6"/>
  <c r="Z1596" i="6"/>
  <c r="Y1596" i="6"/>
  <c r="X1596" i="6"/>
  <c r="W1596" i="6"/>
  <c r="T1596" i="6"/>
  <c r="U1596" i="6" s="1"/>
  <c r="S1596" i="6"/>
  <c r="R1596" i="6"/>
  <c r="AC1595" i="6"/>
  <c r="AD1595" i="6" s="1"/>
  <c r="AB1595" i="6"/>
  <c r="AA1595" i="6"/>
  <c r="Z1595" i="6"/>
  <c r="Y1595" i="6"/>
  <c r="X1595" i="6"/>
  <c r="W1595" i="6"/>
  <c r="U1595" i="6"/>
  <c r="T1595" i="6"/>
  <c r="R1595" i="6"/>
  <c r="S1595" i="6" s="1"/>
  <c r="AC1594" i="6"/>
  <c r="AD1594" i="6" s="1"/>
  <c r="AB1594" i="6"/>
  <c r="AA1594" i="6"/>
  <c r="Z1594" i="6"/>
  <c r="Y1594" i="6"/>
  <c r="X1594" i="6"/>
  <c r="W1594" i="6"/>
  <c r="T1594" i="6"/>
  <c r="U1594" i="6" s="1"/>
  <c r="S1594" i="6"/>
  <c r="R1594" i="6"/>
  <c r="AC1593" i="6"/>
  <c r="AD1593" i="6" s="1"/>
  <c r="AB1593" i="6"/>
  <c r="AA1593" i="6"/>
  <c r="Z1593" i="6"/>
  <c r="Y1593" i="6"/>
  <c r="X1593" i="6"/>
  <c r="W1593" i="6"/>
  <c r="T1593" i="6"/>
  <c r="U1593" i="6" s="1"/>
  <c r="R1593" i="6"/>
  <c r="S1593" i="6" s="1"/>
  <c r="AC1592" i="6"/>
  <c r="AD1592" i="6" s="1"/>
  <c r="AB1592" i="6"/>
  <c r="AA1592" i="6"/>
  <c r="Z1592" i="6"/>
  <c r="Y1592" i="6"/>
  <c r="X1592" i="6"/>
  <c r="W1592" i="6"/>
  <c r="U1592" i="6"/>
  <c r="T1592" i="6"/>
  <c r="R1592" i="6"/>
  <c r="S1592" i="6" s="1"/>
  <c r="AC1591" i="6"/>
  <c r="AD1591" i="6" s="1"/>
  <c r="AB1591" i="6"/>
  <c r="AA1591" i="6"/>
  <c r="Z1591" i="6"/>
  <c r="Y1591" i="6"/>
  <c r="X1591" i="6"/>
  <c r="W1591" i="6"/>
  <c r="U1591" i="6"/>
  <c r="T1591" i="6"/>
  <c r="R1591" i="6"/>
  <c r="S1591" i="6" s="1"/>
  <c r="AC1590" i="6"/>
  <c r="AD1590" i="6" s="1"/>
  <c r="AB1590" i="6"/>
  <c r="AA1590" i="6"/>
  <c r="Z1590" i="6"/>
  <c r="Y1590" i="6"/>
  <c r="X1590" i="6"/>
  <c r="W1590" i="6"/>
  <c r="U1590" i="6"/>
  <c r="T1590" i="6"/>
  <c r="S1590" i="6"/>
  <c r="R1590" i="6"/>
  <c r="AC1589" i="6"/>
  <c r="AD1589" i="6" s="1"/>
  <c r="AB1589" i="6"/>
  <c r="AA1589" i="6"/>
  <c r="Z1589" i="6"/>
  <c r="Y1589" i="6"/>
  <c r="X1589" i="6"/>
  <c r="W1589" i="6"/>
  <c r="T1589" i="6"/>
  <c r="U1589" i="6" s="1"/>
  <c r="R1589" i="6"/>
  <c r="S1589" i="6" s="1"/>
  <c r="AC1588" i="6"/>
  <c r="AD1588" i="6" s="1"/>
  <c r="AB1588" i="6"/>
  <c r="AA1588" i="6"/>
  <c r="Z1588" i="6"/>
  <c r="Y1588" i="6"/>
  <c r="X1588" i="6"/>
  <c r="W1588" i="6"/>
  <c r="T1588" i="6"/>
  <c r="U1588" i="6" s="1"/>
  <c r="S1588" i="6"/>
  <c r="R1588" i="6"/>
  <c r="AC1587" i="6"/>
  <c r="AD1587" i="6" s="1"/>
  <c r="AB1587" i="6"/>
  <c r="AA1587" i="6"/>
  <c r="Z1587" i="6"/>
  <c r="Y1587" i="6"/>
  <c r="X1587" i="6"/>
  <c r="W1587" i="6"/>
  <c r="T1587" i="6"/>
  <c r="U1587" i="6" s="1"/>
  <c r="R1587" i="6"/>
  <c r="S1587" i="6" s="1"/>
  <c r="AC1586" i="6"/>
  <c r="AD1586" i="6" s="1"/>
  <c r="AB1586" i="6"/>
  <c r="AA1586" i="6"/>
  <c r="Z1586" i="6"/>
  <c r="Y1586" i="6"/>
  <c r="X1586" i="6"/>
  <c r="W1586" i="6"/>
  <c r="T1586" i="6"/>
  <c r="U1586" i="6" s="1"/>
  <c r="R1586" i="6"/>
  <c r="S1586" i="6" s="1"/>
  <c r="AC1585" i="6"/>
  <c r="AD1585" i="6" s="1"/>
  <c r="AB1585" i="6"/>
  <c r="AA1585" i="6"/>
  <c r="Z1585" i="6"/>
  <c r="Y1585" i="6"/>
  <c r="X1585" i="6"/>
  <c r="W1585" i="6"/>
  <c r="T1585" i="6"/>
  <c r="U1585" i="6" s="1"/>
  <c r="S1585" i="6"/>
  <c r="R1585" i="6"/>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s="1"/>
  <c r="AB1582" i="6"/>
  <c r="AA1582" i="6"/>
  <c r="Z1582" i="6"/>
  <c r="Y1582" i="6"/>
  <c r="X1582" i="6"/>
  <c r="W1582" i="6"/>
  <c r="T1582" i="6"/>
  <c r="U1582" i="6" s="1"/>
  <c r="S1582" i="6"/>
  <c r="R1582" i="6"/>
  <c r="AC1581" i="6"/>
  <c r="AD1581" i="6" s="1"/>
  <c r="AB1581" i="6"/>
  <c r="AA1581" i="6"/>
  <c r="Z1581" i="6"/>
  <c r="Y1581" i="6"/>
  <c r="X1581" i="6"/>
  <c r="W1581" i="6"/>
  <c r="U1581" i="6"/>
  <c r="T1581" i="6"/>
  <c r="R1581" i="6"/>
  <c r="S1581" i="6" s="1"/>
  <c r="AC1580" i="6"/>
  <c r="AD1580" i="6" s="1"/>
  <c r="AB1580" i="6"/>
  <c r="AA1580" i="6"/>
  <c r="Z1580" i="6"/>
  <c r="Y1580" i="6"/>
  <c r="X1580" i="6"/>
  <c r="W1580" i="6"/>
  <c r="U1580" i="6"/>
  <c r="T1580" i="6"/>
  <c r="R1580" i="6"/>
  <c r="S1580" i="6" s="1"/>
  <c r="AC1579" i="6"/>
  <c r="AD1579" i="6" s="1"/>
  <c r="AB1579" i="6"/>
  <c r="AA1579" i="6"/>
  <c r="Z1579" i="6"/>
  <c r="Y1579" i="6"/>
  <c r="X1579" i="6"/>
  <c r="W1579" i="6"/>
  <c r="U1579" i="6"/>
  <c r="T1579" i="6"/>
  <c r="R1579" i="6"/>
  <c r="S1579" i="6" s="1"/>
  <c r="AC1578" i="6"/>
  <c r="AD1578" i="6" s="1"/>
  <c r="AB1578" i="6"/>
  <c r="AA1578" i="6"/>
  <c r="Z1578" i="6"/>
  <c r="Y1578" i="6"/>
  <c r="X1578" i="6"/>
  <c r="W1578" i="6"/>
  <c r="U1578" i="6"/>
  <c r="T1578" i="6"/>
  <c r="S1578" i="6"/>
  <c r="R1578" i="6"/>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U1575" i="6"/>
  <c r="T1575" i="6"/>
  <c r="R1575" i="6"/>
  <c r="S1575" i="6" s="1"/>
  <c r="AC1574" i="6"/>
  <c r="AD1574" i="6" s="1"/>
  <c r="AB1574" i="6"/>
  <c r="AA1574" i="6"/>
  <c r="Z1574" i="6"/>
  <c r="Y1574" i="6"/>
  <c r="X1574" i="6"/>
  <c r="W1574" i="6"/>
  <c r="T1574" i="6"/>
  <c r="U1574" i="6" s="1"/>
  <c r="S1574" i="6"/>
  <c r="R1574" i="6"/>
  <c r="AC1573" i="6"/>
  <c r="AD1573" i="6" s="1"/>
  <c r="AB1573" i="6"/>
  <c r="AA1573" i="6"/>
  <c r="Z1573" i="6"/>
  <c r="Y1573" i="6"/>
  <c r="X1573" i="6"/>
  <c r="W1573" i="6"/>
  <c r="T1573" i="6"/>
  <c r="U1573" i="6" s="1"/>
  <c r="R1573" i="6"/>
  <c r="S1573" i="6" s="1"/>
  <c r="AC1572" i="6"/>
  <c r="AD1572" i="6" s="1"/>
  <c r="AB1572" i="6"/>
  <c r="AA1572" i="6"/>
  <c r="Z1572" i="6"/>
  <c r="Y1572" i="6"/>
  <c r="X1572" i="6"/>
  <c r="W1572" i="6"/>
  <c r="U1572" i="6"/>
  <c r="T1572" i="6"/>
  <c r="S1572" i="6"/>
  <c r="R1572" i="6"/>
  <c r="AC1571" i="6"/>
  <c r="AD1571" i="6" s="1"/>
  <c r="AB1571" i="6"/>
  <c r="AA1571" i="6"/>
  <c r="Z1571" i="6"/>
  <c r="Y1571" i="6"/>
  <c r="X1571" i="6"/>
  <c r="W1571" i="6"/>
  <c r="T1571" i="6"/>
  <c r="U1571" i="6" s="1"/>
  <c r="R1571" i="6"/>
  <c r="S1571" i="6" s="1"/>
  <c r="AC1570" i="6"/>
  <c r="AD1570" i="6" s="1"/>
  <c r="AB1570" i="6"/>
  <c r="AA1570" i="6"/>
  <c r="Z1570" i="6"/>
  <c r="Y1570" i="6"/>
  <c r="X1570" i="6"/>
  <c r="W1570" i="6"/>
  <c r="T1570" i="6"/>
  <c r="U1570" i="6" s="1"/>
  <c r="S1570" i="6"/>
  <c r="R1570" i="6"/>
  <c r="AC1569" i="6"/>
  <c r="AD1569" i="6" s="1"/>
  <c r="AB1569" i="6"/>
  <c r="AA1569" i="6"/>
  <c r="Z1569" i="6"/>
  <c r="Y1569" i="6"/>
  <c r="X1569" i="6"/>
  <c r="W1569" i="6"/>
  <c r="U1569" i="6"/>
  <c r="T1569" i="6"/>
  <c r="R1569" i="6"/>
  <c r="S1569" i="6" s="1"/>
  <c r="AC1568" i="6"/>
  <c r="AD1568" i="6" s="1"/>
  <c r="AB1568" i="6"/>
  <c r="AA1568" i="6"/>
  <c r="Z1568" i="6"/>
  <c r="Y1568" i="6"/>
  <c r="X1568" i="6"/>
  <c r="W1568" i="6"/>
  <c r="U1568" i="6"/>
  <c r="T1568" i="6"/>
  <c r="R1568" i="6"/>
  <c r="S1568" i="6" s="1"/>
  <c r="AC1567" i="6"/>
  <c r="AD1567" i="6" s="1"/>
  <c r="AB1567" i="6"/>
  <c r="AA1567" i="6"/>
  <c r="Z1567" i="6"/>
  <c r="Y1567" i="6"/>
  <c r="X1567" i="6"/>
  <c r="W1567" i="6"/>
  <c r="T1567" i="6"/>
  <c r="U1567" i="6" s="1"/>
  <c r="R1567" i="6"/>
  <c r="S1567" i="6" s="1"/>
  <c r="AC1566" i="6"/>
  <c r="AD1566" i="6" s="1"/>
  <c r="AB1566" i="6"/>
  <c r="AA1566" i="6"/>
  <c r="Z1566" i="6"/>
  <c r="Y1566" i="6"/>
  <c r="X1566" i="6"/>
  <c r="W1566" i="6"/>
  <c r="T1566" i="6"/>
  <c r="U1566" i="6" s="1"/>
  <c r="R1566" i="6"/>
  <c r="S1566" i="6" s="1"/>
  <c r="AC1565" i="6"/>
  <c r="AD1565" i="6" s="1"/>
  <c r="AB1565" i="6"/>
  <c r="AA1565" i="6"/>
  <c r="Z1565" i="6"/>
  <c r="Y1565" i="6"/>
  <c r="X1565" i="6"/>
  <c r="W1565" i="6"/>
  <c r="T1565" i="6"/>
  <c r="U1565" i="6" s="1"/>
  <c r="S1565" i="6"/>
  <c r="R1565" i="6"/>
  <c r="AC1564" i="6"/>
  <c r="AD1564" i="6" s="1"/>
  <c r="AB1564" i="6"/>
  <c r="AA1564" i="6"/>
  <c r="Z1564" i="6"/>
  <c r="Y1564" i="6"/>
  <c r="X1564" i="6"/>
  <c r="W1564" i="6"/>
  <c r="T1564" i="6"/>
  <c r="U1564" i="6" s="1"/>
  <c r="R1564" i="6"/>
  <c r="S1564" i="6" s="1"/>
  <c r="AC1563" i="6"/>
  <c r="AD1563" i="6" s="1"/>
  <c r="AB1563" i="6"/>
  <c r="AA1563" i="6"/>
  <c r="Z1563" i="6"/>
  <c r="Y1563" i="6"/>
  <c r="X1563" i="6"/>
  <c r="W1563" i="6"/>
  <c r="U1563" i="6"/>
  <c r="T1563" i="6"/>
  <c r="R1563" i="6"/>
  <c r="S1563" i="6" s="1"/>
  <c r="AC1562" i="6"/>
  <c r="AD1562" i="6" s="1"/>
  <c r="AB1562" i="6"/>
  <c r="AA1562" i="6"/>
  <c r="Z1562" i="6"/>
  <c r="Y1562" i="6"/>
  <c r="X1562" i="6"/>
  <c r="W1562" i="6"/>
  <c r="U1562" i="6"/>
  <c r="T1562" i="6"/>
  <c r="S1562" i="6"/>
  <c r="R1562" i="6"/>
  <c r="AC1561" i="6"/>
  <c r="AD1561" i="6" s="1"/>
  <c r="AB1561" i="6"/>
  <c r="AA1561" i="6"/>
  <c r="Z1561" i="6"/>
  <c r="Y1561" i="6"/>
  <c r="X1561" i="6"/>
  <c r="W1561" i="6"/>
  <c r="T1561" i="6"/>
  <c r="U1561" i="6" s="1"/>
  <c r="S1561" i="6"/>
  <c r="R1561" i="6"/>
  <c r="AC1560" i="6"/>
  <c r="AD1560" i="6" s="1"/>
  <c r="AB1560" i="6"/>
  <c r="AA1560" i="6"/>
  <c r="Z1560" i="6"/>
  <c r="Y1560" i="6"/>
  <c r="X1560" i="6"/>
  <c r="W1560" i="6"/>
  <c r="U1560" i="6"/>
  <c r="T1560" i="6"/>
  <c r="R1560" i="6"/>
  <c r="S1560" i="6" s="1"/>
  <c r="AC1559" i="6"/>
  <c r="AD1559" i="6" s="1"/>
  <c r="AB1559" i="6"/>
  <c r="AA1559" i="6"/>
  <c r="Z1559" i="6"/>
  <c r="Y1559" i="6"/>
  <c r="X1559" i="6"/>
  <c r="W1559" i="6"/>
  <c r="T1559" i="6"/>
  <c r="U1559" i="6" s="1"/>
  <c r="R1559" i="6"/>
  <c r="S1559" i="6" s="1"/>
  <c r="AC1558" i="6"/>
  <c r="AD1558" i="6" s="1"/>
  <c r="AB1558" i="6"/>
  <c r="AA1558" i="6"/>
  <c r="Z1558" i="6"/>
  <c r="Y1558" i="6"/>
  <c r="X1558" i="6"/>
  <c r="W1558" i="6"/>
  <c r="U1558" i="6"/>
  <c r="T1558" i="6"/>
  <c r="R1558" i="6"/>
  <c r="S1558" i="6" s="1"/>
  <c r="AC1557" i="6"/>
  <c r="AD1557" i="6" s="1"/>
  <c r="AB1557" i="6"/>
  <c r="AA1557" i="6"/>
  <c r="Z1557" i="6"/>
  <c r="Y1557" i="6"/>
  <c r="X1557" i="6"/>
  <c r="W1557" i="6"/>
  <c r="U1557" i="6"/>
  <c r="T1557" i="6"/>
  <c r="R1557" i="6"/>
  <c r="S1557" i="6" s="1"/>
  <c r="AC1556" i="6"/>
  <c r="AD1556" i="6" s="1"/>
  <c r="AB1556" i="6"/>
  <c r="AA1556" i="6"/>
  <c r="Z1556" i="6"/>
  <c r="Y1556" i="6"/>
  <c r="X1556" i="6"/>
  <c r="W1556" i="6"/>
  <c r="U1556" i="6"/>
  <c r="T1556" i="6"/>
  <c r="S1556" i="6"/>
  <c r="R1556" i="6"/>
  <c r="AC1555" i="6"/>
  <c r="AD1555" i="6" s="1"/>
  <c r="AB1555" i="6"/>
  <c r="AA1555" i="6"/>
  <c r="Z1555" i="6"/>
  <c r="Y1555" i="6"/>
  <c r="X1555" i="6"/>
  <c r="W1555" i="6"/>
  <c r="T1555" i="6"/>
  <c r="U1555" i="6" s="1"/>
  <c r="R1555" i="6"/>
  <c r="S1555" i="6" s="1"/>
  <c r="AC1554" i="6"/>
  <c r="AD1554" i="6" s="1"/>
  <c r="AB1554" i="6"/>
  <c r="AA1554" i="6"/>
  <c r="Z1554" i="6"/>
  <c r="Y1554" i="6"/>
  <c r="X1554" i="6"/>
  <c r="W1554" i="6"/>
  <c r="U1554" i="6"/>
  <c r="T1554" i="6"/>
  <c r="R1554" i="6"/>
  <c r="S1554" i="6" s="1"/>
  <c r="AC1553" i="6"/>
  <c r="AD1553" i="6" s="1"/>
  <c r="AB1553" i="6"/>
  <c r="AA1553" i="6"/>
  <c r="Z1553" i="6"/>
  <c r="Y1553" i="6"/>
  <c r="X1553" i="6"/>
  <c r="W1553" i="6"/>
  <c r="U1553" i="6"/>
  <c r="T1553" i="6"/>
  <c r="R1553" i="6"/>
  <c r="S1553" i="6" s="1"/>
  <c r="AC1552" i="6"/>
  <c r="AD1552" i="6" s="1"/>
  <c r="AB1552" i="6"/>
  <c r="AA1552" i="6"/>
  <c r="Z1552" i="6"/>
  <c r="Y1552" i="6"/>
  <c r="X1552" i="6"/>
  <c r="W1552" i="6"/>
  <c r="U1552" i="6"/>
  <c r="T1552" i="6"/>
  <c r="R1552" i="6"/>
  <c r="S1552" i="6" s="1"/>
  <c r="AC1551" i="6"/>
  <c r="AD1551" i="6" s="1"/>
  <c r="AB1551" i="6"/>
  <c r="AA1551" i="6"/>
  <c r="Z1551" i="6"/>
  <c r="Y1551" i="6"/>
  <c r="X1551" i="6"/>
  <c r="W1551" i="6"/>
  <c r="U1551" i="6"/>
  <c r="T1551" i="6"/>
  <c r="R1551" i="6"/>
  <c r="S1551" i="6" s="1"/>
  <c r="AC1550" i="6"/>
  <c r="AD1550" i="6" s="1"/>
  <c r="AB1550" i="6"/>
  <c r="AA1550" i="6"/>
  <c r="Z1550" i="6"/>
  <c r="Y1550" i="6"/>
  <c r="X1550" i="6"/>
  <c r="W1550" i="6"/>
  <c r="U1550" i="6"/>
  <c r="T1550" i="6"/>
  <c r="S1550" i="6"/>
  <c r="R1550" i="6"/>
  <c r="AC1549" i="6"/>
  <c r="AD1549" i="6" s="1"/>
  <c r="AB1549" i="6"/>
  <c r="AA1549" i="6"/>
  <c r="Z1549" i="6"/>
  <c r="Y1549" i="6"/>
  <c r="X1549" i="6"/>
  <c r="W1549" i="6"/>
  <c r="T1549" i="6"/>
  <c r="U1549" i="6" s="1"/>
  <c r="R1549" i="6"/>
  <c r="S1549" i="6" s="1"/>
  <c r="AC1548" i="6"/>
  <c r="AD1548" i="6" s="1"/>
  <c r="AB1548" i="6"/>
  <c r="AA1548" i="6"/>
  <c r="Z1548" i="6"/>
  <c r="Y1548" i="6"/>
  <c r="X1548" i="6"/>
  <c r="W1548" i="6"/>
  <c r="T1548" i="6"/>
  <c r="U1548" i="6" s="1"/>
  <c r="R1548" i="6"/>
  <c r="S1548" i="6" s="1"/>
  <c r="AC1547" i="6"/>
  <c r="AD1547" i="6" s="1"/>
  <c r="AB1547" i="6"/>
  <c r="AA1547" i="6"/>
  <c r="Z1547" i="6"/>
  <c r="Y1547" i="6"/>
  <c r="X1547" i="6"/>
  <c r="W1547" i="6"/>
  <c r="U1547" i="6"/>
  <c r="T1547" i="6"/>
  <c r="R1547" i="6"/>
  <c r="S1547" i="6" s="1"/>
  <c r="AC1546" i="6"/>
  <c r="AD1546" i="6" s="1"/>
  <c r="AB1546" i="6"/>
  <c r="AA1546" i="6"/>
  <c r="Z1546" i="6"/>
  <c r="Y1546" i="6"/>
  <c r="X1546" i="6"/>
  <c r="W1546" i="6"/>
  <c r="T1546" i="6"/>
  <c r="U1546" i="6" s="1"/>
  <c r="R1546" i="6"/>
  <c r="S1546" i="6" s="1"/>
  <c r="AC1545" i="6"/>
  <c r="AD1545" i="6" s="1"/>
  <c r="AB1545" i="6"/>
  <c r="AA1545" i="6"/>
  <c r="Z1545" i="6"/>
  <c r="Y1545" i="6"/>
  <c r="X1545" i="6"/>
  <c r="W1545" i="6"/>
  <c r="U1545" i="6"/>
  <c r="T1545" i="6"/>
  <c r="R1545" i="6"/>
  <c r="S1545" i="6" s="1"/>
  <c r="AC1544" i="6"/>
  <c r="AD1544" i="6" s="1"/>
  <c r="AB1544" i="6"/>
  <c r="AA1544" i="6"/>
  <c r="Z1544" i="6"/>
  <c r="Y1544" i="6"/>
  <c r="X1544" i="6"/>
  <c r="W1544" i="6"/>
  <c r="U1544" i="6"/>
  <c r="T1544" i="6"/>
  <c r="R1544" i="6"/>
  <c r="S1544" i="6" s="1"/>
  <c r="AC1543" i="6"/>
  <c r="AD1543" i="6" s="1"/>
  <c r="AB1543" i="6"/>
  <c r="AA1543" i="6"/>
  <c r="Z1543" i="6"/>
  <c r="Y1543" i="6"/>
  <c r="X1543" i="6"/>
  <c r="W1543" i="6"/>
  <c r="U1543" i="6"/>
  <c r="T1543" i="6"/>
  <c r="R1543" i="6"/>
  <c r="S1543" i="6" s="1"/>
  <c r="AC1542" i="6"/>
  <c r="AD1542" i="6" s="1"/>
  <c r="AB1542" i="6"/>
  <c r="AA1542" i="6"/>
  <c r="Z1542" i="6"/>
  <c r="Y1542" i="6"/>
  <c r="X1542" i="6"/>
  <c r="W1542" i="6"/>
  <c r="U1542" i="6"/>
  <c r="T1542" i="6"/>
  <c r="S1542" i="6"/>
  <c r="R1542" i="6"/>
  <c r="AC1541" i="6"/>
  <c r="AD1541" i="6" s="1"/>
  <c r="AB1541" i="6"/>
  <c r="AA1541" i="6"/>
  <c r="Z1541" i="6"/>
  <c r="Y1541" i="6"/>
  <c r="X1541" i="6"/>
  <c r="W1541" i="6"/>
  <c r="T1541" i="6"/>
  <c r="U1541" i="6" s="1"/>
  <c r="R1541" i="6"/>
  <c r="S1541" i="6" s="1"/>
  <c r="AC1540" i="6"/>
  <c r="AD1540" i="6" s="1"/>
  <c r="AB1540" i="6"/>
  <c r="AA1540" i="6"/>
  <c r="Z1540" i="6"/>
  <c r="Y1540" i="6"/>
  <c r="X1540" i="6"/>
  <c r="W1540" i="6"/>
  <c r="U1540" i="6"/>
  <c r="T1540" i="6"/>
  <c r="R1540" i="6"/>
  <c r="S1540" i="6" s="1"/>
  <c r="AC1539" i="6"/>
  <c r="AD1539" i="6" s="1"/>
  <c r="AB1539" i="6"/>
  <c r="AA1539" i="6"/>
  <c r="Z1539" i="6"/>
  <c r="Y1539" i="6"/>
  <c r="X1539" i="6"/>
  <c r="W1539" i="6"/>
  <c r="T1539" i="6"/>
  <c r="U1539" i="6" s="1"/>
  <c r="R1539" i="6"/>
  <c r="S1539" i="6" s="1"/>
  <c r="AC1538" i="6"/>
  <c r="AD1538" i="6" s="1"/>
  <c r="AB1538" i="6"/>
  <c r="AA1538" i="6"/>
  <c r="Z1538" i="6"/>
  <c r="Y1538" i="6"/>
  <c r="X1538" i="6"/>
  <c r="W1538" i="6"/>
  <c r="T1538" i="6"/>
  <c r="U1538" i="6" s="1"/>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U1536" i="6"/>
  <c r="T1536" i="6"/>
  <c r="R1536" i="6"/>
  <c r="S1536" i="6" s="1"/>
  <c r="AC1535" i="6"/>
  <c r="AD1535" i="6" s="1"/>
  <c r="AB1535" i="6"/>
  <c r="AA1535" i="6"/>
  <c r="Z1535" i="6"/>
  <c r="Y1535" i="6"/>
  <c r="X1535" i="6"/>
  <c r="W1535" i="6"/>
  <c r="T1535" i="6"/>
  <c r="U1535" i="6" s="1"/>
  <c r="R1535" i="6"/>
  <c r="S1535" i="6" s="1"/>
  <c r="AC1534" i="6"/>
  <c r="AD1534" i="6" s="1"/>
  <c r="AB1534" i="6"/>
  <c r="AA1534" i="6"/>
  <c r="Z1534" i="6"/>
  <c r="Y1534" i="6"/>
  <c r="X1534" i="6"/>
  <c r="W1534" i="6"/>
  <c r="U1534" i="6"/>
  <c r="T1534" i="6"/>
  <c r="R1534" i="6"/>
  <c r="S1534" i="6" s="1"/>
  <c r="AC1533" i="6"/>
  <c r="AD1533" i="6" s="1"/>
  <c r="AB1533" i="6"/>
  <c r="AA1533" i="6"/>
  <c r="Z1533" i="6"/>
  <c r="Y1533" i="6"/>
  <c r="X1533" i="6"/>
  <c r="W1533" i="6"/>
  <c r="U1533" i="6"/>
  <c r="T1533" i="6"/>
  <c r="R1533" i="6"/>
  <c r="S1533" i="6" s="1"/>
  <c r="AC1532" i="6"/>
  <c r="AD1532" i="6" s="1"/>
  <c r="AB1532" i="6"/>
  <c r="AA1532" i="6"/>
  <c r="Z1532" i="6"/>
  <c r="Y1532" i="6"/>
  <c r="X1532" i="6"/>
  <c r="W1532" i="6"/>
  <c r="T1532" i="6"/>
  <c r="U1532" i="6" s="1"/>
  <c r="R1532" i="6"/>
  <c r="S1532" i="6" s="1"/>
  <c r="AC1531" i="6"/>
  <c r="AD1531" i="6" s="1"/>
  <c r="AB1531" i="6"/>
  <c r="AA1531" i="6"/>
  <c r="Z1531" i="6"/>
  <c r="Y1531" i="6"/>
  <c r="X1531" i="6"/>
  <c r="W1531" i="6"/>
  <c r="T1531" i="6"/>
  <c r="U1531" i="6" s="1"/>
  <c r="R1531" i="6"/>
  <c r="S1531" i="6" s="1"/>
  <c r="AC1530" i="6"/>
  <c r="AD1530" i="6" s="1"/>
  <c r="AB1530" i="6"/>
  <c r="AA1530" i="6"/>
  <c r="Z1530" i="6"/>
  <c r="Y1530" i="6"/>
  <c r="X1530" i="6"/>
  <c r="W1530" i="6"/>
  <c r="T1530" i="6"/>
  <c r="U1530" i="6" s="1"/>
  <c r="S1530" i="6"/>
  <c r="R1530" i="6"/>
  <c r="AC1529" i="6"/>
  <c r="AD1529" i="6" s="1"/>
  <c r="AB1529" i="6"/>
  <c r="AA1529" i="6"/>
  <c r="Z1529" i="6"/>
  <c r="Y1529" i="6"/>
  <c r="X1529" i="6"/>
  <c r="W1529" i="6"/>
  <c r="U1529" i="6"/>
  <c r="T1529" i="6"/>
  <c r="R1529" i="6"/>
  <c r="S1529" i="6" s="1"/>
  <c r="AC1528" i="6"/>
  <c r="AD1528" i="6" s="1"/>
  <c r="AB1528" i="6"/>
  <c r="AA1528" i="6"/>
  <c r="Z1528" i="6"/>
  <c r="Y1528" i="6"/>
  <c r="X1528" i="6"/>
  <c r="W1528" i="6"/>
  <c r="T1528" i="6"/>
  <c r="U1528" i="6" s="1"/>
  <c r="R1528" i="6"/>
  <c r="S1528" i="6" s="1"/>
  <c r="AC1527" i="6"/>
  <c r="AD1527" i="6" s="1"/>
  <c r="AB1527" i="6"/>
  <c r="AA1527" i="6"/>
  <c r="Z1527" i="6"/>
  <c r="Y1527" i="6"/>
  <c r="X1527" i="6"/>
  <c r="W1527" i="6"/>
  <c r="U1527" i="6"/>
  <c r="T1527" i="6"/>
  <c r="R1527" i="6"/>
  <c r="S1527" i="6" s="1"/>
  <c r="AC1526" i="6"/>
  <c r="AD1526" i="6" s="1"/>
  <c r="AB1526" i="6"/>
  <c r="AA1526" i="6"/>
  <c r="Z1526" i="6"/>
  <c r="Y1526" i="6"/>
  <c r="X1526" i="6"/>
  <c r="W1526" i="6"/>
  <c r="T1526" i="6"/>
  <c r="U1526" i="6" s="1"/>
  <c r="S1526" i="6"/>
  <c r="R1526" i="6"/>
  <c r="AC1525" i="6"/>
  <c r="AD1525" i="6" s="1"/>
  <c r="AB1525" i="6"/>
  <c r="AA1525" i="6"/>
  <c r="Z1525" i="6"/>
  <c r="Y1525" i="6"/>
  <c r="X1525" i="6"/>
  <c r="W1525" i="6"/>
  <c r="T1525" i="6"/>
  <c r="U1525" i="6" s="1"/>
  <c r="R1525" i="6"/>
  <c r="S1525" i="6" s="1"/>
  <c r="AC1524" i="6"/>
  <c r="AD1524" i="6" s="1"/>
  <c r="AB1524" i="6"/>
  <c r="AA1524" i="6"/>
  <c r="Z1524" i="6"/>
  <c r="Y1524" i="6"/>
  <c r="X1524" i="6"/>
  <c r="W1524" i="6"/>
  <c r="T1524" i="6"/>
  <c r="U1524" i="6" s="1"/>
  <c r="R1524" i="6"/>
  <c r="S1524" i="6" s="1"/>
  <c r="AC1523" i="6"/>
  <c r="AD1523" i="6" s="1"/>
  <c r="AB1523" i="6"/>
  <c r="AA1523" i="6"/>
  <c r="Z1523" i="6"/>
  <c r="Y1523" i="6"/>
  <c r="X1523" i="6"/>
  <c r="W1523" i="6"/>
  <c r="T1523" i="6"/>
  <c r="U1523" i="6" s="1"/>
  <c r="R1523" i="6"/>
  <c r="S1523" i="6" s="1"/>
  <c r="AC1522" i="6"/>
  <c r="AD1522" i="6" s="1"/>
  <c r="AB1522" i="6"/>
  <c r="AA1522" i="6"/>
  <c r="Z1522" i="6"/>
  <c r="Y1522" i="6"/>
  <c r="X1522" i="6"/>
  <c r="W1522" i="6"/>
  <c r="U1522" i="6"/>
  <c r="T1522" i="6"/>
  <c r="R1522" i="6"/>
  <c r="S1522" i="6" s="1"/>
  <c r="AC1521" i="6"/>
  <c r="AD1521" i="6" s="1"/>
  <c r="AB1521" i="6"/>
  <c r="AA1521" i="6"/>
  <c r="Z1521" i="6"/>
  <c r="Y1521" i="6"/>
  <c r="X1521" i="6"/>
  <c r="W1521" i="6"/>
  <c r="U1521" i="6"/>
  <c r="T1521" i="6"/>
  <c r="R1521" i="6"/>
  <c r="S1521" i="6" s="1"/>
  <c r="AC1520" i="6"/>
  <c r="AD1520" i="6" s="1"/>
  <c r="AB1520" i="6"/>
  <c r="AA1520" i="6"/>
  <c r="Z1520" i="6"/>
  <c r="Y1520" i="6"/>
  <c r="X1520" i="6"/>
  <c r="W1520" i="6"/>
  <c r="U1520" i="6"/>
  <c r="T1520" i="6"/>
  <c r="R1520" i="6"/>
  <c r="S1520" i="6" s="1"/>
  <c r="AC1519" i="6"/>
  <c r="AD1519" i="6" s="1"/>
  <c r="AB1519" i="6"/>
  <c r="AA1519" i="6"/>
  <c r="Z1519" i="6"/>
  <c r="Y1519" i="6"/>
  <c r="X1519" i="6"/>
  <c r="W1519" i="6"/>
  <c r="U1519" i="6"/>
  <c r="T1519" i="6"/>
  <c r="R1519" i="6"/>
  <c r="S1519" i="6" s="1"/>
  <c r="AC1518" i="6"/>
  <c r="AD1518" i="6" s="1"/>
  <c r="AB1518" i="6"/>
  <c r="AA1518" i="6"/>
  <c r="Z1518" i="6"/>
  <c r="Y1518" i="6"/>
  <c r="X1518" i="6"/>
  <c r="W1518" i="6"/>
  <c r="U1518" i="6"/>
  <c r="T1518" i="6"/>
  <c r="S1518" i="6"/>
  <c r="R1518" i="6"/>
  <c r="AC1517" i="6"/>
  <c r="AD1517" i="6" s="1"/>
  <c r="AB1517" i="6"/>
  <c r="AA1517" i="6"/>
  <c r="Z1517" i="6"/>
  <c r="Y1517" i="6"/>
  <c r="X1517" i="6"/>
  <c r="W1517" i="6"/>
  <c r="T1517" i="6"/>
  <c r="U1517" i="6" s="1"/>
  <c r="R1517" i="6"/>
  <c r="S1517" i="6" s="1"/>
  <c r="AC1516" i="6"/>
  <c r="AD1516" i="6" s="1"/>
  <c r="AB1516" i="6"/>
  <c r="AA1516" i="6"/>
  <c r="Z1516" i="6"/>
  <c r="Y1516" i="6"/>
  <c r="X1516" i="6"/>
  <c r="W1516" i="6"/>
  <c r="T1516" i="6"/>
  <c r="U1516" i="6" s="1"/>
  <c r="S1516" i="6"/>
  <c r="R1516" i="6"/>
  <c r="AC1515" i="6"/>
  <c r="AD1515" i="6" s="1"/>
  <c r="AB1515" i="6"/>
  <c r="AA1515" i="6"/>
  <c r="Z1515" i="6"/>
  <c r="Y1515" i="6"/>
  <c r="X1515" i="6"/>
  <c r="W1515" i="6"/>
  <c r="U1515" i="6"/>
  <c r="T1515" i="6"/>
  <c r="R1515" i="6"/>
  <c r="S1515" i="6" s="1"/>
  <c r="AC1514" i="6"/>
  <c r="AD1514" i="6" s="1"/>
  <c r="AB1514" i="6"/>
  <c r="AA1514" i="6"/>
  <c r="Z1514" i="6"/>
  <c r="Y1514" i="6"/>
  <c r="X1514" i="6"/>
  <c r="W1514" i="6"/>
  <c r="T1514" i="6"/>
  <c r="U1514" i="6" s="1"/>
  <c r="S1514" i="6"/>
  <c r="R1514" i="6"/>
  <c r="AC1513" i="6"/>
  <c r="AD1513" i="6" s="1"/>
  <c r="AB1513" i="6"/>
  <c r="AA1513" i="6"/>
  <c r="Z1513" i="6"/>
  <c r="Y1513" i="6"/>
  <c r="X1513" i="6"/>
  <c r="W1513" i="6"/>
  <c r="T1513" i="6"/>
  <c r="U1513" i="6" s="1"/>
  <c r="R1513" i="6"/>
  <c r="S1513" i="6" s="1"/>
  <c r="AC1512" i="6"/>
  <c r="AD1512" i="6" s="1"/>
  <c r="AB1512" i="6"/>
  <c r="AA1512" i="6"/>
  <c r="Z1512" i="6"/>
  <c r="Y1512" i="6"/>
  <c r="X1512" i="6"/>
  <c r="W1512" i="6"/>
  <c r="T1512" i="6"/>
  <c r="U1512" i="6" s="1"/>
  <c r="R1512" i="6"/>
  <c r="S1512" i="6" s="1"/>
  <c r="AC1511" i="6"/>
  <c r="AD1511" i="6" s="1"/>
  <c r="AB1511" i="6"/>
  <c r="AA1511" i="6"/>
  <c r="Z1511" i="6"/>
  <c r="Y1511" i="6"/>
  <c r="X1511" i="6"/>
  <c r="W1511" i="6"/>
  <c r="T1511" i="6"/>
  <c r="U1511" i="6" s="1"/>
  <c r="R1511" i="6"/>
  <c r="S1511" i="6" s="1"/>
  <c r="AC1510" i="6"/>
  <c r="AD1510" i="6" s="1"/>
  <c r="AB1510" i="6"/>
  <c r="AA1510" i="6"/>
  <c r="Z1510" i="6"/>
  <c r="Y1510" i="6"/>
  <c r="X1510" i="6"/>
  <c r="W1510" i="6"/>
  <c r="U1510" i="6"/>
  <c r="T1510" i="6"/>
  <c r="R1510" i="6"/>
  <c r="S1510" i="6" s="1"/>
  <c r="AC1509" i="6"/>
  <c r="AD1509" i="6" s="1"/>
  <c r="AB1509" i="6"/>
  <c r="AA1509" i="6"/>
  <c r="Z1509" i="6"/>
  <c r="Y1509" i="6"/>
  <c r="X1509" i="6"/>
  <c r="W1509" i="6"/>
  <c r="U1509" i="6"/>
  <c r="T1509" i="6"/>
  <c r="R1509" i="6"/>
  <c r="S1509" i="6" s="1"/>
  <c r="AC1508" i="6"/>
  <c r="AD1508" i="6" s="1"/>
  <c r="AB1508" i="6"/>
  <c r="AA1508" i="6"/>
  <c r="Z1508" i="6"/>
  <c r="Y1508" i="6"/>
  <c r="X1508" i="6"/>
  <c r="W1508" i="6"/>
  <c r="T1508" i="6"/>
  <c r="U1508" i="6" s="1"/>
  <c r="R1508" i="6"/>
  <c r="S1508" i="6" s="1"/>
  <c r="AC1507" i="6"/>
  <c r="AD1507" i="6" s="1"/>
  <c r="AB1507" i="6"/>
  <c r="AA1507" i="6"/>
  <c r="Z1507" i="6"/>
  <c r="Y1507" i="6"/>
  <c r="X1507" i="6"/>
  <c r="W1507" i="6"/>
  <c r="U1507" i="6"/>
  <c r="T1507" i="6"/>
  <c r="R1507" i="6"/>
  <c r="S1507" i="6" s="1"/>
  <c r="AC1506" i="6"/>
  <c r="AD1506" i="6" s="1"/>
  <c r="AB1506" i="6"/>
  <c r="AA1506" i="6"/>
  <c r="Z1506" i="6"/>
  <c r="Y1506" i="6"/>
  <c r="X1506" i="6"/>
  <c r="W1506" i="6"/>
  <c r="U1506" i="6"/>
  <c r="T1506" i="6"/>
  <c r="S1506" i="6"/>
  <c r="R1506" i="6"/>
  <c r="AC1505" i="6"/>
  <c r="AD1505" i="6" s="1"/>
  <c r="AA1505" i="6"/>
  <c r="Z1505" i="6"/>
  <c r="Y1505" i="6"/>
  <c r="X1505" i="6"/>
  <c r="W1505" i="6"/>
  <c r="U1505" i="6"/>
  <c r="T1505" i="6"/>
  <c r="R1505" i="6"/>
  <c r="S1505" i="6" s="1"/>
  <c r="AC1504" i="6"/>
  <c r="AD1504" i="6" s="1"/>
  <c r="AA1504" i="6"/>
  <c r="Z1504" i="6"/>
  <c r="Y1504" i="6"/>
  <c r="X1504" i="6"/>
  <c r="W1504" i="6"/>
  <c r="T1504" i="6"/>
  <c r="U1504" i="6" s="1"/>
  <c r="S1504" i="6"/>
  <c r="R1504" i="6"/>
  <c r="AC1503" i="6"/>
  <c r="AD1503" i="6" s="1"/>
  <c r="AA1503" i="6"/>
  <c r="Z1503" i="6"/>
  <c r="Y1503" i="6"/>
  <c r="X1503" i="6"/>
  <c r="W1503" i="6"/>
  <c r="U1503" i="6"/>
  <c r="T1503" i="6"/>
  <c r="R1503" i="6"/>
  <c r="S1503" i="6" s="1"/>
  <c r="AC1502" i="6"/>
  <c r="AD1502" i="6" s="1"/>
  <c r="AA1502" i="6"/>
  <c r="Z1502" i="6"/>
  <c r="Y1502" i="6"/>
  <c r="X1502" i="6"/>
  <c r="W1502" i="6"/>
  <c r="U1502" i="6"/>
  <c r="T1502" i="6"/>
  <c r="R1502" i="6"/>
  <c r="S1502" i="6" s="1"/>
  <c r="AC1501" i="6"/>
  <c r="AD1501" i="6" s="1"/>
  <c r="AA1501" i="6"/>
  <c r="Z1501" i="6"/>
  <c r="Y1501" i="6"/>
  <c r="X1501" i="6"/>
  <c r="W1501" i="6"/>
  <c r="T1501" i="6"/>
  <c r="U1501" i="6" s="1"/>
  <c r="R1501" i="6"/>
  <c r="S1501" i="6" s="1"/>
  <c r="AC1500" i="6"/>
  <c r="AD1500" i="6" s="1"/>
  <c r="AA1500" i="6"/>
  <c r="Z1500" i="6"/>
  <c r="Y1500" i="6"/>
  <c r="X1500" i="6"/>
  <c r="W1500" i="6"/>
  <c r="U1500" i="6"/>
  <c r="T1500" i="6"/>
  <c r="R1500" i="6"/>
  <c r="S1500" i="6" s="1"/>
  <c r="AC1499" i="6"/>
  <c r="AD1499" i="6" s="1"/>
  <c r="AA1499" i="6"/>
  <c r="Z1499" i="6"/>
  <c r="Y1499" i="6"/>
  <c r="X1499" i="6"/>
  <c r="W1499" i="6"/>
  <c r="T1499" i="6"/>
  <c r="U1499" i="6" s="1"/>
  <c r="R1499" i="6"/>
  <c r="S1499" i="6" s="1"/>
  <c r="AC1498" i="6"/>
  <c r="AD1498" i="6" s="1"/>
  <c r="AA1498" i="6"/>
  <c r="Z1498" i="6"/>
  <c r="Y1498" i="6"/>
  <c r="X1498" i="6"/>
  <c r="W1498" i="6"/>
  <c r="T1498" i="6"/>
  <c r="U1498" i="6" s="1"/>
  <c r="S1498" i="6"/>
  <c r="R1498" i="6"/>
  <c r="AC1497" i="6"/>
  <c r="AD1497" i="6" s="1"/>
  <c r="AA1497" i="6"/>
  <c r="Z1497" i="6"/>
  <c r="Y1497" i="6"/>
  <c r="X1497" i="6"/>
  <c r="W1497" i="6"/>
  <c r="U1497" i="6"/>
  <c r="T1497" i="6"/>
  <c r="R1497" i="6"/>
  <c r="S1497" i="6" s="1"/>
  <c r="AC1496" i="6"/>
  <c r="AD1496" i="6" s="1"/>
  <c r="AA1496" i="6"/>
  <c r="Z1496" i="6"/>
  <c r="Y1496" i="6"/>
  <c r="X1496" i="6"/>
  <c r="W1496" i="6"/>
  <c r="T1496" i="6"/>
  <c r="U1496" i="6" s="1"/>
  <c r="R1496" i="6"/>
  <c r="S1496" i="6" s="1"/>
  <c r="AC1495" i="6"/>
  <c r="AD1495" i="6" s="1"/>
  <c r="AA1495" i="6"/>
  <c r="Z1495" i="6"/>
  <c r="Y1495" i="6"/>
  <c r="X1495" i="6"/>
  <c r="W1495" i="6"/>
  <c r="T1495" i="6"/>
  <c r="U1495" i="6" s="1"/>
  <c r="R1495" i="6"/>
  <c r="S1495" i="6" s="1"/>
  <c r="AC1494" i="6"/>
  <c r="AD1494" i="6" s="1"/>
  <c r="AA1494" i="6"/>
  <c r="Z1494" i="6"/>
  <c r="Y1494" i="6"/>
  <c r="X1494" i="6"/>
  <c r="W1494" i="6"/>
  <c r="U1494" i="6"/>
  <c r="T1494" i="6"/>
  <c r="S1494" i="6"/>
  <c r="R1494" i="6"/>
  <c r="AC1493" i="6"/>
  <c r="AD1493" i="6" s="1"/>
  <c r="AA1493" i="6"/>
  <c r="Z1493" i="6"/>
  <c r="Y1493" i="6"/>
  <c r="X1493" i="6"/>
  <c r="W1493" i="6"/>
  <c r="U1493" i="6"/>
  <c r="T1493" i="6"/>
  <c r="R1493" i="6"/>
  <c r="S1493" i="6" s="1"/>
  <c r="AC1492" i="6"/>
  <c r="AD1492" i="6" s="1"/>
  <c r="AA1492" i="6"/>
  <c r="Z1492" i="6"/>
  <c r="Y1492" i="6"/>
  <c r="X1492" i="6"/>
  <c r="W1492" i="6"/>
  <c r="T1492" i="6"/>
  <c r="U1492" i="6" s="1"/>
  <c r="R1492" i="6"/>
  <c r="S1492" i="6" s="1"/>
  <c r="AC1491" i="6"/>
  <c r="AD1491" i="6" s="1"/>
  <c r="AA1491" i="6"/>
  <c r="Z1491" i="6"/>
  <c r="Y1491" i="6"/>
  <c r="X1491" i="6"/>
  <c r="W1491" i="6"/>
  <c r="T1491" i="6"/>
  <c r="U1491" i="6" s="1"/>
  <c r="R1491" i="6"/>
  <c r="S1491" i="6" s="1"/>
  <c r="AC1490" i="6"/>
  <c r="AD1490" i="6" s="1"/>
  <c r="AA1490" i="6"/>
  <c r="Z1490" i="6"/>
  <c r="Y1490" i="6"/>
  <c r="X1490" i="6"/>
  <c r="W1490" i="6"/>
  <c r="U1490" i="6"/>
  <c r="T1490" i="6"/>
  <c r="S1490" i="6"/>
  <c r="R1490" i="6"/>
  <c r="AC1489" i="6"/>
  <c r="AD1489" i="6" s="1"/>
  <c r="AA1489" i="6"/>
  <c r="Z1489" i="6"/>
  <c r="Y1489" i="6"/>
  <c r="X1489" i="6"/>
  <c r="W1489" i="6"/>
  <c r="U1489" i="6"/>
  <c r="T1489" i="6"/>
  <c r="R1489" i="6"/>
  <c r="S1489" i="6" s="1"/>
  <c r="AC1488" i="6"/>
  <c r="AD1488" i="6" s="1"/>
  <c r="AA1488" i="6"/>
  <c r="Z1488" i="6"/>
  <c r="Y1488" i="6"/>
  <c r="X1488" i="6"/>
  <c r="W1488" i="6"/>
  <c r="T1488" i="6"/>
  <c r="U1488" i="6" s="1"/>
  <c r="S1488" i="6"/>
  <c r="R1488" i="6"/>
  <c r="AC1487" i="6"/>
  <c r="AD1487" i="6" s="1"/>
  <c r="AA1487" i="6"/>
  <c r="Z1487" i="6"/>
  <c r="Y1487" i="6"/>
  <c r="X1487" i="6"/>
  <c r="W1487" i="6"/>
  <c r="U1487" i="6"/>
  <c r="T1487" i="6"/>
  <c r="R1487" i="6"/>
  <c r="S1487" i="6" s="1"/>
  <c r="AC1486" i="6"/>
  <c r="AD1486" i="6" s="1"/>
  <c r="AA1486" i="6"/>
  <c r="Z1486" i="6"/>
  <c r="Y1486" i="6"/>
  <c r="X1486" i="6"/>
  <c r="W1486" i="6"/>
  <c r="U1486" i="6"/>
  <c r="T1486" i="6"/>
  <c r="R1486" i="6"/>
  <c r="S1486" i="6" s="1"/>
  <c r="AC1485" i="6"/>
  <c r="AD1485" i="6" s="1"/>
  <c r="AA1485" i="6"/>
  <c r="Z1485" i="6"/>
  <c r="Y1485" i="6"/>
  <c r="X1485" i="6"/>
  <c r="W1485" i="6"/>
  <c r="T1485" i="6"/>
  <c r="U1485" i="6" s="1"/>
  <c r="R1485" i="6"/>
  <c r="S1485" i="6" s="1"/>
  <c r="AC1484" i="6"/>
  <c r="AD1484" i="6" s="1"/>
  <c r="AA1484" i="6"/>
  <c r="Z1484" i="6"/>
  <c r="Y1484" i="6"/>
  <c r="X1484" i="6"/>
  <c r="W1484" i="6"/>
  <c r="U1484" i="6"/>
  <c r="T1484" i="6"/>
  <c r="R1484" i="6"/>
  <c r="S1484" i="6" s="1"/>
  <c r="AC1483" i="6"/>
  <c r="AD1483" i="6" s="1"/>
  <c r="AA1483" i="6"/>
  <c r="Z1483" i="6"/>
  <c r="Y1483" i="6"/>
  <c r="X1483" i="6"/>
  <c r="W1483" i="6"/>
  <c r="T1483" i="6"/>
  <c r="U1483" i="6" s="1"/>
  <c r="R1483" i="6"/>
  <c r="S1483" i="6" s="1"/>
  <c r="AC1482" i="6"/>
  <c r="AD1482" i="6" s="1"/>
  <c r="AA1482" i="6"/>
  <c r="Z1482" i="6"/>
  <c r="Y1482" i="6"/>
  <c r="X1482" i="6"/>
  <c r="W1482" i="6"/>
  <c r="T1482" i="6"/>
  <c r="U1482" i="6" s="1"/>
  <c r="S1482" i="6"/>
  <c r="R1482" i="6"/>
  <c r="AC1481" i="6"/>
  <c r="AD1481" i="6" s="1"/>
  <c r="AA1481" i="6"/>
  <c r="Z1481" i="6"/>
  <c r="Y1481" i="6"/>
  <c r="X1481" i="6"/>
  <c r="W1481" i="6"/>
  <c r="U1481" i="6"/>
  <c r="T1481" i="6"/>
  <c r="R1481" i="6"/>
  <c r="S1481" i="6" s="1"/>
  <c r="AC1480" i="6"/>
  <c r="AD1480" i="6" s="1"/>
  <c r="AA1480" i="6"/>
  <c r="Z1480" i="6"/>
  <c r="Y1480" i="6"/>
  <c r="X1480" i="6"/>
  <c r="W1480" i="6"/>
  <c r="T1480" i="6"/>
  <c r="U1480" i="6" s="1"/>
  <c r="R1480" i="6"/>
  <c r="S1480" i="6" s="1"/>
  <c r="AC1479" i="6"/>
  <c r="AD1479" i="6" s="1"/>
  <c r="AA1479" i="6"/>
  <c r="Z1479" i="6"/>
  <c r="Y1479" i="6"/>
  <c r="X1479" i="6"/>
  <c r="W1479" i="6"/>
  <c r="T1479" i="6"/>
  <c r="U1479" i="6" s="1"/>
  <c r="R1479" i="6"/>
  <c r="S1479" i="6" s="1"/>
  <c r="AC1478" i="6"/>
  <c r="AD1478" i="6" s="1"/>
  <c r="AA1478" i="6"/>
  <c r="Z1478" i="6"/>
  <c r="Y1478" i="6"/>
  <c r="X1478" i="6"/>
  <c r="W1478" i="6"/>
  <c r="U1478" i="6"/>
  <c r="T1478" i="6"/>
  <c r="S1478" i="6"/>
  <c r="R1478" i="6"/>
  <c r="AC1477" i="6"/>
  <c r="AD1477" i="6" s="1"/>
  <c r="AA1477" i="6"/>
  <c r="Z1477" i="6"/>
  <c r="Y1477" i="6"/>
  <c r="X1477" i="6"/>
  <c r="W1477" i="6"/>
  <c r="U1477" i="6"/>
  <c r="T1477" i="6"/>
  <c r="R1477" i="6"/>
  <c r="S1477" i="6" s="1"/>
  <c r="AC1476" i="6"/>
  <c r="AD1476" i="6" s="1"/>
  <c r="AA1476" i="6"/>
  <c r="Z1476" i="6"/>
  <c r="Y1476" i="6"/>
  <c r="X1476" i="6"/>
  <c r="W1476" i="6"/>
  <c r="T1476" i="6"/>
  <c r="U1476" i="6" s="1"/>
  <c r="R1476" i="6"/>
  <c r="S1476" i="6" s="1"/>
  <c r="AC1475" i="6"/>
  <c r="AD1475" i="6" s="1"/>
  <c r="AA1475" i="6"/>
  <c r="Z1475" i="6"/>
  <c r="Y1475" i="6"/>
  <c r="X1475" i="6"/>
  <c r="W1475" i="6"/>
  <c r="T1475" i="6"/>
  <c r="U1475" i="6" s="1"/>
  <c r="R1475" i="6"/>
  <c r="S1475" i="6" s="1"/>
  <c r="AC1474" i="6"/>
  <c r="AD1474" i="6" s="1"/>
  <c r="AA1474" i="6"/>
  <c r="Z1474" i="6"/>
  <c r="Y1474" i="6"/>
  <c r="X1474" i="6"/>
  <c r="W1474" i="6"/>
  <c r="U1474" i="6"/>
  <c r="T1474" i="6"/>
  <c r="S1474" i="6"/>
  <c r="R1474" i="6"/>
  <c r="AC1473" i="6"/>
  <c r="AD1473" i="6" s="1"/>
  <c r="AB1473" i="6"/>
  <c r="AA1473" i="6"/>
  <c r="Z1473" i="6"/>
  <c r="Y1473" i="6"/>
  <c r="X1473" i="6"/>
  <c r="W1473" i="6"/>
  <c r="T1473" i="6"/>
  <c r="U1473" i="6" s="1"/>
  <c r="R1473" i="6"/>
  <c r="S1473" i="6" s="1"/>
  <c r="AC1472" i="6"/>
  <c r="AD1472" i="6" s="1"/>
  <c r="AB1472" i="6"/>
  <c r="AA1472" i="6"/>
  <c r="Z1472" i="6"/>
  <c r="Y1472" i="6"/>
  <c r="X1472" i="6"/>
  <c r="W1472" i="6"/>
  <c r="U1472" i="6"/>
  <c r="T1472" i="6"/>
  <c r="R1472" i="6"/>
  <c r="S1472" i="6" s="1"/>
  <c r="AC1471" i="6"/>
  <c r="AD1471" i="6" s="1"/>
  <c r="AB1471" i="6"/>
  <c r="AA1471" i="6"/>
  <c r="Z1471" i="6"/>
  <c r="Y1471" i="6"/>
  <c r="X1471" i="6"/>
  <c r="W1471" i="6"/>
  <c r="U1471" i="6"/>
  <c r="T1471" i="6"/>
  <c r="R1471" i="6"/>
  <c r="S1471" i="6" s="1"/>
  <c r="AC1470" i="6"/>
  <c r="AD1470" i="6" s="1"/>
  <c r="AB1470" i="6"/>
  <c r="AA1470" i="6"/>
  <c r="Z1470" i="6"/>
  <c r="Y1470" i="6"/>
  <c r="X1470" i="6"/>
  <c r="W1470" i="6"/>
  <c r="U1470" i="6"/>
  <c r="T1470" i="6"/>
  <c r="S1470" i="6"/>
  <c r="R1470" i="6"/>
  <c r="AC1469" i="6"/>
  <c r="AD1469" i="6" s="1"/>
  <c r="AB1469" i="6"/>
  <c r="AA1469" i="6"/>
  <c r="Z1469" i="6"/>
  <c r="Y1469" i="6"/>
  <c r="X1469" i="6"/>
  <c r="W1469" i="6"/>
  <c r="T1469" i="6"/>
  <c r="U1469" i="6" s="1"/>
  <c r="R1469" i="6"/>
  <c r="S1469" i="6" s="1"/>
  <c r="AC1468" i="6"/>
  <c r="AD1468" i="6" s="1"/>
  <c r="AB1468" i="6"/>
  <c r="AA1468" i="6"/>
  <c r="Z1468" i="6"/>
  <c r="Y1468" i="6"/>
  <c r="X1468" i="6"/>
  <c r="W1468" i="6"/>
  <c r="T1468" i="6"/>
  <c r="U1468" i="6" s="1"/>
  <c r="S1468" i="6"/>
  <c r="R1468" i="6"/>
  <c r="AC1467" i="6"/>
  <c r="AD1467" i="6" s="1"/>
  <c r="AB1467" i="6"/>
  <c r="AA1467" i="6"/>
  <c r="Z1467" i="6"/>
  <c r="Y1467" i="6"/>
  <c r="X1467" i="6"/>
  <c r="W1467" i="6"/>
  <c r="U1467" i="6"/>
  <c r="T1467" i="6"/>
  <c r="R1467" i="6"/>
  <c r="S1467" i="6" s="1"/>
  <c r="AC1466" i="6"/>
  <c r="AD1466" i="6" s="1"/>
  <c r="AB1466" i="6"/>
  <c r="AA1466" i="6"/>
  <c r="Z1466" i="6"/>
  <c r="Y1466" i="6"/>
  <c r="X1466" i="6"/>
  <c r="W1466" i="6"/>
  <c r="T1466" i="6"/>
  <c r="U1466" i="6" s="1"/>
  <c r="S1466" i="6"/>
  <c r="R1466" i="6"/>
  <c r="AC1465" i="6"/>
  <c r="AD1465" i="6" s="1"/>
  <c r="AB1465" i="6"/>
  <c r="AA1465" i="6"/>
  <c r="Z1465" i="6"/>
  <c r="Y1465" i="6"/>
  <c r="X1465" i="6"/>
  <c r="W1465" i="6"/>
  <c r="T1465" i="6"/>
  <c r="U1465" i="6" s="1"/>
  <c r="R1465" i="6"/>
  <c r="S1465" i="6" s="1"/>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s="1"/>
  <c r="AC1462" i="6"/>
  <c r="AD1462" i="6" s="1"/>
  <c r="AB1462" i="6"/>
  <c r="AA1462" i="6"/>
  <c r="Z1462" i="6"/>
  <c r="Y1462" i="6"/>
  <c r="X1462" i="6"/>
  <c r="W1462" i="6"/>
  <c r="U1462" i="6"/>
  <c r="T1462" i="6"/>
  <c r="R1462" i="6"/>
  <c r="S1462" i="6" s="1"/>
  <c r="AC1461" i="6"/>
  <c r="AD1461" i="6" s="1"/>
  <c r="AB1461" i="6"/>
  <c r="AA1461" i="6"/>
  <c r="Z1461" i="6"/>
  <c r="Y1461" i="6"/>
  <c r="X1461" i="6"/>
  <c r="W1461" i="6"/>
  <c r="U1461" i="6"/>
  <c r="T1461" i="6"/>
  <c r="R1461" i="6"/>
  <c r="S1461" i="6" s="1"/>
  <c r="AC1460" i="6"/>
  <c r="AD1460" i="6" s="1"/>
  <c r="AB1460" i="6"/>
  <c r="AA1460" i="6"/>
  <c r="Z1460" i="6"/>
  <c r="Y1460" i="6"/>
  <c r="X1460" i="6"/>
  <c r="W1460" i="6"/>
  <c r="T1460" i="6"/>
  <c r="U1460" i="6" s="1"/>
  <c r="R1460" i="6"/>
  <c r="S1460" i="6" s="1"/>
  <c r="AC1459" i="6"/>
  <c r="AD1459" i="6" s="1"/>
  <c r="AB1459" i="6"/>
  <c r="AA1459" i="6"/>
  <c r="Z1459" i="6"/>
  <c r="Y1459" i="6"/>
  <c r="X1459" i="6"/>
  <c r="W1459" i="6"/>
  <c r="U1459" i="6"/>
  <c r="T1459" i="6"/>
  <c r="R1459" i="6"/>
  <c r="S1459" i="6" s="1"/>
  <c r="AC1458" i="6"/>
  <c r="AD1458" i="6" s="1"/>
  <c r="AB1458" i="6"/>
  <c r="AA1458" i="6"/>
  <c r="Z1458" i="6"/>
  <c r="Y1458" i="6"/>
  <c r="X1458" i="6"/>
  <c r="W1458" i="6"/>
  <c r="U1458" i="6"/>
  <c r="T1458" i="6"/>
  <c r="S1458" i="6"/>
  <c r="R1458" i="6"/>
  <c r="AC1457" i="6"/>
  <c r="AD1457" i="6" s="1"/>
  <c r="AB1457" i="6"/>
  <c r="AA1457" i="6"/>
  <c r="Z1457" i="6"/>
  <c r="Y1457" i="6"/>
  <c r="X1457" i="6"/>
  <c r="W1457" i="6"/>
  <c r="T1457" i="6"/>
  <c r="U1457" i="6" s="1"/>
  <c r="R1457" i="6"/>
  <c r="S1457" i="6" s="1"/>
  <c r="AC1456" i="6"/>
  <c r="AD1456" i="6" s="1"/>
  <c r="AB1456" i="6"/>
  <c r="AA1456" i="6"/>
  <c r="Z1456" i="6"/>
  <c r="Y1456" i="6"/>
  <c r="X1456" i="6"/>
  <c r="W1456" i="6"/>
  <c r="U1456" i="6"/>
  <c r="T1456" i="6"/>
  <c r="R1456" i="6"/>
  <c r="S1456" i="6" s="1"/>
  <c r="AC1455" i="6"/>
  <c r="AD1455" i="6" s="1"/>
  <c r="AB1455" i="6"/>
  <c r="AA1455" i="6"/>
  <c r="Z1455" i="6"/>
  <c r="Y1455" i="6"/>
  <c r="X1455" i="6"/>
  <c r="W1455" i="6"/>
  <c r="U1455" i="6"/>
  <c r="T1455" i="6"/>
  <c r="R1455" i="6"/>
  <c r="S1455" i="6" s="1"/>
  <c r="AC1454" i="6"/>
  <c r="AD1454" i="6" s="1"/>
  <c r="AB1454" i="6"/>
  <c r="AA1454" i="6"/>
  <c r="Z1454" i="6"/>
  <c r="Y1454" i="6"/>
  <c r="X1454" i="6"/>
  <c r="W1454" i="6"/>
  <c r="U1454" i="6"/>
  <c r="T1454" i="6"/>
  <c r="S1454" i="6"/>
  <c r="R1454" i="6"/>
  <c r="AC1453" i="6"/>
  <c r="AD1453" i="6" s="1"/>
  <c r="AB1453" i="6"/>
  <c r="AA1453" i="6"/>
  <c r="Z1453" i="6"/>
  <c r="Y1453" i="6"/>
  <c r="X1453" i="6"/>
  <c r="W1453" i="6"/>
  <c r="T1453" i="6"/>
  <c r="U1453" i="6" s="1"/>
  <c r="R1453" i="6"/>
  <c r="S1453" i="6" s="1"/>
  <c r="AC1452" i="6"/>
  <c r="AD1452" i="6" s="1"/>
  <c r="AB1452" i="6"/>
  <c r="AA1452" i="6"/>
  <c r="Z1452" i="6"/>
  <c r="Y1452" i="6"/>
  <c r="X1452" i="6"/>
  <c r="W1452" i="6"/>
  <c r="T1452" i="6"/>
  <c r="U1452" i="6" s="1"/>
  <c r="S1452" i="6"/>
  <c r="R1452" i="6"/>
  <c r="AC1451" i="6"/>
  <c r="AD1451" i="6" s="1"/>
  <c r="AB1451" i="6"/>
  <c r="AA1451" i="6"/>
  <c r="Z1451" i="6"/>
  <c r="Y1451" i="6"/>
  <c r="X1451" i="6"/>
  <c r="W1451" i="6"/>
  <c r="U1451" i="6"/>
  <c r="T1451" i="6"/>
  <c r="R1451" i="6"/>
  <c r="S1451" i="6" s="1"/>
  <c r="AC1450" i="6"/>
  <c r="AD1450" i="6" s="1"/>
  <c r="AB1450" i="6"/>
  <c r="AA1450" i="6"/>
  <c r="Z1450" i="6"/>
  <c r="Y1450" i="6"/>
  <c r="X1450" i="6"/>
  <c r="W1450" i="6"/>
  <c r="T1450" i="6"/>
  <c r="U1450" i="6" s="1"/>
  <c r="S1450" i="6"/>
  <c r="R1450" i="6"/>
  <c r="AC1449" i="6"/>
  <c r="AD1449" i="6" s="1"/>
  <c r="AB1449" i="6"/>
  <c r="AA1449" i="6"/>
  <c r="Z1449" i="6"/>
  <c r="Y1449" i="6"/>
  <c r="X1449" i="6"/>
  <c r="W1449" i="6"/>
  <c r="T1449" i="6"/>
  <c r="U1449" i="6" s="1"/>
  <c r="R1449" i="6"/>
  <c r="S1449" i="6" s="1"/>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s="1"/>
  <c r="AC1446" i="6"/>
  <c r="AD1446" i="6" s="1"/>
  <c r="AB1446" i="6"/>
  <c r="AA1446" i="6"/>
  <c r="Z1446" i="6"/>
  <c r="Y1446" i="6"/>
  <c r="X1446" i="6"/>
  <c r="W1446" i="6"/>
  <c r="U1446" i="6"/>
  <c r="T1446" i="6"/>
  <c r="R1446" i="6"/>
  <c r="S1446" i="6" s="1"/>
  <c r="AC1445" i="6"/>
  <c r="AD1445" i="6" s="1"/>
  <c r="AB1445" i="6"/>
  <c r="AA1445" i="6"/>
  <c r="Z1445" i="6"/>
  <c r="Y1445" i="6"/>
  <c r="X1445" i="6"/>
  <c r="W1445" i="6"/>
  <c r="U1445" i="6"/>
  <c r="T1445" i="6"/>
  <c r="R1445" i="6"/>
  <c r="S1445" i="6" s="1"/>
  <c r="AC1444" i="6"/>
  <c r="AD1444" i="6" s="1"/>
  <c r="AB1444" i="6"/>
  <c r="AA1444" i="6"/>
  <c r="Z1444" i="6"/>
  <c r="Y1444" i="6"/>
  <c r="X1444" i="6"/>
  <c r="W1444" i="6"/>
  <c r="T1444" i="6"/>
  <c r="U1444" i="6" s="1"/>
  <c r="R1444" i="6"/>
  <c r="S1444" i="6" s="1"/>
  <c r="AC1443" i="6"/>
  <c r="AD1443" i="6" s="1"/>
  <c r="AB1443" i="6"/>
  <c r="AA1443" i="6"/>
  <c r="Z1443" i="6"/>
  <c r="Y1443" i="6"/>
  <c r="X1443" i="6"/>
  <c r="W1443" i="6"/>
  <c r="U1443" i="6"/>
  <c r="T1443" i="6"/>
  <c r="R1443" i="6"/>
  <c r="S1443" i="6" s="1"/>
  <c r="AC1442" i="6"/>
  <c r="AD1442" i="6" s="1"/>
  <c r="AB1442" i="6"/>
  <c r="AA1442" i="6"/>
  <c r="Z1442" i="6"/>
  <c r="Y1442" i="6"/>
  <c r="X1442" i="6"/>
  <c r="W1442" i="6"/>
  <c r="U1442" i="6"/>
  <c r="T1442" i="6"/>
  <c r="S1442" i="6"/>
  <c r="R1442" i="6"/>
  <c r="AC1441" i="6"/>
  <c r="AD1441" i="6" s="1"/>
  <c r="AA1441" i="6"/>
  <c r="Z1441" i="6"/>
  <c r="Y1441" i="6"/>
  <c r="X1441" i="6"/>
  <c r="W1441" i="6"/>
  <c r="U1441" i="6"/>
  <c r="T1441" i="6"/>
  <c r="R1441" i="6"/>
  <c r="S1441" i="6" s="1"/>
  <c r="AC1440" i="6"/>
  <c r="AD1440" i="6" s="1"/>
  <c r="AA1440" i="6"/>
  <c r="Z1440" i="6"/>
  <c r="Y1440" i="6"/>
  <c r="X1440" i="6"/>
  <c r="W1440" i="6"/>
  <c r="T1440" i="6"/>
  <c r="U1440" i="6" s="1"/>
  <c r="S1440" i="6"/>
  <c r="R1440" i="6"/>
  <c r="AC1439" i="6"/>
  <c r="AD1439" i="6" s="1"/>
  <c r="AA1439" i="6"/>
  <c r="Z1439" i="6"/>
  <c r="Y1439" i="6"/>
  <c r="X1439" i="6"/>
  <c r="W1439" i="6"/>
  <c r="U1439" i="6"/>
  <c r="T1439" i="6"/>
  <c r="R1439" i="6"/>
  <c r="S1439" i="6" s="1"/>
  <c r="AC1438" i="6"/>
  <c r="AD1438" i="6" s="1"/>
  <c r="AA1438" i="6"/>
  <c r="Z1438" i="6"/>
  <c r="Y1438" i="6"/>
  <c r="X1438" i="6"/>
  <c r="W1438" i="6"/>
  <c r="U1438" i="6"/>
  <c r="T1438" i="6"/>
  <c r="R1438" i="6"/>
  <c r="S1438" i="6" s="1"/>
  <c r="AC1437" i="6"/>
  <c r="AD1437" i="6" s="1"/>
  <c r="AA1437" i="6"/>
  <c r="Z1437" i="6"/>
  <c r="Y1437" i="6"/>
  <c r="X1437" i="6"/>
  <c r="W1437" i="6"/>
  <c r="T1437" i="6"/>
  <c r="U1437" i="6" s="1"/>
  <c r="R1437" i="6"/>
  <c r="S1437" i="6" s="1"/>
  <c r="AC1436" i="6"/>
  <c r="AD1436" i="6" s="1"/>
  <c r="AA1436" i="6"/>
  <c r="Z1436" i="6"/>
  <c r="Y1436" i="6"/>
  <c r="X1436" i="6"/>
  <c r="W1436" i="6"/>
  <c r="U1436" i="6"/>
  <c r="T1436" i="6"/>
  <c r="R1436" i="6"/>
  <c r="S1436" i="6" s="1"/>
  <c r="AC1435" i="6"/>
  <c r="AD1435" i="6" s="1"/>
  <c r="AA1435" i="6"/>
  <c r="Z1435" i="6"/>
  <c r="Y1435" i="6"/>
  <c r="X1435" i="6"/>
  <c r="W1435" i="6"/>
  <c r="T1435" i="6"/>
  <c r="U1435" i="6" s="1"/>
  <c r="R1435" i="6"/>
  <c r="S1435" i="6" s="1"/>
  <c r="AC1434" i="6"/>
  <c r="AD1434" i="6" s="1"/>
  <c r="AA1434" i="6"/>
  <c r="Z1434" i="6"/>
  <c r="Y1434" i="6"/>
  <c r="X1434" i="6"/>
  <c r="W1434" i="6"/>
  <c r="T1434" i="6"/>
  <c r="U1434" i="6" s="1"/>
  <c r="S1434" i="6"/>
  <c r="R1434" i="6"/>
  <c r="AC1433" i="6"/>
  <c r="AD1433" i="6" s="1"/>
  <c r="AA1433" i="6"/>
  <c r="Z1433" i="6"/>
  <c r="Y1433" i="6"/>
  <c r="X1433" i="6"/>
  <c r="W1433" i="6"/>
  <c r="U1433" i="6"/>
  <c r="T1433" i="6"/>
  <c r="R1433" i="6"/>
  <c r="S1433" i="6" s="1"/>
  <c r="AC1432" i="6"/>
  <c r="AD1432" i="6" s="1"/>
  <c r="AA1432" i="6"/>
  <c r="Z1432" i="6"/>
  <c r="Y1432" i="6"/>
  <c r="X1432" i="6"/>
  <c r="W1432" i="6"/>
  <c r="T1432" i="6"/>
  <c r="U1432" i="6" s="1"/>
  <c r="R1432" i="6"/>
  <c r="S1432" i="6" s="1"/>
  <c r="AC1431" i="6"/>
  <c r="AD1431" i="6" s="1"/>
  <c r="AA1431" i="6"/>
  <c r="Z1431" i="6"/>
  <c r="Y1431" i="6"/>
  <c r="X1431" i="6"/>
  <c r="W1431" i="6"/>
  <c r="T1431" i="6"/>
  <c r="U1431" i="6" s="1"/>
  <c r="R1431" i="6"/>
  <c r="S1431" i="6" s="1"/>
  <c r="AC1430" i="6"/>
  <c r="AD1430" i="6" s="1"/>
  <c r="AA1430" i="6"/>
  <c r="Z1430" i="6"/>
  <c r="Y1430" i="6"/>
  <c r="X1430" i="6"/>
  <c r="W1430" i="6"/>
  <c r="U1430" i="6"/>
  <c r="T1430" i="6"/>
  <c r="S1430" i="6"/>
  <c r="R1430" i="6"/>
  <c r="AC1429" i="6"/>
  <c r="AD1429" i="6" s="1"/>
  <c r="AA1429" i="6"/>
  <c r="Z1429" i="6"/>
  <c r="Y1429" i="6"/>
  <c r="X1429" i="6"/>
  <c r="W1429" i="6"/>
  <c r="U1429" i="6"/>
  <c r="T1429" i="6"/>
  <c r="R1429" i="6"/>
  <c r="S1429" i="6" s="1"/>
  <c r="AC1428" i="6"/>
  <c r="AD1428" i="6" s="1"/>
  <c r="AA1428" i="6"/>
  <c r="Z1428" i="6"/>
  <c r="Y1428" i="6"/>
  <c r="X1428" i="6"/>
  <c r="W1428" i="6"/>
  <c r="T1428" i="6"/>
  <c r="U1428" i="6" s="1"/>
  <c r="R1428" i="6"/>
  <c r="S1428" i="6" s="1"/>
  <c r="AC1427" i="6"/>
  <c r="AD1427" i="6" s="1"/>
  <c r="AA1427" i="6"/>
  <c r="Z1427" i="6"/>
  <c r="Y1427" i="6"/>
  <c r="X1427" i="6"/>
  <c r="W1427" i="6"/>
  <c r="T1427" i="6"/>
  <c r="U1427" i="6" s="1"/>
  <c r="R1427" i="6"/>
  <c r="S1427" i="6" s="1"/>
  <c r="AC1426" i="6"/>
  <c r="AD1426" i="6" s="1"/>
  <c r="AA1426" i="6"/>
  <c r="Z1426" i="6"/>
  <c r="Y1426" i="6"/>
  <c r="X1426" i="6"/>
  <c r="W1426" i="6"/>
  <c r="U1426" i="6"/>
  <c r="T1426" i="6"/>
  <c r="S1426" i="6"/>
  <c r="R1426" i="6"/>
  <c r="AC1425" i="6"/>
  <c r="AD1425" i="6" s="1"/>
  <c r="AA1425" i="6"/>
  <c r="Z1425" i="6"/>
  <c r="Y1425" i="6"/>
  <c r="X1425" i="6"/>
  <c r="W1425" i="6"/>
  <c r="U1425" i="6"/>
  <c r="T1425" i="6"/>
  <c r="R1425" i="6"/>
  <c r="S1425" i="6" s="1"/>
  <c r="AC1424" i="6"/>
  <c r="AD1424" i="6" s="1"/>
  <c r="AA1424" i="6"/>
  <c r="Z1424" i="6"/>
  <c r="Y1424" i="6"/>
  <c r="X1424" i="6"/>
  <c r="W1424" i="6"/>
  <c r="T1424" i="6"/>
  <c r="U1424" i="6" s="1"/>
  <c r="S1424" i="6"/>
  <c r="R1424" i="6"/>
  <c r="AC1423" i="6"/>
  <c r="AD1423" i="6" s="1"/>
  <c r="AA1423" i="6"/>
  <c r="Z1423" i="6"/>
  <c r="Y1423" i="6"/>
  <c r="X1423" i="6"/>
  <c r="W1423" i="6"/>
  <c r="U1423" i="6"/>
  <c r="T1423" i="6"/>
  <c r="R1423" i="6"/>
  <c r="S1423" i="6" s="1"/>
  <c r="AC1422" i="6"/>
  <c r="AD1422" i="6" s="1"/>
  <c r="AA1422" i="6"/>
  <c r="Z1422" i="6"/>
  <c r="Y1422" i="6"/>
  <c r="X1422" i="6"/>
  <c r="W1422" i="6"/>
  <c r="U1422" i="6"/>
  <c r="T1422" i="6"/>
  <c r="R1422" i="6"/>
  <c r="S1422" i="6" s="1"/>
  <c r="AC1421" i="6"/>
  <c r="AD1421" i="6" s="1"/>
  <c r="AA1421" i="6"/>
  <c r="Z1421" i="6"/>
  <c r="Y1421" i="6"/>
  <c r="X1421" i="6"/>
  <c r="W1421" i="6"/>
  <c r="T1421" i="6"/>
  <c r="U1421" i="6" s="1"/>
  <c r="R1421" i="6"/>
  <c r="S1421" i="6" s="1"/>
  <c r="AC1420" i="6"/>
  <c r="AD1420" i="6" s="1"/>
  <c r="AA1420" i="6"/>
  <c r="Z1420" i="6"/>
  <c r="Y1420" i="6"/>
  <c r="X1420" i="6"/>
  <c r="W1420" i="6"/>
  <c r="U1420" i="6"/>
  <c r="T1420" i="6"/>
  <c r="R1420" i="6"/>
  <c r="S1420" i="6" s="1"/>
  <c r="AC1419" i="6"/>
  <c r="AD1419" i="6" s="1"/>
  <c r="AA1419" i="6"/>
  <c r="Z1419" i="6"/>
  <c r="Y1419" i="6"/>
  <c r="X1419" i="6"/>
  <c r="W1419" i="6"/>
  <c r="T1419" i="6"/>
  <c r="U1419" i="6" s="1"/>
  <c r="R1419" i="6"/>
  <c r="S1419" i="6" s="1"/>
  <c r="AC1418" i="6"/>
  <c r="AD1418" i="6" s="1"/>
  <c r="AA1418" i="6"/>
  <c r="Z1418" i="6"/>
  <c r="Y1418" i="6"/>
  <c r="X1418" i="6"/>
  <c r="W1418" i="6"/>
  <c r="T1418" i="6"/>
  <c r="U1418" i="6" s="1"/>
  <c r="S1418" i="6"/>
  <c r="R1418" i="6"/>
  <c r="AC1417" i="6"/>
  <c r="AD1417" i="6" s="1"/>
  <c r="AA1417" i="6"/>
  <c r="Z1417" i="6"/>
  <c r="Y1417" i="6"/>
  <c r="X1417" i="6"/>
  <c r="W1417" i="6"/>
  <c r="U1417" i="6"/>
  <c r="T1417" i="6"/>
  <c r="R1417" i="6"/>
  <c r="S1417" i="6" s="1"/>
  <c r="AC1416" i="6"/>
  <c r="AD1416" i="6" s="1"/>
  <c r="AA1416" i="6"/>
  <c r="Z1416" i="6"/>
  <c r="Y1416" i="6"/>
  <c r="X1416" i="6"/>
  <c r="W1416" i="6"/>
  <c r="T1416" i="6"/>
  <c r="U1416" i="6" s="1"/>
  <c r="R1416" i="6"/>
  <c r="S1416" i="6" s="1"/>
  <c r="AC1415" i="6"/>
  <c r="AD1415" i="6" s="1"/>
  <c r="AA1415" i="6"/>
  <c r="Z1415" i="6"/>
  <c r="Y1415" i="6"/>
  <c r="X1415" i="6"/>
  <c r="W1415" i="6"/>
  <c r="T1415" i="6"/>
  <c r="U1415" i="6" s="1"/>
  <c r="R1415" i="6"/>
  <c r="S1415" i="6" s="1"/>
  <c r="AC1414" i="6"/>
  <c r="AD1414" i="6" s="1"/>
  <c r="AA1414" i="6"/>
  <c r="Z1414" i="6"/>
  <c r="Y1414" i="6"/>
  <c r="X1414" i="6"/>
  <c r="W1414" i="6"/>
  <c r="U1414" i="6"/>
  <c r="T1414" i="6"/>
  <c r="S1414" i="6"/>
  <c r="R1414" i="6"/>
  <c r="AC1413" i="6"/>
  <c r="AD1413" i="6" s="1"/>
  <c r="AA1413" i="6"/>
  <c r="Z1413" i="6"/>
  <c r="Y1413" i="6"/>
  <c r="X1413" i="6"/>
  <c r="W1413" i="6"/>
  <c r="U1413" i="6"/>
  <c r="T1413" i="6"/>
  <c r="R1413" i="6"/>
  <c r="S1413" i="6" s="1"/>
  <c r="AC1412" i="6"/>
  <c r="AD1412" i="6" s="1"/>
  <c r="AA1412" i="6"/>
  <c r="Z1412" i="6"/>
  <c r="Y1412" i="6"/>
  <c r="X1412" i="6"/>
  <c r="W1412" i="6"/>
  <c r="T1412" i="6"/>
  <c r="U1412" i="6" s="1"/>
  <c r="R1412" i="6"/>
  <c r="S1412" i="6" s="1"/>
  <c r="AC1411" i="6"/>
  <c r="AD1411" i="6" s="1"/>
  <c r="AA1411" i="6"/>
  <c r="Z1411" i="6"/>
  <c r="Y1411" i="6"/>
  <c r="X1411" i="6"/>
  <c r="W1411" i="6"/>
  <c r="T1411" i="6"/>
  <c r="U1411" i="6" s="1"/>
  <c r="R1411" i="6"/>
  <c r="S1411" i="6" s="1"/>
  <c r="AC1410" i="6"/>
  <c r="AD1410" i="6" s="1"/>
  <c r="AA1410" i="6"/>
  <c r="Z1410" i="6"/>
  <c r="Y1410" i="6"/>
  <c r="X1410" i="6"/>
  <c r="W1410" i="6"/>
  <c r="U1410" i="6"/>
  <c r="T1410" i="6"/>
  <c r="S1410" i="6"/>
  <c r="R1410" i="6"/>
  <c r="AC1409" i="6"/>
  <c r="AD1409" i="6" s="1"/>
  <c r="AB1409" i="6"/>
  <c r="AA1409" i="6"/>
  <c r="Z1409" i="6"/>
  <c r="Y1409" i="6"/>
  <c r="X1409" i="6"/>
  <c r="W1409" i="6"/>
  <c r="T1409" i="6"/>
  <c r="U1409" i="6" s="1"/>
  <c r="R1409" i="6"/>
  <c r="S1409" i="6" s="1"/>
  <c r="AC1408" i="6"/>
  <c r="AD1408" i="6" s="1"/>
  <c r="AB1408" i="6"/>
  <c r="AA1408" i="6"/>
  <c r="Z1408" i="6"/>
  <c r="Y1408" i="6"/>
  <c r="X1408" i="6"/>
  <c r="W1408" i="6"/>
  <c r="U1408" i="6"/>
  <c r="T1408" i="6"/>
  <c r="R1408" i="6"/>
  <c r="S1408" i="6" s="1"/>
  <c r="AC1407" i="6"/>
  <c r="AD1407" i="6" s="1"/>
  <c r="AB1407" i="6"/>
  <c r="AA1407" i="6"/>
  <c r="Z1407" i="6"/>
  <c r="Y1407" i="6"/>
  <c r="X1407" i="6"/>
  <c r="W1407" i="6"/>
  <c r="U1407" i="6"/>
  <c r="T1407" i="6"/>
  <c r="R1407" i="6"/>
  <c r="S1407" i="6" s="1"/>
  <c r="AC1406" i="6"/>
  <c r="AD1406" i="6" s="1"/>
  <c r="AB1406" i="6"/>
  <c r="AA1406" i="6"/>
  <c r="Z1406" i="6"/>
  <c r="Y1406" i="6"/>
  <c r="X1406" i="6"/>
  <c r="W1406" i="6"/>
  <c r="U1406" i="6"/>
  <c r="T1406" i="6"/>
  <c r="S1406" i="6"/>
  <c r="R1406" i="6"/>
  <c r="AC1405" i="6"/>
  <c r="AD1405" i="6" s="1"/>
  <c r="AB1405" i="6"/>
  <c r="AA1405" i="6"/>
  <c r="Z1405" i="6"/>
  <c r="Y1405" i="6"/>
  <c r="X1405" i="6"/>
  <c r="W1405" i="6"/>
  <c r="T1405" i="6"/>
  <c r="U1405" i="6" s="1"/>
  <c r="R1405" i="6"/>
  <c r="S1405" i="6" s="1"/>
  <c r="AC1404" i="6"/>
  <c r="AD1404" i="6" s="1"/>
  <c r="AB1404" i="6"/>
  <c r="AA1404" i="6"/>
  <c r="Z1404" i="6"/>
  <c r="Y1404" i="6"/>
  <c r="X1404" i="6"/>
  <c r="W1404" i="6"/>
  <c r="T1404" i="6"/>
  <c r="U1404" i="6" s="1"/>
  <c r="S1404" i="6"/>
  <c r="R1404" i="6"/>
  <c r="AC1403" i="6"/>
  <c r="AD1403" i="6" s="1"/>
  <c r="AB1403" i="6"/>
  <c r="AA1403" i="6"/>
  <c r="Z1403" i="6"/>
  <c r="Y1403" i="6"/>
  <c r="X1403" i="6"/>
  <c r="W1403" i="6"/>
  <c r="U1403" i="6"/>
  <c r="T1403" i="6"/>
  <c r="R1403" i="6"/>
  <c r="S1403" i="6" s="1"/>
  <c r="AC1402" i="6"/>
  <c r="AD1402" i="6" s="1"/>
  <c r="AB1402" i="6"/>
  <c r="AA1402" i="6"/>
  <c r="Z1402" i="6"/>
  <c r="Y1402" i="6"/>
  <c r="X1402" i="6"/>
  <c r="W1402" i="6"/>
  <c r="T1402" i="6"/>
  <c r="U1402" i="6" s="1"/>
  <c r="S1402" i="6"/>
  <c r="R1402" i="6"/>
  <c r="AC1401" i="6"/>
  <c r="AD1401" i="6" s="1"/>
  <c r="AB1401" i="6"/>
  <c r="AA1401" i="6"/>
  <c r="Z1401" i="6"/>
  <c r="Y1401" i="6"/>
  <c r="X1401" i="6"/>
  <c r="W1401" i="6"/>
  <c r="T1401" i="6"/>
  <c r="U1401" i="6" s="1"/>
  <c r="R1401" i="6"/>
  <c r="S1401" i="6" s="1"/>
  <c r="AC1400" i="6"/>
  <c r="AD1400" i="6" s="1"/>
  <c r="AB1400" i="6"/>
  <c r="AA1400" i="6"/>
  <c r="Z1400" i="6"/>
  <c r="Y1400" i="6"/>
  <c r="X1400" i="6"/>
  <c r="W1400" i="6"/>
  <c r="T1400" i="6"/>
  <c r="U1400" i="6" s="1"/>
  <c r="R1400" i="6"/>
  <c r="S1400" i="6" s="1"/>
  <c r="AC1399" i="6"/>
  <c r="AD1399" i="6" s="1"/>
  <c r="AB1399" i="6"/>
  <c r="AA1399" i="6"/>
  <c r="Z1399" i="6"/>
  <c r="Y1399" i="6"/>
  <c r="X1399" i="6"/>
  <c r="W1399" i="6"/>
  <c r="T1399" i="6"/>
  <c r="U1399" i="6" s="1"/>
  <c r="R1399" i="6"/>
  <c r="S1399" i="6" s="1"/>
  <c r="AC1398" i="6"/>
  <c r="AD1398" i="6" s="1"/>
  <c r="AB1398" i="6"/>
  <c r="AA1398" i="6"/>
  <c r="Z1398" i="6"/>
  <c r="Y1398" i="6"/>
  <c r="X1398" i="6"/>
  <c r="W1398" i="6"/>
  <c r="U1398" i="6"/>
  <c r="T1398" i="6"/>
  <c r="R1398" i="6"/>
  <c r="S1398" i="6" s="1"/>
  <c r="AC1397" i="6"/>
  <c r="AD1397" i="6" s="1"/>
  <c r="AB1397" i="6"/>
  <c r="AA1397" i="6"/>
  <c r="Z1397" i="6"/>
  <c r="Y1397" i="6"/>
  <c r="X1397" i="6"/>
  <c r="W1397" i="6"/>
  <c r="U1397" i="6"/>
  <c r="T1397" i="6"/>
  <c r="R1397" i="6"/>
  <c r="S1397" i="6" s="1"/>
  <c r="AC1396" i="6"/>
  <c r="AD1396" i="6" s="1"/>
  <c r="AB1396" i="6"/>
  <c r="AA1396" i="6"/>
  <c r="Z1396" i="6"/>
  <c r="Y1396" i="6"/>
  <c r="X1396" i="6"/>
  <c r="W1396" i="6"/>
  <c r="T1396" i="6"/>
  <c r="U1396" i="6" s="1"/>
  <c r="R1396" i="6"/>
  <c r="S1396" i="6" s="1"/>
  <c r="AC1395" i="6"/>
  <c r="AD1395" i="6" s="1"/>
  <c r="AB1395" i="6"/>
  <c r="AA1395" i="6"/>
  <c r="Z1395" i="6"/>
  <c r="Y1395" i="6"/>
  <c r="X1395" i="6"/>
  <c r="W1395" i="6"/>
  <c r="U1395" i="6"/>
  <c r="T1395" i="6"/>
  <c r="R1395" i="6"/>
  <c r="S1395" i="6" s="1"/>
  <c r="AC1394" i="6"/>
  <c r="AD1394" i="6" s="1"/>
  <c r="AB1394" i="6"/>
  <c r="AA1394" i="6"/>
  <c r="Z1394" i="6"/>
  <c r="Y1394" i="6"/>
  <c r="X1394" i="6"/>
  <c r="W1394" i="6"/>
  <c r="U1394" i="6"/>
  <c r="T1394" i="6"/>
  <c r="S1394" i="6"/>
  <c r="R1394" i="6"/>
  <c r="AC1393" i="6"/>
  <c r="AD1393" i="6" s="1"/>
  <c r="AB1393" i="6"/>
  <c r="AA1393" i="6"/>
  <c r="Z1393" i="6"/>
  <c r="Y1393" i="6"/>
  <c r="X1393" i="6"/>
  <c r="W1393" i="6"/>
  <c r="T1393" i="6"/>
  <c r="U1393" i="6" s="1"/>
  <c r="R1393" i="6"/>
  <c r="S1393" i="6" s="1"/>
  <c r="AC1392" i="6"/>
  <c r="AD1392" i="6" s="1"/>
  <c r="AB1392" i="6"/>
  <c r="AA1392" i="6"/>
  <c r="Z1392" i="6"/>
  <c r="Y1392" i="6"/>
  <c r="X1392" i="6"/>
  <c r="W1392" i="6"/>
  <c r="U1392" i="6"/>
  <c r="T1392" i="6"/>
  <c r="R1392" i="6"/>
  <c r="S1392" i="6" s="1"/>
  <c r="AC1391" i="6"/>
  <c r="AD1391" i="6" s="1"/>
  <c r="AB1391" i="6"/>
  <c r="AA1391" i="6"/>
  <c r="Z1391" i="6"/>
  <c r="Y1391" i="6"/>
  <c r="X1391" i="6"/>
  <c r="W1391" i="6"/>
  <c r="U1391" i="6"/>
  <c r="T1391" i="6"/>
  <c r="R1391" i="6"/>
  <c r="S1391" i="6" s="1"/>
  <c r="AC1390" i="6"/>
  <c r="AD1390" i="6" s="1"/>
  <c r="AB1390" i="6"/>
  <c r="AA1390" i="6"/>
  <c r="Z1390" i="6"/>
  <c r="Y1390" i="6"/>
  <c r="X1390" i="6"/>
  <c r="W1390" i="6"/>
  <c r="U1390" i="6"/>
  <c r="T1390" i="6"/>
  <c r="S1390" i="6"/>
  <c r="R1390" i="6"/>
  <c r="AC1389" i="6"/>
  <c r="AD1389" i="6" s="1"/>
  <c r="AB1389" i="6"/>
  <c r="AA1389" i="6"/>
  <c r="Z1389" i="6"/>
  <c r="Y1389" i="6"/>
  <c r="X1389" i="6"/>
  <c r="W1389" i="6"/>
  <c r="T1389" i="6"/>
  <c r="U1389" i="6" s="1"/>
  <c r="R1389" i="6"/>
  <c r="S1389" i="6" s="1"/>
  <c r="AC1388" i="6"/>
  <c r="AD1388" i="6" s="1"/>
  <c r="AB1388" i="6"/>
  <c r="AA1388" i="6"/>
  <c r="Z1388" i="6"/>
  <c r="Y1388" i="6"/>
  <c r="X1388" i="6"/>
  <c r="W1388" i="6"/>
  <c r="T1388" i="6"/>
  <c r="U1388" i="6" s="1"/>
  <c r="S1388" i="6"/>
  <c r="R1388" i="6"/>
  <c r="AC1387" i="6"/>
  <c r="AD1387" i="6" s="1"/>
  <c r="AB1387" i="6"/>
  <c r="AA1387" i="6"/>
  <c r="Z1387" i="6"/>
  <c r="Y1387" i="6"/>
  <c r="X1387" i="6"/>
  <c r="W1387" i="6"/>
  <c r="U1387" i="6"/>
  <c r="T1387" i="6"/>
  <c r="R1387" i="6"/>
  <c r="S1387" i="6" s="1"/>
  <c r="AC1386" i="6"/>
  <c r="AD1386" i="6" s="1"/>
  <c r="AB1386" i="6"/>
  <c r="AA1386" i="6"/>
  <c r="Z1386" i="6"/>
  <c r="Y1386" i="6"/>
  <c r="X1386" i="6"/>
  <c r="W1386" i="6"/>
  <c r="T1386" i="6"/>
  <c r="U1386" i="6" s="1"/>
  <c r="S1386" i="6"/>
  <c r="R1386" i="6"/>
  <c r="AC1385" i="6"/>
  <c r="AD1385" i="6" s="1"/>
  <c r="AB1385" i="6"/>
  <c r="AA1385" i="6"/>
  <c r="Z1385" i="6"/>
  <c r="Y1385" i="6"/>
  <c r="X1385" i="6"/>
  <c r="W1385" i="6"/>
  <c r="T1385" i="6"/>
  <c r="U1385" i="6" s="1"/>
  <c r="R1385" i="6"/>
  <c r="S1385" i="6" s="1"/>
  <c r="AC1384" i="6"/>
  <c r="AD1384" i="6" s="1"/>
  <c r="AB1384" i="6"/>
  <c r="AA1384" i="6"/>
  <c r="Z1384" i="6"/>
  <c r="Y1384" i="6"/>
  <c r="X1384" i="6"/>
  <c r="W1384" i="6"/>
  <c r="T1384" i="6"/>
  <c r="U1384" i="6" s="1"/>
  <c r="R1384" i="6"/>
  <c r="S1384" i="6" s="1"/>
  <c r="AC1383" i="6"/>
  <c r="AD1383" i="6" s="1"/>
  <c r="AB1383" i="6"/>
  <c r="AA1383" i="6"/>
  <c r="Z1383" i="6"/>
  <c r="Y1383" i="6"/>
  <c r="X1383" i="6"/>
  <c r="W1383" i="6"/>
  <c r="T1383" i="6"/>
  <c r="U1383" i="6" s="1"/>
  <c r="R1383" i="6"/>
  <c r="S1383" i="6" s="1"/>
  <c r="AC1382" i="6"/>
  <c r="AD1382" i="6" s="1"/>
  <c r="AB1382" i="6"/>
  <c r="AA1382" i="6"/>
  <c r="Z1382" i="6"/>
  <c r="Y1382" i="6"/>
  <c r="X1382" i="6"/>
  <c r="W1382" i="6"/>
  <c r="U1382" i="6"/>
  <c r="T1382" i="6"/>
  <c r="R1382" i="6"/>
  <c r="S1382" i="6" s="1"/>
  <c r="AC1381" i="6"/>
  <c r="AD1381" i="6" s="1"/>
  <c r="AB1381" i="6"/>
  <c r="AA1381" i="6"/>
  <c r="Z1381" i="6"/>
  <c r="Y1381" i="6"/>
  <c r="X1381" i="6"/>
  <c r="W1381" i="6"/>
  <c r="U1381" i="6"/>
  <c r="T1381" i="6"/>
  <c r="R1381" i="6"/>
  <c r="S1381" i="6" s="1"/>
  <c r="AC1380" i="6"/>
  <c r="AD1380" i="6" s="1"/>
  <c r="AB1380" i="6"/>
  <c r="AA1380" i="6"/>
  <c r="Z1380" i="6"/>
  <c r="Y1380" i="6"/>
  <c r="X1380" i="6"/>
  <c r="W1380" i="6"/>
  <c r="T1380" i="6"/>
  <c r="U1380" i="6" s="1"/>
  <c r="R1380" i="6"/>
  <c r="S1380" i="6" s="1"/>
  <c r="AC1379" i="6"/>
  <c r="AD1379" i="6" s="1"/>
  <c r="AB1379" i="6"/>
  <c r="AA1379" i="6"/>
  <c r="Z1379" i="6"/>
  <c r="Y1379" i="6"/>
  <c r="X1379" i="6"/>
  <c r="W1379" i="6"/>
  <c r="U1379" i="6"/>
  <c r="T1379" i="6"/>
  <c r="R1379" i="6"/>
  <c r="S1379" i="6" s="1"/>
  <c r="AC1378" i="6"/>
  <c r="AD1378" i="6" s="1"/>
  <c r="AB1378" i="6"/>
  <c r="AA1378" i="6"/>
  <c r="Z1378" i="6"/>
  <c r="Y1378" i="6"/>
  <c r="X1378" i="6"/>
  <c r="W1378" i="6"/>
  <c r="U1378" i="6"/>
  <c r="T1378" i="6"/>
  <c r="S1378" i="6"/>
  <c r="R1378" i="6"/>
  <c r="AC1377" i="6"/>
  <c r="AD1377" i="6" s="1"/>
  <c r="AA1377" i="6"/>
  <c r="Z1377" i="6"/>
  <c r="Y1377" i="6"/>
  <c r="X1377" i="6"/>
  <c r="W1377" i="6"/>
  <c r="U1377" i="6"/>
  <c r="T1377" i="6"/>
  <c r="R1377" i="6"/>
  <c r="S1377" i="6" s="1"/>
  <c r="AC1376" i="6"/>
  <c r="AD1376" i="6" s="1"/>
  <c r="AA1376" i="6"/>
  <c r="Z1376" i="6"/>
  <c r="Y1376" i="6"/>
  <c r="X1376" i="6"/>
  <c r="W1376" i="6"/>
  <c r="T1376" i="6"/>
  <c r="U1376" i="6" s="1"/>
  <c r="S1376" i="6"/>
  <c r="R1376" i="6"/>
  <c r="AC1375" i="6"/>
  <c r="AD1375" i="6" s="1"/>
  <c r="AA1375" i="6"/>
  <c r="Z1375" i="6"/>
  <c r="Y1375" i="6"/>
  <c r="X1375" i="6"/>
  <c r="W1375" i="6"/>
  <c r="U1375" i="6"/>
  <c r="T1375" i="6"/>
  <c r="R1375" i="6"/>
  <c r="S1375" i="6" s="1"/>
  <c r="AC1374" i="6"/>
  <c r="AD1374" i="6" s="1"/>
  <c r="AA1374" i="6"/>
  <c r="Z1374" i="6"/>
  <c r="Y1374" i="6"/>
  <c r="X1374" i="6"/>
  <c r="W1374" i="6"/>
  <c r="U1374" i="6"/>
  <c r="T1374" i="6"/>
  <c r="R1374" i="6"/>
  <c r="S1374" i="6" s="1"/>
  <c r="AC1373" i="6"/>
  <c r="AD1373" i="6" s="1"/>
  <c r="AA1373" i="6"/>
  <c r="Z1373" i="6"/>
  <c r="Y1373" i="6"/>
  <c r="X1373" i="6"/>
  <c r="W1373" i="6"/>
  <c r="T1373" i="6"/>
  <c r="U1373" i="6" s="1"/>
  <c r="R1373" i="6"/>
  <c r="S1373" i="6" s="1"/>
  <c r="AC1372" i="6"/>
  <c r="AD1372" i="6" s="1"/>
  <c r="AA1372" i="6"/>
  <c r="Z1372" i="6"/>
  <c r="Y1372" i="6"/>
  <c r="X1372" i="6"/>
  <c r="W1372" i="6"/>
  <c r="U1372" i="6"/>
  <c r="T1372" i="6"/>
  <c r="R1372" i="6"/>
  <c r="S1372" i="6" s="1"/>
  <c r="AC1371" i="6"/>
  <c r="AD1371" i="6" s="1"/>
  <c r="AA1371" i="6"/>
  <c r="Z1371" i="6"/>
  <c r="Y1371" i="6"/>
  <c r="X1371" i="6"/>
  <c r="W1371" i="6"/>
  <c r="T1371" i="6"/>
  <c r="U1371" i="6" s="1"/>
  <c r="R1371" i="6"/>
  <c r="S1371" i="6" s="1"/>
  <c r="AC1370" i="6"/>
  <c r="AD1370" i="6" s="1"/>
  <c r="AA1370" i="6"/>
  <c r="Z1370" i="6"/>
  <c r="Y1370" i="6"/>
  <c r="X1370" i="6"/>
  <c r="W1370" i="6"/>
  <c r="T1370" i="6"/>
  <c r="U1370" i="6" s="1"/>
  <c r="S1370" i="6"/>
  <c r="R1370" i="6"/>
  <c r="AC1369" i="6"/>
  <c r="AD1369" i="6" s="1"/>
  <c r="AA1369" i="6"/>
  <c r="Z1369" i="6"/>
  <c r="Y1369" i="6"/>
  <c r="X1369" i="6"/>
  <c r="W1369" i="6"/>
  <c r="U1369" i="6"/>
  <c r="T1369" i="6"/>
  <c r="R1369" i="6"/>
  <c r="S1369" i="6" s="1"/>
  <c r="AC1368" i="6"/>
  <c r="AD1368" i="6" s="1"/>
  <c r="AA1368" i="6"/>
  <c r="Z1368" i="6"/>
  <c r="Y1368" i="6"/>
  <c r="X1368" i="6"/>
  <c r="W1368" i="6"/>
  <c r="T1368" i="6"/>
  <c r="U1368" i="6" s="1"/>
  <c r="R1368" i="6"/>
  <c r="S1368" i="6" s="1"/>
  <c r="AC1367" i="6"/>
  <c r="AD1367" i="6" s="1"/>
  <c r="AA1367" i="6"/>
  <c r="Z1367" i="6"/>
  <c r="Y1367" i="6"/>
  <c r="X1367" i="6"/>
  <c r="W1367" i="6"/>
  <c r="T1367" i="6"/>
  <c r="U1367" i="6" s="1"/>
  <c r="R1367" i="6"/>
  <c r="S1367" i="6" s="1"/>
  <c r="AC1366" i="6"/>
  <c r="AD1366" i="6" s="1"/>
  <c r="AA1366" i="6"/>
  <c r="Z1366" i="6"/>
  <c r="Y1366" i="6"/>
  <c r="X1366" i="6"/>
  <c r="W1366" i="6"/>
  <c r="U1366" i="6"/>
  <c r="T1366" i="6"/>
  <c r="S1366" i="6"/>
  <c r="R1366" i="6"/>
  <c r="AC1365" i="6"/>
  <c r="AD1365" i="6" s="1"/>
  <c r="AA1365" i="6"/>
  <c r="Z1365" i="6"/>
  <c r="Y1365" i="6"/>
  <c r="X1365" i="6"/>
  <c r="W1365" i="6"/>
  <c r="U1365" i="6"/>
  <c r="T1365" i="6"/>
  <c r="R1365" i="6"/>
  <c r="S1365" i="6" s="1"/>
  <c r="AC1364" i="6"/>
  <c r="AD1364" i="6" s="1"/>
  <c r="AA1364" i="6"/>
  <c r="Z1364" i="6"/>
  <c r="Y1364" i="6"/>
  <c r="X1364" i="6"/>
  <c r="W1364" i="6"/>
  <c r="T1364" i="6"/>
  <c r="U1364" i="6" s="1"/>
  <c r="R1364" i="6"/>
  <c r="S1364" i="6" s="1"/>
  <c r="AC1363" i="6"/>
  <c r="AD1363" i="6" s="1"/>
  <c r="AA1363" i="6"/>
  <c r="Z1363" i="6"/>
  <c r="Y1363" i="6"/>
  <c r="X1363" i="6"/>
  <c r="W1363" i="6"/>
  <c r="T1363" i="6"/>
  <c r="U1363" i="6" s="1"/>
  <c r="R1363" i="6"/>
  <c r="S1363" i="6" s="1"/>
  <c r="AC1362" i="6"/>
  <c r="AD1362" i="6" s="1"/>
  <c r="AA1362" i="6"/>
  <c r="Z1362" i="6"/>
  <c r="Y1362" i="6"/>
  <c r="X1362" i="6"/>
  <c r="W1362" i="6"/>
  <c r="U1362" i="6"/>
  <c r="T1362" i="6"/>
  <c r="S1362" i="6"/>
  <c r="R1362" i="6"/>
  <c r="AC1361" i="6"/>
  <c r="AD1361" i="6" s="1"/>
  <c r="AA1361" i="6"/>
  <c r="Z1361" i="6"/>
  <c r="Y1361" i="6"/>
  <c r="X1361" i="6"/>
  <c r="W1361" i="6"/>
  <c r="U1361" i="6"/>
  <c r="T1361" i="6"/>
  <c r="R1361" i="6"/>
  <c r="S1361" i="6" s="1"/>
  <c r="AC1360" i="6"/>
  <c r="AD1360" i="6" s="1"/>
  <c r="AA1360" i="6"/>
  <c r="Z1360" i="6"/>
  <c r="Y1360" i="6"/>
  <c r="X1360" i="6"/>
  <c r="W1360" i="6"/>
  <c r="T1360" i="6"/>
  <c r="U1360" i="6" s="1"/>
  <c r="S1360" i="6"/>
  <c r="R1360" i="6"/>
  <c r="AC1359" i="6"/>
  <c r="AD1359" i="6" s="1"/>
  <c r="AA1359" i="6"/>
  <c r="Z1359" i="6"/>
  <c r="Y1359" i="6"/>
  <c r="X1359" i="6"/>
  <c r="W1359" i="6"/>
  <c r="U1359" i="6"/>
  <c r="T1359" i="6"/>
  <c r="R1359" i="6"/>
  <c r="S1359" i="6" s="1"/>
  <c r="AC1358" i="6"/>
  <c r="AD1358" i="6" s="1"/>
  <c r="AA1358" i="6"/>
  <c r="Z1358" i="6"/>
  <c r="Y1358" i="6"/>
  <c r="X1358" i="6"/>
  <c r="W1358" i="6"/>
  <c r="U1358" i="6"/>
  <c r="T1358" i="6"/>
  <c r="R1358" i="6"/>
  <c r="S1358" i="6" s="1"/>
  <c r="AC1357" i="6"/>
  <c r="AD1357" i="6" s="1"/>
  <c r="AA1357" i="6"/>
  <c r="Z1357" i="6"/>
  <c r="Y1357" i="6"/>
  <c r="X1357" i="6"/>
  <c r="W1357" i="6"/>
  <c r="T1357" i="6"/>
  <c r="U1357" i="6" s="1"/>
  <c r="R1357" i="6"/>
  <c r="S1357" i="6" s="1"/>
  <c r="AC1356" i="6"/>
  <c r="AD1356" i="6" s="1"/>
  <c r="AA1356" i="6"/>
  <c r="Z1356" i="6"/>
  <c r="Y1356" i="6"/>
  <c r="X1356" i="6"/>
  <c r="W1356" i="6"/>
  <c r="U1356" i="6"/>
  <c r="T1356" i="6"/>
  <c r="R1356" i="6"/>
  <c r="S1356" i="6" s="1"/>
  <c r="AC1355" i="6"/>
  <c r="AD1355" i="6" s="1"/>
  <c r="AA1355" i="6"/>
  <c r="Z1355" i="6"/>
  <c r="Y1355" i="6"/>
  <c r="X1355" i="6"/>
  <c r="W1355" i="6"/>
  <c r="T1355" i="6"/>
  <c r="U1355" i="6" s="1"/>
  <c r="R1355" i="6"/>
  <c r="S1355" i="6" s="1"/>
  <c r="AC1354" i="6"/>
  <c r="AD1354" i="6" s="1"/>
  <c r="AA1354" i="6"/>
  <c r="Z1354" i="6"/>
  <c r="Y1354" i="6"/>
  <c r="X1354" i="6"/>
  <c r="W1354" i="6"/>
  <c r="T1354" i="6"/>
  <c r="U1354" i="6" s="1"/>
  <c r="S1354" i="6"/>
  <c r="R1354" i="6"/>
  <c r="AC1353" i="6"/>
  <c r="AD1353" i="6" s="1"/>
  <c r="AA1353" i="6"/>
  <c r="Z1353" i="6"/>
  <c r="Y1353" i="6"/>
  <c r="X1353" i="6"/>
  <c r="W1353" i="6"/>
  <c r="U1353" i="6"/>
  <c r="T1353" i="6"/>
  <c r="R1353" i="6"/>
  <c r="S1353" i="6" s="1"/>
  <c r="AC1352" i="6"/>
  <c r="AD1352" i="6" s="1"/>
  <c r="AA1352" i="6"/>
  <c r="Z1352" i="6"/>
  <c r="Y1352" i="6"/>
  <c r="X1352" i="6"/>
  <c r="W1352" i="6"/>
  <c r="T1352" i="6"/>
  <c r="U1352" i="6" s="1"/>
  <c r="R1352" i="6"/>
  <c r="S1352" i="6" s="1"/>
  <c r="AC1351" i="6"/>
  <c r="AD1351" i="6" s="1"/>
  <c r="AA1351" i="6"/>
  <c r="Z1351" i="6"/>
  <c r="Y1351" i="6"/>
  <c r="X1351" i="6"/>
  <c r="W1351" i="6"/>
  <c r="T1351" i="6"/>
  <c r="U1351" i="6" s="1"/>
  <c r="R1351" i="6"/>
  <c r="S1351" i="6" s="1"/>
  <c r="AC1350" i="6"/>
  <c r="AD1350" i="6" s="1"/>
  <c r="AA1350" i="6"/>
  <c r="Z1350" i="6"/>
  <c r="Y1350" i="6"/>
  <c r="X1350" i="6"/>
  <c r="W1350" i="6"/>
  <c r="U1350" i="6"/>
  <c r="T1350" i="6"/>
  <c r="S1350" i="6"/>
  <c r="R1350" i="6"/>
  <c r="AC1349" i="6"/>
  <c r="AD1349" i="6" s="1"/>
  <c r="AA1349" i="6"/>
  <c r="Z1349" i="6"/>
  <c r="Y1349" i="6"/>
  <c r="X1349" i="6"/>
  <c r="W1349" i="6"/>
  <c r="U1349" i="6"/>
  <c r="T1349" i="6"/>
  <c r="R1349" i="6"/>
  <c r="S1349" i="6" s="1"/>
  <c r="AC1348" i="6"/>
  <c r="AD1348" i="6" s="1"/>
  <c r="AA1348" i="6"/>
  <c r="Z1348" i="6"/>
  <c r="Y1348" i="6"/>
  <c r="X1348" i="6"/>
  <c r="W1348" i="6"/>
  <c r="T1348" i="6"/>
  <c r="U1348" i="6" s="1"/>
  <c r="R1348" i="6"/>
  <c r="S1348" i="6" s="1"/>
  <c r="AC1347" i="6"/>
  <c r="AD1347" i="6" s="1"/>
  <c r="AA1347" i="6"/>
  <c r="Z1347" i="6"/>
  <c r="Y1347" i="6"/>
  <c r="X1347" i="6"/>
  <c r="W1347" i="6"/>
  <c r="T1347" i="6"/>
  <c r="U1347" i="6" s="1"/>
  <c r="R1347" i="6"/>
  <c r="S1347" i="6" s="1"/>
  <c r="AC1346" i="6"/>
  <c r="AD1346" i="6" s="1"/>
  <c r="AA1346" i="6"/>
  <c r="Z1346" i="6"/>
  <c r="Y1346" i="6"/>
  <c r="X1346" i="6"/>
  <c r="W1346" i="6"/>
  <c r="U1346" i="6"/>
  <c r="T1346" i="6"/>
  <c r="S1346" i="6"/>
  <c r="R1346" i="6"/>
  <c r="AC1345" i="6"/>
  <c r="AD1345" i="6" s="1"/>
  <c r="AB1345" i="6"/>
  <c r="AA1345" i="6"/>
  <c r="Z1345" i="6"/>
  <c r="Y1345" i="6"/>
  <c r="X1345" i="6"/>
  <c r="W1345" i="6"/>
  <c r="T1345" i="6"/>
  <c r="U1345" i="6" s="1"/>
  <c r="R1345" i="6"/>
  <c r="S1345" i="6" s="1"/>
  <c r="AC1344" i="6"/>
  <c r="AD1344" i="6" s="1"/>
  <c r="AB1344" i="6"/>
  <c r="AA1344" i="6"/>
  <c r="Z1344" i="6"/>
  <c r="Y1344" i="6"/>
  <c r="X1344" i="6"/>
  <c r="W1344" i="6"/>
  <c r="U1344" i="6"/>
  <c r="T1344" i="6"/>
  <c r="R1344" i="6"/>
  <c r="S1344" i="6" s="1"/>
  <c r="AC1343" i="6"/>
  <c r="AD1343" i="6" s="1"/>
  <c r="AB1343" i="6"/>
  <c r="AA1343" i="6"/>
  <c r="Z1343" i="6"/>
  <c r="Y1343" i="6"/>
  <c r="X1343" i="6"/>
  <c r="W1343" i="6"/>
  <c r="U1343" i="6"/>
  <c r="T1343" i="6"/>
  <c r="R1343" i="6"/>
  <c r="S1343" i="6" s="1"/>
  <c r="AC1342" i="6"/>
  <c r="AD1342" i="6" s="1"/>
  <c r="AB1342" i="6"/>
  <c r="AA1342" i="6"/>
  <c r="Z1342" i="6"/>
  <c r="Y1342" i="6"/>
  <c r="X1342" i="6"/>
  <c r="W1342" i="6"/>
  <c r="U1342" i="6"/>
  <c r="T1342" i="6"/>
  <c r="S1342" i="6"/>
  <c r="R1342" i="6"/>
  <c r="AC1341" i="6"/>
  <c r="AD1341" i="6" s="1"/>
  <c r="AB1341" i="6"/>
  <c r="AA1341" i="6"/>
  <c r="Z1341" i="6"/>
  <c r="Y1341" i="6"/>
  <c r="X1341" i="6"/>
  <c r="W1341" i="6"/>
  <c r="T1341" i="6"/>
  <c r="U1341" i="6" s="1"/>
  <c r="R1341" i="6"/>
  <c r="S1341" i="6" s="1"/>
  <c r="AC1340" i="6"/>
  <c r="AD1340" i="6" s="1"/>
  <c r="AB1340" i="6"/>
  <c r="AA1340" i="6"/>
  <c r="Z1340" i="6"/>
  <c r="Y1340" i="6"/>
  <c r="X1340" i="6"/>
  <c r="W1340" i="6"/>
  <c r="T1340" i="6"/>
  <c r="U1340" i="6" s="1"/>
  <c r="S1340" i="6"/>
  <c r="R1340" i="6"/>
  <c r="AC1339" i="6"/>
  <c r="AD1339" i="6" s="1"/>
  <c r="AB1339" i="6"/>
  <c r="AA1339" i="6"/>
  <c r="Z1339" i="6"/>
  <c r="Y1339" i="6"/>
  <c r="X1339" i="6"/>
  <c r="W1339" i="6"/>
  <c r="U1339" i="6"/>
  <c r="T1339" i="6"/>
  <c r="R1339" i="6"/>
  <c r="S1339" i="6" s="1"/>
  <c r="AC1338" i="6"/>
  <c r="AD1338" i="6" s="1"/>
  <c r="AB1338" i="6"/>
  <c r="AA1338" i="6"/>
  <c r="Z1338" i="6"/>
  <c r="Y1338" i="6"/>
  <c r="X1338" i="6"/>
  <c r="W1338" i="6"/>
  <c r="T1338" i="6"/>
  <c r="U1338" i="6" s="1"/>
  <c r="S1338" i="6"/>
  <c r="R1338" i="6"/>
  <c r="AC1337" i="6"/>
  <c r="AD1337" i="6" s="1"/>
  <c r="AB1337" i="6"/>
  <c r="AA1337" i="6"/>
  <c r="Z1337" i="6"/>
  <c r="Y1337" i="6"/>
  <c r="X1337" i="6"/>
  <c r="W1337" i="6"/>
  <c r="T1337" i="6"/>
  <c r="U1337" i="6" s="1"/>
  <c r="R1337" i="6"/>
  <c r="S1337" i="6" s="1"/>
  <c r="AC1336" i="6"/>
  <c r="AD1336" i="6" s="1"/>
  <c r="AB1336" i="6"/>
  <c r="AA1336" i="6"/>
  <c r="Z1336" i="6"/>
  <c r="Y1336" i="6"/>
  <c r="X1336" i="6"/>
  <c r="W1336" i="6"/>
  <c r="T1336" i="6"/>
  <c r="U1336" i="6" s="1"/>
  <c r="R1336" i="6"/>
  <c r="S1336" i="6" s="1"/>
  <c r="AC1335" i="6"/>
  <c r="AD1335" i="6" s="1"/>
  <c r="AB1335" i="6"/>
  <c r="AA1335" i="6"/>
  <c r="Z1335" i="6"/>
  <c r="Y1335" i="6"/>
  <c r="X1335" i="6"/>
  <c r="W1335" i="6"/>
  <c r="T1335" i="6"/>
  <c r="U1335" i="6" s="1"/>
  <c r="R1335" i="6"/>
  <c r="S1335" i="6" s="1"/>
  <c r="AC1334" i="6"/>
  <c r="AD1334" i="6" s="1"/>
  <c r="AB1334" i="6"/>
  <c r="AA1334" i="6"/>
  <c r="Z1334" i="6"/>
  <c r="Y1334" i="6"/>
  <c r="X1334" i="6"/>
  <c r="W1334" i="6"/>
  <c r="U1334" i="6"/>
  <c r="T1334" i="6"/>
  <c r="R1334" i="6"/>
  <c r="S1334" i="6" s="1"/>
  <c r="AC1333" i="6"/>
  <c r="AD1333" i="6" s="1"/>
  <c r="AB1333" i="6"/>
  <c r="AA1333" i="6"/>
  <c r="Z1333" i="6"/>
  <c r="Y1333" i="6"/>
  <c r="X1333" i="6"/>
  <c r="W1333" i="6"/>
  <c r="U1333" i="6"/>
  <c r="T1333" i="6"/>
  <c r="R1333" i="6"/>
  <c r="S1333" i="6" s="1"/>
  <c r="AC1332" i="6"/>
  <c r="AD1332" i="6" s="1"/>
  <c r="AB1332" i="6"/>
  <c r="AA1332" i="6"/>
  <c r="Z1332" i="6"/>
  <c r="Y1332" i="6"/>
  <c r="X1332" i="6"/>
  <c r="W1332" i="6"/>
  <c r="T1332" i="6"/>
  <c r="U1332" i="6" s="1"/>
  <c r="R1332" i="6"/>
  <c r="S1332" i="6" s="1"/>
  <c r="AC1331" i="6"/>
  <c r="AD1331" i="6" s="1"/>
  <c r="AB1331" i="6"/>
  <c r="AA1331" i="6"/>
  <c r="Z1331" i="6"/>
  <c r="Y1331" i="6"/>
  <c r="X1331" i="6"/>
  <c r="W1331" i="6"/>
  <c r="U1331" i="6"/>
  <c r="T1331" i="6"/>
  <c r="R1331" i="6"/>
  <c r="S1331" i="6" s="1"/>
  <c r="AC1330" i="6"/>
  <c r="AD1330" i="6" s="1"/>
  <c r="AB1330" i="6"/>
  <c r="AA1330" i="6"/>
  <c r="Z1330" i="6"/>
  <c r="Y1330" i="6"/>
  <c r="X1330" i="6"/>
  <c r="W1330" i="6"/>
  <c r="U1330" i="6"/>
  <c r="T1330" i="6"/>
  <c r="S1330" i="6"/>
  <c r="R1330" i="6"/>
  <c r="AC1329" i="6"/>
  <c r="AD1329" i="6" s="1"/>
  <c r="AB1329" i="6"/>
  <c r="AA1329" i="6"/>
  <c r="Z1329" i="6"/>
  <c r="Y1329" i="6"/>
  <c r="X1329" i="6"/>
  <c r="W1329" i="6"/>
  <c r="T1329" i="6"/>
  <c r="U1329" i="6" s="1"/>
  <c r="R1329" i="6"/>
  <c r="S1329" i="6" s="1"/>
  <c r="AC1328" i="6"/>
  <c r="AD1328" i="6" s="1"/>
  <c r="AB1328" i="6"/>
  <c r="AA1328" i="6"/>
  <c r="Z1328" i="6"/>
  <c r="Y1328" i="6"/>
  <c r="X1328" i="6"/>
  <c r="W1328" i="6"/>
  <c r="U1328" i="6"/>
  <c r="T1328" i="6"/>
  <c r="R1328" i="6"/>
  <c r="S1328" i="6" s="1"/>
  <c r="AC1327" i="6"/>
  <c r="AD1327" i="6" s="1"/>
  <c r="AB1327" i="6"/>
  <c r="AA1327" i="6"/>
  <c r="Z1327" i="6"/>
  <c r="Y1327" i="6"/>
  <c r="X1327" i="6"/>
  <c r="W1327" i="6"/>
  <c r="U1327" i="6"/>
  <c r="T1327" i="6"/>
  <c r="R1327" i="6"/>
  <c r="S1327" i="6" s="1"/>
  <c r="AC1326" i="6"/>
  <c r="AD1326" i="6" s="1"/>
  <c r="AB1326" i="6"/>
  <c r="AA1326" i="6"/>
  <c r="Z1326" i="6"/>
  <c r="Y1326" i="6"/>
  <c r="X1326" i="6"/>
  <c r="W1326" i="6"/>
  <c r="U1326" i="6"/>
  <c r="T1326" i="6"/>
  <c r="S1326" i="6"/>
  <c r="R1326" i="6"/>
  <c r="AC1325" i="6"/>
  <c r="AD1325" i="6" s="1"/>
  <c r="AB1325" i="6"/>
  <c r="AA1325" i="6"/>
  <c r="Z1325" i="6"/>
  <c r="Y1325" i="6"/>
  <c r="X1325" i="6"/>
  <c r="W1325" i="6"/>
  <c r="T1325" i="6"/>
  <c r="U1325" i="6" s="1"/>
  <c r="R1325" i="6"/>
  <c r="S1325" i="6" s="1"/>
  <c r="AC1324" i="6"/>
  <c r="AD1324" i="6" s="1"/>
  <c r="AB1324" i="6"/>
  <c r="AA1324" i="6"/>
  <c r="Z1324" i="6"/>
  <c r="Y1324" i="6"/>
  <c r="X1324" i="6"/>
  <c r="W1324" i="6"/>
  <c r="T1324" i="6"/>
  <c r="U1324" i="6" s="1"/>
  <c r="S1324" i="6"/>
  <c r="R1324" i="6"/>
  <c r="AC1323" i="6"/>
  <c r="AD1323" i="6" s="1"/>
  <c r="AB1323" i="6"/>
  <c r="AA1323" i="6"/>
  <c r="Z1323" i="6"/>
  <c r="Y1323" i="6"/>
  <c r="X1323" i="6"/>
  <c r="W1323" i="6"/>
  <c r="U1323" i="6"/>
  <c r="T1323" i="6"/>
  <c r="R1323" i="6"/>
  <c r="S1323" i="6" s="1"/>
  <c r="AC1322" i="6"/>
  <c r="AD1322" i="6" s="1"/>
  <c r="AB1322" i="6"/>
  <c r="AA1322" i="6"/>
  <c r="Z1322" i="6"/>
  <c r="Y1322" i="6"/>
  <c r="X1322" i="6"/>
  <c r="W1322" i="6"/>
  <c r="T1322" i="6"/>
  <c r="U1322" i="6" s="1"/>
  <c r="S1322" i="6"/>
  <c r="R1322" i="6"/>
  <c r="AC1321" i="6"/>
  <c r="AD1321" i="6" s="1"/>
  <c r="AB1321" i="6"/>
  <c r="AA1321" i="6"/>
  <c r="Z1321" i="6"/>
  <c r="Y1321" i="6"/>
  <c r="X1321" i="6"/>
  <c r="W1321" i="6"/>
  <c r="T1321" i="6"/>
  <c r="U1321" i="6" s="1"/>
  <c r="R1321" i="6"/>
  <c r="S1321" i="6" s="1"/>
  <c r="AC1320" i="6"/>
  <c r="AD1320" i="6" s="1"/>
  <c r="AB1320" i="6"/>
  <c r="AA1320" i="6"/>
  <c r="Z1320" i="6"/>
  <c r="Y1320" i="6"/>
  <c r="X1320" i="6"/>
  <c r="W1320" i="6"/>
  <c r="T1320" i="6"/>
  <c r="U1320" i="6" s="1"/>
  <c r="R1320" i="6"/>
  <c r="S1320" i="6" s="1"/>
  <c r="AC1319" i="6"/>
  <c r="AD1319" i="6" s="1"/>
  <c r="AB1319" i="6"/>
  <c r="AA1319" i="6"/>
  <c r="Z1319" i="6"/>
  <c r="Y1319" i="6"/>
  <c r="X1319" i="6"/>
  <c r="W1319" i="6"/>
  <c r="T1319" i="6"/>
  <c r="U1319" i="6" s="1"/>
  <c r="R1319" i="6"/>
  <c r="S1319" i="6" s="1"/>
  <c r="AC1318" i="6"/>
  <c r="AD1318" i="6" s="1"/>
  <c r="AB1318" i="6"/>
  <c r="AA1318" i="6"/>
  <c r="Z1318" i="6"/>
  <c r="Y1318" i="6"/>
  <c r="X1318" i="6"/>
  <c r="W1318" i="6"/>
  <c r="U1318" i="6"/>
  <c r="T1318" i="6"/>
  <c r="R1318" i="6"/>
  <c r="S1318" i="6" s="1"/>
  <c r="AC1317" i="6"/>
  <c r="AD1317" i="6" s="1"/>
  <c r="AB1317" i="6"/>
  <c r="AA1317" i="6"/>
  <c r="Z1317" i="6"/>
  <c r="Y1317" i="6"/>
  <c r="X1317" i="6"/>
  <c r="W1317" i="6"/>
  <c r="U1317" i="6"/>
  <c r="T1317" i="6"/>
  <c r="R1317" i="6"/>
  <c r="S1317" i="6" s="1"/>
  <c r="AC1316" i="6"/>
  <c r="AD1316" i="6" s="1"/>
  <c r="AB1316" i="6"/>
  <c r="AA1316" i="6"/>
  <c r="Z1316" i="6"/>
  <c r="Y1316" i="6"/>
  <c r="X1316" i="6"/>
  <c r="W1316" i="6"/>
  <c r="T1316" i="6"/>
  <c r="U1316" i="6" s="1"/>
  <c r="R1316" i="6"/>
  <c r="S1316" i="6" s="1"/>
  <c r="AC1315" i="6"/>
  <c r="AD1315" i="6" s="1"/>
  <c r="AB1315" i="6"/>
  <c r="AA1315" i="6"/>
  <c r="Z1315" i="6"/>
  <c r="Y1315" i="6"/>
  <c r="X1315" i="6"/>
  <c r="W1315" i="6"/>
  <c r="U1315" i="6"/>
  <c r="T1315" i="6"/>
  <c r="R1315" i="6"/>
  <c r="S1315" i="6" s="1"/>
  <c r="AC1314" i="6"/>
  <c r="AD1314" i="6" s="1"/>
  <c r="AB1314" i="6"/>
  <c r="AA1314" i="6"/>
  <c r="Z1314" i="6"/>
  <c r="Y1314" i="6"/>
  <c r="X1314" i="6"/>
  <c r="W1314" i="6"/>
  <c r="U1314" i="6"/>
  <c r="T1314" i="6"/>
  <c r="S1314" i="6"/>
  <c r="R1314" i="6"/>
  <c r="AC1313" i="6"/>
  <c r="AD1313" i="6" s="1"/>
  <c r="AA1313" i="6"/>
  <c r="Z1313" i="6"/>
  <c r="Y1313" i="6"/>
  <c r="X1313" i="6"/>
  <c r="W1313" i="6"/>
  <c r="U1313" i="6"/>
  <c r="T1313" i="6"/>
  <c r="R1313" i="6"/>
  <c r="S1313" i="6" s="1"/>
  <c r="AC1312" i="6"/>
  <c r="AD1312" i="6" s="1"/>
  <c r="AA1312" i="6"/>
  <c r="Z1312" i="6"/>
  <c r="Y1312" i="6"/>
  <c r="X1312" i="6"/>
  <c r="W1312" i="6"/>
  <c r="T1312" i="6"/>
  <c r="U1312" i="6" s="1"/>
  <c r="S1312" i="6"/>
  <c r="R1312" i="6"/>
  <c r="AC1311" i="6"/>
  <c r="AD1311" i="6" s="1"/>
  <c r="AA1311" i="6"/>
  <c r="Z1311" i="6"/>
  <c r="Y1311" i="6"/>
  <c r="X1311" i="6"/>
  <c r="W1311" i="6"/>
  <c r="U1311" i="6"/>
  <c r="T1311" i="6"/>
  <c r="R1311" i="6"/>
  <c r="S1311" i="6" s="1"/>
  <c r="AC1310" i="6"/>
  <c r="AD1310" i="6" s="1"/>
  <c r="AA1310" i="6"/>
  <c r="Z1310" i="6"/>
  <c r="Y1310" i="6"/>
  <c r="X1310" i="6"/>
  <c r="W1310" i="6"/>
  <c r="U1310" i="6"/>
  <c r="T1310" i="6"/>
  <c r="R1310" i="6"/>
  <c r="S1310" i="6" s="1"/>
  <c r="AC1309" i="6"/>
  <c r="AD1309" i="6" s="1"/>
  <c r="AA1309" i="6"/>
  <c r="Z1309" i="6"/>
  <c r="Y1309" i="6"/>
  <c r="X1309" i="6"/>
  <c r="W1309" i="6"/>
  <c r="T1309" i="6"/>
  <c r="U1309" i="6" s="1"/>
  <c r="R1309" i="6"/>
  <c r="S1309" i="6" s="1"/>
  <c r="AC1308" i="6"/>
  <c r="AD1308" i="6" s="1"/>
  <c r="AA1308" i="6"/>
  <c r="Z1308" i="6"/>
  <c r="Y1308" i="6"/>
  <c r="X1308" i="6"/>
  <c r="W1308" i="6"/>
  <c r="U1308" i="6"/>
  <c r="T1308" i="6"/>
  <c r="R1308" i="6"/>
  <c r="S1308" i="6" s="1"/>
  <c r="AC1307" i="6"/>
  <c r="AD1307" i="6" s="1"/>
  <c r="AA1307" i="6"/>
  <c r="Z1307" i="6"/>
  <c r="Y1307" i="6"/>
  <c r="X1307" i="6"/>
  <c r="W1307" i="6"/>
  <c r="T1307" i="6"/>
  <c r="U1307" i="6" s="1"/>
  <c r="R1307" i="6"/>
  <c r="S1307" i="6" s="1"/>
  <c r="AC1306" i="6"/>
  <c r="AD1306" i="6" s="1"/>
  <c r="AA1306" i="6"/>
  <c r="Z1306" i="6"/>
  <c r="Y1306" i="6"/>
  <c r="X1306" i="6"/>
  <c r="W1306" i="6"/>
  <c r="T1306" i="6"/>
  <c r="U1306" i="6" s="1"/>
  <c r="S1306" i="6"/>
  <c r="R1306" i="6"/>
  <c r="AC1305" i="6"/>
  <c r="AD1305" i="6" s="1"/>
  <c r="AA1305" i="6"/>
  <c r="Z1305" i="6"/>
  <c r="Y1305" i="6"/>
  <c r="X1305" i="6"/>
  <c r="W1305" i="6"/>
  <c r="U1305" i="6"/>
  <c r="T1305" i="6"/>
  <c r="R1305" i="6"/>
  <c r="S1305" i="6" s="1"/>
  <c r="AC1304" i="6"/>
  <c r="AD1304" i="6" s="1"/>
  <c r="AA1304" i="6"/>
  <c r="Z1304" i="6"/>
  <c r="Y1304" i="6"/>
  <c r="X1304" i="6"/>
  <c r="W1304" i="6"/>
  <c r="T1304" i="6"/>
  <c r="U1304" i="6" s="1"/>
  <c r="R1304" i="6"/>
  <c r="S1304" i="6" s="1"/>
  <c r="AC1303" i="6"/>
  <c r="AD1303" i="6" s="1"/>
  <c r="AA1303" i="6"/>
  <c r="Z1303" i="6"/>
  <c r="Y1303" i="6"/>
  <c r="X1303" i="6"/>
  <c r="W1303" i="6"/>
  <c r="T1303" i="6"/>
  <c r="U1303" i="6" s="1"/>
  <c r="R1303" i="6"/>
  <c r="S1303" i="6" s="1"/>
  <c r="AC1302" i="6"/>
  <c r="AD1302" i="6" s="1"/>
  <c r="AA1302" i="6"/>
  <c r="Z1302" i="6"/>
  <c r="Y1302" i="6"/>
  <c r="X1302" i="6"/>
  <c r="W1302" i="6"/>
  <c r="U1302" i="6"/>
  <c r="T1302" i="6"/>
  <c r="S1302" i="6"/>
  <c r="R1302" i="6"/>
  <c r="AC1301" i="6"/>
  <c r="AD1301" i="6" s="1"/>
  <c r="AA1301" i="6"/>
  <c r="Z1301" i="6"/>
  <c r="Y1301" i="6"/>
  <c r="X1301" i="6"/>
  <c r="W1301" i="6"/>
  <c r="U1301" i="6"/>
  <c r="T1301" i="6"/>
  <c r="R1301" i="6"/>
  <c r="S1301" i="6" s="1"/>
  <c r="AC1300" i="6"/>
  <c r="AD1300" i="6" s="1"/>
  <c r="AA1300" i="6"/>
  <c r="Z1300" i="6"/>
  <c r="Y1300" i="6"/>
  <c r="X1300" i="6"/>
  <c r="W1300" i="6"/>
  <c r="T1300" i="6"/>
  <c r="U1300" i="6" s="1"/>
  <c r="R1300" i="6"/>
  <c r="S1300" i="6" s="1"/>
  <c r="AC1299" i="6"/>
  <c r="AD1299" i="6" s="1"/>
  <c r="AA1299" i="6"/>
  <c r="Z1299" i="6"/>
  <c r="Y1299" i="6"/>
  <c r="X1299" i="6"/>
  <c r="W1299" i="6"/>
  <c r="T1299" i="6"/>
  <c r="U1299" i="6" s="1"/>
  <c r="R1299" i="6"/>
  <c r="S1299" i="6" s="1"/>
  <c r="AC1298" i="6"/>
  <c r="AD1298" i="6" s="1"/>
  <c r="AA1298" i="6"/>
  <c r="Z1298" i="6"/>
  <c r="Y1298" i="6"/>
  <c r="X1298" i="6"/>
  <c r="W1298" i="6"/>
  <c r="U1298" i="6"/>
  <c r="T1298" i="6"/>
  <c r="S1298" i="6"/>
  <c r="R1298" i="6"/>
  <c r="AC1297" i="6"/>
  <c r="AD1297" i="6" s="1"/>
  <c r="AA1297" i="6"/>
  <c r="Z1297" i="6"/>
  <c r="Y1297" i="6"/>
  <c r="X1297" i="6"/>
  <c r="W1297" i="6"/>
  <c r="U1297" i="6"/>
  <c r="T1297" i="6"/>
  <c r="R1297" i="6"/>
  <c r="S1297" i="6" s="1"/>
  <c r="AC1296" i="6"/>
  <c r="AD1296" i="6" s="1"/>
  <c r="AA1296" i="6"/>
  <c r="Z1296" i="6"/>
  <c r="Y1296" i="6"/>
  <c r="X1296" i="6"/>
  <c r="W1296" i="6"/>
  <c r="T1296" i="6"/>
  <c r="U1296" i="6" s="1"/>
  <c r="S1296" i="6"/>
  <c r="R1296" i="6"/>
  <c r="AC1295" i="6"/>
  <c r="AD1295" i="6" s="1"/>
  <c r="AA1295" i="6"/>
  <c r="Z1295" i="6"/>
  <c r="Y1295" i="6"/>
  <c r="X1295" i="6"/>
  <c r="W1295" i="6"/>
  <c r="U1295" i="6"/>
  <c r="T1295" i="6"/>
  <c r="R1295" i="6"/>
  <c r="S1295" i="6" s="1"/>
  <c r="AC1294" i="6"/>
  <c r="AD1294" i="6" s="1"/>
  <c r="AA1294" i="6"/>
  <c r="Z1294" i="6"/>
  <c r="Y1294" i="6"/>
  <c r="X1294" i="6"/>
  <c r="W1294" i="6"/>
  <c r="U1294" i="6"/>
  <c r="T1294" i="6"/>
  <c r="R1294" i="6"/>
  <c r="S1294" i="6" s="1"/>
  <c r="AC1293" i="6"/>
  <c r="AD1293" i="6" s="1"/>
  <c r="AA1293" i="6"/>
  <c r="Z1293" i="6"/>
  <c r="Y1293" i="6"/>
  <c r="X1293" i="6"/>
  <c r="W1293" i="6"/>
  <c r="T1293" i="6"/>
  <c r="U1293" i="6" s="1"/>
  <c r="R1293" i="6"/>
  <c r="S1293" i="6" s="1"/>
  <c r="AC1292" i="6"/>
  <c r="AD1292" i="6" s="1"/>
  <c r="AA1292" i="6"/>
  <c r="Z1292" i="6"/>
  <c r="Y1292" i="6"/>
  <c r="X1292" i="6"/>
  <c r="W1292" i="6"/>
  <c r="U1292" i="6"/>
  <c r="T1292" i="6"/>
  <c r="R1292" i="6"/>
  <c r="S1292" i="6" s="1"/>
  <c r="AC1291" i="6"/>
  <c r="AD1291" i="6" s="1"/>
  <c r="AA1291" i="6"/>
  <c r="Z1291" i="6"/>
  <c r="Y1291" i="6"/>
  <c r="X1291" i="6"/>
  <c r="W1291" i="6"/>
  <c r="T1291" i="6"/>
  <c r="U1291" i="6" s="1"/>
  <c r="R1291" i="6"/>
  <c r="S1291" i="6" s="1"/>
  <c r="AC1290" i="6"/>
  <c r="AD1290" i="6" s="1"/>
  <c r="AA1290" i="6"/>
  <c r="Z1290" i="6"/>
  <c r="Y1290" i="6"/>
  <c r="X1290" i="6"/>
  <c r="W1290" i="6"/>
  <c r="T1290" i="6"/>
  <c r="U1290" i="6" s="1"/>
  <c r="S1290" i="6"/>
  <c r="R1290" i="6"/>
  <c r="AC1289" i="6"/>
  <c r="AD1289" i="6" s="1"/>
  <c r="AA1289" i="6"/>
  <c r="Z1289" i="6"/>
  <c r="Y1289" i="6"/>
  <c r="X1289" i="6"/>
  <c r="W1289" i="6"/>
  <c r="U1289" i="6"/>
  <c r="T1289" i="6"/>
  <c r="R1289" i="6"/>
  <c r="S1289" i="6" s="1"/>
  <c r="AC1288" i="6"/>
  <c r="AD1288" i="6" s="1"/>
  <c r="AA1288" i="6"/>
  <c r="Z1288" i="6"/>
  <c r="Y1288" i="6"/>
  <c r="X1288" i="6"/>
  <c r="W1288" i="6"/>
  <c r="T1288" i="6"/>
  <c r="U1288" i="6" s="1"/>
  <c r="R1288" i="6"/>
  <c r="S1288" i="6" s="1"/>
  <c r="AC1287" i="6"/>
  <c r="AD1287" i="6" s="1"/>
  <c r="AA1287" i="6"/>
  <c r="Z1287" i="6"/>
  <c r="Y1287" i="6"/>
  <c r="X1287" i="6"/>
  <c r="W1287" i="6"/>
  <c r="T1287" i="6"/>
  <c r="U1287" i="6" s="1"/>
  <c r="R1287" i="6"/>
  <c r="S1287" i="6" s="1"/>
  <c r="AC1286" i="6"/>
  <c r="AD1286" i="6" s="1"/>
  <c r="AA1286" i="6"/>
  <c r="Z1286" i="6"/>
  <c r="Y1286" i="6"/>
  <c r="X1286" i="6"/>
  <c r="W1286" i="6"/>
  <c r="U1286" i="6"/>
  <c r="T1286" i="6"/>
  <c r="S1286" i="6"/>
  <c r="R1286" i="6"/>
  <c r="AC1285" i="6"/>
  <c r="AD1285" i="6" s="1"/>
  <c r="AA1285" i="6"/>
  <c r="Z1285" i="6"/>
  <c r="Y1285" i="6"/>
  <c r="X1285" i="6"/>
  <c r="W1285" i="6"/>
  <c r="U1285" i="6"/>
  <c r="T1285" i="6"/>
  <c r="R1285" i="6"/>
  <c r="S1285" i="6" s="1"/>
  <c r="AC1284" i="6"/>
  <c r="AD1284" i="6" s="1"/>
  <c r="AA1284" i="6"/>
  <c r="Z1284" i="6"/>
  <c r="Y1284" i="6"/>
  <c r="X1284" i="6"/>
  <c r="W1284" i="6"/>
  <c r="T1284" i="6"/>
  <c r="U1284" i="6" s="1"/>
  <c r="R1284" i="6"/>
  <c r="S1284" i="6" s="1"/>
  <c r="AC1283" i="6"/>
  <c r="AD1283" i="6" s="1"/>
  <c r="AA1283" i="6"/>
  <c r="Z1283" i="6"/>
  <c r="Y1283" i="6"/>
  <c r="X1283" i="6"/>
  <c r="W1283" i="6"/>
  <c r="T1283" i="6"/>
  <c r="U1283" i="6" s="1"/>
  <c r="R1283" i="6"/>
  <c r="S1283" i="6" s="1"/>
  <c r="AC1282" i="6"/>
  <c r="AD1282" i="6" s="1"/>
  <c r="AA1282" i="6"/>
  <c r="Z1282" i="6"/>
  <c r="Y1282" i="6"/>
  <c r="X1282" i="6"/>
  <c r="W1282" i="6"/>
  <c r="U1282" i="6"/>
  <c r="T1282" i="6"/>
  <c r="S1282" i="6"/>
  <c r="R1282" i="6"/>
  <c r="AC1281" i="6"/>
  <c r="AD1281" i="6" s="1"/>
  <c r="AB1281" i="6"/>
  <c r="AA1281" i="6"/>
  <c r="Z1281" i="6"/>
  <c r="Y1281" i="6"/>
  <c r="X1281" i="6"/>
  <c r="W1281" i="6"/>
  <c r="T1281" i="6"/>
  <c r="U1281" i="6" s="1"/>
  <c r="R1281" i="6"/>
  <c r="S1281" i="6" s="1"/>
  <c r="AC1280" i="6"/>
  <c r="AD1280" i="6" s="1"/>
  <c r="AB1280" i="6"/>
  <c r="AA1280" i="6"/>
  <c r="Z1280" i="6"/>
  <c r="Y1280" i="6"/>
  <c r="X1280" i="6"/>
  <c r="W1280" i="6"/>
  <c r="U1280" i="6"/>
  <c r="T1280" i="6"/>
  <c r="R1280" i="6"/>
  <c r="S1280" i="6" s="1"/>
  <c r="AC1279" i="6"/>
  <c r="AD1279" i="6" s="1"/>
  <c r="AB1279" i="6"/>
  <c r="AA1279" i="6"/>
  <c r="Z1279" i="6"/>
  <c r="Y1279" i="6"/>
  <c r="X1279" i="6"/>
  <c r="W1279" i="6"/>
  <c r="U1279" i="6"/>
  <c r="T1279" i="6"/>
  <c r="R1279" i="6"/>
  <c r="S1279" i="6" s="1"/>
  <c r="AC1278" i="6"/>
  <c r="AD1278" i="6" s="1"/>
  <c r="AB1278" i="6"/>
  <c r="AA1278" i="6"/>
  <c r="Z1278" i="6"/>
  <c r="Y1278" i="6"/>
  <c r="X1278" i="6"/>
  <c r="W1278" i="6"/>
  <c r="U1278" i="6"/>
  <c r="T1278" i="6"/>
  <c r="S1278" i="6"/>
  <c r="R1278" i="6"/>
  <c r="AC1277" i="6"/>
  <c r="AD1277" i="6" s="1"/>
  <c r="AB1277" i="6"/>
  <c r="AA1277" i="6"/>
  <c r="Z1277" i="6"/>
  <c r="Y1277" i="6"/>
  <c r="X1277" i="6"/>
  <c r="W1277" i="6"/>
  <c r="T1277" i="6"/>
  <c r="U1277" i="6" s="1"/>
  <c r="R1277" i="6"/>
  <c r="S1277" i="6" s="1"/>
  <c r="AC1276" i="6"/>
  <c r="AD1276" i="6" s="1"/>
  <c r="AB1276" i="6"/>
  <c r="AA1276" i="6"/>
  <c r="Z1276" i="6"/>
  <c r="Y1276" i="6"/>
  <c r="X1276" i="6"/>
  <c r="W1276" i="6"/>
  <c r="T1276" i="6"/>
  <c r="U1276" i="6" s="1"/>
  <c r="S1276" i="6"/>
  <c r="R1276" i="6"/>
  <c r="AC1275" i="6"/>
  <c r="AD1275" i="6" s="1"/>
  <c r="AB1275" i="6"/>
  <c r="AA1275" i="6"/>
  <c r="Z1275" i="6"/>
  <c r="Y1275" i="6"/>
  <c r="X1275" i="6"/>
  <c r="W1275" i="6"/>
  <c r="U1275" i="6"/>
  <c r="T1275" i="6"/>
  <c r="R1275" i="6"/>
  <c r="S1275" i="6" s="1"/>
  <c r="AC1274" i="6"/>
  <c r="AD1274" i="6" s="1"/>
  <c r="AB1274" i="6"/>
  <c r="AA1274" i="6"/>
  <c r="Z1274" i="6"/>
  <c r="Y1274" i="6"/>
  <c r="X1274" i="6"/>
  <c r="W1274" i="6"/>
  <c r="T1274" i="6"/>
  <c r="U1274" i="6" s="1"/>
  <c r="S1274" i="6"/>
  <c r="R1274" i="6"/>
  <c r="AC1273" i="6"/>
  <c r="AD1273" i="6" s="1"/>
  <c r="AB1273" i="6"/>
  <c r="AA1273" i="6"/>
  <c r="Z1273" i="6"/>
  <c r="Y1273" i="6"/>
  <c r="X1273" i="6"/>
  <c r="W1273" i="6"/>
  <c r="T1273" i="6"/>
  <c r="U1273" i="6" s="1"/>
  <c r="R1273" i="6"/>
  <c r="S1273" i="6" s="1"/>
  <c r="AC1272" i="6"/>
  <c r="AD1272" i="6" s="1"/>
  <c r="AB1272" i="6"/>
  <c r="AA1272" i="6"/>
  <c r="Z1272" i="6"/>
  <c r="Y1272" i="6"/>
  <c r="X1272" i="6"/>
  <c r="W1272" i="6"/>
  <c r="T1272" i="6"/>
  <c r="U1272" i="6" s="1"/>
  <c r="R1272" i="6"/>
  <c r="S1272" i="6" s="1"/>
  <c r="AC1271" i="6"/>
  <c r="AD1271" i="6" s="1"/>
  <c r="AB1271" i="6"/>
  <c r="AA1271" i="6"/>
  <c r="Z1271" i="6"/>
  <c r="Y1271" i="6"/>
  <c r="X1271" i="6"/>
  <c r="W1271" i="6"/>
  <c r="T1271" i="6"/>
  <c r="U1271" i="6" s="1"/>
  <c r="R1271" i="6"/>
  <c r="S1271" i="6" s="1"/>
  <c r="AC1270" i="6"/>
  <c r="AD1270" i="6" s="1"/>
  <c r="AB1270" i="6"/>
  <c r="AA1270" i="6"/>
  <c r="Z1270" i="6"/>
  <c r="Y1270" i="6"/>
  <c r="X1270" i="6"/>
  <c r="W1270" i="6"/>
  <c r="U1270" i="6"/>
  <c r="T1270" i="6"/>
  <c r="R1270" i="6"/>
  <c r="S1270" i="6" s="1"/>
  <c r="AC1269" i="6"/>
  <c r="AD1269" i="6" s="1"/>
  <c r="AB1269" i="6"/>
  <c r="AA1269" i="6"/>
  <c r="Z1269" i="6"/>
  <c r="Y1269" i="6"/>
  <c r="X1269" i="6"/>
  <c r="W1269" i="6"/>
  <c r="U1269" i="6"/>
  <c r="T1269" i="6"/>
  <c r="R1269" i="6"/>
  <c r="S1269" i="6" s="1"/>
  <c r="AC1268" i="6"/>
  <c r="AD1268" i="6" s="1"/>
  <c r="AB1268" i="6"/>
  <c r="AA1268" i="6"/>
  <c r="Z1268" i="6"/>
  <c r="Y1268" i="6"/>
  <c r="X1268" i="6"/>
  <c r="W1268" i="6"/>
  <c r="T1268" i="6"/>
  <c r="U1268" i="6" s="1"/>
  <c r="R1268" i="6"/>
  <c r="S1268" i="6" s="1"/>
  <c r="AC1267" i="6"/>
  <c r="AD1267" i="6" s="1"/>
  <c r="AB1267" i="6"/>
  <c r="AA1267" i="6"/>
  <c r="Z1267" i="6"/>
  <c r="Y1267" i="6"/>
  <c r="X1267" i="6"/>
  <c r="W1267" i="6"/>
  <c r="U1267" i="6"/>
  <c r="T1267" i="6"/>
  <c r="R1267" i="6"/>
  <c r="S1267" i="6" s="1"/>
  <c r="AC1266" i="6"/>
  <c r="AD1266" i="6" s="1"/>
  <c r="AB1266" i="6"/>
  <c r="AA1266" i="6"/>
  <c r="Z1266" i="6"/>
  <c r="Y1266" i="6"/>
  <c r="X1266" i="6"/>
  <c r="W1266" i="6"/>
  <c r="U1266" i="6"/>
  <c r="T1266" i="6"/>
  <c r="S1266" i="6"/>
  <c r="R1266" i="6"/>
  <c r="AC1265" i="6"/>
  <c r="AD1265" i="6" s="1"/>
  <c r="AB1265" i="6"/>
  <c r="AA1265" i="6"/>
  <c r="Z1265" i="6"/>
  <c r="Y1265" i="6"/>
  <c r="X1265" i="6"/>
  <c r="W1265" i="6"/>
  <c r="T1265" i="6"/>
  <c r="U1265" i="6" s="1"/>
  <c r="R1265" i="6"/>
  <c r="S1265" i="6" s="1"/>
  <c r="AC1264" i="6"/>
  <c r="AD1264" i="6" s="1"/>
  <c r="AB1264" i="6"/>
  <c r="AA1264" i="6"/>
  <c r="Z1264" i="6"/>
  <c r="Y1264" i="6"/>
  <c r="X1264" i="6"/>
  <c r="W1264" i="6"/>
  <c r="U1264" i="6"/>
  <c r="T1264" i="6"/>
  <c r="R1264" i="6"/>
  <c r="S1264" i="6" s="1"/>
  <c r="AC1263" i="6"/>
  <c r="AD1263" i="6" s="1"/>
  <c r="AB1263" i="6"/>
  <c r="AA1263" i="6"/>
  <c r="Z1263" i="6"/>
  <c r="Y1263" i="6"/>
  <c r="X1263" i="6"/>
  <c r="W1263" i="6"/>
  <c r="U1263" i="6"/>
  <c r="T1263" i="6"/>
  <c r="R1263" i="6"/>
  <c r="S1263" i="6" s="1"/>
  <c r="AC1262" i="6"/>
  <c r="AD1262" i="6" s="1"/>
  <c r="AB1262" i="6"/>
  <c r="AA1262" i="6"/>
  <c r="Z1262" i="6"/>
  <c r="Y1262" i="6"/>
  <c r="X1262" i="6"/>
  <c r="W1262" i="6"/>
  <c r="U1262" i="6"/>
  <c r="T1262" i="6"/>
  <c r="S1262" i="6"/>
  <c r="R1262" i="6"/>
  <c r="AC1261" i="6"/>
  <c r="AD1261" i="6" s="1"/>
  <c r="AB1261" i="6"/>
  <c r="AA1261" i="6"/>
  <c r="Z1261" i="6"/>
  <c r="Y1261" i="6"/>
  <c r="X1261" i="6"/>
  <c r="W1261" i="6"/>
  <c r="T1261" i="6"/>
  <c r="U1261" i="6" s="1"/>
  <c r="R1261" i="6"/>
  <c r="S1261" i="6" s="1"/>
  <c r="AC1260" i="6"/>
  <c r="AD1260" i="6" s="1"/>
  <c r="AB1260" i="6"/>
  <c r="AA1260" i="6"/>
  <c r="Z1260" i="6"/>
  <c r="Y1260" i="6"/>
  <c r="X1260" i="6"/>
  <c r="W1260" i="6"/>
  <c r="T1260" i="6"/>
  <c r="U1260" i="6" s="1"/>
  <c r="S1260" i="6"/>
  <c r="R1260" i="6"/>
  <c r="AC1259" i="6"/>
  <c r="AD1259" i="6" s="1"/>
  <c r="AB1259" i="6"/>
  <c r="AA1259" i="6"/>
  <c r="Z1259" i="6"/>
  <c r="Y1259" i="6"/>
  <c r="X1259" i="6"/>
  <c r="W1259" i="6"/>
  <c r="U1259" i="6"/>
  <c r="T1259" i="6"/>
  <c r="R1259" i="6"/>
  <c r="S1259" i="6" s="1"/>
  <c r="AC1258" i="6"/>
  <c r="AD1258" i="6" s="1"/>
  <c r="AB1258" i="6"/>
  <c r="AA1258" i="6"/>
  <c r="Z1258" i="6"/>
  <c r="Y1258" i="6"/>
  <c r="X1258" i="6"/>
  <c r="W1258" i="6"/>
  <c r="T1258" i="6"/>
  <c r="U1258" i="6" s="1"/>
  <c r="S1258" i="6"/>
  <c r="R1258" i="6"/>
  <c r="AC1257" i="6"/>
  <c r="AD1257" i="6" s="1"/>
  <c r="AB1257" i="6"/>
  <c r="AA1257" i="6"/>
  <c r="Z1257" i="6"/>
  <c r="Y1257" i="6"/>
  <c r="X1257" i="6"/>
  <c r="W1257" i="6"/>
  <c r="T1257" i="6"/>
  <c r="U1257" i="6" s="1"/>
  <c r="R1257" i="6"/>
  <c r="S1257" i="6" s="1"/>
  <c r="AC1256" i="6"/>
  <c r="AD1256" i="6" s="1"/>
  <c r="AB1256" i="6"/>
  <c r="AA1256" i="6"/>
  <c r="Z1256" i="6"/>
  <c r="Y1256" i="6"/>
  <c r="X1256" i="6"/>
  <c r="W1256" i="6"/>
  <c r="T1256" i="6"/>
  <c r="U1256" i="6" s="1"/>
  <c r="R1256" i="6"/>
  <c r="S1256" i="6" s="1"/>
  <c r="AC1255" i="6"/>
  <c r="AD1255" i="6" s="1"/>
  <c r="AB1255" i="6"/>
  <c r="AA1255" i="6"/>
  <c r="Z1255" i="6"/>
  <c r="Y1255" i="6"/>
  <c r="X1255" i="6"/>
  <c r="W1255" i="6"/>
  <c r="T1255" i="6"/>
  <c r="U1255" i="6" s="1"/>
  <c r="R1255" i="6"/>
  <c r="S1255" i="6" s="1"/>
  <c r="AC1254" i="6"/>
  <c r="AD1254" i="6" s="1"/>
  <c r="AB1254" i="6"/>
  <c r="AA1254" i="6"/>
  <c r="Z1254" i="6"/>
  <c r="Y1254" i="6"/>
  <c r="X1254" i="6"/>
  <c r="W1254" i="6"/>
  <c r="U1254" i="6"/>
  <c r="T1254" i="6"/>
  <c r="R1254" i="6"/>
  <c r="S1254" i="6" s="1"/>
  <c r="AC1253" i="6"/>
  <c r="AD1253" i="6" s="1"/>
  <c r="AB1253" i="6"/>
  <c r="AA1253" i="6"/>
  <c r="Z1253" i="6"/>
  <c r="Y1253" i="6"/>
  <c r="X1253" i="6"/>
  <c r="W1253" i="6"/>
  <c r="U1253" i="6"/>
  <c r="T1253" i="6"/>
  <c r="R1253" i="6"/>
  <c r="S1253" i="6" s="1"/>
  <c r="AC1252" i="6"/>
  <c r="AD1252" i="6" s="1"/>
  <c r="AB1252" i="6"/>
  <c r="AA1252" i="6"/>
  <c r="Z1252" i="6"/>
  <c r="Y1252" i="6"/>
  <c r="X1252" i="6"/>
  <c r="W1252" i="6"/>
  <c r="T1252" i="6"/>
  <c r="U1252" i="6" s="1"/>
  <c r="R1252" i="6"/>
  <c r="S1252" i="6" s="1"/>
  <c r="AC1251" i="6"/>
  <c r="AD1251" i="6" s="1"/>
  <c r="AB1251" i="6"/>
  <c r="AA1251" i="6"/>
  <c r="Z1251" i="6"/>
  <c r="Y1251" i="6"/>
  <c r="X1251" i="6"/>
  <c r="W1251" i="6"/>
  <c r="U1251" i="6"/>
  <c r="T1251" i="6"/>
  <c r="R1251" i="6"/>
  <c r="S1251" i="6" s="1"/>
  <c r="AC1250" i="6"/>
  <c r="AD1250" i="6" s="1"/>
  <c r="AB1250" i="6"/>
  <c r="AA1250" i="6"/>
  <c r="Z1250" i="6"/>
  <c r="Y1250" i="6"/>
  <c r="X1250" i="6"/>
  <c r="W1250" i="6"/>
  <c r="U1250" i="6"/>
  <c r="T1250" i="6"/>
  <c r="S1250" i="6"/>
  <c r="R1250" i="6"/>
  <c r="AC1249" i="6"/>
  <c r="AD1249" i="6" s="1"/>
  <c r="AA1249" i="6"/>
  <c r="Z1249" i="6"/>
  <c r="Y1249" i="6"/>
  <c r="X1249" i="6"/>
  <c r="W1249" i="6"/>
  <c r="U1249" i="6"/>
  <c r="T1249" i="6"/>
  <c r="R1249" i="6"/>
  <c r="S1249" i="6" s="1"/>
  <c r="AC1248" i="6"/>
  <c r="AD1248" i="6" s="1"/>
  <c r="AA1248" i="6"/>
  <c r="Z1248" i="6"/>
  <c r="Y1248" i="6"/>
  <c r="X1248" i="6"/>
  <c r="W1248" i="6"/>
  <c r="T1248" i="6"/>
  <c r="U1248" i="6" s="1"/>
  <c r="S1248" i="6"/>
  <c r="R1248" i="6"/>
  <c r="AC1247" i="6"/>
  <c r="AD1247" i="6" s="1"/>
  <c r="AA1247" i="6"/>
  <c r="Z1247" i="6"/>
  <c r="Y1247" i="6"/>
  <c r="X1247" i="6"/>
  <c r="W1247" i="6"/>
  <c r="U1247" i="6"/>
  <c r="T1247" i="6"/>
  <c r="R1247" i="6"/>
  <c r="S1247" i="6" s="1"/>
  <c r="AC1246" i="6"/>
  <c r="AD1246" i="6" s="1"/>
  <c r="AA1246" i="6"/>
  <c r="Z1246" i="6"/>
  <c r="Y1246" i="6"/>
  <c r="X1246" i="6"/>
  <c r="W1246" i="6"/>
  <c r="U1246" i="6"/>
  <c r="T1246" i="6"/>
  <c r="R1246" i="6"/>
  <c r="S1246" i="6" s="1"/>
  <c r="AC1245" i="6"/>
  <c r="AD1245" i="6" s="1"/>
  <c r="AA1245" i="6"/>
  <c r="Z1245" i="6"/>
  <c r="Y1245" i="6"/>
  <c r="X1245" i="6"/>
  <c r="W1245" i="6"/>
  <c r="T1245" i="6"/>
  <c r="U1245" i="6" s="1"/>
  <c r="R1245" i="6"/>
  <c r="S1245" i="6" s="1"/>
  <c r="AC1244" i="6"/>
  <c r="AD1244" i="6" s="1"/>
  <c r="AA1244" i="6"/>
  <c r="Z1244" i="6"/>
  <c r="Y1244" i="6"/>
  <c r="X1244" i="6"/>
  <c r="W1244" i="6"/>
  <c r="U1244" i="6"/>
  <c r="T1244" i="6"/>
  <c r="R1244" i="6"/>
  <c r="S1244" i="6" s="1"/>
  <c r="AC1243" i="6"/>
  <c r="AD1243" i="6" s="1"/>
  <c r="AA1243" i="6"/>
  <c r="Z1243" i="6"/>
  <c r="Y1243" i="6"/>
  <c r="X1243" i="6"/>
  <c r="W1243" i="6"/>
  <c r="T1243" i="6"/>
  <c r="U1243" i="6" s="1"/>
  <c r="R1243" i="6"/>
  <c r="S1243" i="6" s="1"/>
  <c r="AC1242" i="6"/>
  <c r="AD1242" i="6" s="1"/>
  <c r="AA1242" i="6"/>
  <c r="Z1242" i="6"/>
  <c r="Y1242" i="6"/>
  <c r="X1242" i="6"/>
  <c r="W1242" i="6"/>
  <c r="T1242" i="6"/>
  <c r="U1242" i="6" s="1"/>
  <c r="S1242" i="6"/>
  <c r="R1242" i="6"/>
  <c r="AC1241" i="6"/>
  <c r="AD1241" i="6" s="1"/>
  <c r="AA1241" i="6"/>
  <c r="Z1241" i="6"/>
  <c r="Y1241" i="6"/>
  <c r="X1241" i="6"/>
  <c r="W1241" i="6"/>
  <c r="U1241" i="6"/>
  <c r="T1241" i="6"/>
  <c r="R1241" i="6"/>
  <c r="S1241" i="6" s="1"/>
  <c r="AC1240" i="6"/>
  <c r="AD1240" i="6" s="1"/>
  <c r="AA1240" i="6"/>
  <c r="Z1240" i="6"/>
  <c r="Y1240" i="6"/>
  <c r="X1240" i="6"/>
  <c r="W1240" i="6"/>
  <c r="T1240" i="6"/>
  <c r="U1240" i="6" s="1"/>
  <c r="R1240" i="6"/>
  <c r="S1240" i="6" s="1"/>
  <c r="AC1239" i="6"/>
  <c r="AD1239" i="6" s="1"/>
  <c r="AA1239" i="6"/>
  <c r="Z1239" i="6"/>
  <c r="Y1239" i="6"/>
  <c r="X1239" i="6"/>
  <c r="W1239" i="6"/>
  <c r="T1239" i="6"/>
  <c r="U1239" i="6" s="1"/>
  <c r="R1239" i="6"/>
  <c r="S1239" i="6" s="1"/>
  <c r="AC1238" i="6"/>
  <c r="AD1238" i="6" s="1"/>
  <c r="AA1238" i="6"/>
  <c r="Z1238" i="6"/>
  <c r="Y1238" i="6"/>
  <c r="X1238" i="6"/>
  <c r="W1238" i="6"/>
  <c r="U1238" i="6"/>
  <c r="T1238" i="6"/>
  <c r="S1238" i="6"/>
  <c r="R1238" i="6"/>
  <c r="AC1237" i="6"/>
  <c r="AD1237" i="6" s="1"/>
  <c r="AA1237" i="6"/>
  <c r="Z1237" i="6"/>
  <c r="Y1237" i="6"/>
  <c r="X1237" i="6"/>
  <c r="W1237" i="6"/>
  <c r="U1237" i="6"/>
  <c r="T1237" i="6"/>
  <c r="R1237" i="6"/>
  <c r="S1237" i="6" s="1"/>
  <c r="AC1236" i="6"/>
  <c r="AD1236" i="6" s="1"/>
  <c r="AA1236" i="6"/>
  <c r="Z1236" i="6"/>
  <c r="Y1236" i="6"/>
  <c r="X1236" i="6"/>
  <c r="W1236" i="6"/>
  <c r="T1236" i="6"/>
  <c r="U1236" i="6" s="1"/>
  <c r="R1236" i="6"/>
  <c r="S1236" i="6" s="1"/>
  <c r="AC1235" i="6"/>
  <c r="AD1235" i="6" s="1"/>
  <c r="AA1235" i="6"/>
  <c r="Z1235" i="6"/>
  <c r="Y1235" i="6"/>
  <c r="X1235" i="6"/>
  <c r="W1235" i="6"/>
  <c r="T1235" i="6"/>
  <c r="U1235" i="6" s="1"/>
  <c r="R1235" i="6"/>
  <c r="S1235" i="6" s="1"/>
  <c r="AC1234" i="6"/>
  <c r="AD1234" i="6" s="1"/>
  <c r="AA1234" i="6"/>
  <c r="Z1234" i="6"/>
  <c r="Y1234" i="6"/>
  <c r="X1234" i="6"/>
  <c r="W1234" i="6"/>
  <c r="U1234" i="6"/>
  <c r="T1234" i="6"/>
  <c r="S1234" i="6"/>
  <c r="R1234" i="6"/>
  <c r="AC1233" i="6"/>
  <c r="AD1233" i="6" s="1"/>
  <c r="AA1233" i="6"/>
  <c r="Z1233" i="6"/>
  <c r="Y1233" i="6"/>
  <c r="X1233" i="6"/>
  <c r="W1233" i="6"/>
  <c r="U1233" i="6"/>
  <c r="T1233" i="6"/>
  <c r="R1233" i="6"/>
  <c r="S1233" i="6" s="1"/>
  <c r="AC1232" i="6"/>
  <c r="AD1232" i="6" s="1"/>
  <c r="AA1232" i="6"/>
  <c r="Z1232" i="6"/>
  <c r="Y1232" i="6"/>
  <c r="X1232" i="6"/>
  <c r="W1232" i="6"/>
  <c r="T1232" i="6"/>
  <c r="U1232" i="6" s="1"/>
  <c r="S1232" i="6"/>
  <c r="R1232" i="6"/>
  <c r="AC1231" i="6"/>
  <c r="AD1231" i="6" s="1"/>
  <c r="AA1231" i="6"/>
  <c r="Z1231" i="6"/>
  <c r="Y1231" i="6"/>
  <c r="X1231" i="6"/>
  <c r="W1231" i="6"/>
  <c r="U1231" i="6"/>
  <c r="T1231" i="6"/>
  <c r="R1231" i="6"/>
  <c r="S1231" i="6" s="1"/>
  <c r="AC1230" i="6"/>
  <c r="AD1230" i="6" s="1"/>
  <c r="AA1230" i="6"/>
  <c r="Z1230" i="6"/>
  <c r="Y1230" i="6"/>
  <c r="X1230" i="6"/>
  <c r="W1230" i="6"/>
  <c r="U1230" i="6"/>
  <c r="T1230" i="6"/>
  <c r="R1230" i="6"/>
  <c r="S1230" i="6" s="1"/>
  <c r="AC1229" i="6"/>
  <c r="AD1229" i="6" s="1"/>
  <c r="AA1229" i="6"/>
  <c r="Z1229" i="6"/>
  <c r="Y1229" i="6"/>
  <c r="X1229" i="6"/>
  <c r="W1229" i="6"/>
  <c r="T1229" i="6"/>
  <c r="U1229" i="6" s="1"/>
  <c r="R1229" i="6"/>
  <c r="S1229" i="6" s="1"/>
  <c r="AC1228" i="6"/>
  <c r="AD1228" i="6" s="1"/>
  <c r="AA1228" i="6"/>
  <c r="Z1228" i="6"/>
  <c r="Y1228" i="6"/>
  <c r="X1228" i="6"/>
  <c r="W1228" i="6"/>
  <c r="U1228" i="6"/>
  <c r="T1228" i="6"/>
  <c r="R1228" i="6"/>
  <c r="S1228" i="6" s="1"/>
  <c r="AC1227" i="6"/>
  <c r="AD1227" i="6" s="1"/>
  <c r="AA1227" i="6"/>
  <c r="Z1227" i="6"/>
  <c r="Y1227" i="6"/>
  <c r="X1227" i="6"/>
  <c r="W1227" i="6"/>
  <c r="T1227" i="6"/>
  <c r="U1227" i="6" s="1"/>
  <c r="R1227" i="6"/>
  <c r="S1227" i="6" s="1"/>
  <c r="AC1226" i="6"/>
  <c r="AD1226" i="6" s="1"/>
  <c r="AA1226" i="6"/>
  <c r="Z1226" i="6"/>
  <c r="Y1226" i="6"/>
  <c r="X1226" i="6"/>
  <c r="W1226" i="6"/>
  <c r="T1226" i="6"/>
  <c r="U1226" i="6" s="1"/>
  <c r="S1226" i="6"/>
  <c r="R1226" i="6"/>
  <c r="AC1225" i="6"/>
  <c r="AD1225" i="6" s="1"/>
  <c r="AA1225" i="6"/>
  <c r="Z1225" i="6"/>
  <c r="Y1225" i="6"/>
  <c r="X1225" i="6"/>
  <c r="W1225" i="6"/>
  <c r="U1225" i="6"/>
  <c r="T1225" i="6"/>
  <c r="R1225" i="6"/>
  <c r="S1225" i="6" s="1"/>
  <c r="AC1224" i="6"/>
  <c r="AD1224" i="6" s="1"/>
  <c r="AA1224" i="6"/>
  <c r="Z1224" i="6"/>
  <c r="Y1224" i="6"/>
  <c r="X1224" i="6"/>
  <c r="W1224" i="6"/>
  <c r="T1224" i="6"/>
  <c r="U1224" i="6" s="1"/>
  <c r="R1224" i="6"/>
  <c r="S1224" i="6" s="1"/>
  <c r="AC1223" i="6"/>
  <c r="AD1223" i="6" s="1"/>
  <c r="AA1223" i="6"/>
  <c r="Z1223" i="6"/>
  <c r="Y1223" i="6"/>
  <c r="X1223" i="6"/>
  <c r="W1223" i="6"/>
  <c r="T1223" i="6"/>
  <c r="U1223" i="6" s="1"/>
  <c r="R1223" i="6"/>
  <c r="S1223" i="6" s="1"/>
  <c r="AC1222" i="6"/>
  <c r="AD1222" i="6" s="1"/>
  <c r="AA1222" i="6"/>
  <c r="Z1222" i="6"/>
  <c r="Y1222" i="6"/>
  <c r="X1222" i="6"/>
  <c r="W1222" i="6"/>
  <c r="U1222" i="6"/>
  <c r="T1222" i="6"/>
  <c r="S1222" i="6"/>
  <c r="R1222" i="6"/>
  <c r="AC1221" i="6"/>
  <c r="AD1221" i="6" s="1"/>
  <c r="AA1221" i="6"/>
  <c r="Z1221" i="6"/>
  <c r="Y1221" i="6"/>
  <c r="X1221" i="6"/>
  <c r="W1221" i="6"/>
  <c r="U1221" i="6"/>
  <c r="T1221" i="6"/>
  <c r="R1221" i="6"/>
  <c r="S1221" i="6" s="1"/>
  <c r="AC1220" i="6"/>
  <c r="AD1220" i="6" s="1"/>
  <c r="AA1220" i="6"/>
  <c r="Z1220" i="6"/>
  <c r="Y1220" i="6"/>
  <c r="X1220" i="6"/>
  <c r="W1220" i="6"/>
  <c r="T1220" i="6"/>
  <c r="U1220" i="6" s="1"/>
  <c r="R1220" i="6"/>
  <c r="S1220" i="6" s="1"/>
  <c r="AC1219" i="6"/>
  <c r="AD1219" i="6" s="1"/>
  <c r="AA1219" i="6"/>
  <c r="Z1219" i="6"/>
  <c r="Y1219" i="6"/>
  <c r="X1219" i="6"/>
  <c r="W1219" i="6"/>
  <c r="T1219" i="6"/>
  <c r="U1219" i="6" s="1"/>
  <c r="R1219" i="6"/>
  <c r="S1219" i="6" s="1"/>
  <c r="AC1218" i="6"/>
  <c r="AD1218" i="6" s="1"/>
  <c r="AA1218" i="6"/>
  <c r="Z1218" i="6"/>
  <c r="Y1218" i="6"/>
  <c r="X1218" i="6"/>
  <c r="W1218" i="6"/>
  <c r="U1218" i="6"/>
  <c r="T1218" i="6"/>
  <c r="S1218" i="6"/>
  <c r="R1218" i="6"/>
  <c r="AC1217" i="6"/>
  <c r="AD1217" i="6" s="1"/>
  <c r="AA1217" i="6"/>
  <c r="Z1217" i="6"/>
  <c r="Y1217" i="6"/>
  <c r="X1217" i="6"/>
  <c r="W1217" i="6"/>
  <c r="U1217" i="6"/>
  <c r="T1217" i="6"/>
  <c r="R1217" i="6"/>
  <c r="S1217" i="6" s="1"/>
  <c r="AC1216" i="6"/>
  <c r="AD1216" i="6" s="1"/>
  <c r="AA1216" i="6"/>
  <c r="Z1216" i="6"/>
  <c r="Y1216" i="6"/>
  <c r="X1216" i="6"/>
  <c r="W1216" i="6"/>
  <c r="T1216" i="6"/>
  <c r="U1216" i="6" s="1"/>
  <c r="S1216" i="6"/>
  <c r="R1216" i="6"/>
  <c r="AC1215" i="6"/>
  <c r="AD1215" i="6" s="1"/>
  <c r="AA1215" i="6"/>
  <c r="Z1215" i="6"/>
  <c r="Y1215" i="6"/>
  <c r="X1215" i="6"/>
  <c r="W1215" i="6"/>
  <c r="U1215" i="6"/>
  <c r="T1215" i="6"/>
  <c r="R1215" i="6"/>
  <c r="S1215" i="6" s="1"/>
  <c r="AC1214" i="6"/>
  <c r="AD1214" i="6" s="1"/>
  <c r="AA1214" i="6"/>
  <c r="Z1214" i="6"/>
  <c r="Y1214" i="6"/>
  <c r="X1214" i="6"/>
  <c r="W1214" i="6"/>
  <c r="U1214" i="6"/>
  <c r="T1214" i="6"/>
  <c r="R1214" i="6"/>
  <c r="S1214" i="6" s="1"/>
  <c r="AC1213" i="6"/>
  <c r="AD1213" i="6" s="1"/>
  <c r="AA1213" i="6"/>
  <c r="Z1213" i="6"/>
  <c r="Y1213" i="6"/>
  <c r="X1213" i="6"/>
  <c r="W1213" i="6"/>
  <c r="T1213" i="6"/>
  <c r="U1213" i="6" s="1"/>
  <c r="R1213" i="6"/>
  <c r="S1213" i="6" s="1"/>
  <c r="AC1212" i="6"/>
  <c r="AD1212" i="6" s="1"/>
  <c r="AA1212" i="6"/>
  <c r="Z1212" i="6"/>
  <c r="Y1212" i="6"/>
  <c r="X1212" i="6"/>
  <c r="W1212" i="6"/>
  <c r="U1212" i="6"/>
  <c r="T1212" i="6"/>
  <c r="R1212" i="6"/>
  <c r="S1212" i="6" s="1"/>
  <c r="AC1211" i="6"/>
  <c r="AD1211" i="6" s="1"/>
  <c r="AA1211" i="6"/>
  <c r="Z1211" i="6"/>
  <c r="Y1211" i="6"/>
  <c r="X1211" i="6"/>
  <c r="W1211" i="6"/>
  <c r="T1211" i="6"/>
  <c r="U1211" i="6" s="1"/>
  <c r="R1211" i="6"/>
  <c r="S1211" i="6" s="1"/>
  <c r="AC1210" i="6"/>
  <c r="AD1210" i="6" s="1"/>
  <c r="AA1210" i="6"/>
  <c r="Z1210" i="6"/>
  <c r="Y1210" i="6"/>
  <c r="X1210" i="6"/>
  <c r="W1210" i="6"/>
  <c r="T1210" i="6"/>
  <c r="U1210" i="6" s="1"/>
  <c r="S1210" i="6"/>
  <c r="R1210" i="6"/>
  <c r="AC1209" i="6"/>
  <c r="AD1209" i="6" s="1"/>
  <c r="AA1209" i="6"/>
  <c r="Z1209" i="6"/>
  <c r="Y1209" i="6"/>
  <c r="X1209" i="6"/>
  <c r="W1209" i="6"/>
  <c r="U1209" i="6"/>
  <c r="T1209" i="6"/>
  <c r="R1209" i="6"/>
  <c r="S1209" i="6" s="1"/>
  <c r="AC1208" i="6"/>
  <c r="AD1208" i="6" s="1"/>
  <c r="AA1208" i="6"/>
  <c r="Z1208" i="6"/>
  <c r="Y1208" i="6"/>
  <c r="X1208" i="6"/>
  <c r="W1208" i="6"/>
  <c r="T1208" i="6"/>
  <c r="U1208" i="6" s="1"/>
  <c r="R1208" i="6"/>
  <c r="S1208" i="6" s="1"/>
  <c r="AC1207" i="6"/>
  <c r="AD1207" i="6" s="1"/>
  <c r="AA1207" i="6"/>
  <c r="Z1207" i="6"/>
  <c r="Y1207" i="6"/>
  <c r="X1207" i="6"/>
  <c r="W1207" i="6"/>
  <c r="T1207" i="6"/>
  <c r="U1207" i="6" s="1"/>
  <c r="R1207" i="6"/>
  <c r="S1207" i="6" s="1"/>
  <c r="AC1206" i="6"/>
  <c r="AD1206" i="6" s="1"/>
  <c r="AA1206" i="6"/>
  <c r="Z1206" i="6"/>
  <c r="Y1206" i="6"/>
  <c r="X1206" i="6"/>
  <c r="W1206" i="6"/>
  <c r="U1206" i="6"/>
  <c r="T1206" i="6"/>
  <c r="S1206" i="6"/>
  <c r="R1206" i="6"/>
  <c r="AC1205" i="6"/>
  <c r="AD1205" i="6" s="1"/>
  <c r="AA1205" i="6"/>
  <c r="Z1205" i="6"/>
  <c r="Y1205" i="6"/>
  <c r="X1205" i="6"/>
  <c r="W1205" i="6"/>
  <c r="U1205" i="6"/>
  <c r="T1205" i="6"/>
  <c r="R1205" i="6"/>
  <c r="S1205" i="6" s="1"/>
  <c r="AC1204" i="6"/>
  <c r="AD1204" i="6" s="1"/>
  <c r="AA1204" i="6"/>
  <c r="Z1204" i="6"/>
  <c r="Y1204" i="6"/>
  <c r="X1204" i="6"/>
  <c r="W1204" i="6"/>
  <c r="T1204" i="6"/>
  <c r="U1204" i="6" s="1"/>
  <c r="R1204" i="6"/>
  <c r="S1204" i="6" s="1"/>
  <c r="AC1203" i="6"/>
  <c r="AD1203" i="6" s="1"/>
  <c r="AA1203" i="6"/>
  <c r="Z1203" i="6"/>
  <c r="Y1203" i="6"/>
  <c r="X1203" i="6"/>
  <c r="W1203" i="6"/>
  <c r="T1203" i="6"/>
  <c r="U1203" i="6" s="1"/>
  <c r="R1203" i="6"/>
  <c r="S1203" i="6" s="1"/>
  <c r="AC1202" i="6"/>
  <c r="AD1202" i="6" s="1"/>
  <c r="AA1202" i="6"/>
  <c r="Z1202" i="6"/>
  <c r="Y1202" i="6"/>
  <c r="X1202" i="6"/>
  <c r="W1202" i="6"/>
  <c r="U1202" i="6"/>
  <c r="T1202" i="6"/>
  <c r="S1202" i="6"/>
  <c r="R1202" i="6"/>
  <c r="AC1201" i="6"/>
  <c r="AD1201" i="6" s="1"/>
  <c r="AA1201" i="6"/>
  <c r="Z1201" i="6"/>
  <c r="Y1201" i="6"/>
  <c r="X1201" i="6"/>
  <c r="W1201" i="6"/>
  <c r="U1201" i="6"/>
  <c r="T1201" i="6"/>
  <c r="R1201" i="6"/>
  <c r="S1201" i="6" s="1"/>
  <c r="AC1200" i="6"/>
  <c r="AD1200" i="6" s="1"/>
  <c r="AA1200" i="6"/>
  <c r="Z1200" i="6"/>
  <c r="Y1200" i="6"/>
  <c r="X1200" i="6"/>
  <c r="W1200" i="6"/>
  <c r="T1200" i="6"/>
  <c r="U1200" i="6" s="1"/>
  <c r="S1200" i="6"/>
  <c r="R1200" i="6"/>
  <c r="AC1199" i="6"/>
  <c r="AD1199" i="6" s="1"/>
  <c r="AA1199" i="6"/>
  <c r="Z1199" i="6"/>
  <c r="Y1199" i="6"/>
  <c r="X1199" i="6"/>
  <c r="W1199" i="6"/>
  <c r="U1199" i="6"/>
  <c r="T1199" i="6"/>
  <c r="R1199" i="6"/>
  <c r="S1199" i="6" s="1"/>
  <c r="AC1198" i="6"/>
  <c r="AD1198" i="6" s="1"/>
  <c r="AA1198" i="6"/>
  <c r="Z1198" i="6"/>
  <c r="Y1198" i="6"/>
  <c r="X1198" i="6"/>
  <c r="W1198" i="6"/>
  <c r="U1198" i="6"/>
  <c r="T1198" i="6"/>
  <c r="R1198" i="6"/>
  <c r="S1198" i="6" s="1"/>
  <c r="AC1197" i="6"/>
  <c r="AD1197" i="6" s="1"/>
  <c r="AA1197" i="6"/>
  <c r="Z1197" i="6"/>
  <c r="Y1197" i="6"/>
  <c r="X1197" i="6"/>
  <c r="W1197" i="6"/>
  <c r="T1197" i="6"/>
  <c r="U1197" i="6" s="1"/>
  <c r="R1197" i="6"/>
  <c r="S1197" i="6" s="1"/>
  <c r="AC1196" i="6"/>
  <c r="AD1196" i="6" s="1"/>
  <c r="AA1196" i="6"/>
  <c r="Z1196" i="6"/>
  <c r="Y1196" i="6"/>
  <c r="X1196" i="6"/>
  <c r="W1196" i="6"/>
  <c r="U1196" i="6"/>
  <c r="T1196" i="6"/>
  <c r="R1196" i="6"/>
  <c r="S1196" i="6" s="1"/>
  <c r="AC1195" i="6"/>
  <c r="AD1195" i="6" s="1"/>
  <c r="AA1195" i="6"/>
  <c r="Z1195" i="6"/>
  <c r="Y1195" i="6"/>
  <c r="X1195" i="6"/>
  <c r="W1195" i="6"/>
  <c r="T1195" i="6"/>
  <c r="U1195" i="6" s="1"/>
  <c r="R1195" i="6"/>
  <c r="S1195" i="6" s="1"/>
  <c r="AC1194" i="6"/>
  <c r="AD1194" i="6" s="1"/>
  <c r="AA1194" i="6"/>
  <c r="Z1194" i="6"/>
  <c r="Y1194" i="6"/>
  <c r="X1194" i="6"/>
  <c r="W1194" i="6"/>
  <c r="T1194" i="6"/>
  <c r="U1194" i="6" s="1"/>
  <c r="S1194" i="6"/>
  <c r="R1194" i="6"/>
  <c r="AC1193" i="6"/>
  <c r="AD1193" i="6" s="1"/>
  <c r="AA1193" i="6"/>
  <c r="Z1193" i="6"/>
  <c r="Y1193" i="6"/>
  <c r="X1193" i="6"/>
  <c r="W1193" i="6"/>
  <c r="U1193" i="6"/>
  <c r="T1193" i="6"/>
  <c r="R1193" i="6"/>
  <c r="S1193" i="6" s="1"/>
  <c r="AC1192" i="6"/>
  <c r="AD1192" i="6" s="1"/>
  <c r="AA1192" i="6"/>
  <c r="Z1192" i="6"/>
  <c r="Y1192" i="6"/>
  <c r="X1192" i="6"/>
  <c r="W1192" i="6"/>
  <c r="T1192" i="6"/>
  <c r="U1192" i="6" s="1"/>
  <c r="R1192" i="6"/>
  <c r="S1192" i="6" s="1"/>
  <c r="AC1191" i="6"/>
  <c r="AD1191" i="6" s="1"/>
  <c r="AA1191" i="6"/>
  <c r="Z1191" i="6"/>
  <c r="Y1191" i="6"/>
  <c r="X1191" i="6"/>
  <c r="W1191" i="6"/>
  <c r="T1191" i="6"/>
  <c r="U1191" i="6" s="1"/>
  <c r="R1191" i="6"/>
  <c r="S1191" i="6" s="1"/>
  <c r="AC1190" i="6"/>
  <c r="AD1190" i="6" s="1"/>
  <c r="AA1190" i="6"/>
  <c r="Z1190" i="6"/>
  <c r="Y1190" i="6"/>
  <c r="X1190" i="6"/>
  <c r="W1190" i="6"/>
  <c r="U1190" i="6"/>
  <c r="T1190" i="6"/>
  <c r="S1190" i="6"/>
  <c r="R1190" i="6"/>
  <c r="AC1189" i="6"/>
  <c r="AD1189" i="6" s="1"/>
  <c r="AA1189" i="6"/>
  <c r="Z1189" i="6"/>
  <c r="Y1189" i="6"/>
  <c r="X1189" i="6"/>
  <c r="W1189" i="6"/>
  <c r="U1189" i="6"/>
  <c r="T1189" i="6"/>
  <c r="R1189" i="6"/>
  <c r="S1189" i="6" s="1"/>
  <c r="AC1188" i="6"/>
  <c r="AD1188" i="6" s="1"/>
  <c r="AA1188" i="6"/>
  <c r="Z1188" i="6"/>
  <c r="Y1188" i="6"/>
  <c r="X1188" i="6"/>
  <c r="W1188" i="6"/>
  <c r="T1188" i="6"/>
  <c r="U1188" i="6" s="1"/>
  <c r="R1188" i="6"/>
  <c r="S1188" i="6" s="1"/>
  <c r="AC1187" i="6"/>
  <c r="AD1187" i="6" s="1"/>
  <c r="AA1187" i="6"/>
  <c r="Z1187" i="6"/>
  <c r="Y1187" i="6"/>
  <c r="X1187" i="6"/>
  <c r="W1187" i="6"/>
  <c r="T1187" i="6"/>
  <c r="U1187" i="6" s="1"/>
  <c r="R1187" i="6"/>
  <c r="S1187" i="6" s="1"/>
  <c r="AC1186" i="6"/>
  <c r="AD1186" i="6" s="1"/>
  <c r="AA1186" i="6"/>
  <c r="Z1186" i="6"/>
  <c r="Y1186" i="6"/>
  <c r="X1186" i="6"/>
  <c r="W1186" i="6"/>
  <c r="U1186" i="6"/>
  <c r="T1186" i="6"/>
  <c r="S1186" i="6"/>
  <c r="R1186" i="6"/>
  <c r="AC1185" i="6"/>
  <c r="AD1185" i="6" s="1"/>
  <c r="AB1185" i="6"/>
  <c r="AA1185" i="6"/>
  <c r="Z1185" i="6"/>
  <c r="Y1185" i="6"/>
  <c r="X1185" i="6"/>
  <c r="W1185" i="6"/>
  <c r="T1185" i="6"/>
  <c r="U1185" i="6" s="1"/>
  <c r="R1185" i="6"/>
  <c r="S1185" i="6" s="1"/>
  <c r="AC1184" i="6"/>
  <c r="AD1184" i="6" s="1"/>
  <c r="AB1184" i="6"/>
  <c r="AA1184" i="6"/>
  <c r="Z1184" i="6"/>
  <c r="Y1184" i="6"/>
  <c r="X1184" i="6"/>
  <c r="W1184" i="6"/>
  <c r="U1184" i="6"/>
  <c r="T1184" i="6"/>
  <c r="R1184" i="6"/>
  <c r="S1184" i="6" s="1"/>
  <c r="AC1183" i="6"/>
  <c r="AD1183" i="6" s="1"/>
  <c r="AB1183" i="6"/>
  <c r="AA1183" i="6"/>
  <c r="Z1183" i="6"/>
  <c r="Y1183" i="6"/>
  <c r="X1183" i="6"/>
  <c r="W1183" i="6"/>
  <c r="U1183" i="6"/>
  <c r="T1183" i="6"/>
  <c r="R1183" i="6"/>
  <c r="S1183" i="6" s="1"/>
  <c r="AC1182" i="6"/>
  <c r="AD1182" i="6" s="1"/>
  <c r="AB1182" i="6"/>
  <c r="AA1182" i="6"/>
  <c r="Z1182" i="6"/>
  <c r="Y1182" i="6"/>
  <c r="X1182" i="6"/>
  <c r="W1182" i="6"/>
  <c r="U1182" i="6"/>
  <c r="T1182" i="6"/>
  <c r="S1182" i="6"/>
  <c r="R1182" i="6"/>
  <c r="AC1181" i="6"/>
  <c r="AD1181" i="6" s="1"/>
  <c r="AB1181" i="6"/>
  <c r="AA1181" i="6"/>
  <c r="Z1181" i="6"/>
  <c r="Y1181" i="6"/>
  <c r="X1181" i="6"/>
  <c r="W1181" i="6"/>
  <c r="T1181" i="6"/>
  <c r="U1181" i="6" s="1"/>
  <c r="R1181" i="6"/>
  <c r="S1181" i="6" s="1"/>
  <c r="AC1180" i="6"/>
  <c r="AD1180" i="6" s="1"/>
  <c r="AB1180" i="6"/>
  <c r="AA1180" i="6"/>
  <c r="Z1180" i="6"/>
  <c r="Y1180" i="6"/>
  <c r="X1180" i="6"/>
  <c r="W1180" i="6"/>
  <c r="T1180" i="6"/>
  <c r="U1180" i="6" s="1"/>
  <c r="S1180" i="6"/>
  <c r="R1180" i="6"/>
  <c r="AC1179" i="6"/>
  <c r="AD1179" i="6" s="1"/>
  <c r="AB1179" i="6"/>
  <c r="AA1179" i="6"/>
  <c r="Z1179" i="6"/>
  <c r="Y1179" i="6"/>
  <c r="X1179" i="6"/>
  <c r="W1179" i="6"/>
  <c r="U1179" i="6"/>
  <c r="T1179" i="6"/>
  <c r="R1179" i="6"/>
  <c r="S1179" i="6" s="1"/>
  <c r="AC1178" i="6"/>
  <c r="AD1178" i="6" s="1"/>
  <c r="AB1178" i="6"/>
  <c r="AA1178" i="6"/>
  <c r="Z1178" i="6"/>
  <c r="Y1178" i="6"/>
  <c r="X1178" i="6"/>
  <c r="W1178" i="6"/>
  <c r="T1178" i="6"/>
  <c r="U1178" i="6" s="1"/>
  <c r="S1178" i="6"/>
  <c r="R1178" i="6"/>
  <c r="AC1177" i="6"/>
  <c r="AD1177" i="6" s="1"/>
  <c r="AB1177" i="6"/>
  <c r="AA1177" i="6"/>
  <c r="Z1177" i="6"/>
  <c r="Y1177" i="6"/>
  <c r="X1177" i="6"/>
  <c r="W1177" i="6"/>
  <c r="T1177" i="6"/>
  <c r="U1177" i="6" s="1"/>
  <c r="R1177" i="6"/>
  <c r="S1177" i="6" s="1"/>
  <c r="AC1176" i="6"/>
  <c r="AD1176" i="6" s="1"/>
  <c r="AB1176" i="6"/>
  <c r="AA1176" i="6"/>
  <c r="Z1176" i="6"/>
  <c r="Y1176" i="6"/>
  <c r="X1176" i="6"/>
  <c r="W1176" i="6"/>
  <c r="T1176" i="6"/>
  <c r="U1176" i="6" s="1"/>
  <c r="R1176" i="6"/>
  <c r="S1176" i="6" s="1"/>
  <c r="AC1175" i="6"/>
  <c r="AD1175" i="6" s="1"/>
  <c r="AB1175" i="6"/>
  <c r="AA1175" i="6"/>
  <c r="Z1175" i="6"/>
  <c r="Y1175" i="6"/>
  <c r="X1175" i="6"/>
  <c r="W1175" i="6"/>
  <c r="T1175" i="6"/>
  <c r="U1175" i="6" s="1"/>
  <c r="R1175" i="6"/>
  <c r="S1175" i="6" s="1"/>
  <c r="AC1174" i="6"/>
  <c r="AD1174" i="6" s="1"/>
  <c r="AB1174" i="6"/>
  <c r="AA1174" i="6"/>
  <c r="Z1174" i="6"/>
  <c r="Y1174" i="6"/>
  <c r="X1174" i="6"/>
  <c r="W1174" i="6"/>
  <c r="U1174" i="6"/>
  <c r="T1174" i="6"/>
  <c r="R1174" i="6"/>
  <c r="S1174" i="6" s="1"/>
  <c r="AC1173" i="6"/>
  <c r="AD1173" i="6" s="1"/>
  <c r="AB1173" i="6"/>
  <c r="AA1173" i="6"/>
  <c r="Z1173" i="6"/>
  <c r="Y1173" i="6"/>
  <c r="X1173" i="6"/>
  <c r="W1173" i="6"/>
  <c r="U1173" i="6"/>
  <c r="T1173" i="6"/>
  <c r="R1173" i="6"/>
  <c r="S1173" i="6" s="1"/>
  <c r="AC1172" i="6"/>
  <c r="AD1172" i="6" s="1"/>
  <c r="AB1172" i="6"/>
  <c r="AA1172" i="6"/>
  <c r="Z1172" i="6"/>
  <c r="Y1172" i="6"/>
  <c r="X1172" i="6"/>
  <c r="W1172" i="6"/>
  <c r="T1172" i="6"/>
  <c r="U1172" i="6" s="1"/>
  <c r="R1172" i="6"/>
  <c r="S1172" i="6" s="1"/>
  <c r="AC1171" i="6"/>
  <c r="AD1171" i="6" s="1"/>
  <c r="AB1171" i="6"/>
  <c r="AA1171" i="6"/>
  <c r="Z1171" i="6"/>
  <c r="Y1171" i="6"/>
  <c r="X1171" i="6"/>
  <c r="W1171" i="6"/>
  <c r="U1171" i="6"/>
  <c r="T1171" i="6"/>
  <c r="R1171" i="6"/>
  <c r="S1171" i="6" s="1"/>
  <c r="AC1170" i="6"/>
  <c r="AD1170" i="6" s="1"/>
  <c r="AB1170" i="6"/>
  <c r="AA1170" i="6"/>
  <c r="Z1170" i="6"/>
  <c r="Y1170" i="6"/>
  <c r="X1170" i="6"/>
  <c r="W1170" i="6"/>
  <c r="U1170" i="6"/>
  <c r="T1170" i="6"/>
  <c r="S1170" i="6"/>
  <c r="R1170" i="6"/>
  <c r="AC1169" i="6"/>
  <c r="AD1169" i="6" s="1"/>
  <c r="AB1169" i="6"/>
  <c r="AA1169" i="6"/>
  <c r="Z1169" i="6"/>
  <c r="Y1169" i="6"/>
  <c r="X1169" i="6"/>
  <c r="W1169" i="6"/>
  <c r="T1169" i="6"/>
  <c r="U1169" i="6" s="1"/>
  <c r="R1169" i="6"/>
  <c r="S1169" i="6" s="1"/>
  <c r="AC1168" i="6"/>
  <c r="AD1168" i="6" s="1"/>
  <c r="AB1168" i="6"/>
  <c r="AA1168" i="6"/>
  <c r="Z1168" i="6"/>
  <c r="Y1168" i="6"/>
  <c r="X1168" i="6"/>
  <c r="W1168" i="6"/>
  <c r="U1168" i="6"/>
  <c r="T1168" i="6"/>
  <c r="R1168" i="6"/>
  <c r="S1168" i="6" s="1"/>
  <c r="AC1167" i="6"/>
  <c r="AD1167" i="6" s="1"/>
  <c r="AB1167" i="6"/>
  <c r="AA1167" i="6"/>
  <c r="Z1167" i="6"/>
  <c r="Y1167" i="6"/>
  <c r="X1167" i="6"/>
  <c r="W1167" i="6"/>
  <c r="U1167" i="6"/>
  <c r="T1167" i="6"/>
  <c r="R1167" i="6"/>
  <c r="S1167" i="6" s="1"/>
  <c r="AC1166" i="6"/>
  <c r="AD1166" i="6" s="1"/>
  <c r="AB1166" i="6"/>
  <c r="AA1166" i="6"/>
  <c r="Z1166" i="6"/>
  <c r="Y1166" i="6"/>
  <c r="X1166" i="6"/>
  <c r="W1166" i="6"/>
  <c r="U1166" i="6"/>
  <c r="T1166" i="6"/>
  <c r="S1166" i="6"/>
  <c r="R1166" i="6"/>
  <c r="AC1165" i="6"/>
  <c r="AD1165" i="6" s="1"/>
  <c r="AB1165" i="6"/>
  <c r="AA1165" i="6"/>
  <c r="Z1165" i="6"/>
  <c r="Y1165" i="6"/>
  <c r="X1165" i="6"/>
  <c r="W1165" i="6"/>
  <c r="T1165" i="6"/>
  <c r="U1165" i="6" s="1"/>
  <c r="R1165" i="6"/>
  <c r="S1165" i="6" s="1"/>
  <c r="AC1164" i="6"/>
  <c r="AD1164" i="6" s="1"/>
  <c r="AB1164" i="6"/>
  <c r="AA1164" i="6"/>
  <c r="Z1164" i="6"/>
  <c r="Y1164" i="6"/>
  <c r="X1164" i="6"/>
  <c r="W1164" i="6"/>
  <c r="T1164" i="6"/>
  <c r="U1164" i="6" s="1"/>
  <c r="S1164" i="6"/>
  <c r="R1164" i="6"/>
  <c r="AC1163" i="6"/>
  <c r="AD1163" i="6" s="1"/>
  <c r="AB1163" i="6"/>
  <c r="AA1163" i="6"/>
  <c r="Z1163" i="6"/>
  <c r="Y1163" i="6"/>
  <c r="X1163" i="6"/>
  <c r="W1163" i="6"/>
  <c r="U1163" i="6"/>
  <c r="T1163" i="6"/>
  <c r="R1163" i="6"/>
  <c r="S1163" i="6" s="1"/>
  <c r="AC1162" i="6"/>
  <c r="AD1162" i="6" s="1"/>
  <c r="AB1162" i="6"/>
  <c r="AA1162" i="6"/>
  <c r="Z1162" i="6"/>
  <c r="Y1162" i="6"/>
  <c r="X1162" i="6"/>
  <c r="W1162" i="6"/>
  <c r="T1162" i="6"/>
  <c r="U1162" i="6" s="1"/>
  <c r="S1162" i="6"/>
  <c r="R1162" i="6"/>
  <c r="AC1161" i="6"/>
  <c r="AD1161" i="6" s="1"/>
  <c r="AB1161" i="6"/>
  <c r="AA1161" i="6"/>
  <c r="Z1161" i="6"/>
  <c r="Y1161" i="6"/>
  <c r="X1161" i="6"/>
  <c r="W1161" i="6"/>
  <c r="T1161" i="6"/>
  <c r="U1161" i="6" s="1"/>
  <c r="R1161" i="6"/>
  <c r="S1161" i="6" s="1"/>
  <c r="AC1160" i="6"/>
  <c r="AD1160" i="6" s="1"/>
  <c r="AB1160" i="6"/>
  <c r="AA1160" i="6"/>
  <c r="Z1160" i="6"/>
  <c r="Y1160" i="6"/>
  <c r="X1160" i="6"/>
  <c r="W1160" i="6"/>
  <c r="T1160" i="6"/>
  <c r="U1160" i="6" s="1"/>
  <c r="R1160" i="6"/>
  <c r="S1160" i="6" s="1"/>
  <c r="AC1159" i="6"/>
  <c r="AD1159" i="6" s="1"/>
  <c r="AB1159" i="6"/>
  <c r="AA1159" i="6"/>
  <c r="Z1159" i="6"/>
  <c r="Y1159" i="6"/>
  <c r="X1159" i="6"/>
  <c r="W1159" i="6"/>
  <c r="T1159" i="6"/>
  <c r="U1159" i="6" s="1"/>
  <c r="R1159" i="6"/>
  <c r="S1159" i="6" s="1"/>
  <c r="AC1158" i="6"/>
  <c r="AD1158" i="6" s="1"/>
  <c r="AB1158" i="6"/>
  <c r="AA1158" i="6"/>
  <c r="Z1158" i="6"/>
  <c r="Y1158" i="6"/>
  <c r="X1158" i="6"/>
  <c r="W1158" i="6"/>
  <c r="U1158" i="6"/>
  <c r="T1158" i="6"/>
  <c r="R1158" i="6"/>
  <c r="S1158" i="6" s="1"/>
  <c r="AC1157" i="6"/>
  <c r="AD1157" i="6" s="1"/>
  <c r="AB1157" i="6"/>
  <c r="AA1157" i="6"/>
  <c r="Z1157" i="6"/>
  <c r="Y1157" i="6"/>
  <c r="X1157" i="6"/>
  <c r="W1157" i="6"/>
  <c r="U1157" i="6"/>
  <c r="T1157" i="6"/>
  <c r="R1157" i="6"/>
  <c r="S1157" i="6" s="1"/>
  <c r="AC1156" i="6"/>
  <c r="AD1156" i="6" s="1"/>
  <c r="AB1156" i="6"/>
  <c r="AA1156" i="6"/>
  <c r="Z1156" i="6"/>
  <c r="Y1156" i="6"/>
  <c r="X1156" i="6"/>
  <c r="W1156" i="6"/>
  <c r="T1156" i="6"/>
  <c r="U1156" i="6" s="1"/>
  <c r="R1156" i="6"/>
  <c r="S1156" i="6" s="1"/>
  <c r="AC1155" i="6"/>
  <c r="AD1155" i="6" s="1"/>
  <c r="AB1155" i="6"/>
  <c r="AA1155" i="6"/>
  <c r="Z1155" i="6"/>
  <c r="Y1155" i="6"/>
  <c r="X1155" i="6"/>
  <c r="W1155" i="6"/>
  <c r="U1155" i="6"/>
  <c r="T1155" i="6"/>
  <c r="R1155" i="6"/>
  <c r="S1155" i="6" s="1"/>
  <c r="AC1154" i="6"/>
  <c r="AD1154" i="6" s="1"/>
  <c r="AB1154" i="6"/>
  <c r="AA1154" i="6"/>
  <c r="Z1154" i="6"/>
  <c r="Y1154" i="6"/>
  <c r="X1154" i="6"/>
  <c r="W1154" i="6"/>
  <c r="U1154" i="6"/>
  <c r="T1154" i="6"/>
  <c r="S1154" i="6"/>
  <c r="R1154" i="6"/>
  <c r="AC1153" i="6"/>
  <c r="AD1153" i="6" s="1"/>
  <c r="AA1153" i="6"/>
  <c r="Z1153" i="6"/>
  <c r="Y1153" i="6"/>
  <c r="X1153" i="6"/>
  <c r="W1153" i="6"/>
  <c r="U1153" i="6"/>
  <c r="T1153" i="6"/>
  <c r="R1153" i="6"/>
  <c r="S1153" i="6" s="1"/>
  <c r="AC1152" i="6"/>
  <c r="AD1152" i="6" s="1"/>
  <c r="AA1152" i="6"/>
  <c r="Z1152" i="6"/>
  <c r="Y1152" i="6"/>
  <c r="X1152" i="6"/>
  <c r="W1152" i="6"/>
  <c r="T1152" i="6"/>
  <c r="U1152" i="6" s="1"/>
  <c r="S1152" i="6"/>
  <c r="R1152" i="6"/>
  <c r="AC1151" i="6"/>
  <c r="AD1151" i="6" s="1"/>
  <c r="AA1151" i="6"/>
  <c r="Z1151" i="6"/>
  <c r="Y1151" i="6"/>
  <c r="X1151" i="6"/>
  <c r="W1151" i="6"/>
  <c r="U1151" i="6"/>
  <c r="T1151" i="6"/>
  <c r="R1151" i="6"/>
  <c r="S1151" i="6" s="1"/>
  <c r="AC1150" i="6"/>
  <c r="AD1150" i="6" s="1"/>
  <c r="AA1150" i="6"/>
  <c r="Z1150" i="6"/>
  <c r="Y1150" i="6"/>
  <c r="X1150" i="6"/>
  <c r="W1150" i="6"/>
  <c r="U1150" i="6"/>
  <c r="T1150" i="6"/>
  <c r="R1150" i="6"/>
  <c r="S1150" i="6" s="1"/>
  <c r="AC1149" i="6"/>
  <c r="AD1149" i="6" s="1"/>
  <c r="AA1149" i="6"/>
  <c r="Z1149" i="6"/>
  <c r="Y1149" i="6"/>
  <c r="X1149" i="6"/>
  <c r="W1149" i="6"/>
  <c r="T1149" i="6"/>
  <c r="U1149" i="6" s="1"/>
  <c r="R1149" i="6"/>
  <c r="S1149" i="6" s="1"/>
  <c r="AC1148" i="6"/>
  <c r="AD1148" i="6" s="1"/>
  <c r="AA1148" i="6"/>
  <c r="Z1148" i="6"/>
  <c r="Y1148" i="6"/>
  <c r="X1148" i="6"/>
  <c r="W1148" i="6"/>
  <c r="U1148" i="6"/>
  <c r="T1148" i="6"/>
  <c r="R1148" i="6"/>
  <c r="S1148" i="6" s="1"/>
  <c r="AC1147" i="6"/>
  <c r="AD1147" i="6" s="1"/>
  <c r="AA1147" i="6"/>
  <c r="Z1147" i="6"/>
  <c r="Y1147" i="6"/>
  <c r="X1147" i="6"/>
  <c r="W1147" i="6"/>
  <c r="T1147" i="6"/>
  <c r="U1147" i="6" s="1"/>
  <c r="R1147" i="6"/>
  <c r="S1147" i="6" s="1"/>
  <c r="AC1146" i="6"/>
  <c r="AD1146" i="6" s="1"/>
  <c r="AA1146" i="6"/>
  <c r="Z1146" i="6"/>
  <c r="Y1146" i="6"/>
  <c r="X1146" i="6"/>
  <c r="W1146" i="6"/>
  <c r="T1146" i="6"/>
  <c r="U1146" i="6" s="1"/>
  <c r="S1146" i="6"/>
  <c r="R1146" i="6"/>
  <c r="AC1145" i="6"/>
  <c r="AD1145" i="6" s="1"/>
  <c r="AA1145" i="6"/>
  <c r="Z1145" i="6"/>
  <c r="Y1145" i="6"/>
  <c r="X1145" i="6"/>
  <c r="W1145" i="6"/>
  <c r="U1145" i="6"/>
  <c r="T1145" i="6"/>
  <c r="R1145" i="6"/>
  <c r="S1145" i="6" s="1"/>
  <c r="AC1144" i="6"/>
  <c r="AD1144" i="6" s="1"/>
  <c r="AA1144" i="6"/>
  <c r="Z1144" i="6"/>
  <c r="Y1144" i="6"/>
  <c r="X1144" i="6"/>
  <c r="W1144" i="6"/>
  <c r="T1144" i="6"/>
  <c r="U1144" i="6" s="1"/>
  <c r="R1144" i="6"/>
  <c r="S1144" i="6" s="1"/>
  <c r="AC1143" i="6"/>
  <c r="AD1143" i="6" s="1"/>
  <c r="AA1143" i="6"/>
  <c r="Z1143" i="6"/>
  <c r="Y1143" i="6"/>
  <c r="X1143" i="6"/>
  <c r="W1143" i="6"/>
  <c r="T1143" i="6"/>
  <c r="U1143" i="6" s="1"/>
  <c r="R1143" i="6"/>
  <c r="S1143" i="6" s="1"/>
  <c r="AC1142" i="6"/>
  <c r="AD1142" i="6" s="1"/>
  <c r="AA1142" i="6"/>
  <c r="Z1142" i="6"/>
  <c r="Y1142" i="6"/>
  <c r="X1142" i="6"/>
  <c r="W1142" i="6"/>
  <c r="U1142" i="6"/>
  <c r="T1142" i="6"/>
  <c r="S1142" i="6"/>
  <c r="R1142" i="6"/>
  <c r="AC1141" i="6"/>
  <c r="AD1141" i="6" s="1"/>
  <c r="AA1141" i="6"/>
  <c r="Z1141" i="6"/>
  <c r="Y1141" i="6"/>
  <c r="X1141" i="6"/>
  <c r="W1141" i="6"/>
  <c r="U1141" i="6"/>
  <c r="T1141" i="6"/>
  <c r="R1141" i="6"/>
  <c r="S1141" i="6" s="1"/>
  <c r="AC1140" i="6"/>
  <c r="AD1140" i="6" s="1"/>
  <c r="AA1140" i="6"/>
  <c r="Z1140" i="6"/>
  <c r="Y1140" i="6"/>
  <c r="X1140" i="6"/>
  <c r="W1140" i="6"/>
  <c r="T1140" i="6"/>
  <c r="U1140" i="6" s="1"/>
  <c r="R1140" i="6"/>
  <c r="S1140" i="6" s="1"/>
  <c r="AC1139" i="6"/>
  <c r="AD1139" i="6" s="1"/>
  <c r="AA1139" i="6"/>
  <c r="Z1139" i="6"/>
  <c r="Y1139" i="6"/>
  <c r="X1139" i="6"/>
  <c r="W1139" i="6"/>
  <c r="T1139" i="6"/>
  <c r="U1139" i="6" s="1"/>
  <c r="R1139" i="6"/>
  <c r="S1139" i="6" s="1"/>
  <c r="AC1138" i="6"/>
  <c r="AD1138" i="6" s="1"/>
  <c r="AA1138" i="6"/>
  <c r="Z1138" i="6"/>
  <c r="Y1138" i="6"/>
  <c r="X1138" i="6"/>
  <c r="W1138" i="6"/>
  <c r="U1138" i="6"/>
  <c r="T1138" i="6"/>
  <c r="S1138" i="6"/>
  <c r="R1138" i="6"/>
  <c r="AC1137" i="6"/>
  <c r="AD1137" i="6" s="1"/>
  <c r="AA1137" i="6"/>
  <c r="Z1137" i="6"/>
  <c r="Y1137" i="6"/>
  <c r="X1137" i="6"/>
  <c r="W1137" i="6"/>
  <c r="U1137" i="6"/>
  <c r="T1137" i="6"/>
  <c r="R1137" i="6"/>
  <c r="S1137" i="6" s="1"/>
  <c r="AC1136" i="6"/>
  <c r="AD1136" i="6" s="1"/>
  <c r="AA1136" i="6"/>
  <c r="Z1136" i="6"/>
  <c r="Y1136" i="6"/>
  <c r="X1136" i="6"/>
  <c r="W1136" i="6"/>
  <c r="T1136" i="6"/>
  <c r="U1136" i="6" s="1"/>
  <c r="S1136" i="6"/>
  <c r="R1136" i="6"/>
  <c r="AC1135" i="6"/>
  <c r="AD1135" i="6" s="1"/>
  <c r="AA1135" i="6"/>
  <c r="Z1135" i="6"/>
  <c r="Y1135" i="6"/>
  <c r="X1135" i="6"/>
  <c r="W1135" i="6"/>
  <c r="U1135" i="6"/>
  <c r="T1135" i="6"/>
  <c r="R1135" i="6"/>
  <c r="S1135" i="6" s="1"/>
  <c r="AC1134" i="6"/>
  <c r="AD1134" i="6" s="1"/>
  <c r="AA1134" i="6"/>
  <c r="Z1134" i="6"/>
  <c r="Y1134" i="6"/>
  <c r="X1134" i="6"/>
  <c r="W1134" i="6"/>
  <c r="U1134" i="6"/>
  <c r="T1134" i="6"/>
  <c r="R1134" i="6"/>
  <c r="S1134" i="6" s="1"/>
  <c r="AC1133" i="6"/>
  <c r="AD1133" i="6" s="1"/>
  <c r="AA1133" i="6"/>
  <c r="Z1133" i="6"/>
  <c r="Y1133" i="6"/>
  <c r="X1133" i="6"/>
  <c r="W1133" i="6"/>
  <c r="T1133" i="6"/>
  <c r="U1133" i="6" s="1"/>
  <c r="R1133" i="6"/>
  <c r="S1133" i="6" s="1"/>
  <c r="AC1132" i="6"/>
  <c r="AD1132" i="6" s="1"/>
  <c r="AA1132" i="6"/>
  <c r="Z1132" i="6"/>
  <c r="Y1132" i="6"/>
  <c r="X1132" i="6"/>
  <c r="W1132" i="6"/>
  <c r="U1132" i="6"/>
  <c r="T1132" i="6"/>
  <c r="R1132" i="6"/>
  <c r="S1132" i="6" s="1"/>
  <c r="AC1131" i="6"/>
  <c r="AD1131" i="6" s="1"/>
  <c r="AA1131" i="6"/>
  <c r="Z1131" i="6"/>
  <c r="Y1131" i="6"/>
  <c r="X1131" i="6"/>
  <c r="W1131" i="6"/>
  <c r="T1131" i="6"/>
  <c r="U1131" i="6" s="1"/>
  <c r="R1131" i="6"/>
  <c r="S1131" i="6" s="1"/>
  <c r="AC1130" i="6"/>
  <c r="AD1130" i="6" s="1"/>
  <c r="AA1130" i="6"/>
  <c r="Z1130" i="6"/>
  <c r="Y1130" i="6"/>
  <c r="X1130" i="6"/>
  <c r="W1130" i="6"/>
  <c r="T1130" i="6"/>
  <c r="U1130" i="6" s="1"/>
  <c r="S1130" i="6"/>
  <c r="R1130" i="6"/>
  <c r="AC1129" i="6"/>
  <c r="AD1129" i="6" s="1"/>
  <c r="AA1129" i="6"/>
  <c r="Z1129" i="6"/>
  <c r="Y1129" i="6"/>
  <c r="X1129" i="6"/>
  <c r="W1129" i="6"/>
  <c r="U1129" i="6"/>
  <c r="T1129" i="6"/>
  <c r="R1129" i="6"/>
  <c r="S1129" i="6" s="1"/>
  <c r="AC1128" i="6"/>
  <c r="AD1128" i="6" s="1"/>
  <c r="AA1128" i="6"/>
  <c r="Z1128" i="6"/>
  <c r="Y1128" i="6"/>
  <c r="X1128" i="6"/>
  <c r="W1128" i="6"/>
  <c r="T1128" i="6"/>
  <c r="U1128" i="6" s="1"/>
  <c r="R1128" i="6"/>
  <c r="S1128" i="6" s="1"/>
  <c r="AC1127" i="6"/>
  <c r="AD1127" i="6" s="1"/>
  <c r="AA1127" i="6"/>
  <c r="Z1127" i="6"/>
  <c r="Y1127" i="6"/>
  <c r="X1127" i="6"/>
  <c r="W1127" i="6"/>
  <c r="T1127" i="6"/>
  <c r="U1127" i="6" s="1"/>
  <c r="R1127" i="6"/>
  <c r="S1127" i="6" s="1"/>
  <c r="AC1126" i="6"/>
  <c r="AD1126" i="6" s="1"/>
  <c r="AA1126" i="6"/>
  <c r="Z1126" i="6"/>
  <c r="Y1126" i="6"/>
  <c r="X1126" i="6"/>
  <c r="W1126" i="6"/>
  <c r="U1126" i="6"/>
  <c r="T1126" i="6"/>
  <c r="S1126" i="6"/>
  <c r="R1126" i="6"/>
  <c r="AC1125" i="6"/>
  <c r="AD1125" i="6" s="1"/>
  <c r="AA1125" i="6"/>
  <c r="Z1125" i="6"/>
  <c r="Y1125" i="6"/>
  <c r="X1125" i="6"/>
  <c r="W1125" i="6"/>
  <c r="U1125" i="6"/>
  <c r="T1125" i="6"/>
  <c r="R1125" i="6"/>
  <c r="S1125" i="6" s="1"/>
  <c r="AC1124" i="6"/>
  <c r="AD1124" i="6" s="1"/>
  <c r="AA1124" i="6"/>
  <c r="Z1124" i="6"/>
  <c r="Y1124" i="6"/>
  <c r="X1124" i="6"/>
  <c r="W1124" i="6"/>
  <c r="T1124" i="6"/>
  <c r="U1124" i="6" s="1"/>
  <c r="R1124" i="6"/>
  <c r="S1124" i="6" s="1"/>
  <c r="AC1123" i="6"/>
  <c r="AD1123" i="6" s="1"/>
  <c r="AA1123" i="6"/>
  <c r="Z1123" i="6"/>
  <c r="Y1123" i="6"/>
  <c r="X1123" i="6"/>
  <c r="W1123" i="6"/>
  <c r="T1123" i="6"/>
  <c r="U1123" i="6" s="1"/>
  <c r="R1123" i="6"/>
  <c r="S1123" i="6" s="1"/>
  <c r="AC1122" i="6"/>
  <c r="AD1122" i="6" s="1"/>
  <c r="AA1122" i="6"/>
  <c r="Z1122" i="6"/>
  <c r="Y1122" i="6"/>
  <c r="X1122" i="6"/>
  <c r="W1122" i="6"/>
  <c r="U1122" i="6"/>
  <c r="T1122" i="6"/>
  <c r="S1122" i="6"/>
  <c r="R1122" i="6"/>
  <c r="AC1121" i="6"/>
  <c r="AD1121" i="6" s="1"/>
  <c r="AB1121" i="6"/>
  <c r="AA1121" i="6"/>
  <c r="Z1121" i="6"/>
  <c r="Y1121" i="6"/>
  <c r="X1121" i="6"/>
  <c r="W1121" i="6"/>
  <c r="T1121" i="6"/>
  <c r="U1121" i="6" s="1"/>
  <c r="R1121" i="6"/>
  <c r="S1121" i="6" s="1"/>
  <c r="AC1120" i="6"/>
  <c r="AD1120" i="6" s="1"/>
  <c r="AB1120" i="6"/>
  <c r="AA1120" i="6"/>
  <c r="Z1120" i="6"/>
  <c r="Y1120" i="6"/>
  <c r="X1120" i="6"/>
  <c r="W1120" i="6"/>
  <c r="U1120" i="6"/>
  <c r="T1120" i="6"/>
  <c r="R1120" i="6"/>
  <c r="S1120" i="6" s="1"/>
  <c r="AC1119" i="6"/>
  <c r="AD1119" i="6" s="1"/>
  <c r="AB1119" i="6"/>
  <c r="AA1119" i="6"/>
  <c r="Z1119" i="6"/>
  <c r="Y1119" i="6"/>
  <c r="X1119" i="6"/>
  <c r="W1119" i="6"/>
  <c r="U1119" i="6"/>
  <c r="T1119" i="6"/>
  <c r="R1119" i="6"/>
  <c r="S1119" i="6" s="1"/>
  <c r="AC1118" i="6"/>
  <c r="AD1118" i="6" s="1"/>
  <c r="AB1118" i="6"/>
  <c r="AA1118" i="6"/>
  <c r="Z1118" i="6"/>
  <c r="Y1118" i="6"/>
  <c r="X1118" i="6"/>
  <c r="W1118" i="6"/>
  <c r="U1118" i="6"/>
  <c r="T1118" i="6"/>
  <c r="S1118" i="6"/>
  <c r="R1118" i="6"/>
  <c r="AC1117" i="6"/>
  <c r="AD1117" i="6" s="1"/>
  <c r="AB1117" i="6"/>
  <c r="AA1117" i="6"/>
  <c r="Z1117" i="6"/>
  <c r="Y1117" i="6"/>
  <c r="X1117" i="6"/>
  <c r="W1117" i="6"/>
  <c r="T1117" i="6"/>
  <c r="U1117" i="6" s="1"/>
  <c r="R1117" i="6"/>
  <c r="S1117" i="6" s="1"/>
  <c r="AC1116" i="6"/>
  <c r="AD1116" i="6" s="1"/>
  <c r="AB1116" i="6"/>
  <c r="AA1116" i="6"/>
  <c r="Z1116" i="6"/>
  <c r="Y1116" i="6"/>
  <c r="X1116" i="6"/>
  <c r="W1116" i="6"/>
  <c r="T1116" i="6"/>
  <c r="U1116" i="6" s="1"/>
  <c r="S1116" i="6"/>
  <c r="R1116" i="6"/>
  <c r="AC1115" i="6"/>
  <c r="AD1115" i="6" s="1"/>
  <c r="AB1115" i="6"/>
  <c r="AA1115" i="6"/>
  <c r="Z1115" i="6"/>
  <c r="Y1115" i="6"/>
  <c r="X1115" i="6"/>
  <c r="W1115" i="6"/>
  <c r="U1115" i="6"/>
  <c r="T1115" i="6"/>
  <c r="R1115" i="6"/>
  <c r="S1115" i="6" s="1"/>
  <c r="AC1114" i="6"/>
  <c r="AD1114" i="6" s="1"/>
  <c r="AB1114" i="6"/>
  <c r="AA1114" i="6"/>
  <c r="Z1114" i="6"/>
  <c r="Y1114" i="6"/>
  <c r="X1114" i="6"/>
  <c r="W1114" i="6"/>
  <c r="T1114" i="6"/>
  <c r="U1114" i="6" s="1"/>
  <c r="S1114" i="6"/>
  <c r="R1114" i="6"/>
  <c r="AC1113" i="6"/>
  <c r="AD1113" i="6" s="1"/>
  <c r="AB1113" i="6"/>
  <c r="AA1113" i="6"/>
  <c r="Z1113" i="6"/>
  <c r="Y1113" i="6"/>
  <c r="X1113" i="6"/>
  <c r="W1113" i="6"/>
  <c r="T1113" i="6"/>
  <c r="U1113" i="6" s="1"/>
  <c r="R1113" i="6"/>
  <c r="S1113" i="6" s="1"/>
  <c r="AC1112" i="6"/>
  <c r="AD1112" i="6" s="1"/>
  <c r="AB1112" i="6"/>
  <c r="AA1112" i="6"/>
  <c r="Z1112" i="6"/>
  <c r="Y1112" i="6"/>
  <c r="X1112" i="6"/>
  <c r="W1112" i="6"/>
  <c r="T1112" i="6"/>
  <c r="U1112" i="6" s="1"/>
  <c r="R1112" i="6"/>
  <c r="S1112" i="6" s="1"/>
  <c r="AC1111" i="6"/>
  <c r="AD1111" i="6" s="1"/>
  <c r="AB1111" i="6"/>
  <c r="AA1111" i="6"/>
  <c r="Z1111" i="6"/>
  <c r="Y1111" i="6"/>
  <c r="X1111" i="6"/>
  <c r="W1111" i="6"/>
  <c r="T1111" i="6"/>
  <c r="U1111" i="6" s="1"/>
  <c r="R1111" i="6"/>
  <c r="S1111" i="6" s="1"/>
  <c r="AC1110" i="6"/>
  <c r="AD1110" i="6" s="1"/>
  <c r="AB1110" i="6"/>
  <c r="AA1110" i="6"/>
  <c r="Z1110" i="6"/>
  <c r="Y1110" i="6"/>
  <c r="X1110" i="6"/>
  <c r="W1110" i="6"/>
  <c r="U1110" i="6"/>
  <c r="T1110" i="6"/>
  <c r="R1110" i="6"/>
  <c r="S1110" i="6" s="1"/>
  <c r="AC1109" i="6"/>
  <c r="AD1109" i="6" s="1"/>
  <c r="AB1109" i="6"/>
  <c r="AA1109" i="6"/>
  <c r="Z1109" i="6"/>
  <c r="Y1109" i="6"/>
  <c r="X1109" i="6"/>
  <c r="W1109" i="6"/>
  <c r="U1109" i="6"/>
  <c r="T1109" i="6"/>
  <c r="R1109" i="6"/>
  <c r="S1109" i="6" s="1"/>
  <c r="AC1108" i="6"/>
  <c r="AD1108" i="6" s="1"/>
  <c r="AB1108" i="6"/>
  <c r="AA1108" i="6"/>
  <c r="Z1108" i="6"/>
  <c r="Y1108" i="6"/>
  <c r="X1108" i="6"/>
  <c r="W1108" i="6"/>
  <c r="T1108" i="6"/>
  <c r="U1108" i="6" s="1"/>
  <c r="R1108" i="6"/>
  <c r="S1108" i="6" s="1"/>
  <c r="AC1107" i="6"/>
  <c r="AD1107" i="6" s="1"/>
  <c r="AB1107" i="6"/>
  <c r="AA1107" i="6"/>
  <c r="Z1107" i="6"/>
  <c r="Y1107" i="6"/>
  <c r="X1107" i="6"/>
  <c r="W1107" i="6"/>
  <c r="U1107" i="6"/>
  <c r="T1107" i="6"/>
  <c r="R1107" i="6"/>
  <c r="S1107" i="6" s="1"/>
  <c r="AC1106" i="6"/>
  <c r="AD1106" i="6" s="1"/>
  <c r="AB1106" i="6"/>
  <c r="AA1106" i="6"/>
  <c r="Z1106" i="6"/>
  <c r="Y1106" i="6"/>
  <c r="X1106" i="6"/>
  <c r="W1106" i="6"/>
  <c r="U1106" i="6"/>
  <c r="T1106" i="6"/>
  <c r="S1106" i="6"/>
  <c r="R1106" i="6"/>
  <c r="AC1105" i="6"/>
  <c r="AD1105" i="6" s="1"/>
  <c r="AB1105" i="6"/>
  <c r="AA1105" i="6"/>
  <c r="Z1105" i="6"/>
  <c r="Y1105" i="6"/>
  <c r="X1105" i="6"/>
  <c r="W1105" i="6"/>
  <c r="T1105" i="6"/>
  <c r="U1105" i="6" s="1"/>
  <c r="R1105" i="6"/>
  <c r="S1105" i="6" s="1"/>
  <c r="AC1104" i="6"/>
  <c r="AD1104" i="6" s="1"/>
  <c r="AB1104" i="6"/>
  <c r="AA1104" i="6"/>
  <c r="Z1104" i="6"/>
  <c r="Y1104" i="6"/>
  <c r="X1104" i="6"/>
  <c r="W1104" i="6"/>
  <c r="U1104" i="6"/>
  <c r="T1104" i="6"/>
  <c r="R1104" i="6"/>
  <c r="S1104" i="6" s="1"/>
  <c r="AC1103" i="6"/>
  <c r="AD1103" i="6" s="1"/>
  <c r="AB1103" i="6"/>
  <c r="AA1103" i="6"/>
  <c r="Z1103" i="6"/>
  <c r="Y1103" i="6"/>
  <c r="X1103" i="6"/>
  <c r="W1103" i="6"/>
  <c r="U1103" i="6"/>
  <c r="T1103" i="6"/>
  <c r="R1103" i="6"/>
  <c r="S1103" i="6" s="1"/>
  <c r="AC1102" i="6"/>
  <c r="AD1102" i="6" s="1"/>
  <c r="AB1102" i="6"/>
  <c r="AA1102" i="6"/>
  <c r="Z1102" i="6"/>
  <c r="Y1102" i="6"/>
  <c r="X1102" i="6"/>
  <c r="W1102" i="6"/>
  <c r="U1102" i="6"/>
  <c r="T1102" i="6"/>
  <c r="S1102" i="6"/>
  <c r="R1102" i="6"/>
  <c r="AC1101" i="6"/>
  <c r="AD1101" i="6" s="1"/>
  <c r="AB1101" i="6"/>
  <c r="AA1101" i="6"/>
  <c r="Z1101" i="6"/>
  <c r="Y1101" i="6"/>
  <c r="X1101" i="6"/>
  <c r="W1101" i="6"/>
  <c r="T1101" i="6"/>
  <c r="U1101" i="6" s="1"/>
  <c r="R1101" i="6"/>
  <c r="S1101" i="6" s="1"/>
  <c r="AC1100" i="6"/>
  <c r="AD1100" i="6" s="1"/>
  <c r="AB1100" i="6"/>
  <c r="AA1100" i="6"/>
  <c r="Z1100" i="6"/>
  <c r="Y1100" i="6"/>
  <c r="X1100" i="6"/>
  <c r="W1100" i="6"/>
  <c r="T1100" i="6"/>
  <c r="U1100" i="6" s="1"/>
  <c r="S1100" i="6"/>
  <c r="R1100" i="6"/>
  <c r="AC1099" i="6"/>
  <c r="AD1099" i="6" s="1"/>
  <c r="AB1099" i="6"/>
  <c r="AA1099" i="6"/>
  <c r="Z1099" i="6"/>
  <c r="Y1099" i="6"/>
  <c r="X1099" i="6"/>
  <c r="W1099" i="6"/>
  <c r="U1099" i="6"/>
  <c r="T1099" i="6"/>
  <c r="R1099" i="6"/>
  <c r="S1099" i="6" s="1"/>
  <c r="AC1098" i="6"/>
  <c r="AD1098" i="6" s="1"/>
  <c r="AB1098" i="6"/>
  <c r="AA1098" i="6"/>
  <c r="Z1098" i="6"/>
  <c r="Y1098" i="6"/>
  <c r="X1098" i="6"/>
  <c r="W1098" i="6"/>
  <c r="T1098" i="6"/>
  <c r="U1098" i="6" s="1"/>
  <c r="S1098" i="6"/>
  <c r="R1098" i="6"/>
  <c r="AC1097" i="6"/>
  <c r="AD1097" i="6" s="1"/>
  <c r="AB1097" i="6"/>
  <c r="AA1097" i="6"/>
  <c r="Z1097" i="6"/>
  <c r="Y1097" i="6"/>
  <c r="X1097" i="6"/>
  <c r="W1097" i="6"/>
  <c r="T1097" i="6"/>
  <c r="U1097" i="6" s="1"/>
  <c r="R1097" i="6"/>
  <c r="S1097" i="6" s="1"/>
  <c r="AC1096" i="6"/>
  <c r="AD1096" i="6" s="1"/>
  <c r="AB1096" i="6"/>
  <c r="AA1096" i="6"/>
  <c r="Z1096" i="6"/>
  <c r="Y1096" i="6"/>
  <c r="X1096" i="6"/>
  <c r="W1096" i="6"/>
  <c r="T1096" i="6"/>
  <c r="U1096" i="6" s="1"/>
  <c r="R1096" i="6"/>
  <c r="S1096" i="6" s="1"/>
  <c r="AC1095" i="6"/>
  <c r="AD1095" i="6" s="1"/>
  <c r="AB1095" i="6"/>
  <c r="AA1095" i="6"/>
  <c r="Z1095" i="6"/>
  <c r="Y1095" i="6"/>
  <c r="X1095" i="6"/>
  <c r="W1095" i="6"/>
  <c r="T1095" i="6"/>
  <c r="U1095" i="6" s="1"/>
  <c r="R1095" i="6"/>
  <c r="S1095" i="6" s="1"/>
  <c r="AC1094" i="6"/>
  <c r="AD1094" i="6" s="1"/>
  <c r="AB1094" i="6"/>
  <c r="AA1094" i="6"/>
  <c r="Z1094" i="6"/>
  <c r="Y1094" i="6"/>
  <c r="X1094" i="6"/>
  <c r="W1094" i="6"/>
  <c r="U1094" i="6"/>
  <c r="T1094" i="6"/>
  <c r="R1094" i="6"/>
  <c r="S1094" i="6" s="1"/>
  <c r="AC1093" i="6"/>
  <c r="AD1093" i="6" s="1"/>
  <c r="AB1093" i="6"/>
  <c r="AA1093" i="6"/>
  <c r="Z1093" i="6"/>
  <c r="Y1093" i="6"/>
  <c r="X1093" i="6"/>
  <c r="W1093" i="6"/>
  <c r="U1093" i="6"/>
  <c r="T1093" i="6"/>
  <c r="R1093" i="6"/>
  <c r="S1093" i="6" s="1"/>
  <c r="AC1092" i="6"/>
  <c r="AD1092" i="6" s="1"/>
  <c r="AB1092" i="6"/>
  <c r="AA1092" i="6"/>
  <c r="Z1092" i="6"/>
  <c r="Y1092" i="6"/>
  <c r="X1092" i="6"/>
  <c r="W1092" i="6"/>
  <c r="T1092" i="6"/>
  <c r="U1092" i="6" s="1"/>
  <c r="R1092" i="6"/>
  <c r="S1092" i="6" s="1"/>
  <c r="AC1091" i="6"/>
  <c r="AD1091" i="6" s="1"/>
  <c r="AB1091" i="6"/>
  <c r="AA1091" i="6"/>
  <c r="Z1091" i="6"/>
  <c r="Y1091" i="6"/>
  <c r="X1091" i="6"/>
  <c r="W1091" i="6"/>
  <c r="U1091" i="6"/>
  <c r="T1091" i="6"/>
  <c r="R1091" i="6"/>
  <c r="S1091" i="6" s="1"/>
  <c r="AC1090" i="6"/>
  <c r="AD1090" i="6" s="1"/>
  <c r="AB1090" i="6"/>
  <c r="AA1090" i="6"/>
  <c r="Z1090" i="6"/>
  <c r="Y1090" i="6"/>
  <c r="X1090" i="6"/>
  <c r="W1090" i="6"/>
  <c r="U1090" i="6"/>
  <c r="T1090" i="6"/>
  <c r="S1090" i="6"/>
  <c r="R1090" i="6"/>
  <c r="AC1089" i="6"/>
  <c r="AD1089" i="6" s="1"/>
  <c r="AA1089" i="6"/>
  <c r="Z1089" i="6"/>
  <c r="Y1089" i="6"/>
  <c r="X1089" i="6"/>
  <c r="W1089" i="6"/>
  <c r="U1089" i="6"/>
  <c r="T1089" i="6"/>
  <c r="R1089" i="6"/>
  <c r="S1089" i="6" s="1"/>
  <c r="AC1088" i="6"/>
  <c r="AD1088" i="6" s="1"/>
  <c r="AA1088" i="6"/>
  <c r="Z1088" i="6"/>
  <c r="Y1088" i="6"/>
  <c r="X1088" i="6"/>
  <c r="W1088" i="6"/>
  <c r="T1088" i="6"/>
  <c r="U1088" i="6" s="1"/>
  <c r="S1088" i="6"/>
  <c r="R1088" i="6"/>
  <c r="AC1087" i="6"/>
  <c r="AD1087" i="6" s="1"/>
  <c r="AA1087" i="6"/>
  <c r="Z1087" i="6"/>
  <c r="Y1087" i="6"/>
  <c r="X1087" i="6"/>
  <c r="W1087" i="6"/>
  <c r="U1087" i="6"/>
  <c r="T1087" i="6"/>
  <c r="R1087" i="6"/>
  <c r="S1087" i="6" s="1"/>
  <c r="AC1086" i="6"/>
  <c r="AD1086" i="6" s="1"/>
  <c r="AA1086" i="6"/>
  <c r="Z1086" i="6"/>
  <c r="Y1086" i="6"/>
  <c r="X1086" i="6"/>
  <c r="W1086" i="6"/>
  <c r="U1086" i="6"/>
  <c r="T1086" i="6"/>
  <c r="R1086" i="6"/>
  <c r="S1086" i="6" s="1"/>
  <c r="AC1085" i="6"/>
  <c r="AD1085" i="6" s="1"/>
  <c r="AA1085" i="6"/>
  <c r="Z1085" i="6"/>
  <c r="Y1085" i="6"/>
  <c r="X1085" i="6"/>
  <c r="W1085" i="6"/>
  <c r="T1085" i="6"/>
  <c r="U1085" i="6" s="1"/>
  <c r="R1085" i="6"/>
  <c r="S1085" i="6" s="1"/>
  <c r="AC1084" i="6"/>
  <c r="AD1084" i="6" s="1"/>
  <c r="AA1084" i="6"/>
  <c r="Z1084" i="6"/>
  <c r="Y1084" i="6"/>
  <c r="X1084" i="6"/>
  <c r="W1084" i="6"/>
  <c r="U1084" i="6"/>
  <c r="T1084" i="6"/>
  <c r="R1084" i="6"/>
  <c r="S1084" i="6" s="1"/>
  <c r="AC1083" i="6"/>
  <c r="AD1083" i="6" s="1"/>
  <c r="AA1083" i="6"/>
  <c r="Z1083" i="6"/>
  <c r="Y1083" i="6"/>
  <c r="X1083" i="6"/>
  <c r="W1083" i="6"/>
  <c r="T1083" i="6"/>
  <c r="U1083" i="6" s="1"/>
  <c r="R1083" i="6"/>
  <c r="S1083" i="6" s="1"/>
  <c r="AC1082" i="6"/>
  <c r="AD1082" i="6" s="1"/>
  <c r="AA1082" i="6"/>
  <c r="Z1082" i="6"/>
  <c r="Y1082" i="6"/>
  <c r="X1082" i="6"/>
  <c r="W1082" i="6"/>
  <c r="T1082" i="6"/>
  <c r="U1082" i="6" s="1"/>
  <c r="S1082" i="6"/>
  <c r="R1082" i="6"/>
  <c r="AC1081" i="6"/>
  <c r="AD1081" i="6" s="1"/>
  <c r="AA1081" i="6"/>
  <c r="Z1081" i="6"/>
  <c r="Y1081" i="6"/>
  <c r="X1081" i="6"/>
  <c r="W1081" i="6"/>
  <c r="U1081" i="6"/>
  <c r="T1081" i="6"/>
  <c r="R1081" i="6"/>
  <c r="S1081" i="6" s="1"/>
  <c r="AC1080" i="6"/>
  <c r="AD1080" i="6" s="1"/>
  <c r="AA1080" i="6"/>
  <c r="Z1080" i="6"/>
  <c r="Y1080" i="6"/>
  <c r="X1080" i="6"/>
  <c r="W1080" i="6"/>
  <c r="T1080" i="6"/>
  <c r="U1080" i="6" s="1"/>
  <c r="R1080" i="6"/>
  <c r="S1080" i="6" s="1"/>
  <c r="AC1079" i="6"/>
  <c r="AD1079" i="6" s="1"/>
  <c r="AA1079" i="6"/>
  <c r="Z1079" i="6"/>
  <c r="Y1079" i="6"/>
  <c r="X1079" i="6"/>
  <c r="W1079" i="6"/>
  <c r="T1079" i="6"/>
  <c r="U1079" i="6" s="1"/>
  <c r="R1079" i="6"/>
  <c r="S1079" i="6" s="1"/>
  <c r="AC1078" i="6"/>
  <c r="AD1078" i="6" s="1"/>
  <c r="AA1078" i="6"/>
  <c r="Z1078" i="6"/>
  <c r="Y1078" i="6"/>
  <c r="X1078" i="6"/>
  <c r="W1078" i="6"/>
  <c r="U1078" i="6"/>
  <c r="T1078" i="6"/>
  <c r="S1078" i="6"/>
  <c r="R1078" i="6"/>
  <c r="AC1077" i="6"/>
  <c r="AD1077" i="6" s="1"/>
  <c r="AA1077" i="6"/>
  <c r="Z1077" i="6"/>
  <c r="Y1077" i="6"/>
  <c r="X1077" i="6"/>
  <c r="W1077" i="6"/>
  <c r="U1077" i="6"/>
  <c r="T1077" i="6"/>
  <c r="R1077" i="6"/>
  <c r="S1077" i="6" s="1"/>
  <c r="AC1076" i="6"/>
  <c r="AD1076" i="6" s="1"/>
  <c r="AA1076" i="6"/>
  <c r="Z1076" i="6"/>
  <c r="Y1076" i="6"/>
  <c r="X1076" i="6"/>
  <c r="W1076" i="6"/>
  <c r="T1076" i="6"/>
  <c r="U1076" i="6" s="1"/>
  <c r="R1076" i="6"/>
  <c r="S1076" i="6" s="1"/>
  <c r="AC1075" i="6"/>
  <c r="AD1075" i="6" s="1"/>
  <c r="AA1075" i="6"/>
  <c r="Z1075" i="6"/>
  <c r="Y1075" i="6"/>
  <c r="X1075" i="6"/>
  <c r="W1075" i="6"/>
  <c r="U1075" i="6"/>
  <c r="T1075" i="6"/>
  <c r="R1075" i="6"/>
  <c r="S1075" i="6" s="1"/>
  <c r="AC1074" i="6"/>
  <c r="AD1074" i="6" s="1"/>
  <c r="AA1074" i="6"/>
  <c r="Z1074" i="6"/>
  <c r="Y1074" i="6"/>
  <c r="X1074" i="6"/>
  <c r="W1074" i="6"/>
  <c r="T1074" i="6"/>
  <c r="U1074" i="6" s="1"/>
  <c r="R1074" i="6"/>
  <c r="S1074" i="6" s="1"/>
  <c r="AC1073" i="6"/>
  <c r="AD1073" i="6" s="1"/>
  <c r="AA1073" i="6"/>
  <c r="Z1073" i="6"/>
  <c r="Y1073" i="6"/>
  <c r="X1073" i="6"/>
  <c r="W1073" i="6"/>
  <c r="T1073" i="6"/>
  <c r="U1073" i="6" s="1"/>
  <c r="R1073" i="6"/>
  <c r="S1073" i="6" s="1"/>
  <c r="AC1072" i="6"/>
  <c r="AD1072" i="6" s="1"/>
  <c r="AA1072" i="6"/>
  <c r="Z1072" i="6"/>
  <c r="Y1072" i="6"/>
  <c r="X1072" i="6"/>
  <c r="W1072" i="6"/>
  <c r="U1072" i="6"/>
  <c r="T1072" i="6"/>
  <c r="S1072" i="6"/>
  <c r="R1072" i="6"/>
  <c r="AC1071" i="6"/>
  <c r="AD1071" i="6" s="1"/>
  <c r="AA1071" i="6"/>
  <c r="Z1071" i="6"/>
  <c r="Y1071" i="6"/>
  <c r="X1071" i="6"/>
  <c r="W1071" i="6"/>
  <c r="U1071" i="6"/>
  <c r="T1071" i="6"/>
  <c r="R1071" i="6"/>
  <c r="S1071" i="6" s="1"/>
  <c r="AC1070" i="6"/>
  <c r="AD1070" i="6" s="1"/>
  <c r="AA1070" i="6"/>
  <c r="Z1070" i="6"/>
  <c r="Y1070" i="6"/>
  <c r="X1070" i="6"/>
  <c r="W1070" i="6"/>
  <c r="T1070" i="6"/>
  <c r="U1070" i="6" s="1"/>
  <c r="R1070" i="6"/>
  <c r="S1070" i="6" s="1"/>
  <c r="AC1069" i="6"/>
  <c r="AD1069" i="6" s="1"/>
  <c r="AA1069" i="6"/>
  <c r="Z1069" i="6"/>
  <c r="Y1069" i="6"/>
  <c r="X1069" i="6"/>
  <c r="W1069" i="6"/>
  <c r="T1069" i="6"/>
  <c r="U1069" i="6" s="1"/>
  <c r="R1069" i="6"/>
  <c r="S1069" i="6" s="1"/>
  <c r="AC1068" i="6"/>
  <c r="AD1068" i="6" s="1"/>
  <c r="AA1068" i="6"/>
  <c r="Z1068" i="6"/>
  <c r="Y1068" i="6"/>
  <c r="X1068" i="6"/>
  <c r="W1068" i="6"/>
  <c r="U1068" i="6"/>
  <c r="T1068" i="6"/>
  <c r="S1068" i="6"/>
  <c r="R1068" i="6"/>
  <c r="AC1067" i="6"/>
  <c r="AD1067" i="6" s="1"/>
  <c r="AA1067" i="6"/>
  <c r="Z1067" i="6"/>
  <c r="Y1067" i="6"/>
  <c r="X1067" i="6"/>
  <c r="W1067" i="6"/>
  <c r="U1067" i="6"/>
  <c r="T1067" i="6"/>
  <c r="R1067" i="6"/>
  <c r="S1067" i="6" s="1"/>
  <c r="AC1066" i="6"/>
  <c r="AD1066" i="6" s="1"/>
  <c r="AA1066" i="6"/>
  <c r="Z1066" i="6"/>
  <c r="Y1066" i="6"/>
  <c r="X1066" i="6"/>
  <c r="W1066" i="6"/>
  <c r="T1066" i="6"/>
  <c r="U1066" i="6" s="1"/>
  <c r="R1066" i="6"/>
  <c r="S1066" i="6" s="1"/>
  <c r="AC1065" i="6"/>
  <c r="AD1065" i="6" s="1"/>
  <c r="AA1065" i="6"/>
  <c r="Z1065" i="6"/>
  <c r="Y1065" i="6"/>
  <c r="X1065" i="6"/>
  <c r="W1065" i="6"/>
  <c r="T1065" i="6"/>
  <c r="U1065" i="6" s="1"/>
  <c r="R1065" i="6"/>
  <c r="S1065" i="6" s="1"/>
  <c r="AC1064" i="6"/>
  <c r="AD1064" i="6" s="1"/>
  <c r="AA1064" i="6"/>
  <c r="Z1064" i="6"/>
  <c r="Y1064" i="6"/>
  <c r="X1064" i="6"/>
  <c r="W1064" i="6"/>
  <c r="U1064" i="6"/>
  <c r="T1064" i="6"/>
  <c r="S1064" i="6"/>
  <c r="R1064" i="6"/>
  <c r="AC1063" i="6"/>
  <c r="AD1063" i="6" s="1"/>
  <c r="AA1063" i="6"/>
  <c r="Z1063" i="6"/>
  <c r="Y1063" i="6"/>
  <c r="X1063" i="6"/>
  <c r="W1063" i="6"/>
  <c r="U1063" i="6"/>
  <c r="T1063" i="6"/>
  <c r="R1063" i="6"/>
  <c r="S1063" i="6" s="1"/>
  <c r="AC1062" i="6"/>
  <c r="AD1062" i="6" s="1"/>
  <c r="AA1062" i="6"/>
  <c r="Z1062" i="6"/>
  <c r="Y1062" i="6"/>
  <c r="X1062" i="6"/>
  <c r="W1062" i="6"/>
  <c r="T1062" i="6"/>
  <c r="U1062" i="6" s="1"/>
  <c r="R1062" i="6"/>
  <c r="S1062" i="6" s="1"/>
  <c r="AC1061" i="6"/>
  <c r="AD1061" i="6" s="1"/>
  <c r="AA1061" i="6"/>
  <c r="Z1061" i="6"/>
  <c r="Y1061" i="6"/>
  <c r="X1061" i="6"/>
  <c r="W1061" i="6"/>
  <c r="T1061" i="6"/>
  <c r="U1061" i="6" s="1"/>
  <c r="R1061" i="6"/>
  <c r="S1061" i="6" s="1"/>
  <c r="AC1060" i="6"/>
  <c r="AD1060" i="6" s="1"/>
  <c r="AA1060" i="6"/>
  <c r="Z1060" i="6"/>
  <c r="Y1060" i="6"/>
  <c r="X1060" i="6"/>
  <c r="W1060" i="6"/>
  <c r="U1060" i="6"/>
  <c r="T1060" i="6"/>
  <c r="S1060" i="6"/>
  <c r="R1060" i="6"/>
  <c r="AC1059" i="6"/>
  <c r="AD1059" i="6" s="1"/>
  <c r="AA1059" i="6"/>
  <c r="Z1059" i="6"/>
  <c r="Y1059" i="6"/>
  <c r="X1059" i="6"/>
  <c r="W1059" i="6"/>
  <c r="U1059" i="6"/>
  <c r="T1059" i="6"/>
  <c r="R1059" i="6"/>
  <c r="S1059" i="6" s="1"/>
  <c r="AC1058" i="6"/>
  <c r="AD1058" i="6" s="1"/>
  <c r="AA1058" i="6"/>
  <c r="Z1058" i="6"/>
  <c r="Y1058" i="6"/>
  <c r="X1058" i="6"/>
  <c r="W1058" i="6"/>
  <c r="T1058" i="6"/>
  <c r="U1058" i="6" s="1"/>
  <c r="R1058" i="6"/>
  <c r="S1058" i="6" s="1"/>
  <c r="AC1057" i="6"/>
  <c r="AD1057" i="6" s="1"/>
  <c r="AB1057" i="6"/>
  <c r="AA1057" i="6"/>
  <c r="Z1057" i="6"/>
  <c r="Y1057" i="6"/>
  <c r="X1057" i="6"/>
  <c r="W1057" i="6"/>
  <c r="U1057" i="6"/>
  <c r="T1057" i="6"/>
  <c r="R1057" i="6"/>
  <c r="S1057" i="6" s="1"/>
  <c r="AC1056" i="6"/>
  <c r="AD1056" i="6" s="1"/>
  <c r="AB1056" i="6"/>
  <c r="AA1056" i="6"/>
  <c r="Z1056" i="6"/>
  <c r="Y1056" i="6"/>
  <c r="X1056" i="6"/>
  <c r="W1056" i="6"/>
  <c r="U1056" i="6"/>
  <c r="T1056" i="6"/>
  <c r="S1056" i="6"/>
  <c r="R1056" i="6"/>
  <c r="AC1055" i="6"/>
  <c r="AD1055" i="6" s="1"/>
  <c r="AB1055" i="6"/>
  <c r="AA1055" i="6"/>
  <c r="Z1055" i="6"/>
  <c r="Y1055" i="6"/>
  <c r="X1055" i="6"/>
  <c r="W1055" i="6"/>
  <c r="T1055" i="6"/>
  <c r="U1055" i="6" s="1"/>
  <c r="R1055" i="6"/>
  <c r="S1055" i="6" s="1"/>
  <c r="AC1054" i="6"/>
  <c r="AD1054" i="6" s="1"/>
  <c r="AB1054" i="6"/>
  <c r="AA1054" i="6"/>
  <c r="Z1054" i="6"/>
  <c r="Y1054" i="6"/>
  <c r="X1054" i="6"/>
  <c r="W1054" i="6"/>
  <c r="T1054" i="6"/>
  <c r="U1054" i="6" s="1"/>
  <c r="R1054" i="6"/>
  <c r="S1054" i="6" s="1"/>
  <c r="AC1053" i="6"/>
  <c r="AD1053" i="6" s="1"/>
  <c r="AB1053" i="6"/>
  <c r="AA1053" i="6"/>
  <c r="Z1053" i="6"/>
  <c r="Y1053" i="6"/>
  <c r="X1053" i="6"/>
  <c r="W1053" i="6"/>
  <c r="U1053" i="6"/>
  <c r="T1053" i="6"/>
  <c r="R1053" i="6"/>
  <c r="S1053" i="6" s="1"/>
  <c r="AC1052" i="6"/>
  <c r="AD1052" i="6" s="1"/>
  <c r="AB1052" i="6"/>
  <c r="AA1052" i="6"/>
  <c r="Z1052" i="6"/>
  <c r="Y1052" i="6"/>
  <c r="X1052" i="6"/>
  <c r="W1052" i="6"/>
  <c r="U1052" i="6"/>
  <c r="T1052" i="6"/>
  <c r="S1052" i="6"/>
  <c r="R1052" i="6"/>
  <c r="AC1051" i="6"/>
  <c r="AD1051" i="6" s="1"/>
  <c r="AB1051" i="6"/>
  <c r="AA1051" i="6"/>
  <c r="Z1051" i="6"/>
  <c r="Y1051" i="6"/>
  <c r="X1051" i="6"/>
  <c r="W1051" i="6"/>
  <c r="T1051" i="6"/>
  <c r="U1051" i="6" s="1"/>
  <c r="R1051" i="6"/>
  <c r="S1051" i="6" s="1"/>
  <c r="AC1050" i="6"/>
  <c r="AD1050" i="6" s="1"/>
  <c r="AB1050" i="6"/>
  <c r="AA1050" i="6"/>
  <c r="Z1050" i="6"/>
  <c r="Y1050" i="6"/>
  <c r="X1050" i="6"/>
  <c r="W1050" i="6"/>
  <c r="T1050" i="6"/>
  <c r="U1050" i="6" s="1"/>
  <c r="R1050" i="6"/>
  <c r="S1050" i="6" s="1"/>
  <c r="AC1049" i="6"/>
  <c r="AD1049" i="6" s="1"/>
  <c r="AB1049" i="6"/>
  <c r="AA1049" i="6"/>
  <c r="Z1049" i="6"/>
  <c r="Y1049" i="6"/>
  <c r="X1049" i="6"/>
  <c r="W1049" i="6"/>
  <c r="U1049" i="6"/>
  <c r="T1049" i="6"/>
  <c r="R1049" i="6"/>
  <c r="S1049" i="6" s="1"/>
  <c r="AC1048" i="6"/>
  <c r="AD1048" i="6" s="1"/>
  <c r="AB1048" i="6"/>
  <c r="AA1048" i="6"/>
  <c r="Z1048" i="6"/>
  <c r="Y1048" i="6"/>
  <c r="X1048" i="6"/>
  <c r="W1048" i="6"/>
  <c r="U1048" i="6"/>
  <c r="T1048" i="6"/>
  <c r="S1048" i="6"/>
  <c r="R1048" i="6"/>
  <c r="AC1047" i="6"/>
  <c r="AD1047" i="6" s="1"/>
  <c r="AB1047" i="6"/>
  <c r="AA1047" i="6"/>
  <c r="Z1047" i="6"/>
  <c r="Y1047" i="6"/>
  <c r="X1047" i="6"/>
  <c r="W1047" i="6"/>
  <c r="T1047" i="6"/>
  <c r="U1047" i="6" s="1"/>
  <c r="R1047" i="6"/>
  <c r="S1047" i="6" s="1"/>
  <c r="AC1046" i="6"/>
  <c r="AD1046" i="6" s="1"/>
  <c r="AB1046" i="6"/>
  <c r="AA1046" i="6"/>
  <c r="Z1046" i="6"/>
  <c r="Y1046" i="6"/>
  <c r="X1046" i="6"/>
  <c r="W1046" i="6"/>
  <c r="T1046" i="6"/>
  <c r="U1046" i="6" s="1"/>
  <c r="R1046" i="6"/>
  <c r="S1046" i="6" s="1"/>
  <c r="AC1045" i="6"/>
  <c r="AD1045" i="6" s="1"/>
  <c r="AB1045" i="6"/>
  <c r="AA1045" i="6"/>
  <c r="Z1045" i="6"/>
  <c r="Y1045" i="6"/>
  <c r="X1045" i="6"/>
  <c r="W1045" i="6"/>
  <c r="U1045" i="6"/>
  <c r="T1045" i="6"/>
  <c r="R1045" i="6"/>
  <c r="S1045" i="6" s="1"/>
  <c r="AC1044" i="6"/>
  <c r="AD1044" i="6" s="1"/>
  <c r="AB1044" i="6"/>
  <c r="AA1044" i="6"/>
  <c r="Z1044" i="6"/>
  <c r="Y1044" i="6"/>
  <c r="X1044" i="6"/>
  <c r="W1044" i="6"/>
  <c r="U1044" i="6"/>
  <c r="T1044" i="6"/>
  <c r="S1044" i="6"/>
  <c r="R1044" i="6"/>
  <c r="AC1043" i="6"/>
  <c r="AD1043" i="6" s="1"/>
  <c r="AB1043" i="6"/>
  <c r="AA1043" i="6"/>
  <c r="Z1043" i="6"/>
  <c r="Y1043" i="6"/>
  <c r="X1043" i="6"/>
  <c r="W1043" i="6"/>
  <c r="T1043" i="6"/>
  <c r="U1043" i="6" s="1"/>
  <c r="R1043" i="6"/>
  <c r="S1043" i="6" s="1"/>
  <c r="AC1042" i="6"/>
  <c r="AD1042" i="6" s="1"/>
  <c r="AB1042" i="6"/>
  <c r="AA1042" i="6"/>
  <c r="Z1042" i="6"/>
  <c r="Y1042" i="6"/>
  <c r="X1042" i="6"/>
  <c r="W1042" i="6"/>
  <c r="T1042" i="6"/>
  <c r="U1042" i="6" s="1"/>
  <c r="R1042" i="6"/>
  <c r="S1042" i="6" s="1"/>
  <c r="AC1041" i="6"/>
  <c r="AD1041" i="6" s="1"/>
  <c r="AB1041" i="6"/>
  <c r="AA1041" i="6"/>
  <c r="Z1041" i="6"/>
  <c r="Y1041" i="6"/>
  <c r="X1041" i="6"/>
  <c r="W1041" i="6"/>
  <c r="U1041" i="6"/>
  <c r="T1041" i="6"/>
  <c r="R1041" i="6"/>
  <c r="S1041" i="6" s="1"/>
  <c r="AC1040" i="6"/>
  <c r="AD1040" i="6" s="1"/>
  <c r="AB1040" i="6"/>
  <c r="AA1040" i="6"/>
  <c r="Z1040" i="6"/>
  <c r="Y1040" i="6"/>
  <c r="X1040" i="6"/>
  <c r="W1040" i="6"/>
  <c r="U1040" i="6"/>
  <c r="T1040" i="6"/>
  <c r="S1040" i="6"/>
  <c r="R1040" i="6"/>
  <c r="AC1039" i="6"/>
  <c r="AD1039" i="6" s="1"/>
  <c r="AB1039" i="6"/>
  <c r="AA1039" i="6"/>
  <c r="Z1039" i="6"/>
  <c r="Y1039" i="6"/>
  <c r="X1039" i="6"/>
  <c r="W1039" i="6"/>
  <c r="T1039" i="6"/>
  <c r="U1039" i="6" s="1"/>
  <c r="R1039" i="6"/>
  <c r="S1039" i="6" s="1"/>
  <c r="AC1038" i="6"/>
  <c r="AD1038" i="6" s="1"/>
  <c r="AB1038" i="6"/>
  <c r="AA1038" i="6"/>
  <c r="Z1038" i="6"/>
  <c r="Y1038" i="6"/>
  <c r="X1038" i="6"/>
  <c r="W1038" i="6"/>
  <c r="T1038" i="6"/>
  <c r="U1038" i="6" s="1"/>
  <c r="R1038" i="6"/>
  <c r="S1038" i="6" s="1"/>
  <c r="AC1037" i="6"/>
  <c r="AD1037" i="6" s="1"/>
  <c r="AB1037" i="6"/>
  <c r="AA1037" i="6"/>
  <c r="Z1037" i="6"/>
  <c r="Y1037" i="6"/>
  <c r="X1037" i="6"/>
  <c r="W1037" i="6"/>
  <c r="U1037" i="6"/>
  <c r="T1037" i="6"/>
  <c r="R1037" i="6"/>
  <c r="S1037" i="6" s="1"/>
  <c r="AC1036" i="6"/>
  <c r="AD1036" i="6" s="1"/>
  <c r="AB1036" i="6"/>
  <c r="AA1036" i="6"/>
  <c r="Z1036" i="6"/>
  <c r="Y1036" i="6"/>
  <c r="X1036" i="6"/>
  <c r="W1036" i="6"/>
  <c r="U1036" i="6"/>
  <c r="T1036" i="6"/>
  <c r="S1036" i="6"/>
  <c r="R1036" i="6"/>
  <c r="AC1035" i="6"/>
  <c r="AD1035" i="6" s="1"/>
  <c r="AB1035" i="6"/>
  <c r="AA1035" i="6"/>
  <c r="Z1035" i="6"/>
  <c r="Y1035" i="6"/>
  <c r="X1035" i="6"/>
  <c r="W1035" i="6"/>
  <c r="T1035" i="6"/>
  <c r="U1035" i="6" s="1"/>
  <c r="R1035" i="6"/>
  <c r="S1035" i="6" s="1"/>
  <c r="AC1034" i="6"/>
  <c r="AD1034" i="6" s="1"/>
  <c r="AB1034" i="6"/>
  <c r="AA1034" i="6"/>
  <c r="Z1034" i="6"/>
  <c r="Y1034" i="6"/>
  <c r="X1034" i="6"/>
  <c r="W1034" i="6"/>
  <c r="T1034" i="6"/>
  <c r="U1034" i="6" s="1"/>
  <c r="R1034" i="6"/>
  <c r="S1034" i="6" s="1"/>
  <c r="AC1033" i="6"/>
  <c r="AD1033" i="6" s="1"/>
  <c r="AB1033" i="6"/>
  <c r="AA1033" i="6"/>
  <c r="Z1033" i="6"/>
  <c r="Y1033" i="6"/>
  <c r="X1033" i="6"/>
  <c r="W1033" i="6"/>
  <c r="U1033" i="6"/>
  <c r="T1033" i="6"/>
  <c r="R1033" i="6"/>
  <c r="S1033" i="6" s="1"/>
  <c r="AC1032" i="6"/>
  <c r="AD1032" i="6" s="1"/>
  <c r="AB1032" i="6"/>
  <c r="AA1032" i="6"/>
  <c r="Z1032" i="6"/>
  <c r="Y1032" i="6"/>
  <c r="X1032" i="6"/>
  <c r="W1032" i="6"/>
  <c r="U1032" i="6"/>
  <c r="T1032" i="6"/>
  <c r="S1032" i="6"/>
  <c r="R1032" i="6"/>
  <c r="AC1031" i="6"/>
  <c r="AD1031" i="6" s="1"/>
  <c r="AB1031" i="6"/>
  <c r="AA1031" i="6"/>
  <c r="Z1031" i="6"/>
  <c r="Y1031" i="6"/>
  <c r="X1031" i="6"/>
  <c r="W1031" i="6"/>
  <c r="T1031" i="6"/>
  <c r="U1031" i="6" s="1"/>
  <c r="R1031" i="6"/>
  <c r="S1031" i="6" s="1"/>
  <c r="AC1030" i="6"/>
  <c r="AD1030" i="6" s="1"/>
  <c r="AB1030" i="6"/>
  <c r="AA1030" i="6"/>
  <c r="Z1030" i="6"/>
  <c r="Y1030" i="6"/>
  <c r="X1030" i="6"/>
  <c r="W1030" i="6"/>
  <c r="T1030" i="6"/>
  <c r="U1030" i="6" s="1"/>
  <c r="R1030" i="6"/>
  <c r="S1030" i="6" s="1"/>
  <c r="AC1029" i="6"/>
  <c r="AD1029" i="6" s="1"/>
  <c r="AB1029" i="6"/>
  <c r="AA1029" i="6"/>
  <c r="Z1029" i="6"/>
  <c r="Y1029" i="6"/>
  <c r="X1029" i="6"/>
  <c r="W1029" i="6"/>
  <c r="U1029" i="6"/>
  <c r="T1029" i="6"/>
  <c r="R1029" i="6"/>
  <c r="S1029" i="6" s="1"/>
  <c r="AC1028" i="6"/>
  <c r="AD1028" i="6" s="1"/>
  <c r="AB1028" i="6"/>
  <c r="AA1028" i="6"/>
  <c r="Z1028" i="6"/>
  <c r="Y1028" i="6"/>
  <c r="X1028" i="6"/>
  <c r="W1028" i="6"/>
  <c r="U1028" i="6"/>
  <c r="T1028" i="6"/>
  <c r="S1028" i="6"/>
  <c r="R1028" i="6"/>
  <c r="AC1027" i="6"/>
  <c r="AD1027" i="6" s="1"/>
  <c r="AB1027" i="6"/>
  <c r="AA1027" i="6"/>
  <c r="Z1027" i="6"/>
  <c r="Y1027" i="6"/>
  <c r="X1027" i="6"/>
  <c r="W1027" i="6"/>
  <c r="T1027" i="6"/>
  <c r="U1027" i="6" s="1"/>
  <c r="R1027" i="6"/>
  <c r="S1027" i="6" s="1"/>
  <c r="AC1026" i="6"/>
  <c r="AD1026" i="6" s="1"/>
  <c r="AB1026" i="6"/>
  <c r="AA1026" i="6"/>
  <c r="Z1026" i="6"/>
  <c r="Y1026" i="6"/>
  <c r="X1026" i="6"/>
  <c r="W1026" i="6"/>
  <c r="T1026" i="6"/>
  <c r="U1026" i="6" s="1"/>
  <c r="R1026" i="6"/>
  <c r="S1026" i="6" s="1"/>
  <c r="AC1025" i="6"/>
  <c r="AD1025" i="6" s="1"/>
  <c r="AA1025" i="6"/>
  <c r="Z1025" i="6"/>
  <c r="Y1025" i="6"/>
  <c r="X1025" i="6"/>
  <c r="W1025" i="6"/>
  <c r="T1025" i="6"/>
  <c r="U1025" i="6" s="1"/>
  <c r="R1025" i="6"/>
  <c r="S1025" i="6" s="1"/>
  <c r="AC1024" i="6"/>
  <c r="AD1024" i="6" s="1"/>
  <c r="AA1024" i="6"/>
  <c r="Z1024" i="6"/>
  <c r="Y1024" i="6"/>
  <c r="X1024" i="6"/>
  <c r="W1024" i="6"/>
  <c r="U1024" i="6"/>
  <c r="T1024" i="6"/>
  <c r="S1024" i="6"/>
  <c r="R1024" i="6"/>
  <c r="AC1023" i="6"/>
  <c r="AD1023" i="6" s="1"/>
  <c r="AA1023" i="6"/>
  <c r="Z1023" i="6"/>
  <c r="Y1023" i="6"/>
  <c r="X1023" i="6"/>
  <c r="W1023" i="6"/>
  <c r="U1023" i="6"/>
  <c r="T1023" i="6"/>
  <c r="R1023" i="6"/>
  <c r="S1023" i="6" s="1"/>
  <c r="AC1022" i="6"/>
  <c r="AD1022" i="6" s="1"/>
  <c r="AA1022" i="6"/>
  <c r="Z1022" i="6"/>
  <c r="Y1022" i="6"/>
  <c r="X1022" i="6"/>
  <c r="W1022" i="6"/>
  <c r="T1022" i="6"/>
  <c r="U1022" i="6" s="1"/>
  <c r="R1022" i="6"/>
  <c r="S1022" i="6" s="1"/>
  <c r="AC1021" i="6"/>
  <c r="AD1021" i="6" s="1"/>
  <c r="AA1021" i="6"/>
  <c r="Z1021" i="6"/>
  <c r="Y1021" i="6"/>
  <c r="X1021" i="6"/>
  <c r="W1021" i="6"/>
  <c r="T1021" i="6"/>
  <c r="U1021" i="6" s="1"/>
  <c r="R1021" i="6"/>
  <c r="S1021" i="6" s="1"/>
  <c r="AC1020" i="6"/>
  <c r="AD1020" i="6" s="1"/>
  <c r="AA1020" i="6"/>
  <c r="Z1020" i="6"/>
  <c r="Y1020" i="6"/>
  <c r="X1020" i="6"/>
  <c r="W1020" i="6"/>
  <c r="U1020" i="6"/>
  <c r="T1020" i="6"/>
  <c r="S1020" i="6"/>
  <c r="R1020" i="6"/>
  <c r="AC1019" i="6"/>
  <c r="AD1019" i="6" s="1"/>
  <c r="AA1019" i="6"/>
  <c r="Z1019" i="6"/>
  <c r="Y1019" i="6"/>
  <c r="X1019" i="6"/>
  <c r="W1019" i="6"/>
  <c r="U1019" i="6"/>
  <c r="T1019" i="6"/>
  <c r="R1019" i="6"/>
  <c r="S1019" i="6" s="1"/>
  <c r="AC1018" i="6"/>
  <c r="AD1018" i="6" s="1"/>
  <c r="AA1018" i="6"/>
  <c r="Z1018" i="6"/>
  <c r="Y1018" i="6"/>
  <c r="X1018" i="6"/>
  <c r="W1018" i="6"/>
  <c r="T1018" i="6"/>
  <c r="U1018" i="6" s="1"/>
  <c r="R1018" i="6"/>
  <c r="S1018" i="6" s="1"/>
  <c r="AC1017" i="6"/>
  <c r="AD1017" i="6" s="1"/>
  <c r="AA1017" i="6"/>
  <c r="Z1017" i="6"/>
  <c r="Y1017" i="6"/>
  <c r="X1017" i="6"/>
  <c r="W1017" i="6"/>
  <c r="T1017" i="6"/>
  <c r="U1017" i="6" s="1"/>
  <c r="R1017" i="6"/>
  <c r="S1017" i="6" s="1"/>
  <c r="AC1016" i="6"/>
  <c r="AD1016" i="6" s="1"/>
  <c r="AA1016" i="6"/>
  <c r="Z1016" i="6"/>
  <c r="Y1016" i="6"/>
  <c r="X1016" i="6"/>
  <c r="W1016" i="6"/>
  <c r="U1016" i="6"/>
  <c r="T1016" i="6"/>
  <c r="S1016" i="6"/>
  <c r="R1016" i="6"/>
  <c r="AC1015" i="6"/>
  <c r="AD1015" i="6" s="1"/>
  <c r="AA1015" i="6"/>
  <c r="Z1015" i="6"/>
  <c r="Y1015" i="6"/>
  <c r="X1015" i="6"/>
  <c r="W1015" i="6"/>
  <c r="U1015" i="6"/>
  <c r="T1015" i="6"/>
  <c r="R1015" i="6"/>
  <c r="S1015" i="6" s="1"/>
  <c r="AC1014" i="6"/>
  <c r="AD1014" i="6" s="1"/>
  <c r="AA1014" i="6"/>
  <c r="Z1014" i="6"/>
  <c r="Y1014" i="6"/>
  <c r="X1014" i="6"/>
  <c r="W1014" i="6"/>
  <c r="T1014" i="6"/>
  <c r="U1014" i="6" s="1"/>
  <c r="R1014" i="6"/>
  <c r="S1014" i="6" s="1"/>
  <c r="AC1013" i="6"/>
  <c r="AD1013" i="6" s="1"/>
  <c r="AA1013" i="6"/>
  <c r="Z1013" i="6"/>
  <c r="Y1013" i="6"/>
  <c r="X1013" i="6"/>
  <c r="W1013" i="6"/>
  <c r="T1013" i="6"/>
  <c r="U1013" i="6" s="1"/>
  <c r="R1013" i="6"/>
  <c r="S1013" i="6" s="1"/>
  <c r="AC1012" i="6"/>
  <c r="AD1012" i="6" s="1"/>
  <c r="AA1012" i="6"/>
  <c r="Z1012" i="6"/>
  <c r="Y1012" i="6"/>
  <c r="X1012" i="6"/>
  <c r="W1012" i="6"/>
  <c r="U1012" i="6"/>
  <c r="T1012" i="6"/>
  <c r="S1012" i="6"/>
  <c r="R1012" i="6"/>
  <c r="AC1011" i="6"/>
  <c r="AD1011" i="6" s="1"/>
  <c r="AA1011" i="6"/>
  <c r="Z1011" i="6"/>
  <c r="Y1011" i="6"/>
  <c r="X1011" i="6"/>
  <c r="W1011" i="6"/>
  <c r="U1011" i="6"/>
  <c r="T1011" i="6"/>
  <c r="R1011" i="6"/>
  <c r="S1011" i="6" s="1"/>
  <c r="AC1010" i="6"/>
  <c r="AD1010" i="6" s="1"/>
  <c r="AA1010" i="6"/>
  <c r="Z1010" i="6"/>
  <c r="Y1010" i="6"/>
  <c r="X1010" i="6"/>
  <c r="W1010" i="6"/>
  <c r="T1010" i="6"/>
  <c r="U1010" i="6" s="1"/>
  <c r="R1010" i="6"/>
  <c r="S1010" i="6" s="1"/>
  <c r="AC1009" i="6"/>
  <c r="AD1009" i="6" s="1"/>
  <c r="AA1009" i="6"/>
  <c r="Z1009" i="6"/>
  <c r="Y1009" i="6"/>
  <c r="X1009" i="6"/>
  <c r="W1009" i="6"/>
  <c r="T1009" i="6"/>
  <c r="U1009" i="6" s="1"/>
  <c r="R1009" i="6"/>
  <c r="S1009" i="6" s="1"/>
  <c r="AC1008" i="6"/>
  <c r="AD1008" i="6" s="1"/>
  <c r="AA1008" i="6"/>
  <c r="Z1008" i="6"/>
  <c r="Y1008" i="6"/>
  <c r="X1008" i="6"/>
  <c r="W1008" i="6"/>
  <c r="U1008" i="6"/>
  <c r="T1008" i="6"/>
  <c r="S1008" i="6"/>
  <c r="R1008" i="6"/>
  <c r="AC1007" i="6"/>
  <c r="AD1007" i="6" s="1"/>
  <c r="AA1007" i="6"/>
  <c r="Z1007" i="6"/>
  <c r="Y1007" i="6"/>
  <c r="X1007" i="6"/>
  <c r="W1007" i="6"/>
  <c r="U1007" i="6"/>
  <c r="T1007" i="6"/>
  <c r="R1007" i="6"/>
  <c r="S1007" i="6" s="1"/>
  <c r="AC1006" i="6"/>
  <c r="AD1006" i="6" s="1"/>
  <c r="AA1006" i="6"/>
  <c r="Z1006" i="6"/>
  <c r="Y1006" i="6"/>
  <c r="X1006" i="6"/>
  <c r="W1006" i="6"/>
  <c r="T1006" i="6"/>
  <c r="U1006" i="6" s="1"/>
  <c r="R1006" i="6"/>
  <c r="S1006" i="6" s="1"/>
  <c r="AC1005" i="6"/>
  <c r="AD1005" i="6" s="1"/>
  <c r="AA1005" i="6"/>
  <c r="Z1005" i="6"/>
  <c r="Y1005" i="6"/>
  <c r="X1005" i="6"/>
  <c r="W1005" i="6"/>
  <c r="T1005" i="6"/>
  <c r="U1005" i="6" s="1"/>
  <c r="R1005" i="6"/>
  <c r="S1005" i="6" s="1"/>
  <c r="AC1004" i="6"/>
  <c r="AD1004" i="6" s="1"/>
  <c r="AA1004" i="6"/>
  <c r="Z1004" i="6"/>
  <c r="Y1004" i="6"/>
  <c r="X1004" i="6"/>
  <c r="W1004" i="6"/>
  <c r="U1004" i="6"/>
  <c r="T1004" i="6"/>
  <c r="S1004" i="6"/>
  <c r="R1004" i="6"/>
  <c r="AC1003" i="6"/>
  <c r="AD1003" i="6" s="1"/>
  <c r="AA1003" i="6"/>
  <c r="Z1003" i="6"/>
  <c r="Y1003" i="6"/>
  <c r="X1003" i="6"/>
  <c r="W1003" i="6"/>
  <c r="U1003" i="6"/>
  <c r="T1003" i="6"/>
  <c r="R1003" i="6"/>
  <c r="S1003" i="6" s="1"/>
  <c r="AC1002" i="6"/>
  <c r="AD1002" i="6" s="1"/>
  <c r="AA1002" i="6"/>
  <c r="Z1002" i="6"/>
  <c r="Y1002" i="6"/>
  <c r="X1002" i="6"/>
  <c r="W1002" i="6"/>
  <c r="T1002" i="6"/>
  <c r="U1002" i="6" s="1"/>
  <c r="R1002" i="6"/>
  <c r="S1002" i="6" s="1"/>
  <c r="AC1001" i="6"/>
  <c r="AD1001" i="6" s="1"/>
  <c r="AA1001" i="6"/>
  <c r="Z1001" i="6"/>
  <c r="Y1001" i="6"/>
  <c r="X1001" i="6"/>
  <c r="W1001" i="6"/>
  <c r="T1001" i="6"/>
  <c r="U1001" i="6" s="1"/>
  <c r="R1001" i="6"/>
  <c r="S1001" i="6" s="1"/>
  <c r="AC1000" i="6"/>
  <c r="AD1000" i="6" s="1"/>
  <c r="AA1000" i="6"/>
  <c r="Z1000" i="6"/>
  <c r="Y1000" i="6"/>
  <c r="X1000" i="6"/>
  <c r="W1000" i="6"/>
  <c r="U1000" i="6"/>
  <c r="T1000" i="6"/>
  <c r="S1000" i="6"/>
  <c r="R1000" i="6"/>
  <c r="AC999" i="6"/>
  <c r="AD999" i="6" s="1"/>
  <c r="AA999" i="6"/>
  <c r="Z999" i="6"/>
  <c r="Y999" i="6"/>
  <c r="X999" i="6"/>
  <c r="W999" i="6"/>
  <c r="U999" i="6"/>
  <c r="T999" i="6"/>
  <c r="R999" i="6"/>
  <c r="S999" i="6" s="1"/>
  <c r="AC998" i="6"/>
  <c r="AD998" i="6" s="1"/>
  <c r="AA998" i="6"/>
  <c r="Z998" i="6"/>
  <c r="Y998" i="6"/>
  <c r="X998" i="6"/>
  <c r="W998" i="6"/>
  <c r="T998" i="6"/>
  <c r="U998" i="6" s="1"/>
  <c r="R998" i="6"/>
  <c r="S998" i="6" s="1"/>
  <c r="AC997" i="6"/>
  <c r="AD997" i="6" s="1"/>
  <c r="AA997" i="6"/>
  <c r="Z997" i="6"/>
  <c r="Y997" i="6"/>
  <c r="X997" i="6"/>
  <c r="W997" i="6"/>
  <c r="T997" i="6"/>
  <c r="U997" i="6" s="1"/>
  <c r="R997" i="6"/>
  <c r="S997" i="6" s="1"/>
  <c r="AC996" i="6"/>
  <c r="AD996" i="6" s="1"/>
  <c r="AA996" i="6"/>
  <c r="Z996" i="6"/>
  <c r="Y996" i="6"/>
  <c r="X996" i="6"/>
  <c r="W996" i="6"/>
  <c r="U996" i="6"/>
  <c r="T996" i="6"/>
  <c r="S996" i="6"/>
  <c r="R996" i="6"/>
  <c r="AC995" i="6"/>
  <c r="AD995" i="6" s="1"/>
  <c r="AA995" i="6"/>
  <c r="Z995" i="6"/>
  <c r="Y995" i="6"/>
  <c r="X995" i="6"/>
  <c r="W995" i="6"/>
  <c r="U995" i="6"/>
  <c r="T995" i="6"/>
  <c r="R995" i="6"/>
  <c r="S995" i="6" s="1"/>
  <c r="AC994" i="6"/>
  <c r="AD994" i="6" s="1"/>
  <c r="AA994" i="6"/>
  <c r="Z994" i="6"/>
  <c r="Y994" i="6"/>
  <c r="X994" i="6"/>
  <c r="W994" i="6"/>
  <c r="T994" i="6"/>
  <c r="U994" i="6" s="1"/>
  <c r="R994" i="6"/>
  <c r="S994" i="6" s="1"/>
  <c r="AC993" i="6"/>
  <c r="AD993" i="6" s="1"/>
  <c r="AB993" i="6"/>
  <c r="AA993" i="6"/>
  <c r="Z993" i="6"/>
  <c r="Y993" i="6"/>
  <c r="X993" i="6"/>
  <c r="W993" i="6"/>
  <c r="U993" i="6"/>
  <c r="T993" i="6"/>
  <c r="R993" i="6"/>
  <c r="S993" i="6" s="1"/>
  <c r="AC992" i="6"/>
  <c r="AD992" i="6" s="1"/>
  <c r="AB992" i="6"/>
  <c r="AA992" i="6"/>
  <c r="Z992" i="6"/>
  <c r="Y992" i="6"/>
  <c r="X992" i="6"/>
  <c r="W992" i="6"/>
  <c r="U992" i="6"/>
  <c r="T992" i="6"/>
  <c r="S992" i="6"/>
  <c r="R992" i="6"/>
  <c r="AC991" i="6"/>
  <c r="AD991" i="6" s="1"/>
  <c r="AB991" i="6"/>
  <c r="AA991" i="6"/>
  <c r="Z991" i="6"/>
  <c r="Y991" i="6"/>
  <c r="X991" i="6"/>
  <c r="W991" i="6"/>
  <c r="T991" i="6"/>
  <c r="U991" i="6" s="1"/>
  <c r="R991" i="6"/>
  <c r="S991" i="6" s="1"/>
  <c r="AC990" i="6"/>
  <c r="AD990" i="6" s="1"/>
  <c r="AB990" i="6"/>
  <c r="AA990" i="6"/>
  <c r="Z990" i="6"/>
  <c r="Y990" i="6"/>
  <c r="X990" i="6"/>
  <c r="W990" i="6"/>
  <c r="T990" i="6"/>
  <c r="U990" i="6" s="1"/>
  <c r="R990" i="6"/>
  <c r="S990" i="6" s="1"/>
  <c r="AC989" i="6"/>
  <c r="AD989" i="6" s="1"/>
  <c r="AB989" i="6"/>
  <c r="AA989" i="6"/>
  <c r="Z989" i="6"/>
  <c r="Y989" i="6"/>
  <c r="X989" i="6"/>
  <c r="W989" i="6"/>
  <c r="U989" i="6"/>
  <c r="T989" i="6"/>
  <c r="R989" i="6"/>
  <c r="S989" i="6" s="1"/>
  <c r="AC988" i="6"/>
  <c r="AD988" i="6" s="1"/>
  <c r="AB988" i="6"/>
  <c r="AA988" i="6"/>
  <c r="Z988" i="6"/>
  <c r="Y988" i="6"/>
  <c r="X988" i="6"/>
  <c r="W988" i="6"/>
  <c r="U988" i="6"/>
  <c r="T988" i="6"/>
  <c r="S988" i="6"/>
  <c r="R988" i="6"/>
  <c r="AC987" i="6"/>
  <c r="AD987" i="6" s="1"/>
  <c r="AB987" i="6"/>
  <c r="AA987" i="6"/>
  <c r="Z987" i="6"/>
  <c r="Y987" i="6"/>
  <c r="X987" i="6"/>
  <c r="W987" i="6"/>
  <c r="T987" i="6"/>
  <c r="U987" i="6" s="1"/>
  <c r="R987" i="6"/>
  <c r="S987" i="6" s="1"/>
  <c r="AC986" i="6"/>
  <c r="AD986" i="6" s="1"/>
  <c r="AB986" i="6"/>
  <c r="AA986" i="6"/>
  <c r="Z986" i="6"/>
  <c r="Y986" i="6"/>
  <c r="X986" i="6"/>
  <c r="W986" i="6"/>
  <c r="T986" i="6"/>
  <c r="U986" i="6" s="1"/>
  <c r="R986" i="6"/>
  <c r="S986" i="6" s="1"/>
  <c r="AC985" i="6"/>
  <c r="AD985" i="6" s="1"/>
  <c r="AB985" i="6"/>
  <c r="AA985" i="6"/>
  <c r="Z985" i="6"/>
  <c r="Y985" i="6"/>
  <c r="X985" i="6"/>
  <c r="W985" i="6"/>
  <c r="U985" i="6"/>
  <c r="T985" i="6"/>
  <c r="R985" i="6"/>
  <c r="S985" i="6" s="1"/>
  <c r="AC984" i="6"/>
  <c r="AD984" i="6" s="1"/>
  <c r="AB984" i="6"/>
  <c r="AA984" i="6"/>
  <c r="Z984" i="6"/>
  <c r="Y984" i="6"/>
  <c r="X984" i="6"/>
  <c r="W984" i="6"/>
  <c r="U984" i="6"/>
  <c r="T984" i="6"/>
  <c r="S984" i="6"/>
  <c r="R984" i="6"/>
  <c r="AC983" i="6"/>
  <c r="AD983" i="6" s="1"/>
  <c r="AB983" i="6"/>
  <c r="AA983" i="6"/>
  <c r="Z983" i="6"/>
  <c r="Y983" i="6"/>
  <c r="X983" i="6"/>
  <c r="W983" i="6"/>
  <c r="T983" i="6"/>
  <c r="U983" i="6" s="1"/>
  <c r="R983" i="6"/>
  <c r="S983" i="6" s="1"/>
  <c r="AC982" i="6"/>
  <c r="AD982" i="6" s="1"/>
  <c r="AB982" i="6"/>
  <c r="AA982" i="6"/>
  <c r="Z982" i="6"/>
  <c r="Y982" i="6"/>
  <c r="X982" i="6"/>
  <c r="W982" i="6"/>
  <c r="T982" i="6"/>
  <c r="U982" i="6" s="1"/>
  <c r="R982" i="6"/>
  <c r="S982" i="6" s="1"/>
  <c r="AC981" i="6"/>
  <c r="AD981" i="6" s="1"/>
  <c r="AB981" i="6"/>
  <c r="AA981" i="6"/>
  <c r="Z981" i="6"/>
  <c r="Y981" i="6"/>
  <c r="X981" i="6"/>
  <c r="W981" i="6"/>
  <c r="U981" i="6"/>
  <c r="T981" i="6"/>
  <c r="R981" i="6"/>
  <c r="S981" i="6" s="1"/>
  <c r="AC980" i="6"/>
  <c r="AD980" i="6" s="1"/>
  <c r="AB980" i="6"/>
  <c r="AA980" i="6"/>
  <c r="Z980" i="6"/>
  <c r="Y980" i="6"/>
  <c r="X980" i="6"/>
  <c r="W980" i="6"/>
  <c r="U980" i="6"/>
  <c r="T980" i="6"/>
  <c r="S980" i="6"/>
  <c r="R980" i="6"/>
  <c r="AC979" i="6"/>
  <c r="AD979" i="6" s="1"/>
  <c r="AB979" i="6"/>
  <c r="AA979" i="6"/>
  <c r="Z979" i="6"/>
  <c r="Y979" i="6"/>
  <c r="X979" i="6"/>
  <c r="W979" i="6"/>
  <c r="T979" i="6"/>
  <c r="U979" i="6" s="1"/>
  <c r="R979" i="6"/>
  <c r="S979" i="6" s="1"/>
  <c r="AC978" i="6"/>
  <c r="AD978" i="6" s="1"/>
  <c r="AB978" i="6"/>
  <c r="AA978" i="6"/>
  <c r="Z978" i="6"/>
  <c r="Y978" i="6"/>
  <c r="X978" i="6"/>
  <c r="W978" i="6"/>
  <c r="T978" i="6"/>
  <c r="U978" i="6" s="1"/>
  <c r="R978" i="6"/>
  <c r="S978" i="6" s="1"/>
  <c r="AC977" i="6"/>
  <c r="AD977" i="6" s="1"/>
  <c r="AB977" i="6"/>
  <c r="AA977" i="6"/>
  <c r="Z977" i="6"/>
  <c r="Y977" i="6"/>
  <c r="X977" i="6"/>
  <c r="W977" i="6"/>
  <c r="U977" i="6"/>
  <c r="T977" i="6"/>
  <c r="R977" i="6"/>
  <c r="S977" i="6" s="1"/>
  <c r="AC976" i="6"/>
  <c r="AD976" i="6" s="1"/>
  <c r="AB976" i="6"/>
  <c r="AA976" i="6"/>
  <c r="Z976" i="6"/>
  <c r="Y976" i="6"/>
  <c r="X976" i="6"/>
  <c r="W976" i="6"/>
  <c r="U976" i="6"/>
  <c r="T976" i="6"/>
  <c r="S976" i="6"/>
  <c r="R976" i="6"/>
  <c r="AC975" i="6"/>
  <c r="AD975" i="6" s="1"/>
  <c r="AB975" i="6"/>
  <c r="AA975" i="6"/>
  <c r="Z975" i="6"/>
  <c r="Y975" i="6"/>
  <c r="X975" i="6"/>
  <c r="W975" i="6"/>
  <c r="T975" i="6"/>
  <c r="U975" i="6" s="1"/>
  <c r="R975" i="6"/>
  <c r="S975" i="6" s="1"/>
  <c r="AC974" i="6"/>
  <c r="AD974" i="6" s="1"/>
  <c r="AB974" i="6"/>
  <c r="AA974" i="6"/>
  <c r="Z974" i="6"/>
  <c r="Y974" i="6"/>
  <c r="X974" i="6"/>
  <c r="W974" i="6"/>
  <c r="T974" i="6"/>
  <c r="U974" i="6" s="1"/>
  <c r="R974" i="6"/>
  <c r="S974" i="6" s="1"/>
  <c r="AC973" i="6"/>
  <c r="AD973" i="6" s="1"/>
  <c r="AB973" i="6"/>
  <c r="AA973" i="6"/>
  <c r="Z973" i="6"/>
  <c r="Y973" i="6"/>
  <c r="X973" i="6"/>
  <c r="W973" i="6"/>
  <c r="U973" i="6"/>
  <c r="T973" i="6"/>
  <c r="R973" i="6"/>
  <c r="S973" i="6" s="1"/>
  <c r="AC972" i="6"/>
  <c r="AD972" i="6" s="1"/>
  <c r="AB972" i="6"/>
  <c r="AA972" i="6"/>
  <c r="Z972" i="6"/>
  <c r="Y972" i="6"/>
  <c r="X972" i="6"/>
  <c r="W972" i="6"/>
  <c r="U972" i="6"/>
  <c r="T972" i="6"/>
  <c r="S972" i="6"/>
  <c r="R972" i="6"/>
  <c r="AC971" i="6"/>
  <c r="AD971" i="6" s="1"/>
  <c r="AB971" i="6"/>
  <c r="AA971" i="6"/>
  <c r="Z971" i="6"/>
  <c r="Y971" i="6"/>
  <c r="X971" i="6"/>
  <c r="W971" i="6"/>
  <c r="T971" i="6"/>
  <c r="U971" i="6" s="1"/>
  <c r="R971" i="6"/>
  <c r="S971" i="6" s="1"/>
  <c r="AC970" i="6"/>
  <c r="AD970" i="6" s="1"/>
  <c r="AB970" i="6"/>
  <c r="AA970" i="6"/>
  <c r="Z970" i="6"/>
  <c r="Y970" i="6"/>
  <c r="X970" i="6"/>
  <c r="W970" i="6"/>
  <c r="T970" i="6"/>
  <c r="U970" i="6" s="1"/>
  <c r="R970" i="6"/>
  <c r="S970" i="6" s="1"/>
  <c r="AC969" i="6"/>
  <c r="AD969" i="6" s="1"/>
  <c r="AB969" i="6"/>
  <c r="AA969" i="6"/>
  <c r="Z969" i="6"/>
  <c r="Y969" i="6"/>
  <c r="X969" i="6"/>
  <c r="W969" i="6"/>
  <c r="U969" i="6"/>
  <c r="T969" i="6"/>
  <c r="R969" i="6"/>
  <c r="S969" i="6" s="1"/>
  <c r="AC968" i="6"/>
  <c r="AD968" i="6" s="1"/>
  <c r="AB968" i="6"/>
  <c r="AA968" i="6"/>
  <c r="Z968" i="6"/>
  <c r="Y968" i="6"/>
  <c r="X968" i="6"/>
  <c r="W968" i="6"/>
  <c r="U968" i="6"/>
  <c r="T968" i="6"/>
  <c r="S968" i="6"/>
  <c r="R968" i="6"/>
  <c r="AC967" i="6"/>
  <c r="AD967" i="6" s="1"/>
  <c r="AB967" i="6"/>
  <c r="AA967" i="6"/>
  <c r="Z967" i="6"/>
  <c r="Y967" i="6"/>
  <c r="X967" i="6"/>
  <c r="W967" i="6"/>
  <c r="T967" i="6"/>
  <c r="U967" i="6" s="1"/>
  <c r="R967" i="6"/>
  <c r="S967" i="6" s="1"/>
  <c r="AC966" i="6"/>
  <c r="AD966" i="6" s="1"/>
  <c r="AB966" i="6"/>
  <c r="AA966" i="6"/>
  <c r="Z966" i="6"/>
  <c r="Y966" i="6"/>
  <c r="X966" i="6"/>
  <c r="W966" i="6"/>
  <c r="T966" i="6"/>
  <c r="U966" i="6" s="1"/>
  <c r="R966" i="6"/>
  <c r="S966" i="6" s="1"/>
  <c r="AC965" i="6"/>
  <c r="AD965" i="6" s="1"/>
  <c r="AB965" i="6"/>
  <c r="AA965" i="6"/>
  <c r="Z965" i="6"/>
  <c r="Y965" i="6"/>
  <c r="X965" i="6"/>
  <c r="W965" i="6"/>
  <c r="U965" i="6"/>
  <c r="T965" i="6"/>
  <c r="R965" i="6"/>
  <c r="S965" i="6" s="1"/>
  <c r="AC964" i="6"/>
  <c r="AD964" i="6" s="1"/>
  <c r="AB964" i="6"/>
  <c r="AA964" i="6"/>
  <c r="Z964" i="6"/>
  <c r="Y964" i="6"/>
  <c r="X964" i="6"/>
  <c r="W964" i="6"/>
  <c r="U964" i="6"/>
  <c r="T964" i="6"/>
  <c r="S964" i="6"/>
  <c r="R964" i="6"/>
  <c r="AC963" i="6"/>
  <c r="AD963" i="6" s="1"/>
  <c r="AB963" i="6"/>
  <c r="AA963" i="6"/>
  <c r="Z963" i="6"/>
  <c r="Y963" i="6"/>
  <c r="X963" i="6"/>
  <c r="W963" i="6"/>
  <c r="T963" i="6"/>
  <c r="U963" i="6" s="1"/>
  <c r="R963" i="6"/>
  <c r="S963" i="6" s="1"/>
  <c r="AC962" i="6"/>
  <c r="AD962" i="6" s="1"/>
  <c r="AB962" i="6"/>
  <c r="AA962" i="6"/>
  <c r="Z962" i="6"/>
  <c r="Y962" i="6"/>
  <c r="X962" i="6"/>
  <c r="W962" i="6"/>
  <c r="T962" i="6"/>
  <c r="U962" i="6" s="1"/>
  <c r="R962" i="6"/>
  <c r="S962" i="6" s="1"/>
  <c r="AC961" i="6"/>
  <c r="AD961" i="6" s="1"/>
  <c r="AA961" i="6"/>
  <c r="Z961" i="6"/>
  <c r="Y961" i="6"/>
  <c r="X961" i="6"/>
  <c r="W961" i="6"/>
  <c r="U961" i="6"/>
  <c r="T961" i="6"/>
  <c r="S961" i="6"/>
  <c r="R961" i="6"/>
  <c r="AC960" i="6"/>
  <c r="AD960" i="6" s="1"/>
  <c r="AA960" i="6"/>
  <c r="Z960" i="6"/>
  <c r="Y960" i="6"/>
  <c r="X960" i="6"/>
  <c r="W960" i="6"/>
  <c r="U960" i="6"/>
  <c r="T960" i="6"/>
  <c r="S960" i="6"/>
  <c r="R960" i="6"/>
  <c r="AC959" i="6"/>
  <c r="AD959" i="6" s="1"/>
  <c r="AA959" i="6"/>
  <c r="Z959" i="6"/>
  <c r="Y959" i="6"/>
  <c r="X959" i="6"/>
  <c r="W959" i="6"/>
  <c r="U959" i="6"/>
  <c r="T959" i="6"/>
  <c r="R959" i="6"/>
  <c r="S959" i="6" s="1"/>
  <c r="AC958" i="6"/>
  <c r="AD958" i="6" s="1"/>
  <c r="AA958" i="6"/>
  <c r="Z958" i="6"/>
  <c r="Y958" i="6"/>
  <c r="X958" i="6"/>
  <c r="W958" i="6"/>
  <c r="T958" i="6"/>
  <c r="U958" i="6" s="1"/>
  <c r="R958" i="6"/>
  <c r="S958" i="6" s="1"/>
  <c r="AC957" i="6"/>
  <c r="AD957" i="6" s="1"/>
  <c r="AA957" i="6"/>
  <c r="Z957" i="6"/>
  <c r="Y957" i="6"/>
  <c r="X957" i="6"/>
  <c r="W957" i="6"/>
  <c r="U957" i="6"/>
  <c r="T957" i="6"/>
  <c r="S957" i="6"/>
  <c r="R957" i="6"/>
  <c r="AC956" i="6"/>
  <c r="AD956" i="6" s="1"/>
  <c r="AA956" i="6"/>
  <c r="Z956" i="6"/>
  <c r="Y956" i="6"/>
  <c r="X956" i="6"/>
  <c r="W956" i="6"/>
  <c r="U956" i="6"/>
  <c r="T956" i="6"/>
  <c r="S956" i="6"/>
  <c r="R956" i="6"/>
  <c r="AC955" i="6"/>
  <c r="AD955" i="6" s="1"/>
  <c r="AA955" i="6"/>
  <c r="Z955" i="6"/>
  <c r="Y955" i="6"/>
  <c r="X955" i="6"/>
  <c r="W955" i="6"/>
  <c r="U955" i="6"/>
  <c r="T955" i="6"/>
  <c r="R955" i="6"/>
  <c r="S955" i="6" s="1"/>
  <c r="AC954" i="6"/>
  <c r="AD954" i="6" s="1"/>
  <c r="AA954" i="6"/>
  <c r="Z954" i="6"/>
  <c r="Y954" i="6"/>
  <c r="X954" i="6"/>
  <c r="W954" i="6"/>
  <c r="T954" i="6"/>
  <c r="U954" i="6" s="1"/>
  <c r="R954" i="6"/>
  <c r="S954" i="6" s="1"/>
  <c r="AC953" i="6"/>
  <c r="AD953" i="6" s="1"/>
  <c r="AA953" i="6"/>
  <c r="Z953" i="6"/>
  <c r="Y953" i="6"/>
  <c r="X953" i="6"/>
  <c r="W953" i="6"/>
  <c r="U953" i="6"/>
  <c r="T953" i="6"/>
  <c r="S953" i="6"/>
  <c r="R953" i="6"/>
  <c r="AC952" i="6"/>
  <c r="AD952" i="6" s="1"/>
  <c r="AA952" i="6"/>
  <c r="Z952" i="6"/>
  <c r="Y952" i="6"/>
  <c r="X952" i="6"/>
  <c r="W952" i="6"/>
  <c r="U952" i="6"/>
  <c r="T952" i="6"/>
  <c r="S952" i="6"/>
  <c r="R952" i="6"/>
  <c r="AC951" i="6"/>
  <c r="AD951" i="6" s="1"/>
  <c r="AA951" i="6"/>
  <c r="Z951" i="6"/>
  <c r="Y951" i="6"/>
  <c r="X951" i="6"/>
  <c r="W951" i="6"/>
  <c r="U951" i="6"/>
  <c r="T951" i="6"/>
  <c r="R951" i="6"/>
  <c r="S951" i="6" s="1"/>
  <c r="AC950" i="6"/>
  <c r="AD950" i="6" s="1"/>
  <c r="AA950" i="6"/>
  <c r="Z950" i="6"/>
  <c r="Y950" i="6"/>
  <c r="X950" i="6"/>
  <c r="W950" i="6"/>
  <c r="T950" i="6"/>
  <c r="U950" i="6" s="1"/>
  <c r="R950" i="6"/>
  <c r="S950" i="6" s="1"/>
  <c r="AC949" i="6"/>
  <c r="AD949" i="6" s="1"/>
  <c r="AA949" i="6"/>
  <c r="Z949" i="6"/>
  <c r="Y949" i="6"/>
  <c r="X949" i="6"/>
  <c r="W949" i="6"/>
  <c r="U949" i="6"/>
  <c r="T949" i="6"/>
  <c r="S949" i="6"/>
  <c r="R949" i="6"/>
  <c r="AC948" i="6"/>
  <c r="AD948" i="6" s="1"/>
  <c r="AA948" i="6"/>
  <c r="Z948" i="6"/>
  <c r="Y948" i="6"/>
  <c r="X948" i="6"/>
  <c r="W948" i="6"/>
  <c r="U948" i="6"/>
  <c r="T948" i="6"/>
  <c r="S948" i="6"/>
  <c r="R948" i="6"/>
  <c r="AC947" i="6"/>
  <c r="AD947" i="6" s="1"/>
  <c r="AA947" i="6"/>
  <c r="Z947" i="6"/>
  <c r="Y947" i="6"/>
  <c r="X947" i="6"/>
  <c r="W947" i="6"/>
  <c r="U947" i="6"/>
  <c r="T947" i="6"/>
  <c r="R947" i="6"/>
  <c r="S947" i="6" s="1"/>
  <c r="AC946" i="6"/>
  <c r="AD946" i="6" s="1"/>
  <c r="AA946" i="6"/>
  <c r="Z946" i="6"/>
  <c r="Y946" i="6"/>
  <c r="X946" i="6"/>
  <c r="W946" i="6"/>
  <c r="T946" i="6"/>
  <c r="U946" i="6" s="1"/>
  <c r="R946" i="6"/>
  <c r="S946" i="6" s="1"/>
  <c r="AC945" i="6"/>
  <c r="AD945" i="6" s="1"/>
  <c r="AA945" i="6"/>
  <c r="Z945" i="6"/>
  <c r="Y945" i="6"/>
  <c r="X945" i="6"/>
  <c r="W945" i="6"/>
  <c r="U945" i="6"/>
  <c r="T945" i="6"/>
  <c r="S945" i="6"/>
  <c r="R945" i="6"/>
  <c r="AC944" i="6"/>
  <c r="AD944" i="6" s="1"/>
  <c r="AA944" i="6"/>
  <c r="Z944" i="6"/>
  <c r="Y944" i="6"/>
  <c r="X944" i="6"/>
  <c r="W944" i="6"/>
  <c r="U944" i="6"/>
  <c r="T944" i="6"/>
  <c r="S944" i="6"/>
  <c r="R944" i="6"/>
  <c r="AC943" i="6"/>
  <c r="AD943" i="6" s="1"/>
  <c r="AA943" i="6"/>
  <c r="Z943" i="6"/>
  <c r="Y943" i="6"/>
  <c r="X943" i="6"/>
  <c r="W943" i="6"/>
  <c r="U943" i="6"/>
  <c r="T943" i="6"/>
  <c r="R943" i="6"/>
  <c r="S943" i="6" s="1"/>
  <c r="AC942" i="6"/>
  <c r="AD942" i="6" s="1"/>
  <c r="AA942" i="6"/>
  <c r="Z942" i="6"/>
  <c r="Y942" i="6"/>
  <c r="X942" i="6"/>
  <c r="W942" i="6"/>
  <c r="T942" i="6"/>
  <c r="U942" i="6" s="1"/>
  <c r="R942" i="6"/>
  <c r="S942" i="6" s="1"/>
  <c r="AC941" i="6"/>
  <c r="AD941" i="6" s="1"/>
  <c r="AA941" i="6"/>
  <c r="Z941" i="6"/>
  <c r="Y941" i="6"/>
  <c r="X941" i="6"/>
  <c r="W941" i="6"/>
  <c r="U941" i="6"/>
  <c r="T941" i="6"/>
  <c r="S941" i="6"/>
  <c r="R941" i="6"/>
  <c r="AC940" i="6"/>
  <c r="AD940" i="6" s="1"/>
  <c r="AA940" i="6"/>
  <c r="Z940" i="6"/>
  <c r="Y940" i="6"/>
  <c r="X940" i="6"/>
  <c r="W940" i="6"/>
  <c r="U940" i="6"/>
  <c r="T940" i="6"/>
  <c r="S940" i="6"/>
  <c r="R940" i="6"/>
  <c r="AC939" i="6"/>
  <c r="AD939" i="6" s="1"/>
  <c r="AA939" i="6"/>
  <c r="Z939" i="6"/>
  <c r="Y939" i="6"/>
  <c r="X939" i="6"/>
  <c r="W939" i="6"/>
  <c r="U939" i="6"/>
  <c r="T939" i="6"/>
  <c r="R939" i="6"/>
  <c r="S939" i="6" s="1"/>
  <c r="AC938" i="6"/>
  <c r="AD938" i="6" s="1"/>
  <c r="AA938" i="6"/>
  <c r="Z938" i="6"/>
  <c r="Y938" i="6"/>
  <c r="X938" i="6"/>
  <c r="W938" i="6"/>
  <c r="T938" i="6"/>
  <c r="U938" i="6" s="1"/>
  <c r="R938" i="6"/>
  <c r="S938" i="6" s="1"/>
  <c r="AC937" i="6"/>
  <c r="AD937" i="6" s="1"/>
  <c r="AA937" i="6"/>
  <c r="Z937" i="6"/>
  <c r="Y937" i="6"/>
  <c r="X937" i="6"/>
  <c r="W937" i="6"/>
  <c r="U937" i="6"/>
  <c r="T937" i="6"/>
  <c r="S937" i="6"/>
  <c r="R937" i="6"/>
  <c r="AC936" i="6"/>
  <c r="AD936" i="6" s="1"/>
  <c r="AA936" i="6"/>
  <c r="Z936" i="6"/>
  <c r="Y936" i="6"/>
  <c r="X936" i="6"/>
  <c r="W936" i="6"/>
  <c r="U936" i="6"/>
  <c r="T936" i="6"/>
  <c r="S936" i="6"/>
  <c r="R936" i="6"/>
  <c r="AC935" i="6"/>
  <c r="AD935" i="6" s="1"/>
  <c r="AA935" i="6"/>
  <c r="Z935" i="6"/>
  <c r="Y935" i="6"/>
  <c r="X935" i="6"/>
  <c r="W935" i="6"/>
  <c r="U935" i="6"/>
  <c r="T935" i="6"/>
  <c r="R935" i="6"/>
  <c r="S935" i="6" s="1"/>
  <c r="AC934" i="6"/>
  <c r="AD934" i="6" s="1"/>
  <c r="AA934" i="6"/>
  <c r="Z934" i="6"/>
  <c r="Y934" i="6"/>
  <c r="X934" i="6"/>
  <c r="W934" i="6"/>
  <c r="T934" i="6"/>
  <c r="U934" i="6" s="1"/>
  <c r="R934" i="6"/>
  <c r="S934" i="6" s="1"/>
  <c r="AC933" i="6"/>
  <c r="AD933" i="6" s="1"/>
  <c r="AA933" i="6"/>
  <c r="Z933" i="6"/>
  <c r="Y933" i="6"/>
  <c r="X933" i="6"/>
  <c r="W933" i="6"/>
  <c r="U933" i="6"/>
  <c r="T933" i="6"/>
  <c r="S933" i="6"/>
  <c r="R933" i="6"/>
  <c r="AC932" i="6"/>
  <c r="AD932" i="6" s="1"/>
  <c r="AA932" i="6"/>
  <c r="Z932" i="6"/>
  <c r="Y932" i="6"/>
  <c r="X932" i="6"/>
  <c r="W932" i="6"/>
  <c r="U932" i="6"/>
  <c r="T932" i="6"/>
  <c r="S932" i="6"/>
  <c r="R932" i="6"/>
  <c r="AC931" i="6"/>
  <c r="AD931" i="6" s="1"/>
  <c r="AA931" i="6"/>
  <c r="Z931" i="6"/>
  <c r="Y931" i="6"/>
  <c r="X931" i="6"/>
  <c r="W931" i="6"/>
  <c r="U931" i="6"/>
  <c r="T931" i="6"/>
  <c r="R931" i="6"/>
  <c r="S931" i="6" s="1"/>
  <c r="AC930" i="6"/>
  <c r="AD930" i="6" s="1"/>
  <c r="AA930" i="6"/>
  <c r="Z930" i="6"/>
  <c r="Y930" i="6"/>
  <c r="X930" i="6"/>
  <c r="W930" i="6"/>
  <c r="T930" i="6"/>
  <c r="U930" i="6" s="1"/>
  <c r="R930" i="6"/>
  <c r="S930" i="6" s="1"/>
  <c r="AC929" i="6"/>
  <c r="AD929" i="6" s="1"/>
  <c r="AB929" i="6"/>
  <c r="AA929" i="6"/>
  <c r="Z929" i="6"/>
  <c r="Y929" i="6"/>
  <c r="X929" i="6"/>
  <c r="W929" i="6"/>
  <c r="T929" i="6"/>
  <c r="U929" i="6" s="1"/>
  <c r="R929" i="6"/>
  <c r="S929" i="6" s="1"/>
  <c r="AC928" i="6"/>
  <c r="AD928" i="6" s="1"/>
  <c r="AB928" i="6"/>
  <c r="AA928" i="6"/>
  <c r="Z928" i="6"/>
  <c r="Y928" i="6"/>
  <c r="X928" i="6"/>
  <c r="W928" i="6"/>
  <c r="U928" i="6"/>
  <c r="T928" i="6"/>
  <c r="R928" i="6"/>
  <c r="S928" i="6" s="1"/>
  <c r="AC927" i="6"/>
  <c r="AD927" i="6" s="1"/>
  <c r="AB927" i="6"/>
  <c r="AA927" i="6"/>
  <c r="Z927" i="6"/>
  <c r="Y927" i="6"/>
  <c r="X927" i="6"/>
  <c r="W927" i="6"/>
  <c r="U927" i="6"/>
  <c r="T927" i="6"/>
  <c r="R927" i="6"/>
  <c r="S927" i="6" s="1"/>
  <c r="AC926" i="6"/>
  <c r="AD926" i="6" s="1"/>
  <c r="AB926" i="6"/>
  <c r="AA926" i="6"/>
  <c r="Z926" i="6"/>
  <c r="Y926" i="6"/>
  <c r="X926" i="6"/>
  <c r="W926" i="6"/>
  <c r="U926" i="6"/>
  <c r="T926" i="6"/>
  <c r="R926" i="6"/>
  <c r="S926" i="6" s="1"/>
  <c r="AC925" i="6"/>
  <c r="AD925" i="6" s="1"/>
  <c r="AB925" i="6"/>
  <c r="AA925" i="6"/>
  <c r="Z925" i="6"/>
  <c r="Y925" i="6"/>
  <c r="X925" i="6"/>
  <c r="W925" i="6"/>
  <c r="U925" i="6"/>
  <c r="T925" i="6"/>
  <c r="S925" i="6"/>
  <c r="R925" i="6"/>
  <c r="AC924" i="6"/>
  <c r="AD924" i="6" s="1"/>
  <c r="AB924" i="6"/>
  <c r="AA924" i="6"/>
  <c r="Z924" i="6"/>
  <c r="Y924" i="6"/>
  <c r="X924" i="6"/>
  <c r="W924" i="6"/>
  <c r="T924" i="6"/>
  <c r="U924" i="6" s="1"/>
  <c r="R924" i="6"/>
  <c r="S924" i="6" s="1"/>
  <c r="AC923" i="6"/>
  <c r="AD923" i="6" s="1"/>
  <c r="AB923" i="6"/>
  <c r="AA923" i="6"/>
  <c r="Z923" i="6"/>
  <c r="Y923" i="6"/>
  <c r="X923" i="6"/>
  <c r="W923" i="6"/>
  <c r="T923" i="6"/>
  <c r="U923" i="6" s="1"/>
  <c r="R923" i="6"/>
  <c r="S923" i="6" s="1"/>
  <c r="AC922" i="6"/>
  <c r="AD922" i="6" s="1"/>
  <c r="AB922" i="6"/>
  <c r="AA922" i="6"/>
  <c r="Z922" i="6"/>
  <c r="Y922" i="6"/>
  <c r="X922" i="6"/>
  <c r="W922" i="6"/>
  <c r="T922" i="6"/>
  <c r="U922" i="6" s="1"/>
  <c r="R922" i="6"/>
  <c r="S922" i="6" s="1"/>
  <c r="AC921" i="6"/>
  <c r="AD921" i="6" s="1"/>
  <c r="AB921" i="6"/>
  <c r="AA921" i="6"/>
  <c r="Z921" i="6"/>
  <c r="Y921" i="6"/>
  <c r="X921" i="6"/>
  <c r="W921" i="6"/>
  <c r="T921" i="6"/>
  <c r="U921" i="6" s="1"/>
  <c r="R921" i="6"/>
  <c r="S921" i="6" s="1"/>
  <c r="AC920" i="6"/>
  <c r="AD920" i="6" s="1"/>
  <c r="AB920" i="6"/>
  <c r="AA920" i="6"/>
  <c r="Z920" i="6"/>
  <c r="Y920" i="6"/>
  <c r="X920" i="6"/>
  <c r="W920" i="6"/>
  <c r="U920" i="6"/>
  <c r="T920" i="6"/>
  <c r="R920" i="6"/>
  <c r="S920" i="6" s="1"/>
  <c r="AC919" i="6"/>
  <c r="AD919" i="6" s="1"/>
  <c r="AB919" i="6"/>
  <c r="AA919" i="6"/>
  <c r="Z919" i="6"/>
  <c r="Y919" i="6"/>
  <c r="X919" i="6"/>
  <c r="W919" i="6"/>
  <c r="U919" i="6"/>
  <c r="T919" i="6"/>
  <c r="R919" i="6"/>
  <c r="S919" i="6" s="1"/>
  <c r="AC918" i="6"/>
  <c r="AD918" i="6" s="1"/>
  <c r="AB918" i="6"/>
  <c r="AA918" i="6"/>
  <c r="Z918" i="6"/>
  <c r="Y918" i="6"/>
  <c r="X918" i="6"/>
  <c r="W918" i="6"/>
  <c r="U918" i="6"/>
  <c r="T918" i="6"/>
  <c r="R918" i="6"/>
  <c r="S918" i="6" s="1"/>
  <c r="AC917" i="6"/>
  <c r="AD917" i="6" s="1"/>
  <c r="AB917" i="6"/>
  <c r="AA917" i="6"/>
  <c r="Z917" i="6"/>
  <c r="Y917" i="6"/>
  <c r="X917" i="6"/>
  <c r="W917" i="6"/>
  <c r="U917" i="6"/>
  <c r="T917" i="6"/>
  <c r="S917" i="6"/>
  <c r="R917" i="6"/>
  <c r="AC916" i="6"/>
  <c r="AD916" i="6" s="1"/>
  <c r="AB916" i="6"/>
  <c r="AA916" i="6"/>
  <c r="Z916" i="6"/>
  <c r="Y916" i="6"/>
  <c r="X916" i="6"/>
  <c r="W916" i="6"/>
  <c r="T916" i="6"/>
  <c r="U916" i="6" s="1"/>
  <c r="R916" i="6"/>
  <c r="S916" i="6" s="1"/>
  <c r="AC915" i="6"/>
  <c r="AD915" i="6" s="1"/>
  <c r="AB915" i="6"/>
  <c r="AA915" i="6"/>
  <c r="Z915" i="6"/>
  <c r="Y915" i="6"/>
  <c r="X915" i="6"/>
  <c r="W915" i="6"/>
  <c r="T915" i="6"/>
  <c r="U915" i="6" s="1"/>
  <c r="R915" i="6"/>
  <c r="S915" i="6" s="1"/>
  <c r="AC914" i="6"/>
  <c r="AD914" i="6" s="1"/>
  <c r="AB914" i="6"/>
  <c r="AA914" i="6"/>
  <c r="Z914" i="6"/>
  <c r="Y914" i="6"/>
  <c r="X914" i="6"/>
  <c r="W914" i="6"/>
  <c r="T914" i="6"/>
  <c r="U914" i="6" s="1"/>
  <c r="R914" i="6"/>
  <c r="S914" i="6" s="1"/>
  <c r="AC913" i="6"/>
  <c r="AD913" i="6" s="1"/>
  <c r="AB913" i="6"/>
  <c r="AA913" i="6"/>
  <c r="Z913" i="6"/>
  <c r="Y913" i="6"/>
  <c r="X913" i="6"/>
  <c r="W913" i="6"/>
  <c r="T913" i="6"/>
  <c r="U913" i="6" s="1"/>
  <c r="R913" i="6"/>
  <c r="S913" i="6" s="1"/>
  <c r="AC912" i="6"/>
  <c r="AD912" i="6" s="1"/>
  <c r="AB912" i="6"/>
  <c r="AA912" i="6"/>
  <c r="Z912" i="6"/>
  <c r="Y912" i="6"/>
  <c r="X912" i="6"/>
  <c r="W912" i="6"/>
  <c r="U912" i="6"/>
  <c r="T912" i="6"/>
  <c r="R912" i="6"/>
  <c r="S912" i="6" s="1"/>
  <c r="AC911" i="6"/>
  <c r="AD911" i="6" s="1"/>
  <c r="AB911" i="6"/>
  <c r="AA911" i="6"/>
  <c r="Z911" i="6"/>
  <c r="Y911" i="6"/>
  <c r="X911" i="6"/>
  <c r="W911" i="6"/>
  <c r="U911" i="6"/>
  <c r="T911" i="6"/>
  <c r="R911" i="6"/>
  <c r="S911" i="6" s="1"/>
  <c r="AC910" i="6"/>
  <c r="AD910" i="6" s="1"/>
  <c r="AB910" i="6"/>
  <c r="AA910" i="6"/>
  <c r="Z910" i="6"/>
  <c r="Y910" i="6"/>
  <c r="X910" i="6"/>
  <c r="W910" i="6"/>
  <c r="U910" i="6"/>
  <c r="T910" i="6"/>
  <c r="R910" i="6"/>
  <c r="S910" i="6" s="1"/>
  <c r="AC909" i="6"/>
  <c r="AD909" i="6" s="1"/>
  <c r="AB909" i="6"/>
  <c r="AA909" i="6"/>
  <c r="Z909" i="6"/>
  <c r="Y909" i="6"/>
  <c r="X909" i="6"/>
  <c r="W909" i="6"/>
  <c r="U909" i="6"/>
  <c r="T909" i="6"/>
  <c r="S909" i="6"/>
  <c r="R909" i="6"/>
  <c r="AC908" i="6"/>
  <c r="AD908" i="6" s="1"/>
  <c r="AB908" i="6"/>
  <c r="AA908" i="6"/>
  <c r="Z908" i="6"/>
  <c r="Y908" i="6"/>
  <c r="X908" i="6"/>
  <c r="W908" i="6"/>
  <c r="T908" i="6"/>
  <c r="U908" i="6" s="1"/>
  <c r="R908" i="6"/>
  <c r="S908" i="6" s="1"/>
  <c r="AC907" i="6"/>
  <c r="AD907" i="6" s="1"/>
  <c r="AB907" i="6"/>
  <c r="AA907" i="6"/>
  <c r="Z907" i="6"/>
  <c r="Y907" i="6"/>
  <c r="X907" i="6"/>
  <c r="W907" i="6"/>
  <c r="T907" i="6"/>
  <c r="U907" i="6" s="1"/>
  <c r="R907" i="6"/>
  <c r="S907" i="6" s="1"/>
  <c r="AC906" i="6"/>
  <c r="AD906" i="6" s="1"/>
  <c r="AB906" i="6"/>
  <c r="AA906" i="6"/>
  <c r="Z906" i="6"/>
  <c r="Y906" i="6"/>
  <c r="X906" i="6"/>
  <c r="W906" i="6"/>
  <c r="T906" i="6"/>
  <c r="U906" i="6" s="1"/>
  <c r="R906" i="6"/>
  <c r="S906" i="6" s="1"/>
  <c r="AC905" i="6"/>
  <c r="AD905" i="6" s="1"/>
  <c r="AB905" i="6"/>
  <c r="AA905" i="6"/>
  <c r="Z905" i="6"/>
  <c r="Y905" i="6"/>
  <c r="X905" i="6"/>
  <c r="W905" i="6"/>
  <c r="T905" i="6"/>
  <c r="U905" i="6" s="1"/>
  <c r="R905" i="6"/>
  <c r="S905" i="6" s="1"/>
  <c r="AC904" i="6"/>
  <c r="AD904" i="6" s="1"/>
  <c r="AB904" i="6"/>
  <c r="AA904" i="6"/>
  <c r="Z904" i="6"/>
  <c r="Y904" i="6"/>
  <c r="X904" i="6"/>
  <c r="W904" i="6"/>
  <c r="U904" i="6"/>
  <c r="T904" i="6"/>
  <c r="R904" i="6"/>
  <c r="S904" i="6" s="1"/>
  <c r="AC903" i="6"/>
  <c r="AD903" i="6" s="1"/>
  <c r="AB903" i="6"/>
  <c r="AA903" i="6"/>
  <c r="Z903" i="6"/>
  <c r="Y903" i="6"/>
  <c r="X903" i="6"/>
  <c r="W903" i="6"/>
  <c r="U903" i="6"/>
  <c r="T903" i="6"/>
  <c r="R903" i="6"/>
  <c r="S903" i="6" s="1"/>
  <c r="AC902" i="6"/>
  <c r="AD902" i="6" s="1"/>
  <c r="AB902" i="6"/>
  <c r="AA902" i="6"/>
  <c r="Z902" i="6"/>
  <c r="Y902" i="6"/>
  <c r="X902" i="6"/>
  <c r="W902" i="6"/>
  <c r="U902" i="6"/>
  <c r="T902" i="6"/>
  <c r="R902" i="6"/>
  <c r="S902" i="6" s="1"/>
  <c r="AC901" i="6"/>
  <c r="AD901" i="6" s="1"/>
  <c r="AB901" i="6"/>
  <c r="AA901" i="6"/>
  <c r="Z901" i="6"/>
  <c r="Y901" i="6"/>
  <c r="X901" i="6"/>
  <c r="W901" i="6"/>
  <c r="U901" i="6"/>
  <c r="T901" i="6"/>
  <c r="S901" i="6"/>
  <c r="R901" i="6"/>
  <c r="AC900" i="6"/>
  <c r="AD900" i="6" s="1"/>
  <c r="AB900" i="6"/>
  <c r="AA900" i="6"/>
  <c r="Z900" i="6"/>
  <c r="Y900" i="6"/>
  <c r="X900" i="6"/>
  <c r="W900" i="6"/>
  <c r="T900" i="6"/>
  <c r="U900" i="6" s="1"/>
  <c r="R900" i="6"/>
  <c r="S900" i="6" s="1"/>
  <c r="AC899" i="6"/>
  <c r="AD899" i="6" s="1"/>
  <c r="AB899" i="6"/>
  <c r="AA899" i="6"/>
  <c r="Z899" i="6"/>
  <c r="Y899" i="6"/>
  <c r="X899" i="6"/>
  <c r="W899" i="6"/>
  <c r="T899" i="6"/>
  <c r="U899" i="6" s="1"/>
  <c r="R899" i="6"/>
  <c r="S899" i="6" s="1"/>
  <c r="AC898" i="6"/>
  <c r="AD898" i="6" s="1"/>
  <c r="AB898" i="6"/>
  <c r="AA898" i="6"/>
  <c r="Z898" i="6"/>
  <c r="Y898" i="6"/>
  <c r="X898" i="6"/>
  <c r="W898" i="6"/>
  <c r="T898" i="6"/>
  <c r="U898" i="6" s="1"/>
  <c r="R898" i="6"/>
  <c r="S898" i="6" s="1"/>
  <c r="AC897" i="6"/>
  <c r="AD897" i="6" s="1"/>
  <c r="AB897" i="6"/>
  <c r="AA897" i="6"/>
  <c r="Z897" i="6"/>
  <c r="Y897" i="6"/>
  <c r="X897" i="6"/>
  <c r="W897" i="6"/>
  <c r="T897" i="6"/>
  <c r="U897" i="6" s="1"/>
  <c r="R897" i="6"/>
  <c r="S897" i="6" s="1"/>
  <c r="AC896" i="6"/>
  <c r="AD896" i="6" s="1"/>
  <c r="AB896" i="6"/>
  <c r="AA896" i="6"/>
  <c r="Z896" i="6"/>
  <c r="Y896" i="6"/>
  <c r="X896" i="6"/>
  <c r="W896" i="6"/>
  <c r="U896" i="6"/>
  <c r="T896" i="6"/>
  <c r="R896" i="6"/>
  <c r="S896" i="6" s="1"/>
  <c r="AC895" i="6"/>
  <c r="AD895" i="6" s="1"/>
  <c r="AB895" i="6"/>
  <c r="AA895" i="6"/>
  <c r="Z895" i="6"/>
  <c r="Y895" i="6"/>
  <c r="X895" i="6"/>
  <c r="W895" i="6"/>
  <c r="U895" i="6"/>
  <c r="T895" i="6"/>
  <c r="R895" i="6"/>
  <c r="S895" i="6" s="1"/>
  <c r="AC894" i="6"/>
  <c r="AD894" i="6" s="1"/>
  <c r="AB894" i="6"/>
  <c r="AA894" i="6"/>
  <c r="Z894" i="6"/>
  <c r="Y894" i="6"/>
  <c r="X894" i="6"/>
  <c r="W894" i="6"/>
  <c r="U894" i="6"/>
  <c r="T894" i="6"/>
  <c r="R894" i="6"/>
  <c r="S894" i="6" s="1"/>
  <c r="AC893" i="6"/>
  <c r="AD893" i="6" s="1"/>
  <c r="AB893" i="6"/>
  <c r="AA893" i="6"/>
  <c r="Z893" i="6"/>
  <c r="Y893" i="6"/>
  <c r="X893" i="6"/>
  <c r="W893" i="6"/>
  <c r="U893" i="6"/>
  <c r="T893" i="6"/>
  <c r="S893" i="6"/>
  <c r="R893" i="6"/>
  <c r="AC892" i="6"/>
  <c r="AD892" i="6" s="1"/>
  <c r="AB892" i="6"/>
  <c r="AA892" i="6"/>
  <c r="Z892" i="6"/>
  <c r="Y892" i="6"/>
  <c r="X892" i="6"/>
  <c r="W892" i="6"/>
  <c r="T892" i="6"/>
  <c r="U892" i="6" s="1"/>
  <c r="R892" i="6"/>
  <c r="S892" i="6" s="1"/>
  <c r="AC891" i="6"/>
  <c r="AD891" i="6" s="1"/>
  <c r="AB891" i="6"/>
  <c r="AA891" i="6"/>
  <c r="Z891" i="6"/>
  <c r="Y891" i="6"/>
  <c r="X891" i="6"/>
  <c r="W891" i="6"/>
  <c r="T891" i="6"/>
  <c r="U891" i="6" s="1"/>
  <c r="R891" i="6"/>
  <c r="S891" i="6" s="1"/>
  <c r="AC890" i="6"/>
  <c r="AD890" i="6" s="1"/>
  <c r="AB890" i="6"/>
  <c r="AA890" i="6"/>
  <c r="Z890" i="6"/>
  <c r="Y890" i="6"/>
  <c r="X890" i="6"/>
  <c r="W890" i="6"/>
  <c r="T890" i="6"/>
  <c r="U890" i="6" s="1"/>
  <c r="R890" i="6"/>
  <c r="S890" i="6" s="1"/>
  <c r="AC889" i="6"/>
  <c r="AD889" i="6" s="1"/>
  <c r="AB889" i="6"/>
  <c r="AA889" i="6"/>
  <c r="Z889" i="6"/>
  <c r="Y889" i="6"/>
  <c r="X889" i="6"/>
  <c r="W889" i="6"/>
  <c r="T889" i="6"/>
  <c r="U889" i="6" s="1"/>
  <c r="R889" i="6"/>
  <c r="S889" i="6" s="1"/>
  <c r="AC888" i="6"/>
  <c r="AD888" i="6" s="1"/>
  <c r="AB888" i="6"/>
  <c r="AA888" i="6"/>
  <c r="Z888" i="6"/>
  <c r="Y888" i="6"/>
  <c r="X888" i="6"/>
  <c r="W888" i="6"/>
  <c r="U888" i="6"/>
  <c r="T888" i="6"/>
  <c r="R888" i="6"/>
  <c r="S888" i="6" s="1"/>
  <c r="AC887" i="6"/>
  <c r="AD887" i="6" s="1"/>
  <c r="AB887" i="6"/>
  <c r="AA887" i="6"/>
  <c r="Z887" i="6"/>
  <c r="Y887" i="6"/>
  <c r="X887" i="6"/>
  <c r="W887" i="6"/>
  <c r="U887" i="6"/>
  <c r="T887" i="6"/>
  <c r="R887" i="6"/>
  <c r="S887" i="6" s="1"/>
  <c r="AC886" i="6"/>
  <c r="AD886" i="6" s="1"/>
  <c r="AB886" i="6"/>
  <c r="AA886" i="6"/>
  <c r="Z886" i="6"/>
  <c r="Y886" i="6"/>
  <c r="X886" i="6"/>
  <c r="W886" i="6"/>
  <c r="U886" i="6"/>
  <c r="T886" i="6"/>
  <c r="R886" i="6"/>
  <c r="S886" i="6" s="1"/>
  <c r="AC885" i="6"/>
  <c r="AD885" i="6" s="1"/>
  <c r="AB885" i="6"/>
  <c r="AA885" i="6"/>
  <c r="Z885" i="6"/>
  <c r="Y885" i="6"/>
  <c r="X885" i="6"/>
  <c r="W885" i="6"/>
  <c r="U885" i="6"/>
  <c r="T885" i="6"/>
  <c r="S885" i="6"/>
  <c r="R885" i="6"/>
  <c r="AC884" i="6"/>
  <c r="AD884" i="6" s="1"/>
  <c r="AB884" i="6"/>
  <c r="AA884" i="6"/>
  <c r="Z884" i="6"/>
  <c r="Y884" i="6"/>
  <c r="X884" i="6"/>
  <c r="W884" i="6"/>
  <c r="T884" i="6"/>
  <c r="U884" i="6" s="1"/>
  <c r="R884" i="6"/>
  <c r="S884" i="6" s="1"/>
  <c r="AC883" i="6"/>
  <c r="AD883" i="6" s="1"/>
  <c r="AB883" i="6"/>
  <c r="AA883" i="6"/>
  <c r="Z883" i="6"/>
  <c r="Y883" i="6"/>
  <c r="X883" i="6"/>
  <c r="W883" i="6"/>
  <c r="T883" i="6"/>
  <c r="U883" i="6" s="1"/>
  <c r="R883" i="6"/>
  <c r="S883" i="6" s="1"/>
  <c r="AC882" i="6"/>
  <c r="AD882" i="6" s="1"/>
  <c r="AB882" i="6"/>
  <c r="AA882" i="6"/>
  <c r="Z882" i="6"/>
  <c r="Y882" i="6"/>
  <c r="X882" i="6"/>
  <c r="W882" i="6"/>
  <c r="T882" i="6"/>
  <c r="U882" i="6" s="1"/>
  <c r="R882" i="6"/>
  <c r="S882" i="6" s="1"/>
  <c r="AC881" i="6"/>
  <c r="AD881" i="6" s="1"/>
  <c r="AB881" i="6"/>
  <c r="AA881" i="6"/>
  <c r="Z881" i="6"/>
  <c r="Y881" i="6"/>
  <c r="X881" i="6"/>
  <c r="W881" i="6"/>
  <c r="T881" i="6"/>
  <c r="U881" i="6" s="1"/>
  <c r="R881" i="6"/>
  <c r="S881" i="6" s="1"/>
  <c r="AC880" i="6"/>
  <c r="AD880" i="6" s="1"/>
  <c r="AB880" i="6"/>
  <c r="AA880" i="6"/>
  <c r="Z880" i="6"/>
  <c r="Y880" i="6"/>
  <c r="X880" i="6"/>
  <c r="W880" i="6"/>
  <c r="U880" i="6"/>
  <c r="T880" i="6"/>
  <c r="R880" i="6"/>
  <c r="S880" i="6" s="1"/>
  <c r="AC879" i="6"/>
  <c r="AD879" i="6" s="1"/>
  <c r="AB879" i="6"/>
  <c r="AA879" i="6"/>
  <c r="Z879" i="6"/>
  <c r="Y879" i="6"/>
  <c r="X879" i="6"/>
  <c r="W879" i="6"/>
  <c r="U879" i="6"/>
  <c r="T879" i="6"/>
  <c r="R879" i="6"/>
  <c r="S879" i="6" s="1"/>
  <c r="AC878" i="6"/>
  <c r="AD878" i="6" s="1"/>
  <c r="AB878" i="6"/>
  <c r="AA878" i="6"/>
  <c r="Z878" i="6"/>
  <c r="Y878" i="6"/>
  <c r="X878" i="6"/>
  <c r="W878" i="6"/>
  <c r="U878" i="6"/>
  <c r="T878" i="6"/>
  <c r="R878" i="6"/>
  <c r="S878" i="6" s="1"/>
  <c r="AC877" i="6"/>
  <c r="AD877" i="6" s="1"/>
  <c r="AB877" i="6"/>
  <c r="AA877" i="6"/>
  <c r="Z877" i="6"/>
  <c r="Y877" i="6"/>
  <c r="X877" i="6"/>
  <c r="W877" i="6"/>
  <c r="U877" i="6"/>
  <c r="T877" i="6"/>
  <c r="S877" i="6"/>
  <c r="R877" i="6"/>
  <c r="AC876" i="6"/>
  <c r="AD876" i="6" s="1"/>
  <c r="AB876" i="6"/>
  <c r="AA876" i="6"/>
  <c r="Z876" i="6"/>
  <c r="Y876" i="6"/>
  <c r="X876" i="6"/>
  <c r="W876" i="6"/>
  <c r="T876" i="6"/>
  <c r="U876" i="6" s="1"/>
  <c r="R876" i="6"/>
  <c r="S876" i="6" s="1"/>
  <c r="AC875" i="6"/>
  <c r="AD875" i="6" s="1"/>
  <c r="AB875" i="6"/>
  <c r="AA875" i="6"/>
  <c r="Z875" i="6"/>
  <c r="Y875" i="6"/>
  <c r="X875" i="6"/>
  <c r="W875" i="6"/>
  <c r="T875" i="6"/>
  <c r="U875" i="6" s="1"/>
  <c r="R875" i="6"/>
  <c r="S875" i="6" s="1"/>
  <c r="AC874" i="6"/>
  <c r="AD874" i="6" s="1"/>
  <c r="AB874" i="6"/>
  <c r="AA874" i="6"/>
  <c r="Z874" i="6"/>
  <c r="Y874" i="6"/>
  <c r="X874" i="6"/>
  <c r="W874" i="6"/>
  <c r="T874" i="6"/>
  <c r="U874" i="6" s="1"/>
  <c r="R874" i="6"/>
  <c r="S874" i="6" s="1"/>
  <c r="AC873" i="6"/>
  <c r="AD873" i="6" s="1"/>
  <c r="AB873" i="6"/>
  <c r="AA873" i="6"/>
  <c r="Z873" i="6"/>
  <c r="Y873" i="6"/>
  <c r="X873" i="6"/>
  <c r="W873" i="6"/>
  <c r="T873" i="6"/>
  <c r="U873" i="6" s="1"/>
  <c r="R873" i="6"/>
  <c r="S873" i="6" s="1"/>
  <c r="AC872" i="6"/>
  <c r="AD872" i="6" s="1"/>
  <c r="AB872" i="6"/>
  <c r="AA872" i="6"/>
  <c r="Z872" i="6"/>
  <c r="Y872" i="6"/>
  <c r="X872" i="6"/>
  <c r="W872" i="6"/>
  <c r="U872" i="6"/>
  <c r="T872" i="6"/>
  <c r="R872" i="6"/>
  <c r="S872" i="6" s="1"/>
  <c r="AC871" i="6"/>
  <c r="AD871" i="6" s="1"/>
  <c r="AB871" i="6"/>
  <c r="AA871" i="6"/>
  <c r="Z871" i="6"/>
  <c r="Y871" i="6"/>
  <c r="X871" i="6"/>
  <c r="W871" i="6"/>
  <c r="U871" i="6"/>
  <c r="T871" i="6"/>
  <c r="R871" i="6"/>
  <c r="S871" i="6" s="1"/>
  <c r="AC870" i="6"/>
  <c r="AD870" i="6" s="1"/>
  <c r="AB870" i="6"/>
  <c r="AA870" i="6"/>
  <c r="Z870" i="6"/>
  <c r="Y870" i="6"/>
  <c r="X870" i="6"/>
  <c r="W870" i="6"/>
  <c r="U870" i="6"/>
  <c r="T870" i="6"/>
  <c r="R870" i="6"/>
  <c r="S870" i="6" s="1"/>
  <c r="AC869" i="6"/>
  <c r="AD869" i="6" s="1"/>
  <c r="AB869" i="6"/>
  <c r="AA869" i="6"/>
  <c r="Z869" i="6"/>
  <c r="Y869" i="6"/>
  <c r="X869" i="6"/>
  <c r="W869" i="6"/>
  <c r="U869" i="6"/>
  <c r="T869" i="6"/>
  <c r="S869" i="6"/>
  <c r="R869" i="6"/>
  <c r="AC868" i="6"/>
  <c r="AD868" i="6" s="1"/>
  <c r="AB868" i="6"/>
  <c r="AA868" i="6"/>
  <c r="Z868" i="6"/>
  <c r="Y868" i="6"/>
  <c r="X868" i="6"/>
  <c r="W868" i="6"/>
  <c r="T868" i="6"/>
  <c r="U868" i="6" s="1"/>
  <c r="R868" i="6"/>
  <c r="S868" i="6" s="1"/>
  <c r="AC867" i="6"/>
  <c r="AD867" i="6" s="1"/>
  <c r="AB867" i="6"/>
  <c r="AA867" i="6"/>
  <c r="Z867" i="6"/>
  <c r="Y867" i="6"/>
  <c r="X867" i="6"/>
  <c r="W867" i="6"/>
  <c r="T867" i="6"/>
  <c r="U867" i="6" s="1"/>
  <c r="R867" i="6"/>
  <c r="S867" i="6" s="1"/>
  <c r="AC866" i="6"/>
  <c r="AD866" i="6" s="1"/>
  <c r="AB866" i="6"/>
  <c r="AA866" i="6"/>
  <c r="Z866" i="6"/>
  <c r="Y866" i="6"/>
  <c r="X866" i="6"/>
  <c r="W866" i="6"/>
  <c r="U866" i="6"/>
  <c r="T866" i="6"/>
  <c r="R866" i="6"/>
  <c r="S866" i="6" s="1"/>
  <c r="AC865" i="6"/>
  <c r="AD865" i="6" s="1"/>
  <c r="AA865" i="6"/>
  <c r="Z865" i="6"/>
  <c r="Y865" i="6"/>
  <c r="X865" i="6"/>
  <c r="W865" i="6"/>
  <c r="U865" i="6"/>
  <c r="T865" i="6"/>
  <c r="R865" i="6"/>
  <c r="S865" i="6" s="1"/>
  <c r="AC864" i="6"/>
  <c r="AD864" i="6" s="1"/>
  <c r="AA864" i="6"/>
  <c r="Z864" i="6"/>
  <c r="Y864" i="6"/>
  <c r="X864" i="6"/>
  <c r="W864" i="6"/>
  <c r="T864" i="6"/>
  <c r="U864" i="6" s="1"/>
  <c r="R864" i="6"/>
  <c r="S864" i="6" s="1"/>
  <c r="AC863" i="6"/>
  <c r="AD863" i="6" s="1"/>
  <c r="AA863" i="6"/>
  <c r="Z863" i="6"/>
  <c r="Y863" i="6"/>
  <c r="X863" i="6"/>
  <c r="W863" i="6"/>
  <c r="U863" i="6"/>
  <c r="T863" i="6"/>
  <c r="R863" i="6"/>
  <c r="S863" i="6" s="1"/>
  <c r="AC862" i="6"/>
  <c r="AD862" i="6" s="1"/>
  <c r="AA862" i="6"/>
  <c r="Z862" i="6"/>
  <c r="Y862" i="6"/>
  <c r="X862" i="6"/>
  <c r="W862" i="6"/>
  <c r="U862" i="6"/>
  <c r="T862" i="6"/>
  <c r="R862" i="6"/>
  <c r="S862" i="6" s="1"/>
  <c r="AC861" i="6"/>
  <c r="AD861" i="6" s="1"/>
  <c r="AA861" i="6"/>
  <c r="Z861" i="6"/>
  <c r="Y861" i="6"/>
  <c r="X861" i="6"/>
  <c r="W861" i="6"/>
  <c r="T861" i="6"/>
  <c r="U861" i="6" s="1"/>
  <c r="R861" i="6"/>
  <c r="S861" i="6" s="1"/>
  <c r="AC860" i="6"/>
  <c r="AD860" i="6" s="1"/>
  <c r="AA860" i="6"/>
  <c r="Z860" i="6"/>
  <c r="Y860" i="6"/>
  <c r="X860" i="6"/>
  <c r="W860" i="6"/>
  <c r="T860" i="6"/>
  <c r="U860" i="6" s="1"/>
  <c r="R860" i="6"/>
  <c r="S860" i="6" s="1"/>
  <c r="AC859" i="6"/>
  <c r="AD859" i="6" s="1"/>
  <c r="AA859" i="6"/>
  <c r="Z859" i="6"/>
  <c r="Y859" i="6"/>
  <c r="X859" i="6"/>
  <c r="W859" i="6"/>
  <c r="U859" i="6"/>
  <c r="T859" i="6"/>
  <c r="R859" i="6"/>
  <c r="S859" i="6" s="1"/>
  <c r="AC858" i="6"/>
  <c r="AD858" i="6" s="1"/>
  <c r="AA858" i="6"/>
  <c r="Z858" i="6"/>
  <c r="Y858" i="6"/>
  <c r="X858" i="6"/>
  <c r="W858" i="6"/>
  <c r="T858" i="6"/>
  <c r="U858" i="6" s="1"/>
  <c r="R858" i="6"/>
  <c r="S858" i="6" s="1"/>
  <c r="AC857" i="6"/>
  <c r="AD857" i="6" s="1"/>
  <c r="AA857" i="6"/>
  <c r="Z857" i="6"/>
  <c r="Y857" i="6"/>
  <c r="X857" i="6"/>
  <c r="W857" i="6"/>
  <c r="T857" i="6"/>
  <c r="U857" i="6" s="1"/>
  <c r="S857" i="6"/>
  <c r="R857" i="6"/>
  <c r="AC856" i="6"/>
  <c r="AD856" i="6" s="1"/>
  <c r="AA856" i="6"/>
  <c r="Z856" i="6"/>
  <c r="Y856" i="6"/>
  <c r="X856" i="6"/>
  <c r="W856" i="6"/>
  <c r="U856" i="6"/>
  <c r="T856" i="6"/>
  <c r="R856" i="6"/>
  <c r="S856" i="6" s="1"/>
  <c r="AC855" i="6"/>
  <c r="AD855" i="6" s="1"/>
  <c r="AA855" i="6"/>
  <c r="Z855" i="6"/>
  <c r="Y855" i="6"/>
  <c r="X855" i="6"/>
  <c r="W855" i="6"/>
  <c r="T855" i="6"/>
  <c r="U855" i="6" s="1"/>
  <c r="R855" i="6"/>
  <c r="S855" i="6" s="1"/>
  <c r="AC854" i="6"/>
  <c r="AD854" i="6" s="1"/>
  <c r="AA854" i="6"/>
  <c r="Z854" i="6"/>
  <c r="Y854" i="6"/>
  <c r="X854" i="6"/>
  <c r="W854" i="6"/>
  <c r="U854" i="6"/>
  <c r="T854" i="6"/>
  <c r="R854" i="6"/>
  <c r="S854" i="6" s="1"/>
  <c r="AC853" i="6"/>
  <c r="AD853" i="6" s="1"/>
  <c r="AA853" i="6"/>
  <c r="Z853" i="6"/>
  <c r="Y853" i="6"/>
  <c r="X853" i="6"/>
  <c r="W853" i="6"/>
  <c r="T853" i="6"/>
  <c r="U853" i="6" s="1"/>
  <c r="R853" i="6"/>
  <c r="S853" i="6" s="1"/>
  <c r="AC852" i="6"/>
  <c r="AD852" i="6" s="1"/>
  <c r="AA852" i="6"/>
  <c r="Z852" i="6"/>
  <c r="Y852" i="6"/>
  <c r="X852" i="6"/>
  <c r="W852" i="6"/>
  <c r="T852" i="6"/>
  <c r="U852" i="6" s="1"/>
  <c r="R852" i="6"/>
  <c r="S852" i="6" s="1"/>
  <c r="AC851" i="6"/>
  <c r="AD851" i="6" s="1"/>
  <c r="AA851" i="6"/>
  <c r="Z851" i="6"/>
  <c r="Y851" i="6"/>
  <c r="X851" i="6"/>
  <c r="W851" i="6"/>
  <c r="U851" i="6"/>
  <c r="T851" i="6"/>
  <c r="R851" i="6"/>
  <c r="S851" i="6" s="1"/>
  <c r="AC850" i="6"/>
  <c r="AD850" i="6" s="1"/>
  <c r="AA850" i="6"/>
  <c r="Z850" i="6"/>
  <c r="Y850" i="6"/>
  <c r="X850" i="6"/>
  <c r="W850" i="6"/>
  <c r="T850" i="6"/>
  <c r="U850" i="6" s="1"/>
  <c r="R850" i="6"/>
  <c r="S850" i="6" s="1"/>
  <c r="AC849" i="6"/>
  <c r="AD849" i="6" s="1"/>
  <c r="AA849" i="6"/>
  <c r="Z849" i="6"/>
  <c r="Y849" i="6"/>
  <c r="X849" i="6"/>
  <c r="W849" i="6"/>
  <c r="U849" i="6"/>
  <c r="T849" i="6"/>
  <c r="S849" i="6"/>
  <c r="R849" i="6"/>
  <c r="AC848" i="6"/>
  <c r="AD848" i="6" s="1"/>
  <c r="AA848" i="6"/>
  <c r="Z848" i="6"/>
  <c r="Y848" i="6"/>
  <c r="X848" i="6"/>
  <c r="W848" i="6"/>
  <c r="U848" i="6"/>
  <c r="T848" i="6"/>
  <c r="R848" i="6"/>
  <c r="S848" i="6" s="1"/>
  <c r="AC847" i="6"/>
  <c r="AD847" i="6" s="1"/>
  <c r="AA847" i="6"/>
  <c r="Z847" i="6"/>
  <c r="Y847" i="6"/>
  <c r="X847" i="6"/>
  <c r="W847" i="6"/>
  <c r="T847" i="6"/>
  <c r="U847" i="6" s="1"/>
  <c r="R847" i="6"/>
  <c r="S847" i="6" s="1"/>
  <c r="AC846" i="6"/>
  <c r="AD846" i="6" s="1"/>
  <c r="AA846" i="6"/>
  <c r="Z846" i="6"/>
  <c r="Y846" i="6"/>
  <c r="X846" i="6"/>
  <c r="W846" i="6"/>
  <c r="U846" i="6"/>
  <c r="T846" i="6"/>
  <c r="R846" i="6"/>
  <c r="S846" i="6" s="1"/>
  <c r="AC845" i="6"/>
  <c r="AD845" i="6" s="1"/>
  <c r="AA845" i="6"/>
  <c r="Z845" i="6"/>
  <c r="Y845" i="6"/>
  <c r="X845" i="6"/>
  <c r="W845" i="6"/>
  <c r="T845" i="6"/>
  <c r="U845" i="6" s="1"/>
  <c r="S845" i="6"/>
  <c r="R845" i="6"/>
  <c r="AC844" i="6"/>
  <c r="AD844" i="6" s="1"/>
  <c r="AA844" i="6"/>
  <c r="Z844" i="6"/>
  <c r="Y844" i="6"/>
  <c r="X844" i="6"/>
  <c r="W844" i="6"/>
  <c r="U844" i="6"/>
  <c r="T844" i="6"/>
  <c r="R844" i="6"/>
  <c r="S844" i="6" s="1"/>
  <c r="AC843" i="6"/>
  <c r="AD843" i="6" s="1"/>
  <c r="AA843" i="6"/>
  <c r="Z843" i="6"/>
  <c r="Y843" i="6"/>
  <c r="X843" i="6"/>
  <c r="W843" i="6"/>
  <c r="U843" i="6"/>
  <c r="T843" i="6"/>
  <c r="R843" i="6"/>
  <c r="S843" i="6" s="1"/>
  <c r="AC842" i="6"/>
  <c r="AD842" i="6" s="1"/>
  <c r="AA842" i="6"/>
  <c r="Z842" i="6"/>
  <c r="Y842" i="6"/>
  <c r="X842" i="6"/>
  <c r="W842" i="6"/>
  <c r="T842" i="6"/>
  <c r="U842" i="6" s="1"/>
  <c r="R842" i="6"/>
  <c r="S842" i="6" s="1"/>
  <c r="AC841" i="6"/>
  <c r="AD841" i="6" s="1"/>
  <c r="AA841" i="6"/>
  <c r="Z841" i="6"/>
  <c r="Y841" i="6"/>
  <c r="X841" i="6"/>
  <c r="W841" i="6"/>
  <c r="U841" i="6"/>
  <c r="T841" i="6"/>
  <c r="S841" i="6"/>
  <c r="R841" i="6"/>
  <c r="AC840" i="6"/>
  <c r="AD840" i="6" s="1"/>
  <c r="AA840" i="6"/>
  <c r="Z840" i="6"/>
  <c r="Y840" i="6"/>
  <c r="X840" i="6"/>
  <c r="W840" i="6"/>
  <c r="U840" i="6"/>
  <c r="T840" i="6"/>
  <c r="R840" i="6"/>
  <c r="S840" i="6" s="1"/>
  <c r="AC839" i="6"/>
  <c r="AD839" i="6" s="1"/>
  <c r="AA839" i="6"/>
  <c r="Z839" i="6"/>
  <c r="Y839" i="6"/>
  <c r="X839" i="6"/>
  <c r="W839" i="6"/>
  <c r="T839" i="6"/>
  <c r="U839" i="6" s="1"/>
  <c r="R839" i="6"/>
  <c r="S839" i="6" s="1"/>
  <c r="AC838" i="6"/>
  <c r="AD838" i="6" s="1"/>
  <c r="AA838" i="6"/>
  <c r="Z838" i="6"/>
  <c r="Y838" i="6"/>
  <c r="X838" i="6"/>
  <c r="W838" i="6"/>
  <c r="T838" i="6"/>
  <c r="U838" i="6" s="1"/>
  <c r="R838" i="6"/>
  <c r="S838" i="6" s="1"/>
  <c r="AC837" i="6"/>
  <c r="AD837" i="6" s="1"/>
  <c r="AA837" i="6"/>
  <c r="Z837" i="6"/>
  <c r="Y837" i="6"/>
  <c r="X837" i="6"/>
  <c r="W837" i="6"/>
  <c r="U837" i="6"/>
  <c r="T837" i="6"/>
  <c r="R837" i="6"/>
  <c r="S837" i="6" s="1"/>
  <c r="AC836" i="6"/>
  <c r="AD836" i="6" s="1"/>
  <c r="AA836" i="6"/>
  <c r="Z836" i="6"/>
  <c r="Y836" i="6"/>
  <c r="X836" i="6"/>
  <c r="W836" i="6"/>
  <c r="T836" i="6"/>
  <c r="U836" i="6" s="1"/>
  <c r="R836" i="6"/>
  <c r="S836" i="6" s="1"/>
  <c r="AC835" i="6"/>
  <c r="AD835" i="6" s="1"/>
  <c r="AA835" i="6"/>
  <c r="Z835" i="6"/>
  <c r="Y835" i="6"/>
  <c r="X835" i="6"/>
  <c r="W835" i="6"/>
  <c r="T835" i="6"/>
  <c r="U835" i="6" s="1"/>
  <c r="R835" i="6"/>
  <c r="S835" i="6" s="1"/>
  <c r="AC834" i="6"/>
  <c r="AD834" i="6" s="1"/>
  <c r="AA834" i="6"/>
  <c r="Z834" i="6"/>
  <c r="Y834" i="6"/>
  <c r="X834" i="6"/>
  <c r="W834" i="6"/>
  <c r="U834" i="6"/>
  <c r="T834" i="6"/>
  <c r="R834" i="6"/>
  <c r="S834" i="6" s="1"/>
  <c r="AC833" i="6"/>
  <c r="AD833" i="6" s="1"/>
  <c r="AA833" i="6"/>
  <c r="Z833" i="6"/>
  <c r="Y833" i="6"/>
  <c r="X833" i="6"/>
  <c r="W833" i="6"/>
  <c r="U833" i="6"/>
  <c r="T833" i="6"/>
  <c r="R833" i="6"/>
  <c r="S833" i="6" s="1"/>
  <c r="AC832" i="6"/>
  <c r="AD832" i="6" s="1"/>
  <c r="AA832" i="6"/>
  <c r="Z832" i="6"/>
  <c r="Y832" i="6"/>
  <c r="X832" i="6"/>
  <c r="W832" i="6"/>
  <c r="T832" i="6"/>
  <c r="U832" i="6" s="1"/>
  <c r="R832" i="6"/>
  <c r="S832" i="6" s="1"/>
  <c r="AC831" i="6"/>
  <c r="AD831" i="6" s="1"/>
  <c r="AA831" i="6"/>
  <c r="Z831" i="6"/>
  <c r="Y831" i="6"/>
  <c r="X831" i="6"/>
  <c r="W831" i="6"/>
  <c r="U831" i="6"/>
  <c r="T831" i="6"/>
  <c r="R831" i="6"/>
  <c r="S831" i="6" s="1"/>
  <c r="AC830" i="6"/>
  <c r="AD830" i="6" s="1"/>
  <c r="AA830" i="6"/>
  <c r="Z830" i="6"/>
  <c r="Y830" i="6"/>
  <c r="X830" i="6"/>
  <c r="W830" i="6"/>
  <c r="U830" i="6"/>
  <c r="T830" i="6"/>
  <c r="R830" i="6"/>
  <c r="S830" i="6" s="1"/>
  <c r="AC829" i="6"/>
  <c r="AD829" i="6" s="1"/>
  <c r="AA829" i="6"/>
  <c r="Z829" i="6"/>
  <c r="Y829" i="6"/>
  <c r="X829" i="6"/>
  <c r="W829" i="6"/>
  <c r="T829" i="6"/>
  <c r="U829" i="6" s="1"/>
  <c r="R829" i="6"/>
  <c r="S829" i="6" s="1"/>
  <c r="AC828" i="6"/>
  <c r="AD828" i="6" s="1"/>
  <c r="AA828" i="6"/>
  <c r="Z828" i="6"/>
  <c r="Y828" i="6"/>
  <c r="X828" i="6"/>
  <c r="W828" i="6"/>
  <c r="T828" i="6"/>
  <c r="U828" i="6" s="1"/>
  <c r="R828" i="6"/>
  <c r="S828" i="6" s="1"/>
  <c r="AC827" i="6"/>
  <c r="AD827" i="6" s="1"/>
  <c r="AA827" i="6"/>
  <c r="Z827" i="6"/>
  <c r="Y827" i="6"/>
  <c r="X827" i="6"/>
  <c r="W827" i="6"/>
  <c r="U827" i="6"/>
  <c r="T827" i="6"/>
  <c r="R827" i="6"/>
  <c r="S827" i="6" s="1"/>
  <c r="AC826" i="6"/>
  <c r="AD826" i="6" s="1"/>
  <c r="AA826" i="6"/>
  <c r="Z826" i="6"/>
  <c r="Y826" i="6"/>
  <c r="X826" i="6"/>
  <c r="W826" i="6"/>
  <c r="T826" i="6"/>
  <c r="U826" i="6" s="1"/>
  <c r="R826" i="6"/>
  <c r="S826" i="6" s="1"/>
  <c r="AC825" i="6"/>
  <c r="AD825" i="6" s="1"/>
  <c r="AA825" i="6"/>
  <c r="Z825" i="6"/>
  <c r="Y825" i="6"/>
  <c r="X825" i="6"/>
  <c r="W825" i="6"/>
  <c r="T825" i="6"/>
  <c r="U825" i="6" s="1"/>
  <c r="S825" i="6"/>
  <c r="R825" i="6"/>
  <c r="AC824" i="6"/>
  <c r="AD824" i="6" s="1"/>
  <c r="AA824" i="6"/>
  <c r="Z824" i="6"/>
  <c r="Y824" i="6"/>
  <c r="X824" i="6"/>
  <c r="W824" i="6"/>
  <c r="U824" i="6"/>
  <c r="T824" i="6"/>
  <c r="R824" i="6"/>
  <c r="S824" i="6" s="1"/>
  <c r="AC823" i="6"/>
  <c r="AD823" i="6" s="1"/>
  <c r="AA823" i="6"/>
  <c r="Z823" i="6"/>
  <c r="Y823" i="6"/>
  <c r="X823" i="6"/>
  <c r="W823" i="6"/>
  <c r="T823" i="6"/>
  <c r="U823" i="6" s="1"/>
  <c r="R823" i="6"/>
  <c r="S823" i="6" s="1"/>
  <c r="AC822" i="6"/>
  <c r="AD822" i="6" s="1"/>
  <c r="AA822" i="6"/>
  <c r="Z822" i="6"/>
  <c r="Y822" i="6"/>
  <c r="X822" i="6"/>
  <c r="W822" i="6"/>
  <c r="U822" i="6"/>
  <c r="T822" i="6"/>
  <c r="R822" i="6"/>
  <c r="S822" i="6" s="1"/>
  <c r="AC821" i="6"/>
  <c r="AD821" i="6" s="1"/>
  <c r="AA821" i="6"/>
  <c r="Z821" i="6"/>
  <c r="Y821" i="6"/>
  <c r="X821" i="6"/>
  <c r="W821" i="6"/>
  <c r="T821" i="6"/>
  <c r="U821" i="6" s="1"/>
  <c r="R821" i="6"/>
  <c r="S821" i="6" s="1"/>
  <c r="AC820" i="6"/>
  <c r="AD820" i="6" s="1"/>
  <c r="AA820" i="6"/>
  <c r="Z820" i="6"/>
  <c r="Y820" i="6"/>
  <c r="X820" i="6"/>
  <c r="W820" i="6"/>
  <c r="T820" i="6"/>
  <c r="U820" i="6" s="1"/>
  <c r="R820" i="6"/>
  <c r="S820" i="6" s="1"/>
  <c r="AC819" i="6"/>
  <c r="AD819" i="6" s="1"/>
  <c r="AA819" i="6"/>
  <c r="Z819" i="6"/>
  <c r="Y819" i="6"/>
  <c r="X819" i="6"/>
  <c r="W819" i="6"/>
  <c r="U819" i="6"/>
  <c r="T819" i="6"/>
  <c r="R819" i="6"/>
  <c r="S819" i="6" s="1"/>
  <c r="AC818" i="6"/>
  <c r="AD818" i="6" s="1"/>
  <c r="AA818" i="6"/>
  <c r="Z818" i="6"/>
  <c r="Y818" i="6"/>
  <c r="X818" i="6"/>
  <c r="W818" i="6"/>
  <c r="T818" i="6"/>
  <c r="U818" i="6" s="1"/>
  <c r="R818" i="6"/>
  <c r="S818" i="6" s="1"/>
  <c r="AC817" i="6"/>
  <c r="AD817" i="6" s="1"/>
  <c r="AA817" i="6"/>
  <c r="Z817" i="6"/>
  <c r="Y817" i="6"/>
  <c r="X817" i="6"/>
  <c r="W817" i="6"/>
  <c r="U817" i="6"/>
  <c r="T817" i="6"/>
  <c r="S817" i="6"/>
  <c r="R817" i="6"/>
  <c r="AC816" i="6"/>
  <c r="AD816" i="6" s="1"/>
  <c r="AA816" i="6"/>
  <c r="Z816" i="6"/>
  <c r="Y816" i="6"/>
  <c r="X816" i="6"/>
  <c r="W816" i="6"/>
  <c r="U816" i="6"/>
  <c r="T816" i="6"/>
  <c r="R816" i="6"/>
  <c r="S816" i="6" s="1"/>
  <c r="AC815" i="6"/>
  <c r="AD815" i="6" s="1"/>
  <c r="AA815" i="6"/>
  <c r="Z815" i="6"/>
  <c r="Y815" i="6"/>
  <c r="X815" i="6"/>
  <c r="W815" i="6"/>
  <c r="T815" i="6"/>
  <c r="U815" i="6" s="1"/>
  <c r="R815" i="6"/>
  <c r="S815" i="6" s="1"/>
  <c r="AC814" i="6"/>
  <c r="AD814" i="6" s="1"/>
  <c r="AA814" i="6"/>
  <c r="Z814" i="6"/>
  <c r="Y814" i="6"/>
  <c r="X814" i="6"/>
  <c r="W814" i="6"/>
  <c r="U814" i="6"/>
  <c r="T814" i="6"/>
  <c r="R814" i="6"/>
  <c r="S814" i="6" s="1"/>
  <c r="AC813" i="6"/>
  <c r="AD813" i="6" s="1"/>
  <c r="AA813" i="6"/>
  <c r="Z813" i="6"/>
  <c r="Y813" i="6"/>
  <c r="X813" i="6"/>
  <c r="W813" i="6"/>
  <c r="T813" i="6"/>
  <c r="U813" i="6" s="1"/>
  <c r="S813" i="6"/>
  <c r="R813" i="6"/>
  <c r="AC812" i="6"/>
  <c r="AD812" i="6" s="1"/>
  <c r="AA812" i="6"/>
  <c r="Z812" i="6"/>
  <c r="Y812" i="6"/>
  <c r="X812" i="6"/>
  <c r="W812" i="6"/>
  <c r="U812" i="6"/>
  <c r="T812" i="6"/>
  <c r="R812" i="6"/>
  <c r="S812" i="6" s="1"/>
  <c r="AC811" i="6"/>
  <c r="AD811" i="6" s="1"/>
  <c r="AA811" i="6"/>
  <c r="Z811" i="6"/>
  <c r="Y811" i="6"/>
  <c r="X811" i="6"/>
  <c r="W811" i="6"/>
  <c r="U811" i="6"/>
  <c r="T811" i="6"/>
  <c r="R811" i="6"/>
  <c r="S811" i="6" s="1"/>
  <c r="AC810" i="6"/>
  <c r="AD810" i="6" s="1"/>
  <c r="AA810" i="6"/>
  <c r="Z810" i="6"/>
  <c r="Y810" i="6"/>
  <c r="X810" i="6"/>
  <c r="W810" i="6"/>
  <c r="T810" i="6"/>
  <c r="U810" i="6" s="1"/>
  <c r="R810" i="6"/>
  <c r="S810" i="6" s="1"/>
  <c r="AC809" i="6"/>
  <c r="AD809" i="6" s="1"/>
  <c r="AA809" i="6"/>
  <c r="Z809" i="6"/>
  <c r="Y809" i="6"/>
  <c r="X809" i="6"/>
  <c r="W809" i="6"/>
  <c r="U809" i="6"/>
  <c r="T809" i="6"/>
  <c r="S809" i="6"/>
  <c r="R809" i="6"/>
  <c r="AC808" i="6"/>
  <c r="AD808" i="6" s="1"/>
  <c r="AA808" i="6"/>
  <c r="Z808" i="6"/>
  <c r="Y808" i="6"/>
  <c r="X808" i="6"/>
  <c r="W808" i="6"/>
  <c r="U808" i="6"/>
  <c r="T808" i="6"/>
  <c r="R808" i="6"/>
  <c r="S808" i="6" s="1"/>
  <c r="AC807" i="6"/>
  <c r="AD807" i="6" s="1"/>
  <c r="AA807" i="6"/>
  <c r="Z807" i="6"/>
  <c r="Y807" i="6"/>
  <c r="X807" i="6"/>
  <c r="W807" i="6"/>
  <c r="T807" i="6"/>
  <c r="U807" i="6" s="1"/>
  <c r="R807" i="6"/>
  <c r="S807" i="6" s="1"/>
  <c r="AC806" i="6"/>
  <c r="AD806" i="6" s="1"/>
  <c r="AA806" i="6"/>
  <c r="Z806" i="6"/>
  <c r="Y806" i="6"/>
  <c r="X806" i="6"/>
  <c r="W806" i="6"/>
  <c r="T806" i="6"/>
  <c r="U806" i="6" s="1"/>
  <c r="R806" i="6"/>
  <c r="S806" i="6" s="1"/>
  <c r="AC805" i="6"/>
  <c r="AD805" i="6" s="1"/>
  <c r="AA805" i="6"/>
  <c r="Z805" i="6"/>
  <c r="Y805" i="6"/>
  <c r="X805" i="6"/>
  <c r="W805" i="6"/>
  <c r="U805" i="6"/>
  <c r="T805" i="6"/>
  <c r="R805" i="6"/>
  <c r="S805" i="6" s="1"/>
  <c r="AC804" i="6"/>
  <c r="AD804" i="6" s="1"/>
  <c r="AA804" i="6"/>
  <c r="Z804" i="6"/>
  <c r="Y804" i="6"/>
  <c r="X804" i="6"/>
  <c r="W804" i="6"/>
  <c r="T804" i="6"/>
  <c r="U804" i="6" s="1"/>
  <c r="R804" i="6"/>
  <c r="S804" i="6" s="1"/>
  <c r="AC803" i="6"/>
  <c r="AD803" i="6" s="1"/>
  <c r="AA803" i="6"/>
  <c r="Z803" i="6"/>
  <c r="Y803" i="6"/>
  <c r="X803" i="6"/>
  <c r="W803" i="6"/>
  <c r="T803" i="6"/>
  <c r="U803" i="6" s="1"/>
  <c r="R803" i="6"/>
  <c r="S803" i="6" s="1"/>
  <c r="AC802" i="6"/>
  <c r="AD802" i="6" s="1"/>
  <c r="AA802" i="6"/>
  <c r="Z802" i="6"/>
  <c r="Y802" i="6"/>
  <c r="X802" i="6"/>
  <c r="W802" i="6"/>
  <c r="U802" i="6"/>
  <c r="T802" i="6"/>
  <c r="R802" i="6"/>
  <c r="S802" i="6" s="1"/>
  <c r="AC801" i="6"/>
  <c r="AD801" i="6" s="1"/>
  <c r="AB801" i="6"/>
  <c r="AA801" i="6"/>
  <c r="Z801" i="6"/>
  <c r="Y801" i="6"/>
  <c r="X801" i="6"/>
  <c r="W801" i="6"/>
  <c r="T801" i="6"/>
  <c r="U801" i="6" s="1"/>
  <c r="R801" i="6"/>
  <c r="S801" i="6" s="1"/>
  <c r="AC800" i="6"/>
  <c r="AD800" i="6" s="1"/>
  <c r="AB800" i="6"/>
  <c r="AA800" i="6"/>
  <c r="Z800" i="6"/>
  <c r="Y800" i="6"/>
  <c r="X800" i="6"/>
  <c r="W800" i="6"/>
  <c r="U800" i="6"/>
  <c r="T800" i="6"/>
  <c r="R800" i="6"/>
  <c r="S800" i="6" s="1"/>
  <c r="AC799" i="6"/>
  <c r="AD799" i="6" s="1"/>
  <c r="AB799" i="6"/>
  <c r="AA799" i="6"/>
  <c r="Z799" i="6"/>
  <c r="Y799" i="6"/>
  <c r="X799" i="6"/>
  <c r="W799" i="6"/>
  <c r="U799" i="6"/>
  <c r="T799" i="6"/>
  <c r="R799" i="6"/>
  <c r="S799" i="6" s="1"/>
  <c r="AC798" i="6"/>
  <c r="AD798" i="6" s="1"/>
  <c r="AB798" i="6"/>
  <c r="AA798" i="6"/>
  <c r="Z798" i="6"/>
  <c r="Y798" i="6"/>
  <c r="X798" i="6"/>
  <c r="W798" i="6"/>
  <c r="U798" i="6"/>
  <c r="T798" i="6"/>
  <c r="R798" i="6"/>
  <c r="S798" i="6" s="1"/>
  <c r="AC797" i="6"/>
  <c r="AD797" i="6" s="1"/>
  <c r="AB797" i="6"/>
  <c r="AA797" i="6"/>
  <c r="Z797" i="6"/>
  <c r="Y797" i="6"/>
  <c r="X797" i="6"/>
  <c r="W797" i="6"/>
  <c r="U797" i="6"/>
  <c r="T797" i="6"/>
  <c r="S797" i="6"/>
  <c r="R797" i="6"/>
  <c r="AC796" i="6"/>
  <c r="AD796" i="6" s="1"/>
  <c r="AB796" i="6"/>
  <c r="AA796" i="6"/>
  <c r="Z796" i="6"/>
  <c r="Y796" i="6"/>
  <c r="X796" i="6"/>
  <c r="W796" i="6"/>
  <c r="T796" i="6"/>
  <c r="U796" i="6" s="1"/>
  <c r="R796" i="6"/>
  <c r="S796" i="6" s="1"/>
  <c r="AC795" i="6"/>
  <c r="AD795" i="6" s="1"/>
  <c r="AB795" i="6"/>
  <c r="AA795" i="6"/>
  <c r="Z795" i="6"/>
  <c r="Y795" i="6"/>
  <c r="X795" i="6"/>
  <c r="W795" i="6"/>
  <c r="U795" i="6"/>
  <c r="T795" i="6"/>
  <c r="R795" i="6"/>
  <c r="S795" i="6" s="1"/>
  <c r="AC794" i="6"/>
  <c r="AD794" i="6" s="1"/>
  <c r="AB794" i="6"/>
  <c r="AA794" i="6"/>
  <c r="Z794" i="6"/>
  <c r="Y794" i="6"/>
  <c r="X794" i="6"/>
  <c r="W794" i="6"/>
  <c r="T794" i="6"/>
  <c r="U794" i="6" s="1"/>
  <c r="R794" i="6"/>
  <c r="S794" i="6" s="1"/>
  <c r="AC793" i="6"/>
  <c r="AD793" i="6" s="1"/>
  <c r="AB793" i="6"/>
  <c r="AA793" i="6"/>
  <c r="Z793" i="6"/>
  <c r="Y793" i="6"/>
  <c r="X793" i="6"/>
  <c r="W793" i="6"/>
  <c r="T793" i="6"/>
  <c r="U793" i="6" s="1"/>
  <c r="R793" i="6"/>
  <c r="S793" i="6" s="1"/>
  <c r="AC792" i="6"/>
  <c r="AD792" i="6" s="1"/>
  <c r="AB792" i="6"/>
  <c r="AA792" i="6"/>
  <c r="Z792" i="6"/>
  <c r="Y792" i="6"/>
  <c r="X792" i="6"/>
  <c r="W792" i="6"/>
  <c r="T792" i="6"/>
  <c r="U792" i="6" s="1"/>
  <c r="R792" i="6"/>
  <c r="S792" i="6" s="1"/>
  <c r="AC791" i="6"/>
  <c r="AD791" i="6" s="1"/>
  <c r="AB791" i="6"/>
  <c r="AA791" i="6"/>
  <c r="Z791" i="6"/>
  <c r="Y791" i="6"/>
  <c r="X791" i="6"/>
  <c r="W791" i="6"/>
  <c r="U791" i="6"/>
  <c r="T791" i="6"/>
  <c r="R791" i="6"/>
  <c r="S791" i="6" s="1"/>
  <c r="AC790" i="6"/>
  <c r="AD790" i="6" s="1"/>
  <c r="AB790" i="6"/>
  <c r="AA790" i="6"/>
  <c r="Z790" i="6"/>
  <c r="Y790" i="6"/>
  <c r="X790" i="6"/>
  <c r="W790" i="6"/>
  <c r="T790" i="6"/>
  <c r="U790" i="6" s="1"/>
  <c r="R790" i="6"/>
  <c r="S790" i="6" s="1"/>
  <c r="AC789" i="6"/>
  <c r="AD789" i="6" s="1"/>
  <c r="AB789" i="6"/>
  <c r="AA789" i="6"/>
  <c r="Z789" i="6"/>
  <c r="Y789" i="6"/>
  <c r="X789" i="6"/>
  <c r="W789" i="6"/>
  <c r="U789" i="6"/>
  <c r="T789" i="6"/>
  <c r="R789" i="6"/>
  <c r="S789" i="6" s="1"/>
  <c r="AC788" i="6"/>
  <c r="AD788" i="6" s="1"/>
  <c r="AB788" i="6"/>
  <c r="AA788" i="6"/>
  <c r="Z788" i="6"/>
  <c r="Y788" i="6"/>
  <c r="X788" i="6"/>
  <c r="W788" i="6"/>
  <c r="U788" i="6"/>
  <c r="T788" i="6"/>
  <c r="R788" i="6"/>
  <c r="S788" i="6" s="1"/>
  <c r="AC787" i="6"/>
  <c r="AD787" i="6" s="1"/>
  <c r="AB787" i="6"/>
  <c r="AA787" i="6"/>
  <c r="Z787" i="6"/>
  <c r="Y787" i="6"/>
  <c r="X787" i="6"/>
  <c r="W787" i="6"/>
  <c r="T787" i="6"/>
  <c r="U787" i="6" s="1"/>
  <c r="R787" i="6"/>
  <c r="S787" i="6" s="1"/>
  <c r="AC786" i="6"/>
  <c r="AD786" i="6" s="1"/>
  <c r="AB786" i="6"/>
  <c r="AA786" i="6"/>
  <c r="Z786" i="6"/>
  <c r="Y786" i="6"/>
  <c r="X786" i="6"/>
  <c r="W786" i="6"/>
  <c r="T786" i="6"/>
  <c r="U786" i="6" s="1"/>
  <c r="R786" i="6"/>
  <c r="S786" i="6" s="1"/>
  <c r="AC785" i="6"/>
  <c r="AD785" i="6" s="1"/>
  <c r="AB785" i="6"/>
  <c r="AA785" i="6"/>
  <c r="Z785" i="6"/>
  <c r="Y785" i="6"/>
  <c r="X785" i="6"/>
  <c r="W785" i="6"/>
  <c r="T785" i="6"/>
  <c r="U785" i="6" s="1"/>
  <c r="S785" i="6"/>
  <c r="R785" i="6"/>
  <c r="AC784" i="6"/>
  <c r="AD784" i="6" s="1"/>
  <c r="AB784" i="6"/>
  <c r="AA784" i="6"/>
  <c r="Z784" i="6"/>
  <c r="Y784" i="6"/>
  <c r="X784" i="6"/>
  <c r="W784" i="6"/>
  <c r="U784" i="6"/>
  <c r="T784" i="6"/>
  <c r="R784" i="6"/>
  <c r="S784" i="6" s="1"/>
  <c r="AC783" i="6"/>
  <c r="AD783" i="6" s="1"/>
  <c r="AB783" i="6"/>
  <c r="AA783" i="6"/>
  <c r="Z783" i="6"/>
  <c r="Y783" i="6"/>
  <c r="X783" i="6"/>
  <c r="W783" i="6"/>
  <c r="T783" i="6"/>
  <c r="U783" i="6" s="1"/>
  <c r="R783" i="6"/>
  <c r="S783" i="6" s="1"/>
  <c r="AC782" i="6"/>
  <c r="AD782" i="6" s="1"/>
  <c r="AB782" i="6"/>
  <c r="AA782" i="6"/>
  <c r="Z782" i="6"/>
  <c r="Y782" i="6"/>
  <c r="X782" i="6"/>
  <c r="W782" i="6"/>
  <c r="U782" i="6"/>
  <c r="T782" i="6"/>
  <c r="R782" i="6"/>
  <c r="S782" i="6" s="1"/>
  <c r="AC781" i="6"/>
  <c r="AD781" i="6" s="1"/>
  <c r="AB781" i="6"/>
  <c r="AA781" i="6"/>
  <c r="Z781" i="6"/>
  <c r="Y781" i="6"/>
  <c r="X781" i="6"/>
  <c r="W781" i="6"/>
  <c r="T781" i="6"/>
  <c r="U781" i="6" s="1"/>
  <c r="S781" i="6"/>
  <c r="R781" i="6"/>
  <c r="AC780" i="6"/>
  <c r="AD780" i="6" s="1"/>
  <c r="AB780" i="6"/>
  <c r="AA780" i="6"/>
  <c r="Z780" i="6"/>
  <c r="Y780" i="6"/>
  <c r="X780" i="6"/>
  <c r="W780" i="6"/>
  <c r="T780" i="6"/>
  <c r="U780" i="6" s="1"/>
  <c r="R780" i="6"/>
  <c r="S780" i="6" s="1"/>
  <c r="AC779" i="6"/>
  <c r="AD779" i="6" s="1"/>
  <c r="AB779" i="6"/>
  <c r="AA779" i="6"/>
  <c r="Z779" i="6"/>
  <c r="Y779" i="6"/>
  <c r="X779" i="6"/>
  <c r="W779" i="6"/>
  <c r="T779" i="6"/>
  <c r="U779" i="6" s="1"/>
  <c r="R779" i="6"/>
  <c r="S779" i="6" s="1"/>
  <c r="AC778" i="6"/>
  <c r="AD778" i="6" s="1"/>
  <c r="AB778" i="6"/>
  <c r="AA778" i="6"/>
  <c r="Z778" i="6"/>
  <c r="Y778" i="6"/>
  <c r="X778" i="6"/>
  <c r="W778" i="6"/>
  <c r="T778" i="6"/>
  <c r="U778" i="6" s="1"/>
  <c r="R778" i="6"/>
  <c r="S778" i="6" s="1"/>
  <c r="AC777" i="6"/>
  <c r="AD777" i="6" s="1"/>
  <c r="AB777" i="6"/>
  <c r="AA777" i="6"/>
  <c r="Z777" i="6"/>
  <c r="Y777" i="6"/>
  <c r="X777" i="6"/>
  <c r="W777" i="6"/>
  <c r="U777" i="6"/>
  <c r="T777" i="6"/>
  <c r="R777" i="6"/>
  <c r="S777" i="6" s="1"/>
  <c r="AC776" i="6"/>
  <c r="AD776" i="6" s="1"/>
  <c r="AB776" i="6"/>
  <c r="AA776" i="6"/>
  <c r="Z776" i="6"/>
  <c r="Y776" i="6"/>
  <c r="X776" i="6"/>
  <c r="W776" i="6"/>
  <c r="U776" i="6"/>
  <c r="T776" i="6"/>
  <c r="R776" i="6"/>
  <c r="S776" i="6" s="1"/>
  <c r="AC775" i="6"/>
  <c r="AD775" i="6" s="1"/>
  <c r="AB775" i="6"/>
  <c r="AA775" i="6"/>
  <c r="Z775" i="6"/>
  <c r="Y775" i="6"/>
  <c r="X775" i="6"/>
  <c r="W775" i="6"/>
  <c r="U775" i="6"/>
  <c r="T775" i="6"/>
  <c r="R775" i="6"/>
  <c r="S775" i="6" s="1"/>
  <c r="AC774" i="6"/>
  <c r="AD774" i="6" s="1"/>
  <c r="AB774" i="6"/>
  <c r="AA774" i="6"/>
  <c r="Z774" i="6"/>
  <c r="Y774" i="6"/>
  <c r="X774" i="6"/>
  <c r="W774" i="6"/>
  <c r="U774" i="6"/>
  <c r="T774" i="6"/>
  <c r="R774" i="6"/>
  <c r="S774" i="6" s="1"/>
  <c r="AC773" i="6"/>
  <c r="AD773" i="6" s="1"/>
  <c r="AB773" i="6"/>
  <c r="AA773" i="6"/>
  <c r="Z773" i="6"/>
  <c r="Y773" i="6"/>
  <c r="X773" i="6"/>
  <c r="W773" i="6"/>
  <c r="U773" i="6"/>
  <c r="T773" i="6"/>
  <c r="S773" i="6"/>
  <c r="R773" i="6"/>
  <c r="AC772" i="6"/>
  <c r="AD772" i="6" s="1"/>
  <c r="AB772" i="6"/>
  <c r="AA772" i="6"/>
  <c r="Z772" i="6"/>
  <c r="Y772" i="6"/>
  <c r="X772" i="6"/>
  <c r="W772" i="6"/>
  <c r="T772" i="6"/>
  <c r="U772" i="6" s="1"/>
  <c r="R772" i="6"/>
  <c r="S772" i="6" s="1"/>
  <c r="AC771" i="6"/>
  <c r="AD771" i="6" s="1"/>
  <c r="AB771" i="6"/>
  <c r="AA771" i="6"/>
  <c r="Z771" i="6"/>
  <c r="Y771" i="6"/>
  <c r="X771" i="6"/>
  <c r="W771" i="6"/>
  <c r="T771" i="6"/>
  <c r="U771" i="6" s="1"/>
  <c r="R771" i="6"/>
  <c r="S771" i="6" s="1"/>
  <c r="AC770" i="6"/>
  <c r="AD770" i="6" s="1"/>
  <c r="AB770" i="6"/>
  <c r="AA770" i="6"/>
  <c r="Z770" i="6"/>
  <c r="Y770" i="6"/>
  <c r="X770" i="6"/>
  <c r="W770" i="6"/>
  <c r="U770" i="6"/>
  <c r="T770" i="6"/>
  <c r="R770" i="6"/>
  <c r="S770" i="6" s="1"/>
  <c r="AC769" i="6"/>
  <c r="AD769" i="6" s="1"/>
  <c r="AB769" i="6"/>
  <c r="AA769" i="6"/>
  <c r="Z769" i="6"/>
  <c r="Y769" i="6"/>
  <c r="X769" i="6"/>
  <c r="W769" i="6"/>
  <c r="T769" i="6"/>
  <c r="U769" i="6" s="1"/>
  <c r="R769" i="6"/>
  <c r="S769" i="6" s="1"/>
  <c r="AC768" i="6"/>
  <c r="AD768" i="6" s="1"/>
  <c r="AB768" i="6"/>
  <c r="AA768" i="6"/>
  <c r="Z768" i="6"/>
  <c r="Y768" i="6"/>
  <c r="X768" i="6"/>
  <c r="W768" i="6"/>
  <c r="U768" i="6"/>
  <c r="T768" i="6"/>
  <c r="R768" i="6"/>
  <c r="S768" i="6" s="1"/>
  <c r="AC767" i="6"/>
  <c r="AD767" i="6" s="1"/>
  <c r="AB767" i="6"/>
  <c r="AA767" i="6"/>
  <c r="Z767" i="6"/>
  <c r="Y767" i="6"/>
  <c r="X767" i="6"/>
  <c r="W767" i="6"/>
  <c r="U767" i="6"/>
  <c r="T767" i="6"/>
  <c r="R767" i="6"/>
  <c r="S767" i="6" s="1"/>
  <c r="AC766" i="6"/>
  <c r="AD766" i="6" s="1"/>
  <c r="AB766" i="6"/>
  <c r="AA766" i="6"/>
  <c r="Z766" i="6"/>
  <c r="Y766" i="6"/>
  <c r="X766" i="6"/>
  <c r="W766" i="6"/>
  <c r="U766" i="6"/>
  <c r="T766" i="6"/>
  <c r="R766" i="6"/>
  <c r="S766" i="6" s="1"/>
  <c r="AC765" i="6"/>
  <c r="AD765" i="6" s="1"/>
  <c r="AB765" i="6"/>
  <c r="AA765" i="6"/>
  <c r="Z765" i="6"/>
  <c r="Y765" i="6"/>
  <c r="X765" i="6"/>
  <c r="W765" i="6"/>
  <c r="U765" i="6"/>
  <c r="T765" i="6"/>
  <c r="S765" i="6"/>
  <c r="R765" i="6"/>
  <c r="AC764" i="6"/>
  <c r="AD764" i="6" s="1"/>
  <c r="AB764" i="6"/>
  <c r="AA764" i="6"/>
  <c r="Z764" i="6"/>
  <c r="Y764" i="6"/>
  <c r="X764" i="6"/>
  <c r="W764" i="6"/>
  <c r="T764" i="6"/>
  <c r="U764" i="6" s="1"/>
  <c r="R764" i="6"/>
  <c r="S764" i="6" s="1"/>
  <c r="AC763" i="6"/>
  <c r="AD763" i="6" s="1"/>
  <c r="AB763" i="6"/>
  <c r="AA763" i="6"/>
  <c r="Z763" i="6"/>
  <c r="Y763" i="6"/>
  <c r="X763" i="6"/>
  <c r="W763" i="6"/>
  <c r="U763" i="6"/>
  <c r="T763" i="6"/>
  <c r="R763" i="6"/>
  <c r="S763" i="6" s="1"/>
  <c r="AC762" i="6"/>
  <c r="AD762" i="6" s="1"/>
  <c r="AB762" i="6"/>
  <c r="AA762" i="6"/>
  <c r="Z762" i="6"/>
  <c r="Y762" i="6"/>
  <c r="X762" i="6"/>
  <c r="W762" i="6"/>
  <c r="T762" i="6"/>
  <c r="U762" i="6" s="1"/>
  <c r="R762" i="6"/>
  <c r="S762" i="6" s="1"/>
  <c r="AC761" i="6"/>
  <c r="AD761" i="6" s="1"/>
  <c r="AB761" i="6"/>
  <c r="AA761" i="6"/>
  <c r="Z761" i="6"/>
  <c r="Y761" i="6"/>
  <c r="X761" i="6"/>
  <c r="W761" i="6"/>
  <c r="T761" i="6"/>
  <c r="U761" i="6" s="1"/>
  <c r="R761" i="6"/>
  <c r="S761" i="6" s="1"/>
  <c r="AC760" i="6"/>
  <c r="AD760" i="6" s="1"/>
  <c r="AB760" i="6"/>
  <c r="AA760" i="6"/>
  <c r="Z760" i="6"/>
  <c r="Y760" i="6"/>
  <c r="X760" i="6"/>
  <c r="W760" i="6"/>
  <c r="T760" i="6"/>
  <c r="U760" i="6" s="1"/>
  <c r="R760" i="6"/>
  <c r="S760" i="6" s="1"/>
  <c r="AC759" i="6"/>
  <c r="AD759" i="6" s="1"/>
  <c r="AB759" i="6"/>
  <c r="AA759" i="6"/>
  <c r="Z759" i="6"/>
  <c r="Y759" i="6"/>
  <c r="X759" i="6"/>
  <c r="W759" i="6"/>
  <c r="U759" i="6"/>
  <c r="T759" i="6"/>
  <c r="R759" i="6"/>
  <c r="S759" i="6" s="1"/>
  <c r="AC758" i="6"/>
  <c r="AD758" i="6" s="1"/>
  <c r="AB758" i="6"/>
  <c r="AA758" i="6"/>
  <c r="Z758" i="6"/>
  <c r="Y758" i="6"/>
  <c r="X758" i="6"/>
  <c r="W758" i="6"/>
  <c r="T758" i="6"/>
  <c r="U758" i="6" s="1"/>
  <c r="R758" i="6"/>
  <c r="S758" i="6" s="1"/>
  <c r="AC757" i="6"/>
  <c r="AD757" i="6" s="1"/>
  <c r="AB757" i="6"/>
  <c r="AA757" i="6"/>
  <c r="Z757" i="6"/>
  <c r="Y757" i="6"/>
  <c r="X757" i="6"/>
  <c r="W757" i="6"/>
  <c r="U757" i="6"/>
  <c r="T757" i="6"/>
  <c r="R757" i="6"/>
  <c r="S757" i="6" s="1"/>
  <c r="AC756" i="6"/>
  <c r="AD756" i="6" s="1"/>
  <c r="AB756" i="6"/>
  <c r="AA756" i="6"/>
  <c r="Z756" i="6"/>
  <c r="Y756" i="6"/>
  <c r="X756" i="6"/>
  <c r="W756" i="6"/>
  <c r="U756" i="6"/>
  <c r="T756" i="6"/>
  <c r="R756" i="6"/>
  <c r="S756" i="6" s="1"/>
  <c r="AC755" i="6"/>
  <c r="AD755" i="6" s="1"/>
  <c r="AB755" i="6"/>
  <c r="AA755" i="6"/>
  <c r="Z755" i="6"/>
  <c r="Y755" i="6"/>
  <c r="X755" i="6"/>
  <c r="W755" i="6"/>
  <c r="T755" i="6"/>
  <c r="U755" i="6" s="1"/>
  <c r="R755" i="6"/>
  <c r="S755" i="6" s="1"/>
  <c r="AC754" i="6"/>
  <c r="AD754" i="6" s="1"/>
  <c r="AB754" i="6"/>
  <c r="AA754" i="6"/>
  <c r="Z754" i="6"/>
  <c r="Y754" i="6"/>
  <c r="X754" i="6"/>
  <c r="W754" i="6"/>
  <c r="T754" i="6"/>
  <c r="U754" i="6" s="1"/>
  <c r="R754" i="6"/>
  <c r="S754" i="6" s="1"/>
  <c r="AC753" i="6"/>
  <c r="AD753" i="6" s="1"/>
  <c r="AB753" i="6"/>
  <c r="AA753" i="6"/>
  <c r="Z753" i="6"/>
  <c r="Y753" i="6"/>
  <c r="X753" i="6"/>
  <c r="W753" i="6"/>
  <c r="T753" i="6"/>
  <c r="U753" i="6" s="1"/>
  <c r="S753" i="6"/>
  <c r="R753" i="6"/>
  <c r="AC752" i="6"/>
  <c r="AD752" i="6" s="1"/>
  <c r="AB752" i="6"/>
  <c r="AA752" i="6"/>
  <c r="Z752" i="6"/>
  <c r="Y752" i="6"/>
  <c r="X752" i="6"/>
  <c r="W752" i="6"/>
  <c r="U752" i="6"/>
  <c r="T752" i="6"/>
  <c r="R752" i="6"/>
  <c r="S752" i="6" s="1"/>
  <c r="AC751" i="6"/>
  <c r="AD751" i="6" s="1"/>
  <c r="AB751" i="6"/>
  <c r="AA751" i="6"/>
  <c r="Z751" i="6"/>
  <c r="Y751" i="6"/>
  <c r="X751" i="6"/>
  <c r="W751" i="6"/>
  <c r="T751" i="6"/>
  <c r="U751" i="6" s="1"/>
  <c r="R751" i="6"/>
  <c r="S751" i="6" s="1"/>
  <c r="AC750" i="6"/>
  <c r="AD750" i="6" s="1"/>
  <c r="AB750" i="6"/>
  <c r="AA750" i="6"/>
  <c r="Z750" i="6"/>
  <c r="Y750" i="6"/>
  <c r="X750" i="6"/>
  <c r="W750" i="6"/>
  <c r="U750" i="6"/>
  <c r="T750" i="6"/>
  <c r="R750" i="6"/>
  <c r="S750" i="6" s="1"/>
  <c r="AC749" i="6"/>
  <c r="AD749" i="6" s="1"/>
  <c r="AB749" i="6"/>
  <c r="AA749" i="6"/>
  <c r="Z749" i="6"/>
  <c r="Y749" i="6"/>
  <c r="X749" i="6"/>
  <c r="W749" i="6"/>
  <c r="T749" i="6"/>
  <c r="U749" i="6" s="1"/>
  <c r="S749" i="6"/>
  <c r="R749" i="6"/>
  <c r="AC748" i="6"/>
  <c r="AD748" i="6" s="1"/>
  <c r="AB748" i="6"/>
  <c r="AA748" i="6"/>
  <c r="Z748" i="6"/>
  <c r="Y748" i="6"/>
  <c r="X748" i="6"/>
  <c r="W748" i="6"/>
  <c r="T748" i="6"/>
  <c r="U748" i="6" s="1"/>
  <c r="R748" i="6"/>
  <c r="S748" i="6" s="1"/>
  <c r="AC747" i="6"/>
  <c r="AD747" i="6" s="1"/>
  <c r="AB747" i="6"/>
  <c r="AA747" i="6"/>
  <c r="Z747" i="6"/>
  <c r="Y747" i="6"/>
  <c r="X747" i="6"/>
  <c r="W747" i="6"/>
  <c r="T747" i="6"/>
  <c r="U747" i="6" s="1"/>
  <c r="R747" i="6"/>
  <c r="S747" i="6" s="1"/>
  <c r="AC746" i="6"/>
  <c r="AD746" i="6" s="1"/>
  <c r="AB746" i="6"/>
  <c r="AA746" i="6"/>
  <c r="Z746" i="6"/>
  <c r="Y746" i="6"/>
  <c r="X746" i="6"/>
  <c r="W746" i="6"/>
  <c r="T746" i="6"/>
  <c r="U746" i="6" s="1"/>
  <c r="R746" i="6"/>
  <c r="S746" i="6" s="1"/>
  <c r="AC745" i="6"/>
  <c r="AD745" i="6" s="1"/>
  <c r="AB745" i="6"/>
  <c r="AA745" i="6"/>
  <c r="Z745" i="6"/>
  <c r="Y745" i="6"/>
  <c r="X745" i="6"/>
  <c r="W745" i="6"/>
  <c r="U745" i="6"/>
  <c r="T745" i="6"/>
  <c r="R745" i="6"/>
  <c r="S745" i="6" s="1"/>
  <c r="AC744" i="6"/>
  <c r="AD744" i="6" s="1"/>
  <c r="AB744" i="6"/>
  <c r="AA744" i="6"/>
  <c r="Z744" i="6"/>
  <c r="Y744" i="6"/>
  <c r="X744" i="6"/>
  <c r="W744" i="6"/>
  <c r="U744" i="6"/>
  <c r="T744" i="6"/>
  <c r="R744" i="6"/>
  <c r="S744" i="6" s="1"/>
  <c r="AC743" i="6"/>
  <c r="AD743" i="6" s="1"/>
  <c r="AB743" i="6"/>
  <c r="AA743" i="6"/>
  <c r="Z743" i="6"/>
  <c r="Y743" i="6"/>
  <c r="X743" i="6"/>
  <c r="W743" i="6"/>
  <c r="T743" i="6"/>
  <c r="U743" i="6" s="1"/>
  <c r="R743" i="6"/>
  <c r="S743" i="6" s="1"/>
  <c r="AC742" i="6"/>
  <c r="AD742" i="6" s="1"/>
  <c r="AB742" i="6"/>
  <c r="AA742" i="6"/>
  <c r="Z742" i="6"/>
  <c r="Y742" i="6"/>
  <c r="X742" i="6"/>
  <c r="W742" i="6"/>
  <c r="U742" i="6"/>
  <c r="T742" i="6"/>
  <c r="R742" i="6"/>
  <c r="S742" i="6" s="1"/>
  <c r="AC741" i="6"/>
  <c r="AD741" i="6" s="1"/>
  <c r="AB741" i="6"/>
  <c r="AA741" i="6"/>
  <c r="Z741" i="6"/>
  <c r="Y741" i="6"/>
  <c r="X741" i="6"/>
  <c r="W741" i="6"/>
  <c r="U741" i="6"/>
  <c r="T741" i="6"/>
  <c r="S741" i="6"/>
  <c r="R741" i="6"/>
  <c r="AC740" i="6"/>
  <c r="AD740" i="6" s="1"/>
  <c r="AB740" i="6"/>
  <c r="AA740" i="6"/>
  <c r="Z740" i="6"/>
  <c r="Y740" i="6"/>
  <c r="X740" i="6"/>
  <c r="W740" i="6"/>
  <c r="T740" i="6"/>
  <c r="U740" i="6" s="1"/>
  <c r="R740" i="6"/>
  <c r="S740" i="6" s="1"/>
  <c r="AC739" i="6"/>
  <c r="AD739" i="6" s="1"/>
  <c r="AB739" i="6"/>
  <c r="AA739" i="6"/>
  <c r="Z739" i="6"/>
  <c r="Y739" i="6"/>
  <c r="X739" i="6"/>
  <c r="W739" i="6"/>
  <c r="U739" i="6"/>
  <c r="T739" i="6"/>
  <c r="R739" i="6"/>
  <c r="S739" i="6" s="1"/>
  <c r="AC738" i="6"/>
  <c r="AD738" i="6" s="1"/>
  <c r="AB738" i="6"/>
  <c r="AA738" i="6"/>
  <c r="Z738" i="6"/>
  <c r="Y738" i="6"/>
  <c r="X738" i="6"/>
  <c r="W738" i="6"/>
  <c r="U738" i="6"/>
  <c r="T738" i="6"/>
  <c r="R738" i="6"/>
  <c r="S738" i="6" s="1"/>
  <c r="AC737" i="6"/>
  <c r="AD737" i="6" s="1"/>
  <c r="AB737" i="6"/>
  <c r="AA737" i="6"/>
  <c r="Z737" i="6"/>
  <c r="Y737" i="6"/>
  <c r="X737" i="6"/>
  <c r="W737" i="6"/>
  <c r="U737" i="6"/>
  <c r="T737" i="6"/>
  <c r="S737" i="6"/>
  <c r="R737" i="6"/>
  <c r="AC736" i="6"/>
  <c r="AD736" i="6" s="1"/>
  <c r="AB736" i="6"/>
  <c r="AA736" i="6"/>
  <c r="Z736" i="6"/>
  <c r="Y736" i="6"/>
  <c r="X736" i="6"/>
  <c r="W736" i="6"/>
  <c r="T736" i="6"/>
  <c r="U736" i="6" s="1"/>
  <c r="R736" i="6"/>
  <c r="S736" i="6" s="1"/>
  <c r="AC735" i="6"/>
  <c r="AD735" i="6" s="1"/>
  <c r="AB735" i="6"/>
  <c r="AA735" i="6"/>
  <c r="Z735" i="6"/>
  <c r="Y735" i="6"/>
  <c r="X735" i="6"/>
  <c r="W735" i="6"/>
  <c r="T735" i="6"/>
  <c r="U735" i="6" s="1"/>
  <c r="S735" i="6"/>
  <c r="R735" i="6"/>
  <c r="AC734" i="6"/>
  <c r="AD734" i="6" s="1"/>
  <c r="AB734" i="6"/>
  <c r="AA734" i="6"/>
  <c r="Z734" i="6"/>
  <c r="Y734" i="6"/>
  <c r="X734" i="6"/>
  <c r="W734" i="6"/>
  <c r="U734" i="6"/>
  <c r="T734" i="6"/>
  <c r="R734" i="6"/>
  <c r="S734" i="6" s="1"/>
  <c r="AC733" i="6"/>
  <c r="AD733" i="6" s="1"/>
  <c r="AB733" i="6"/>
  <c r="AA733" i="6"/>
  <c r="Z733" i="6"/>
  <c r="Y733" i="6"/>
  <c r="X733" i="6"/>
  <c r="W733" i="6"/>
  <c r="T733" i="6"/>
  <c r="U733" i="6" s="1"/>
  <c r="S733" i="6"/>
  <c r="R733" i="6"/>
  <c r="AC732" i="6"/>
  <c r="AD732" i="6" s="1"/>
  <c r="AB732" i="6"/>
  <c r="AA732" i="6"/>
  <c r="Z732" i="6"/>
  <c r="Y732" i="6"/>
  <c r="X732" i="6"/>
  <c r="W732" i="6"/>
  <c r="T732" i="6"/>
  <c r="U732" i="6" s="1"/>
  <c r="R732" i="6"/>
  <c r="S732" i="6" s="1"/>
  <c r="AC731" i="6"/>
  <c r="AD731" i="6" s="1"/>
  <c r="AB731" i="6"/>
  <c r="AA731" i="6"/>
  <c r="Z731" i="6"/>
  <c r="Y731" i="6"/>
  <c r="X731" i="6"/>
  <c r="W731" i="6"/>
  <c r="T731" i="6"/>
  <c r="U731" i="6" s="1"/>
  <c r="R731" i="6"/>
  <c r="S731" i="6" s="1"/>
  <c r="AC730" i="6"/>
  <c r="AD730" i="6" s="1"/>
  <c r="AB730" i="6"/>
  <c r="AA730" i="6"/>
  <c r="Z730" i="6"/>
  <c r="Y730" i="6"/>
  <c r="X730" i="6"/>
  <c r="W730" i="6"/>
  <c r="T730" i="6"/>
  <c r="U730" i="6" s="1"/>
  <c r="R730" i="6"/>
  <c r="S730" i="6" s="1"/>
  <c r="AC729" i="6"/>
  <c r="AD729" i="6" s="1"/>
  <c r="AB729" i="6"/>
  <c r="AA729" i="6"/>
  <c r="Z729" i="6"/>
  <c r="Y729" i="6"/>
  <c r="X729" i="6"/>
  <c r="W729" i="6"/>
  <c r="U729" i="6"/>
  <c r="T729" i="6"/>
  <c r="R729" i="6"/>
  <c r="S729" i="6" s="1"/>
  <c r="AC728" i="6"/>
  <c r="AD728" i="6" s="1"/>
  <c r="AB728" i="6"/>
  <c r="AA728" i="6"/>
  <c r="Z728" i="6"/>
  <c r="Y728" i="6"/>
  <c r="X728" i="6"/>
  <c r="W728" i="6"/>
  <c r="U728" i="6"/>
  <c r="T728" i="6"/>
  <c r="R728" i="6"/>
  <c r="S728" i="6" s="1"/>
  <c r="AC727" i="6"/>
  <c r="AD727" i="6" s="1"/>
  <c r="AB727" i="6"/>
  <c r="AA727" i="6"/>
  <c r="Z727" i="6"/>
  <c r="Y727" i="6"/>
  <c r="X727" i="6"/>
  <c r="W727" i="6"/>
  <c r="T727" i="6"/>
  <c r="U727" i="6" s="1"/>
  <c r="R727" i="6"/>
  <c r="S727" i="6" s="1"/>
  <c r="AC726" i="6"/>
  <c r="AD726" i="6" s="1"/>
  <c r="AB726" i="6"/>
  <c r="AA726" i="6"/>
  <c r="Z726" i="6"/>
  <c r="Y726" i="6"/>
  <c r="X726" i="6"/>
  <c r="W726" i="6"/>
  <c r="U726" i="6"/>
  <c r="T726" i="6"/>
  <c r="R726" i="6"/>
  <c r="S726" i="6" s="1"/>
  <c r="AC725" i="6"/>
  <c r="AD725" i="6" s="1"/>
  <c r="AB725" i="6"/>
  <c r="AA725" i="6"/>
  <c r="Z725" i="6"/>
  <c r="Y725" i="6"/>
  <c r="X725" i="6"/>
  <c r="W725" i="6"/>
  <c r="U725" i="6"/>
  <c r="T725" i="6"/>
  <c r="S725" i="6"/>
  <c r="R725" i="6"/>
  <c r="AC724" i="6"/>
  <c r="AD724" i="6" s="1"/>
  <c r="AB724" i="6"/>
  <c r="AA724" i="6"/>
  <c r="Z724" i="6"/>
  <c r="Y724" i="6"/>
  <c r="X724" i="6"/>
  <c r="W724" i="6"/>
  <c r="T724" i="6"/>
  <c r="U724" i="6" s="1"/>
  <c r="R724" i="6"/>
  <c r="S724" i="6" s="1"/>
  <c r="AC723" i="6"/>
  <c r="AD723" i="6" s="1"/>
  <c r="AB723" i="6"/>
  <c r="AA723" i="6"/>
  <c r="Z723" i="6"/>
  <c r="Y723" i="6"/>
  <c r="X723" i="6"/>
  <c r="W723" i="6"/>
  <c r="U723" i="6"/>
  <c r="T723" i="6"/>
  <c r="R723" i="6"/>
  <c r="S723" i="6" s="1"/>
  <c r="AC722" i="6"/>
  <c r="AD722" i="6" s="1"/>
  <c r="AB722" i="6"/>
  <c r="AA722" i="6"/>
  <c r="Z722" i="6"/>
  <c r="Y722" i="6"/>
  <c r="X722" i="6"/>
  <c r="W722" i="6"/>
  <c r="U722" i="6"/>
  <c r="T722" i="6"/>
  <c r="R722" i="6"/>
  <c r="S722" i="6" s="1"/>
  <c r="AC721" i="6"/>
  <c r="AD721" i="6" s="1"/>
  <c r="AB721" i="6"/>
  <c r="AA721" i="6"/>
  <c r="Z721" i="6"/>
  <c r="Y721" i="6"/>
  <c r="X721" i="6"/>
  <c r="W721" i="6"/>
  <c r="U721" i="6"/>
  <c r="T721" i="6"/>
  <c r="S721" i="6"/>
  <c r="R721" i="6"/>
  <c r="AC720" i="6"/>
  <c r="AD720" i="6" s="1"/>
  <c r="AB720" i="6"/>
  <c r="AA720" i="6"/>
  <c r="Z720" i="6"/>
  <c r="Y720" i="6"/>
  <c r="X720" i="6"/>
  <c r="W720" i="6"/>
  <c r="T720" i="6"/>
  <c r="U720" i="6" s="1"/>
  <c r="R720" i="6"/>
  <c r="S720" i="6" s="1"/>
  <c r="AC719" i="6"/>
  <c r="AD719" i="6" s="1"/>
  <c r="AB719" i="6"/>
  <c r="AA719" i="6"/>
  <c r="Z719" i="6"/>
  <c r="Y719" i="6"/>
  <c r="X719" i="6"/>
  <c r="W719" i="6"/>
  <c r="T719" i="6"/>
  <c r="U719" i="6" s="1"/>
  <c r="S719" i="6"/>
  <c r="R719" i="6"/>
  <c r="AC718" i="6"/>
  <c r="AD718" i="6" s="1"/>
  <c r="AB718" i="6"/>
  <c r="AA718" i="6"/>
  <c r="Z718" i="6"/>
  <c r="Y718" i="6"/>
  <c r="X718" i="6"/>
  <c r="W718" i="6"/>
  <c r="T718" i="6"/>
  <c r="U718" i="6" s="1"/>
  <c r="R718" i="6"/>
  <c r="S718" i="6" s="1"/>
  <c r="AC717" i="6"/>
  <c r="AD717" i="6" s="1"/>
  <c r="AB717" i="6"/>
  <c r="AA717" i="6"/>
  <c r="Z717" i="6"/>
  <c r="Y717" i="6"/>
  <c r="X717" i="6"/>
  <c r="W717" i="6"/>
  <c r="T717" i="6"/>
  <c r="U717" i="6" s="1"/>
  <c r="R717" i="6"/>
  <c r="S717" i="6" s="1"/>
  <c r="AC716" i="6"/>
  <c r="AD716" i="6" s="1"/>
  <c r="AB716" i="6"/>
  <c r="AA716" i="6"/>
  <c r="Z716" i="6"/>
  <c r="Y716" i="6"/>
  <c r="X716" i="6"/>
  <c r="W716" i="6"/>
  <c r="U716" i="6"/>
  <c r="T716" i="6"/>
  <c r="R716" i="6"/>
  <c r="S716" i="6" s="1"/>
  <c r="AC715" i="6"/>
  <c r="AD715" i="6" s="1"/>
  <c r="AB715" i="6"/>
  <c r="AA715" i="6"/>
  <c r="Z715" i="6"/>
  <c r="Y715" i="6"/>
  <c r="X715" i="6"/>
  <c r="W715" i="6"/>
  <c r="U715" i="6"/>
  <c r="T715" i="6"/>
  <c r="S715" i="6"/>
  <c r="R715" i="6"/>
  <c r="AC714" i="6"/>
  <c r="AD714" i="6" s="1"/>
  <c r="AB714" i="6"/>
  <c r="AA714" i="6"/>
  <c r="Z714" i="6"/>
  <c r="Y714" i="6"/>
  <c r="X714" i="6"/>
  <c r="W714" i="6"/>
  <c r="T714" i="6"/>
  <c r="U714" i="6" s="1"/>
  <c r="R714" i="6"/>
  <c r="S714" i="6" s="1"/>
  <c r="AC713" i="6"/>
  <c r="AD713" i="6" s="1"/>
  <c r="AB713" i="6"/>
  <c r="AA713" i="6"/>
  <c r="Z713" i="6"/>
  <c r="Y713" i="6"/>
  <c r="X713" i="6"/>
  <c r="W713" i="6"/>
  <c r="T713" i="6"/>
  <c r="U713" i="6" s="1"/>
  <c r="R713" i="6"/>
  <c r="S713" i="6" s="1"/>
  <c r="AC712" i="6"/>
  <c r="AD712" i="6" s="1"/>
  <c r="AB712" i="6"/>
  <c r="AA712" i="6"/>
  <c r="Z712" i="6"/>
  <c r="Y712" i="6"/>
  <c r="X712" i="6"/>
  <c r="W712" i="6"/>
  <c r="U712" i="6"/>
  <c r="T712" i="6"/>
  <c r="R712" i="6"/>
  <c r="S712" i="6" s="1"/>
  <c r="AC711" i="6"/>
  <c r="AD711" i="6" s="1"/>
  <c r="AB711" i="6"/>
  <c r="AA711" i="6"/>
  <c r="Z711" i="6"/>
  <c r="Y711" i="6"/>
  <c r="X711" i="6"/>
  <c r="W711" i="6"/>
  <c r="U711" i="6"/>
  <c r="T711" i="6"/>
  <c r="S711" i="6"/>
  <c r="R711" i="6"/>
  <c r="AC710" i="6"/>
  <c r="AD710" i="6" s="1"/>
  <c r="AB710" i="6"/>
  <c r="AA710" i="6"/>
  <c r="Z710" i="6"/>
  <c r="Y710" i="6"/>
  <c r="X710" i="6"/>
  <c r="W710" i="6"/>
  <c r="T710" i="6"/>
  <c r="U710" i="6" s="1"/>
  <c r="R710" i="6"/>
  <c r="S710" i="6" s="1"/>
  <c r="AC709" i="6"/>
  <c r="AD709" i="6" s="1"/>
  <c r="AB709" i="6"/>
  <c r="AA709" i="6"/>
  <c r="Z709" i="6"/>
  <c r="Y709" i="6"/>
  <c r="X709" i="6"/>
  <c r="W709" i="6"/>
  <c r="T709" i="6"/>
  <c r="U709" i="6" s="1"/>
  <c r="R709" i="6"/>
  <c r="S709" i="6" s="1"/>
  <c r="AC708" i="6"/>
  <c r="AD708" i="6" s="1"/>
  <c r="AB708" i="6"/>
  <c r="AA708" i="6"/>
  <c r="Z708" i="6"/>
  <c r="Y708" i="6"/>
  <c r="X708" i="6"/>
  <c r="W708" i="6"/>
  <c r="U708" i="6"/>
  <c r="T708" i="6"/>
  <c r="R708" i="6"/>
  <c r="S708" i="6" s="1"/>
  <c r="AC707" i="6"/>
  <c r="AD707" i="6" s="1"/>
  <c r="AB707" i="6"/>
  <c r="AA707" i="6"/>
  <c r="Z707" i="6"/>
  <c r="Y707" i="6"/>
  <c r="X707" i="6"/>
  <c r="W707" i="6"/>
  <c r="U707" i="6"/>
  <c r="T707" i="6"/>
  <c r="S707" i="6"/>
  <c r="R707" i="6"/>
  <c r="AC706" i="6"/>
  <c r="AD706" i="6" s="1"/>
  <c r="AB706" i="6"/>
  <c r="AA706" i="6"/>
  <c r="Z706" i="6"/>
  <c r="Y706" i="6"/>
  <c r="X706" i="6"/>
  <c r="W706" i="6"/>
  <c r="T706" i="6"/>
  <c r="U706" i="6" s="1"/>
  <c r="R706" i="6"/>
  <c r="S706" i="6" s="1"/>
  <c r="AC705" i="6"/>
  <c r="AD705" i="6" s="1"/>
  <c r="AA705" i="6"/>
  <c r="Z705" i="6"/>
  <c r="Y705" i="6"/>
  <c r="X705" i="6"/>
  <c r="W705" i="6"/>
  <c r="U705" i="6"/>
  <c r="T705" i="6"/>
  <c r="S705" i="6"/>
  <c r="R705" i="6"/>
  <c r="AC704" i="6"/>
  <c r="AD704" i="6" s="1"/>
  <c r="AA704" i="6"/>
  <c r="Z704" i="6"/>
  <c r="Y704" i="6"/>
  <c r="X704" i="6"/>
  <c r="W704" i="6"/>
  <c r="U704" i="6"/>
  <c r="T704" i="6"/>
  <c r="R704" i="6"/>
  <c r="S704" i="6" s="1"/>
  <c r="AC703" i="6"/>
  <c r="AD703" i="6" s="1"/>
  <c r="AA703" i="6"/>
  <c r="Z703" i="6"/>
  <c r="Y703" i="6"/>
  <c r="X703" i="6"/>
  <c r="W703" i="6"/>
  <c r="T703" i="6"/>
  <c r="U703" i="6" s="1"/>
  <c r="R703" i="6"/>
  <c r="S703" i="6" s="1"/>
  <c r="AC702" i="6"/>
  <c r="AD702" i="6" s="1"/>
  <c r="AA702" i="6"/>
  <c r="Z702" i="6"/>
  <c r="Y702" i="6"/>
  <c r="X702" i="6"/>
  <c r="W702" i="6"/>
  <c r="T702" i="6"/>
  <c r="U702" i="6" s="1"/>
  <c r="R702" i="6"/>
  <c r="S702" i="6" s="1"/>
  <c r="AC701" i="6"/>
  <c r="AD701" i="6" s="1"/>
  <c r="AA701" i="6"/>
  <c r="Z701" i="6"/>
  <c r="Y701" i="6"/>
  <c r="X701" i="6"/>
  <c r="W701" i="6"/>
  <c r="U701" i="6"/>
  <c r="T701" i="6"/>
  <c r="S701" i="6"/>
  <c r="R701" i="6"/>
  <c r="AC700" i="6"/>
  <c r="AD700" i="6" s="1"/>
  <c r="AA700" i="6"/>
  <c r="Z700" i="6"/>
  <c r="Y700" i="6"/>
  <c r="X700" i="6"/>
  <c r="W700" i="6"/>
  <c r="U700" i="6"/>
  <c r="T700" i="6"/>
  <c r="R700" i="6"/>
  <c r="S700" i="6" s="1"/>
  <c r="AC699" i="6"/>
  <c r="AD699" i="6" s="1"/>
  <c r="AA699" i="6"/>
  <c r="Z699" i="6"/>
  <c r="Y699" i="6"/>
  <c r="X699" i="6"/>
  <c r="W699" i="6"/>
  <c r="T699" i="6"/>
  <c r="U699" i="6" s="1"/>
  <c r="R699" i="6"/>
  <c r="S699" i="6" s="1"/>
  <c r="AC698" i="6"/>
  <c r="AD698" i="6" s="1"/>
  <c r="AA698" i="6"/>
  <c r="Z698" i="6"/>
  <c r="Y698" i="6"/>
  <c r="X698" i="6"/>
  <c r="W698" i="6"/>
  <c r="T698" i="6"/>
  <c r="U698" i="6" s="1"/>
  <c r="R698" i="6"/>
  <c r="S698" i="6" s="1"/>
  <c r="AC697" i="6"/>
  <c r="AD697" i="6" s="1"/>
  <c r="AA697" i="6"/>
  <c r="Z697" i="6"/>
  <c r="Y697" i="6"/>
  <c r="X697" i="6"/>
  <c r="W697" i="6"/>
  <c r="U697" i="6"/>
  <c r="T697" i="6"/>
  <c r="S697" i="6"/>
  <c r="R697" i="6"/>
  <c r="AC696" i="6"/>
  <c r="AD696" i="6" s="1"/>
  <c r="AA696" i="6"/>
  <c r="Z696" i="6"/>
  <c r="Y696" i="6"/>
  <c r="X696" i="6"/>
  <c r="W696" i="6"/>
  <c r="U696" i="6"/>
  <c r="T696" i="6"/>
  <c r="R696" i="6"/>
  <c r="S696" i="6" s="1"/>
  <c r="AC695" i="6"/>
  <c r="AD695" i="6" s="1"/>
  <c r="AA695" i="6"/>
  <c r="Z695" i="6"/>
  <c r="Y695" i="6"/>
  <c r="X695" i="6"/>
  <c r="W695" i="6"/>
  <c r="T695" i="6"/>
  <c r="U695" i="6" s="1"/>
  <c r="R695" i="6"/>
  <c r="S695" i="6" s="1"/>
  <c r="AC694" i="6"/>
  <c r="AD694" i="6" s="1"/>
  <c r="AA694" i="6"/>
  <c r="Z694" i="6"/>
  <c r="Y694" i="6"/>
  <c r="X694" i="6"/>
  <c r="W694" i="6"/>
  <c r="T694" i="6"/>
  <c r="U694" i="6" s="1"/>
  <c r="R694" i="6"/>
  <c r="S694" i="6" s="1"/>
  <c r="AC693" i="6"/>
  <c r="AD693" i="6" s="1"/>
  <c r="AA693" i="6"/>
  <c r="Z693" i="6"/>
  <c r="Y693" i="6"/>
  <c r="X693" i="6"/>
  <c r="W693" i="6"/>
  <c r="U693" i="6"/>
  <c r="T693" i="6"/>
  <c r="S693" i="6"/>
  <c r="R693" i="6"/>
  <c r="AC692" i="6"/>
  <c r="AD692" i="6" s="1"/>
  <c r="AA692" i="6"/>
  <c r="Z692" i="6"/>
  <c r="Y692" i="6"/>
  <c r="X692" i="6"/>
  <c r="W692" i="6"/>
  <c r="U692" i="6"/>
  <c r="T692" i="6"/>
  <c r="R692" i="6"/>
  <c r="S692" i="6" s="1"/>
  <c r="AC691" i="6"/>
  <c r="AD691" i="6" s="1"/>
  <c r="AA691" i="6"/>
  <c r="Z691" i="6"/>
  <c r="Y691" i="6"/>
  <c r="X691" i="6"/>
  <c r="W691" i="6"/>
  <c r="T691" i="6"/>
  <c r="U691" i="6" s="1"/>
  <c r="R691" i="6"/>
  <c r="S691" i="6" s="1"/>
  <c r="AC690" i="6"/>
  <c r="AD690" i="6" s="1"/>
  <c r="AA690" i="6"/>
  <c r="Z690" i="6"/>
  <c r="Y690" i="6"/>
  <c r="X690" i="6"/>
  <c r="W690" i="6"/>
  <c r="T690" i="6"/>
  <c r="U690" i="6" s="1"/>
  <c r="R690" i="6"/>
  <c r="S690" i="6" s="1"/>
  <c r="AC689" i="6"/>
  <c r="AD689" i="6" s="1"/>
  <c r="AA689" i="6"/>
  <c r="Z689" i="6"/>
  <c r="Y689" i="6"/>
  <c r="X689" i="6"/>
  <c r="W689" i="6"/>
  <c r="U689" i="6"/>
  <c r="T689" i="6"/>
  <c r="S689" i="6"/>
  <c r="R689" i="6"/>
  <c r="AC688" i="6"/>
  <c r="AD688" i="6" s="1"/>
  <c r="AA688" i="6"/>
  <c r="Z688" i="6"/>
  <c r="Y688" i="6"/>
  <c r="X688" i="6"/>
  <c r="W688" i="6"/>
  <c r="U688" i="6"/>
  <c r="T688" i="6"/>
  <c r="R688" i="6"/>
  <c r="S688" i="6" s="1"/>
  <c r="AC687" i="6"/>
  <c r="AD687" i="6" s="1"/>
  <c r="AA687" i="6"/>
  <c r="Z687" i="6"/>
  <c r="Y687" i="6"/>
  <c r="X687" i="6"/>
  <c r="W687" i="6"/>
  <c r="T687" i="6"/>
  <c r="U687" i="6" s="1"/>
  <c r="R687" i="6"/>
  <c r="S687" i="6" s="1"/>
  <c r="AC686" i="6"/>
  <c r="AD686" i="6" s="1"/>
  <c r="AA686" i="6"/>
  <c r="Z686" i="6"/>
  <c r="Y686" i="6"/>
  <c r="X686" i="6"/>
  <c r="W686" i="6"/>
  <c r="T686" i="6"/>
  <c r="U686" i="6" s="1"/>
  <c r="R686" i="6"/>
  <c r="S686" i="6" s="1"/>
  <c r="AC685" i="6"/>
  <c r="AD685" i="6" s="1"/>
  <c r="AA685" i="6"/>
  <c r="Z685" i="6"/>
  <c r="Y685" i="6"/>
  <c r="X685" i="6"/>
  <c r="W685" i="6"/>
  <c r="U685" i="6"/>
  <c r="T685" i="6"/>
  <c r="S685" i="6"/>
  <c r="R685" i="6"/>
  <c r="AC684" i="6"/>
  <c r="AD684" i="6" s="1"/>
  <c r="AA684" i="6"/>
  <c r="Z684" i="6"/>
  <c r="Y684" i="6"/>
  <c r="X684" i="6"/>
  <c r="W684" i="6"/>
  <c r="U684" i="6"/>
  <c r="T684" i="6"/>
  <c r="R684" i="6"/>
  <c r="S684" i="6" s="1"/>
  <c r="AC683" i="6"/>
  <c r="AD683" i="6" s="1"/>
  <c r="AA683" i="6"/>
  <c r="Z683" i="6"/>
  <c r="Y683" i="6"/>
  <c r="X683" i="6"/>
  <c r="W683" i="6"/>
  <c r="T683" i="6"/>
  <c r="U683" i="6" s="1"/>
  <c r="R683" i="6"/>
  <c r="S683" i="6" s="1"/>
  <c r="AC682" i="6"/>
  <c r="AD682" i="6" s="1"/>
  <c r="AA682" i="6"/>
  <c r="Z682" i="6"/>
  <c r="Y682" i="6"/>
  <c r="X682" i="6"/>
  <c r="W682" i="6"/>
  <c r="T682" i="6"/>
  <c r="U682" i="6" s="1"/>
  <c r="R682" i="6"/>
  <c r="S682" i="6" s="1"/>
  <c r="AC681" i="6"/>
  <c r="AD681" i="6" s="1"/>
  <c r="AA681" i="6"/>
  <c r="Z681" i="6"/>
  <c r="Y681" i="6"/>
  <c r="X681" i="6"/>
  <c r="W681" i="6"/>
  <c r="U681" i="6"/>
  <c r="T681" i="6"/>
  <c r="S681" i="6"/>
  <c r="R681" i="6"/>
  <c r="AC680" i="6"/>
  <c r="AD680" i="6" s="1"/>
  <c r="AA680" i="6"/>
  <c r="Z680" i="6"/>
  <c r="Y680" i="6"/>
  <c r="X680" i="6"/>
  <c r="W680" i="6"/>
  <c r="U680" i="6"/>
  <c r="T680" i="6"/>
  <c r="R680" i="6"/>
  <c r="S680" i="6" s="1"/>
  <c r="AC679" i="6"/>
  <c r="AD679" i="6" s="1"/>
  <c r="AA679" i="6"/>
  <c r="Z679" i="6"/>
  <c r="Y679" i="6"/>
  <c r="X679" i="6"/>
  <c r="W679" i="6"/>
  <c r="T679" i="6"/>
  <c r="U679" i="6" s="1"/>
  <c r="R679" i="6"/>
  <c r="S679" i="6" s="1"/>
  <c r="AC678" i="6"/>
  <c r="AD678" i="6" s="1"/>
  <c r="AA678" i="6"/>
  <c r="Z678" i="6"/>
  <c r="Y678" i="6"/>
  <c r="X678" i="6"/>
  <c r="W678" i="6"/>
  <c r="T678" i="6"/>
  <c r="U678" i="6" s="1"/>
  <c r="R678" i="6"/>
  <c r="S678" i="6" s="1"/>
  <c r="AC677" i="6"/>
  <c r="AD677" i="6" s="1"/>
  <c r="AA677" i="6"/>
  <c r="Z677" i="6"/>
  <c r="Y677" i="6"/>
  <c r="X677" i="6"/>
  <c r="W677" i="6"/>
  <c r="U677" i="6"/>
  <c r="T677" i="6"/>
  <c r="S677" i="6"/>
  <c r="R677" i="6"/>
  <c r="AC676" i="6"/>
  <c r="AD676" i="6" s="1"/>
  <c r="AA676" i="6"/>
  <c r="Z676" i="6"/>
  <c r="Y676" i="6"/>
  <c r="X676" i="6"/>
  <c r="W676" i="6"/>
  <c r="U676" i="6"/>
  <c r="T676" i="6"/>
  <c r="R676" i="6"/>
  <c r="S676" i="6" s="1"/>
  <c r="AC675" i="6"/>
  <c r="AD675" i="6" s="1"/>
  <c r="AA675" i="6"/>
  <c r="Z675" i="6"/>
  <c r="Y675" i="6"/>
  <c r="X675" i="6"/>
  <c r="W675" i="6"/>
  <c r="T675" i="6"/>
  <c r="U675" i="6" s="1"/>
  <c r="R675" i="6"/>
  <c r="S675" i="6" s="1"/>
  <c r="AC674" i="6"/>
  <c r="AD674" i="6" s="1"/>
  <c r="AA674" i="6"/>
  <c r="Z674" i="6"/>
  <c r="Y674" i="6"/>
  <c r="X674" i="6"/>
  <c r="W674" i="6"/>
  <c r="T674" i="6"/>
  <c r="U674" i="6" s="1"/>
  <c r="R674" i="6"/>
  <c r="S674" i="6" s="1"/>
  <c r="AC673" i="6"/>
  <c r="AD673" i="6" s="1"/>
  <c r="AB673" i="6"/>
  <c r="AA673" i="6"/>
  <c r="Z673" i="6"/>
  <c r="Y673" i="6"/>
  <c r="X673" i="6"/>
  <c r="W673" i="6"/>
  <c r="T673" i="6"/>
  <c r="U673" i="6" s="1"/>
  <c r="R673" i="6"/>
  <c r="S673" i="6" s="1"/>
  <c r="AC672" i="6"/>
  <c r="AD672" i="6" s="1"/>
  <c r="AB672" i="6"/>
  <c r="AA672" i="6"/>
  <c r="Z672" i="6"/>
  <c r="Y672" i="6"/>
  <c r="X672" i="6"/>
  <c r="W672" i="6"/>
  <c r="U672" i="6"/>
  <c r="T672" i="6"/>
  <c r="R672" i="6"/>
  <c r="S672" i="6" s="1"/>
  <c r="AC671" i="6"/>
  <c r="AD671" i="6" s="1"/>
  <c r="AB671" i="6"/>
  <c r="AA671" i="6"/>
  <c r="Z671" i="6"/>
  <c r="Y671" i="6"/>
  <c r="X671" i="6"/>
  <c r="W671" i="6"/>
  <c r="U671" i="6"/>
  <c r="T671" i="6"/>
  <c r="S671" i="6"/>
  <c r="R671" i="6"/>
  <c r="AC670" i="6"/>
  <c r="AD670" i="6" s="1"/>
  <c r="AB670" i="6"/>
  <c r="AA670" i="6"/>
  <c r="Z670" i="6"/>
  <c r="Y670" i="6"/>
  <c r="X670" i="6"/>
  <c r="W670" i="6"/>
  <c r="T670" i="6"/>
  <c r="U670" i="6" s="1"/>
  <c r="R670" i="6"/>
  <c r="S670" i="6" s="1"/>
  <c r="AC669" i="6"/>
  <c r="AD669" i="6" s="1"/>
  <c r="AB669" i="6"/>
  <c r="AA669" i="6"/>
  <c r="Z669" i="6"/>
  <c r="Y669" i="6"/>
  <c r="X669" i="6"/>
  <c r="W669" i="6"/>
  <c r="T669" i="6"/>
  <c r="U669" i="6" s="1"/>
  <c r="R669" i="6"/>
  <c r="S669" i="6" s="1"/>
  <c r="AC668" i="6"/>
  <c r="AD668" i="6" s="1"/>
  <c r="AB668" i="6"/>
  <c r="AA668" i="6"/>
  <c r="Z668" i="6"/>
  <c r="Y668" i="6"/>
  <c r="X668" i="6"/>
  <c r="W668" i="6"/>
  <c r="U668" i="6"/>
  <c r="T668" i="6"/>
  <c r="R668" i="6"/>
  <c r="S668" i="6" s="1"/>
  <c r="AC667" i="6"/>
  <c r="AD667" i="6" s="1"/>
  <c r="AB667" i="6"/>
  <c r="AA667" i="6"/>
  <c r="Z667" i="6"/>
  <c r="Y667" i="6"/>
  <c r="X667" i="6"/>
  <c r="W667" i="6"/>
  <c r="U667" i="6"/>
  <c r="T667" i="6"/>
  <c r="S667" i="6"/>
  <c r="R667" i="6"/>
  <c r="AC666" i="6"/>
  <c r="AD666" i="6" s="1"/>
  <c r="AB666" i="6"/>
  <c r="AA666" i="6"/>
  <c r="Z666" i="6"/>
  <c r="Y666" i="6"/>
  <c r="X666" i="6"/>
  <c r="W666" i="6"/>
  <c r="T666" i="6"/>
  <c r="U666" i="6" s="1"/>
  <c r="R666" i="6"/>
  <c r="S666" i="6" s="1"/>
  <c r="AC665" i="6"/>
  <c r="AD665" i="6" s="1"/>
  <c r="AB665" i="6"/>
  <c r="AA665" i="6"/>
  <c r="Z665" i="6"/>
  <c r="Y665" i="6"/>
  <c r="X665" i="6"/>
  <c r="W665" i="6"/>
  <c r="T665" i="6"/>
  <c r="U665" i="6" s="1"/>
  <c r="R665" i="6"/>
  <c r="S665" i="6" s="1"/>
  <c r="AC664" i="6"/>
  <c r="AD664" i="6" s="1"/>
  <c r="AB664" i="6"/>
  <c r="AA664" i="6"/>
  <c r="Z664" i="6"/>
  <c r="Y664" i="6"/>
  <c r="X664" i="6"/>
  <c r="W664" i="6"/>
  <c r="U664" i="6"/>
  <c r="T664" i="6"/>
  <c r="R664" i="6"/>
  <c r="S664" i="6" s="1"/>
  <c r="AC663" i="6"/>
  <c r="AD663" i="6" s="1"/>
  <c r="AB663" i="6"/>
  <c r="AA663" i="6"/>
  <c r="Z663" i="6"/>
  <c r="Y663" i="6"/>
  <c r="X663" i="6"/>
  <c r="W663" i="6"/>
  <c r="U663" i="6"/>
  <c r="T663" i="6"/>
  <c r="S663" i="6"/>
  <c r="R663" i="6"/>
  <c r="AC662" i="6"/>
  <c r="AD662" i="6" s="1"/>
  <c r="AB662" i="6"/>
  <c r="AA662" i="6"/>
  <c r="Z662" i="6"/>
  <c r="Y662" i="6"/>
  <c r="X662" i="6"/>
  <c r="W662" i="6"/>
  <c r="T662" i="6"/>
  <c r="U662" i="6" s="1"/>
  <c r="R662" i="6"/>
  <c r="S662" i="6" s="1"/>
  <c r="AC661" i="6"/>
  <c r="AD661" i="6" s="1"/>
  <c r="AB661" i="6"/>
  <c r="AA661" i="6"/>
  <c r="Z661" i="6"/>
  <c r="Y661" i="6"/>
  <c r="X661" i="6"/>
  <c r="W661" i="6"/>
  <c r="T661" i="6"/>
  <c r="U661" i="6" s="1"/>
  <c r="R661" i="6"/>
  <c r="S661" i="6" s="1"/>
  <c r="AC660" i="6"/>
  <c r="AD660" i="6" s="1"/>
  <c r="AB660" i="6"/>
  <c r="AA660" i="6"/>
  <c r="Z660" i="6"/>
  <c r="Y660" i="6"/>
  <c r="X660" i="6"/>
  <c r="W660" i="6"/>
  <c r="U660" i="6"/>
  <c r="T660" i="6"/>
  <c r="R660" i="6"/>
  <c r="S660" i="6" s="1"/>
  <c r="AC659" i="6"/>
  <c r="AD659" i="6" s="1"/>
  <c r="AB659" i="6"/>
  <c r="AA659" i="6"/>
  <c r="Z659" i="6"/>
  <c r="Y659" i="6"/>
  <c r="X659" i="6"/>
  <c r="W659" i="6"/>
  <c r="U659" i="6"/>
  <c r="T659" i="6"/>
  <c r="S659" i="6"/>
  <c r="R659" i="6"/>
  <c r="AC658" i="6"/>
  <c r="AD658" i="6" s="1"/>
  <c r="AB658" i="6"/>
  <c r="AA658" i="6"/>
  <c r="Z658" i="6"/>
  <c r="Y658" i="6"/>
  <c r="X658" i="6"/>
  <c r="W658" i="6"/>
  <c r="T658" i="6"/>
  <c r="U658" i="6" s="1"/>
  <c r="R658" i="6"/>
  <c r="S658" i="6" s="1"/>
  <c r="AC657" i="6"/>
  <c r="AD657" i="6" s="1"/>
  <c r="AB657" i="6"/>
  <c r="AA657" i="6"/>
  <c r="Z657" i="6"/>
  <c r="Y657" i="6"/>
  <c r="X657" i="6"/>
  <c r="W657" i="6"/>
  <c r="T657" i="6"/>
  <c r="U657" i="6" s="1"/>
  <c r="R657" i="6"/>
  <c r="S657" i="6" s="1"/>
  <c r="AC656" i="6"/>
  <c r="AD656" i="6" s="1"/>
  <c r="AB656" i="6"/>
  <c r="AA656" i="6"/>
  <c r="Z656" i="6"/>
  <c r="Y656" i="6"/>
  <c r="X656" i="6"/>
  <c r="W656" i="6"/>
  <c r="U656" i="6"/>
  <c r="T656" i="6"/>
  <c r="R656" i="6"/>
  <c r="S656" i="6" s="1"/>
  <c r="AC655" i="6"/>
  <c r="AD655" i="6" s="1"/>
  <c r="AB655" i="6"/>
  <c r="AA655" i="6"/>
  <c r="Z655" i="6"/>
  <c r="Y655" i="6"/>
  <c r="X655" i="6"/>
  <c r="W655" i="6"/>
  <c r="U655" i="6"/>
  <c r="T655" i="6"/>
  <c r="S655" i="6"/>
  <c r="R655" i="6"/>
  <c r="AC654" i="6"/>
  <c r="AD654" i="6" s="1"/>
  <c r="AB654" i="6"/>
  <c r="AA654" i="6"/>
  <c r="Z654" i="6"/>
  <c r="Y654" i="6"/>
  <c r="X654" i="6"/>
  <c r="W654" i="6"/>
  <c r="T654" i="6"/>
  <c r="U654" i="6" s="1"/>
  <c r="R654" i="6"/>
  <c r="S654" i="6" s="1"/>
  <c r="AC653" i="6"/>
  <c r="AD653" i="6" s="1"/>
  <c r="AB653" i="6"/>
  <c r="AA653" i="6"/>
  <c r="Z653" i="6"/>
  <c r="Y653" i="6"/>
  <c r="X653" i="6"/>
  <c r="W653" i="6"/>
  <c r="T653" i="6"/>
  <c r="U653" i="6" s="1"/>
  <c r="R653" i="6"/>
  <c r="S653" i="6" s="1"/>
  <c r="AC652" i="6"/>
  <c r="AD652" i="6" s="1"/>
  <c r="AB652" i="6"/>
  <c r="AA652" i="6"/>
  <c r="Z652" i="6"/>
  <c r="Y652" i="6"/>
  <c r="X652" i="6"/>
  <c r="W652" i="6"/>
  <c r="U652" i="6"/>
  <c r="T652" i="6"/>
  <c r="R652" i="6"/>
  <c r="S652" i="6" s="1"/>
  <c r="AC651" i="6"/>
  <c r="AD651" i="6" s="1"/>
  <c r="AB651" i="6"/>
  <c r="AA651" i="6"/>
  <c r="Z651" i="6"/>
  <c r="Y651" i="6"/>
  <c r="X651" i="6"/>
  <c r="W651" i="6"/>
  <c r="U651" i="6"/>
  <c r="T651" i="6"/>
  <c r="S651" i="6"/>
  <c r="R651" i="6"/>
  <c r="AC650" i="6"/>
  <c r="AD650" i="6" s="1"/>
  <c r="AB650" i="6"/>
  <c r="AA650" i="6"/>
  <c r="Z650" i="6"/>
  <c r="Y650" i="6"/>
  <c r="X650" i="6"/>
  <c r="W650" i="6"/>
  <c r="T650" i="6"/>
  <c r="U650" i="6" s="1"/>
  <c r="R650" i="6"/>
  <c r="S650" i="6" s="1"/>
  <c r="AC649" i="6"/>
  <c r="AD649" i="6" s="1"/>
  <c r="AB649" i="6"/>
  <c r="AA649" i="6"/>
  <c r="Z649" i="6"/>
  <c r="Y649" i="6"/>
  <c r="X649" i="6"/>
  <c r="W649" i="6"/>
  <c r="T649" i="6"/>
  <c r="U649" i="6" s="1"/>
  <c r="R649" i="6"/>
  <c r="S649" i="6" s="1"/>
  <c r="AC648" i="6"/>
  <c r="AD648" i="6" s="1"/>
  <c r="AB648" i="6"/>
  <c r="AA648" i="6"/>
  <c r="Z648" i="6"/>
  <c r="Y648" i="6"/>
  <c r="X648" i="6"/>
  <c r="W648" i="6"/>
  <c r="U648" i="6"/>
  <c r="T648" i="6"/>
  <c r="R648" i="6"/>
  <c r="S648" i="6" s="1"/>
  <c r="AC647" i="6"/>
  <c r="AD647" i="6" s="1"/>
  <c r="AB647" i="6"/>
  <c r="AA647" i="6"/>
  <c r="Z647" i="6"/>
  <c r="Y647" i="6"/>
  <c r="X647" i="6"/>
  <c r="W647" i="6"/>
  <c r="U647" i="6"/>
  <c r="T647" i="6"/>
  <c r="S647" i="6"/>
  <c r="R647" i="6"/>
  <c r="AC646" i="6"/>
  <c r="AD646" i="6" s="1"/>
  <c r="AB646" i="6"/>
  <c r="AA646" i="6"/>
  <c r="Z646" i="6"/>
  <c r="Y646" i="6"/>
  <c r="X646" i="6"/>
  <c r="W646" i="6"/>
  <c r="T646" i="6"/>
  <c r="U646" i="6" s="1"/>
  <c r="R646" i="6"/>
  <c r="S646" i="6" s="1"/>
  <c r="AC645" i="6"/>
  <c r="AD645" i="6" s="1"/>
  <c r="AB645" i="6"/>
  <c r="AA645" i="6"/>
  <c r="Z645" i="6"/>
  <c r="Y645" i="6"/>
  <c r="X645" i="6"/>
  <c r="W645" i="6"/>
  <c r="T645" i="6"/>
  <c r="U645" i="6" s="1"/>
  <c r="R645" i="6"/>
  <c r="S645" i="6" s="1"/>
  <c r="AC644" i="6"/>
  <c r="AD644" i="6" s="1"/>
  <c r="AB644" i="6"/>
  <c r="AA644" i="6"/>
  <c r="Z644" i="6"/>
  <c r="Y644" i="6"/>
  <c r="X644" i="6"/>
  <c r="W644" i="6"/>
  <c r="U644" i="6"/>
  <c r="T644" i="6"/>
  <c r="R644" i="6"/>
  <c r="S644" i="6" s="1"/>
  <c r="AC643" i="6"/>
  <c r="AD643" i="6" s="1"/>
  <c r="AB643" i="6"/>
  <c r="AA643" i="6"/>
  <c r="Z643" i="6"/>
  <c r="Y643" i="6"/>
  <c r="X643" i="6"/>
  <c r="W643" i="6"/>
  <c r="U643" i="6"/>
  <c r="T643" i="6"/>
  <c r="S643" i="6"/>
  <c r="R643" i="6"/>
  <c r="AC642" i="6"/>
  <c r="AD642" i="6" s="1"/>
  <c r="AB642" i="6"/>
  <c r="AA642" i="6"/>
  <c r="Z642" i="6"/>
  <c r="Y642" i="6"/>
  <c r="X642" i="6"/>
  <c r="W642" i="6"/>
  <c r="T642" i="6"/>
  <c r="U642" i="6" s="1"/>
  <c r="R642" i="6"/>
  <c r="S642" i="6" s="1"/>
  <c r="AC641" i="6"/>
  <c r="AD641" i="6" s="1"/>
  <c r="AA641" i="6"/>
  <c r="Z641" i="6"/>
  <c r="Y641" i="6"/>
  <c r="X641" i="6"/>
  <c r="W641" i="6"/>
  <c r="U641" i="6"/>
  <c r="T641" i="6"/>
  <c r="S641" i="6"/>
  <c r="R641" i="6"/>
  <c r="AC640" i="6"/>
  <c r="AD640" i="6" s="1"/>
  <c r="AA640" i="6"/>
  <c r="Z640" i="6"/>
  <c r="Y640" i="6"/>
  <c r="X640" i="6"/>
  <c r="W640" i="6"/>
  <c r="U640" i="6"/>
  <c r="T640" i="6"/>
  <c r="R640" i="6"/>
  <c r="S640" i="6" s="1"/>
  <c r="AC639" i="6"/>
  <c r="AD639" i="6" s="1"/>
  <c r="AA639" i="6"/>
  <c r="Z639" i="6"/>
  <c r="Y639" i="6"/>
  <c r="X639" i="6"/>
  <c r="W639" i="6"/>
  <c r="T639" i="6"/>
  <c r="U639" i="6" s="1"/>
  <c r="R639" i="6"/>
  <c r="S639" i="6" s="1"/>
  <c r="AC638" i="6"/>
  <c r="AD638" i="6" s="1"/>
  <c r="AA638" i="6"/>
  <c r="Z638" i="6"/>
  <c r="Y638" i="6"/>
  <c r="X638" i="6"/>
  <c r="W638" i="6"/>
  <c r="T638" i="6"/>
  <c r="U638" i="6" s="1"/>
  <c r="R638" i="6"/>
  <c r="S638" i="6" s="1"/>
  <c r="AC637" i="6"/>
  <c r="AD637" i="6" s="1"/>
  <c r="AA637" i="6"/>
  <c r="Z637" i="6"/>
  <c r="Y637" i="6"/>
  <c r="X637" i="6"/>
  <c r="W637" i="6"/>
  <c r="U637" i="6"/>
  <c r="T637" i="6"/>
  <c r="S637" i="6"/>
  <c r="R637" i="6"/>
  <c r="AC636" i="6"/>
  <c r="AD636" i="6" s="1"/>
  <c r="AA636" i="6"/>
  <c r="Z636" i="6"/>
  <c r="Y636" i="6"/>
  <c r="X636" i="6"/>
  <c r="W636" i="6"/>
  <c r="U636" i="6"/>
  <c r="T636" i="6"/>
  <c r="R636" i="6"/>
  <c r="S636" i="6" s="1"/>
  <c r="AC635" i="6"/>
  <c r="AD635" i="6" s="1"/>
  <c r="AA635" i="6"/>
  <c r="Z635" i="6"/>
  <c r="Y635" i="6"/>
  <c r="X635" i="6"/>
  <c r="W635" i="6"/>
  <c r="T635" i="6"/>
  <c r="U635" i="6" s="1"/>
  <c r="R635" i="6"/>
  <c r="S635" i="6" s="1"/>
  <c r="AC634" i="6"/>
  <c r="AD634" i="6" s="1"/>
  <c r="AA634" i="6"/>
  <c r="Z634" i="6"/>
  <c r="Y634" i="6"/>
  <c r="X634" i="6"/>
  <c r="W634" i="6"/>
  <c r="T634" i="6"/>
  <c r="U634" i="6" s="1"/>
  <c r="R634" i="6"/>
  <c r="S634" i="6" s="1"/>
  <c r="AC633" i="6"/>
  <c r="AD633" i="6" s="1"/>
  <c r="AA633" i="6"/>
  <c r="Z633" i="6"/>
  <c r="Y633" i="6"/>
  <c r="X633" i="6"/>
  <c r="W633" i="6"/>
  <c r="U633" i="6"/>
  <c r="T633" i="6"/>
  <c r="S633" i="6"/>
  <c r="R633" i="6"/>
  <c r="AC632" i="6"/>
  <c r="AD632" i="6" s="1"/>
  <c r="AA632" i="6"/>
  <c r="Z632" i="6"/>
  <c r="Y632" i="6"/>
  <c r="X632" i="6"/>
  <c r="W632" i="6"/>
  <c r="U632" i="6"/>
  <c r="T632" i="6"/>
  <c r="R632" i="6"/>
  <c r="S632" i="6" s="1"/>
  <c r="AC631" i="6"/>
  <c r="AD631" i="6" s="1"/>
  <c r="AA631" i="6"/>
  <c r="Z631" i="6"/>
  <c r="Y631" i="6"/>
  <c r="X631" i="6"/>
  <c r="W631" i="6"/>
  <c r="T631" i="6"/>
  <c r="U631" i="6" s="1"/>
  <c r="R631" i="6"/>
  <c r="S631" i="6" s="1"/>
  <c r="AC630" i="6"/>
  <c r="AD630" i="6" s="1"/>
  <c r="AA630" i="6"/>
  <c r="Z630" i="6"/>
  <c r="Y630" i="6"/>
  <c r="X630" i="6"/>
  <c r="W630" i="6"/>
  <c r="T630" i="6"/>
  <c r="U630" i="6" s="1"/>
  <c r="R630" i="6"/>
  <c r="S630" i="6" s="1"/>
  <c r="AC629" i="6"/>
  <c r="AD629" i="6" s="1"/>
  <c r="AA629" i="6"/>
  <c r="Z629" i="6"/>
  <c r="Y629" i="6"/>
  <c r="X629" i="6"/>
  <c r="W629" i="6"/>
  <c r="U629" i="6"/>
  <c r="T629" i="6"/>
  <c r="S629" i="6"/>
  <c r="R629" i="6"/>
  <c r="AC628" i="6"/>
  <c r="AD628" i="6" s="1"/>
  <c r="AA628" i="6"/>
  <c r="Z628" i="6"/>
  <c r="Y628" i="6"/>
  <c r="X628" i="6"/>
  <c r="W628" i="6"/>
  <c r="U628" i="6"/>
  <c r="T628" i="6"/>
  <c r="R628" i="6"/>
  <c r="S628" i="6" s="1"/>
  <c r="AC627" i="6"/>
  <c r="AD627" i="6" s="1"/>
  <c r="AA627" i="6"/>
  <c r="Z627" i="6"/>
  <c r="Y627" i="6"/>
  <c r="X627" i="6"/>
  <c r="W627" i="6"/>
  <c r="T627" i="6"/>
  <c r="U627" i="6" s="1"/>
  <c r="R627" i="6"/>
  <c r="S627" i="6" s="1"/>
  <c r="AC626" i="6"/>
  <c r="AD626" i="6" s="1"/>
  <c r="AA626" i="6"/>
  <c r="Z626" i="6"/>
  <c r="Y626" i="6"/>
  <c r="X626" i="6"/>
  <c r="W626" i="6"/>
  <c r="T626" i="6"/>
  <c r="U626" i="6" s="1"/>
  <c r="R626" i="6"/>
  <c r="S626" i="6" s="1"/>
  <c r="AC625" i="6"/>
  <c r="AD625" i="6" s="1"/>
  <c r="AA625" i="6"/>
  <c r="Z625" i="6"/>
  <c r="Y625" i="6"/>
  <c r="X625" i="6"/>
  <c r="W625" i="6"/>
  <c r="U625" i="6"/>
  <c r="T625" i="6"/>
  <c r="S625" i="6"/>
  <c r="R625" i="6"/>
  <c r="AC624" i="6"/>
  <c r="AD624" i="6" s="1"/>
  <c r="AA624" i="6"/>
  <c r="Z624" i="6"/>
  <c r="Y624" i="6"/>
  <c r="X624" i="6"/>
  <c r="W624" i="6"/>
  <c r="U624" i="6"/>
  <c r="T624" i="6"/>
  <c r="R624" i="6"/>
  <c r="S624" i="6" s="1"/>
  <c r="AC623" i="6"/>
  <c r="AD623" i="6" s="1"/>
  <c r="AA623" i="6"/>
  <c r="Z623" i="6"/>
  <c r="Y623" i="6"/>
  <c r="X623" i="6"/>
  <c r="W623" i="6"/>
  <c r="T623" i="6"/>
  <c r="U623" i="6" s="1"/>
  <c r="R623" i="6"/>
  <c r="S623" i="6" s="1"/>
  <c r="AC622" i="6"/>
  <c r="AD622" i="6" s="1"/>
  <c r="AA622" i="6"/>
  <c r="Z622" i="6"/>
  <c r="Y622" i="6"/>
  <c r="X622" i="6"/>
  <c r="W622" i="6"/>
  <c r="T622" i="6"/>
  <c r="U622" i="6" s="1"/>
  <c r="R622" i="6"/>
  <c r="S622" i="6" s="1"/>
  <c r="AC621" i="6"/>
  <c r="AD621" i="6" s="1"/>
  <c r="AA621" i="6"/>
  <c r="Z621" i="6"/>
  <c r="Y621" i="6"/>
  <c r="X621" i="6"/>
  <c r="W621" i="6"/>
  <c r="U621" i="6"/>
  <c r="T621" i="6"/>
  <c r="S621" i="6"/>
  <c r="R621" i="6"/>
  <c r="AC620" i="6"/>
  <c r="AD620" i="6" s="1"/>
  <c r="AA620" i="6"/>
  <c r="Z620" i="6"/>
  <c r="Y620" i="6"/>
  <c r="X620" i="6"/>
  <c r="W620" i="6"/>
  <c r="U620" i="6"/>
  <c r="T620" i="6"/>
  <c r="R620" i="6"/>
  <c r="S620" i="6" s="1"/>
  <c r="AC619" i="6"/>
  <c r="AD619" i="6" s="1"/>
  <c r="AA619" i="6"/>
  <c r="Z619" i="6"/>
  <c r="Y619" i="6"/>
  <c r="X619" i="6"/>
  <c r="W619" i="6"/>
  <c r="T619" i="6"/>
  <c r="U619" i="6" s="1"/>
  <c r="R619" i="6"/>
  <c r="S619" i="6" s="1"/>
  <c r="AC618" i="6"/>
  <c r="AD618" i="6" s="1"/>
  <c r="AA618" i="6"/>
  <c r="Z618" i="6"/>
  <c r="Y618" i="6"/>
  <c r="X618" i="6"/>
  <c r="W618" i="6"/>
  <c r="T618" i="6"/>
  <c r="U618" i="6" s="1"/>
  <c r="R618" i="6"/>
  <c r="S618" i="6" s="1"/>
  <c r="AC617" i="6"/>
  <c r="AD617" i="6" s="1"/>
  <c r="AA617" i="6"/>
  <c r="Z617" i="6"/>
  <c r="Y617" i="6"/>
  <c r="X617" i="6"/>
  <c r="W617" i="6"/>
  <c r="U617" i="6"/>
  <c r="T617" i="6"/>
  <c r="S617" i="6"/>
  <c r="R617" i="6"/>
  <c r="AC616" i="6"/>
  <c r="AD616" i="6" s="1"/>
  <c r="AA616" i="6"/>
  <c r="Z616" i="6"/>
  <c r="Y616" i="6"/>
  <c r="X616" i="6"/>
  <c r="W616" i="6"/>
  <c r="U616" i="6"/>
  <c r="T616" i="6"/>
  <c r="R616" i="6"/>
  <c r="S616" i="6" s="1"/>
  <c r="AC615" i="6"/>
  <c r="AD615" i="6" s="1"/>
  <c r="AA615" i="6"/>
  <c r="Z615" i="6"/>
  <c r="Y615" i="6"/>
  <c r="X615" i="6"/>
  <c r="W615" i="6"/>
  <c r="T615" i="6"/>
  <c r="U615" i="6" s="1"/>
  <c r="R615" i="6"/>
  <c r="S615" i="6" s="1"/>
  <c r="AC614" i="6"/>
  <c r="AD614" i="6" s="1"/>
  <c r="AA614" i="6"/>
  <c r="Z614" i="6"/>
  <c r="Y614" i="6"/>
  <c r="X614" i="6"/>
  <c r="W614" i="6"/>
  <c r="T614" i="6"/>
  <c r="U614" i="6" s="1"/>
  <c r="R614" i="6"/>
  <c r="S614" i="6" s="1"/>
  <c r="AC613" i="6"/>
  <c r="AD613" i="6" s="1"/>
  <c r="AA613" i="6"/>
  <c r="Z613" i="6"/>
  <c r="Y613" i="6"/>
  <c r="X613" i="6"/>
  <c r="W613" i="6"/>
  <c r="U613" i="6"/>
  <c r="T613" i="6"/>
  <c r="S613" i="6"/>
  <c r="R613" i="6"/>
  <c r="AC612" i="6"/>
  <c r="AD612" i="6" s="1"/>
  <c r="AA612" i="6"/>
  <c r="Z612" i="6"/>
  <c r="Y612" i="6"/>
  <c r="X612" i="6"/>
  <c r="W612" i="6"/>
  <c r="U612" i="6"/>
  <c r="T612" i="6"/>
  <c r="R612" i="6"/>
  <c r="S612" i="6" s="1"/>
  <c r="AC611" i="6"/>
  <c r="AD611" i="6" s="1"/>
  <c r="AA611" i="6"/>
  <c r="Z611" i="6"/>
  <c r="Y611" i="6"/>
  <c r="X611" i="6"/>
  <c r="W611" i="6"/>
  <c r="T611" i="6"/>
  <c r="U611" i="6" s="1"/>
  <c r="R611" i="6"/>
  <c r="S611" i="6" s="1"/>
  <c r="AC610" i="6"/>
  <c r="AD610" i="6" s="1"/>
  <c r="AA610" i="6"/>
  <c r="Z610" i="6"/>
  <c r="Y610" i="6"/>
  <c r="X610" i="6"/>
  <c r="W610" i="6"/>
  <c r="T610" i="6"/>
  <c r="U610" i="6" s="1"/>
  <c r="R610" i="6"/>
  <c r="S610" i="6" s="1"/>
  <c r="AC609" i="6"/>
  <c r="AD609" i="6" s="1"/>
  <c r="AB609" i="6"/>
  <c r="AA609" i="6"/>
  <c r="Z609" i="6"/>
  <c r="Y609" i="6"/>
  <c r="X609" i="6"/>
  <c r="W609" i="6"/>
  <c r="T609" i="6"/>
  <c r="U609" i="6" s="1"/>
  <c r="R609" i="6"/>
  <c r="S609" i="6" s="1"/>
  <c r="AC608" i="6"/>
  <c r="AD608" i="6" s="1"/>
  <c r="AB608" i="6"/>
  <c r="AA608" i="6"/>
  <c r="Z608" i="6"/>
  <c r="Y608" i="6"/>
  <c r="X608" i="6"/>
  <c r="W608" i="6"/>
  <c r="U608" i="6"/>
  <c r="T608" i="6"/>
  <c r="R608" i="6"/>
  <c r="S608" i="6" s="1"/>
  <c r="AC607" i="6"/>
  <c r="AD607" i="6" s="1"/>
  <c r="AB607" i="6"/>
  <c r="AA607" i="6"/>
  <c r="Z607" i="6"/>
  <c r="Y607" i="6"/>
  <c r="X607" i="6"/>
  <c r="W607" i="6"/>
  <c r="U607" i="6"/>
  <c r="T607" i="6"/>
  <c r="S607" i="6"/>
  <c r="R607" i="6"/>
  <c r="AC606" i="6"/>
  <c r="AD606" i="6" s="1"/>
  <c r="AB606" i="6"/>
  <c r="AA606" i="6"/>
  <c r="Z606" i="6"/>
  <c r="Y606" i="6"/>
  <c r="X606" i="6"/>
  <c r="W606" i="6"/>
  <c r="T606" i="6"/>
  <c r="U606" i="6" s="1"/>
  <c r="R606" i="6"/>
  <c r="S606" i="6" s="1"/>
  <c r="AC605" i="6"/>
  <c r="AD605" i="6" s="1"/>
  <c r="AB605" i="6"/>
  <c r="AA605" i="6"/>
  <c r="Z605" i="6"/>
  <c r="Y605" i="6"/>
  <c r="X605" i="6"/>
  <c r="W605" i="6"/>
  <c r="T605" i="6"/>
  <c r="U605" i="6" s="1"/>
  <c r="R605" i="6"/>
  <c r="S605" i="6" s="1"/>
  <c r="AC604" i="6"/>
  <c r="AD604" i="6" s="1"/>
  <c r="AB604" i="6"/>
  <c r="AA604" i="6"/>
  <c r="Z604" i="6"/>
  <c r="Y604" i="6"/>
  <c r="X604" i="6"/>
  <c r="W604" i="6"/>
  <c r="U604" i="6"/>
  <c r="T604" i="6"/>
  <c r="R604" i="6"/>
  <c r="S604" i="6" s="1"/>
  <c r="AC603" i="6"/>
  <c r="AD603" i="6" s="1"/>
  <c r="AB603" i="6"/>
  <c r="AA603" i="6"/>
  <c r="Z603" i="6"/>
  <c r="Y603" i="6"/>
  <c r="X603" i="6"/>
  <c r="W603" i="6"/>
  <c r="U603" i="6"/>
  <c r="T603" i="6"/>
  <c r="S603" i="6"/>
  <c r="R603" i="6"/>
  <c r="AC602" i="6"/>
  <c r="AD602" i="6" s="1"/>
  <c r="AB602" i="6"/>
  <c r="AA602" i="6"/>
  <c r="Z602" i="6"/>
  <c r="Y602" i="6"/>
  <c r="X602" i="6"/>
  <c r="W602" i="6"/>
  <c r="T602" i="6"/>
  <c r="U602" i="6" s="1"/>
  <c r="R602" i="6"/>
  <c r="S602" i="6" s="1"/>
  <c r="AC601" i="6"/>
  <c r="AD601" i="6" s="1"/>
  <c r="AB601" i="6"/>
  <c r="AA601" i="6"/>
  <c r="Z601" i="6"/>
  <c r="Y601" i="6"/>
  <c r="X601" i="6"/>
  <c r="W601" i="6"/>
  <c r="T601" i="6"/>
  <c r="U601" i="6" s="1"/>
  <c r="R601" i="6"/>
  <c r="S601" i="6" s="1"/>
  <c r="AC600" i="6"/>
  <c r="AD600" i="6" s="1"/>
  <c r="AB600" i="6"/>
  <c r="AA600" i="6"/>
  <c r="Z600" i="6"/>
  <c r="Y600" i="6"/>
  <c r="X600" i="6"/>
  <c r="W600" i="6"/>
  <c r="U600" i="6"/>
  <c r="T600" i="6"/>
  <c r="R600" i="6"/>
  <c r="S600" i="6" s="1"/>
  <c r="AC599" i="6"/>
  <c r="AD599" i="6" s="1"/>
  <c r="AB599" i="6"/>
  <c r="AA599" i="6"/>
  <c r="Z599" i="6"/>
  <c r="Y599" i="6"/>
  <c r="X599" i="6"/>
  <c r="W599" i="6"/>
  <c r="U599" i="6"/>
  <c r="T599" i="6"/>
  <c r="S599" i="6"/>
  <c r="R599" i="6"/>
  <c r="AC598" i="6"/>
  <c r="AD598" i="6" s="1"/>
  <c r="AB598" i="6"/>
  <c r="AA598" i="6"/>
  <c r="Z598" i="6"/>
  <c r="Y598" i="6"/>
  <c r="X598" i="6"/>
  <c r="W598" i="6"/>
  <c r="T598" i="6"/>
  <c r="U598" i="6" s="1"/>
  <c r="R598" i="6"/>
  <c r="S598" i="6" s="1"/>
  <c r="AC597" i="6"/>
  <c r="AD597" i="6" s="1"/>
  <c r="AB597" i="6"/>
  <c r="AA597" i="6"/>
  <c r="Z597" i="6"/>
  <c r="Y597" i="6"/>
  <c r="X597" i="6"/>
  <c r="W597" i="6"/>
  <c r="T597" i="6"/>
  <c r="U597" i="6" s="1"/>
  <c r="R597" i="6"/>
  <c r="S597" i="6" s="1"/>
  <c r="AC596" i="6"/>
  <c r="AD596" i="6" s="1"/>
  <c r="AB596" i="6"/>
  <c r="AA596" i="6"/>
  <c r="Z596" i="6"/>
  <c r="Y596" i="6"/>
  <c r="X596" i="6"/>
  <c r="W596" i="6"/>
  <c r="U596" i="6"/>
  <c r="T596" i="6"/>
  <c r="R596" i="6"/>
  <c r="S596" i="6" s="1"/>
  <c r="AC595" i="6"/>
  <c r="AD595" i="6" s="1"/>
  <c r="AB595" i="6"/>
  <c r="AA595" i="6"/>
  <c r="Z595" i="6"/>
  <c r="Y595" i="6"/>
  <c r="X595" i="6"/>
  <c r="W595" i="6"/>
  <c r="U595" i="6"/>
  <c r="T595" i="6"/>
  <c r="S595" i="6"/>
  <c r="R595" i="6"/>
  <c r="AC594" i="6"/>
  <c r="AD594" i="6" s="1"/>
  <c r="AB594" i="6"/>
  <c r="AA594" i="6"/>
  <c r="Z594" i="6"/>
  <c r="Y594" i="6"/>
  <c r="X594" i="6"/>
  <c r="W594" i="6"/>
  <c r="T594" i="6"/>
  <c r="U594" i="6" s="1"/>
  <c r="R594" i="6"/>
  <c r="S594" i="6" s="1"/>
  <c r="AC593" i="6"/>
  <c r="AD593" i="6" s="1"/>
  <c r="AB593" i="6"/>
  <c r="AA593" i="6"/>
  <c r="Z593" i="6"/>
  <c r="Y593" i="6"/>
  <c r="X593" i="6"/>
  <c r="W593" i="6"/>
  <c r="T593" i="6"/>
  <c r="U593" i="6" s="1"/>
  <c r="R593" i="6"/>
  <c r="S593" i="6" s="1"/>
  <c r="AC592" i="6"/>
  <c r="AD592" i="6" s="1"/>
  <c r="AB592" i="6"/>
  <c r="AA592" i="6"/>
  <c r="Z592" i="6"/>
  <c r="Y592" i="6"/>
  <c r="X592" i="6"/>
  <c r="W592" i="6"/>
  <c r="U592" i="6"/>
  <c r="T592" i="6"/>
  <c r="R592" i="6"/>
  <c r="S592" i="6" s="1"/>
  <c r="AC591" i="6"/>
  <c r="AD591" i="6" s="1"/>
  <c r="AB591" i="6"/>
  <c r="AA591" i="6"/>
  <c r="Z591" i="6"/>
  <c r="Y591" i="6"/>
  <c r="X591" i="6"/>
  <c r="W591" i="6"/>
  <c r="U591" i="6"/>
  <c r="T591" i="6"/>
  <c r="S591" i="6"/>
  <c r="R591" i="6"/>
  <c r="AC590" i="6"/>
  <c r="AD590" i="6" s="1"/>
  <c r="AB590" i="6"/>
  <c r="AA590" i="6"/>
  <c r="Z590" i="6"/>
  <c r="Y590" i="6"/>
  <c r="X590" i="6"/>
  <c r="W590" i="6"/>
  <c r="T590" i="6"/>
  <c r="U590" i="6" s="1"/>
  <c r="R590" i="6"/>
  <c r="S590" i="6" s="1"/>
  <c r="AC589" i="6"/>
  <c r="AD589" i="6" s="1"/>
  <c r="AB589" i="6"/>
  <c r="AA589" i="6"/>
  <c r="Z589" i="6"/>
  <c r="Y589" i="6"/>
  <c r="X589" i="6"/>
  <c r="W589" i="6"/>
  <c r="T589" i="6"/>
  <c r="U589" i="6" s="1"/>
  <c r="R589" i="6"/>
  <c r="S589" i="6" s="1"/>
  <c r="AC588" i="6"/>
  <c r="AD588" i="6" s="1"/>
  <c r="AB588" i="6"/>
  <c r="AA588" i="6"/>
  <c r="Z588" i="6"/>
  <c r="Y588" i="6"/>
  <c r="X588" i="6"/>
  <c r="W588" i="6"/>
  <c r="U588" i="6"/>
  <c r="T588" i="6"/>
  <c r="R588" i="6"/>
  <c r="S588" i="6" s="1"/>
  <c r="AC587" i="6"/>
  <c r="AD587" i="6" s="1"/>
  <c r="AB587" i="6"/>
  <c r="AA587" i="6"/>
  <c r="Z587" i="6"/>
  <c r="Y587" i="6"/>
  <c r="X587" i="6"/>
  <c r="W587" i="6"/>
  <c r="U587" i="6"/>
  <c r="T587" i="6"/>
  <c r="S587" i="6"/>
  <c r="R587" i="6"/>
  <c r="AC586" i="6"/>
  <c r="AD586" i="6" s="1"/>
  <c r="AB586" i="6"/>
  <c r="AA586" i="6"/>
  <c r="Z586" i="6"/>
  <c r="Y586" i="6"/>
  <c r="X586" i="6"/>
  <c r="W586" i="6"/>
  <c r="T586" i="6"/>
  <c r="U586" i="6" s="1"/>
  <c r="R586" i="6"/>
  <c r="S586" i="6" s="1"/>
  <c r="AC585" i="6"/>
  <c r="AD585" i="6" s="1"/>
  <c r="AB585" i="6"/>
  <c r="AA585" i="6"/>
  <c r="Z585" i="6"/>
  <c r="Y585" i="6"/>
  <c r="X585" i="6"/>
  <c r="W585" i="6"/>
  <c r="T585" i="6"/>
  <c r="U585" i="6" s="1"/>
  <c r="R585" i="6"/>
  <c r="S585" i="6" s="1"/>
  <c r="AC584" i="6"/>
  <c r="AD584" i="6" s="1"/>
  <c r="AB584" i="6"/>
  <c r="AA584" i="6"/>
  <c r="Z584" i="6"/>
  <c r="Y584" i="6"/>
  <c r="X584" i="6"/>
  <c r="W584" i="6"/>
  <c r="U584" i="6"/>
  <c r="T584" i="6"/>
  <c r="R584" i="6"/>
  <c r="S584" i="6" s="1"/>
  <c r="AC583" i="6"/>
  <c r="AD583" i="6" s="1"/>
  <c r="AB583" i="6"/>
  <c r="AA583" i="6"/>
  <c r="Z583" i="6"/>
  <c r="Y583" i="6"/>
  <c r="X583" i="6"/>
  <c r="W583" i="6"/>
  <c r="U583" i="6"/>
  <c r="T583" i="6"/>
  <c r="S583" i="6"/>
  <c r="R583" i="6"/>
  <c r="AC582" i="6"/>
  <c r="AD582" i="6" s="1"/>
  <c r="AB582" i="6"/>
  <c r="AA582" i="6"/>
  <c r="Z582" i="6"/>
  <c r="Y582" i="6"/>
  <c r="X582" i="6"/>
  <c r="W582" i="6"/>
  <c r="T582" i="6"/>
  <c r="U582" i="6" s="1"/>
  <c r="R582" i="6"/>
  <c r="S582" i="6" s="1"/>
  <c r="AC581" i="6"/>
  <c r="AD581" i="6" s="1"/>
  <c r="AB581" i="6"/>
  <c r="AA581" i="6"/>
  <c r="Z581" i="6"/>
  <c r="Y581" i="6"/>
  <c r="X581" i="6"/>
  <c r="W581" i="6"/>
  <c r="T581" i="6"/>
  <c r="U581" i="6" s="1"/>
  <c r="R581" i="6"/>
  <c r="S581" i="6" s="1"/>
  <c r="AC580" i="6"/>
  <c r="AD580" i="6" s="1"/>
  <c r="AB580" i="6"/>
  <c r="AA580" i="6"/>
  <c r="Z580" i="6"/>
  <c r="Y580" i="6"/>
  <c r="X580" i="6"/>
  <c r="W580" i="6"/>
  <c r="U580" i="6"/>
  <c r="T580" i="6"/>
  <c r="R580" i="6"/>
  <c r="S580" i="6" s="1"/>
  <c r="AC579" i="6"/>
  <c r="AD579" i="6" s="1"/>
  <c r="AB579" i="6"/>
  <c r="AA579" i="6"/>
  <c r="Z579" i="6"/>
  <c r="Y579" i="6"/>
  <c r="X579" i="6"/>
  <c r="W579" i="6"/>
  <c r="U579" i="6"/>
  <c r="T579" i="6"/>
  <c r="S579" i="6"/>
  <c r="R579" i="6"/>
  <c r="AC578" i="6"/>
  <c r="AD578" i="6" s="1"/>
  <c r="AB578" i="6"/>
  <c r="AA578" i="6"/>
  <c r="Z578" i="6"/>
  <c r="Y578" i="6"/>
  <c r="X578" i="6"/>
  <c r="W578" i="6"/>
  <c r="T578" i="6"/>
  <c r="U578" i="6" s="1"/>
  <c r="R578" i="6"/>
  <c r="S578" i="6" s="1"/>
  <c r="AC577" i="6"/>
  <c r="AD577" i="6" s="1"/>
  <c r="AB577" i="6"/>
  <c r="AA577" i="6"/>
  <c r="Z577" i="6"/>
  <c r="Y577" i="6"/>
  <c r="X577" i="6"/>
  <c r="W577" i="6"/>
  <c r="T577" i="6"/>
  <c r="U577" i="6" s="1"/>
  <c r="R577" i="6"/>
  <c r="S577" i="6" s="1"/>
  <c r="AC576" i="6"/>
  <c r="AD576" i="6" s="1"/>
  <c r="AB576" i="6"/>
  <c r="AA576" i="6"/>
  <c r="Z576" i="6"/>
  <c r="Y576" i="6"/>
  <c r="X576" i="6"/>
  <c r="W576" i="6"/>
  <c r="U576" i="6"/>
  <c r="T576" i="6"/>
  <c r="R576" i="6"/>
  <c r="S576" i="6" s="1"/>
  <c r="AC575" i="6"/>
  <c r="AD575" i="6" s="1"/>
  <c r="AB575" i="6"/>
  <c r="AA575" i="6"/>
  <c r="Z575" i="6"/>
  <c r="Y575" i="6"/>
  <c r="X575" i="6"/>
  <c r="W575" i="6"/>
  <c r="U575" i="6"/>
  <c r="T575" i="6"/>
  <c r="S575" i="6"/>
  <c r="R575" i="6"/>
  <c r="AC574" i="6"/>
  <c r="AD574" i="6" s="1"/>
  <c r="AB574" i="6"/>
  <c r="AA574" i="6"/>
  <c r="Z574" i="6"/>
  <c r="Y574" i="6"/>
  <c r="X574" i="6"/>
  <c r="W574" i="6"/>
  <c r="T574" i="6"/>
  <c r="U574" i="6" s="1"/>
  <c r="R574" i="6"/>
  <c r="S574" i="6" s="1"/>
  <c r="AC573" i="6"/>
  <c r="AD573" i="6" s="1"/>
  <c r="AB573" i="6"/>
  <c r="AA573" i="6"/>
  <c r="Z573" i="6"/>
  <c r="Y573" i="6"/>
  <c r="X573" i="6"/>
  <c r="W573" i="6"/>
  <c r="T573" i="6"/>
  <c r="U573" i="6" s="1"/>
  <c r="R573" i="6"/>
  <c r="S573" i="6" s="1"/>
  <c r="AC572" i="6"/>
  <c r="AD572" i="6" s="1"/>
  <c r="AB572" i="6"/>
  <c r="AA572" i="6"/>
  <c r="Z572" i="6"/>
  <c r="Y572" i="6"/>
  <c r="X572" i="6"/>
  <c r="W572" i="6"/>
  <c r="U572" i="6"/>
  <c r="T572" i="6"/>
  <c r="R572" i="6"/>
  <c r="S572" i="6" s="1"/>
  <c r="AC571" i="6"/>
  <c r="AD571" i="6" s="1"/>
  <c r="AB571" i="6"/>
  <c r="AA571" i="6"/>
  <c r="Z571" i="6"/>
  <c r="Y571" i="6"/>
  <c r="X571" i="6"/>
  <c r="W571" i="6"/>
  <c r="U571" i="6"/>
  <c r="T571" i="6"/>
  <c r="S571" i="6"/>
  <c r="R571" i="6"/>
  <c r="AC570" i="6"/>
  <c r="AD570" i="6" s="1"/>
  <c r="AB570" i="6"/>
  <c r="AA570" i="6"/>
  <c r="Z570" i="6"/>
  <c r="Y570" i="6"/>
  <c r="X570" i="6"/>
  <c r="W570" i="6"/>
  <c r="T570" i="6"/>
  <c r="U570" i="6" s="1"/>
  <c r="R570" i="6"/>
  <c r="S570" i="6" s="1"/>
  <c r="AC569" i="6"/>
  <c r="AD569" i="6" s="1"/>
  <c r="AB569" i="6"/>
  <c r="AA569" i="6"/>
  <c r="Z569" i="6"/>
  <c r="Y569" i="6"/>
  <c r="X569" i="6"/>
  <c r="W569" i="6"/>
  <c r="T569" i="6"/>
  <c r="U569" i="6" s="1"/>
  <c r="R569" i="6"/>
  <c r="S569" i="6" s="1"/>
  <c r="AC568" i="6"/>
  <c r="AD568" i="6" s="1"/>
  <c r="AB568" i="6"/>
  <c r="AA568" i="6"/>
  <c r="Z568" i="6"/>
  <c r="Y568" i="6"/>
  <c r="X568" i="6"/>
  <c r="W568" i="6"/>
  <c r="U568" i="6"/>
  <c r="T568" i="6"/>
  <c r="R568" i="6"/>
  <c r="S568" i="6" s="1"/>
  <c r="AC567" i="6"/>
  <c r="AD567" i="6" s="1"/>
  <c r="AB567" i="6"/>
  <c r="AA567" i="6"/>
  <c r="Z567" i="6"/>
  <c r="Y567" i="6"/>
  <c r="X567" i="6"/>
  <c r="W567" i="6"/>
  <c r="U567" i="6"/>
  <c r="T567" i="6"/>
  <c r="S567" i="6"/>
  <c r="R567" i="6"/>
  <c r="AC566" i="6"/>
  <c r="AD566" i="6" s="1"/>
  <c r="AB566" i="6"/>
  <c r="AA566" i="6"/>
  <c r="Z566" i="6"/>
  <c r="Y566" i="6"/>
  <c r="X566" i="6"/>
  <c r="W566" i="6"/>
  <c r="T566" i="6"/>
  <c r="U566" i="6" s="1"/>
  <c r="R566" i="6"/>
  <c r="S566" i="6" s="1"/>
  <c r="AC565" i="6"/>
  <c r="AD565" i="6" s="1"/>
  <c r="AB565" i="6"/>
  <c r="AA565" i="6"/>
  <c r="Z565" i="6"/>
  <c r="Y565" i="6"/>
  <c r="X565" i="6"/>
  <c r="W565" i="6"/>
  <c r="T565" i="6"/>
  <c r="U565" i="6" s="1"/>
  <c r="R565" i="6"/>
  <c r="S565" i="6" s="1"/>
  <c r="AC564" i="6"/>
  <c r="AD564" i="6" s="1"/>
  <c r="AB564" i="6"/>
  <c r="AA564" i="6"/>
  <c r="Z564" i="6"/>
  <c r="Y564" i="6"/>
  <c r="X564" i="6"/>
  <c r="W564" i="6"/>
  <c r="U564" i="6"/>
  <c r="T564" i="6"/>
  <c r="R564" i="6"/>
  <c r="S564" i="6" s="1"/>
  <c r="AC563" i="6"/>
  <c r="AD563" i="6" s="1"/>
  <c r="AB563" i="6"/>
  <c r="AA563" i="6"/>
  <c r="Z563" i="6"/>
  <c r="Y563" i="6"/>
  <c r="X563" i="6"/>
  <c r="W563" i="6"/>
  <c r="U563" i="6"/>
  <c r="T563" i="6"/>
  <c r="S563" i="6"/>
  <c r="R563" i="6"/>
  <c r="AC562" i="6"/>
  <c r="AD562" i="6" s="1"/>
  <c r="AB562" i="6"/>
  <c r="AA562" i="6"/>
  <c r="Z562" i="6"/>
  <c r="Y562" i="6"/>
  <c r="X562" i="6"/>
  <c r="W562" i="6"/>
  <c r="T562" i="6"/>
  <c r="U562" i="6" s="1"/>
  <c r="R562" i="6"/>
  <c r="S562" i="6" s="1"/>
  <c r="AC561" i="6"/>
  <c r="AD561" i="6" s="1"/>
  <c r="AB561" i="6"/>
  <c r="AA561" i="6"/>
  <c r="Z561" i="6"/>
  <c r="Y561" i="6"/>
  <c r="X561" i="6"/>
  <c r="W561" i="6"/>
  <c r="T561" i="6"/>
  <c r="U561" i="6" s="1"/>
  <c r="R561" i="6"/>
  <c r="S561" i="6" s="1"/>
  <c r="AC560" i="6"/>
  <c r="AD560" i="6" s="1"/>
  <c r="AB560" i="6"/>
  <c r="AA560" i="6"/>
  <c r="Z560" i="6"/>
  <c r="Y560" i="6"/>
  <c r="X560" i="6"/>
  <c r="W560" i="6"/>
  <c r="U560" i="6"/>
  <c r="T560" i="6"/>
  <c r="R560" i="6"/>
  <c r="S560" i="6" s="1"/>
  <c r="AC559" i="6"/>
  <c r="AD559" i="6" s="1"/>
  <c r="AB559" i="6"/>
  <c r="AA559" i="6"/>
  <c r="Z559" i="6"/>
  <c r="Y559" i="6"/>
  <c r="X559" i="6"/>
  <c r="W559" i="6"/>
  <c r="U559" i="6"/>
  <c r="T559" i="6"/>
  <c r="S559" i="6"/>
  <c r="R559" i="6"/>
  <c r="AC558" i="6"/>
  <c r="AD558" i="6" s="1"/>
  <c r="AB558" i="6"/>
  <c r="AA558" i="6"/>
  <c r="Z558" i="6"/>
  <c r="Y558" i="6"/>
  <c r="X558" i="6"/>
  <c r="W558" i="6"/>
  <c r="T558" i="6"/>
  <c r="U558" i="6" s="1"/>
  <c r="R558" i="6"/>
  <c r="S558" i="6" s="1"/>
  <c r="AC557" i="6"/>
  <c r="AD557" i="6" s="1"/>
  <c r="AB557" i="6"/>
  <c r="AA557" i="6"/>
  <c r="Z557" i="6"/>
  <c r="Y557" i="6"/>
  <c r="X557" i="6"/>
  <c r="W557" i="6"/>
  <c r="T557" i="6"/>
  <c r="U557" i="6" s="1"/>
  <c r="R557" i="6"/>
  <c r="S557" i="6" s="1"/>
  <c r="AC556" i="6"/>
  <c r="AD556" i="6" s="1"/>
  <c r="AB556" i="6"/>
  <c r="AA556" i="6"/>
  <c r="Z556" i="6"/>
  <c r="Y556" i="6"/>
  <c r="X556" i="6"/>
  <c r="W556" i="6"/>
  <c r="U556" i="6"/>
  <c r="T556" i="6"/>
  <c r="R556" i="6"/>
  <c r="S556" i="6" s="1"/>
  <c r="AC555" i="6"/>
  <c r="AD555" i="6" s="1"/>
  <c r="AB555" i="6"/>
  <c r="AA555" i="6"/>
  <c r="Z555" i="6"/>
  <c r="Y555" i="6"/>
  <c r="X555" i="6"/>
  <c r="W555" i="6"/>
  <c r="U555" i="6"/>
  <c r="T555" i="6"/>
  <c r="S555" i="6"/>
  <c r="R555" i="6"/>
  <c r="AC554" i="6"/>
  <c r="AD554" i="6" s="1"/>
  <c r="AB554" i="6"/>
  <c r="AA554" i="6"/>
  <c r="Z554" i="6"/>
  <c r="Y554" i="6"/>
  <c r="X554" i="6"/>
  <c r="W554" i="6"/>
  <c r="T554" i="6"/>
  <c r="U554" i="6" s="1"/>
  <c r="R554" i="6"/>
  <c r="S554" i="6" s="1"/>
  <c r="AC553" i="6"/>
  <c r="AD553" i="6" s="1"/>
  <c r="AB553" i="6"/>
  <c r="AA553" i="6"/>
  <c r="Z553" i="6"/>
  <c r="Y553" i="6"/>
  <c r="X553" i="6"/>
  <c r="W553" i="6"/>
  <c r="T553" i="6"/>
  <c r="U553" i="6" s="1"/>
  <c r="R553" i="6"/>
  <c r="S553" i="6" s="1"/>
  <c r="AC552" i="6"/>
  <c r="AD552" i="6" s="1"/>
  <c r="AB552" i="6"/>
  <c r="AA552" i="6"/>
  <c r="Z552" i="6"/>
  <c r="Y552" i="6"/>
  <c r="X552" i="6"/>
  <c r="W552" i="6"/>
  <c r="U552" i="6"/>
  <c r="T552" i="6"/>
  <c r="R552" i="6"/>
  <c r="S552" i="6" s="1"/>
  <c r="AC551" i="6"/>
  <c r="AD551" i="6" s="1"/>
  <c r="AB551" i="6"/>
  <c r="AA551" i="6"/>
  <c r="Z551" i="6"/>
  <c r="Y551" i="6"/>
  <c r="X551" i="6"/>
  <c r="W551" i="6"/>
  <c r="U551" i="6"/>
  <c r="T551" i="6"/>
  <c r="S551" i="6"/>
  <c r="R551" i="6"/>
  <c r="AC550" i="6"/>
  <c r="AD550" i="6" s="1"/>
  <c r="AB550" i="6"/>
  <c r="AA550" i="6"/>
  <c r="Z550" i="6"/>
  <c r="Y550" i="6"/>
  <c r="X550" i="6"/>
  <c r="W550" i="6"/>
  <c r="T550" i="6"/>
  <c r="U550" i="6" s="1"/>
  <c r="R550" i="6"/>
  <c r="S550" i="6" s="1"/>
  <c r="AC549" i="6"/>
  <c r="AD549" i="6" s="1"/>
  <c r="AB549" i="6"/>
  <c r="AA549" i="6"/>
  <c r="Z549" i="6"/>
  <c r="Y549" i="6"/>
  <c r="X549" i="6"/>
  <c r="W549" i="6"/>
  <c r="T549" i="6"/>
  <c r="U549" i="6" s="1"/>
  <c r="R549" i="6"/>
  <c r="S549" i="6" s="1"/>
  <c r="AC548" i="6"/>
  <c r="AD548" i="6" s="1"/>
  <c r="AB548" i="6"/>
  <c r="AA548" i="6"/>
  <c r="Z548" i="6"/>
  <c r="Y548" i="6"/>
  <c r="X548" i="6"/>
  <c r="W548" i="6"/>
  <c r="U548" i="6"/>
  <c r="T548" i="6"/>
  <c r="R548" i="6"/>
  <c r="S548" i="6" s="1"/>
  <c r="AC547" i="6"/>
  <c r="AD547" i="6" s="1"/>
  <c r="AB547" i="6"/>
  <c r="AA547" i="6"/>
  <c r="Z547" i="6"/>
  <c r="Y547" i="6"/>
  <c r="X547" i="6"/>
  <c r="W547" i="6"/>
  <c r="U547" i="6"/>
  <c r="T547" i="6"/>
  <c r="S547" i="6"/>
  <c r="R547" i="6"/>
  <c r="AC546" i="6"/>
  <c r="AD546" i="6" s="1"/>
  <c r="AB546" i="6"/>
  <c r="AA546" i="6"/>
  <c r="Z546" i="6"/>
  <c r="Y546" i="6"/>
  <c r="X546" i="6"/>
  <c r="W546" i="6"/>
  <c r="T546" i="6"/>
  <c r="U546" i="6" s="1"/>
  <c r="R546" i="6"/>
  <c r="S546" i="6" s="1"/>
  <c r="AC545" i="6"/>
  <c r="AD545" i="6" s="1"/>
  <c r="AA545" i="6"/>
  <c r="Z545" i="6"/>
  <c r="Y545" i="6"/>
  <c r="X545" i="6"/>
  <c r="W545" i="6"/>
  <c r="U545" i="6"/>
  <c r="T545" i="6"/>
  <c r="S545" i="6"/>
  <c r="R545" i="6"/>
  <c r="AC544" i="6"/>
  <c r="AD544" i="6" s="1"/>
  <c r="AA544" i="6"/>
  <c r="Z544" i="6"/>
  <c r="Y544" i="6"/>
  <c r="X544" i="6"/>
  <c r="W544" i="6"/>
  <c r="U544" i="6"/>
  <c r="T544" i="6"/>
  <c r="R544" i="6"/>
  <c r="S544" i="6" s="1"/>
  <c r="AC543" i="6"/>
  <c r="AD543" i="6" s="1"/>
  <c r="AA543" i="6"/>
  <c r="Z543" i="6"/>
  <c r="Y543" i="6"/>
  <c r="X543" i="6"/>
  <c r="W543" i="6"/>
  <c r="T543" i="6"/>
  <c r="U543" i="6" s="1"/>
  <c r="R543" i="6"/>
  <c r="S543" i="6" s="1"/>
  <c r="AC542" i="6"/>
  <c r="AD542" i="6" s="1"/>
  <c r="AA542" i="6"/>
  <c r="Z542" i="6"/>
  <c r="Y542" i="6"/>
  <c r="X542" i="6"/>
  <c r="W542" i="6"/>
  <c r="T542" i="6"/>
  <c r="U542" i="6" s="1"/>
  <c r="R542" i="6"/>
  <c r="S542" i="6" s="1"/>
  <c r="AC541" i="6"/>
  <c r="AD541" i="6" s="1"/>
  <c r="AA541" i="6"/>
  <c r="Z541" i="6"/>
  <c r="Y541" i="6"/>
  <c r="X541" i="6"/>
  <c r="W541" i="6"/>
  <c r="U541" i="6"/>
  <c r="T541" i="6"/>
  <c r="S541" i="6"/>
  <c r="R541" i="6"/>
  <c r="AC540" i="6"/>
  <c r="AD540" i="6" s="1"/>
  <c r="AA540" i="6"/>
  <c r="Z540" i="6"/>
  <c r="Y540" i="6"/>
  <c r="X540" i="6"/>
  <c r="W540" i="6"/>
  <c r="U540" i="6"/>
  <c r="T540" i="6"/>
  <c r="R540" i="6"/>
  <c r="S540" i="6" s="1"/>
  <c r="AC539" i="6"/>
  <c r="AD539" i="6" s="1"/>
  <c r="AA539" i="6"/>
  <c r="Z539" i="6"/>
  <c r="Y539" i="6"/>
  <c r="X539" i="6"/>
  <c r="W539" i="6"/>
  <c r="T539" i="6"/>
  <c r="U539" i="6" s="1"/>
  <c r="R539" i="6"/>
  <c r="S539" i="6" s="1"/>
  <c r="AC538" i="6"/>
  <c r="AD538" i="6" s="1"/>
  <c r="AA538" i="6"/>
  <c r="Z538" i="6"/>
  <c r="Y538" i="6"/>
  <c r="X538" i="6"/>
  <c r="W538" i="6"/>
  <c r="T538" i="6"/>
  <c r="U538" i="6" s="1"/>
  <c r="R538" i="6"/>
  <c r="S538" i="6" s="1"/>
  <c r="AC537" i="6"/>
  <c r="AD537" i="6" s="1"/>
  <c r="AA537" i="6"/>
  <c r="Z537" i="6"/>
  <c r="Y537" i="6"/>
  <c r="X537" i="6"/>
  <c r="W537" i="6"/>
  <c r="U537" i="6"/>
  <c r="T537" i="6"/>
  <c r="S537" i="6"/>
  <c r="R537" i="6"/>
  <c r="AC536" i="6"/>
  <c r="AD536" i="6" s="1"/>
  <c r="AA536" i="6"/>
  <c r="Z536" i="6"/>
  <c r="Y536" i="6"/>
  <c r="X536" i="6"/>
  <c r="W536" i="6"/>
  <c r="U536" i="6"/>
  <c r="T536" i="6"/>
  <c r="R536" i="6"/>
  <c r="S536" i="6" s="1"/>
  <c r="AC535" i="6"/>
  <c r="AD535" i="6" s="1"/>
  <c r="AA535" i="6"/>
  <c r="Z535" i="6"/>
  <c r="Y535" i="6"/>
  <c r="X535" i="6"/>
  <c r="W535" i="6"/>
  <c r="T535" i="6"/>
  <c r="U535" i="6" s="1"/>
  <c r="R535" i="6"/>
  <c r="S535" i="6" s="1"/>
  <c r="AC534" i="6"/>
  <c r="AD534" i="6" s="1"/>
  <c r="AA534" i="6"/>
  <c r="Z534" i="6"/>
  <c r="Y534" i="6"/>
  <c r="X534" i="6"/>
  <c r="W534" i="6"/>
  <c r="T534" i="6"/>
  <c r="U534" i="6" s="1"/>
  <c r="R534" i="6"/>
  <c r="S534" i="6" s="1"/>
  <c r="AC533" i="6"/>
  <c r="AD533" i="6" s="1"/>
  <c r="AA533" i="6"/>
  <c r="Z533" i="6"/>
  <c r="Y533" i="6"/>
  <c r="X533" i="6"/>
  <c r="W533" i="6"/>
  <c r="U533" i="6"/>
  <c r="T533" i="6"/>
  <c r="S533" i="6"/>
  <c r="R533" i="6"/>
  <c r="AC532" i="6"/>
  <c r="AD532" i="6" s="1"/>
  <c r="AA532" i="6"/>
  <c r="Z532" i="6"/>
  <c r="Y532" i="6"/>
  <c r="X532" i="6"/>
  <c r="W532" i="6"/>
  <c r="U532" i="6"/>
  <c r="T532" i="6"/>
  <c r="R532" i="6"/>
  <c r="S532" i="6" s="1"/>
  <c r="AC531" i="6"/>
  <c r="AD531" i="6" s="1"/>
  <c r="AA531" i="6"/>
  <c r="Z531" i="6"/>
  <c r="Y531" i="6"/>
  <c r="X531" i="6"/>
  <c r="W531" i="6"/>
  <c r="T531" i="6"/>
  <c r="U531" i="6" s="1"/>
  <c r="R531" i="6"/>
  <c r="S531" i="6" s="1"/>
  <c r="AC530" i="6"/>
  <c r="AD530" i="6" s="1"/>
  <c r="AA530" i="6"/>
  <c r="Z530" i="6"/>
  <c r="Y530" i="6"/>
  <c r="X530" i="6"/>
  <c r="W530" i="6"/>
  <c r="T530" i="6"/>
  <c r="U530" i="6" s="1"/>
  <c r="R530" i="6"/>
  <c r="S530" i="6" s="1"/>
  <c r="AC529" i="6"/>
  <c r="AD529" i="6" s="1"/>
  <c r="AA529" i="6"/>
  <c r="Z529" i="6"/>
  <c r="Y529" i="6"/>
  <c r="X529" i="6"/>
  <c r="W529" i="6"/>
  <c r="U529" i="6"/>
  <c r="T529" i="6"/>
  <c r="S529" i="6"/>
  <c r="R529" i="6"/>
  <c r="AC528" i="6"/>
  <c r="AD528" i="6" s="1"/>
  <c r="AA528" i="6"/>
  <c r="Z528" i="6"/>
  <c r="Y528" i="6"/>
  <c r="X528" i="6"/>
  <c r="W528" i="6"/>
  <c r="U528" i="6"/>
  <c r="T528" i="6"/>
  <c r="R528" i="6"/>
  <c r="S528" i="6" s="1"/>
  <c r="AC527" i="6"/>
  <c r="AD527" i="6" s="1"/>
  <c r="AA527" i="6"/>
  <c r="Z527" i="6"/>
  <c r="Y527" i="6"/>
  <c r="X527" i="6"/>
  <c r="W527" i="6"/>
  <c r="T527" i="6"/>
  <c r="U527" i="6" s="1"/>
  <c r="R527" i="6"/>
  <c r="S527" i="6" s="1"/>
  <c r="AC526" i="6"/>
  <c r="AD526" i="6" s="1"/>
  <c r="AA526" i="6"/>
  <c r="Z526" i="6"/>
  <c r="Y526" i="6"/>
  <c r="X526" i="6"/>
  <c r="W526" i="6"/>
  <c r="T526" i="6"/>
  <c r="U526" i="6" s="1"/>
  <c r="R526" i="6"/>
  <c r="S526" i="6" s="1"/>
  <c r="AC525" i="6"/>
  <c r="AD525" i="6" s="1"/>
  <c r="AA525" i="6"/>
  <c r="Z525" i="6"/>
  <c r="Y525" i="6"/>
  <c r="X525" i="6"/>
  <c r="W525" i="6"/>
  <c r="U525" i="6"/>
  <c r="T525" i="6"/>
  <c r="S525" i="6"/>
  <c r="R525" i="6"/>
  <c r="AC524" i="6"/>
  <c r="AD524" i="6" s="1"/>
  <c r="AA524" i="6"/>
  <c r="Z524" i="6"/>
  <c r="Y524" i="6"/>
  <c r="X524" i="6"/>
  <c r="W524" i="6"/>
  <c r="U524" i="6"/>
  <c r="T524" i="6"/>
  <c r="R524" i="6"/>
  <c r="S524" i="6" s="1"/>
  <c r="AC523" i="6"/>
  <c r="AD523" i="6" s="1"/>
  <c r="AA523" i="6"/>
  <c r="Z523" i="6"/>
  <c r="Y523" i="6"/>
  <c r="X523" i="6"/>
  <c r="W523" i="6"/>
  <c r="T523" i="6"/>
  <c r="U523" i="6" s="1"/>
  <c r="R523" i="6"/>
  <c r="S523" i="6" s="1"/>
  <c r="AC522" i="6"/>
  <c r="AD522" i="6" s="1"/>
  <c r="AA522" i="6"/>
  <c r="Z522" i="6"/>
  <c r="Y522" i="6"/>
  <c r="X522" i="6"/>
  <c r="W522" i="6"/>
  <c r="T522" i="6"/>
  <c r="U522" i="6" s="1"/>
  <c r="R522" i="6"/>
  <c r="S522" i="6" s="1"/>
  <c r="AC521" i="6"/>
  <c r="AD521" i="6" s="1"/>
  <c r="AA521" i="6"/>
  <c r="Z521" i="6"/>
  <c r="Y521" i="6"/>
  <c r="X521" i="6"/>
  <c r="W521" i="6"/>
  <c r="U521" i="6"/>
  <c r="T521" i="6"/>
  <c r="S521" i="6"/>
  <c r="R521" i="6"/>
  <c r="AC520" i="6"/>
  <c r="AD520" i="6" s="1"/>
  <c r="AA520" i="6"/>
  <c r="Z520" i="6"/>
  <c r="Y520" i="6"/>
  <c r="X520" i="6"/>
  <c r="W520" i="6"/>
  <c r="U520" i="6"/>
  <c r="T520" i="6"/>
  <c r="R520" i="6"/>
  <c r="S520" i="6" s="1"/>
  <c r="AC519" i="6"/>
  <c r="AD519" i="6" s="1"/>
  <c r="AA519" i="6"/>
  <c r="Z519" i="6"/>
  <c r="Y519" i="6"/>
  <c r="X519" i="6"/>
  <c r="W519" i="6"/>
  <c r="T519" i="6"/>
  <c r="U519" i="6" s="1"/>
  <c r="R519" i="6"/>
  <c r="S519" i="6" s="1"/>
  <c r="AC518" i="6"/>
  <c r="AD518" i="6" s="1"/>
  <c r="AA518" i="6"/>
  <c r="Z518" i="6"/>
  <c r="Y518" i="6"/>
  <c r="X518" i="6"/>
  <c r="W518" i="6"/>
  <c r="T518" i="6"/>
  <c r="U518" i="6" s="1"/>
  <c r="R518" i="6"/>
  <c r="S518" i="6" s="1"/>
  <c r="AC517" i="6"/>
  <c r="AD517" i="6" s="1"/>
  <c r="AA517" i="6"/>
  <c r="Z517" i="6"/>
  <c r="Y517" i="6"/>
  <c r="X517" i="6"/>
  <c r="W517" i="6"/>
  <c r="U517" i="6"/>
  <c r="T517" i="6"/>
  <c r="S517" i="6"/>
  <c r="R517" i="6"/>
  <c r="AC516" i="6"/>
  <c r="AD516" i="6" s="1"/>
  <c r="AA516" i="6"/>
  <c r="Z516" i="6"/>
  <c r="Y516" i="6"/>
  <c r="X516" i="6"/>
  <c r="W516" i="6"/>
  <c r="U516" i="6"/>
  <c r="T516" i="6"/>
  <c r="R516" i="6"/>
  <c r="S516" i="6" s="1"/>
  <c r="AC515" i="6"/>
  <c r="AD515" i="6" s="1"/>
  <c r="AA515" i="6"/>
  <c r="Z515" i="6"/>
  <c r="Y515" i="6"/>
  <c r="X515" i="6"/>
  <c r="W515" i="6"/>
  <c r="T515" i="6"/>
  <c r="U515" i="6" s="1"/>
  <c r="R515" i="6"/>
  <c r="S515" i="6" s="1"/>
  <c r="AC514" i="6"/>
  <c r="AD514" i="6" s="1"/>
  <c r="AA514" i="6"/>
  <c r="Z514" i="6"/>
  <c r="Y514" i="6"/>
  <c r="X514" i="6"/>
  <c r="W514" i="6"/>
  <c r="T514" i="6"/>
  <c r="U514" i="6" s="1"/>
  <c r="R514" i="6"/>
  <c r="S514" i="6" s="1"/>
  <c r="AC513" i="6"/>
  <c r="AD513" i="6" s="1"/>
  <c r="AB513" i="6"/>
  <c r="AA513" i="6"/>
  <c r="Z513" i="6"/>
  <c r="Y513" i="6"/>
  <c r="X513" i="6"/>
  <c r="W513" i="6"/>
  <c r="T513" i="6"/>
  <c r="U513" i="6" s="1"/>
  <c r="R513" i="6"/>
  <c r="S513" i="6" s="1"/>
  <c r="AC512" i="6"/>
  <c r="AD512" i="6" s="1"/>
  <c r="AB512" i="6"/>
  <c r="AA512" i="6"/>
  <c r="Z512" i="6"/>
  <c r="Y512" i="6"/>
  <c r="X512" i="6"/>
  <c r="W512" i="6"/>
  <c r="U512" i="6"/>
  <c r="T512" i="6"/>
  <c r="R512" i="6"/>
  <c r="S512" i="6" s="1"/>
  <c r="AC511" i="6"/>
  <c r="AD511" i="6" s="1"/>
  <c r="AB511" i="6"/>
  <c r="AA511" i="6"/>
  <c r="Z511" i="6"/>
  <c r="Y511" i="6"/>
  <c r="X511" i="6"/>
  <c r="W511" i="6"/>
  <c r="U511" i="6"/>
  <c r="T511" i="6"/>
  <c r="S511" i="6"/>
  <c r="R511" i="6"/>
  <c r="AC510" i="6"/>
  <c r="AD510" i="6" s="1"/>
  <c r="AB510" i="6"/>
  <c r="AA510" i="6"/>
  <c r="Z510" i="6"/>
  <c r="Y510" i="6"/>
  <c r="X510" i="6"/>
  <c r="W510" i="6"/>
  <c r="T510" i="6"/>
  <c r="U510" i="6" s="1"/>
  <c r="R510" i="6"/>
  <c r="S510" i="6" s="1"/>
  <c r="AC509" i="6"/>
  <c r="AD509" i="6" s="1"/>
  <c r="AB509" i="6"/>
  <c r="AA509" i="6"/>
  <c r="Z509" i="6"/>
  <c r="Y509" i="6"/>
  <c r="X509" i="6"/>
  <c r="W509" i="6"/>
  <c r="T509" i="6"/>
  <c r="U509" i="6" s="1"/>
  <c r="R509" i="6"/>
  <c r="S509" i="6" s="1"/>
  <c r="AC508" i="6"/>
  <c r="AD508" i="6" s="1"/>
  <c r="AB508" i="6"/>
  <c r="AA508" i="6"/>
  <c r="Z508" i="6"/>
  <c r="Y508" i="6"/>
  <c r="X508" i="6"/>
  <c r="W508" i="6"/>
  <c r="U508" i="6"/>
  <c r="T508" i="6"/>
  <c r="R508" i="6"/>
  <c r="S508" i="6" s="1"/>
  <c r="AC507" i="6"/>
  <c r="AD507" i="6" s="1"/>
  <c r="AB507" i="6"/>
  <c r="AA507" i="6"/>
  <c r="Z507" i="6"/>
  <c r="Y507" i="6"/>
  <c r="X507" i="6"/>
  <c r="W507" i="6"/>
  <c r="U507" i="6"/>
  <c r="T507" i="6"/>
  <c r="S507" i="6"/>
  <c r="R507" i="6"/>
  <c r="AC506" i="6"/>
  <c r="AD506" i="6" s="1"/>
  <c r="AB506" i="6"/>
  <c r="AA506" i="6"/>
  <c r="Z506" i="6"/>
  <c r="Y506" i="6"/>
  <c r="X506" i="6"/>
  <c r="W506" i="6"/>
  <c r="T506" i="6"/>
  <c r="U506" i="6" s="1"/>
  <c r="R506" i="6"/>
  <c r="S506" i="6" s="1"/>
  <c r="AC505" i="6"/>
  <c r="AD505" i="6" s="1"/>
  <c r="AB505" i="6"/>
  <c r="AA505" i="6"/>
  <c r="Z505" i="6"/>
  <c r="Y505" i="6"/>
  <c r="X505" i="6"/>
  <c r="W505" i="6"/>
  <c r="T505" i="6"/>
  <c r="U505" i="6" s="1"/>
  <c r="R505" i="6"/>
  <c r="S505" i="6" s="1"/>
  <c r="AC504" i="6"/>
  <c r="AD504" i="6" s="1"/>
  <c r="AB504" i="6"/>
  <c r="AA504" i="6"/>
  <c r="Z504" i="6"/>
  <c r="Y504" i="6"/>
  <c r="X504" i="6"/>
  <c r="W504" i="6"/>
  <c r="U504" i="6"/>
  <c r="T504" i="6"/>
  <c r="R504" i="6"/>
  <c r="S504" i="6" s="1"/>
  <c r="AC503" i="6"/>
  <c r="AD503" i="6" s="1"/>
  <c r="AB503" i="6"/>
  <c r="AA503" i="6"/>
  <c r="Z503" i="6"/>
  <c r="Y503" i="6"/>
  <c r="X503" i="6"/>
  <c r="W503" i="6"/>
  <c r="U503" i="6"/>
  <c r="T503" i="6"/>
  <c r="S503" i="6"/>
  <c r="R503" i="6"/>
  <c r="AC502" i="6"/>
  <c r="AD502" i="6" s="1"/>
  <c r="AB502" i="6"/>
  <c r="AA502" i="6"/>
  <c r="Z502" i="6"/>
  <c r="Y502" i="6"/>
  <c r="X502" i="6"/>
  <c r="W502" i="6"/>
  <c r="T502" i="6"/>
  <c r="U502" i="6" s="1"/>
  <c r="R502" i="6"/>
  <c r="S502" i="6" s="1"/>
  <c r="AC501" i="6"/>
  <c r="AD501" i="6" s="1"/>
  <c r="AB501" i="6"/>
  <c r="AA501" i="6"/>
  <c r="Z501" i="6"/>
  <c r="Y501" i="6"/>
  <c r="X501" i="6"/>
  <c r="W501" i="6"/>
  <c r="T501" i="6"/>
  <c r="U501" i="6" s="1"/>
  <c r="R501" i="6"/>
  <c r="S501" i="6" s="1"/>
  <c r="AC500" i="6"/>
  <c r="AD500" i="6" s="1"/>
  <c r="AB500" i="6"/>
  <c r="AA500" i="6"/>
  <c r="Z500" i="6"/>
  <c r="Y500" i="6"/>
  <c r="X500" i="6"/>
  <c r="W500" i="6"/>
  <c r="U500" i="6"/>
  <c r="T500" i="6"/>
  <c r="R500" i="6"/>
  <c r="S500" i="6" s="1"/>
  <c r="AC499" i="6"/>
  <c r="AD499" i="6" s="1"/>
  <c r="AB499" i="6"/>
  <c r="AA499" i="6"/>
  <c r="Z499" i="6"/>
  <c r="Y499" i="6"/>
  <c r="X499" i="6"/>
  <c r="W499" i="6"/>
  <c r="U499" i="6"/>
  <c r="T499" i="6"/>
  <c r="S499" i="6"/>
  <c r="R499" i="6"/>
  <c r="AC498" i="6"/>
  <c r="AD498" i="6" s="1"/>
  <c r="AB498" i="6"/>
  <c r="AA498" i="6"/>
  <c r="Z498" i="6"/>
  <c r="Y498" i="6"/>
  <c r="X498" i="6"/>
  <c r="W498" i="6"/>
  <c r="T498" i="6"/>
  <c r="U498" i="6" s="1"/>
  <c r="R498" i="6"/>
  <c r="S498" i="6" s="1"/>
  <c r="AC497" i="6"/>
  <c r="AD497" i="6" s="1"/>
  <c r="AB497" i="6"/>
  <c r="AA497" i="6"/>
  <c r="Z497" i="6"/>
  <c r="Y497" i="6"/>
  <c r="X497" i="6"/>
  <c r="W497" i="6"/>
  <c r="T497" i="6"/>
  <c r="U497" i="6" s="1"/>
  <c r="R497" i="6"/>
  <c r="S497" i="6" s="1"/>
  <c r="AC496" i="6"/>
  <c r="AD496" i="6" s="1"/>
  <c r="AB496" i="6"/>
  <c r="AA496" i="6"/>
  <c r="Z496" i="6"/>
  <c r="Y496" i="6"/>
  <c r="X496" i="6"/>
  <c r="W496" i="6"/>
  <c r="U496" i="6"/>
  <c r="T496" i="6"/>
  <c r="R496" i="6"/>
  <c r="S496" i="6" s="1"/>
  <c r="AC495" i="6"/>
  <c r="AD495" i="6" s="1"/>
  <c r="AB495" i="6"/>
  <c r="AA495" i="6"/>
  <c r="Z495" i="6"/>
  <c r="Y495" i="6"/>
  <c r="X495" i="6"/>
  <c r="W495" i="6"/>
  <c r="U495" i="6"/>
  <c r="T495" i="6"/>
  <c r="S495" i="6"/>
  <c r="R495" i="6"/>
  <c r="AC494" i="6"/>
  <c r="AD494" i="6" s="1"/>
  <c r="AB494" i="6"/>
  <c r="AA494" i="6"/>
  <c r="Z494" i="6"/>
  <c r="Y494" i="6"/>
  <c r="X494" i="6"/>
  <c r="W494" i="6"/>
  <c r="T494" i="6"/>
  <c r="U494" i="6" s="1"/>
  <c r="R494" i="6"/>
  <c r="S494" i="6" s="1"/>
  <c r="AC493" i="6"/>
  <c r="AD493" i="6" s="1"/>
  <c r="AB493" i="6"/>
  <c r="AA493" i="6"/>
  <c r="Z493" i="6"/>
  <c r="Y493" i="6"/>
  <c r="X493" i="6"/>
  <c r="W493" i="6"/>
  <c r="T493" i="6"/>
  <c r="U493" i="6" s="1"/>
  <c r="R493" i="6"/>
  <c r="S493" i="6" s="1"/>
  <c r="AC492" i="6"/>
  <c r="AD492" i="6" s="1"/>
  <c r="AB492" i="6"/>
  <c r="AA492" i="6"/>
  <c r="Z492" i="6"/>
  <c r="Y492" i="6"/>
  <c r="X492" i="6"/>
  <c r="W492" i="6"/>
  <c r="U492" i="6"/>
  <c r="T492" i="6"/>
  <c r="R492" i="6"/>
  <c r="S492" i="6" s="1"/>
  <c r="AC491" i="6"/>
  <c r="AD491" i="6" s="1"/>
  <c r="AB491" i="6"/>
  <c r="AA491" i="6"/>
  <c r="Z491" i="6"/>
  <c r="Y491" i="6"/>
  <c r="X491" i="6"/>
  <c r="W491" i="6"/>
  <c r="U491" i="6"/>
  <c r="T491" i="6"/>
  <c r="S491" i="6"/>
  <c r="R491" i="6"/>
  <c r="AC490" i="6"/>
  <c r="AD490" i="6" s="1"/>
  <c r="AB490" i="6"/>
  <c r="AA490" i="6"/>
  <c r="Z490" i="6"/>
  <c r="Y490" i="6"/>
  <c r="X490" i="6"/>
  <c r="W490" i="6"/>
  <c r="T490" i="6"/>
  <c r="U490" i="6" s="1"/>
  <c r="R490" i="6"/>
  <c r="S490" i="6" s="1"/>
  <c r="AC489" i="6"/>
  <c r="AD489" i="6" s="1"/>
  <c r="AB489" i="6"/>
  <c r="AA489" i="6"/>
  <c r="Z489" i="6"/>
  <c r="Y489" i="6"/>
  <c r="X489" i="6"/>
  <c r="W489" i="6"/>
  <c r="T489" i="6"/>
  <c r="U489" i="6" s="1"/>
  <c r="R489" i="6"/>
  <c r="S489" i="6" s="1"/>
  <c r="AC488" i="6"/>
  <c r="AD488" i="6" s="1"/>
  <c r="AB488" i="6"/>
  <c r="AA488" i="6"/>
  <c r="Z488" i="6"/>
  <c r="Y488" i="6"/>
  <c r="X488" i="6"/>
  <c r="W488" i="6"/>
  <c r="U488" i="6"/>
  <c r="T488" i="6"/>
  <c r="R488" i="6"/>
  <c r="S488" i="6" s="1"/>
  <c r="AC487" i="6"/>
  <c r="AD487" i="6" s="1"/>
  <c r="AB487" i="6"/>
  <c r="AA487" i="6"/>
  <c r="Z487" i="6"/>
  <c r="Y487" i="6"/>
  <c r="X487" i="6"/>
  <c r="W487" i="6"/>
  <c r="U487" i="6"/>
  <c r="T487" i="6"/>
  <c r="S487" i="6"/>
  <c r="R487" i="6"/>
  <c r="AC486" i="6"/>
  <c r="AD486" i="6" s="1"/>
  <c r="AB486" i="6"/>
  <c r="AA486" i="6"/>
  <c r="Z486" i="6"/>
  <c r="Y486" i="6"/>
  <c r="X486" i="6"/>
  <c r="W486" i="6"/>
  <c r="T486" i="6"/>
  <c r="U486" i="6" s="1"/>
  <c r="R486" i="6"/>
  <c r="S486" i="6" s="1"/>
  <c r="AC485" i="6"/>
  <c r="AD485" i="6" s="1"/>
  <c r="AB485" i="6"/>
  <c r="AA485" i="6"/>
  <c r="Z485" i="6"/>
  <c r="Y485" i="6"/>
  <c r="X485" i="6"/>
  <c r="W485" i="6"/>
  <c r="T485" i="6"/>
  <c r="U485" i="6" s="1"/>
  <c r="R485" i="6"/>
  <c r="S485" i="6" s="1"/>
  <c r="AC484" i="6"/>
  <c r="AD484" i="6" s="1"/>
  <c r="AB484" i="6"/>
  <c r="AA484" i="6"/>
  <c r="Z484" i="6"/>
  <c r="Y484" i="6"/>
  <c r="X484" i="6"/>
  <c r="W484" i="6"/>
  <c r="U484" i="6"/>
  <c r="T484" i="6"/>
  <c r="R484" i="6"/>
  <c r="S484" i="6" s="1"/>
  <c r="AC483" i="6"/>
  <c r="AD483" i="6" s="1"/>
  <c r="AB483" i="6"/>
  <c r="AA483" i="6"/>
  <c r="Z483" i="6"/>
  <c r="Y483" i="6"/>
  <c r="X483" i="6"/>
  <c r="W483" i="6"/>
  <c r="U483" i="6"/>
  <c r="T483" i="6"/>
  <c r="S483" i="6"/>
  <c r="R483" i="6"/>
  <c r="AC482" i="6"/>
  <c r="AD482" i="6" s="1"/>
  <c r="AB482" i="6"/>
  <c r="AA482" i="6"/>
  <c r="Z482" i="6"/>
  <c r="Y482" i="6"/>
  <c r="X482" i="6"/>
  <c r="W482" i="6"/>
  <c r="T482" i="6"/>
  <c r="U482" i="6" s="1"/>
  <c r="R482" i="6"/>
  <c r="S482" i="6" s="1"/>
  <c r="AC481" i="6"/>
  <c r="AD481" i="6" s="1"/>
  <c r="AB481" i="6"/>
  <c r="AA481" i="6"/>
  <c r="Z481" i="6"/>
  <c r="Y481" i="6"/>
  <c r="X481" i="6"/>
  <c r="W481" i="6"/>
  <c r="T481" i="6"/>
  <c r="U481" i="6" s="1"/>
  <c r="R481" i="6"/>
  <c r="S481" i="6" s="1"/>
  <c r="AC480" i="6"/>
  <c r="AD480" i="6" s="1"/>
  <c r="AB480" i="6"/>
  <c r="AA480" i="6"/>
  <c r="Z480" i="6"/>
  <c r="Y480" i="6"/>
  <c r="X480" i="6"/>
  <c r="W480" i="6"/>
  <c r="U480" i="6"/>
  <c r="T480" i="6"/>
  <c r="R480" i="6"/>
  <c r="S480" i="6" s="1"/>
  <c r="AC479" i="6"/>
  <c r="AD479" i="6" s="1"/>
  <c r="AB479" i="6"/>
  <c r="AA479" i="6"/>
  <c r="Z479" i="6"/>
  <c r="Y479" i="6"/>
  <c r="X479" i="6"/>
  <c r="W479" i="6"/>
  <c r="U479" i="6"/>
  <c r="T479" i="6"/>
  <c r="S479" i="6"/>
  <c r="R479" i="6"/>
  <c r="AC478" i="6"/>
  <c r="AD478" i="6" s="1"/>
  <c r="AB478" i="6"/>
  <c r="AA478" i="6"/>
  <c r="Z478" i="6"/>
  <c r="Y478" i="6"/>
  <c r="X478" i="6"/>
  <c r="W478" i="6"/>
  <c r="T478" i="6"/>
  <c r="U478" i="6" s="1"/>
  <c r="R478" i="6"/>
  <c r="S478" i="6" s="1"/>
  <c r="AC477" i="6"/>
  <c r="AD477" i="6" s="1"/>
  <c r="AB477" i="6"/>
  <c r="AA477" i="6"/>
  <c r="Z477" i="6"/>
  <c r="Y477" i="6"/>
  <c r="X477" i="6"/>
  <c r="W477" i="6"/>
  <c r="T477" i="6"/>
  <c r="U477" i="6" s="1"/>
  <c r="R477" i="6"/>
  <c r="S477" i="6" s="1"/>
  <c r="AC476" i="6"/>
  <c r="AD476" i="6" s="1"/>
  <c r="AB476" i="6"/>
  <c r="AA476" i="6"/>
  <c r="Z476" i="6"/>
  <c r="Y476" i="6"/>
  <c r="X476" i="6"/>
  <c r="W476" i="6"/>
  <c r="U476" i="6"/>
  <c r="T476" i="6"/>
  <c r="R476" i="6"/>
  <c r="S476" i="6" s="1"/>
  <c r="AC475" i="6"/>
  <c r="AD475" i="6" s="1"/>
  <c r="AB475" i="6"/>
  <c r="AA475" i="6"/>
  <c r="Z475" i="6"/>
  <c r="Y475" i="6"/>
  <c r="X475" i="6"/>
  <c r="W475" i="6"/>
  <c r="U475" i="6"/>
  <c r="T475" i="6"/>
  <c r="S475" i="6"/>
  <c r="R475" i="6"/>
  <c r="AC474" i="6"/>
  <c r="AD474" i="6" s="1"/>
  <c r="AB474" i="6"/>
  <c r="AA474" i="6"/>
  <c r="Z474" i="6"/>
  <c r="Y474" i="6"/>
  <c r="X474" i="6"/>
  <c r="W474" i="6"/>
  <c r="T474" i="6"/>
  <c r="U474" i="6" s="1"/>
  <c r="R474" i="6"/>
  <c r="S474" i="6" s="1"/>
  <c r="AC473" i="6"/>
  <c r="AD473" i="6" s="1"/>
  <c r="AB473" i="6"/>
  <c r="AA473" i="6"/>
  <c r="Z473" i="6"/>
  <c r="Y473" i="6"/>
  <c r="X473" i="6"/>
  <c r="W473" i="6"/>
  <c r="T473" i="6"/>
  <c r="U473" i="6" s="1"/>
  <c r="R473" i="6"/>
  <c r="S473" i="6" s="1"/>
  <c r="AC472" i="6"/>
  <c r="AD472" i="6" s="1"/>
  <c r="AB472" i="6"/>
  <c r="AA472" i="6"/>
  <c r="Z472" i="6"/>
  <c r="Y472" i="6"/>
  <c r="X472" i="6"/>
  <c r="W472" i="6"/>
  <c r="U472" i="6"/>
  <c r="T472" i="6"/>
  <c r="R472" i="6"/>
  <c r="S472" i="6" s="1"/>
  <c r="AC471" i="6"/>
  <c r="AD471" i="6" s="1"/>
  <c r="AB471" i="6"/>
  <c r="AA471" i="6"/>
  <c r="Z471" i="6"/>
  <c r="Y471" i="6"/>
  <c r="X471" i="6"/>
  <c r="W471" i="6"/>
  <c r="U471" i="6"/>
  <c r="T471" i="6"/>
  <c r="S471" i="6"/>
  <c r="R471" i="6"/>
  <c r="AC470" i="6"/>
  <c r="AD470" i="6" s="1"/>
  <c r="AB470" i="6"/>
  <c r="AA470" i="6"/>
  <c r="Z470" i="6"/>
  <c r="Y470" i="6"/>
  <c r="X470" i="6"/>
  <c r="W470" i="6"/>
  <c r="T470" i="6"/>
  <c r="U470" i="6" s="1"/>
  <c r="R470" i="6"/>
  <c r="S470" i="6" s="1"/>
  <c r="AC469" i="6"/>
  <c r="AD469" i="6" s="1"/>
  <c r="AB469" i="6"/>
  <c r="AA469" i="6"/>
  <c r="Z469" i="6"/>
  <c r="Y469" i="6"/>
  <c r="X469" i="6"/>
  <c r="W469" i="6"/>
  <c r="T469" i="6"/>
  <c r="U469" i="6" s="1"/>
  <c r="R469" i="6"/>
  <c r="S469" i="6" s="1"/>
  <c r="AC468" i="6"/>
  <c r="AD468" i="6" s="1"/>
  <c r="AB468" i="6"/>
  <c r="AA468" i="6"/>
  <c r="Z468" i="6"/>
  <c r="Y468" i="6"/>
  <c r="X468" i="6"/>
  <c r="W468" i="6"/>
  <c r="U468" i="6"/>
  <c r="T468" i="6"/>
  <c r="R468" i="6"/>
  <c r="S468" i="6" s="1"/>
  <c r="AC467" i="6"/>
  <c r="AD467" i="6" s="1"/>
  <c r="AB467" i="6"/>
  <c r="AA467" i="6"/>
  <c r="Z467" i="6"/>
  <c r="Y467" i="6"/>
  <c r="X467" i="6"/>
  <c r="W467" i="6"/>
  <c r="U467" i="6"/>
  <c r="T467" i="6"/>
  <c r="S467" i="6"/>
  <c r="R467" i="6"/>
  <c r="AC466" i="6"/>
  <c r="AD466" i="6" s="1"/>
  <c r="AB466" i="6"/>
  <c r="AA466" i="6"/>
  <c r="Z466" i="6"/>
  <c r="Y466" i="6"/>
  <c r="X466" i="6"/>
  <c r="W466" i="6"/>
  <c r="T466" i="6"/>
  <c r="U466" i="6" s="1"/>
  <c r="R466" i="6"/>
  <c r="S466" i="6" s="1"/>
  <c r="AC465" i="6"/>
  <c r="AD465" i="6" s="1"/>
  <c r="AB465" i="6"/>
  <c r="AA465" i="6"/>
  <c r="Z465" i="6"/>
  <c r="Y465" i="6"/>
  <c r="X465" i="6"/>
  <c r="W465" i="6"/>
  <c r="T465" i="6"/>
  <c r="U465" i="6" s="1"/>
  <c r="R465" i="6"/>
  <c r="S465" i="6" s="1"/>
  <c r="AC464" i="6"/>
  <c r="AD464" i="6" s="1"/>
  <c r="AB464" i="6"/>
  <c r="AA464" i="6"/>
  <c r="Z464" i="6"/>
  <c r="Y464" i="6"/>
  <c r="X464" i="6"/>
  <c r="W464" i="6"/>
  <c r="U464" i="6"/>
  <c r="T464" i="6"/>
  <c r="R464" i="6"/>
  <c r="S464" i="6" s="1"/>
  <c r="AC463" i="6"/>
  <c r="AD463" i="6" s="1"/>
  <c r="AB463" i="6"/>
  <c r="AA463" i="6"/>
  <c r="Z463" i="6"/>
  <c r="Y463" i="6"/>
  <c r="X463" i="6"/>
  <c r="W463" i="6"/>
  <c r="U463" i="6"/>
  <c r="T463" i="6"/>
  <c r="S463" i="6"/>
  <c r="R463" i="6"/>
  <c r="AC462" i="6"/>
  <c r="AD462" i="6" s="1"/>
  <c r="AB462" i="6"/>
  <c r="AA462" i="6"/>
  <c r="Z462" i="6"/>
  <c r="Y462" i="6"/>
  <c r="X462" i="6"/>
  <c r="W462" i="6"/>
  <c r="T462" i="6"/>
  <c r="U462" i="6" s="1"/>
  <c r="R462" i="6"/>
  <c r="S462" i="6" s="1"/>
  <c r="AC461" i="6"/>
  <c r="AD461" i="6" s="1"/>
  <c r="AB461" i="6"/>
  <c r="AA461" i="6"/>
  <c r="Z461" i="6"/>
  <c r="Y461" i="6"/>
  <c r="X461" i="6"/>
  <c r="W461" i="6"/>
  <c r="T461" i="6"/>
  <c r="U461" i="6" s="1"/>
  <c r="R461" i="6"/>
  <c r="S461" i="6" s="1"/>
  <c r="AC460" i="6"/>
  <c r="AD460" i="6" s="1"/>
  <c r="AB460" i="6"/>
  <c r="AA460" i="6"/>
  <c r="Z460" i="6"/>
  <c r="Y460" i="6"/>
  <c r="X460" i="6"/>
  <c r="W460" i="6"/>
  <c r="U460" i="6"/>
  <c r="T460" i="6"/>
  <c r="R460" i="6"/>
  <c r="S460" i="6" s="1"/>
  <c r="AC459" i="6"/>
  <c r="AD459" i="6" s="1"/>
  <c r="AB459" i="6"/>
  <c r="AA459" i="6"/>
  <c r="Z459" i="6"/>
  <c r="Y459" i="6"/>
  <c r="X459" i="6"/>
  <c r="W459" i="6"/>
  <c r="U459" i="6"/>
  <c r="T459" i="6"/>
  <c r="S459" i="6"/>
  <c r="R459" i="6"/>
  <c r="AC458" i="6"/>
  <c r="AD458" i="6" s="1"/>
  <c r="AB458" i="6"/>
  <c r="AA458" i="6"/>
  <c r="Z458" i="6"/>
  <c r="Y458" i="6"/>
  <c r="X458" i="6"/>
  <c r="W458" i="6"/>
  <c r="T458" i="6"/>
  <c r="U458" i="6" s="1"/>
  <c r="R458" i="6"/>
  <c r="S458" i="6" s="1"/>
  <c r="AC457" i="6"/>
  <c r="AD457" i="6" s="1"/>
  <c r="AB457" i="6"/>
  <c r="AA457" i="6"/>
  <c r="Z457" i="6"/>
  <c r="Y457" i="6"/>
  <c r="X457" i="6"/>
  <c r="W457" i="6"/>
  <c r="T457" i="6"/>
  <c r="U457" i="6" s="1"/>
  <c r="R457" i="6"/>
  <c r="S457" i="6" s="1"/>
  <c r="AC456" i="6"/>
  <c r="AD456" i="6" s="1"/>
  <c r="AB456" i="6"/>
  <c r="AA456" i="6"/>
  <c r="Z456" i="6"/>
  <c r="Y456" i="6"/>
  <c r="X456" i="6"/>
  <c r="W456" i="6"/>
  <c r="U456" i="6"/>
  <c r="T456" i="6"/>
  <c r="R456" i="6"/>
  <c r="S456" i="6" s="1"/>
  <c r="AC455" i="6"/>
  <c r="AD455" i="6" s="1"/>
  <c r="AB455" i="6"/>
  <c r="AA455" i="6"/>
  <c r="Z455" i="6"/>
  <c r="Y455" i="6"/>
  <c r="X455" i="6"/>
  <c r="W455" i="6"/>
  <c r="U455" i="6"/>
  <c r="T455" i="6"/>
  <c r="S455" i="6"/>
  <c r="R455" i="6"/>
  <c r="AC454" i="6"/>
  <c r="AD454" i="6" s="1"/>
  <c r="AB454" i="6"/>
  <c r="AA454" i="6"/>
  <c r="Z454" i="6"/>
  <c r="Y454" i="6"/>
  <c r="X454" i="6"/>
  <c r="W454" i="6"/>
  <c r="T454" i="6"/>
  <c r="U454" i="6" s="1"/>
  <c r="R454" i="6"/>
  <c r="S454" i="6" s="1"/>
  <c r="AC453" i="6"/>
  <c r="AD453" i="6" s="1"/>
  <c r="AB453" i="6"/>
  <c r="AA453" i="6"/>
  <c r="Z453" i="6"/>
  <c r="Y453" i="6"/>
  <c r="X453" i="6"/>
  <c r="W453" i="6"/>
  <c r="T453" i="6"/>
  <c r="U453" i="6" s="1"/>
  <c r="R453" i="6"/>
  <c r="S453" i="6" s="1"/>
  <c r="AC452" i="6"/>
  <c r="AD452" i="6" s="1"/>
  <c r="AB452" i="6"/>
  <c r="AA452" i="6"/>
  <c r="Z452" i="6"/>
  <c r="Y452" i="6"/>
  <c r="X452" i="6"/>
  <c r="W452" i="6"/>
  <c r="U452" i="6"/>
  <c r="T452" i="6"/>
  <c r="R452" i="6"/>
  <c r="S452" i="6" s="1"/>
  <c r="AC451" i="6"/>
  <c r="AD451" i="6" s="1"/>
  <c r="AB451" i="6"/>
  <c r="AA451" i="6"/>
  <c r="Z451" i="6"/>
  <c r="Y451" i="6"/>
  <c r="X451" i="6"/>
  <c r="W451" i="6"/>
  <c r="U451" i="6"/>
  <c r="T451" i="6"/>
  <c r="S451" i="6"/>
  <c r="R451" i="6"/>
  <c r="AC450" i="6"/>
  <c r="AD450" i="6" s="1"/>
  <c r="AB450" i="6"/>
  <c r="AA450" i="6"/>
  <c r="Z450" i="6"/>
  <c r="Y450" i="6"/>
  <c r="X450" i="6"/>
  <c r="W450" i="6"/>
  <c r="T450" i="6"/>
  <c r="U450" i="6" s="1"/>
  <c r="R450" i="6"/>
  <c r="S450" i="6" s="1"/>
  <c r="AC449" i="6"/>
  <c r="AD449" i="6" s="1"/>
  <c r="AA449" i="6"/>
  <c r="Z449" i="6"/>
  <c r="Y449" i="6"/>
  <c r="X449" i="6"/>
  <c r="W449" i="6"/>
  <c r="U449" i="6"/>
  <c r="T449" i="6"/>
  <c r="S449" i="6"/>
  <c r="R449" i="6"/>
  <c r="AC448" i="6"/>
  <c r="AD448" i="6" s="1"/>
  <c r="AA448" i="6"/>
  <c r="Z448" i="6"/>
  <c r="Y448" i="6"/>
  <c r="X448" i="6"/>
  <c r="W448" i="6"/>
  <c r="U448" i="6"/>
  <c r="T448" i="6"/>
  <c r="R448" i="6"/>
  <c r="S448" i="6" s="1"/>
  <c r="AC447" i="6"/>
  <c r="AD447" i="6" s="1"/>
  <c r="AA447" i="6"/>
  <c r="Z447" i="6"/>
  <c r="Y447" i="6"/>
  <c r="X447" i="6"/>
  <c r="W447" i="6"/>
  <c r="T447" i="6"/>
  <c r="U447" i="6" s="1"/>
  <c r="R447" i="6"/>
  <c r="S447" i="6" s="1"/>
  <c r="AC446" i="6"/>
  <c r="AD446" i="6" s="1"/>
  <c r="AA446" i="6"/>
  <c r="Z446" i="6"/>
  <c r="Y446" i="6"/>
  <c r="X446" i="6"/>
  <c r="W446" i="6"/>
  <c r="T446" i="6"/>
  <c r="U446" i="6" s="1"/>
  <c r="R446" i="6"/>
  <c r="S446" i="6" s="1"/>
  <c r="AC445" i="6"/>
  <c r="AD445" i="6" s="1"/>
  <c r="AA445" i="6"/>
  <c r="Z445" i="6"/>
  <c r="Y445" i="6"/>
  <c r="X445" i="6"/>
  <c r="W445" i="6"/>
  <c r="U445" i="6"/>
  <c r="T445" i="6"/>
  <c r="S445" i="6"/>
  <c r="R445" i="6"/>
  <c r="AC444" i="6"/>
  <c r="AD444" i="6" s="1"/>
  <c r="AA444" i="6"/>
  <c r="Z444" i="6"/>
  <c r="Y444" i="6"/>
  <c r="X444" i="6"/>
  <c r="W444" i="6"/>
  <c r="U444" i="6"/>
  <c r="T444" i="6"/>
  <c r="R444" i="6"/>
  <c r="S444" i="6" s="1"/>
  <c r="AC443" i="6"/>
  <c r="AD443" i="6" s="1"/>
  <c r="AA443" i="6"/>
  <c r="Z443" i="6"/>
  <c r="Y443" i="6"/>
  <c r="X443" i="6"/>
  <c r="W443" i="6"/>
  <c r="T443" i="6"/>
  <c r="U443" i="6" s="1"/>
  <c r="R443" i="6"/>
  <c r="S443" i="6" s="1"/>
  <c r="AC442" i="6"/>
  <c r="AD442" i="6" s="1"/>
  <c r="AA442" i="6"/>
  <c r="Z442" i="6"/>
  <c r="Y442" i="6"/>
  <c r="X442" i="6"/>
  <c r="W442" i="6"/>
  <c r="T442" i="6"/>
  <c r="U442" i="6" s="1"/>
  <c r="R442" i="6"/>
  <c r="S442" i="6" s="1"/>
  <c r="AC441" i="6"/>
  <c r="AD441" i="6" s="1"/>
  <c r="AA441" i="6"/>
  <c r="Z441" i="6"/>
  <c r="Y441" i="6"/>
  <c r="X441" i="6"/>
  <c r="W441" i="6"/>
  <c r="U441" i="6"/>
  <c r="T441" i="6"/>
  <c r="S441" i="6"/>
  <c r="R441" i="6"/>
  <c r="AC440" i="6"/>
  <c r="AD440" i="6" s="1"/>
  <c r="AA440" i="6"/>
  <c r="Z440" i="6"/>
  <c r="Y440" i="6"/>
  <c r="X440" i="6"/>
  <c r="W440" i="6"/>
  <c r="U440" i="6"/>
  <c r="T440" i="6"/>
  <c r="R440" i="6"/>
  <c r="S440" i="6" s="1"/>
  <c r="AC439" i="6"/>
  <c r="AD439" i="6" s="1"/>
  <c r="AA439" i="6"/>
  <c r="Z439" i="6"/>
  <c r="Y439" i="6"/>
  <c r="X439" i="6"/>
  <c r="W439" i="6"/>
  <c r="T439" i="6"/>
  <c r="U439" i="6" s="1"/>
  <c r="R439" i="6"/>
  <c r="S439" i="6" s="1"/>
  <c r="AC438" i="6"/>
  <c r="AD438" i="6" s="1"/>
  <c r="AA438" i="6"/>
  <c r="Z438" i="6"/>
  <c r="Y438" i="6"/>
  <c r="X438" i="6"/>
  <c r="W438" i="6"/>
  <c r="T438" i="6"/>
  <c r="U438" i="6" s="1"/>
  <c r="R438" i="6"/>
  <c r="S438" i="6" s="1"/>
  <c r="AC437" i="6"/>
  <c r="AD437" i="6" s="1"/>
  <c r="AA437" i="6"/>
  <c r="Z437" i="6"/>
  <c r="Y437" i="6"/>
  <c r="X437" i="6"/>
  <c r="W437" i="6"/>
  <c r="U437" i="6"/>
  <c r="T437" i="6"/>
  <c r="S437" i="6"/>
  <c r="R437" i="6"/>
  <c r="AC436" i="6"/>
  <c r="AD436" i="6" s="1"/>
  <c r="AA436" i="6"/>
  <c r="Z436" i="6"/>
  <c r="Y436" i="6"/>
  <c r="X436" i="6"/>
  <c r="W436" i="6"/>
  <c r="U436" i="6"/>
  <c r="T436" i="6"/>
  <c r="R436" i="6"/>
  <c r="S436" i="6" s="1"/>
  <c r="AC435" i="6"/>
  <c r="AD435" i="6" s="1"/>
  <c r="AA435" i="6"/>
  <c r="Z435" i="6"/>
  <c r="Y435" i="6"/>
  <c r="X435" i="6"/>
  <c r="W435" i="6"/>
  <c r="T435" i="6"/>
  <c r="U435" i="6" s="1"/>
  <c r="R435" i="6"/>
  <c r="S435" i="6" s="1"/>
  <c r="AC434" i="6"/>
  <c r="AD434" i="6" s="1"/>
  <c r="AA434" i="6"/>
  <c r="Z434" i="6"/>
  <c r="Y434" i="6"/>
  <c r="X434" i="6"/>
  <c r="W434" i="6"/>
  <c r="T434" i="6"/>
  <c r="U434" i="6" s="1"/>
  <c r="R434" i="6"/>
  <c r="S434" i="6" s="1"/>
  <c r="AC433" i="6"/>
  <c r="AD433" i="6" s="1"/>
  <c r="AA433" i="6"/>
  <c r="Z433" i="6"/>
  <c r="Y433" i="6"/>
  <c r="X433" i="6"/>
  <c r="W433" i="6"/>
  <c r="U433" i="6"/>
  <c r="T433" i="6"/>
  <c r="S433" i="6"/>
  <c r="R433" i="6"/>
  <c r="AC432" i="6"/>
  <c r="AD432" i="6" s="1"/>
  <c r="AA432" i="6"/>
  <c r="Z432" i="6"/>
  <c r="Y432" i="6"/>
  <c r="X432" i="6"/>
  <c r="W432" i="6"/>
  <c r="U432" i="6"/>
  <c r="T432" i="6"/>
  <c r="R432" i="6"/>
  <c r="S432" i="6" s="1"/>
  <c r="AC431" i="6"/>
  <c r="AD431" i="6" s="1"/>
  <c r="AA431" i="6"/>
  <c r="Z431" i="6"/>
  <c r="Y431" i="6"/>
  <c r="X431" i="6"/>
  <c r="W431" i="6"/>
  <c r="T431" i="6"/>
  <c r="U431" i="6" s="1"/>
  <c r="R431" i="6"/>
  <c r="S431" i="6" s="1"/>
  <c r="AC430" i="6"/>
  <c r="AD430" i="6" s="1"/>
  <c r="AA430" i="6"/>
  <c r="Z430" i="6"/>
  <c r="Y430" i="6"/>
  <c r="X430" i="6"/>
  <c r="W430" i="6"/>
  <c r="T430" i="6"/>
  <c r="U430" i="6" s="1"/>
  <c r="R430" i="6"/>
  <c r="S430" i="6" s="1"/>
  <c r="AC429" i="6"/>
  <c r="AD429" i="6" s="1"/>
  <c r="AA429" i="6"/>
  <c r="Z429" i="6"/>
  <c r="Y429" i="6"/>
  <c r="X429" i="6"/>
  <c r="W429" i="6"/>
  <c r="U429" i="6"/>
  <c r="T429" i="6"/>
  <c r="S429" i="6"/>
  <c r="R429" i="6"/>
  <c r="AC428" i="6"/>
  <c r="AD428" i="6" s="1"/>
  <c r="AA428" i="6"/>
  <c r="Z428" i="6"/>
  <c r="Y428" i="6"/>
  <c r="X428" i="6"/>
  <c r="W428" i="6"/>
  <c r="U428" i="6"/>
  <c r="T428" i="6"/>
  <c r="R428" i="6"/>
  <c r="S428" i="6" s="1"/>
  <c r="AC427" i="6"/>
  <c r="AD427" i="6" s="1"/>
  <c r="AA427" i="6"/>
  <c r="Z427" i="6"/>
  <c r="Y427" i="6"/>
  <c r="X427" i="6"/>
  <c r="W427" i="6"/>
  <c r="T427" i="6"/>
  <c r="U427" i="6" s="1"/>
  <c r="R427" i="6"/>
  <c r="S427" i="6" s="1"/>
  <c r="AC426" i="6"/>
  <c r="AD426" i="6" s="1"/>
  <c r="AA426" i="6"/>
  <c r="Z426" i="6"/>
  <c r="Y426" i="6"/>
  <c r="X426" i="6"/>
  <c r="W426" i="6"/>
  <c r="T426" i="6"/>
  <c r="U426" i="6" s="1"/>
  <c r="R426" i="6"/>
  <c r="S426" i="6" s="1"/>
  <c r="AC425" i="6"/>
  <c r="AD425" i="6" s="1"/>
  <c r="AA425" i="6"/>
  <c r="Z425" i="6"/>
  <c r="Y425" i="6"/>
  <c r="X425" i="6"/>
  <c r="W425" i="6"/>
  <c r="U425" i="6"/>
  <c r="T425" i="6"/>
  <c r="S425" i="6"/>
  <c r="R425" i="6"/>
  <c r="AC424" i="6"/>
  <c r="AD424" i="6" s="1"/>
  <c r="AA424" i="6"/>
  <c r="Z424" i="6"/>
  <c r="Y424" i="6"/>
  <c r="X424" i="6"/>
  <c r="W424" i="6"/>
  <c r="U424" i="6"/>
  <c r="T424" i="6"/>
  <c r="R424" i="6"/>
  <c r="S424" i="6" s="1"/>
  <c r="AC423" i="6"/>
  <c r="AD423" i="6" s="1"/>
  <c r="AA423" i="6"/>
  <c r="Z423" i="6"/>
  <c r="Y423" i="6"/>
  <c r="X423" i="6"/>
  <c r="W423" i="6"/>
  <c r="T423" i="6"/>
  <c r="U423" i="6" s="1"/>
  <c r="R423" i="6"/>
  <c r="S423" i="6" s="1"/>
  <c r="AC422" i="6"/>
  <c r="AD422" i="6" s="1"/>
  <c r="AA422" i="6"/>
  <c r="Z422" i="6"/>
  <c r="Y422" i="6"/>
  <c r="X422" i="6"/>
  <c r="W422" i="6"/>
  <c r="T422" i="6"/>
  <c r="U422" i="6" s="1"/>
  <c r="R422" i="6"/>
  <c r="S422" i="6" s="1"/>
  <c r="AC421" i="6"/>
  <c r="AD421" i="6" s="1"/>
  <c r="AA421" i="6"/>
  <c r="Z421" i="6"/>
  <c r="Y421" i="6"/>
  <c r="X421" i="6"/>
  <c r="W421" i="6"/>
  <c r="U421" i="6"/>
  <c r="T421" i="6"/>
  <c r="S421" i="6"/>
  <c r="R421" i="6"/>
  <c r="AC420" i="6"/>
  <c r="AD420" i="6" s="1"/>
  <c r="AA420" i="6"/>
  <c r="Z420" i="6"/>
  <c r="Y420" i="6"/>
  <c r="X420" i="6"/>
  <c r="W420" i="6"/>
  <c r="U420" i="6"/>
  <c r="T420" i="6"/>
  <c r="R420" i="6"/>
  <c r="S420" i="6" s="1"/>
  <c r="AC419" i="6"/>
  <c r="AD419" i="6" s="1"/>
  <c r="AA419" i="6"/>
  <c r="Z419" i="6"/>
  <c r="Y419" i="6"/>
  <c r="X419" i="6"/>
  <c r="W419" i="6"/>
  <c r="T419" i="6"/>
  <c r="U419" i="6" s="1"/>
  <c r="R419" i="6"/>
  <c r="S419" i="6" s="1"/>
  <c r="AC418" i="6"/>
  <c r="AD418" i="6" s="1"/>
  <c r="AA418" i="6"/>
  <c r="Z418" i="6"/>
  <c r="Y418" i="6"/>
  <c r="X418" i="6"/>
  <c r="W418" i="6"/>
  <c r="T418" i="6"/>
  <c r="U418" i="6" s="1"/>
  <c r="R418" i="6"/>
  <c r="S418" i="6" s="1"/>
  <c r="AC417" i="6"/>
  <c r="AD417" i="6" s="1"/>
  <c r="AB417" i="6"/>
  <c r="AA417" i="6"/>
  <c r="Z417" i="6"/>
  <c r="Y417" i="6"/>
  <c r="X417" i="6"/>
  <c r="W417" i="6"/>
  <c r="T417" i="6"/>
  <c r="U417" i="6" s="1"/>
  <c r="R417" i="6"/>
  <c r="S417" i="6" s="1"/>
  <c r="AC416" i="6"/>
  <c r="AD416" i="6" s="1"/>
  <c r="AB416" i="6"/>
  <c r="AA416" i="6"/>
  <c r="Z416" i="6"/>
  <c r="Y416" i="6"/>
  <c r="X416" i="6"/>
  <c r="W416" i="6"/>
  <c r="U416" i="6"/>
  <c r="T416" i="6"/>
  <c r="R416" i="6"/>
  <c r="S416" i="6" s="1"/>
  <c r="AC415" i="6"/>
  <c r="AD415" i="6" s="1"/>
  <c r="AB415" i="6"/>
  <c r="AA415" i="6"/>
  <c r="Z415" i="6"/>
  <c r="Y415" i="6"/>
  <c r="X415" i="6"/>
  <c r="W415" i="6"/>
  <c r="U415" i="6"/>
  <c r="T415" i="6"/>
  <c r="S415" i="6"/>
  <c r="R415" i="6"/>
  <c r="AC414" i="6"/>
  <c r="AD414" i="6" s="1"/>
  <c r="AB414" i="6"/>
  <c r="AA414" i="6"/>
  <c r="Z414" i="6"/>
  <c r="Y414" i="6"/>
  <c r="X414" i="6"/>
  <c r="W414" i="6"/>
  <c r="T414" i="6"/>
  <c r="U414" i="6" s="1"/>
  <c r="R414" i="6"/>
  <c r="S414" i="6" s="1"/>
  <c r="AC413" i="6"/>
  <c r="AD413" i="6" s="1"/>
  <c r="AB413" i="6"/>
  <c r="AA413" i="6"/>
  <c r="Z413" i="6"/>
  <c r="Y413" i="6"/>
  <c r="X413" i="6"/>
  <c r="W413" i="6"/>
  <c r="T413" i="6"/>
  <c r="U413" i="6" s="1"/>
  <c r="R413" i="6"/>
  <c r="S413" i="6" s="1"/>
  <c r="AC412" i="6"/>
  <c r="AD412" i="6" s="1"/>
  <c r="AB412" i="6"/>
  <c r="AA412" i="6"/>
  <c r="Z412" i="6"/>
  <c r="Y412" i="6"/>
  <c r="X412" i="6"/>
  <c r="W412" i="6"/>
  <c r="U412" i="6"/>
  <c r="T412" i="6"/>
  <c r="R412" i="6"/>
  <c r="S412" i="6" s="1"/>
  <c r="AC411" i="6"/>
  <c r="AD411" i="6" s="1"/>
  <c r="AB411" i="6"/>
  <c r="AA411" i="6"/>
  <c r="Z411" i="6"/>
  <c r="Y411" i="6"/>
  <c r="X411" i="6"/>
  <c r="W411" i="6"/>
  <c r="U411" i="6"/>
  <c r="T411" i="6"/>
  <c r="S411" i="6"/>
  <c r="R411" i="6"/>
  <c r="AC410" i="6"/>
  <c r="AD410" i="6" s="1"/>
  <c r="AB410" i="6"/>
  <c r="AA410" i="6"/>
  <c r="Z410" i="6"/>
  <c r="Y410" i="6"/>
  <c r="X410" i="6"/>
  <c r="W410" i="6"/>
  <c r="T410" i="6"/>
  <c r="U410" i="6" s="1"/>
  <c r="R410" i="6"/>
  <c r="S410" i="6" s="1"/>
  <c r="AC409" i="6"/>
  <c r="AD409" i="6" s="1"/>
  <c r="AB409" i="6"/>
  <c r="AA409" i="6"/>
  <c r="Z409" i="6"/>
  <c r="Y409" i="6"/>
  <c r="X409" i="6"/>
  <c r="W409" i="6"/>
  <c r="T409" i="6"/>
  <c r="U409" i="6" s="1"/>
  <c r="R409" i="6"/>
  <c r="S409" i="6" s="1"/>
  <c r="AC408" i="6"/>
  <c r="AD408" i="6" s="1"/>
  <c r="AB408" i="6"/>
  <c r="AA408" i="6"/>
  <c r="Z408" i="6"/>
  <c r="Y408" i="6"/>
  <c r="X408" i="6"/>
  <c r="W408" i="6"/>
  <c r="U408" i="6"/>
  <c r="T408" i="6"/>
  <c r="R408" i="6"/>
  <c r="S408" i="6" s="1"/>
  <c r="AC407" i="6"/>
  <c r="AD407" i="6" s="1"/>
  <c r="AB407" i="6"/>
  <c r="AA407" i="6"/>
  <c r="Z407" i="6"/>
  <c r="Y407" i="6"/>
  <c r="X407" i="6"/>
  <c r="W407" i="6"/>
  <c r="U407" i="6"/>
  <c r="T407" i="6"/>
  <c r="S407" i="6"/>
  <c r="R407" i="6"/>
  <c r="AC406" i="6"/>
  <c r="AD406" i="6" s="1"/>
  <c r="AB406" i="6"/>
  <c r="AA406" i="6"/>
  <c r="Z406" i="6"/>
  <c r="Y406" i="6"/>
  <c r="X406" i="6"/>
  <c r="W406" i="6"/>
  <c r="T406" i="6"/>
  <c r="U406" i="6" s="1"/>
  <c r="R406" i="6"/>
  <c r="S406" i="6" s="1"/>
  <c r="AC405" i="6"/>
  <c r="AD405" i="6" s="1"/>
  <c r="AB405" i="6"/>
  <c r="AA405" i="6"/>
  <c r="Z405" i="6"/>
  <c r="Y405" i="6"/>
  <c r="X405" i="6"/>
  <c r="W405" i="6"/>
  <c r="T405" i="6"/>
  <c r="U405" i="6" s="1"/>
  <c r="R405" i="6"/>
  <c r="S405" i="6" s="1"/>
  <c r="AC404" i="6"/>
  <c r="AD404" i="6" s="1"/>
  <c r="AB404" i="6"/>
  <c r="AA404" i="6"/>
  <c r="Z404" i="6"/>
  <c r="Y404" i="6"/>
  <c r="X404" i="6"/>
  <c r="W404" i="6"/>
  <c r="U404" i="6"/>
  <c r="T404" i="6"/>
  <c r="R404" i="6"/>
  <c r="S404" i="6" s="1"/>
  <c r="AC403" i="6"/>
  <c r="AD403" i="6" s="1"/>
  <c r="AB403" i="6"/>
  <c r="AA403" i="6"/>
  <c r="Z403" i="6"/>
  <c r="Y403" i="6"/>
  <c r="X403" i="6"/>
  <c r="W403" i="6"/>
  <c r="U403" i="6"/>
  <c r="T403" i="6"/>
  <c r="S403" i="6"/>
  <c r="R403" i="6"/>
  <c r="AC402" i="6"/>
  <c r="AD402" i="6" s="1"/>
  <c r="AB402" i="6"/>
  <c r="AA402" i="6"/>
  <c r="Z402" i="6"/>
  <c r="Y402" i="6"/>
  <c r="X402" i="6"/>
  <c r="W402" i="6"/>
  <c r="T402" i="6"/>
  <c r="U402" i="6" s="1"/>
  <c r="R402" i="6"/>
  <c r="S402" i="6" s="1"/>
  <c r="AC401" i="6"/>
  <c r="AD401" i="6" s="1"/>
  <c r="AB401" i="6"/>
  <c r="AA401" i="6"/>
  <c r="Z401" i="6"/>
  <c r="Y401" i="6"/>
  <c r="X401" i="6"/>
  <c r="W401" i="6"/>
  <c r="T401" i="6"/>
  <c r="U401" i="6" s="1"/>
  <c r="R401" i="6"/>
  <c r="S401" i="6" s="1"/>
  <c r="AC400" i="6"/>
  <c r="AD400" i="6" s="1"/>
  <c r="AB400" i="6"/>
  <c r="AA400" i="6"/>
  <c r="Z400" i="6"/>
  <c r="Y400" i="6"/>
  <c r="X400" i="6"/>
  <c r="W400" i="6"/>
  <c r="U400" i="6"/>
  <c r="T400" i="6"/>
  <c r="R400" i="6"/>
  <c r="S400" i="6" s="1"/>
  <c r="AC399" i="6"/>
  <c r="AD399" i="6" s="1"/>
  <c r="AB399" i="6"/>
  <c r="AA399" i="6"/>
  <c r="Z399" i="6"/>
  <c r="Y399" i="6"/>
  <c r="X399" i="6"/>
  <c r="W399" i="6"/>
  <c r="U399" i="6"/>
  <c r="T399" i="6"/>
  <c r="S399" i="6"/>
  <c r="R399" i="6"/>
  <c r="AC398" i="6"/>
  <c r="AD398" i="6" s="1"/>
  <c r="AB398" i="6"/>
  <c r="AA398" i="6"/>
  <c r="Z398" i="6"/>
  <c r="Y398" i="6"/>
  <c r="X398" i="6"/>
  <c r="W398" i="6"/>
  <c r="T398" i="6"/>
  <c r="U398" i="6" s="1"/>
  <c r="R398" i="6"/>
  <c r="S398" i="6" s="1"/>
  <c r="AC397" i="6"/>
  <c r="AD397" i="6" s="1"/>
  <c r="AB397" i="6"/>
  <c r="AA397" i="6"/>
  <c r="Z397" i="6"/>
  <c r="Y397" i="6"/>
  <c r="X397" i="6"/>
  <c r="W397" i="6"/>
  <c r="T397" i="6"/>
  <c r="U397" i="6" s="1"/>
  <c r="R397" i="6"/>
  <c r="S397" i="6" s="1"/>
  <c r="AC396" i="6"/>
  <c r="AD396" i="6" s="1"/>
  <c r="AB396" i="6"/>
  <c r="AA396" i="6"/>
  <c r="Z396" i="6"/>
  <c r="Y396" i="6"/>
  <c r="X396" i="6"/>
  <c r="W396" i="6"/>
  <c r="U396" i="6"/>
  <c r="T396" i="6"/>
  <c r="R396" i="6"/>
  <c r="S396" i="6" s="1"/>
  <c r="AC395" i="6"/>
  <c r="AD395" i="6" s="1"/>
  <c r="AB395" i="6"/>
  <c r="AA395" i="6"/>
  <c r="Z395" i="6"/>
  <c r="Y395" i="6"/>
  <c r="X395" i="6"/>
  <c r="W395" i="6"/>
  <c r="U395" i="6"/>
  <c r="T395" i="6"/>
  <c r="S395" i="6"/>
  <c r="R395" i="6"/>
  <c r="AC394" i="6"/>
  <c r="AD394" i="6" s="1"/>
  <c r="AB394" i="6"/>
  <c r="AA394" i="6"/>
  <c r="Z394" i="6"/>
  <c r="Y394" i="6"/>
  <c r="X394" i="6"/>
  <c r="W394" i="6"/>
  <c r="T394" i="6"/>
  <c r="U394" i="6" s="1"/>
  <c r="R394" i="6"/>
  <c r="S394" i="6" s="1"/>
  <c r="AC393" i="6"/>
  <c r="AD393" i="6" s="1"/>
  <c r="AB393" i="6"/>
  <c r="AA393" i="6"/>
  <c r="Z393" i="6"/>
  <c r="Y393" i="6"/>
  <c r="X393" i="6"/>
  <c r="W393" i="6"/>
  <c r="T393" i="6"/>
  <c r="U393" i="6" s="1"/>
  <c r="R393" i="6"/>
  <c r="S393" i="6" s="1"/>
  <c r="AC392" i="6"/>
  <c r="AD392" i="6" s="1"/>
  <c r="AB392" i="6"/>
  <c r="AA392" i="6"/>
  <c r="Z392" i="6"/>
  <c r="Y392" i="6"/>
  <c r="X392" i="6"/>
  <c r="W392" i="6"/>
  <c r="U392" i="6"/>
  <c r="T392" i="6"/>
  <c r="R392" i="6"/>
  <c r="S392" i="6" s="1"/>
  <c r="AC391" i="6"/>
  <c r="AD391" i="6" s="1"/>
  <c r="AB391" i="6"/>
  <c r="AA391" i="6"/>
  <c r="Z391" i="6"/>
  <c r="Y391" i="6"/>
  <c r="X391" i="6"/>
  <c r="W391" i="6"/>
  <c r="U391" i="6"/>
  <c r="T391" i="6"/>
  <c r="S391" i="6"/>
  <c r="R391" i="6"/>
  <c r="AC390" i="6"/>
  <c r="AD390" i="6" s="1"/>
  <c r="AB390" i="6"/>
  <c r="AA390" i="6"/>
  <c r="Z390" i="6"/>
  <c r="Y390" i="6"/>
  <c r="X390" i="6"/>
  <c r="W390" i="6"/>
  <c r="T390" i="6"/>
  <c r="U390" i="6" s="1"/>
  <c r="R390" i="6"/>
  <c r="S390" i="6" s="1"/>
  <c r="AC389" i="6"/>
  <c r="AD389" i="6" s="1"/>
  <c r="AB389" i="6"/>
  <c r="AA389" i="6"/>
  <c r="Z389" i="6"/>
  <c r="Y389" i="6"/>
  <c r="X389" i="6"/>
  <c r="W389" i="6"/>
  <c r="T389" i="6"/>
  <c r="U389" i="6" s="1"/>
  <c r="R389" i="6"/>
  <c r="S389" i="6" s="1"/>
  <c r="AC388" i="6"/>
  <c r="AD388" i="6" s="1"/>
  <c r="AB388" i="6"/>
  <c r="AA388" i="6"/>
  <c r="Z388" i="6"/>
  <c r="Y388" i="6"/>
  <c r="X388" i="6"/>
  <c r="W388" i="6"/>
  <c r="U388" i="6"/>
  <c r="T388" i="6"/>
  <c r="R388" i="6"/>
  <c r="S388" i="6" s="1"/>
  <c r="AC387" i="6"/>
  <c r="AD387" i="6" s="1"/>
  <c r="AB387" i="6"/>
  <c r="AA387" i="6"/>
  <c r="Z387" i="6"/>
  <c r="Y387" i="6"/>
  <c r="X387" i="6"/>
  <c r="W387" i="6"/>
  <c r="U387" i="6"/>
  <c r="T387" i="6"/>
  <c r="S387" i="6"/>
  <c r="R387" i="6"/>
  <c r="AC386" i="6"/>
  <c r="AD386" i="6" s="1"/>
  <c r="AB386" i="6"/>
  <c r="AA386" i="6"/>
  <c r="Z386" i="6"/>
  <c r="Y386" i="6"/>
  <c r="X386" i="6"/>
  <c r="W386" i="6"/>
  <c r="T386" i="6"/>
  <c r="U386" i="6" s="1"/>
  <c r="R386" i="6"/>
  <c r="S386" i="6" s="1"/>
  <c r="AC385" i="6"/>
  <c r="AD385" i="6" s="1"/>
  <c r="AA385" i="6"/>
  <c r="Z385" i="6"/>
  <c r="Y385" i="6"/>
  <c r="X385" i="6"/>
  <c r="W385" i="6"/>
  <c r="U385" i="6"/>
  <c r="T385" i="6"/>
  <c r="S385" i="6"/>
  <c r="R385" i="6"/>
  <c r="AC384" i="6"/>
  <c r="AD384" i="6" s="1"/>
  <c r="AA384" i="6"/>
  <c r="Z384" i="6"/>
  <c r="Y384" i="6"/>
  <c r="X384" i="6"/>
  <c r="W384" i="6"/>
  <c r="U384" i="6"/>
  <c r="T384" i="6"/>
  <c r="R384" i="6"/>
  <c r="S384" i="6" s="1"/>
  <c r="AC383" i="6"/>
  <c r="AD383" i="6" s="1"/>
  <c r="AA383" i="6"/>
  <c r="Z383" i="6"/>
  <c r="Y383" i="6"/>
  <c r="X383" i="6"/>
  <c r="W383" i="6"/>
  <c r="T383" i="6"/>
  <c r="U383" i="6" s="1"/>
  <c r="R383" i="6"/>
  <c r="S383" i="6" s="1"/>
  <c r="AC382" i="6"/>
  <c r="AD382" i="6" s="1"/>
  <c r="AA382" i="6"/>
  <c r="Z382" i="6"/>
  <c r="Y382" i="6"/>
  <c r="X382" i="6"/>
  <c r="W382" i="6"/>
  <c r="T382" i="6"/>
  <c r="U382" i="6" s="1"/>
  <c r="R382" i="6"/>
  <c r="S382" i="6" s="1"/>
  <c r="AC381" i="6"/>
  <c r="AD381" i="6" s="1"/>
  <c r="AA381" i="6"/>
  <c r="Z381" i="6"/>
  <c r="Y381" i="6"/>
  <c r="X381" i="6"/>
  <c r="W381" i="6"/>
  <c r="U381" i="6"/>
  <c r="T381" i="6"/>
  <c r="S381" i="6"/>
  <c r="R381" i="6"/>
  <c r="AC380" i="6"/>
  <c r="AD380" i="6" s="1"/>
  <c r="AA380" i="6"/>
  <c r="Z380" i="6"/>
  <c r="Y380" i="6"/>
  <c r="X380" i="6"/>
  <c r="W380" i="6"/>
  <c r="U380" i="6"/>
  <c r="T380" i="6"/>
  <c r="R380" i="6"/>
  <c r="S380" i="6" s="1"/>
  <c r="AC379" i="6"/>
  <c r="AD379" i="6" s="1"/>
  <c r="AA379" i="6"/>
  <c r="Z379" i="6"/>
  <c r="Y379" i="6"/>
  <c r="X379" i="6"/>
  <c r="W379" i="6"/>
  <c r="T379" i="6"/>
  <c r="U379" i="6" s="1"/>
  <c r="R379" i="6"/>
  <c r="S379" i="6" s="1"/>
  <c r="AC378" i="6"/>
  <c r="AD378" i="6" s="1"/>
  <c r="AA378" i="6"/>
  <c r="Z378" i="6"/>
  <c r="Y378" i="6"/>
  <c r="X378" i="6"/>
  <c r="W378" i="6"/>
  <c r="T378" i="6"/>
  <c r="U378" i="6" s="1"/>
  <c r="R378" i="6"/>
  <c r="S378" i="6" s="1"/>
  <c r="AC377" i="6"/>
  <c r="AD377" i="6" s="1"/>
  <c r="AA377" i="6"/>
  <c r="Z377" i="6"/>
  <c r="Y377" i="6"/>
  <c r="X377" i="6"/>
  <c r="W377" i="6"/>
  <c r="U377" i="6"/>
  <c r="T377" i="6"/>
  <c r="S377" i="6"/>
  <c r="R377" i="6"/>
  <c r="AC376" i="6"/>
  <c r="AD376" i="6" s="1"/>
  <c r="AA376" i="6"/>
  <c r="Z376" i="6"/>
  <c r="Y376" i="6"/>
  <c r="X376" i="6"/>
  <c r="W376" i="6"/>
  <c r="U376" i="6"/>
  <c r="T376" i="6"/>
  <c r="R376" i="6"/>
  <c r="S376" i="6" s="1"/>
  <c r="AC375" i="6"/>
  <c r="AD375" i="6" s="1"/>
  <c r="AA375" i="6"/>
  <c r="Z375" i="6"/>
  <c r="Y375" i="6"/>
  <c r="X375" i="6"/>
  <c r="W375" i="6"/>
  <c r="T375" i="6"/>
  <c r="U375" i="6" s="1"/>
  <c r="R375" i="6"/>
  <c r="S375" i="6" s="1"/>
  <c r="AC374" i="6"/>
  <c r="AD374" i="6" s="1"/>
  <c r="AA374" i="6"/>
  <c r="Z374" i="6"/>
  <c r="Y374" i="6"/>
  <c r="X374" i="6"/>
  <c r="W374" i="6"/>
  <c r="T374" i="6"/>
  <c r="U374" i="6" s="1"/>
  <c r="R374" i="6"/>
  <c r="S374" i="6" s="1"/>
  <c r="AC373" i="6"/>
  <c r="AD373" i="6" s="1"/>
  <c r="AA373" i="6"/>
  <c r="Z373" i="6"/>
  <c r="Y373" i="6"/>
  <c r="X373" i="6"/>
  <c r="W373" i="6"/>
  <c r="T373" i="6"/>
  <c r="U373" i="6" s="1"/>
  <c r="R373" i="6"/>
  <c r="S373" i="6" s="1"/>
  <c r="AC372" i="6"/>
  <c r="AD372" i="6" s="1"/>
  <c r="AA372" i="6"/>
  <c r="Z372" i="6"/>
  <c r="Y372" i="6"/>
  <c r="X372" i="6"/>
  <c r="W372" i="6"/>
  <c r="T372" i="6"/>
  <c r="U372" i="6" s="1"/>
  <c r="R372" i="6"/>
  <c r="S372" i="6" s="1"/>
  <c r="AC371" i="6"/>
  <c r="AD371" i="6" s="1"/>
  <c r="AA371" i="6"/>
  <c r="Z371" i="6"/>
  <c r="Y371" i="6"/>
  <c r="X371" i="6"/>
  <c r="W371" i="6"/>
  <c r="U371" i="6"/>
  <c r="T371" i="6"/>
  <c r="S371" i="6"/>
  <c r="R371" i="6"/>
  <c r="AC370" i="6"/>
  <c r="AD370" i="6" s="1"/>
  <c r="AA370" i="6"/>
  <c r="Z370" i="6"/>
  <c r="Y370" i="6"/>
  <c r="X370" i="6"/>
  <c r="W370" i="6"/>
  <c r="U370" i="6"/>
  <c r="T370" i="6"/>
  <c r="S370" i="6"/>
  <c r="R370" i="6"/>
  <c r="AC369" i="6"/>
  <c r="AD369" i="6" s="1"/>
  <c r="AA369" i="6"/>
  <c r="Z369" i="6"/>
  <c r="Y369" i="6"/>
  <c r="X369" i="6"/>
  <c r="W369" i="6"/>
  <c r="U369" i="6"/>
  <c r="T369" i="6"/>
  <c r="S369" i="6"/>
  <c r="R369" i="6"/>
  <c r="AC368" i="6"/>
  <c r="AD368" i="6" s="1"/>
  <c r="AA368" i="6"/>
  <c r="Z368" i="6"/>
  <c r="Y368" i="6"/>
  <c r="X368" i="6"/>
  <c r="W368" i="6"/>
  <c r="U368" i="6"/>
  <c r="T368" i="6"/>
  <c r="R368" i="6"/>
  <c r="S368" i="6" s="1"/>
  <c r="AC367" i="6"/>
  <c r="AD367" i="6" s="1"/>
  <c r="AA367" i="6"/>
  <c r="Z367" i="6"/>
  <c r="Y367" i="6"/>
  <c r="X367" i="6"/>
  <c r="W367" i="6"/>
  <c r="T367" i="6"/>
  <c r="U367" i="6" s="1"/>
  <c r="R367" i="6"/>
  <c r="S367" i="6" s="1"/>
  <c r="AC366" i="6"/>
  <c r="AD366" i="6" s="1"/>
  <c r="AA366" i="6"/>
  <c r="Z366" i="6"/>
  <c r="Y366" i="6"/>
  <c r="X366" i="6"/>
  <c r="W366" i="6"/>
  <c r="T366" i="6"/>
  <c r="U366" i="6" s="1"/>
  <c r="R366" i="6"/>
  <c r="S366" i="6" s="1"/>
  <c r="AC365" i="6"/>
  <c r="AD365" i="6" s="1"/>
  <c r="AA365" i="6"/>
  <c r="Z365" i="6"/>
  <c r="Y365" i="6"/>
  <c r="X365" i="6"/>
  <c r="W365" i="6"/>
  <c r="T365" i="6"/>
  <c r="U365" i="6" s="1"/>
  <c r="R365" i="6"/>
  <c r="S365" i="6" s="1"/>
  <c r="AC364" i="6"/>
  <c r="AD364" i="6" s="1"/>
  <c r="AA364" i="6"/>
  <c r="Z364" i="6"/>
  <c r="Y364" i="6"/>
  <c r="X364" i="6"/>
  <c r="W364" i="6"/>
  <c r="T364" i="6"/>
  <c r="U364" i="6" s="1"/>
  <c r="R364" i="6"/>
  <c r="S364" i="6" s="1"/>
  <c r="AC363" i="6"/>
  <c r="AD363" i="6" s="1"/>
  <c r="AA363" i="6"/>
  <c r="Z363" i="6"/>
  <c r="Y363" i="6"/>
  <c r="X363" i="6"/>
  <c r="W363" i="6"/>
  <c r="U363" i="6"/>
  <c r="T363" i="6"/>
  <c r="S363" i="6"/>
  <c r="R363" i="6"/>
  <c r="AC362" i="6"/>
  <c r="AD362" i="6" s="1"/>
  <c r="AA362" i="6"/>
  <c r="Z362" i="6"/>
  <c r="Y362" i="6"/>
  <c r="X362" i="6"/>
  <c r="W362" i="6"/>
  <c r="U362" i="6"/>
  <c r="T362" i="6"/>
  <c r="S362" i="6"/>
  <c r="R362" i="6"/>
  <c r="AC361" i="6"/>
  <c r="AD361" i="6" s="1"/>
  <c r="AA361" i="6"/>
  <c r="Z361" i="6"/>
  <c r="Y361" i="6"/>
  <c r="X361" i="6"/>
  <c r="W361" i="6"/>
  <c r="U361" i="6"/>
  <c r="T361" i="6"/>
  <c r="S361" i="6"/>
  <c r="R361" i="6"/>
  <c r="AC360" i="6"/>
  <c r="AD360" i="6" s="1"/>
  <c r="AA360" i="6"/>
  <c r="Z360" i="6"/>
  <c r="Y360" i="6"/>
  <c r="X360" i="6"/>
  <c r="W360" i="6"/>
  <c r="U360" i="6"/>
  <c r="T360" i="6"/>
  <c r="R360" i="6"/>
  <c r="S360" i="6" s="1"/>
  <c r="AC359" i="6"/>
  <c r="AD359" i="6" s="1"/>
  <c r="AA359" i="6"/>
  <c r="Z359" i="6"/>
  <c r="Y359" i="6"/>
  <c r="X359" i="6"/>
  <c r="W359" i="6"/>
  <c r="T359" i="6"/>
  <c r="U359" i="6" s="1"/>
  <c r="R359" i="6"/>
  <c r="S359" i="6" s="1"/>
  <c r="AC358" i="6"/>
  <c r="AD358" i="6" s="1"/>
  <c r="AA358" i="6"/>
  <c r="Z358" i="6"/>
  <c r="Y358" i="6"/>
  <c r="X358" i="6"/>
  <c r="W358" i="6"/>
  <c r="T358" i="6"/>
  <c r="U358" i="6" s="1"/>
  <c r="R358" i="6"/>
  <c r="S358" i="6" s="1"/>
  <c r="AC357" i="6"/>
  <c r="AD357" i="6" s="1"/>
  <c r="AA357" i="6"/>
  <c r="Z357" i="6"/>
  <c r="Y357" i="6"/>
  <c r="X357" i="6"/>
  <c r="W357" i="6"/>
  <c r="T357" i="6"/>
  <c r="U357" i="6" s="1"/>
  <c r="R357" i="6"/>
  <c r="S357" i="6" s="1"/>
  <c r="AC356" i="6"/>
  <c r="AD356" i="6" s="1"/>
  <c r="AA356" i="6"/>
  <c r="Z356" i="6"/>
  <c r="Y356" i="6"/>
  <c r="X356" i="6"/>
  <c r="W356" i="6"/>
  <c r="T356" i="6"/>
  <c r="U356" i="6" s="1"/>
  <c r="R356" i="6"/>
  <c r="S356" i="6" s="1"/>
  <c r="AC355" i="6"/>
  <c r="AD355" i="6" s="1"/>
  <c r="AA355" i="6"/>
  <c r="Z355" i="6"/>
  <c r="Y355" i="6"/>
  <c r="X355" i="6"/>
  <c r="W355" i="6"/>
  <c r="U355" i="6"/>
  <c r="T355" i="6"/>
  <c r="S355" i="6"/>
  <c r="R355" i="6"/>
  <c r="AC354" i="6"/>
  <c r="AD354" i="6" s="1"/>
  <c r="AA354" i="6"/>
  <c r="Z354" i="6"/>
  <c r="Y354" i="6"/>
  <c r="X354" i="6"/>
  <c r="W354" i="6"/>
  <c r="U354" i="6"/>
  <c r="T354" i="6"/>
  <c r="S354" i="6"/>
  <c r="R354" i="6"/>
  <c r="AC353" i="6"/>
  <c r="AD353" i="6" s="1"/>
  <c r="AB353" i="6"/>
  <c r="AA353" i="6"/>
  <c r="Z353" i="6"/>
  <c r="Y353" i="6"/>
  <c r="X353" i="6"/>
  <c r="W353" i="6"/>
  <c r="T353" i="6"/>
  <c r="U353" i="6" s="1"/>
  <c r="R353" i="6"/>
  <c r="S353" i="6" s="1"/>
  <c r="AC352" i="6"/>
  <c r="AD352" i="6" s="1"/>
  <c r="AB352" i="6"/>
  <c r="AA352" i="6"/>
  <c r="Z352" i="6"/>
  <c r="Y352" i="6"/>
  <c r="X352" i="6"/>
  <c r="W352" i="6"/>
  <c r="U352" i="6"/>
  <c r="T352" i="6"/>
  <c r="R352" i="6"/>
  <c r="S352" i="6" s="1"/>
  <c r="AC351" i="6"/>
  <c r="AD351" i="6" s="1"/>
  <c r="AB351" i="6"/>
  <c r="AA351" i="6"/>
  <c r="Z351" i="6"/>
  <c r="Y351" i="6"/>
  <c r="X351" i="6"/>
  <c r="W351" i="6"/>
  <c r="U351" i="6"/>
  <c r="T351" i="6"/>
  <c r="S351" i="6"/>
  <c r="R351" i="6"/>
  <c r="AC350" i="6"/>
  <c r="AD350" i="6" s="1"/>
  <c r="AB350" i="6"/>
  <c r="AA350" i="6"/>
  <c r="Z350" i="6"/>
  <c r="Y350" i="6"/>
  <c r="X350" i="6"/>
  <c r="W350" i="6"/>
  <c r="T350" i="6"/>
  <c r="U350" i="6" s="1"/>
  <c r="R350" i="6"/>
  <c r="S350" i="6" s="1"/>
  <c r="AC349" i="6"/>
  <c r="AD349" i="6" s="1"/>
  <c r="AB349" i="6"/>
  <c r="AA349" i="6"/>
  <c r="Z349" i="6"/>
  <c r="Y349" i="6"/>
  <c r="X349" i="6"/>
  <c r="W349" i="6"/>
  <c r="U349" i="6"/>
  <c r="T349" i="6"/>
  <c r="S349" i="6"/>
  <c r="R349" i="6"/>
  <c r="AC348" i="6"/>
  <c r="AD348" i="6" s="1"/>
  <c r="AB348" i="6"/>
  <c r="AA348" i="6"/>
  <c r="Z348" i="6"/>
  <c r="Y348" i="6"/>
  <c r="X348" i="6"/>
  <c r="W348" i="6"/>
  <c r="T348" i="6"/>
  <c r="U348" i="6" s="1"/>
  <c r="R348" i="6"/>
  <c r="S348" i="6" s="1"/>
  <c r="AC347" i="6"/>
  <c r="AD347" i="6" s="1"/>
  <c r="AB347" i="6"/>
  <c r="AA347" i="6"/>
  <c r="Z347" i="6"/>
  <c r="Y347" i="6"/>
  <c r="X347" i="6"/>
  <c r="W347" i="6"/>
  <c r="T347" i="6"/>
  <c r="U347" i="6" s="1"/>
  <c r="R347" i="6"/>
  <c r="S347" i="6" s="1"/>
  <c r="AC346" i="6"/>
  <c r="AD346" i="6" s="1"/>
  <c r="AB346" i="6"/>
  <c r="AA346" i="6"/>
  <c r="Z346" i="6"/>
  <c r="Y346" i="6"/>
  <c r="X346" i="6"/>
  <c r="W346" i="6"/>
  <c r="U346" i="6"/>
  <c r="T346" i="6"/>
  <c r="S346" i="6"/>
  <c r="R346" i="6"/>
  <c r="AC345" i="6"/>
  <c r="AD345" i="6" s="1"/>
  <c r="AB345" i="6"/>
  <c r="AA345" i="6"/>
  <c r="Z345" i="6"/>
  <c r="Y345" i="6"/>
  <c r="X345" i="6"/>
  <c r="W345" i="6"/>
  <c r="T345" i="6"/>
  <c r="U345" i="6" s="1"/>
  <c r="R345" i="6"/>
  <c r="S345" i="6" s="1"/>
  <c r="AC344" i="6"/>
  <c r="AD344" i="6" s="1"/>
  <c r="AB344" i="6"/>
  <c r="AA344" i="6"/>
  <c r="Z344" i="6"/>
  <c r="Y344" i="6"/>
  <c r="X344" i="6"/>
  <c r="W344" i="6"/>
  <c r="U344" i="6"/>
  <c r="T344" i="6"/>
  <c r="R344" i="6"/>
  <c r="S344" i="6" s="1"/>
  <c r="AC343" i="6"/>
  <c r="AD343" i="6" s="1"/>
  <c r="AB343" i="6"/>
  <c r="AA343" i="6"/>
  <c r="Z343" i="6"/>
  <c r="Y343" i="6"/>
  <c r="X343" i="6"/>
  <c r="W343" i="6"/>
  <c r="U343" i="6"/>
  <c r="T343" i="6"/>
  <c r="S343" i="6"/>
  <c r="R343" i="6"/>
  <c r="AC342" i="6"/>
  <c r="AD342" i="6" s="1"/>
  <c r="AB342" i="6"/>
  <c r="AA342" i="6"/>
  <c r="Z342" i="6"/>
  <c r="Y342" i="6"/>
  <c r="X342" i="6"/>
  <c r="W342" i="6"/>
  <c r="T342" i="6"/>
  <c r="U342" i="6" s="1"/>
  <c r="R342" i="6"/>
  <c r="S342" i="6" s="1"/>
  <c r="AC341" i="6"/>
  <c r="AD341" i="6" s="1"/>
  <c r="AB341" i="6"/>
  <c r="AA341" i="6"/>
  <c r="Z341" i="6"/>
  <c r="Y341" i="6"/>
  <c r="X341" i="6"/>
  <c r="W341" i="6"/>
  <c r="U341" i="6"/>
  <c r="T341" i="6"/>
  <c r="S341" i="6"/>
  <c r="R341" i="6"/>
  <c r="AC340" i="6"/>
  <c r="AD340" i="6" s="1"/>
  <c r="AB340" i="6"/>
  <c r="AA340" i="6"/>
  <c r="Z340" i="6"/>
  <c r="Y340" i="6"/>
  <c r="X340" i="6"/>
  <c r="W340" i="6"/>
  <c r="T340" i="6"/>
  <c r="U340" i="6" s="1"/>
  <c r="R340" i="6"/>
  <c r="S340" i="6" s="1"/>
  <c r="AC339" i="6"/>
  <c r="AD339" i="6" s="1"/>
  <c r="AB339" i="6"/>
  <c r="AA339" i="6"/>
  <c r="Z339" i="6"/>
  <c r="Y339" i="6"/>
  <c r="X339" i="6"/>
  <c r="W339" i="6"/>
  <c r="T339" i="6"/>
  <c r="U339" i="6" s="1"/>
  <c r="R339" i="6"/>
  <c r="S339" i="6" s="1"/>
  <c r="AC338" i="6"/>
  <c r="AD338" i="6" s="1"/>
  <c r="AB338" i="6"/>
  <c r="AA338" i="6"/>
  <c r="Z338" i="6"/>
  <c r="Y338" i="6"/>
  <c r="X338" i="6"/>
  <c r="W338" i="6"/>
  <c r="U338" i="6"/>
  <c r="T338" i="6"/>
  <c r="S338" i="6"/>
  <c r="R338" i="6"/>
  <c r="AC337" i="6"/>
  <c r="AD337" i="6" s="1"/>
  <c r="AB337" i="6"/>
  <c r="AA337" i="6"/>
  <c r="Z337" i="6"/>
  <c r="Y337" i="6"/>
  <c r="X337" i="6"/>
  <c r="W337" i="6"/>
  <c r="T337" i="6"/>
  <c r="U337" i="6" s="1"/>
  <c r="R337" i="6"/>
  <c r="S337" i="6" s="1"/>
  <c r="AC336" i="6"/>
  <c r="AD336" i="6" s="1"/>
  <c r="AB336" i="6"/>
  <c r="AA336" i="6"/>
  <c r="Z336" i="6"/>
  <c r="Y336" i="6"/>
  <c r="X336" i="6"/>
  <c r="W336" i="6"/>
  <c r="U336" i="6"/>
  <c r="T336" i="6"/>
  <c r="R336" i="6"/>
  <c r="S336" i="6" s="1"/>
  <c r="AC335" i="6"/>
  <c r="AD335" i="6" s="1"/>
  <c r="AB335" i="6"/>
  <c r="AA335" i="6"/>
  <c r="Z335" i="6"/>
  <c r="Y335" i="6"/>
  <c r="X335" i="6"/>
  <c r="W335" i="6"/>
  <c r="U335" i="6"/>
  <c r="T335" i="6"/>
  <c r="S335" i="6"/>
  <c r="R335" i="6"/>
  <c r="AC334" i="6"/>
  <c r="AD334" i="6" s="1"/>
  <c r="AB334" i="6"/>
  <c r="AA334" i="6"/>
  <c r="Z334" i="6"/>
  <c r="Y334" i="6"/>
  <c r="X334" i="6"/>
  <c r="W334" i="6"/>
  <c r="T334" i="6"/>
  <c r="U334" i="6" s="1"/>
  <c r="R334" i="6"/>
  <c r="S334" i="6" s="1"/>
  <c r="AC333" i="6"/>
  <c r="AD333" i="6" s="1"/>
  <c r="AB333" i="6"/>
  <c r="AA333" i="6"/>
  <c r="Z333" i="6"/>
  <c r="Y333" i="6"/>
  <c r="X333" i="6"/>
  <c r="W333" i="6"/>
  <c r="U333" i="6"/>
  <c r="T333" i="6"/>
  <c r="S333" i="6"/>
  <c r="R333" i="6"/>
  <c r="AC332" i="6"/>
  <c r="AD332" i="6" s="1"/>
  <c r="AB332" i="6"/>
  <c r="AA332" i="6"/>
  <c r="Z332" i="6"/>
  <c r="Y332" i="6"/>
  <c r="X332" i="6"/>
  <c r="W332" i="6"/>
  <c r="T332" i="6"/>
  <c r="U332" i="6" s="1"/>
  <c r="R332" i="6"/>
  <c r="S332" i="6" s="1"/>
  <c r="AC331" i="6"/>
  <c r="AD331" i="6" s="1"/>
  <c r="AB331" i="6"/>
  <c r="AA331" i="6"/>
  <c r="Z331" i="6"/>
  <c r="Y331" i="6"/>
  <c r="X331" i="6"/>
  <c r="W331" i="6"/>
  <c r="T331" i="6"/>
  <c r="U331" i="6" s="1"/>
  <c r="R331" i="6"/>
  <c r="S331" i="6" s="1"/>
  <c r="AC330" i="6"/>
  <c r="AD330" i="6" s="1"/>
  <c r="AB330" i="6"/>
  <c r="AA330" i="6"/>
  <c r="Z330" i="6"/>
  <c r="Y330" i="6"/>
  <c r="X330" i="6"/>
  <c r="W330" i="6"/>
  <c r="U330" i="6"/>
  <c r="T330" i="6"/>
  <c r="S330" i="6"/>
  <c r="R330" i="6"/>
  <c r="AC329" i="6"/>
  <c r="AD329" i="6" s="1"/>
  <c r="AB329" i="6"/>
  <c r="AA329" i="6"/>
  <c r="Z329" i="6"/>
  <c r="Y329" i="6"/>
  <c r="X329" i="6"/>
  <c r="W329" i="6"/>
  <c r="T329" i="6"/>
  <c r="U329" i="6" s="1"/>
  <c r="R329" i="6"/>
  <c r="S329" i="6" s="1"/>
  <c r="AC328" i="6"/>
  <c r="AD328" i="6" s="1"/>
  <c r="AB328" i="6"/>
  <c r="AA328" i="6"/>
  <c r="Z328" i="6"/>
  <c r="Y328" i="6"/>
  <c r="X328" i="6"/>
  <c r="W328" i="6"/>
  <c r="U328" i="6"/>
  <c r="T328" i="6"/>
  <c r="R328" i="6"/>
  <c r="S328" i="6" s="1"/>
  <c r="AC327" i="6"/>
  <c r="AD327" i="6" s="1"/>
  <c r="AB327" i="6"/>
  <c r="AA327" i="6"/>
  <c r="Z327" i="6"/>
  <c r="Y327" i="6"/>
  <c r="X327" i="6"/>
  <c r="W327" i="6"/>
  <c r="U327" i="6"/>
  <c r="T327" i="6"/>
  <c r="S327" i="6"/>
  <c r="R327" i="6"/>
  <c r="AC326" i="6"/>
  <c r="AD326" i="6" s="1"/>
  <c r="AB326" i="6"/>
  <c r="AA326" i="6"/>
  <c r="Z326" i="6"/>
  <c r="Y326" i="6"/>
  <c r="X326" i="6"/>
  <c r="W326" i="6"/>
  <c r="T326" i="6"/>
  <c r="U326" i="6" s="1"/>
  <c r="R326" i="6"/>
  <c r="S326" i="6" s="1"/>
  <c r="AC325" i="6"/>
  <c r="AD325" i="6" s="1"/>
  <c r="AB325" i="6"/>
  <c r="AA325" i="6"/>
  <c r="Z325" i="6"/>
  <c r="Y325" i="6"/>
  <c r="X325" i="6"/>
  <c r="W325" i="6"/>
  <c r="U325" i="6"/>
  <c r="T325" i="6"/>
  <c r="S325" i="6"/>
  <c r="R325" i="6"/>
  <c r="AC324" i="6"/>
  <c r="AD324" i="6" s="1"/>
  <c r="AB324" i="6"/>
  <c r="AA324" i="6"/>
  <c r="Z324" i="6"/>
  <c r="Y324" i="6"/>
  <c r="X324" i="6"/>
  <c r="W324" i="6"/>
  <c r="T324" i="6"/>
  <c r="U324" i="6" s="1"/>
  <c r="R324" i="6"/>
  <c r="S324" i="6" s="1"/>
  <c r="AC323" i="6"/>
  <c r="AD323" i="6" s="1"/>
  <c r="AB323" i="6"/>
  <c r="AA323" i="6"/>
  <c r="Z323" i="6"/>
  <c r="Y323" i="6"/>
  <c r="X323" i="6"/>
  <c r="W323" i="6"/>
  <c r="T323" i="6"/>
  <c r="U323" i="6" s="1"/>
  <c r="R323" i="6"/>
  <c r="S323" i="6" s="1"/>
  <c r="AC322" i="6"/>
  <c r="AD322" i="6" s="1"/>
  <c r="AB322" i="6"/>
  <c r="AA322" i="6"/>
  <c r="Z322" i="6"/>
  <c r="Y322" i="6"/>
  <c r="X322" i="6"/>
  <c r="W322" i="6"/>
  <c r="U322" i="6"/>
  <c r="T322" i="6"/>
  <c r="S322" i="6"/>
  <c r="R322" i="6"/>
  <c r="AC321" i="6"/>
  <c r="AD321" i="6" s="1"/>
  <c r="AA321" i="6"/>
  <c r="Z321" i="6"/>
  <c r="Y321" i="6"/>
  <c r="X321" i="6"/>
  <c r="W321" i="6"/>
  <c r="U321" i="6"/>
  <c r="T321" i="6"/>
  <c r="S321" i="6"/>
  <c r="R321" i="6"/>
  <c r="AC320" i="6"/>
  <c r="AD320" i="6" s="1"/>
  <c r="AA320" i="6"/>
  <c r="Z320" i="6"/>
  <c r="Y320" i="6"/>
  <c r="X320" i="6"/>
  <c r="W320" i="6"/>
  <c r="U320" i="6"/>
  <c r="T320" i="6"/>
  <c r="R320" i="6"/>
  <c r="S320" i="6" s="1"/>
  <c r="AC319" i="6"/>
  <c r="AD319" i="6" s="1"/>
  <c r="AA319" i="6"/>
  <c r="Z319" i="6"/>
  <c r="Y319" i="6"/>
  <c r="X319" i="6"/>
  <c r="W319" i="6"/>
  <c r="T319" i="6"/>
  <c r="U319" i="6" s="1"/>
  <c r="R319" i="6"/>
  <c r="S319" i="6" s="1"/>
  <c r="AC318" i="6"/>
  <c r="AD318" i="6" s="1"/>
  <c r="AA318" i="6"/>
  <c r="Z318" i="6"/>
  <c r="Y318" i="6"/>
  <c r="X318" i="6"/>
  <c r="W318" i="6"/>
  <c r="T318" i="6"/>
  <c r="U318" i="6" s="1"/>
  <c r="R318" i="6"/>
  <c r="S318" i="6" s="1"/>
  <c r="AC317" i="6"/>
  <c r="AD317" i="6" s="1"/>
  <c r="AA317" i="6"/>
  <c r="Z317" i="6"/>
  <c r="Y317" i="6"/>
  <c r="X317" i="6"/>
  <c r="W317" i="6"/>
  <c r="T317" i="6"/>
  <c r="U317" i="6" s="1"/>
  <c r="R317" i="6"/>
  <c r="S317" i="6" s="1"/>
  <c r="AC316" i="6"/>
  <c r="AD316" i="6" s="1"/>
  <c r="AA316" i="6"/>
  <c r="Z316" i="6"/>
  <c r="Y316" i="6"/>
  <c r="X316" i="6"/>
  <c r="W316" i="6"/>
  <c r="T316" i="6"/>
  <c r="U316" i="6" s="1"/>
  <c r="R316" i="6"/>
  <c r="S316" i="6" s="1"/>
  <c r="AC315" i="6"/>
  <c r="AD315" i="6" s="1"/>
  <c r="AA315" i="6"/>
  <c r="Z315" i="6"/>
  <c r="Y315" i="6"/>
  <c r="X315" i="6"/>
  <c r="W315" i="6"/>
  <c r="U315" i="6"/>
  <c r="T315" i="6"/>
  <c r="S315" i="6"/>
  <c r="R315" i="6"/>
  <c r="AC314" i="6"/>
  <c r="AD314" i="6" s="1"/>
  <c r="AA314" i="6"/>
  <c r="Z314" i="6"/>
  <c r="Y314" i="6"/>
  <c r="X314" i="6"/>
  <c r="W314" i="6"/>
  <c r="U314" i="6"/>
  <c r="T314" i="6"/>
  <c r="S314" i="6"/>
  <c r="R314" i="6"/>
  <c r="AC313" i="6"/>
  <c r="AD313" i="6" s="1"/>
  <c r="AA313" i="6"/>
  <c r="Z313" i="6"/>
  <c r="Y313" i="6"/>
  <c r="X313" i="6"/>
  <c r="W313" i="6"/>
  <c r="U313" i="6"/>
  <c r="T313" i="6"/>
  <c r="S313" i="6"/>
  <c r="R313" i="6"/>
  <c r="AC312" i="6"/>
  <c r="AD312" i="6" s="1"/>
  <c r="AA312" i="6"/>
  <c r="Z312" i="6"/>
  <c r="Y312" i="6"/>
  <c r="X312" i="6"/>
  <c r="W312" i="6"/>
  <c r="U312" i="6"/>
  <c r="T312" i="6"/>
  <c r="R312" i="6"/>
  <c r="S312" i="6" s="1"/>
  <c r="AC311" i="6"/>
  <c r="AD311" i="6" s="1"/>
  <c r="AA311" i="6"/>
  <c r="Z311" i="6"/>
  <c r="Y311" i="6"/>
  <c r="X311" i="6"/>
  <c r="W311" i="6"/>
  <c r="T311" i="6"/>
  <c r="U311" i="6" s="1"/>
  <c r="R311" i="6"/>
  <c r="S311" i="6" s="1"/>
  <c r="AC310" i="6"/>
  <c r="AD310" i="6" s="1"/>
  <c r="AA310" i="6"/>
  <c r="Z310" i="6"/>
  <c r="Y310" i="6"/>
  <c r="X310" i="6"/>
  <c r="W310" i="6"/>
  <c r="T310" i="6"/>
  <c r="U310" i="6" s="1"/>
  <c r="R310" i="6"/>
  <c r="S310" i="6" s="1"/>
  <c r="AC309" i="6"/>
  <c r="AD309" i="6" s="1"/>
  <c r="AA309" i="6"/>
  <c r="Z309" i="6"/>
  <c r="Y309" i="6"/>
  <c r="X309" i="6"/>
  <c r="W309" i="6"/>
  <c r="T309" i="6"/>
  <c r="U309" i="6" s="1"/>
  <c r="R309" i="6"/>
  <c r="S309" i="6" s="1"/>
  <c r="AC308" i="6"/>
  <c r="AD308" i="6" s="1"/>
  <c r="AA308" i="6"/>
  <c r="Z308" i="6"/>
  <c r="Y308" i="6"/>
  <c r="X308" i="6"/>
  <c r="W308" i="6"/>
  <c r="T308" i="6"/>
  <c r="U308" i="6" s="1"/>
  <c r="R308" i="6"/>
  <c r="S308" i="6" s="1"/>
  <c r="AC307" i="6"/>
  <c r="AD307" i="6" s="1"/>
  <c r="AA307" i="6"/>
  <c r="Z307" i="6"/>
  <c r="Y307" i="6"/>
  <c r="X307" i="6"/>
  <c r="W307" i="6"/>
  <c r="U307" i="6"/>
  <c r="T307" i="6"/>
  <c r="S307" i="6"/>
  <c r="R307" i="6"/>
  <c r="AC306" i="6"/>
  <c r="AD306" i="6" s="1"/>
  <c r="AA306" i="6"/>
  <c r="Z306" i="6"/>
  <c r="Y306" i="6"/>
  <c r="X306" i="6"/>
  <c r="W306" i="6"/>
  <c r="U306" i="6"/>
  <c r="T306" i="6"/>
  <c r="S306" i="6"/>
  <c r="R306" i="6"/>
  <c r="AC305" i="6"/>
  <c r="AD305" i="6" s="1"/>
  <c r="AA305" i="6"/>
  <c r="Z305" i="6"/>
  <c r="Y305" i="6"/>
  <c r="X305" i="6"/>
  <c r="W305" i="6"/>
  <c r="U305" i="6"/>
  <c r="T305" i="6"/>
  <c r="S305" i="6"/>
  <c r="R305" i="6"/>
  <c r="AC304" i="6"/>
  <c r="AD304" i="6" s="1"/>
  <c r="AA304" i="6"/>
  <c r="Z304" i="6"/>
  <c r="Y304" i="6"/>
  <c r="X304" i="6"/>
  <c r="W304" i="6"/>
  <c r="U304" i="6"/>
  <c r="T304" i="6"/>
  <c r="R304" i="6"/>
  <c r="S304" i="6" s="1"/>
  <c r="AC303" i="6"/>
  <c r="AD303" i="6" s="1"/>
  <c r="AA303" i="6"/>
  <c r="Z303" i="6"/>
  <c r="Y303" i="6"/>
  <c r="X303" i="6"/>
  <c r="W303" i="6"/>
  <c r="T303" i="6"/>
  <c r="U303" i="6" s="1"/>
  <c r="R303" i="6"/>
  <c r="S303" i="6" s="1"/>
  <c r="AC302" i="6"/>
  <c r="AD302" i="6" s="1"/>
  <c r="AA302" i="6"/>
  <c r="Z302" i="6"/>
  <c r="Y302" i="6"/>
  <c r="X302" i="6"/>
  <c r="W302" i="6"/>
  <c r="T302" i="6"/>
  <c r="U302" i="6" s="1"/>
  <c r="R302" i="6"/>
  <c r="S302" i="6" s="1"/>
  <c r="AC301" i="6"/>
  <c r="AD301" i="6" s="1"/>
  <c r="AA301" i="6"/>
  <c r="Z301" i="6"/>
  <c r="Y301" i="6"/>
  <c r="X301" i="6"/>
  <c r="W301" i="6"/>
  <c r="T301" i="6"/>
  <c r="U301" i="6" s="1"/>
  <c r="R301" i="6"/>
  <c r="S301" i="6" s="1"/>
  <c r="AC300" i="6"/>
  <c r="AD300" i="6" s="1"/>
  <c r="AA300" i="6"/>
  <c r="Z300" i="6"/>
  <c r="Y300" i="6"/>
  <c r="X300" i="6"/>
  <c r="W300" i="6"/>
  <c r="T300" i="6"/>
  <c r="U300" i="6" s="1"/>
  <c r="R300" i="6"/>
  <c r="S300" i="6" s="1"/>
  <c r="AC299" i="6"/>
  <c r="AD299" i="6" s="1"/>
  <c r="AA299" i="6"/>
  <c r="Z299" i="6"/>
  <c r="Y299" i="6"/>
  <c r="X299" i="6"/>
  <c r="W299" i="6"/>
  <c r="U299" i="6"/>
  <c r="T299" i="6"/>
  <c r="S299" i="6"/>
  <c r="R299" i="6"/>
  <c r="AC298" i="6"/>
  <c r="AD298" i="6" s="1"/>
  <c r="AA298" i="6"/>
  <c r="Z298" i="6"/>
  <c r="Y298" i="6"/>
  <c r="X298" i="6"/>
  <c r="W298" i="6"/>
  <c r="U298" i="6"/>
  <c r="T298" i="6"/>
  <c r="S298" i="6"/>
  <c r="R298" i="6"/>
  <c r="AC297" i="6"/>
  <c r="AD297" i="6" s="1"/>
  <c r="AA297" i="6"/>
  <c r="Z297" i="6"/>
  <c r="Y297" i="6"/>
  <c r="X297" i="6"/>
  <c r="W297" i="6"/>
  <c r="U297" i="6"/>
  <c r="T297" i="6"/>
  <c r="S297" i="6"/>
  <c r="R297" i="6"/>
  <c r="AC296" i="6"/>
  <c r="AD296" i="6" s="1"/>
  <c r="AA296" i="6"/>
  <c r="Z296" i="6"/>
  <c r="Y296" i="6"/>
  <c r="X296" i="6"/>
  <c r="W296" i="6"/>
  <c r="U296" i="6"/>
  <c r="T296" i="6"/>
  <c r="R296" i="6"/>
  <c r="S296" i="6" s="1"/>
  <c r="AC295" i="6"/>
  <c r="AD295" i="6" s="1"/>
  <c r="AA295" i="6"/>
  <c r="Z295" i="6"/>
  <c r="Y295" i="6"/>
  <c r="X295" i="6"/>
  <c r="W295" i="6"/>
  <c r="T295" i="6"/>
  <c r="U295" i="6" s="1"/>
  <c r="R295" i="6"/>
  <c r="S295" i="6" s="1"/>
  <c r="AC294" i="6"/>
  <c r="AD294" i="6" s="1"/>
  <c r="AA294" i="6"/>
  <c r="Z294" i="6"/>
  <c r="Y294" i="6"/>
  <c r="X294" i="6"/>
  <c r="W294" i="6"/>
  <c r="T294" i="6"/>
  <c r="U294" i="6" s="1"/>
  <c r="R294" i="6"/>
  <c r="S294" i="6" s="1"/>
  <c r="AC293" i="6"/>
  <c r="AD293" i="6" s="1"/>
  <c r="AA293" i="6"/>
  <c r="Z293" i="6"/>
  <c r="Y293" i="6"/>
  <c r="X293" i="6"/>
  <c r="W293" i="6"/>
  <c r="T293" i="6"/>
  <c r="U293" i="6" s="1"/>
  <c r="R293" i="6"/>
  <c r="S293" i="6" s="1"/>
  <c r="AC292" i="6"/>
  <c r="AD292" i="6" s="1"/>
  <c r="AA292" i="6"/>
  <c r="Z292" i="6"/>
  <c r="Y292" i="6"/>
  <c r="X292" i="6"/>
  <c r="W292" i="6"/>
  <c r="T292" i="6"/>
  <c r="U292" i="6" s="1"/>
  <c r="R292" i="6"/>
  <c r="S292" i="6" s="1"/>
  <c r="AC291" i="6"/>
  <c r="AD291" i="6" s="1"/>
  <c r="AA291" i="6"/>
  <c r="Z291" i="6"/>
  <c r="Y291" i="6"/>
  <c r="X291" i="6"/>
  <c r="W291" i="6"/>
  <c r="U291" i="6"/>
  <c r="T291" i="6"/>
  <c r="S291" i="6"/>
  <c r="R291" i="6"/>
  <c r="AC290" i="6"/>
  <c r="AD290" i="6" s="1"/>
  <c r="AA290" i="6"/>
  <c r="Z290" i="6"/>
  <c r="Y290" i="6"/>
  <c r="X290" i="6"/>
  <c r="W290" i="6"/>
  <c r="U290" i="6"/>
  <c r="T290" i="6"/>
  <c r="S290" i="6"/>
  <c r="R290" i="6"/>
  <c r="AC289" i="6"/>
  <c r="AD289" i="6" s="1"/>
  <c r="AB289" i="6"/>
  <c r="AA289" i="6"/>
  <c r="Z289" i="6"/>
  <c r="Y289" i="6"/>
  <c r="X289" i="6"/>
  <c r="W289" i="6"/>
  <c r="T289" i="6"/>
  <c r="U289" i="6" s="1"/>
  <c r="R289" i="6"/>
  <c r="S289" i="6" s="1"/>
  <c r="AC288" i="6"/>
  <c r="AD288" i="6" s="1"/>
  <c r="AB288" i="6"/>
  <c r="AA288" i="6"/>
  <c r="Z288" i="6"/>
  <c r="Y288" i="6"/>
  <c r="X288" i="6"/>
  <c r="W288" i="6"/>
  <c r="U288" i="6"/>
  <c r="T288" i="6"/>
  <c r="R288" i="6"/>
  <c r="S288" i="6" s="1"/>
  <c r="AC287" i="6"/>
  <c r="AD287" i="6" s="1"/>
  <c r="AB287" i="6"/>
  <c r="AA287" i="6"/>
  <c r="Z287" i="6"/>
  <c r="Y287" i="6"/>
  <c r="X287" i="6"/>
  <c r="W287" i="6"/>
  <c r="U287" i="6"/>
  <c r="T287" i="6"/>
  <c r="S287" i="6"/>
  <c r="R287" i="6"/>
  <c r="AC286" i="6"/>
  <c r="AD286" i="6" s="1"/>
  <c r="AB286" i="6"/>
  <c r="AA286" i="6"/>
  <c r="Z286" i="6"/>
  <c r="Y286" i="6"/>
  <c r="X286" i="6"/>
  <c r="W286" i="6"/>
  <c r="T286" i="6"/>
  <c r="U286" i="6" s="1"/>
  <c r="R286" i="6"/>
  <c r="S286" i="6" s="1"/>
  <c r="AC285" i="6"/>
  <c r="AD285" i="6" s="1"/>
  <c r="AB285" i="6"/>
  <c r="AA285" i="6"/>
  <c r="Z285" i="6"/>
  <c r="Y285" i="6"/>
  <c r="X285" i="6"/>
  <c r="W285" i="6"/>
  <c r="U285" i="6"/>
  <c r="T285" i="6"/>
  <c r="S285" i="6"/>
  <c r="R285" i="6"/>
  <c r="AC284" i="6"/>
  <c r="AD284" i="6" s="1"/>
  <c r="AB284" i="6"/>
  <c r="AA284" i="6"/>
  <c r="Z284" i="6"/>
  <c r="Y284" i="6"/>
  <c r="X284" i="6"/>
  <c r="W284" i="6"/>
  <c r="T284" i="6"/>
  <c r="U284" i="6" s="1"/>
  <c r="R284" i="6"/>
  <c r="S284" i="6" s="1"/>
  <c r="AC283" i="6"/>
  <c r="AD283" i="6" s="1"/>
  <c r="AB283" i="6"/>
  <c r="AA283" i="6"/>
  <c r="Z283" i="6"/>
  <c r="Y283" i="6"/>
  <c r="X283" i="6"/>
  <c r="W283" i="6"/>
  <c r="T283" i="6"/>
  <c r="U283" i="6" s="1"/>
  <c r="R283" i="6"/>
  <c r="S283" i="6" s="1"/>
  <c r="AC282" i="6"/>
  <c r="AD282" i="6" s="1"/>
  <c r="AB282" i="6"/>
  <c r="AA282" i="6"/>
  <c r="Z282" i="6"/>
  <c r="Y282" i="6"/>
  <c r="X282" i="6"/>
  <c r="W282" i="6"/>
  <c r="U282" i="6"/>
  <c r="T282" i="6"/>
  <c r="S282" i="6"/>
  <c r="R282" i="6"/>
  <c r="AC281" i="6"/>
  <c r="AD281" i="6" s="1"/>
  <c r="AB281" i="6"/>
  <c r="AA281" i="6"/>
  <c r="Z281" i="6"/>
  <c r="Y281" i="6"/>
  <c r="X281" i="6"/>
  <c r="W281" i="6"/>
  <c r="T281" i="6"/>
  <c r="U281" i="6" s="1"/>
  <c r="R281" i="6"/>
  <c r="S281" i="6" s="1"/>
  <c r="AC280" i="6"/>
  <c r="AD280" i="6" s="1"/>
  <c r="AB280" i="6"/>
  <c r="AA280" i="6"/>
  <c r="Z280" i="6"/>
  <c r="Y280" i="6"/>
  <c r="X280" i="6"/>
  <c r="W280" i="6"/>
  <c r="U280" i="6"/>
  <c r="T280" i="6"/>
  <c r="R280" i="6"/>
  <c r="S280" i="6" s="1"/>
  <c r="AC279" i="6"/>
  <c r="AD279" i="6" s="1"/>
  <c r="AB279" i="6"/>
  <c r="AA279" i="6"/>
  <c r="Z279" i="6"/>
  <c r="Y279" i="6"/>
  <c r="X279" i="6"/>
  <c r="W279" i="6"/>
  <c r="U279" i="6"/>
  <c r="T279" i="6"/>
  <c r="S279" i="6"/>
  <c r="R279" i="6"/>
  <c r="AC278" i="6"/>
  <c r="AD278" i="6" s="1"/>
  <c r="AB278" i="6"/>
  <c r="AA278" i="6"/>
  <c r="Z278" i="6"/>
  <c r="Y278" i="6"/>
  <c r="X278" i="6"/>
  <c r="W278" i="6"/>
  <c r="T278" i="6"/>
  <c r="U278" i="6" s="1"/>
  <c r="R278" i="6"/>
  <c r="S278" i="6" s="1"/>
  <c r="AC277" i="6"/>
  <c r="AD277" i="6" s="1"/>
  <c r="AB277" i="6"/>
  <c r="AA277" i="6"/>
  <c r="Z277" i="6"/>
  <c r="Y277" i="6"/>
  <c r="X277" i="6"/>
  <c r="W277" i="6"/>
  <c r="U277" i="6"/>
  <c r="T277" i="6"/>
  <c r="S277" i="6"/>
  <c r="R277" i="6"/>
  <c r="AC276" i="6"/>
  <c r="AD276" i="6" s="1"/>
  <c r="AB276" i="6"/>
  <c r="AA276" i="6"/>
  <c r="Z276" i="6"/>
  <c r="Y276" i="6"/>
  <c r="X276" i="6"/>
  <c r="W276" i="6"/>
  <c r="T276" i="6"/>
  <c r="U276" i="6" s="1"/>
  <c r="R276" i="6"/>
  <c r="S276" i="6" s="1"/>
  <c r="AC275" i="6"/>
  <c r="AD275" i="6" s="1"/>
  <c r="AB275" i="6"/>
  <c r="AA275" i="6"/>
  <c r="Z275" i="6"/>
  <c r="Y275" i="6"/>
  <c r="X275" i="6"/>
  <c r="W275" i="6"/>
  <c r="T275" i="6"/>
  <c r="U275" i="6" s="1"/>
  <c r="R275" i="6"/>
  <c r="S275" i="6" s="1"/>
  <c r="AC274" i="6"/>
  <c r="AD274" i="6" s="1"/>
  <c r="AB274" i="6"/>
  <c r="AA274" i="6"/>
  <c r="Z274" i="6"/>
  <c r="Y274" i="6"/>
  <c r="X274" i="6"/>
  <c r="W274" i="6"/>
  <c r="U274" i="6"/>
  <c r="T274" i="6"/>
  <c r="S274" i="6"/>
  <c r="R274" i="6"/>
  <c r="AC273" i="6"/>
  <c r="AD273" i="6" s="1"/>
  <c r="AB273" i="6"/>
  <c r="AA273" i="6"/>
  <c r="Z273" i="6"/>
  <c r="Y273" i="6"/>
  <c r="X273" i="6"/>
  <c r="W273" i="6"/>
  <c r="T273" i="6"/>
  <c r="U273" i="6" s="1"/>
  <c r="R273" i="6"/>
  <c r="S273" i="6" s="1"/>
  <c r="AC272" i="6"/>
  <c r="AD272" i="6" s="1"/>
  <c r="AB272" i="6"/>
  <c r="AA272" i="6"/>
  <c r="Z272" i="6"/>
  <c r="Y272" i="6"/>
  <c r="X272" i="6"/>
  <c r="W272" i="6"/>
  <c r="U272" i="6"/>
  <c r="T272" i="6"/>
  <c r="R272" i="6"/>
  <c r="S272" i="6" s="1"/>
  <c r="AC271" i="6"/>
  <c r="AD271" i="6" s="1"/>
  <c r="AB271" i="6"/>
  <c r="AA271" i="6"/>
  <c r="Z271" i="6"/>
  <c r="Y271" i="6"/>
  <c r="X271" i="6"/>
  <c r="W271" i="6"/>
  <c r="U271" i="6"/>
  <c r="T271" i="6"/>
  <c r="S271" i="6"/>
  <c r="R271" i="6"/>
  <c r="AC270" i="6"/>
  <c r="AD270" i="6" s="1"/>
  <c r="AB270" i="6"/>
  <c r="AA270" i="6"/>
  <c r="Z270" i="6"/>
  <c r="Y270" i="6"/>
  <c r="X270" i="6"/>
  <c r="W270" i="6"/>
  <c r="T270" i="6"/>
  <c r="U270" i="6" s="1"/>
  <c r="R270" i="6"/>
  <c r="S270" i="6" s="1"/>
  <c r="AC269" i="6"/>
  <c r="AD269" i="6" s="1"/>
  <c r="AB269" i="6"/>
  <c r="AA269" i="6"/>
  <c r="Z269" i="6"/>
  <c r="Y269" i="6"/>
  <c r="X269" i="6"/>
  <c r="W269" i="6"/>
  <c r="U269" i="6"/>
  <c r="T269" i="6"/>
  <c r="S269" i="6"/>
  <c r="R269" i="6"/>
  <c r="AC268" i="6"/>
  <c r="AD268" i="6" s="1"/>
  <c r="AB268" i="6"/>
  <c r="AA268" i="6"/>
  <c r="Z268" i="6"/>
  <c r="Y268" i="6"/>
  <c r="X268" i="6"/>
  <c r="W268" i="6"/>
  <c r="T268" i="6"/>
  <c r="U268" i="6" s="1"/>
  <c r="R268" i="6"/>
  <c r="S268" i="6" s="1"/>
  <c r="AC267" i="6"/>
  <c r="AD267" i="6" s="1"/>
  <c r="AB267" i="6"/>
  <c r="AA267" i="6"/>
  <c r="Z267" i="6"/>
  <c r="Y267" i="6"/>
  <c r="X267" i="6"/>
  <c r="W267" i="6"/>
  <c r="T267" i="6"/>
  <c r="U267" i="6" s="1"/>
  <c r="R267" i="6"/>
  <c r="S267" i="6" s="1"/>
  <c r="AC266" i="6"/>
  <c r="AD266" i="6" s="1"/>
  <c r="AB266" i="6"/>
  <c r="AA266" i="6"/>
  <c r="Z266" i="6"/>
  <c r="Y266" i="6"/>
  <c r="X266" i="6"/>
  <c r="W266" i="6"/>
  <c r="U266" i="6"/>
  <c r="T266" i="6"/>
  <c r="S266" i="6"/>
  <c r="R266" i="6"/>
  <c r="AC265" i="6"/>
  <c r="AD265" i="6" s="1"/>
  <c r="AB265" i="6"/>
  <c r="AA265" i="6"/>
  <c r="Z265" i="6"/>
  <c r="Y265" i="6"/>
  <c r="X265" i="6"/>
  <c r="W265" i="6"/>
  <c r="T265" i="6"/>
  <c r="U265" i="6" s="1"/>
  <c r="R265" i="6"/>
  <c r="S265" i="6" s="1"/>
  <c r="AC264" i="6"/>
  <c r="AD264" i="6" s="1"/>
  <c r="AB264" i="6"/>
  <c r="AA264" i="6"/>
  <c r="Z264" i="6"/>
  <c r="Y264" i="6"/>
  <c r="X264" i="6"/>
  <c r="W264" i="6"/>
  <c r="U264" i="6"/>
  <c r="T264" i="6"/>
  <c r="R264" i="6"/>
  <c r="S264" i="6" s="1"/>
  <c r="AC263" i="6"/>
  <c r="AD263" i="6" s="1"/>
  <c r="AB263" i="6"/>
  <c r="AA263" i="6"/>
  <c r="Z263" i="6"/>
  <c r="Y263" i="6"/>
  <c r="X263" i="6"/>
  <c r="W263" i="6"/>
  <c r="U263" i="6"/>
  <c r="T263" i="6"/>
  <c r="S263" i="6"/>
  <c r="R263" i="6"/>
  <c r="AC262" i="6"/>
  <c r="AD262" i="6" s="1"/>
  <c r="AB262" i="6"/>
  <c r="AA262" i="6"/>
  <c r="Z262" i="6"/>
  <c r="Y262" i="6"/>
  <c r="X262" i="6"/>
  <c r="W262" i="6"/>
  <c r="T262" i="6"/>
  <c r="U262" i="6" s="1"/>
  <c r="R262" i="6"/>
  <c r="S262" i="6" s="1"/>
  <c r="AC261" i="6"/>
  <c r="AD261" i="6" s="1"/>
  <c r="AB261" i="6"/>
  <c r="AA261" i="6"/>
  <c r="Z261" i="6"/>
  <c r="Y261" i="6"/>
  <c r="X261" i="6"/>
  <c r="W261" i="6"/>
  <c r="U261" i="6"/>
  <c r="T261" i="6"/>
  <c r="S261" i="6"/>
  <c r="R261" i="6"/>
  <c r="AC260" i="6"/>
  <c r="AD260" i="6" s="1"/>
  <c r="AB260" i="6"/>
  <c r="AA260" i="6"/>
  <c r="Z260" i="6"/>
  <c r="Y260" i="6"/>
  <c r="X260" i="6"/>
  <c r="W260" i="6"/>
  <c r="T260" i="6"/>
  <c r="U260" i="6" s="1"/>
  <c r="R260" i="6"/>
  <c r="S260" i="6" s="1"/>
  <c r="AC259" i="6"/>
  <c r="AD259" i="6" s="1"/>
  <c r="AB259" i="6"/>
  <c r="AA259" i="6"/>
  <c r="Z259" i="6"/>
  <c r="Y259" i="6"/>
  <c r="X259" i="6"/>
  <c r="W259" i="6"/>
  <c r="T259" i="6"/>
  <c r="U259" i="6" s="1"/>
  <c r="R259" i="6"/>
  <c r="S259" i="6" s="1"/>
  <c r="AC258" i="6"/>
  <c r="AD258" i="6" s="1"/>
  <c r="AB258" i="6"/>
  <c r="AA258" i="6"/>
  <c r="Z258" i="6"/>
  <c r="Y258" i="6"/>
  <c r="X258" i="6"/>
  <c r="W258" i="6"/>
  <c r="U258" i="6"/>
  <c r="T258" i="6"/>
  <c r="S258" i="6"/>
  <c r="R258" i="6"/>
  <c r="AC257" i="6"/>
  <c r="AD257" i="6" s="1"/>
  <c r="AA257" i="6"/>
  <c r="Z257" i="6"/>
  <c r="Y257" i="6"/>
  <c r="X257" i="6"/>
  <c r="W257" i="6"/>
  <c r="U257" i="6"/>
  <c r="T257" i="6"/>
  <c r="S257" i="6"/>
  <c r="R257" i="6"/>
  <c r="AC256" i="6"/>
  <c r="AD256" i="6" s="1"/>
  <c r="AA256" i="6"/>
  <c r="Z256" i="6"/>
  <c r="Y256" i="6"/>
  <c r="X256" i="6"/>
  <c r="W256" i="6"/>
  <c r="U256" i="6"/>
  <c r="T256" i="6"/>
  <c r="R256" i="6"/>
  <c r="S256" i="6" s="1"/>
  <c r="AC255" i="6"/>
  <c r="AD255" i="6" s="1"/>
  <c r="AA255" i="6"/>
  <c r="Z255" i="6"/>
  <c r="Y255" i="6"/>
  <c r="X255" i="6"/>
  <c r="W255" i="6"/>
  <c r="T255" i="6"/>
  <c r="U255" i="6" s="1"/>
  <c r="R255" i="6"/>
  <c r="S255" i="6" s="1"/>
  <c r="AC254" i="6"/>
  <c r="AD254" i="6" s="1"/>
  <c r="AA254" i="6"/>
  <c r="Z254" i="6"/>
  <c r="Y254" i="6"/>
  <c r="X254" i="6"/>
  <c r="W254" i="6"/>
  <c r="T254" i="6"/>
  <c r="U254" i="6" s="1"/>
  <c r="R254" i="6"/>
  <c r="S254" i="6" s="1"/>
  <c r="AC253" i="6"/>
  <c r="AD253" i="6" s="1"/>
  <c r="AA253" i="6"/>
  <c r="Z253" i="6"/>
  <c r="Y253" i="6"/>
  <c r="X253" i="6"/>
  <c r="W253" i="6"/>
  <c r="T253" i="6"/>
  <c r="U253" i="6" s="1"/>
  <c r="R253" i="6"/>
  <c r="S253" i="6" s="1"/>
  <c r="AC252" i="6"/>
  <c r="AD252" i="6" s="1"/>
  <c r="AA252" i="6"/>
  <c r="Z252" i="6"/>
  <c r="Y252" i="6"/>
  <c r="X252" i="6"/>
  <c r="W252" i="6"/>
  <c r="T252" i="6"/>
  <c r="U252" i="6" s="1"/>
  <c r="R252" i="6"/>
  <c r="S252" i="6" s="1"/>
  <c r="AC251" i="6"/>
  <c r="AD251" i="6" s="1"/>
  <c r="AA251" i="6"/>
  <c r="Z251" i="6"/>
  <c r="Y251" i="6"/>
  <c r="X251" i="6"/>
  <c r="W251" i="6"/>
  <c r="U251" i="6"/>
  <c r="T251" i="6"/>
  <c r="S251" i="6"/>
  <c r="R251" i="6"/>
  <c r="AC250" i="6"/>
  <c r="AD250" i="6" s="1"/>
  <c r="AA250" i="6"/>
  <c r="Z250" i="6"/>
  <c r="Y250" i="6"/>
  <c r="X250" i="6"/>
  <c r="W250" i="6"/>
  <c r="U250" i="6"/>
  <c r="T250" i="6"/>
  <c r="S250" i="6"/>
  <c r="R250" i="6"/>
  <c r="AC249" i="6"/>
  <c r="AD249" i="6" s="1"/>
  <c r="AA249" i="6"/>
  <c r="Z249" i="6"/>
  <c r="Y249" i="6"/>
  <c r="X249" i="6"/>
  <c r="W249" i="6"/>
  <c r="U249" i="6"/>
  <c r="T249" i="6"/>
  <c r="S249" i="6"/>
  <c r="R249" i="6"/>
  <c r="AC248" i="6"/>
  <c r="AD248" i="6" s="1"/>
  <c r="AA248" i="6"/>
  <c r="Z248" i="6"/>
  <c r="Y248" i="6"/>
  <c r="X248" i="6"/>
  <c r="W248" i="6"/>
  <c r="U248" i="6"/>
  <c r="T248" i="6"/>
  <c r="R248" i="6"/>
  <c r="S248" i="6" s="1"/>
  <c r="AC247" i="6"/>
  <c r="AD247" i="6" s="1"/>
  <c r="AA247" i="6"/>
  <c r="Z247" i="6"/>
  <c r="Y247" i="6"/>
  <c r="X247" i="6"/>
  <c r="W247" i="6"/>
  <c r="T247" i="6"/>
  <c r="U247" i="6" s="1"/>
  <c r="R247" i="6"/>
  <c r="S247" i="6" s="1"/>
  <c r="AC246" i="6"/>
  <c r="AD246" i="6" s="1"/>
  <c r="AA246" i="6"/>
  <c r="Z246" i="6"/>
  <c r="Y246" i="6"/>
  <c r="X246" i="6"/>
  <c r="W246" i="6"/>
  <c r="T246" i="6"/>
  <c r="U246" i="6" s="1"/>
  <c r="R246" i="6"/>
  <c r="S246" i="6" s="1"/>
  <c r="AC245" i="6"/>
  <c r="AD245" i="6" s="1"/>
  <c r="AA245" i="6"/>
  <c r="Z245" i="6"/>
  <c r="Y245" i="6"/>
  <c r="X245" i="6"/>
  <c r="W245" i="6"/>
  <c r="T245" i="6"/>
  <c r="U245" i="6" s="1"/>
  <c r="R245" i="6"/>
  <c r="S245" i="6" s="1"/>
  <c r="AC244" i="6"/>
  <c r="AD244" i="6" s="1"/>
  <c r="AA244" i="6"/>
  <c r="Z244" i="6"/>
  <c r="Y244" i="6"/>
  <c r="X244" i="6"/>
  <c r="W244" i="6"/>
  <c r="T244" i="6"/>
  <c r="U244" i="6" s="1"/>
  <c r="R244" i="6"/>
  <c r="S244" i="6" s="1"/>
  <c r="AC243" i="6"/>
  <c r="AD243" i="6" s="1"/>
  <c r="AA243" i="6"/>
  <c r="Z243" i="6"/>
  <c r="Y243" i="6"/>
  <c r="X243" i="6"/>
  <c r="W243" i="6"/>
  <c r="U243" i="6"/>
  <c r="T243" i="6"/>
  <c r="S243" i="6"/>
  <c r="R243" i="6"/>
  <c r="AC242" i="6"/>
  <c r="AD242" i="6" s="1"/>
  <c r="AA242" i="6"/>
  <c r="Z242" i="6"/>
  <c r="Y242" i="6"/>
  <c r="X242" i="6"/>
  <c r="W242" i="6"/>
  <c r="U242" i="6"/>
  <c r="T242" i="6"/>
  <c r="S242" i="6"/>
  <c r="R242" i="6"/>
  <c r="AC241" i="6"/>
  <c r="AD241" i="6" s="1"/>
  <c r="AA241" i="6"/>
  <c r="Z241" i="6"/>
  <c r="Y241" i="6"/>
  <c r="X241" i="6"/>
  <c r="W241" i="6"/>
  <c r="U241" i="6"/>
  <c r="T241" i="6"/>
  <c r="S241" i="6"/>
  <c r="R241" i="6"/>
  <c r="AC240" i="6"/>
  <c r="AD240" i="6" s="1"/>
  <c r="AA240" i="6"/>
  <c r="Z240" i="6"/>
  <c r="Y240" i="6"/>
  <c r="X240" i="6"/>
  <c r="W240" i="6"/>
  <c r="U240" i="6"/>
  <c r="T240" i="6"/>
  <c r="R240" i="6"/>
  <c r="S240" i="6" s="1"/>
  <c r="AC239" i="6"/>
  <c r="AD239" i="6" s="1"/>
  <c r="AA239" i="6"/>
  <c r="Z239" i="6"/>
  <c r="Y239" i="6"/>
  <c r="X239" i="6"/>
  <c r="W239" i="6"/>
  <c r="T239" i="6"/>
  <c r="U239" i="6" s="1"/>
  <c r="R239" i="6"/>
  <c r="S239" i="6" s="1"/>
  <c r="AC238" i="6"/>
  <c r="AD238" i="6" s="1"/>
  <c r="AA238" i="6"/>
  <c r="Z238" i="6"/>
  <c r="Y238" i="6"/>
  <c r="X238" i="6"/>
  <c r="W238" i="6"/>
  <c r="T238" i="6"/>
  <c r="U238" i="6" s="1"/>
  <c r="R238" i="6"/>
  <c r="S238" i="6" s="1"/>
  <c r="AC237" i="6"/>
  <c r="AD237" i="6" s="1"/>
  <c r="AA237" i="6"/>
  <c r="Z237" i="6"/>
  <c r="Y237" i="6"/>
  <c r="X237" i="6"/>
  <c r="W237" i="6"/>
  <c r="T237" i="6"/>
  <c r="U237" i="6" s="1"/>
  <c r="R237" i="6"/>
  <c r="S237" i="6" s="1"/>
  <c r="AC236" i="6"/>
  <c r="AD236" i="6" s="1"/>
  <c r="AA236" i="6"/>
  <c r="Z236" i="6"/>
  <c r="Y236" i="6"/>
  <c r="X236" i="6"/>
  <c r="W236" i="6"/>
  <c r="T236" i="6"/>
  <c r="U236" i="6" s="1"/>
  <c r="R236" i="6"/>
  <c r="S236" i="6" s="1"/>
  <c r="AC235" i="6"/>
  <c r="AD235" i="6" s="1"/>
  <c r="AA235" i="6"/>
  <c r="Z235" i="6"/>
  <c r="Y235" i="6"/>
  <c r="X235" i="6"/>
  <c r="W235" i="6"/>
  <c r="U235" i="6"/>
  <c r="T235" i="6"/>
  <c r="S235" i="6"/>
  <c r="R235" i="6"/>
  <c r="AC234" i="6"/>
  <c r="AD234" i="6" s="1"/>
  <c r="AA234" i="6"/>
  <c r="Z234" i="6"/>
  <c r="Y234" i="6"/>
  <c r="X234" i="6"/>
  <c r="W234" i="6"/>
  <c r="U234" i="6"/>
  <c r="T234" i="6"/>
  <c r="S234" i="6"/>
  <c r="R234" i="6"/>
  <c r="AC233" i="6"/>
  <c r="AD233" i="6" s="1"/>
  <c r="AA233" i="6"/>
  <c r="Z233" i="6"/>
  <c r="Y233" i="6"/>
  <c r="X233" i="6"/>
  <c r="W233" i="6"/>
  <c r="U233" i="6"/>
  <c r="T233" i="6"/>
  <c r="S233" i="6"/>
  <c r="R233" i="6"/>
  <c r="AC232" i="6"/>
  <c r="AD232" i="6" s="1"/>
  <c r="AA232" i="6"/>
  <c r="Z232" i="6"/>
  <c r="Y232" i="6"/>
  <c r="X232" i="6"/>
  <c r="W232" i="6"/>
  <c r="U232" i="6"/>
  <c r="T232" i="6"/>
  <c r="R232" i="6"/>
  <c r="S232" i="6" s="1"/>
  <c r="AC231" i="6"/>
  <c r="AD231" i="6" s="1"/>
  <c r="AA231" i="6"/>
  <c r="Z231" i="6"/>
  <c r="Y231" i="6"/>
  <c r="X231" i="6"/>
  <c r="W231" i="6"/>
  <c r="T231" i="6"/>
  <c r="U231" i="6" s="1"/>
  <c r="R231" i="6"/>
  <c r="S231" i="6" s="1"/>
  <c r="AC230" i="6"/>
  <c r="AD230" i="6" s="1"/>
  <c r="AA230" i="6"/>
  <c r="Z230" i="6"/>
  <c r="Y230" i="6"/>
  <c r="X230" i="6"/>
  <c r="W230" i="6"/>
  <c r="T230" i="6"/>
  <c r="U230" i="6" s="1"/>
  <c r="R230" i="6"/>
  <c r="S230" i="6" s="1"/>
  <c r="AC229" i="6"/>
  <c r="AD229" i="6" s="1"/>
  <c r="AA229" i="6"/>
  <c r="Z229" i="6"/>
  <c r="Y229" i="6"/>
  <c r="X229" i="6"/>
  <c r="W229" i="6"/>
  <c r="T229" i="6"/>
  <c r="U229" i="6" s="1"/>
  <c r="R229" i="6"/>
  <c r="S229" i="6" s="1"/>
  <c r="AC228" i="6"/>
  <c r="AD228" i="6" s="1"/>
  <c r="AA228" i="6"/>
  <c r="Z228" i="6"/>
  <c r="Y228" i="6"/>
  <c r="X228" i="6"/>
  <c r="W228" i="6"/>
  <c r="T228" i="6"/>
  <c r="U228" i="6" s="1"/>
  <c r="R228" i="6"/>
  <c r="S228" i="6" s="1"/>
  <c r="AC227" i="6"/>
  <c r="AD227" i="6" s="1"/>
  <c r="AA227" i="6"/>
  <c r="Z227" i="6"/>
  <c r="Y227" i="6"/>
  <c r="X227" i="6"/>
  <c r="W227" i="6"/>
  <c r="U227" i="6"/>
  <c r="T227" i="6"/>
  <c r="S227" i="6"/>
  <c r="R227" i="6"/>
  <c r="AC226" i="6"/>
  <c r="AD226" i="6" s="1"/>
  <c r="AA226" i="6"/>
  <c r="Z226" i="6"/>
  <c r="Y226" i="6"/>
  <c r="X226" i="6"/>
  <c r="W226" i="6"/>
  <c r="U226" i="6"/>
  <c r="T226" i="6"/>
  <c r="S226" i="6"/>
  <c r="R226" i="6"/>
  <c r="AC225" i="6"/>
  <c r="AD225" i="6" s="1"/>
  <c r="AB225" i="6"/>
  <c r="AA225" i="6"/>
  <c r="Z225" i="6"/>
  <c r="Y225" i="6"/>
  <c r="X225" i="6"/>
  <c r="W225" i="6"/>
  <c r="T225" i="6"/>
  <c r="U225" i="6" s="1"/>
  <c r="R225" i="6"/>
  <c r="S225" i="6" s="1"/>
  <c r="AC224" i="6"/>
  <c r="AD224" i="6" s="1"/>
  <c r="AB224" i="6"/>
  <c r="AA224" i="6"/>
  <c r="Z224" i="6"/>
  <c r="Y224" i="6"/>
  <c r="X224" i="6"/>
  <c r="W224" i="6"/>
  <c r="U224" i="6"/>
  <c r="T224" i="6"/>
  <c r="R224" i="6"/>
  <c r="S224" i="6" s="1"/>
  <c r="AC223" i="6"/>
  <c r="AD223" i="6" s="1"/>
  <c r="AB223" i="6"/>
  <c r="AA223" i="6"/>
  <c r="Z223" i="6"/>
  <c r="Y223" i="6"/>
  <c r="X223" i="6"/>
  <c r="W223" i="6"/>
  <c r="U223" i="6"/>
  <c r="T223" i="6"/>
  <c r="S223" i="6"/>
  <c r="R223" i="6"/>
  <c r="AC222" i="6"/>
  <c r="AD222" i="6" s="1"/>
  <c r="AB222" i="6"/>
  <c r="AA222" i="6"/>
  <c r="Z222" i="6"/>
  <c r="Y222" i="6"/>
  <c r="X222" i="6"/>
  <c r="W222" i="6"/>
  <c r="T222" i="6"/>
  <c r="U222" i="6" s="1"/>
  <c r="R222" i="6"/>
  <c r="S222" i="6" s="1"/>
  <c r="AC221" i="6"/>
  <c r="AD221" i="6" s="1"/>
  <c r="AB221" i="6"/>
  <c r="AA221" i="6"/>
  <c r="Z221" i="6"/>
  <c r="Y221" i="6"/>
  <c r="X221" i="6"/>
  <c r="W221" i="6"/>
  <c r="T221" i="6"/>
  <c r="R221" i="6"/>
  <c r="S221" i="6" s="1"/>
  <c r="AC220" i="6"/>
  <c r="AD220" i="6" s="1"/>
  <c r="AB220" i="6"/>
  <c r="AA220" i="6"/>
  <c r="Z220" i="6"/>
  <c r="Y220" i="6"/>
  <c r="X220" i="6"/>
  <c r="W220" i="6"/>
  <c r="U220" i="6"/>
  <c r="T220" i="6"/>
  <c r="S220" i="6"/>
  <c r="R220" i="6"/>
  <c r="AC219" i="6"/>
  <c r="AD219" i="6" s="1"/>
  <c r="AB219" i="6"/>
  <c r="AA219" i="6"/>
  <c r="Z219" i="6"/>
  <c r="Y219" i="6"/>
  <c r="X219" i="6"/>
  <c r="W219" i="6"/>
  <c r="T219" i="6"/>
  <c r="S219" i="6"/>
  <c r="R219" i="6"/>
  <c r="AC218" i="6"/>
  <c r="AD218" i="6" s="1"/>
  <c r="AB218" i="6"/>
  <c r="AA218" i="6"/>
  <c r="Z218" i="6"/>
  <c r="Y218" i="6"/>
  <c r="X218" i="6"/>
  <c r="W218" i="6"/>
  <c r="T218" i="6"/>
  <c r="U218" i="6" s="1"/>
  <c r="R218" i="6"/>
  <c r="S218" i="6" s="1"/>
  <c r="AC217" i="6"/>
  <c r="AD217" i="6" s="1"/>
  <c r="AB217" i="6"/>
  <c r="AA217" i="6"/>
  <c r="Z217" i="6"/>
  <c r="Y217" i="6"/>
  <c r="X217" i="6"/>
  <c r="W217" i="6"/>
  <c r="T217" i="6"/>
  <c r="R217" i="6"/>
  <c r="S217" i="6" s="1"/>
  <c r="AC216" i="6"/>
  <c r="AD216" i="6" s="1"/>
  <c r="AB216" i="6"/>
  <c r="AA216" i="6"/>
  <c r="Z216" i="6"/>
  <c r="Y216" i="6"/>
  <c r="X216" i="6"/>
  <c r="W216" i="6"/>
  <c r="U216" i="6"/>
  <c r="T216" i="6"/>
  <c r="S216" i="6"/>
  <c r="R216" i="6"/>
  <c r="AC215" i="6"/>
  <c r="AD215" i="6" s="1"/>
  <c r="AB215" i="6"/>
  <c r="AA215" i="6"/>
  <c r="Z215" i="6"/>
  <c r="Y215" i="6"/>
  <c r="X215" i="6"/>
  <c r="W215" i="6"/>
  <c r="T215" i="6"/>
  <c r="S215" i="6"/>
  <c r="R215" i="6"/>
  <c r="AC214" i="6"/>
  <c r="AD214" i="6" s="1"/>
  <c r="AB214" i="6"/>
  <c r="AA214" i="6"/>
  <c r="Z214" i="6"/>
  <c r="Y214" i="6"/>
  <c r="X214" i="6"/>
  <c r="W214" i="6"/>
  <c r="T214" i="6"/>
  <c r="U214" i="6" s="1"/>
  <c r="R214" i="6"/>
  <c r="S214" i="6" s="1"/>
  <c r="AC213" i="6"/>
  <c r="AD213" i="6" s="1"/>
  <c r="AB213" i="6"/>
  <c r="AA213" i="6"/>
  <c r="Z213" i="6"/>
  <c r="Y213" i="6"/>
  <c r="X213" i="6"/>
  <c r="W213" i="6"/>
  <c r="T213" i="6"/>
  <c r="R213" i="6"/>
  <c r="S213" i="6" s="1"/>
  <c r="AC212" i="6"/>
  <c r="AD212" i="6" s="1"/>
  <c r="AB212" i="6"/>
  <c r="AA212" i="6"/>
  <c r="Z212" i="6"/>
  <c r="Y212" i="6"/>
  <c r="X212" i="6"/>
  <c r="W212" i="6"/>
  <c r="U212" i="6"/>
  <c r="T212" i="6"/>
  <c r="S212" i="6"/>
  <c r="R212" i="6"/>
  <c r="AC211" i="6"/>
  <c r="AD211" i="6" s="1"/>
  <c r="AB211" i="6"/>
  <c r="AA211" i="6"/>
  <c r="Z211" i="6"/>
  <c r="Y211" i="6"/>
  <c r="X211" i="6"/>
  <c r="W211" i="6"/>
  <c r="T211" i="6"/>
  <c r="S211" i="6"/>
  <c r="R211" i="6"/>
  <c r="AC210" i="6"/>
  <c r="AD210" i="6" s="1"/>
  <c r="AB210" i="6"/>
  <c r="AA210" i="6"/>
  <c r="Z210" i="6"/>
  <c r="Y210" i="6"/>
  <c r="X210" i="6"/>
  <c r="W210" i="6"/>
  <c r="T210" i="6"/>
  <c r="U210" i="6" s="1"/>
  <c r="R210" i="6"/>
  <c r="S210" i="6" s="1"/>
  <c r="AC209" i="6"/>
  <c r="AD209" i="6" s="1"/>
  <c r="AB209" i="6"/>
  <c r="AA209" i="6"/>
  <c r="Z209" i="6"/>
  <c r="Y209" i="6"/>
  <c r="X209" i="6"/>
  <c r="W209" i="6"/>
  <c r="T209" i="6"/>
  <c r="R209" i="6"/>
  <c r="S209" i="6" s="1"/>
  <c r="AC208" i="6"/>
  <c r="AD208" i="6" s="1"/>
  <c r="AB208" i="6"/>
  <c r="AA208" i="6"/>
  <c r="Z208" i="6"/>
  <c r="Y208" i="6"/>
  <c r="X208" i="6"/>
  <c r="W208" i="6"/>
  <c r="U208" i="6"/>
  <c r="T208" i="6"/>
  <c r="S208" i="6"/>
  <c r="R208" i="6"/>
  <c r="AC207" i="6"/>
  <c r="AD207" i="6" s="1"/>
  <c r="AB207" i="6"/>
  <c r="AA207" i="6"/>
  <c r="Z207" i="6"/>
  <c r="Y207" i="6"/>
  <c r="X207" i="6"/>
  <c r="W207" i="6"/>
  <c r="T207" i="6"/>
  <c r="S207" i="6"/>
  <c r="R207" i="6"/>
  <c r="AC206" i="6"/>
  <c r="AD206" i="6" s="1"/>
  <c r="AB206" i="6"/>
  <c r="AA206" i="6"/>
  <c r="Z206" i="6"/>
  <c r="Y206" i="6"/>
  <c r="X206" i="6"/>
  <c r="W206" i="6"/>
  <c r="T206" i="6"/>
  <c r="U206" i="6" s="1"/>
  <c r="R206" i="6"/>
  <c r="S206" i="6" s="1"/>
  <c r="AC205" i="6"/>
  <c r="AD205" i="6" s="1"/>
  <c r="AB205" i="6"/>
  <c r="AA205" i="6"/>
  <c r="Z205" i="6"/>
  <c r="Y205" i="6"/>
  <c r="X205" i="6"/>
  <c r="W205" i="6"/>
  <c r="T205" i="6"/>
  <c r="R205" i="6"/>
  <c r="S205" i="6" s="1"/>
  <c r="AC204" i="6"/>
  <c r="AD204" i="6" s="1"/>
  <c r="AB204" i="6"/>
  <c r="AA204" i="6"/>
  <c r="Z204" i="6"/>
  <c r="Y204" i="6"/>
  <c r="X204" i="6"/>
  <c r="W204" i="6"/>
  <c r="U204" i="6"/>
  <c r="T204" i="6"/>
  <c r="S204" i="6"/>
  <c r="R204" i="6"/>
  <c r="AC203" i="6"/>
  <c r="AD203" i="6" s="1"/>
  <c r="AB203" i="6"/>
  <c r="AA203" i="6"/>
  <c r="Z203" i="6"/>
  <c r="Y203" i="6"/>
  <c r="X203" i="6"/>
  <c r="W203" i="6"/>
  <c r="T203" i="6"/>
  <c r="S203" i="6"/>
  <c r="R203" i="6"/>
  <c r="AC202" i="6"/>
  <c r="AD202" i="6" s="1"/>
  <c r="AB202" i="6"/>
  <c r="AA202" i="6"/>
  <c r="Z202" i="6"/>
  <c r="Y202" i="6"/>
  <c r="X202" i="6"/>
  <c r="W202" i="6"/>
  <c r="T202" i="6"/>
  <c r="U202" i="6" s="1"/>
  <c r="R202" i="6"/>
  <c r="S202" i="6" s="1"/>
  <c r="AC201" i="6"/>
  <c r="AD201" i="6" s="1"/>
  <c r="AB201" i="6"/>
  <c r="AA201" i="6"/>
  <c r="Z201" i="6"/>
  <c r="Y201" i="6"/>
  <c r="X201" i="6"/>
  <c r="W201" i="6"/>
  <c r="T201" i="6"/>
  <c r="R201" i="6"/>
  <c r="S201" i="6" s="1"/>
  <c r="AC200" i="6"/>
  <c r="AD200" i="6" s="1"/>
  <c r="AB200" i="6"/>
  <c r="AA200" i="6"/>
  <c r="Z200" i="6"/>
  <c r="Y200" i="6"/>
  <c r="X200" i="6"/>
  <c r="W200" i="6"/>
  <c r="U200" i="6"/>
  <c r="T200" i="6"/>
  <c r="S200" i="6"/>
  <c r="R200" i="6"/>
  <c r="AC199" i="6"/>
  <c r="AD199" i="6" s="1"/>
  <c r="AB199" i="6"/>
  <c r="AA199" i="6"/>
  <c r="Z199" i="6"/>
  <c r="Y199" i="6"/>
  <c r="X199" i="6"/>
  <c r="W199" i="6"/>
  <c r="T199" i="6"/>
  <c r="S199" i="6"/>
  <c r="R199" i="6"/>
  <c r="AC198" i="6"/>
  <c r="AD198" i="6" s="1"/>
  <c r="AB198" i="6"/>
  <c r="AA198" i="6"/>
  <c r="Z198" i="6"/>
  <c r="Y198" i="6"/>
  <c r="X198" i="6"/>
  <c r="W198" i="6"/>
  <c r="T198" i="6"/>
  <c r="U198" i="6" s="1"/>
  <c r="R198" i="6"/>
  <c r="S198" i="6" s="1"/>
  <c r="AC197" i="6"/>
  <c r="AD197" i="6" s="1"/>
  <c r="AB197" i="6"/>
  <c r="AA197" i="6"/>
  <c r="Z197" i="6"/>
  <c r="Y197" i="6"/>
  <c r="X197" i="6"/>
  <c r="W197" i="6"/>
  <c r="T197" i="6"/>
  <c r="R197" i="6"/>
  <c r="S197" i="6" s="1"/>
  <c r="AC196" i="6"/>
  <c r="AD196" i="6" s="1"/>
  <c r="AB196" i="6"/>
  <c r="AA196" i="6"/>
  <c r="Z196" i="6"/>
  <c r="Y196" i="6"/>
  <c r="X196" i="6"/>
  <c r="W196" i="6"/>
  <c r="U196" i="6"/>
  <c r="T196" i="6"/>
  <c r="S196" i="6"/>
  <c r="R196" i="6"/>
  <c r="AC195" i="6"/>
  <c r="AD195" i="6" s="1"/>
  <c r="AB195" i="6"/>
  <c r="AA195" i="6"/>
  <c r="Z195" i="6"/>
  <c r="Y195" i="6"/>
  <c r="X195" i="6"/>
  <c r="W195" i="6"/>
  <c r="T195" i="6"/>
  <c r="S195" i="6"/>
  <c r="R195" i="6"/>
  <c r="AC194" i="6"/>
  <c r="AD194" i="6" s="1"/>
  <c r="AB194" i="6"/>
  <c r="AA194" i="6"/>
  <c r="Z194" i="6"/>
  <c r="Y194" i="6"/>
  <c r="X194" i="6"/>
  <c r="W194" i="6"/>
  <c r="T194" i="6"/>
  <c r="U194" i="6" s="1"/>
  <c r="R194" i="6"/>
  <c r="S194" i="6" s="1"/>
  <c r="AC193" i="6"/>
  <c r="AD193" i="6" s="1"/>
  <c r="AA193" i="6"/>
  <c r="Z193" i="6"/>
  <c r="Y193" i="6"/>
  <c r="X193" i="6"/>
  <c r="W193" i="6"/>
  <c r="T193" i="6"/>
  <c r="S193" i="6"/>
  <c r="R193" i="6"/>
  <c r="AC192" i="6"/>
  <c r="AD192" i="6" s="1"/>
  <c r="AA192" i="6"/>
  <c r="Z192" i="6"/>
  <c r="Y192" i="6"/>
  <c r="X192" i="6"/>
  <c r="W192" i="6"/>
  <c r="U192" i="6"/>
  <c r="T192" i="6"/>
  <c r="S192" i="6"/>
  <c r="R192" i="6"/>
  <c r="AC191" i="6"/>
  <c r="AD191" i="6" s="1"/>
  <c r="AA191" i="6"/>
  <c r="Z191" i="6"/>
  <c r="Y191" i="6"/>
  <c r="X191" i="6"/>
  <c r="W191" i="6"/>
  <c r="T191" i="6"/>
  <c r="R191" i="6"/>
  <c r="S191" i="6" s="1"/>
  <c r="AC190" i="6"/>
  <c r="AD190" i="6" s="1"/>
  <c r="AA190" i="6"/>
  <c r="Z190" i="6"/>
  <c r="Y190" i="6"/>
  <c r="X190" i="6"/>
  <c r="W190" i="6"/>
  <c r="T190" i="6"/>
  <c r="U190" i="6" s="1"/>
  <c r="R190" i="6"/>
  <c r="S190" i="6" s="1"/>
  <c r="AC189" i="6"/>
  <c r="AD189" i="6" s="1"/>
  <c r="AA189" i="6"/>
  <c r="Z189" i="6"/>
  <c r="Y189" i="6"/>
  <c r="X189" i="6"/>
  <c r="W189" i="6"/>
  <c r="T189" i="6"/>
  <c r="S189" i="6"/>
  <c r="R189" i="6"/>
  <c r="AC188" i="6"/>
  <c r="AD188" i="6" s="1"/>
  <c r="AA188" i="6"/>
  <c r="Z188" i="6"/>
  <c r="Y188" i="6"/>
  <c r="X188" i="6"/>
  <c r="W188" i="6"/>
  <c r="U188" i="6"/>
  <c r="T188" i="6"/>
  <c r="S188" i="6"/>
  <c r="R188" i="6"/>
  <c r="AC187" i="6"/>
  <c r="AD187" i="6" s="1"/>
  <c r="AA187" i="6"/>
  <c r="Z187" i="6"/>
  <c r="Y187" i="6"/>
  <c r="X187" i="6"/>
  <c r="W187" i="6"/>
  <c r="T187" i="6"/>
  <c r="R187" i="6"/>
  <c r="S187" i="6" s="1"/>
  <c r="AC186" i="6"/>
  <c r="AD186" i="6" s="1"/>
  <c r="AA186" i="6"/>
  <c r="Z186" i="6"/>
  <c r="Y186" i="6"/>
  <c r="X186" i="6"/>
  <c r="W186" i="6"/>
  <c r="T186" i="6"/>
  <c r="U186" i="6" s="1"/>
  <c r="R186" i="6"/>
  <c r="S186" i="6" s="1"/>
  <c r="AC185" i="6"/>
  <c r="AD185" i="6" s="1"/>
  <c r="AA185" i="6"/>
  <c r="Z185" i="6"/>
  <c r="Y185" i="6"/>
  <c r="X185" i="6"/>
  <c r="W185" i="6"/>
  <c r="T185" i="6"/>
  <c r="S185" i="6"/>
  <c r="R185" i="6"/>
  <c r="AC184" i="6"/>
  <c r="AD184" i="6" s="1"/>
  <c r="AA184" i="6"/>
  <c r="Z184" i="6"/>
  <c r="Y184" i="6"/>
  <c r="X184" i="6"/>
  <c r="W184" i="6"/>
  <c r="U184" i="6"/>
  <c r="T184" i="6"/>
  <c r="S184" i="6"/>
  <c r="R184" i="6"/>
  <c r="AC183" i="6"/>
  <c r="AD183" i="6" s="1"/>
  <c r="AA183" i="6"/>
  <c r="Z183" i="6"/>
  <c r="Y183" i="6"/>
  <c r="X183" i="6"/>
  <c r="W183" i="6"/>
  <c r="T183" i="6"/>
  <c r="R183" i="6"/>
  <c r="S183" i="6" s="1"/>
  <c r="AC182" i="6"/>
  <c r="AD182" i="6" s="1"/>
  <c r="AA182" i="6"/>
  <c r="Z182" i="6"/>
  <c r="Y182" i="6"/>
  <c r="X182" i="6"/>
  <c r="W182" i="6"/>
  <c r="T182" i="6"/>
  <c r="U182" i="6" s="1"/>
  <c r="R182" i="6"/>
  <c r="S182" i="6" s="1"/>
  <c r="AC181" i="6"/>
  <c r="AD181" i="6" s="1"/>
  <c r="AA181" i="6"/>
  <c r="Z181" i="6"/>
  <c r="Y181" i="6"/>
  <c r="X181" i="6"/>
  <c r="W181" i="6"/>
  <c r="T181" i="6"/>
  <c r="S181" i="6"/>
  <c r="R181" i="6"/>
  <c r="AC180" i="6"/>
  <c r="AD180" i="6" s="1"/>
  <c r="AA180" i="6"/>
  <c r="Z180" i="6"/>
  <c r="Y180" i="6"/>
  <c r="X180" i="6"/>
  <c r="W180" i="6"/>
  <c r="U180" i="6"/>
  <c r="T180" i="6"/>
  <c r="S180" i="6"/>
  <c r="R180" i="6"/>
  <c r="AC179" i="6"/>
  <c r="AD179" i="6" s="1"/>
  <c r="AA179" i="6"/>
  <c r="Z179" i="6"/>
  <c r="Y179" i="6"/>
  <c r="X179" i="6"/>
  <c r="W179" i="6"/>
  <c r="T179" i="6"/>
  <c r="R179" i="6"/>
  <c r="S179" i="6" s="1"/>
  <c r="AC178" i="6"/>
  <c r="AD178" i="6" s="1"/>
  <c r="AA178" i="6"/>
  <c r="Z178" i="6"/>
  <c r="Y178" i="6"/>
  <c r="X178" i="6"/>
  <c r="W178" i="6"/>
  <c r="T178" i="6"/>
  <c r="U178" i="6" s="1"/>
  <c r="R178" i="6"/>
  <c r="S178" i="6" s="1"/>
  <c r="AC177" i="6"/>
  <c r="AD177" i="6" s="1"/>
  <c r="AA177" i="6"/>
  <c r="Z177" i="6"/>
  <c r="Y177" i="6"/>
  <c r="X177" i="6"/>
  <c r="W177" i="6"/>
  <c r="T177" i="6"/>
  <c r="S177" i="6"/>
  <c r="R177" i="6"/>
  <c r="AC176" i="6"/>
  <c r="AD176" i="6" s="1"/>
  <c r="AA176" i="6"/>
  <c r="Z176" i="6"/>
  <c r="Y176" i="6"/>
  <c r="X176" i="6"/>
  <c r="W176" i="6"/>
  <c r="U176" i="6"/>
  <c r="T176" i="6"/>
  <c r="S176" i="6"/>
  <c r="R176" i="6"/>
  <c r="AC175" i="6"/>
  <c r="AD175" i="6" s="1"/>
  <c r="AA175" i="6"/>
  <c r="Z175" i="6"/>
  <c r="Y175" i="6"/>
  <c r="X175" i="6"/>
  <c r="W175" i="6"/>
  <c r="T175" i="6"/>
  <c r="R175" i="6"/>
  <c r="S175" i="6" s="1"/>
  <c r="AC174" i="6"/>
  <c r="AD174" i="6" s="1"/>
  <c r="AA174" i="6"/>
  <c r="Z174" i="6"/>
  <c r="Y174" i="6"/>
  <c r="X174" i="6"/>
  <c r="W174" i="6"/>
  <c r="T174" i="6"/>
  <c r="U174" i="6" s="1"/>
  <c r="R174" i="6"/>
  <c r="S174" i="6" s="1"/>
  <c r="AC173" i="6"/>
  <c r="AD173" i="6" s="1"/>
  <c r="AA173" i="6"/>
  <c r="Z173" i="6"/>
  <c r="Y173" i="6"/>
  <c r="X173" i="6"/>
  <c r="W173" i="6"/>
  <c r="T173" i="6"/>
  <c r="S173" i="6"/>
  <c r="R173" i="6"/>
  <c r="AC172" i="6"/>
  <c r="AD172" i="6" s="1"/>
  <c r="AA172" i="6"/>
  <c r="Z172" i="6"/>
  <c r="Y172" i="6"/>
  <c r="X172" i="6"/>
  <c r="W172" i="6"/>
  <c r="U172" i="6"/>
  <c r="T172" i="6"/>
  <c r="S172" i="6"/>
  <c r="R172" i="6"/>
  <c r="AC171" i="6"/>
  <c r="AD171" i="6" s="1"/>
  <c r="AA171" i="6"/>
  <c r="Z171" i="6"/>
  <c r="Y171" i="6"/>
  <c r="X171" i="6"/>
  <c r="W171" i="6"/>
  <c r="T171" i="6"/>
  <c r="R171" i="6"/>
  <c r="S171" i="6" s="1"/>
  <c r="AC170" i="6"/>
  <c r="AD170" i="6" s="1"/>
  <c r="AA170" i="6"/>
  <c r="Z170" i="6"/>
  <c r="Y170" i="6"/>
  <c r="X170" i="6"/>
  <c r="W170" i="6"/>
  <c r="T170" i="6"/>
  <c r="U170" i="6" s="1"/>
  <c r="R170" i="6"/>
  <c r="S170" i="6" s="1"/>
  <c r="AC169" i="6"/>
  <c r="AD169" i="6" s="1"/>
  <c r="AA169" i="6"/>
  <c r="Z169" i="6"/>
  <c r="Y169" i="6"/>
  <c r="X169" i="6"/>
  <c r="W169" i="6"/>
  <c r="T169" i="6"/>
  <c r="S169" i="6"/>
  <c r="R169" i="6"/>
  <c r="AC168" i="6"/>
  <c r="AD168" i="6" s="1"/>
  <c r="AA168" i="6"/>
  <c r="Z168" i="6"/>
  <c r="Y168" i="6"/>
  <c r="X168" i="6"/>
  <c r="W168" i="6"/>
  <c r="U168" i="6"/>
  <c r="T168" i="6"/>
  <c r="S168" i="6"/>
  <c r="R168" i="6"/>
  <c r="AC167" i="6"/>
  <c r="AD167" i="6" s="1"/>
  <c r="AA167" i="6"/>
  <c r="Z167" i="6"/>
  <c r="Y167" i="6"/>
  <c r="X167" i="6"/>
  <c r="W167" i="6"/>
  <c r="T167" i="6"/>
  <c r="R167" i="6"/>
  <c r="S167" i="6" s="1"/>
  <c r="AC166" i="6"/>
  <c r="AD166" i="6" s="1"/>
  <c r="AA166" i="6"/>
  <c r="Z166" i="6"/>
  <c r="Y166" i="6"/>
  <c r="X166" i="6"/>
  <c r="W166" i="6"/>
  <c r="T166" i="6"/>
  <c r="U166" i="6" s="1"/>
  <c r="R166" i="6"/>
  <c r="S166" i="6" s="1"/>
  <c r="AC165" i="6"/>
  <c r="AD165" i="6" s="1"/>
  <c r="AA165" i="6"/>
  <c r="Z165" i="6"/>
  <c r="Y165" i="6"/>
  <c r="X165" i="6"/>
  <c r="W165" i="6"/>
  <c r="T165" i="6"/>
  <c r="S165" i="6"/>
  <c r="R165" i="6"/>
  <c r="AC164" i="6"/>
  <c r="AD164" i="6" s="1"/>
  <c r="AA164" i="6"/>
  <c r="Z164" i="6"/>
  <c r="Y164" i="6"/>
  <c r="X164" i="6"/>
  <c r="W164" i="6"/>
  <c r="U164" i="6"/>
  <c r="T164" i="6"/>
  <c r="S164" i="6"/>
  <c r="R164" i="6"/>
  <c r="AC163" i="6"/>
  <c r="AD163" i="6" s="1"/>
  <c r="AA163" i="6"/>
  <c r="Z163" i="6"/>
  <c r="Y163" i="6"/>
  <c r="X163" i="6"/>
  <c r="W163" i="6"/>
  <c r="T163" i="6"/>
  <c r="U163" i="6" s="1"/>
  <c r="R163" i="6"/>
  <c r="S163" i="6" s="1"/>
  <c r="AC162" i="6"/>
  <c r="AD162" i="6" s="1"/>
  <c r="AA162" i="6"/>
  <c r="Z162" i="6"/>
  <c r="Y162" i="6"/>
  <c r="X162" i="6"/>
  <c r="W162" i="6"/>
  <c r="T162" i="6"/>
  <c r="U162" i="6" s="1"/>
  <c r="R162" i="6"/>
  <c r="S162" i="6" s="1"/>
  <c r="AC161" i="6"/>
  <c r="AD161" i="6" s="1"/>
  <c r="AB161" i="6"/>
  <c r="AA161" i="6"/>
  <c r="Z161" i="6"/>
  <c r="Y161" i="6"/>
  <c r="X161" i="6"/>
  <c r="W161" i="6"/>
  <c r="T161" i="6"/>
  <c r="R161" i="6"/>
  <c r="S161" i="6" s="1"/>
  <c r="AC160" i="6"/>
  <c r="AD160" i="6" s="1"/>
  <c r="AB160" i="6"/>
  <c r="AA160" i="6"/>
  <c r="Z160" i="6"/>
  <c r="Y160" i="6"/>
  <c r="X160" i="6"/>
  <c r="W160" i="6"/>
  <c r="U160" i="6"/>
  <c r="T160" i="6"/>
  <c r="S160" i="6"/>
  <c r="R160" i="6"/>
  <c r="AC159" i="6"/>
  <c r="AD159" i="6" s="1"/>
  <c r="AB159" i="6"/>
  <c r="AA159" i="6"/>
  <c r="Z159" i="6"/>
  <c r="Y159" i="6"/>
  <c r="X159" i="6"/>
  <c r="W159" i="6"/>
  <c r="T159" i="6"/>
  <c r="U159" i="6" s="1"/>
  <c r="S159" i="6"/>
  <c r="R159" i="6"/>
  <c r="AC158" i="6"/>
  <c r="AD158" i="6" s="1"/>
  <c r="AB158" i="6"/>
  <c r="AA158" i="6"/>
  <c r="Z158" i="6"/>
  <c r="Y158" i="6"/>
  <c r="X158" i="6"/>
  <c r="W158" i="6"/>
  <c r="T158" i="6"/>
  <c r="U158" i="6" s="1"/>
  <c r="R158" i="6"/>
  <c r="S158" i="6" s="1"/>
  <c r="AC157" i="6"/>
  <c r="AD157" i="6" s="1"/>
  <c r="AB157" i="6"/>
  <c r="AA157" i="6"/>
  <c r="Z157" i="6"/>
  <c r="Y157" i="6"/>
  <c r="X157" i="6"/>
  <c r="W157" i="6"/>
  <c r="T157" i="6"/>
  <c r="R157" i="6"/>
  <c r="S157" i="6" s="1"/>
  <c r="AC156" i="6"/>
  <c r="AD156" i="6" s="1"/>
  <c r="AB156" i="6"/>
  <c r="AA156" i="6"/>
  <c r="Z156" i="6"/>
  <c r="Y156" i="6"/>
  <c r="X156" i="6"/>
  <c r="W156" i="6"/>
  <c r="U156" i="6"/>
  <c r="T156" i="6"/>
  <c r="S156" i="6"/>
  <c r="R156" i="6"/>
  <c r="AC155" i="6"/>
  <c r="AD155" i="6" s="1"/>
  <c r="AB155" i="6"/>
  <c r="AA155" i="6"/>
  <c r="Z155" i="6"/>
  <c r="Y155" i="6"/>
  <c r="X155" i="6"/>
  <c r="W155" i="6"/>
  <c r="T155" i="6"/>
  <c r="U155" i="6" s="1"/>
  <c r="S155" i="6"/>
  <c r="R155" i="6"/>
  <c r="AC154" i="6"/>
  <c r="AD154" i="6" s="1"/>
  <c r="AB154" i="6"/>
  <c r="AA154" i="6"/>
  <c r="Z154" i="6"/>
  <c r="Y154" i="6"/>
  <c r="X154" i="6"/>
  <c r="W154" i="6"/>
  <c r="T154" i="6"/>
  <c r="U154" i="6" s="1"/>
  <c r="R154" i="6"/>
  <c r="S154" i="6" s="1"/>
  <c r="AC153" i="6"/>
  <c r="AD153" i="6" s="1"/>
  <c r="AB153" i="6"/>
  <c r="AA153" i="6"/>
  <c r="Z153" i="6"/>
  <c r="Y153" i="6"/>
  <c r="X153" i="6"/>
  <c r="W153" i="6"/>
  <c r="T153" i="6"/>
  <c r="R153" i="6"/>
  <c r="S153" i="6" s="1"/>
  <c r="AC152" i="6"/>
  <c r="AD152" i="6" s="1"/>
  <c r="AB152" i="6"/>
  <c r="AA152" i="6"/>
  <c r="Z152" i="6"/>
  <c r="Y152" i="6"/>
  <c r="X152" i="6"/>
  <c r="W152" i="6"/>
  <c r="U152" i="6"/>
  <c r="T152" i="6"/>
  <c r="S152" i="6"/>
  <c r="R152" i="6"/>
  <c r="AC151" i="6"/>
  <c r="AD151" i="6" s="1"/>
  <c r="AB151" i="6"/>
  <c r="AA151" i="6"/>
  <c r="Z151" i="6"/>
  <c r="Y151" i="6"/>
  <c r="X151" i="6"/>
  <c r="W151" i="6"/>
  <c r="T151" i="6"/>
  <c r="U151" i="6" s="1"/>
  <c r="S151" i="6"/>
  <c r="R151" i="6"/>
  <c r="AC150" i="6"/>
  <c r="AD150" i="6" s="1"/>
  <c r="AB150" i="6"/>
  <c r="AA150" i="6"/>
  <c r="Z150" i="6"/>
  <c r="Y150" i="6"/>
  <c r="X150" i="6"/>
  <c r="W150" i="6"/>
  <c r="T150" i="6"/>
  <c r="U150" i="6" s="1"/>
  <c r="R150" i="6"/>
  <c r="S150" i="6" s="1"/>
  <c r="AC149" i="6"/>
  <c r="AD149" i="6" s="1"/>
  <c r="AB149" i="6"/>
  <c r="AA149" i="6"/>
  <c r="Z149" i="6"/>
  <c r="Y149" i="6"/>
  <c r="X149" i="6"/>
  <c r="W149" i="6"/>
  <c r="T149" i="6"/>
  <c r="R149" i="6"/>
  <c r="S149" i="6" s="1"/>
  <c r="AC148" i="6"/>
  <c r="AD148" i="6" s="1"/>
  <c r="AB148" i="6"/>
  <c r="AA148" i="6"/>
  <c r="Z148" i="6"/>
  <c r="Y148" i="6"/>
  <c r="X148" i="6"/>
  <c r="W148" i="6"/>
  <c r="U148" i="6"/>
  <c r="T148" i="6"/>
  <c r="S148" i="6"/>
  <c r="R148" i="6"/>
  <c r="AC147" i="6"/>
  <c r="AD147" i="6" s="1"/>
  <c r="AB147" i="6"/>
  <c r="AA147" i="6"/>
  <c r="Z147" i="6"/>
  <c r="Y147" i="6"/>
  <c r="X147" i="6"/>
  <c r="W147" i="6"/>
  <c r="T147" i="6"/>
  <c r="U147" i="6" s="1"/>
  <c r="S147" i="6"/>
  <c r="R147" i="6"/>
  <c r="AC146" i="6"/>
  <c r="AD146" i="6" s="1"/>
  <c r="AB146" i="6"/>
  <c r="AA146" i="6"/>
  <c r="Z146" i="6"/>
  <c r="Y146" i="6"/>
  <c r="X146" i="6"/>
  <c r="W146" i="6"/>
  <c r="T146" i="6"/>
  <c r="U146" i="6" s="1"/>
  <c r="R146" i="6"/>
  <c r="S146" i="6" s="1"/>
  <c r="AC145" i="6"/>
  <c r="AD145" i="6" s="1"/>
  <c r="AB145" i="6"/>
  <c r="AA145" i="6"/>
  <c r="Z145" i="6"/>
  <c r="Y145" i="6"/>
  <c r="X145" i="6"/>
  <c r="W145" i="6"/>
  <c r="T145" i="6"/>
  <c r="R145" i="6"/>
  <c r="S145" i="6" s="1"/>
  <c r="AC144" i="6"/>
  <c r="AD144" i="6" s="1"/>
  <c r="AB144" i="6"/>
  <c r="AA144" i="6"/>
  <c r="Z144" i="6"/>
  <c r="Y144" i="6"/>
  <c r="X144" i="6"/>
  <c r="W144" i="6"/>
  <c r="U144" i="6"/>
  <c r="T144" i="6"/>
  <c r="S144" i="6"/>
  <c r="R144" i="6"/>
  <c r="AC143" i="6"/>
  <c r="AD143" i="6" s="1"/>
  <c r="AB143" i="6"/>
  <c r="AA143" i="6"/>
  <c r="Z143" i="6"/>
  <c r="Y143" i="6"/>
  <c r="X143" i="6"/>
  <c r="W143" i="6"/>
  <c r="T143" i="6"/>
  <c r="S143" i="6"/>
  <c r="R143" i="6"/>
  <c r="AC142" i="6"/>
  <c r="AD142" i="6" s="1"/>
  <c r="AB142" i="6"/>
  <c r="AA142" i="6"/>
  <c r="Z142" i="6"/>
  <c r="Y142" i="6"/>
  <c r="X142" i="6"/>
  <c r="W142" i="6"/>
  <c r="T142" i="6"/>
  <c r="U142" i="6" s="1"/>
  <c r="R142" i="6"/>
  <c r="S142" i="6" s="1"/>
  <c r="AC141" i="6"/>
  <c r="AD141" i="6" s="1"/>
  <c r="AB141" i="6"/>
  <c r="AA141" i="6"/>
  <c r="Z141" i="6"/>
  <c r="Y141" i="6"/>
  <c r="X141" i="6"/>
  <c r="W141" i="6"/>
  <c r="T141" i="6"/>
  <c r="R141" i="6"/>
  <c r="S141" i="6" s="1"/>
  <c r="AC140" i="6"/>
  <c r="AD140" i="6" s="1"/>
  <c r="AB140" i="6"/>
  <c r="AA140" i="6"/>
  <c r="Z140" i="6"/>
  <c r="Y140" i="6"/>
  <c r="X140" i="6"/>
  <c r="W140" i="6"/>
  <c r="U140" i="6"/>
  <c r="T140" i="6"/>
  <c r="S140" i="6"/>
  <c r="R140" i="6"/>
  <c r="AC139" i="6"/>
  <c r="AD139" i="6" s="1"/>
  <c r="AB139" i="6"/>
  <c r="AA139" i="6"/>
  <c r="Z139" i="6"/>
  <c r="Y139" i="6"/>
  <c r="X139" i="6"/>
  <c r="W139" i="6"/>
  <c r="T139" i="6"/>
  <c r="S139" i="6"/>
  <c r="R139" i="6"/>
  <c r="AC138" i="6"/>
  <c r="AD138" i="6" s="1"/>
  <c r="AB138" i="6"/>
  <c r="AA138" i="6"/>
  <c r="Z138" i="6"/>
  <c r="Y138" i="6"/>
  <c r="X138" i="6"/>
  <c r="W138" i="6"/>
  <c r="T138" i="6"/>
  <c r="U138" i="6" s="1"/>
  <c r="R138" i="6"/>
  <c r="S138" i="6" s="1"/>
  <c r="AC137" i="6"/>
  <c r="AD137" i="6" s="1"/>
  <c r="AB137" i="6"/>
  <c r="AA137" i="6"/>
  <c r="Z137" i="6"/>
  <c r="Y137" i="6"/>
  <c r="X137" i="6"/>
  <c r="W137" i="6"/>
  <c r="T137" i="6"/>
  <c r="R137" i="6"/>
  <c r="S137" i="6" s="1"/>
  <c r="AC136" i="6"/>
  <c r="AD136" i="6" s="1"/>
  <c r="AB136" i="6"/>
  <c r="AA136" i="6"/>
  <c r="Z136" i="6"/>
  <c r="Y136" i="6"/>
  <c r="X136" i="6"/>
  <c r="W136" i="6"/>
  <c r="U136" i="6"/>
  <c r="T136" i="6"/>
  <c r="S136" i="6"/>
  <c r="R136" i="6"/>
  <c r="AC135" i="6"/>
  <c r="AD135" i="6" s="1"/>
  <c r="AB135" i="6"/>
  <c r="AA135" i="6"/>
  <c r="Z135" i="6"/>
  <c r="Y135" i="6"/>
  <c r="X135" i="6"/>
  <c r="W135" i="6"/>
  <c r="T135" i="6"/>
  <c r="U135" i="6" s="1"/>
  <c r="S135" i="6"/>
  <c r="R135" i="6"/>
  <c r="AC134" i="6"/>
  <c r="AD134" i="6" s="1"/>
  <c r="AB134" i="6"/>
  <c r="AA134" i="6"/>
  <c r="Z134" i="6"/>
  <c r="Y134" i="6"/>
  <c r="X134" i="6"/>
  <c r="W134" i="6"/>
  <c r="T134" i="6"/>
  <c r="U134" i="6" s="1"/>
  <c r="R134" i="6"/>
  <c r="S134" i="6" s="1"/>
  <c r="AC133" i="6"/>
  <c r="AD133" i="6" s="1"/>
  <c r="AB133" i="6"/>
  <c r="AA133" i="6"/>
  <c r="Z133" i="6"/>
  <c r="Y133" i="6"/>
  <c r="X133" i="6"/>
  <c r="W133" i="6"/>
  <c r="T133" i="6"/>
  <c r="R133" i="6"/>
  <c r="S133" i="6" s="1"/>
  <c r="AC132" i="6"/>
  <c r="AD132" i="6" s="1"/>
  <c r="AB132" i="6"/>
  <c r="AA132" i="6"/>
  <c r="Z132" i="6"/>
  <c r="Y132" i="6"/>
  <c r="X132" i="6"/>
  <c r="W132" i="6"/>
  <c r="U132" i="6"/>
  <c r="T132" i="6"/>
  <c r="S132" i="6"/>
  <c r="R132" i="6"/>
  <c r="AC131" i="6"/>
  <c r="AD131" i="6" s="1"/>
  <c r="AB131" i="6"/>
  <c r="AA131" i="6"/>
  <c r="Z131" i="6"/>
  <c r="Y131" i="6"/>
  <c r="X131" i="6"/>
  <c r="W131" i="6"/>
  <c r="T131" i="6"/>
  <c r="U131" i="6" s="1"/>
  <c r="S131" i="6"/>
  <c r="R131" i="6"/>
  <c r="AC130" i="6"/>
  <c r="AD130" i="6" s="1"/>
  <c r="AB130" i="6"/>
  <c r="AA130" i="6"/>
  <c r="Z130" i="6"/>
  <c r="Y130" i="6"/>
  <c r="X130" i="6"/>
  <c r="W130" i="6"/>
  <c r="T130" i="6"/>
  <c r="U130" i="6" s="1"/>
  <c r="R130" i="6"/>
  <c r="S130" i="6" s="1"/>
  <c r="AC129" i="6"/>
  <c r="AD129" i="6" s="1"/>
  <c r="AA129" i="6"/>
  <c r="Z129" i="6"/>
  <c r="Y129" i="6"/>
  <c r="X129" i="6"/>
  <c r="W129" i="6"/>
  <c r="T129" i="6"/>
  <c r="S129" i="6"/>
  <c r="R129" i="6"/>
  <c r="AC128" i="6"/>
  <c r="AD128" i="6" s="1"/>
  <c r="AA128" i="6"/>
  <c r="Z128" i="6"/>
  <c r="Y128" i="6"/>
  <c r="X128" i="6"/>
  <c r="W128" i="6"/>
  <c r="U128" i="6"/>
  <c r="T128" i="6"/>
  <c r="S128" i="6"/>
  <c r="R128" i="6"/>
  <c r="AC127" i="6"/>
  <c r="AD127" i="6" s="1"/>
  <c r="AA127" i="6"/>
  <c r="Z127" i="6"/>
  <c r="Y127" i="6"/>
  <c r="X127" i="6"/>
  <c r="W127" i="6"/>
  <c r="T127" i="6"/>
  <c r="R127" i="6"/>
  <c r="S127" i="6" s="1"/>
  <c r="AC126" i="6"/>
  <c r="AD126" i="6" s="1"/>
  <c r="AA126" i="6"/>
  <c r="Z126" i="6"/>
  <c r="Y126" i="6"/>
  <c r="X126" i="6"/>
  <c r="W126" i="6"/>
  <c r="T126" i="6"/>
  <c r="U126" i="6" s="1"/>
  <c r="R126" i="6"/>
  <c r="S126" i="6" s="1"/>
  <c r="AC125" i="6"/>
  <c r="AD125" i="6" s="1"/>
  <c r="AA125" i="6"/>
  <c r="Z125" i="6"/>
  <c r="Y125" i="6"/>
  <c r="X125" i="6"/>
  <c r="W125" i="6"/>
  <c r="T125" i="6"/>
  <c r="S125" i="6"/>
  <c r="R125" i="6"/>
  <c r="AC124" i="6"/>
  <c r="AD124" i="6" s="1"/>
  <c r="AA124" i="6"/>
  <c r="Z124" i="6"/>
  <c r="Y124" i="6"/>
  <c r="X124" i="6"/>
  <c r="W124" i="6"/>
  <c r="U124" i="6"/>
  <c r="T124" i="6"/>
  <c r="S124" i="6"/>
  <c r="R124" i="6"/>
  <c r="AC123" i="6"/>
  <c r="AD123" i="6" s="1"/>
  <c r="AA123" i="6"/>
  <c r="Z123" i="6"/>
  <c r="Y123" i="6"/>
  <c r="X123" i="6"/>
  <c r="W123" i="6"/>
  <c r="T123" i="6"/>
  <c r="U123" i="6" s="1"/>
  <c r="R123" i="6"/>
  <c r="S123" i="6" s="1"/>
  <c r="AC122" i="6"/>
  <c r="AD122" i="6" s="1"/>
  <c r="AA122" i="6"/>
  <c r="Z122" i="6"/>
  <c r="Y122" i="6"/>
  <c r="X122" i="6"/>
  <c r="W122" i="6"/>
  <c r="T122" i="6"/>
  <c r="U122" i="6" s="1"/>
  <c r="R122" i="6"/>
  <c r="S122" i="6" s="1"/>
  <c r="AC121" i="6"/>
  <c r="AD121" i="6" s="1"/>
  <c r="AA121" i="6"/>
  <c r="Z121" i="6"/>
  <c r="Y121" i="6"/>
  <c r="X121" i="6"/>
  <c r="W121" i="6"/>
  <c r="T121" i="6"/>
  <c r="S121" i="6"/>
  <c r="R121" i="6"/>
  <c r="AC120" i="6"/>
  <c r="AD120" i="6" s="1"/>
  <c r="AA120" i="6"/>
  <c r="Z120" i="6"/>
  <c r="Y120" i="6"/>
  <c r="X120" i="6"/>
  <c r="W120" i="6"/>
  <c r="U120" i="6"/>
  <c r="T120" i="6"/>
  <c r="S120" i="6"/>
  <c r="R120" i="6"/>
  <c r="AC119" i="6"/>
  <c r="AD119" i="6" s="1"/>
  <c r="AA119" i="6"/>
  <c r="Z119" i="6"/>
  <c r="Y119" i="6"/>
  <c r="X119" i="6"/>
  <c r="W119" i="6"/>
  <c r="T119" i="6"/>
  <c r="U119" i="6" s="1"/>
  <c r="R119" i="6"/>
  <c r="S119" i="6" s="1"/>
  <c r="AC118" i="6"/>
  <c r="AD118" i="6" s="1"/>
  <c r="AA118" i="6"/>
  <c r="Z118" i="6"/>
  <c r="Y118" i="6"/>
  <c r="X118" i="6"/>
  <c r="W118" i="6"/>
  <c r="T118" i="6"/>
  <c r="U118" i="6" s="1"/>
  <c r="R118" i="6"/>
  <c r="S118" i="6" s="1"/>
  <c r="AC117" i="6"/>
  <c r="AD117" i="6" s="1"/>
  <c r="AA117" i="6"/>
  <c r="Z117" i="6"/>
  <c r="Y117" i="6"/>
  <c r="X117" i="6"/>
  <c r="W117" i="6"/>
  <c r="T117" i="6"/>
  <c r="S117" i="6"/>
  <c r="R117" i="6"/>
  <c r="AC116" i="6"/>
  <c r="AD116" i="6" s="1"/>
  <c r="AA116" i="6"/>
  <c r="Z116" i="6"/>
  <c r="Y116" i="6"/>
  <c r="X116" i="6"/>
  <c r="W116" i="6"/>
  <c r="U116" i="6"/>
  <c r="T116" i="6"/>
  <c r="S116" i="6"/>
  <c r="R116" i="6"/>
  <c r="AC115" i="6"/>
  <c r="AD115" i="6" s="1"/>
  <c r="AA115" i="6"/>
  <c r="Z115" i="6"/>
  <c r="Y115" i="6"/>
  <c r="X115" i="6"/>
  <c r="W115" i="6"/>
  <c r="T115" i="6"/>
  <c r="U115" i="6" s="1"/>
  <c r="R115" i="6"/>
  <c r="S115" i="6" s="1"/>
  <c r="AC114" i="6"/>
  <c r="AD114" i="6" s="1"/>
  <c r="AA114" i="6"/>
  <c r="Z114" i="6"/>
  <c r="Y114" i="6"/>
  <c r="X114" i="6"/>
  <c r="W114" i="6"/>
  <c r="T114" i="6"/>
  <c r="U114" i="6" s="1"/>
  <c r="R114" i="6"/>
  <c r="S114" i="6" s="1"/>
  <c r="AC113" i="6"/>
  <c r="AD113" i="6" s="1"/>
  <c r="AA113" i="6"/>
  <c r="Z113" i="6"/>
  <c r="Y113" i="6"/>
  <c r="X113" i="6"/>
  <c r="W113" i="6"/>
  <c r="T113" i="6"/>
  <c r="S113" i="6"/>
  <c r="R113" i="6"/>
  <c r="AC112" i="6"/>
  <c r="AD112" i="6" s="1"/>
  <c r="AA112" i="6"/>
  <c r="Z112" i="6"/>
  <c r="Y112" i="6"/>
  <c r="X112" i="6"/>
  <c r="W112" i="6"/>
  <c r="U112" i="6"/>
  <c r="T112" i="6"/>
  <c r="S112" i="6"/>
  <c r="R112" i="6"/>
  <c r="AC111" i="6"/>
  <c r="AD111" i="6" s="1"/>
  <c r="AA111" i="6"/>
  <c r="Z111" i="6"/>
  <c r="Y111" i="6"/>
  <c r="X111" i="6"/>
  <c r="W111" i="6"/>
  <c r="T111" i="6"/>
  <c r="U111" i="6" s="1"/>
  <c r="R111" i="6"/>
  <c r="S111" i="6" s="1"/>
  <c r="AC110" i="6"/>
  <c r="AD110" i="6" s="1"/>
  <c r="AA110" i="6"/>
  <c r="Z110" i="6"/>
  <c r="Y110" i="6"/>
  <c r="X110" i="6"/>
  <c r="W110" i="6"/>
  <c r="T110" i="6"/>
  <c r="U110" i="6" s="1"/>
  <c r="R110" i="6"/>
  <c r="S110" i="6" s="1"/>
  <c r="AC109" i="6"/>
  <c r="AD109" i="6" s="1"/>
  <c r="AA109" i="6"/>
  <c r="Z109" i="6"/>
  <c r="Y109" i="6"/>
  <c r="X109" i="6"/>
  <c r="W109" i="6"/>
  <c r="T109" i="6"/>
  <c r="S109" i="6"/>
  <c r="R109" i="6"/>
  <c r="AC108" i="6"/>
  <c r="AD108" i="6" s="1"/>
  <c r="AA108" i="6"/>
  <c r="Z108" i="6"/>
  <c r="Y108" i="6"/>
  <c r="X108" i="6"/>
  <c r="W108" i="6"/>
  <c r="U108" i="6"/>
  <c r="T108" i="6"/>
  <c r="S108" i="6"/>
  <c r="R108" i="6"/>
  <c r="AC107" i="6"/>
  <c r="AD107" i="6" s="1"/>
  <c r="AA107" i="6"/>
  <c r="Z107" i="6"/>
  <c r="Y107" i="6"/>
  <c r="X107" i="6"/>
  <c r="W107" i="6"/>
  <c r="T107" i="6"/>
  <c r="U107" i="6" s="1"/>
  <c r="R107" i="6"/>
  <c r="S107" i="6" s="1"/>
  <c r="AC106" i="6"/>
  <c r="AD106" i="6" s="1"/>
  <c r="AA106" i="6"/>
  <c r="Z106" i="6"/>
  <c r="Y106" i="6"/>
  <c r="X106" i="6"/>
  <c r="W106" i="6"/>
  <c r="T106" i="6"/>
  <c r="U106" i="6" s="1"/>
  <c r="R106" i="6"/>
  <c r="S106" i="6" s="1"/>
  <c r="AC105" i="6"/>
  <c r="AD105" i="6" s="1"/>
  <c r="AA105" i="6"/>
  <c r="Z105" i="6"/>
  <c r="Y105" i="6"/>
  <c r="X105" i="6"/>
  <c r="W105" i="6"/>
  <c r="T105" i="6"/>
  <c r="S105" i="6"/>
  <c r="R105" i="6"/>
  <c r="AC104" i="6"/>
  <c r="AD104" i="6" s="1"/>
  <c r="AA104" i="6"/>
  <c r="Z104" i="6"/>
  <c r="Y104" i="6"/>
  <c r="X104" i="6"/>
  <c r="W104" i="6"/>
  <c r="U104" i="6"/>
  <c r="T104" i="6"/>
  <c r="S104" i="6"/>
  <c r="R104" i="6"/>
  <c r="AC103" i="6"/>
  <c r="AD103" i="6" s="1"/>
  <c r="AA103" i="6"/>
  <c r="Z103" i="6"/>
  <c r="Y103" i="6"/>
  <c r="X103" i="6"/>
  <c r="W103" i="6"/>
  <c r="T103" i="6"/>
  <c r="U103" i="6" s="1"/>
  <c r="R103" i="6"/>
  <c r="S103" i="6" s="1"/>
  <c r="AC102" i="6"/>
  <c r="AD102" i="6" s="1"/>
  <c r="AA102" i="6"/>
  <c r="Z102" i="6"/>
  <c r="Y102" i="6"/>
  <c r="X102" i="6"/>
  <c r="W102" i="6"/>
  <c r="T102" i="6"/>
  <c r="U102" i="6" s="1"/>
  <c r="R102" i="6"/>
  <c r="S102" i="6" s="1"/>
  <c r="AC101" i="6"/>
  <c r="AD101" i="6" s="1"/>
  <c r="AA101" i="6"/>
  <c r="Z101" i="6"/>
  <c r="Y101" i="6"/>
  <c r="X101" i="6"/>
  <c r="W101" i="6"/>
  <c r="T101" i="6"/>
  <c r="S101" i="6"/>
  <c r="R101" i="6"/>
  <c r="AC100" i="6"/>
  <c r="AD100" i="6" s="1"/>
  <c r="AA100" i="6"/>
  <c r="Z100" i="6"/>
  <c r="Y100" i="6"/>
  <c r="X100" i="6"/>
  <c r="W100" i="6"/>
  <c r="U100" i="6"/>
  <c r="T100" i="6"/>
  <c r="S100" i="6"/>
  <c r="R100" i="6"/>
  <c r="AC99" i="6"/>
  <c r="AD99" i="6" s="1"/>
  <c r="AA99" i="6"/>
  <c r="Z99" i="6"/>
  <c r="Y99" i="6"/>
  <c r="X99" i="6"/>
  <c r="W99" i="6"/>
  <c r="T99" i="6"/>
  <c r="U99" i="6" s="1"/>
  <c r="R99" i="6"/>
  <c r="S99" i="6" s="1"/>
  <c r="AC98" i="6"/>
  <c r="AD98" i="6" s="1"/>
  <c r="AA98" i="6"/>
  <c r="Z98" i="6"/>
  <c r="Y98" i="6"/>
  <c r="X98" i="6"/>
  <c r="W98" i="6"/>
  <c r="T98" i="6"/>
  <c r="U98" i="6" s="1"/>
  <c r="R98" i="6"/>
  <c r="S98" i="6" s="1"/>
  <c r="AC97" i="6"/>
  <c r="AD97" i="6" s="1"/>
  <c r="AA97" i="6"/>
  <c r="Z97" i="6"/>
  <c r="Y97" i="6"/>
  <c r="AI97" i="6" s="1"/>
  <c r="X97" i="6"/>
  <c r="W97" i="6"/>
  <c r="T97" i="6"/>
  <c r="S97" i="6"/>
  <c r="R97" i="6"/>
  <c r="AC96" i="6"/>
  <c r="AD96" i="6" s="1"/>
  <c r="AA96" i="6"/>
  <c r="Z96" i="6"/>
  <c r="Y96" i="6"/>
  <c r="X96" i="6"/>
  <c r="W96" i="6"/>
  <c r="U96" i="6"/>
  <c r="T96" i="6"/>
  <c r="S96" i="6"/>
  <c r="R96" i="6"/>
  <c r="AC95" i="6"/>
  <c r="AD95" i="6" s="1"/>
  <c r="AA95" i="6"/>
  <c r="Z95" i="6"/>
  <c r="Y95" i="6"/>
  <c r="X95" i="6"/>
  <c r="W95" i="6"/>
  <c r="T95" i="6"/>
  <c r="U95" i="6" s="1"/>
  <c r="R95" i="6"/>
  <c r="S95" i="6" s="1"/>
  <c r="AC94" i="6"/>
  <c r="AD94" i="6" s="1"/>
  <c r="AA94" i="6"/>
  <c r="Z94" i="6"/>
  <c r="Y94" i="6"/>
  <c r="X94" i="6"/>
  <c r="W94" i="6"/>
  <c r="T94" i="6"/>
  <c r="U94" i="6" s="1"/>
  <c r="R94" i="6"/>
  <c r="S94" i="6" s="1"/>
  <c r="AC93" i="6"/>
  <c r="AD93" i="6" s="1"/>
  <c r="AA93" i="6"/>
  <c r="Z93" i="6"/>
  <c r="Y93" i="6"/>
  <c r="X93" i="6"/>
  <c r="W93" i="6"/>
  <c r="AI93" i="6" s="1"/>
  <c r="T93" i="6"/>
  <c r="S93" i="6"/>
  <c r="R93" i="6"/>
  <c r="AC92" i="6"/>
  <c r="AD92" i="6" s="1"/>
  <c r="AA92" i="6"/>
  <c r="Z92" i="6"/>
  <c r="Y92" i="6"/>
  <c r="X92" i="6"/>
  <c r="W92" i="6"/>
  <c r="U92" i="6"/>
  <c r="T92" i="6"/>
  <c r="S92" i="6"/>
  <c r="R92" i="6"/>
  <c r="AC91" i="6"/>
  <c r="AD91" i="6" s="1"/>
  <c r="AA91" i="6"/>
  <c r="Z91" i="6"/>
  <c r="Y91" i="6"/>
  <c r="X91" i="6"/>
  <c r="W91" i="6"/>
  <c r="T91" i="6"/>
  <c r="U91" i="6" s="1"/>
  <c r="R91" i="6"/>
  <c r="S91" i="6" s="1"/>
  <c r="AC90" i="6"/>
  <c r="AD90" i="6" s="1"/>
  <c r="AA90" i="6"/>
  <c r="Z90" i="6"/>
  <c r="Y90" i="6"/>
  <c r="X90" i="6"/>
  <c r="W90" i="6"/>
  <c r="T90" i="6"/>
  <c r="U90" i="6" s="1"/>
  <c r="R90" i="6"/>
  <c r="S90" i="6" s="1"/>
  <c r="AC89" i="6"/>
  <c r="AD89" i="6" s="1"/>
  <c r="AA89" i="6"/>
  <c r="Z89" i="6"/>
  <c r="Y89" i="6"/>
  <c r="X89" i="6"/>
  <c r="W89" i="6"/>
  <c r="T89" i="6"/>
  <c r="S89" i="6"/>
  <c r="R89" i="6"/>
  <c r="AC88" i="6"/>
  <c r="AD88" i="6" s="1"/>
  <c r="AA88" i="6"/>
  <c r="Z88" i="6"/>
  <c r="Y88" i="6"/>
  <c r="X88" i="6"/>
  <c r="AI88" i="6" s="1"/>
  <c r="W88" i="6"/>
  <c r="U88" i="6"/>
  <c r="T88" i="6"/>
  <c r="S88" i="6"/>
  <c r="R88" i="6"/>
  <c r="AC87" i="6"/>
  <c r="AD87" i="6" s="1"/>
  <c r="AA87" i="6"/>
  <c r="Z87" i="6"/>
  <c r="Y87" i="6"/>
  <c r="X87" i="6"/>
  <c r="W87" i="6"/>
  <c r="T87" i="6"/>
  <c r="U87" i="6" s="1"/>
  <c r="R87" i="6"/>
  <c r="S87" i="6" s="1"/>
  <c r="AC86" i="6"/>
  <c r="AD86" i="6" s="1"/>
  <c r="AA86" i="6"/>
  <c r="Z86" i="6"/>
  <c r="Y86" i="6"/>
  <c r="X86" i="6"/>
  <c r="W86" i="6"/>
  <c r="T86" i="6"/>
  <c r="U86" i="6" s="1"/>
  <c r="R86" i="6"/>
  <c r="S86" i="6" s="1"/>
  <c r="AC85" i="6"/>
  <c r="AD85" i="6" s="1"/>
  <c r="AA85" i="6"/>
  <c r="Z85" i="6"/>
  <c r="Y85" i="6"/>
  <c r="X85" i="6"/>
  <c r="W85" i="6"/>
  <c r="T85" i="6"/>
  <c r="S85" i="6"/>
  <c r="R85" i="6"/>
  <c r="AC84" i="6"/>
  <c r="AD84" i="6" s="1"/>
  <c r="AA84" i="6"/>
  <c r="Z84" i="6"/>
  <c r="Y84" i="6"/>
  <c r="X84" i="6"/>
  <c r="W84" i="6"/>
  <c r="U84" i="6"/>
  <c r="T84" i="6"/>
  <c r="S84" i="6"/>
  <c r="R84" i="6"/>
  <c r="AC83" i="6"/>
  <c r="AD83" i="6" s="1"/>
  <c r="AA83" i="6"/>
  <c r="Z83" i="6"/>
  <c r="Y83" i="6"/>
  <c r="X83" i="6"/>
  <c r="W83" i="6"/>
  <c r="T83" i="6"/>
  <c r="U83" i="6" s="1"/>
  <c r="R83" i="6"/>
  <c r="S83" i="6" s="1"/>
  <c r="AC82" i="6"/>
  <c r="AD82" i="6" s="1"/>
  <c r="AA82" i="6"/>
  <c r="Z82" i="6"/>
  <c r="Y82" i="6"/>
  <c r="X82" i="6"/>
  <c r="W82" i="6"/>
  <c r="T82" i="6"/>
  <c r="U82" i="6" s="1"/>
  <c r="R82" i="6"/>
  <c r="S82" i="6" s="1"/>
  <c r="AC81" i="6"/>
  <c r="AD81" i="6" s="1"/>
  <c r="AA81" i="6"/>
  <c r="Z81" i="6"/>
  <c r="Y81" i="6"/>
  <c r="X81" i="6"/>
  <c r="W81" i="6"/>
  <c r="T81" i="6"/>
  <c r="S81" i="6"/>
  <c r="R81" i="6"/>
  <c r="AC80" i="6"/>
  <c r="AD80" i="6" s="1"/>
  <c r="AA80" i="6"/>
  <c r="Z80" i="6"/>
  <c r="Y80" i="6"/>
  <c r="X80" i="6"/>
  <c r="W80" i="6"/>
  <c r="U80" i="6"/>
  <c r="T80" i="6"/>
  <c r="S80" i="6"/>
  <c r="R80" i="6"/>
  <c r="AC79" i="6"/>
  <c r="AD79" i="6" s="1"/>
  <c r="AA79" i="6"/>
  <c r="Z79" i="6"/>
  <c r="Y79" i="6"/>
  <c r="X79" i="6"/>
  <c r="W79" i="6"/>
  <c r="T79" i="6"/>
  <c r="R79" i="6"/>
  <c r="S79" i="6" s="1"/>
  <c r="AC78" i="6"/>
  <c r="AD78" i="6" s="1"/>
  <c r="AA78" i="6"/>
  <c r="Z78" i="6"/>
  <c r="Y78" i="6"/>
  <c r="X78" i="6"/>
  <c r="W78" i="6"/>
  <c r="T78" i="6"/>
  <c r="U78" i="6" s="1"/>
  <c r="R78" i="6"/>
  <c r="S78" i="6" s="1"/>
  <c r="AC77" i="6"/>
  <c r="AD77" i="6" s="1"/>
  <c r="AA77" i="6"/>
  <c r="Z77" i="6"/>
  <c r="Y77" i="6"/>
  <c r="X77" i="6"/>
  <c r="W77" i="6"/>
  <c r="T77" i="6"/>
  <c r="S77" i="6"/>
  <c r="R77" i="6"/>
  <c r="AC76" i="6"/>
  <c r="AD76" i="6" s="1"/>
  <c r="AA76" i="6"/>
  <c r="Z76" i="6"/>
  <c r="Y76" i="6"/>
  <c r="X76" i="6"/>
  <c r="W76" i="6"/>
  <c r="U76" i="6"/>
  <c r="T76" i="6"/>
  <c r="S76" i="6"/>
  <c r="R76" i="6"/>
  <c r="AC75" i="6"/>
  <c r="AD75" i="6" s="1"/>
  <c r="AA75" i="6"/>
  <c r="Z75" i="6"/>
  <c r="Y75" i="6"/>
  <c r="X75" i="6"/>
  <c r="W75" i="6"/>
  <c r="T75" i="6"/>
  <c r="U75" i="6" s="1"/>
  <c r="R75" i="6"/>
  <c r="S75" i="6" s="1"/>
  <c r="AC74" i="6"/>
  <c r="AD74" i="6" s="1"/>
  <c r="AA74" i="6"/>
  <c r="Z74" i="6"/>
  <c r="Y74" i="6"/>
  <c r="X74" i="6"/>
  <c r="W74" i="6"/>
  <c r="T74" i="6"/>
  <c r="U74" i="6" s="1"/>
  <c r="R74" i="6"/>
  <c r="S74" i="6" s="1"/>
  <c r="AC73" i="6"/>
  <c r="AD73" i="6" s="1"/>
  <c r="AA73" i="6"/>
  <c r="Z73" i="6"/>
  <c r="Y73" i="6"/>
  <c r="X73" i="6"/>
  <c r="W73" i="6"/>
  <c r="T73" i="6"/>
  <c r="S73" i="6"/>
  <c r="R73" i="6"/>
  <c r="AC72" i="6"/>
  <c r="AD72" i="6" s="1"/>
  <c r="AA72" i="6"/>
  <c r="Z72" i="6"/>
  <c r="Y72" i="6"/>
  <c r="X72" i="6"/>
  <c r="W72" i="6"/>
  <c r="U72" i="6"/>
  <c r="T72" i="6"/>
  <c r="S72" i="6"/>
  <c r="R72" i="6"/>
  <c r="AC71" i="6"/>
  <c r="AD71" i="6" s="1"/>
  <c r="AA71" i="6"/>
  <c r="Z71" i="6"/>
  <c r="Y71" i="6"/>
  <c r="X71" i="6"/>
  <c r="W71" i="6"/>
  <c r="T71" i="6"/>
  <c r="R71" i="6"/>
  <c r="S71" i="6" s="1"/>
  <c r="AC70" i="6"/>
  <c r="AD70" i="6" s="1"/>
  <c r="AA70" i="6"/>
  <c r="Z70" i="6"/>
  <c r="Y70" i="6"/>
  <c r="X70" i="6"/>
  <c r="W70" i="6"/>
  <c r="T70" i="6"/>
  <c r="U70" i="6" s="1"/>
  <c r="R70" i="6"/>
  <c r="S70" i="6" s="1"/>
  <c r="AC69" i="6"/>
  <c r="AD69" i="6" s="1"/>
  <c r="AA69" i="6"/>
  <c r="Z69" i="6"/>
  <c r="Y69" i="6"/>
  <c r="X69" i="6"/>
  <c r="W69" i="6"/>
  <c r="T69" i="6"/>
  <c r="S69" i="6"/>
  <c r="R69" i="6"/>
  <c r="AC68" i="6"/>
  <c r="AD68" i="6" s="1"/>
  <c r="AA68" i="6"/>
  <c r="Z68" i="6"/>
  <c r="Y68" i="6"/>
  <c r="X68" i="6"/>
  <c r="W68" i="6"/>
  <c r="U68" i="6"/>
  <c r="T68" i="6"/>
  <c r="S68" i="6"/>
  <c r="R68" i="6"/>
  <c r="AC67" i="6"/>
  <c r="AD67" i="6" s="1"/>
  <c r="AA67" i="6"/>
  <c r="Z67" i="6"/>
  <c r="Y67" i="6"/>
  <c r="X67" i="6"/>
  <c r="W67" i="6"/>
  <c r="T67" i="6"/>
  <c r="R67" i="6"/>
  <c r="S67" i="6" s="1"/>
  <c r="AC66" i="6"/>
  <c r="AD66" i="6" s="1"/>
  <c r="AA66" i="6"/>
  <c r="Z66" i="6"/>
  <c r="Y66" i="6"/>
  <c r="X66" i="6"/>
  <c r="W66" i="6"/>
  <c r="T66" i="6"/>
  <c r="U66" i="6" s="1"/>
  <c r="R66" i="6"/>
  <c r="S66" i="6" s="1"/>
  <c r="AC65" i="6"/>
  <c r="AD65" i="6" s="1"/>
  <c r="AB65" i="6"/>
  <c r="AA65" i="6"/>
  <c r="Z65" i="6"/>
  <c r="Y65" i="6"/>
  <c r="X65" i="6"/>
  <c r="W65" i="6"/>
  <c r="T65" i="6"/>
  <c r="R65" i="6"/>
  <c r="S65" i="6" s="1"/>
  <c r="AC64" i="6"/>
  <c r="AD64" i="6" s="1"/>
  <c r="AB64" i="6"/>
  <c r="AA64" i="6"/>
  <c r="Z64" i="6"/>
  <c r="Y64" i="6"/>
  <c r="X64" i="6"/>
  <c r="W64" i="6"/>
  <c r="U64" i="6"/>
  <c r="T64" i="6"/>
  <c r="S64" i="6"/>
  <c r="R64" i="6"/>
  <c r="AC63" i="6"/>
  <c r="AD63" i="6" s="1"/>
  <c r="AB63" i="6"/>
  <c r="AA63" i="6"/>
  <c r="Z63" i="6"/>
  <c r="Y63" i="6"/>
  <c r="X63" i="6"/>
  <c r="W63" i="6"/>
  <c r="T63" i="6"/>
  <c r="U63" i="6" s="1"/>
  <c r="S63" i="6"/>
  <c r="R63" i="6"/>
  <c r="AC62" i="6"/>
  <c r="AD62" i="6" s="1"/>
  <c r="AB62" i="6"/>
  <c r="AA62" i="6"/>
  <c r="Z62" i="6"/>
  <c r="Y62" i="6"/>
  <c r="X62" i="6"/>
  <c r="W62" i="6"/>
  <c r="T62" i="6"/>
  <c r="U62" i="6" s="1"/>
  <c r="R62" i="6"/>
  <c r="S62" i="6" s="1"/>
  <c r="AC61" i="6"/>
  <c r="AD61" i="6" s="1"/>
  <c r="AB61" i="6"/>
  <c r="AA61" i="6"/>
  <c r="Z61" i="6"/>
  <c r="Y61" i="6"/>
  <c r="X61" i="6"/>
  <c r="W61" i="6"/>
  <c r="T61" i="6"/>
  <c r="R61" i="6"/>
  <c r="S61" i="6" s="1"/>
  <c r="AC60" i="6"/>
  <c r="AD60" i="6" s="1"/>
  <c r="AB60" i="6"/>
  <c r="AA60" i="6"/>
  <c r="Z60" i="6"/>
  <c r="Y60" i="6"/>
  <c r="X60" i="6"/>
  <c r="W60" i="6"/>
  <c r="U60" i="6"/>
  <c r="T60" i="6"/>
  <c r="S60" i="6"/>
  <c r="R60" i="6"/>
  <c r="AC59" i="6"/>
  <c r="AD59" i="6" s="1"/>
  <c r="AB59" i="6"/>
  <c r="AA59" i="6"/>
  <c r="Z59" i="6"/>
  <c r="Y59" i="6"/>
  <c r="X59" i="6"/>
  <c r="W59" i="6"/>
  <c r="T59" i="6"/>
  <c r="U59" i="6" s="1"/>
  <c r="S59" i="6"/>
  <c r="R59" i="6"/>
  <c r="AC58" i="6"/>
  <c r="AD58" i="6" s="1"/>
  <c r="AB58" i="6"/>
  <c r="AA58" i="6"/>
  <c r="Z58" i="6"/>
  <c r="Y58" i="6"/>
  <c r="X58" i="6"/>
  <c r="W58" i="6"/>
  <c r="T58" i="6"/>
  <c r="U58" i="6" s="1"/>
  <c r="R58" i="6"/>
  <c r="S58" i="6" s="1"/>
  <c r="AC57" i="6"/>
  <c r="AD57" i="6" s="1"/>
  <c r="AB57" i="6"/>
  <c r="AA57" i="6"/>
  <c r="Z57" i="6"/>
  <c r="Y57" i="6"/>
  <c r="X57" i="6"/>
  <c r="W57" i="6"/>
  <c r="T57" i="6"/>
  <c r="R57" i="6"/>
  <c r="S57" i="6" s="1"/>
  <c r="AC56" i="6"/>
  <c r="AD56" i="6" s="1"/>
  <c r="AB56" i="6"/>
  <c r="AA56" i="6"/>
  <c r="Z56" i="6"/>
  <c r="Y56" i="6"/>
  <c r="X56" i="6"/>
  <c r="W56" i="6"/>
  <c r="U56" i="6"/>
  <c r="T56" i="6"/>
  <c r="S56" i="6"/>
  <c r="R56" i="6"/>
  <c r="AC55" i="6"/>
  <c r="AD55" i="6" s="1"/>
  <c r="AB55" i="6"/>
  <c r="AA55" i="6"/>
  <c r="Z55" i="6"/>
  <c r="Y55" i="6"/>
  <c r="X55" i="6"/>
  <c r="W55" i="6"/>
  <c r="T55" i="6"/>
  <c r="U55" i="6" s="1"/>
  <c r="S55" i="6"/>
  <c r="R55" i="6"/>
  <c r="AC54" i="6"/>
  <c r="AD54" i="6" s="1"/>
  <c r="AB54" i="6"/>
  <c r="AA54" i="6"/>
  <c r="Z54" i="6"/>
  <c r="Y54" i="6"/>
  <c r="X54" i="6"/>
  <c r="W54" i="6"/>
  <c r="T54" i="6"/>
  <c r="U54" i="6" s="1"/>
  <c r="R54" i="6"/>
  <c r="S54" i="6" s="1"/>
  <c r="AC53" i="6"/>
  <c r="AD53" i="6" s="1"/>
  <c r="AB53" i="6"/>
  <c r="AA53" i="6"/>
  <c r="Z53" i="6"/>
  <c r="Y53" i="6"/>
  <c r="X53" i="6"/>
  <c r="W53" i="6"/>
  <c r="T53" i="6"/>
  <c r="R53" i="6"/>
  <c r="S53" i="6" s="1"/>
  <c r="AC52" i="6"/>
  <c r="AD52" i="6" s="1"/>
  <c r="AB52" i="6"/>
  <c r="AA52" i="6"/>
  <c r="Z52" i="6"/>
  <c r="Y52" i="6"/>
  <c r="X52" i="6"/>
  <c r="W52" i="6"/>
  <c r="U52" i="6"/>
  <c r="T52" i="6"/>
  <c r="S52" i="6"/>
  <c r="R52" i="6"/>
  <c r="AC51" i="6"/>
  <c r="AD51" i="6" s="1"/>
  <c r="AB51" i="6"/>
  <c r="AA51" i="6"/>
  <c r="Z51" i="6"/>
  <c r="Y51" i="6"/>
  <c r="X51" i="6"/>
  <c r="W51" i="6"/>
  <c r="T51" i="6"/>
  <c r="U51" i="6" s="1"/>
  <c r="S51" i="6"/>
  <c r="R51" i="6"/>
  <c r="AC50" i="6"/>
  <c r="AD50" i="6" s="1"/>
  <c r="AB50" i="6"/>
  <c r="AA50" i="6"/>
  <c r="Z50" i="6"/>
  <c r="Y50" i="6"/>
  <c r="X50" i="6"/>
  <c r="W50" i="6"/>
  <c r="T50" i="6"/>
  <c r="U50" i="6" s="1"/>
  <c r="R50" i="6"/>
  <c r="S50" i="6" s="1"/>
  <c r="AC49" i="6"/>
  <c r="AD49" i="6" s="1"/>
  <c r="AB49" i="6"/>
  <c r="AA49" i="6"/>
  <c r="Z49" i="6"/>
  <c r="Y49" i="6"/>
  <c r="X49" i="6"/>
  <c r="W49" i="6"/>
  <c r="T49" i="6"/>
  <c r="R49" i="6"/>
  <c r="S49" i="6" s="1"/>
  <c r="AC48" i="6"/>
  <c r="AD48" i="6" s="1"/>
  <c r="AB48" i="6"/>
  <c r="AA48" i="6"/>
  <c r="Z48" i="6"/>
  <c r="Y48" i="6"/>
  <c r="X48" i="6"/>
  <c r="W48" i="6"/>
  <c r="U48" i="6"/>
  <c r="T48" i="6"/>
  <c r="S48" i="6"/>
  <c r="R48" i="6"/>
  <c r="AC47" i="6"/>
  <c r="AD47" i="6" s="1"/>
  <c r="AB47" i="6"/>
  <c r="AA47" i="6"/>
  <c r="Z47" i="6"/>
  <c r="Y47" i="6"/>
  <c r="X47" i="6"/>
  <c r="W47" i="6"/>
  <c r="T47" i="6"/>
  <c r="U47" i="6" s="1"/>
  <c r="S47" i="6"/>
  <c r="R47" i="6"/>
  <c r="AC46" i="6"/>
  <c r="AD46" i="6" s="1"/>
  <c r="AB46" i="6"/>
  <c r="AA46" i="6"/>
  <c r="Z46" i="6"/>
  <c r="Y46" i="6"/>
  <c r="X46" i="6"/>
  <c r="W46" i="6"/>
  <c r="T46" i="6"/>
  <c r="U46" i="6" s="1"/>
  <c r="R46" i="6"/>
  <c r="S46" i="6" s="1"/>
  <c r="AC45" i="6"/>
  <c r="AD45" i="6" s="1"/>
  <c r="AB45" i="6"/>
  <c r="AA45" i="6"/>
  <c r="Z45" i="6"/>
  <c r="Y45" i="6"/>
  <c r="X45" i="6"/>
  <c r="W45" i="6"/>
  <c r="T45" i="6"/>
  <c r="R45" i="6"/>
  <c r="S45" i="6" s="1"/>
  <c r="AC44" i="6"/>
  <c r="AD44" i="6" s="1"/>
  <c r="AB44" i="6"/>
  <c r="AA44" i="6"/>
  <c r="Z44" i="6"/>
  <c r="Y44" i="6"/>
  <c r="X44" i="6"/>
  <c r="W44" i="6"/>
  <c r="U44" i="6"/>
  <c r="T44" i="6"/>
  <c r="S44" i="6"/>
  <c r="R44" i="6"/>
  <c r="AC43" i="6"/>
  <c r="AD43" i="6" s="1"/>
  <c r="AB43" i="6"/>
  <c r="AA43" i="6"/>
  <c r="Z43" i="6"/>
  <c r="Y43" i="6"/>
  <c r="X43" i="6"/>
  <c r="W43" i="6"/>
  <c r="T43" i="6"/>
  <c r="U43" i="6" s="1"/>
  <c r="S43" i="6"/>
  <c r="R43" i="6"/>
  <c r="AC42" i="6"/>
  <c r="AD42" i="6" s="1"/>
  <c r="AB42" i="6"/>
  <c r="AA42" i="6"/>
  <c r="Z42" i="6"/>
  <c r="Y42" i="6"/>
  <c r="X42" i="6"/>
  <c r="W42" i="6"/>
  <c r="T42" i="6"/>
  <c r="U42" i="6" s="1"/>
  <c r="R42" i="6"/>
  <c r="S42" i="6" s="1"/>
  <c r="AC41" i="6"/>
  <c r="AD41" i="6" s="1"/>
  <c r="AB41" i="6"/>
  <c r="AA41" i="6"/>
  <c r="Z41" i="6"/>
  <c r="Y41" i="6"/>
  <c r="X41" i="6"/>
  <c r="W41" i="6"/>
  <c r="T41" i="6"/>
  <c r="R41" i="6"/>
  <c r="S41" i="6" s="1"/>
  <c r="AC40" i="6"/>
  <c r="AD40" i="6" s="1"/>
  <c r="AB40" i="6"/>
  <c r="AA40" i="6"/>
  <c r="Z40" i="6"/>
  <c r="Y40" i="6"/>
  <c r="X40" i="6"/>
  <c r="W40" i="6"/>
  <c r="U40" i="6"/>
  <c r="T40" i="6"/>
  <c r="S40" i="6"/>
  <c r="R40" i="6"/>
  <c r="AC39" i="6"/>
  <c r="AD39" i="6" s="1"/>
  <c r="AB39" i="6"/>
  <c r="AA39" i="6"/>
  <c r="Z39" i="6"/>
  <c r="Y39" i="6"/>
  <c r="X39" i="6"/>
  <c r="W39" i="6"/>
  <c r="T39" i="6"/>
  <c r="U39" i="6" s="1"/>
  <c r="S39" i="6"/>
  <c r="R39" i="6"/>
  <c r="AC38" i="6"/>
  <c r="AD38" i="6" s="1"/>
  <c r="AB38" i="6"/>
  <c r="AA38" i="6"/>
  <c r="Z38" i="6"/>
  <c r="Y38" i="6"/>
  <c r="X38" i="6"/>
  <c r="W38" i="6"/>
  <c r="T38" i="6"/>
  <c r="U38" i="6" s="1"/>
  <c r="R38" i="6"/>
  <c r="S38" i="6" s="1"/>
  <c r="AC37" i="6"/>
  <c r="AD37" i="6" s="1"/>
  <c r="AB37" i="6"/>
  <c r="AA37" i="6"/>
  <c r="Z37" i="6"/>
  <c r="Y37" i="6"/>
  <c r="X37" i="6"/>
  <c r="W37" i="6"/>
  <c r="T37" i="6"/>
  <c r="R37" i="6"/>
  <c r="S37" i="6" s="1"/>
  <c r="AC36" i="6"/>
  <c r="AD36" i="6" s="1"/>
  <c r="AB36" i="6"/>
  <c r="AA36" i="6"/>
  <c r="Z36" i="6"/>
  <c r="Y36" i="6"/>
  <c r="X36" i="6"/>
  <c r="W36" i="6"/>
  <c r="U36" i="6"/>
  <c r="T36" i="6"/>
  <c r="S36" i="6"/>
  <c r="R36" i="6"/>
  <c r="AC35" i="6"/>
  <c r="AD35" i="6" s="1"/>
  <c r="AB35" i="6"/>
  <c r="AA35" i="6"/>
  <c r="Z35" i="6"/>
  <c r="Y35" i="6"/>
  <c r="X35" i="6"/>
  <c r="W35" i="6"/>
  <c r="T35" i="6"/>
  <c r="U35" i="6" s="1"/>
  <c r="S35" i="6"/>
  <c r="R35" i="6"/>
  <c r="AC34" i="6"/>
  <c r="AD34" i="6" s="1"/>
  <c r="AB34" i="6"/>
  <c r="AA34" i="6"/>
  <c r="Z34" i="6"/>
  <c r="Y34" i="6"/>
  <c r="X34" i="6"/>
  <c r="W34" i="6"/>
  <c r="T34" i="6"/>
  <c r="U34" i="6" s="1"/>
  <c r="R34" i="6"/>
  <c r="S34" i="6" s="1"/>
  <c r="AC33" i="6"/>
  <c r="AD33" i="6" s="1"/>
  <c r="AB33" i="6"/>
  <c r="AA33" i="6"/>
  <c r="Z33" i="6"/>
  <c r="Y33" i="6"/>
  <c r="X33" i="6"/>
  <c r="W33" i="6"/>
  <c r="T33" i="6"/>
  <c r="R33" i="6"/>
  <c r="S33" i="6" s="1"/>
  <c r="AC32" i="6"/>
  <c r="AD32" i="6" s="1"/>
  <c r="AB32" i="6"/>
  <c r="AA32" i="6"/>
  <c r="Z32" i="6"/>
  <c r="Y32" i="6"/>
  <c r="X32" i="6"/>
  <c r="W32" i="6"/>
  <c r="U32" i="6"/>
  <c r="T32" i="6"/>
  <c r="S32" i="6"/>
  <c r="R32" i="6"/>
  <c r="AC31" i="6"/>
  <c r="AD31" i="6" s="1"/>
  <c r="AB31" i="6"/>
  <c r="AA31" i="6"/>
  <c r="Z31" i="6"/>
  <c r="Y31" i="6"/>
  <c r="X31" i="6"/>
  <c r="W31" i="6"/>
  <c r="T31" i="6"/>
  <c r="U31" i="6" s="1"/>
  <c r="S31" i="6"/>
  <c r="R31" i="6"/>
  <c r="AC30" i="6"/>
  <c r="AD30" i="6" s="1"/>
  <c r="AB30" i="6"/>
  <c r="AA30" i="6"/>
  <c r="Z30" i="6"/>
  <c r="Y30" i="6"/>
  <c r="X30" i="6"/>
  <c r="W30" i="6"/>
  <c r="T30" i="6"/>
  <c r="U30" i="6" s="1"/>
  <c r="R30" i="6"/>
  <c r="S30" i="6" s="1"/>
  <c r="AC29" i="6"/>
  <c r="AD29" i="6" s="1"/>
  <c r="AB29" i="6"/>
  <c r="AA29" i="6"/>
  <c r="Z29" i="6"/>
  <c r="Y29" i="6"/>
  <c r="X29" i="6"/>
  <c r="W29" i="6"/>
  <c r="T29" i="6"/>
  <c r="R29" i="6"/>
  <c r="S29" i="6" s="1"/>
  <c r="AC28" i="6"/>
  <c r="AD28" i="6" s="1"/>
  <c r="AB28" i="6"/>
  <c r="AA28" i="6"/>
  <c r="Z28" i="6"/>
  <c r="Y28" i="6"/>
  <c r="X28" i="6"/>
  <c r="W28" i="6"/>
  <c r="U28" i="6"/>
  <c r="T28" i="6"/>
  <c r="S28" i="6"/>
  <c r="R28" i="6"/>
  <c r="AC27" i="6"/>
  <c r="AD27" i="6" s="1"/>
  <c r="AB27" i="6"/>
  <c r="AA27" i="6"/>
  <c r="Z27" i="6"/>
  <c r="Y27" i="6"/>
  <c r="X27" i="6"/>
  <c r="W27" i="6"/>
  <c r="T27" i="6"/>
  <c r="U27" i="6" s="1"/>
  <c r="S27" i="6"/>
  <c r="R27" i="6"/>
  <c r="AC26" i="6"/>
  <c r="AD26" i="6" s="1"/>
  <c r="AB26" i="6"/>
  <c r="AA26" i="6"/>
  <c r="Z26" i="6"/>
  <c r="Y26" i="6"/>
  <c r="X26" i="6"/>
  <c r="W26" i="6"/>
  <c r="T26" i="6"/>
  <c r="U26" i="6" s="1"/>
  <c r="R26" i="6"/>
  <c r="S26" i="6" s="1"/>
  <c r="AC25" i="6"/>
  <c r="AD25" i="6" s="1"/>
  <c r="AB25" i="6"/>
  <c r="AA25" i="6"/>
  <c r="Z25" i="6"/>
  <c r="Y25" i="6"/>
  <c r="X25" i="6"/>
  <c r="W25" i="6"/>
  <c r="T25" i="6"/>
  <c r="R25" i="6"/>
  <c r="S25" i="6" s="1"/>
  <c r="AC24" i="6"/>
  <c r="AD24" i="6" s="1"/>
  <c r="AB24" i="6"/>
  <c r="AA24" i="6"/>
  <c r="Z24" i="6"/>
  <c r="Y24" i="6"/>
  <c r="X24" i="6"/>
  <c r="W24" i="6"/>
  <c r="U24" i="6"/>
  <c r="T24" i="6"/>
  <c r="S24" i="6"/>
  <c r="R24" i="6"/>
  <c r="AC23" i="6"/>
  <c r="AD23" i="6" s="1"/>
  <c r="AB23" i="6"/>
  <c r="AA23" i="6"/>
  <c r="Z23" i="6"/>
  <c r="Y23" i="6"/>
  <c r="X23" i="6"/>
  <c r="W23" i="6"/>
  <c r="T23" i="6"/>
  <c r="U23" i="6" s="1"/>
  <c r="S23" i="6"/>
  <c r="R23" i="6"/>
  <c r="AC22" i="6"/>
  <c r="AD22" i="6" s="1"/>
  <c r="AB22" i="6"/>
  <c r="AA22" i="6"/>
  <c r="Z22" i="6"/>
  <c r="Y22" i="6"/>
  <c r="X22" i="6"/>
  <c r="W22" i="6"/>
  <c r="T22" i="6"/>
  <c r="U22" i="6" s="1"/>
  <c r="R22" i="6"/>
  <c r="S22" i="6" s="1"/>
  <c r="AC21" i="6"/>
  <c r="AD21" i="6" s="1"/>
  <c r="AB21" i="6"/>
  <c r="AA21" i="6"/>
  <c r="Z21" i="6"/>
  <c r="Y21" i="6"/>
  <c r="X21" i="6"/>
  <c r="W21" i="6"/>
  <c r="T21" i="6"/>
  <c r="R21" i="6"/>
  <c r="S21" i="6" s="1"/>
  <c r="AC20" i="6"/>
  <c r="AD20" i="6" s="1"/>
  <c r="AB20" i="6"/>
  <c r="AA20" i="6"/>
  <c r="Z20" i="6"/>
  <c r="Y20" i="6"/>
  <c r="X20" i="6"/>
  <c r="W20" i="6"/>
  <c r="U20" i="6"/>
  <c r="T20" i="6"/>
  <c r="S20" i="6"/>
  <c r="R20" i="6"/>
  <c r="AC19" i="6"/>
  <c r="AD19" i="6" s="1"/>
  <c r="AB19" i="6"/>
  <c r="AA19" i="6"/>
  <c r="Z19" i="6"/>
  <c r="Y19" i="6"/>
  <c r="X19" i="6"/>
  <c r="W19" i="6"/>
  <c r="T19" i="6"/>
  <c r="U19" i="6" s="1"/>
  <c r="S19" i="6"/>
  <c r="R19" i="6"/>
  <c r="AC18" i="6"/>
  <c r="AD18" i="6" s="1"/>
  <c r="AB18" i="6"/>
  <c r="AA18" i="6"/>
  <c r="Z18" i="6"/>
  <c r="Y18" i="6"/>
  <c r="X18" i="6"/>
  <c r="W18" i="6"/>
  <c r="T18" i="6"/>
  <c r="U18" i="6" s="1"/>
  <c r="R18" i="6"/>
  <c r="S18" i="6" s="1"/>
  <c r="AC17" i="6"/>
  <c r="AD17" i="6" s="1"/>
  <c r="AB17" i="6"/>
  <c r="AA17" i="6"/>
  <c r="Z17" i="6"/>
  <c r="Y17" i="6"/>
  <c r="X17" i="6"/>
  <c r="W17" i="6"/>
  <c r="T17" i="6"/>
  <c r="R17" i="6"/>
  <c r="S17" i="6" s="1"/>
  <c r="AC16" i="6"/>
  <c r="AD16" i="6" s="1"/>
  <c r="AB16" i="6"/>
  <c r="AA16" i="6"/>
  <c r="Z16" i="6"/>
  <c r="Y16" i="6"/>
  <c r="X16" i="6"/>
  <c r="W16" i="6"/>
  <c r="U16" i="6"/>
  <c r="T16" i="6"/>
  <c r="S16" i="6"/>
  <c r="R16" i="6"/>
  <c r="AC15" i="6"/>
  <c r="AD15" i="6" s="1"/>
  <c r="AB15" i="6"/>
  <c r="AA15" i="6"/>
  <c r="Z15" i="6"/>
  <c r="Y15" i="6"/>
  <c r="X15" i="6"/>
  <c r="W15" i="6"/>
  <c r="T15" i="6"/>
  <c r="U15" i="6" s="1"/>
  <c r="S15" i="6"/>
  <c r="R15" i="6"/>
  <c r="AC14" i="6"/>
  <c r="AD14" i="6" s="1"/>
  <c r="AB14" i="6"/>
  <c r="AA14" i="6"/>
  <c r="Z14" i="6"/>
  <c r="Y14" i="6"/>
  <c r="X14" i="6"/>
  <c r="W14" i="6"/>
  <c r="T14" i="6"/>
  <c r="U14" i="6" s="1"/>
  <c r="R14" i="6"/>
  <c r="S14" i="6" s="1"/>
  <c r="AC13" i="6"/>
  <c r="AD13" i="6" s="1"/>
  <c r="AB13" i="6"/>
  <c r="AA13" i="6"/>
  <c r="Z13" i="6"/>
  <c r="Y13" i="6"/>
  <c r="X13" i="6"/>
  <c r="W13" i="6"/>
  <c r="T13" i="6"/>
  <c r="R13" i="6"/>
  <c r="S13" i="6" s="1"/>
  <c r="AC12" i="6"/>
  <c r="AD12" i="6" s="1"/>
  <c r="AB12" i="6"/>
  <c r="AA12" i="6"/>
  <c r="Z12" i="6"/>
  <c r="Y12" i="6"/>
  <c r="X12" i="6"/>
  <c r="W12" i="6"/>
  <c r="U12" i="6"/>
  <c r="T12" i="6"/>
  <c r="S12" i="6"/>
  <c r="R12" i="6"/>
  <c r="AC11" i="6"/>
  <c r="AD11" i="6" s="1"/>
  <c r="AB11" i="6"/>
  <c r="AA11" i="6"/>
  <c r="Z11" i="6"/>
  <c r="Y11" i="6"/>
  <c r="X11" i="6"/>
  <c r="W11" i="6"/>
  <c r="T11" i="6"/>
  <c r="U11" i="6" s="1"/>
  <c r="S11" i="6"/>
  <c r="R11" i="6"/>
  <c r="AC10" i="6"/>
  <c r="AD10" i="6" s="1"/>
  <c r="AB10" i="6"/>
  <c r="AA10" i="6"/>
  <c r="Z10" i="6"/>
  <c r="Y10" i="6"/>
  <c r="X10" i="6"/>
  <c r="W10" i="6"/>
  <c r="T10" i="6"/>
  <c r="U10" i="6" s="1"/>
  <c r="R10" i="6"/>
  <c r="S10" i="6" s="1"/>
  <c r="AC9" i="6"/>
  <c r="AD9" i="6" s="1"/>
  <c r="AB9" i="6"/>
  <c r="AA9" i="6"/>
  <c r="Z9" i="6"/>
  <c r="Y9" i="6"/>
  <c r="X9" i="6"/>
  <c r="W9" i="6"/>
  <c r="T9" i="6"/>
  <c r="R9" i="6"/>
  <c r="S9" i="6" s="1"/>
  <c r="AC8" i="6"/>
  <c r="AD8" i="6" s="1"/>
  <c r="AB8" i="6"/>
  <c r="AA8" i="6"/>
  <c r="Z8" i="6"/>
  <c r="Y8" i="6"/>
  <c r="X8" i="6"/>
  <c r="W8" i="6"/>
  <c r="U8" i="6"/>
  <c r="T8" i="6"/>
  <c r="S8" i="6"/>
  <c r="R8" i="6"/>
  <c r="AC7" i="6"/>
  <c r="AD7" i="6" s="1"/>
  <c r="AB7" i="6"/>
  <c r="AA7" i="6"/>
  <c r="Z7" i="6"/>
  <c r="Y7" i="6"/>
  <c r="X7" i="6"/>
  <c r="W7" i="6"/>
  <c r="T7" i="6"/>
  <c r="S7" i="6"/>
  <c r="R7" i="6"/>
  <c r="AC6" i="6"/>
  <c r="AD6" i="6" s="1"/>
  <c r="AB6" i="6"/>
  <c r="AA6" i="6"/>
  <c r="Z6" i="6"/>
  <c r="Y6" i="6"/>
  <c r="X6" i="6"/>
  <c r="W6" i="6"/>
  <c r="T6" i="6"/>
  <c r="U6" i="6" s="1"/>
  <c r="R6" i="6"/>
  <c r="S6" i="6" s="1"/>
  <c r="AC5" i="6"/>
  <c r="AD5" i="6" s="1"/>
  <c r="AB5" i="6"/>
  <c r="AA5" i="6"/>
  <c r="Z5" i="6"/>
  <c r="Y5" i="6"/>
  <c r="X5" i="6"/>
  <c r="W5" i="6"/>
  <c r="T5" i="6"/>
  <c r="R5" i="6"/>
  <c r="S5" i="6" s="1"/>
  <c r="AC4" i="6"/>
  <c r="AD4" i="6" s="1"/>
  <c r="AB4" i="6"/>
  <c r="AA4" i="6"/>
  <c r="Z4" i="6"/>
  <c r="Y4" i="6"/>
  <c r="X4" i="6"/>
  <c r="W4" i="6"/>
  <c r="U4" i="6"/>
  <c r="T4" i="6"/>
  <c r="S4" i="6"/>
  <c r="R4" i="6"/>
  <c r="AC3" i="6"/>
  <c r="AD3" i="6" s="1"/>
  <c r="AB3" i="6"/>
  <c r="AA3" i="6"/>
  <c r="Z3" i="6"/>
  <c r="Y3" i="6"/>
  <c r="X3" i="6"/>
  <c r="W3" i="6"/>
  <c r="T3" i="6"/>
  <c r="R3" i="6"/>
  <c r="S3" i="6" s="1"/>
  <c r="AL82" i="6"/>
  <c r="AM82" i="6"/>
  <c r="AN82" i="6"/>
  <c r="AO82" i="6"/>
  <c r="AP82" i="6"/>
  <c r="AL83" i="6"/>
  <c r="AM83" i="6"/>
  <c r="AN83" i="6"/>
  <c r="AO83" i="6"/>
  <c r="AP83" i="6"/>
  <c r="AL84" i="6"/>
  <c r="AM84" i="6"/>
  <c r="AN84" i="6"/>
  <c r="AO84" i="6"/>
  <c r="AP84" i="6"/>
  <c r="AL85" i="6"/>
  <c r="AM85" i="6"/>
  <c r="AN85" i="6"/>
  <c r="AO85" i="6"/>
  <c r="AP85" i="6"/>
  <c r="AL86" i="6"/>
  <c r="AM86" i="6"/>
  <c r="AN86" i="6"/>
  <c r="AO86" i="6"/>
  <c r="AP86" i="6"/>
  <c r="AL87" i="6"/>
  <c r="AM87" i="6"/>
  <c r="AN87" i="6"/>
  <c r="AO87" i="6"/>
  <c r="AP87" i="6"/>
  <c r="AL88" i="6"/>
  <c r="AM88" i="6"/>
  <c r="AN88" i="6"/>
  <c r="AO88" i="6"/>
  <c r="AP88" i="6"/>
  <c r="AL89" i="6"/>
  <c r="AM89" i="6"/>
  <c r="AN89" i="6"/>
  <c r="AO89" i="6"/>
  <c r="AP89" i="6"/>
  <c r="AL90" i="6"/>
  <c r="AM90" i="6"/>
  <c r="AN90" i="6"/>
  <c r="AO90" i="6"/>
  <c r="AP90" i="6"/>
  <c r="AL91" i="6"/>
  <c r="AM91" i="6"/>
  <c r="AN91" i="6"/>
  <c r="AO91" i="6"/>
  <c r="AP91" i="6"/>
  <c r="AL92" i="6"/>
  <c r="AM92" i="6"/>
  <c r="AN92" i="6"/>
  <c r="AO92" i="6"/>
  <c r="AP92" i="6"/>
  <c r="AL93" i="6"/>
  <c r="AM93" i="6"/>
  <c r="AN93" i="6"/>
  <c r="AO93" i="6"/>
  <c r="AP93" i="6"/>
  <c r="AL94" i="6"/>
  <c r="AM94" i="6"/>
  <c r="AN94" i="6"/>
  <c r="AO94" i="6"/>
  <c r="AP94" i="6"/>
  <c r="AL95" i="6"/>
  <c r="AM95" i="6"/>
  <c r="AN95" i="6"/>
  <c r="AO95" i="6"/>
  <c r="AP95" i="6"/>
  <c r="AL96" i="6"/>
  <c r="AM96" i="6"/>
  <c r="AN96" i="6"/>
  <c r="AO96" i="6"/>
  <c r="AP96" i="6"/>
  <c r="AL97" i="6"/>
  <c r="AM97" i="6"/>
  <c r="AN97" i="6"/>
  <c r="AO97" i="6"/>
  <c r="AP97" i="6"/>
  <c r="AI90" i="6" l="1"/>
  <c r="AI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I96" i="6"/>
  <c r="AI89" i="6"/>
  <c r="AI95" i="6"/>
  <c r="AI94" i="6"/>
  <c r="AI84" i="6"/>
  <c r="AI83" i="6"/>
  <c r="AI87" i="6"/>
  <c r="AI85" i="6"/>
  <c r="AI82" i="6"/>
  <c r="AI92" i="6"/>
  <c r="AI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I1187" i="6"/>
  <c r="AI155" i="6"/>
  <c r="AI159" i="6"/>
  <c r="AI2001" i="6"/>
  <c r="AI818" i="6"/>
  <c r="AI843" i="6"/>
  <c r="AI2104" i="6"/>
  <c r="AI2478" i="6"/>
  <c r="AI653" i="6"/>
  <c r="AI274" i="6"/>
  <c r="AI395" i="6"/>
  <c r="AI516" i="6"/>
  <c r="AI541" i="6"/>
  <c r="AI26" i="6"/>
  <c r="AI29" i="6"/>
  <c r="AI364" i="6"/>
  <c r="AI754" i="6"/>
  <c r="AI872" i="6"/>
  <c r="AI1014" i="6"/>
  <c r="AI1067" i="6"/>
  <c r="AI1110" i="6"/>
  <c r="AI1131" i="6"/>
  <c r="AI1573" i="6"/>
  <c r="AI1701" i="6"/>
  <c r="AI2017" i="6"/>
  <c r="AI2035" i="6"/>
  <c r="AI890" i="6"/>
  <c r="AI971" i="6"/>
  <c r="AI1297" i="6"/>
  <c r="AI1909" i="6"/>
  <c r="AI2109" i="6"/>
  <c r="AI2268" i="6"/>
  <c r="AI619" i="6"/>
  <c r="AI683" i="6"/>
  <c r="AI1960" i="6"/>
  <c r="AI2518" i="6"/>
  <c r="AI2931" i="6"/>
  <c r="AI3123" i="6"/>
  <c r="AI2309" i="6"/>
  <c r="AI3061" i="6"/>
  <c r="AI3072" i="6"/>
  <c r="AI3114" i="6"/>
  <c r="AI136" i="6"/>
  <c r="AI311" i="6"/>
  <c r="AI349" i="6"/>
  <c r="AI357" i="6"/>
  <c r="AI428" i="6"/>
  <c r="AI459" i="6"/>
  <c r="AI587" i="6"/>
  <c r="AI1863" i="6"/>
  <c r="AI2558" i="6"/>
  <c r="AI43" i="6"/>
  <c r="AI122" i="6"/>
  <c r="AI125" i="6"/>
  <c r="AI237" i="6"/>
  <c r="AI295" i="6"/>
  <c r="AI304" i="6"/>
  <c r="AI388" i="6"/>
  <c r="AI413" i="6"/>
  <c r="AI421" i="6"/>
  <c r="AI492" i="6"/>
  <c r="AI690" i="6"/>
  <c r="AI756" i="6"/>
  <c r="AI763" i="6"/>
  <c r="AI866" i="6"/>
  <c r="AI937" i="6"/>
  <c r="AI1018" i="6"/>
  <c r="AI1021" i="6"/>
  <c r="AI1032" i="6"/>
  <c r="AI1123" i="6"/>
  <c r="AI1193" i="6"/>
  <c r="AI1476" i="6"/>
  <c r="AI1524" i="6"/>
  <c r="AI2234" i="6"/>
  <c r="AI2353" i="6"/>
  <c r="AI501" i="6"/>
  <c r="AI931" i="6"/>
  <c r="AI1000" i="6"/>
  <c r="AI47" i="6"/>
  <c r="AI166" i="6"/>
  <c r="AI169" i="6"/>
  <c r="AI224" i="6"/>
  <c r="AI230" i="6"/>
  <c r="AI252" i="6"/>
  <c r="AI300" i="6"/>
  <c r="AI315" i="6"/>
  <c r="AI452" i="6"/>
  <c r="AI477" i="6"/>
  <c r="AI485" i="6"/>
  <c r="AI557" i="6"/>
  <c r="AI605" i="6"/>
  <c r="AI637" i="6"/>
  <c r="AI669" i="6"/>
  <c r="AI724" i="6"/>
  <c r="AI772" i="6"/>
  <c r="AI835" i="6"/>
  <c r="AI879" i="6"/>
  <c r="AI882" i="6"/>
  <c r="AI904" i="6"/>
  <c r="AI1046" i="6"/>
  <c r="AI1206" i="6"/>
  <c r="AI1769" i="6"/>
  <c r="AI1803" i="6"/>
  <c r="AI1849" i="6"/>
  <c r="AI1167" i="6"/>
  <c r="AI1170" i="6"/>
  <c r="AI1213" i="6"/>
  <c r="AI1280" i="6"/>
  <c r="AI1284" i="6"/>
  <c r="AI1288" i="6"/>
  <c r="AI1292" i="6"/>
  <c r="AI1296" i="6"/>
  <c r="AI1300" i="6"/>
  <c r="AI1304" i="6"/>
  <c r="AI1308" i="6"/>
  <c r="AI1312" i="6"/>
  <c r="AI1316" i="6"/>
  <c r="AI1320" i="6"/>
  <c r="AI1508" i="6"/>
  <c r="AI1511" i="6"/>
  <c r="AI1513" i="6"/>
  <c r="AI1550" i="6"/>
  <c r="AI1560" i="6"/>
  <c r="AI1653" i="6"/>
  <c r="AI1657" i="6"/>
  <c r="AI1660" i="6"/>
  <c r="AI1667" i="6"/>
  <c r="AI1670" i="6"/>
  <c r="AI1745" i="6"/>
  <c r="AI1751" i="6"/>
  <c r="AI1756" i="6"/>
  <c r="AI1797" i="6"/>
  <c r="AI1828" i="6"/>
  <c r="AI1856" i="6"/>
  <c r="AI1874" i="6"/>
  <c r="AI1913" i="6"/>
  <c r="AI1930" i="6"/>
  <c r="AI2127" i="6"/>
  <c r="AI2588" i="6"/>
  <c r="AI2604" i="6"/>
  <c r="AH30" i="29"/>
  <c r="AH14" i="29"/>
  <c r="AH11" i="29"/>
  <c r="AH31" i="29"/>
  <c r="AH28" i="29"/>
  <c r="AH12" i="29"/>
  <c r="AH29" i="29"/>
  <c r="AH15" i="29"/>
  <c r="AH22" i="29"/>
  <c r="AH20" i="29"/>
  <c r="AH23" i="29"/>
  <c r="AH25" i="29"/>
  <c r="AI1099" i="6"/>
  <c r="AI1146" i="6"/>
  <c r="AI1160" i="6"/>
  <c r="AI1485" i="6"/>
  <c r="AI1823" i="6"/>
  <c r="AI1840" i="6"/>
  <c r="AI1897" i="6"/>
  <c r="AI1944" i="6"/>
  <c r="AI2003" i="6"/>
  <c r="AI2113" i="6"/>
  <c r="AI2198" i="6"/>
  <c r="AI2282" i="6"/>
  <c r="AI2560" i="6"/>
  <c r="AI1976" i="6"/>
  <c r="AI2070" i="6"/>
  <c r="AI2117" i="6"/>
  <c r="AI2173" i="6"/>
  <c r="AI2177" i="6"/>
  <c r="AI2192" i="6"/>
  <c r="AI2262" i="6"/>
  <c r="AI2277" i="6"/>
  <c r="AI2338" i="6"/>
  <c r="AI2433" i="6"/>
  <c r="AI2487" i="6"/>
  <c r="AI2510" i="6"/>
  <c r="AI2529" i="6"/>
  <c r="AI3080" i="6"/>
  <c r="AH26" i="29"/>
  <c r="AI2041" i="6"/>
  <c r="AI2207" i="6"/>
  <c r="AI2314" i="6"/>
  <c r="AI2542" i="6"/>
  <c r="AI2552" i="6"/>
  <c r="AI2580" i="6"/>
  <c r="AI2596" i="6"/>
  <c r="AI2612" i="6"/>
  <c r="AI3045" i="6"/>
  <c r="AI3057" i="6"/>
  <c r="AI2778" i="6"/>
  <c r="AI3029" i="6"/>
  <c r="AI3041" i="6"/>
  <c r="AI3025" i="6"/>
  <c r="AI3115" i="6"/>
  <c r="AH19" i="29"/>
  <c r="AH13" i="29"/>
  <c r="AH9" i="29"/>
  <c r="AH8" i="29"/>
  <c r="AH16" i="29"/>
  <c r="AH24" i="29"/>
  <c r="AH32" i="29"/>
  <c r="AI2941" i="6"/>
  <c r="AI3037" i="6"/>
  <c r="AI3053" i="6"/>
  <c r="AI3064" i="6"/>
  <c r="AI3090" i="6"/>
  <c r="AI3106" i="6"/>
  <c r="AI3138" i="6"/>
  <c r="AH7" i="29"/>
  <c r="AH27" i="29"/>
  <c r="AH21" i="29"/>
  <c r="AH17" i="29"/>
  <c r="AH10" i="29"/>
  <c r="AH18" i="29"/>
  <c r="AI851" i="6"/>
  <c r="AI899" i="6"/>
  <c r="AI905" i="6"/>
  <c r="AI939" i="6"/>
  <c r="AI975" i="6"/>
  <c r="AI978" i="6"/>
  <c r="AI986" i="6"/>
  <c r="AI1039" i="6"/>
  <c r="AI1042" i="6"/>
  <c r="AI1078" i="6"/>
  <c r="AI1082" i="6"/>
  <c r="AI1096" i="6"/>
  <c r="AI12" i="6"/>
  <c r="AI16" i="6"/>
  <c r="AI40" i="6"/>
  <c r="AI133" i="6"/>
  <c r="AI262" i="6"/>
  <c r="AI269" i="6"/>
  <c r="AI306" i="6"/>
  <c r="AI347" i="6"/>
  <c r="AI373" i="6"/>
  <c r="AI411" i="6"/>
  <c r="AI429" i="6"/>
  <c r="AI437" i="6"/>
  <c r="AI475" i="6"/>
  <c r="AI555" i="6"/>
  <c r="AI581" i="6"/>
  <c r="AI603" i="6"/>
  <c r="AI651" i="6"/>
  <c r="AI827" i="6"/>
  <c r="AI108" i="6"/>
  <c r="AI115" i="6"/>
  <c r="AI284" i="6"/>
  <c r="AI327" i="6"/>
  <c r="AI336" i="6"/>
  <c r="AI444" i="6"/>
  <c r="AI468" i="6"/>
  <c r="AI493" i="6"/>
  <c r="AI596" i="6"/>
  <c r="AI6" i="6"/>
  <c r="AI9" i="6"/>
  <c r="AI34" i="6"/>
  <c r="AI37" i="6"/>
  <c r="AI58" i="6"/>
  <c r="AI61" i="6"/>
  <c r="AI72" i="6"/>
  <c r="AI102" i="6"/>
  <c r="AI105" i="6"/>
  <c r="AI146" i="6"/>
  <c r="AI149" i="6"/>
  <c r="AI186" i="6"/>
  <c r="AI189" i="6"/>
  <c r="AI200" i="6"/>
  <c r="AI212" i="6"/>
  <c r="AI221" i="6"/>
  <c r="AI231" i="6"/>
  <c r="AI236" i="6"/>
  <c r="AI240" i="6"/>
  <c r="AI247" i="6"/>
  <c r="AI251" i="6"/>
  <c r="AI285" i="6"/>
  <c r="AI294" i="6"/>
  <c r="AI301" i="6"/>
  <c r="AI316" i="6"/>
  <c r="AI338" i="6"/>
  <c r="AI356" i="6"/>
  <c r="AI363" i="6"/>
  <c r="AI381" i="6"/>
  <c r="AI389" i="6"/>
  <c r="AI396" i="6"/>
  <c r="AI420" i="6"/>
  <c r="AI427" i="6"/>
  <c r="AI445" i="6"/>
  <c r="AI453" i="6"/>
  <c r="AI460" i="6"/>
  <c r="AI484" i="6"/>
  <c r="AI491" i="6"/>
  <c r="AI508" i="6"/>
  <c r="AI517" i="6"/>
  <c r="AI523" i="6"/>
  <c r="AI532" i="6"/>
  <c r="AI539" i="6"/>
  <c r="AI573" i="6"/>
  <c r="AI588" i="6"/>
  <c r="AI612" i="6"/>
  <c r="AI642" i="6"/>
  <c r="AI658" i="6"/>
  <c r="AI660" i="6"/>
  <c r="AI667" i="6"/>
  <c r="AI717" i="6"/>
  <c r="AI731" i="6"/>
  <c r="AI749" i="6"/>
  <c r="AI786" i="6"/>
  <c r="AI811" i="6"/>
  <c r="AI819" i="6"/>
  <c r="AI850" i="6"/>
  <c r="AI875" i="6"/>
  <c r="AI911" i="6"/>
  <c r="AI914" i="6"/>
  <c r="AI922" i="6"/>
  <c r="AI936" i="6"/>
  <c r="AI963" i="6"/>
  <c r="AI969" i="6"/>
  <c r="AI1003" i="6"/>
  <c r="AI1035" i="6"/>
  <c r="AI1059" i="6"/>
  <c r="AI1065" i="6"/>
  <c r="AI1114" i="6"/>
  <c r="AI1129" i="6"/>
  <c r="AI19" i="6"/>
  <c r="AI75" i="6"/>
  <c r="AI112" i="6"/>
  <c r="AI130" i="6"/>
  <c r="AI152" i="6"/>
  <c r="AI203" i="6"/>
  <c r="AI253" i="6"/>
  <c r="AI332" i="6"/>
  <c r="AI343" i="6"/>
  <c r="AI365" i="6"/>
  <c r="AI380" i="6"/>
  <c r="AI404" i="6"/>
  <c r="AI548" i="6"/>
  <c r="AI572" i="6"/>
  <c r="AI644" i="6"/>
  <c r="AI701" i="6"/>
  <c r="AI738" i="6"/>
  <c r="AI802" i="6"/>
  <c r="AI51" i="6"/>
  <c r="AI66" i="6"/>
  <c r="AI69" i="6"/>
  <c r="AI139" i="6"/>
  <c r="AI172" i="6"/>
  <c r="AI176" i="6"/>
  <c r="AI179" i="6"/>
  <c r="AI194" i="6"/>
  <c r="AI197" i="6"/>
  <c r="AI215" i="6"/>
  <c r="AI219" i="6"/>
  <c r="AI225" i="6"/>
  <c r="AI242" i="6"/>
  <c r="AI263" i="6"/>
  <c r="AI268" i="6"/>
  <c r="AI272" i="6"/>
  <c r="AI279" i="6"/>
  <c r="AI283" i="6"/>
  <c r="AI317" i="6"/>
  <c r="AI326" i="6"/>
  <c r="AI333" i="6"/>
  <c r="AI348" i="6"/>
  <c r="AI372" i="6"/>
  <c r="AI379" i="6"/>
  <c r="AI397" i="6"/>
  <c r="AI405" i="6"/>
  <c r="AI412" i="6"/>
  <c r="AI436" i="6"/>
  <c r="AI443" i="6"/>
  <c r="AI461" i="6"/>
  <c r="AI469" i="6"/>
  <c r="AI476" i="6"/>
  <c r="AI509" i="6"/>
  <c r="AI524" i="6"/>
  <c r="AI549" i="6"/>
  <c r="AI556" i="6"/>
  <c r="AI565" i="6"/>
  <c r="AI580" i="6"/>
  <c r="AI626" i="6"/>
  <c r="AI676" i="6"/>
  <c r="AI706" i="6"/>
  <c r="AI708" i="6"/>
  <c r="AI715" i="6"/>
  <c r="AI765" i="6"/>
  <c r="AI779" i="6"/>
  <c r="AI797" i="6"/>
  <c r="AI803" i="6"/>
  <c r="AI834" i="6"/>
  <c r="AI859" i="6"/>
  <c r="AI867" i="6"/>
  <c r="AI873" i="6"/>
  <c r="AI907" i="6"/>
  <c r="AI943" i="6"/>
  <c r="AI946" i="6"/>
  <c r="AI954" i="6"/>
  <c r="AI956" i="6"/>
  <c r="AI968" i="6"/>
  <c r="AI995" i="6"/>
  <c r="AI1001" i="6"/>
  <c r="AI1050" i="6"/>
  <c r="AI1064" i="6"/>
  <c r="AI1103" i="6"/>
  <c r="AI1106" i="6"/>
  <c r="AI1142" i="6"/>
  <c r="AI1195" i="6"/>
  <c r="AI1210" i="6"/>
  <c r="AI1478" i="6"/>
  <c r="AI1499" i="6"/>
  <c r="AI1526" i="6"/>
  <c r="AI1540" i="6"/>
  <c r="AI1576" i="6"/>
  <c r="AI1583" i="6"/>
  <c r="AI1586" i="6"/>
  <c r="AI1624" i="6"/>
  <c r="AI1631" i="6"/>
  <c r="AI1634" i="6"/>
  <c r="AI1673" i="6"/>
  <c r="AI1676" i="6"/>
  <c r="AI1683" i="6"/>
  <c r="AI1686" i="6"/>
  <c r="AI1704" i="6"/>
  <c r="AI1711" i="6"/>
  <c r="AI1714" i="6"/>
  <c r="AI1734" i="6"/>
  <c r="AI1759" i="6"/>
  <c r="AI1764" i="6"/>
  <c r="AI1768" i="6"/>
  <c r="AI1774" i="6"/>
  <c r="AI1798" i="6"/>
  <c r="AI1807" i="6"/>
  <c r="AI1812" i="6"/>
  <c r="AI1834" i="6"/>
  <c r="AI1850" i="6"/>
  <c r="AI1864" i="6"/>
  <c r="AI1871" i="6"/>
  <c r="AI1881" i="6"/>
  <c r="AI1898" i="6"/>
  <c r="AI1914" i="6"/>
  <c r="AI1920" i="6"/>
  <c r="AI1927" i="6"/>
  <c r="AI1937" i="6"/>
  <c r="AI1953" i="6"/>
  <c r="AI1969" i="6"/>
  <c r="AI1987" i="6"/>
  <c r="AI2018" i="6"/>
  <c r="AI2065" i="6"/>
  <c r="AI2128" i="6"/>
  <c r="AI2208" i="6"/>
  <c r="AI2240" i="6"/>
  <c r="AI2293" i="6"/>
  <c r="AI2343" i="6"/>
  <c r="AI2385" i="6"/>
  <c r="AI1128" i="6"/>
  <c r="AI1163" i="6"/>
  <c r="AI1174" i="6"/>
  <c r="AI1178" i="6"/>
  <c r="AI1192" i="6"/>
  <c r="AI1247" i="6"/>
  <c r="AI1251" i="6"/>
  <c r="AI1255" i="6"/>
  <c r="AI1259" i="6"/>
  <c r="AI1263" i="6"/>
  <c r="AI1267" i="6"/>
  <c r="AI1271" i="6"/>
  <c r="AI1275" i="6"/>
  <c r="AI1279" i="6"/>
  <c r="AI1283" i="6"/>
  <c r="AI1287" i="6"/>
  <c r="AI1291" i="6"/>
  <c r="AI1295" i="6"/>
  <c r="AI1299" i="6"/>
  <c r="AI1303" i="6"/>
  <c r="AI1307" i="6"/>
  <c r="AI1311" i="6"/>
  <c r="AI1315" i="6"/>
  <c r="AI1319" i="6"/>
  <c r="AI1373" i="6"/>
  <c r="AI1389" i="6"/>
  <c r="AI1405" i="6"/>
  <c r="AI1421" i="6"/>
  <c r="AI1437" i="6"/>
  <c r="AI1453" i="6"/>
  <c r="AI1460" i="6"/>
  <c r="AI1483" i="6"/>
  <c r="AI1494" i="6"/>
  <c r="AI1531" i="6"/>
  <c r="AI1536" i="6"/>
  <c r="AI1538" i="6"/>
  <c r="AI1567" i="6"/>
  <c r="AI1570" i="6"/>
  <c r="AI1609" i="6"/>
  <c r="AI1612" i="6"/>
  <c r="AI1619" i="6"/>
  <c r="AI1622" i="6"/>
  <c r="AI1640" i="6"/>
  <c r="AI1645" i="6"/>
  <c r="AI1647" i="6"/>
  <c r="AI1650" i="6"/>
  <c r="AI1688" i="6"/>
  <c r="AI1695" i="6"/>
  <c r="AI1698" i="6"/>
  <c r="AI1727" i="6"/>
  <c r="AI1732" i="6"/>
  <c r="AI1742" i="6"/>
  <c r="AI1766" i="6"/>
  <c r="AI1791" i="6"/>
  <c r="AI1819" i="6"/>
  <c r="AI1846" i="6"/>
  <c r="AI1873" i="6"/>
  <c r="AI1906" i="6"/>
  <c r="AI1929" i="6"/>
  <c r="AI1939" i="6"/>
  <c r="AI1955" i="6"/>
  <c r="AI1971" i="6"/>
  <c r="AI1986" i="6"/>
  <c r="AI2019" i="6"/>
  <c r="AI2033" i="6"/>
  <c r="AI2054" i="6"/>
  <c r="AI2078" i="6"/>
  <c r="AI2081" i="6"/>
  <c r="AI2098" i="6"/>
  <c r="AI2110" i="6"/>
  <c r="AI2181" i="6"/>
  <c r="AI2229" i="6"/>
  <c r="AI2271" i="6"/>
  <c r="AI2289" i="6"/>
  <c r="AI2298" i="6"/>
  <c r="AI2330" i="6"/>
  <c r="AI2335" i="6"/>
  <c r="AI2367" i="6"/>
  <c r="AI500" i="6"/>
  <c r="AI507" i="6"/>
  <c r="AI525" i="6"/>
  <c r="AI533" i="6"/>
  <c r="AI540" i="6"/>
  <c r="AI564" i="6"/>
  <c r="AI571" i="6"/>
  <c r="AI589" i="6"/>
  <c r="AI597" i="6"/>
  <c r="AI604" i="6"/>
  <c r="AI610" i="6"/>
  <c r="AI621" i="6"/>
  <c r="AI628" i="6"/>
  <c r="AI635" i="6"/>
  <c r="AI674" i="6"/>
  <c r="AI685" i="6"/>
  <c r="AI692" i="6"/>
  <c r="AI699" i="6"/>
  <c r="AI722" i="6"/>
  <c r="AI733" i="6"/>
  <c r="AI740" i="6"/>
  <c r="AI747" i="6"/>
  <c r="AI770" i="6"/>
  <c r="AI781" i="6"/>
  <c r="AI788" i="6"/>
  <c r="AI795" i="6"/>
  <c r="AI810" i="6"/>
  <c r="AI826" i="6"/>
  <c r="AI842" i="6"/>
  <c r="AI858" i="6"/>
  <c r="AI886" i="6"/>
  <c r="AI918" i="6"/>
  <c r="AI950" i="6"/>
  <c r="AI970" i="6"/>
  <c r="AI982" i="6"/>
  <c r="AI1007" i="6"/>
  <c r="AI1010" i="6"/>
  <c r="AI1027" i="6"/>
  <c r="AI1033" i="6"/>
  <c r="AI1071" i="6"/>
  <c r="AI1074" i="6"/>
  <c r="AI1091" i="6"/>
  <c r="AI1097" i="6"/>
  <c r="AI1135" i="6"/>
  <c r="AI1138" i="6"/>
  <c r="AI1155" i="6"/>
  <c r="AI1161" i="6"/>
  <c r="AI1199" i="6"/>
  <c r="AI1202" i="6"/>
  <c r="AI1375" i="6"/>
  <c r="AI1391" i="6"/>
  <c r="AI1407" i="6"/>
  <c r="AI1423" i="6"/>
  <c r="AI1439" i="6"/>
  <c r="AI1471" i="6"/>
  <c r="AI1472" i="6"/>
  <c r="AI1474" i="6"/>
  <c r="AI1501" i="6"/>
  <c r="AI1517" i="6"/>
  <c r="AI1542" i="6"/>
  <c r="AI1558" i="6"/>
  <c r="AI1589" i="6"/>
  <c r="AI1593" i="6"/>
  <c r="AI1596" i="6"/>
  <c r="AI1603" i="6"/>
  <c r="AI1606" i="6"/>
  <c r="AI1637" i="6"/>
  <c r="AI1717" i="6"/>
  <c r="AI1721" i="6"/>
  <c r="AI1724" i="6"/>
  <c r="AI1737" i="6"/>
  <c r="AI1777" i="6"/>
  <c r="AI1783" i="6"/>
  <c r="AI1788" i="6"/>
  <c r="AI1801" i="6"/>
  <c r="AI1845" i="6"/>
  <c r="AI1882" i="6"/>
  <c r="AI1888" i="6"/>
  <c r="AI1895" i="6"/>
  <c r="AI1905" i="6"/>
  <c r="AI1938" i="6"/>
  <c r="AI1954" i="6"/>
  <c r="AI1970" i="6"/>
  <c r="AI1985" i="6"/>
  <c r="AI2002" i="6"/>
  <c r="AI2043" i="6"/>
  <c r="AI2130" i="6"/>
  <c r="AI2134" i="6"/>
  <c r="AI2174" i="6"/>
  <c r="AI2223" i="6"/>
  <c r="AI2255" i="6"/>
  <c r="AI2356" i="6"/>
  <c r="AI2362" i="6"/>
  <c r="AI1992" i="6"/>
  <c r="AI2008" i="6"/>
  <c r="AI2024" i="6"/>
  <c r="AI2038" i="6"/>
  <c r="AI2051" i="6"/>
  <c r="AI2057" i="6"/>
  <c r="AI2061" i="6"/>
  <c r="AI2067" i="6"/>
  <c r="AI2073" i="6"/>
  <c r="AI2085" i="6"/>
  <c r="AI2141" i="6"/>
  <c r="AI2145" i="6"/>
  <c r="AI2159" i="6"/>
  <c r="AI2203" i="6"/>
  <c r="AI2231" i="6"/>
  <c r="AI2256" i="6"/>
  <c r="AI2272" i="6"/>
  <c r="AI2287" i="6"/>
  <c r="AI2304" i="6"/>
  <c r="AI2325" i="6"/>
  <c r="AI2346" i="6"/>
  <c r="AI2351" i="6"/>
  <c r="AI2370" i="6"/>
  <c r="AI2375" i="6"/>
  <c r="AI2388" i="6"/>
  <c r="AI2394" i="6"/>
  <c r="AI2399" i="6"/>
  <c r="AI2417" i="6"/>
  <c r="AI2438" i="6"/>
  <c r="AI2479" i="6"/>
  <c r="AI2496" i="6"/>
  <c r="AI2528" i="6"/>
  <c r="AI2535" i="6"/>
  <c r="AI2575" i="6"/>
  <c r="AI2583" i="6"/>
  <c r="AI2591" i="6"/>
  <c r="AI2599" i="6"/>
  <c r="AI2607" i="6"/>
  <c r="AI2615" i="6"/>
  <c r="AI2620" i="6"/>
  <c r="AI2624" i="6"/>
  <c r="AI2628" i="6"/>
  <c r="AI2632" i="6"/>
  <c r="AI2410" i="6"/>
  <c r="AI2415" i="6"/>
  <c r="AI2431" i="6"/>
  <c r="AI2440" i="6"/>
  <c r="AI2444" i="6"/>
  <c r="AI2448" i="6"/>
  <c r="AI2452" i="6"/>
  <c r="AI2456" i="6"/>
  <c r="AI2460" i="6"/>
  <c r="AI2464" i="6"/>
  <c r="AI2468" i="6"/>
  <c r="AI2471" i="6"/>
  <c r="AI2503" i="6"/>
  <c r="AI2551" i="6"/>
  <c r="AI2579" i="6"/>
  <c r="AI2587" i="6"/>
  <c r="AI2595" i="6"/>
  <c r="AI2603" i="6"/>
  <c r="AI2611" i="6"/>
  <c r="AI2046" i="6"/>
  <c r="AI2062" i="6"/>
  <c r="AI2075" i="6"/>
  <c r="AI2103" i="6"/>
  <c r="AI2142" i="6"/>
  <c r="AI2149" i="6"/>
  <c r="AI2160" i="6"/>
  <c r="AI2162" i="6"/>
  <c r="AI2166" i="6"/>
  <c r="AI2191" i="6"/>
  <c r="AI2204" i="6"/>
  <c r="AI2213" i="6"/>
  <c r="AI2218" i="6"/>
  <c r="AI2225" i="6"/>
  <c r="AI2245" i="6"/>
  <c r="AI2250" i="6"/>
  <c r="AI2267" i="6"/>
  <c r="AI2319" i="6"/>
  <c r="AI2321" i="6"/>
  <c r="AI2378" i="6"/>
  <c r="AI2383" i="6"/>
  <c r="AI2402" i="6"/>
  <c r="AI2407" i="6"/>
  <c r="AI2420" i="6"/>
  <c r="AI2426" i="6"/>
  <c r="AI2486" i="6"/>
  <c r="AI2494" i="6"/>
  <c r="AI2497" i="6"/>
  <c r="AI2511" i="6"/>
  <c r="AI2576" i="6"/>
  <c r="AI2584" i="6"/>
  <c r="AI2592" i="6"/>
  <c r="AI2600" i="6"/>
  <c r="AI2608" i="6"/>
  <c r="AI2616" i="6"/>
  <c r="AI2619" i="6"/>
  <c r="AI2623" i="6"/>
  <c r="AI2627" i="6"/>
  <c r="AI2631" i="6"/>
  <c r="AI2635" i="6"/>
  <c r="AI2641" i="6"/>
  <c r="AI2928" i="6"/>
  <c r="AI3130" i="6"/>
  <c r="AI2519" i="6"/>
  <c r="AI2526" i="6"/>
  <c r="AI2543" i="6"/>
  <c r="AI2550" i="6"/>
  <c r="AI2561" i="6"/>
  <c r="AI2567" i="6"/>
  <c r="AI2574" i="6"/>
  <c r="AI2578" i="6"/>
  <c r="AI2582" i="6"/>
  <c r="AI2586" i="6"/>
  <c r="AI2590" i="6"/>
  <c r="AI2594" i="6"/>
  <c r="AI2598" i="6"/>
  <c r="AI2602" i="6"/>
  <c r="AI2606" i="6"/>
  <c r="AI2610" i="6"/>
  <c r="AI2614" i="6"/>
  <c r="AI2618" i="6"/>
  <c r="AI2622" i="6"/>
  <c r="AI2626" i="6"/>
  <c r="AI2630" i="6"/>
  <c r="AI2634" i="6"/>
  <c r="AI2923" i="6"/>
  <c r="AI2936" i="6"/>
  <c r="AI2940" i="6"/>
  <c r="AI2946" i="6"/>
  <c r="AI2750" i="6"/>
  <c r="AI2758" i="6"/>
  <c r="AI2766" i="6"/>
  <c r="AI2774" i="6"/>
  <c r="AI2782" i="6"/>
  <c r="AI2790" i="6"/>
  <c r="AI2949" i="6"/>
  <c r="AI2955" i="6"/>
  <c r="AI2959" i="6"/>
  <c r="AI2963" i="6"/>
  <c r="AI2967" i="6"/>
  <c r="AI2974" i="6"/>
  <c r="AI2920" i="6"/>
  <c r="AI2938" i="6"/>
  <c r="AI2975" i="6"/>
  <c r="AI3071" i="6"/>
  <c r="AI2981" i="6"/>
  <c r="AI2985" i="6"/>
  <c r="AI2989" i="6"/>
  <c r="AI2993" i="6"/>
  <c r="AI2997" i="6"/>
  <c r="AI3001" i="6"/>
  <c r="AI3005" i="6"/>
  <c r="AI3009" i="6"/>
  <c r="AI3013" i="6"/>
  <c r="AI3017" i="6"/>
  <c r="AI3021" i="6"/>
  <c r="AI3079" i="6"/>
  <c r="AI3107" i="6"/>
  <c r="AI3122" i="6"/>
  <c r="AI3033" i="6"/>
  <c r="AI3049" i="6"/>
  <c r="AI3099" i="6"/>
  <c r="AI3131" i="6"/>
  <c r="AI3139" i="6"/>
  <c r="AI3100" i="6"/>
  <c r="AI3108" i="6"/>
  <c r="AI3116" i="6"/>
  <c r="AI3124" i="6"/>
  <c r="AI3132" i="6"/>
  <c r="AI3142" i="6"/>
  <c r="AI3070" i="6"/>
  <c r="AI3074" i="6"/>
  <c r="AI3082" i="6"/>
  <c r="AI3101" i="6"/>
  <c r="AI3149" i="6"/>
  <c r="AI3152" i="6"/>
  <c r="AI3154" i="6"/>
  <c r="AI3156" i="6"/>
  <c r="AI3158" i="6"/>
  <c r="AI3160" i="6"/>
  <c r="AI3162" i="6"/>
  <c r="AI3164" i="6"/>
  <c r="AI3166" i="6"/>
  <c r="AI3" i="6"/>
  <c r="AI23" i="6"/>
  <c r="AI99" i="6"/>
  <c r="AI109" i="6"/>
  <c r="AI150" i="6"/>
  <c r="AI170" i="6"/>
  <c r="AI207" i="6"/>
  <c r="AI209" i="6"/>
  <c r="AI321" i="6"/>
  <c r="AI378" i="6"/>
  <c r="AI394" i="6"/>
  <c r="AI410" i="6"/>
  <c r="AI442" i="6"/>
  <c r="AI474" i="6"/>
  <c r="AI506" i="6"/>
  <c r="AI554" i="6"/>
  <c r="AI570" i="6"/>
  <c r="AI586" i="6"/>
  <c r="AI602" i="6"/>
  <c r="AI714" i="6"/>
  <c r="AI730" i="6"/>
  <c r="AI794" i="6"/>
  <c r="AI27" i="6"/>
  <c r="AI35" i="6"/>
  <c r="AI42" i="6"/>
  <c r="AI45" i="6"/>
  <c r="AI50" i="6"/>
  <c r="AI53" i="6"/>
  <c r="AI56" i="6"/>
  <c r="AI59" i="6"/>
  <c r="AI63" i="6"/>
  <c r="AI70" i="6"/>
  <c r="AI73" i="6"/>
  <c r="AI76" i="6"/>
  <c r="AI80" i="6"/>
  <c r="AI114" i="6"/>
  <c r="AI117" i="6"/>
  <c r="AI120" i="6"/>
  <c r="AI123" i="6"/>
  <c r="AI127" i="6"/>
  <c r="AI134" i="6"/>
  <c r="AI137" i="6"/>
  <c r="AI140" i="6"/>
  <c r="AI144" i="6"/>
  <c r="AI147" i="6"/>
  <c r="AI154" i="6"/>
  <c r="AI157" i="6"/>
  <c r="AI178" i="6"/>
  <c r="AI181" i="6"/>
  <c r="AI184" i="6"/>
  <c r="AI187" i="6"/>
  <c r="AI191" i="6"/>
  <c r="AI198" i="6"/>
  <c r="AI201" i="6"/>
  <c r="AI204" i="6"/>
  <c r="AI208" i="6"/>
  <c r="AI214" i="6"/>
  <c r="AI220" i="6"/>
  <c r="AI226" i="6"/>
  <c r="AI235" i="6"/>
  <c r="AI246" i="6"/>
  <c r="AI256" i="6"/>
  <c r="AI267" i="6"/>
  <c r="AI278" i="6"/>
  <c r="AI288" i="6"/>
  <c r="AI299" i="6"/>
  <c r="AI310" i="6"/>
  <c r="AI320" i="6"/>
  <c r="AI331" i="6"/>
  <c r="AI342" i="6"/>
  <c r="AI355" i="6"/>
  <c r="AI371" i="6"/>
  <c r="AI387" i="6"/>
  <c r="AI403" i="6"/>
  <c r="AI419" i="6"/>
  <c r="AI435" i="6"/>
  <c r="AI451" i="6"/>
  <c r="AI467" i="6"/>
  <c r="AI483" i="6"/>
  <c r="AI499" i="6"/>
  <c r="AI515" i="6"/>
  <c r="AI531" i="6"/>
  <c r="AI547" i="6"/>
  <c r="AI563" i="6"/>
  <c r="AI579" i="6"/>
  <c r="AI595" i="6"/>
  <c r="AI611" i="6"/>
  <c r="AI613" i="6"/>
  <c r="AI620" i="6"/>
  <c r="AI627" i="6"/>
  <c r="AI629" i="6"/>
  <c r="AI636" i="6"/>
  <c r="AI643" i="6"/>
  <c r="AI645" i="6"/>
  <c r="AI652" i="6"/>
  <c r="AI659" i="6"/>
  <c r="AI661" i="6"/>
  <c r="AI668" i="6"/>
  <c r="AI675" i="6"/>
  <c r="AI677" i="6"/>
  <c r="AI684" i="6"/>
  <c r="AI691" i="6"/>
  <c r="AI693" i="6"/>
  <c r="AI700" i="6"/>
  <c r="AI707" i="6"/>
  <c r="AI709" i="6"/>
  <c r="AI716" i="6"/>
  <c r="AI723" i="6"/>
  <c r="AI725" i="6"/>
  <c r="AI732" i="6"/>
  <c r="AI739" i="6"/>
  <c r="AI741" i="6"/>
  <c r="AI748" i="6"/>
  <c r="AI755" i="6"/>
  <c r="AI757" i="6"/>
  <c r="AI764" i="6"/>
  <c r="AI771" i="6"/>
  <c r="AI773" i="6"/>
  <c r="AI780" i="6"/>
  <c r="AI787" i="6"/>
  <c r="AI789" i="6"/>
  <c r="AI796" i="6"/>
  <c r="AI857" i="6"/>
  <c r="AI1973" i="6"/>
  <c r="AI10" i="6"/>
  <c r="AI13" i="6"/>
  <c r="AI38" i="6"/>
  <c r="AI41" i="6"/>
  <c r="AI44" i="6"/>
  <c r="AI48" i="6"/>
  <c r="AI79" i="6"/>
  <c r="AI106" i="6"/>
  <c r="AI143" i="6"/>
  <c r="AI153" i="6"/>
  <c r="AI156" i="6"/>
  <c r="AI160" i="6"/>
  <c r="AI163" i="6"/>
  <c r="AI173" i="6"/>
  <c r="AI218" i="6"/>
  <c r="AI223" i="6"/>
  <c r="AI257" i="6"/>
  <c r="AI289" i="6"/>
  <c r="AI362" i="6"/>
  <c r="AI426" i="6"/>
  <c r="AI458" i="6"/>
  <c r="AI490" i="6"/>
  <c r="AI522" i="6"/>
  <c r="AI538" i="6"/>
  <c r="AI618" i="6"/>
  <c r="AI634" i="6"/>
  <c r="AI650" i="6"/>
  <c r="AI666" i="6"/>
  <c r="AI682" i="6"/>
  <c r="AI698" i="6"/>
  <c r="AI746" i="6"/>
  <c r="AI762" i="6"/>
  <c r="AI778" i="6"/>
  <c r="AI18" i="6"/>
  <c r="AI21" i="6"/>
  <c r="AI24" i="6"/>
  <c r="AI31" i="6"/>
  <c r="AI5" i="6"/>
  <c r="AI8" i="6"/>
  <c r="AI11" i="6"/>
  <c r="AI15" i="6"/>
  <c r="AI22" i="6"/>
  <c r="AI25" i="6"/>
  <c r="AI28" i="6"/>
  <c r="AI32" i="6"/>
  <c r="AI54" i="6"/>
  <c r="AI57" i="6"/>
  <c r="AI60" i="6"/>
  <c r="AI64" i="6"/>
  <c r="AI67" i="6"/>
  <c r="AI74" i="6"/>
  <c r="AI77" i="6"/>
  <c r="AI98" i="6"/>
  <c r="AI101" i="6"/>
  <c r="AI104" i="6"/>
  <c r="AI107" i="6"/>
  <c r="AI111" i="6"/>
  <c r="AI118" i="6"/>
  <c r="AI121" i="6"/>
  <c r="AI124" i="6"/>
  <c r="AI128" i="6"/>
  <c r="AI131" i="6"/>
  <c r="AI138" i="6"/>
  <c r="AI141" i="6"/>
  <c r="AI162" i="6"/>
  <c r="AI165" i="6"/>
  <c r="AI168" i="6"/>
  <c r="AI171" i="6"/>
  <c r="AI175" i="6"/>
  <c r="AI182" i="6"/>
  <c r="AI185" i="6"/>
  <c r="AI188" i="6"/>
  <c r="AI192" i="6"/>
  <c r="AI195" i="6"/>
  <c r="AI202" i="6"/>
  <c r="AI205" i="6"/>
  <c r="AI210" i="6"/>
  <c r="AI213" i="6"/>
  <c r="AI232" i="6"/>
  <c r="AI241" i="6"/>
  <c r="AI258" i="6"/>
  <c r="AI273" i="6"/>
  <c r="AI290" i="6"/>
  <c r="AI296" i="6"/>
  <c r="AI305" i="6"/>
  <c r="AI322" i="6"/>
  <c r="AI337" i="6"/>
  <c r="AI354" i="6"/>
  <c r="AI360" i="6"/>
  <c r="AI370" i="6"/>
  <c r="AI386" i="6"/>
  <c r="AI402" i="6"/>
  <c r="AI418" i="6"/>
  <c r="AI424" i="6"/>
  <c r="AI434" i="6"/>
  <c r="AI450" i="6"/>
  <c r="AI466" i="6"/>
  <c r="AI482" i="6"/>
  <c r="AI488" i="6"/>
  <c r="AI498" i="6"/>
  <c r="AI514" i="6"/>
  <c r="AI530" i="6"/>
  <c r="AI546" i="6"/>
  <c r="AI552" i="6"/>
  <c r="AI562" i="6"/>
  <c r="AI578" i="6"/>
  <c r="AI594" i="6"/>
  <c r="AI616" i="6"/>
  <c r="AI680" i="6"/>
  <c r="AI728" i="6"/>
  <c r="AI776" i="6"/>
  <c r="AI1126" i="6"/>
  <c r="AI804" i="6"/>
  <c r="AI805" i="6"/>
  <c r="AI812" i="6"/>
  <c r="AI813" i="6"/>
  <c r="AI820" i="6"/>
  <c r="AI821" i="6"/>
  <c r="AI828" i="6"/>
  <c r="AI829" i="6"/>
  <c r="AI836" i="6"/>
  <c r="AI837" i="6"/>
  <c r="AI844" i="6"/>
  <c r="AI845" i="6"/>
  <c r="AI852" i="6"/>
  <c r="AI853" i="6"/>
  <c r="AI860" i="6"/>
  <c r="AI861" i="6"/>
  <c r="AI880" i="6"/>
  <c r="AI881" i="6"/>
  <c r="AI883" i="6"/>
  <c r="AI887" i="6"/>
  <c r="AI894" i="6"/>
  <c r="AI898" i="6"/>
  <c r="AI912" i="6"/>
  <c r="AI913" i="6"/>
  <c r="AI915" i="6"/>
  <c r="AI919" i="6"/>
  <c r="AI926" i="6"/>
  <c r="AI930" i="6"/>
  <c r="AI944" i="6"/>
  <c r="AI945" i="6"/>
  <c r="AI947" i="6"/>
  <c r="AI951" i="6"/>
  <c r="AI958" i="6"/>
  <c r="AI962" i="6"/>
  <c r="AI976" i="6"/>
  <c r="AI977" i="6"/>
  <c r="AI979" i="6"/>
  <c r="AI983" i="6"/>
  <c r="AI990" i="6"/>
  <c r="AI994" i="6"/>
  <c r="AI1008" i="6"/>
  <c r="AI1009" i="6"/>
  <c r="AI1011" i="6"/>
  <c r="AI1015" i="6"/>
  <c r="AI1022" i="6"/>
  <c r="AI1026" i="6"/>
  <c r="AI1040" i="6"/>
  <c r="AI1041" i="6"/>
  <c r="AI1043" i="6"/>
  <c r="AI1047" i="6"/>
  <c r="AI1054" i="6"/>
  <c r="AI1058" i="6"/>
  <c r="AI1072" i="6"/>
  <c r="AI1073" i="6"/>
  <c r="AI1075" i="6"/>
  <c r="AI1079" i="6"/>
  <c r="AI1086" i="6"/>
  <c r="AI1090" i="6"/>
  <c r="AI1104" i="6"/>
  <c r="AI1105" i="6"/>
  <c r="AI1107" i="6"/>
  <c r="AI1111" i="6"/>
  <c r="AI1118" i="6"/>
  <c r="AI1122" i="6"/>
  <c r="AI1136" i="6"/>
  <c r="AI1137" i="6"/>
  <c r="AI1139" i="6"/>
  <c r="AI1143" i="6"/>
  <c r="AI1150" i="6"/>
  <c r="AI1154" i="6"/>
  <c r="AI1168" i="6"/>
  <c r="AI1169" i="6"/>
  <c r="AI1171" i="6"/>
  <c r="AI1175" i="6"/>
  <c r="AI1182" i="6"/>
  <c r="AI1186" i="6"/>
  <c r="AI1200" i="6"/>
  <c r="AI1201" i="6"/>
  <c r="AI1203" i="6"/>
  <c r="AI1207" i="6"/>
  <c r="AI1214" i="6"/>
  <c r="AI1248" i="6"/>
  <c r="AI1252" i="6"/>
  <c r="AI1256" i="6"/>
  <c r="AI1260" i="6"/>
  <c r="AI1264" i="6"/>
  <c r="AI1268" i="6"/>
  <c r="AI1272" i="6"/>
  <c r="AI1276" i="6"/>
  <c r="AI1323" i="6"/>
  <c r="AI1327" i="6"/>
  <c r="AI1331" i="6"/>
  <c r="AI1335" i="6"/>
  <c r="AI1339" i="6"/>
  <c r="AI1343" i="6"/>
  <c r="AI1347" i="6"/>
  <c r="AI1351" i="6"/>
  <c r="AI1355" i="6"/>
  <c r="AI1359" i="6"/>
  <c r="AI1361" i="6"/>
  <c r="AI1363" i="6"/>
  <c r="AI1367" i="6"/>
  <c r="AI1374" i="6"/>
  <c r="AI1380" i="6"/>
  <c r="AI1383" i="6"/>
  <c r="AI1390" i="6"/>
  <c r="AI1396" i="6"/>
  <c r="AI1399" i="6"/>
  <c r="AI1406" i="6"/>
  <c r="AI1412" i="6"/>
  <c r="AI1415" i="6"/>
  <c r="AI1422" i="6"/>
  <c r="AI1428" i="6"/>
  <c r="AI1431" i="6"/>
  <c r="AI1438" i="6"/>
  <c r="AI1444" i="6"/>
  <c r="AI1447" i="6"/>
  <c r="AI1454" i="6"/>
  <c r="AI1456" i="6"/>
  <c r="AI1469" i="6"/>
  <c r="AI1470" i="6"/>
  <c r="AI1492" i="6"/>
  <c r="AI1495" i="6"/>
  <c r="AI1497" i="6"/>
  <c r="AI1510" i="6"/>
  <c r="AI1515" i="6"/>
  <c r="AI1520" i="6"/>
  <c r="AI1522" i="6"/>
  <c r="AI1533" i="6"/>
  <c r="AI1592" i="6"/>
  <c r="AI1599" i="6"/>
  <c r="AI1602" i="6"/>
  <c r="AI1605" i="6"/>
  <c r="AI1656" i="6"/>
  <c r="AI1663" i="6"/>
  <c r="AI1666" i="6"/>
  <c r="AI1669" i="6"/>
  <c r="AI1720" i="6"/>
  <c r="AI1750" i="6"/>
  <c r="AI1753" i="6"/>
  <c r="AI1782" i="6"/>
  <c r="AI1785" i="6"/>
  <c r="AI1808" i="6"/>
  <c r="AI1813" i="6"/>
  <c r="AI1814" i="6"/>
  <c r="AI1835" i="6"/>
  <c r="AI1857" i="6"/>
  <c r="AI1858" i="6"/>
  <c r="AI1889" i="6"/>
  <c r="AI1890" i="6"/>
  <c r="AI1896" i="6"/>
  <c r="AI1903" i="6"/>
  <c r="AI1921" i="6"/>
  <c r="AI1922" i="6"/>
  <c r="AI1928" i="6"/>
  <c r="AI1935" i="6"/>
  <c r="AI1945" i="6"/>
  <c r="AI1946" i="6"/>
  <c r="AI1947" i="6"/>
  <c r="AI1961" i="6"/>
  <c r="AI1962" i="6"/>
  <c r="AI1963" i="6"/>
  <c r="AI1977" i="6"/>
  <c r="AI1978" i="6"/>
  <c r="AI1979" i="6"/>
  <c r="AI1993" i="6"/>
  <c r="AI1994" i="6"/>
  <c r="AI1995" i="6"/>
  <c r="AI2009" i="6"/>
  <c r="AI2010" i="6"/>
  <c r="AI2011" i="6"/>
  <c r="AI2025" i="6"/>
  <c r="AI2026" i="6"/>
  <c r="AI2027" i="6"/>
  <c r="AI2049" i="6"/>
  <c r="AI2053" i="6"/>
  <c r="AI2059" i="6"/>
  <c r="AI2089" i="6"/>
  <c r="AI2106" i="6"/>
  <c r="AI229" i="6"/>
  <c r="AI239" i="6"/>
  <c r="AI245" i="6"/>
  <c r="AI250" i="6"/>
  <c r="AI255" i="6"/>
  <c r="AI260" i="6"/>
  <c r="AI266" i="6"/>
  <c r="AI276" i="6"/>
  <c r="AI282" i="6"/>
  <c r="AI293" i="6"/>
  <c r="AI298" i="6"/>
  <c r="AI308" i="6"/>
  <c r="AI314" i="6"/>
  <c r="AI319" i="6"/>
  <c r="AI324" i="6"/>
  <c r="AI330" i="6"/>
  <c r="AI341" i="6"/>
  <c r="AI353" i="6"/>
  <c r="AI361" i="6"/>
  <c r="AI368" i="6"/>
  <c r="AI369" i="6"/>
  <c r="AI385" i="6"/>
  <c r="AI392" i="6"/>
  <c r="AI401" i="6"/>
  <c r="AI408" i="6"/>
  <c r="AI416" i="6"/>
  <c r="AI425" i="6"/>
  <c r="AI433" i="6"/>
  <c r="AI441" i="6"/>
  <c r="AI457" i="6"/>
  <c r="AI472" i="6"/>
  <c r="AI489" i="6"/>
  <c r="AI497" i="6"/>
  <c r="AI504" i="6"/>
  <c r="AI513" i="6"/>
  <c r="AI520" i="6"/>
  <c r="AI529" i="6"/>
  <c r="AI537" i="6"/>
  <c r="AI560" i="6"/>
  <c r="AI568" i="6"/>
  <c r="AI576" i="6"/>
  <c r="AI585" i="6"/>
  <c r="AI592" i="6"/>
  <c r="AI600" i="6"/>
  <c r="AI609" i="6"/>
  <c r="AI760" i="6"/>
  <c r="AI761" i="6"/>
  <c r="AI768" i="6"/>
  <c r="AI769" i="6"/>
  <c r="AI777" i="6"/>
  <c r="AI784" i="6"/>
  <c r="AI785" i="6"/>
  <c r="AI792" i="6"/>
  <c r="AI793" i="6"/>
  <c r="AI800" i="6"/>
  <c r="AI801" i="6"/>
  <c r="AI808" i="6"/>
  <c r="AI809" i="6"/>
  <c r="AI816" i="6"/>
  <c r="AI817" i="6"/>
  <c r="AI824" i="6"/>
  <c r="AI825" i="6"/>
  <c r="AI832" i="6"/>
  <c r="AI833" i="6"/>
  <c r="AI840" i="6"/>
  <c r="AI841" i="6"/>
  <c r="AI848" i="6"/>
  <c r="AI849" i="6"/>
  <c r="AI856" i="6"/>
  <c r="AI864" i="6"/>
  <c r="AI865" i="6"/>
  <c r="AI871" i="6"/>
  <c r="AI878" i="6"/>
  <c r="AI896" i="6"/>
  <c r="AI897" i="6"/>
  <c r="AI903" i="6"/>
  <c r="AI910" i="6"/>
  <c r="AI928" i="6"/>
  <c r="AI929" i="6"/>
  <c r="AI935" i="6"/>
  <c r="AI942" i="6"/>
  <c r="AI960" i="6"/>
  <c r="AI961" i="6"/>
  <c r="AI967" i="6"/>
  <c r="AI974" i="6"/>
  <c r="AI992" i="6"/>
  <c r="AI993" i="6"/>
  <c r="AI999" i="6"/>
  <c r="AI1006" i="6"/>
  <c r="AI1024" i="6"/>
  <c r="AI1025" i="6"/>
  <c r="AI1031" i="6"/>
  <c r="AI1038" i="6"/>
  <c r="AI1056" i="6"/>
  <c r="AI1057" i="6"/>
  <c r="AI1063" i="6"/>
  <c r="AI1070" i="6"/>
  <c r="AI1088" i="6"/>
  <c r="AI1089" i="6"/>
  <c r="AI1095" i="6"/>
  <c r="AI1102" i="6"/>
  <c r="AI1120" i="6"/>
  <c r="AI1121" i="6"/>
  <c r="AI1127" i="6"/>
  <c r="AI1134" i="6"/>
  <c r="AI1152" i="6"/>
  <c r="AI1153" i="6"/>
  <c r="AI1159" i="6"/>
  <c r="AI1166" i="6"/>
  <c r="AI1184" i="6"/>
  <c r="AI1185" i="6"/>
  <c r="AI1191" i="6"/>
  <c r="AI1198" i="6"/>
  <c r="AI1216" i="6"/>
  <c r="AI1217" i="6"/>
  <c r="AI1218" i="6"/>
  <c r="AI1219" i="6"/>
  <c r="AI1220" i="6"/>
  <c r="AI1221" i="6"/>
  <c r="AI1222" i="6"/>
  <c r="AI1223" i="6"/>
  <c r="AI1224" i="6"/>
  <c r="AI1225" i="6"/>
  <c r="AI1226" i="6"/>
  <c r="AI1227" i="6"/>
  <c r="AI1228" i="6"/>
  <c r="AI1229" i="6"/>
  <c r="AI1230" i="6"/>
  <c r="AI1231" i="6"/>
  <c r="AI1232" i="6"/>
  <c r="AI1233" i="6"/>
  <c r="AI1234" i="6"/>
  <c r="AI1235" i="6"/>
  <c r="AI1236" i="6"/>
  <c r="AI1237" i="6"/>
  <c r="AI1238" i="6"/>
  <c r="AI1239" i="6"/>
  <c r="AI1240" i="6"/>
  <c r="AI1241" i="6"/>
  <c r="AI1242" i="6"/>
  <c r="AI1243" i="6"/>
  <c r="AI1244" i="6"/>
  <c r="AI1245" i="6"/>
  <c r="AI1246" i="6"/>
  <c r="AI1250" i="6"/>
  <c r="AI1254" i="6"/>
  <c r="AI1258" i="6"/>
  <c r="AI1262" i="6"/>
  <c r="AI1266" i="6"/>
  <c r="AI1270" i="6"/>
  <c r="AI1274" i="6"/>
  <c r="AI1278" i="6"/>
  <c r="AI1282" i="6"/>
  <c r="AI1286" i="6"/>
  <c r="AI1290" i="6"/>
  <c r="AI1294" i="6"/>
  <c r="AI1298" i="6"/>
  <c r="AI1302" i="6"/>
  <c r="AI1306" i="6"/>
  <c r="AI1310" i="6"/>
  <c r="AI1314" i="6"/>
  <c r="AI1318" i="6"/>
  <c r="AI1322" i="6"/>
  <c r="AI1326" i="6"/>
  <c r="AI1330" i="6"/>
  <c r="AI1334" i="6"/>
  <c r="AI1338" i="6"/>
  <c r="AI1342" i="6"/>
  <c r="AI1346" i="6"/>
  <c r="AI1350" i="6"/>
  <c r="AI1354" i="6"/>
  <c r="AI1358" i="6"/>
  <c r="AI1362" i="6"/>
  <c r="AI1366" i="6"/>
  <c r="AI1372" i="6"/>
  <c r="AI1382" i="6"/>
  <c r="AI1388" i="6"/>
  <c r="AI1398" i="6"/>
  <c r="AI1404" i="6"/>
  <c r="AI1414" i="6"/>
  <c r="AI1420" i="6"/>
  <c r="AI1430" i="6"/>
  <c r="AI1436" i="6"/>
  <c r="AI1446" i="6"/>
  <c r="AI1452" i="6"/>
  <c r="AI1465" i="6"/>
  <c r="AI1466" i="6"/>
  <c r="AI1488" i="6"/>
  <c r="AI1490" i="6"/>
  <c r="AI1527" i="6"/>
  <c r="AI1529" i="6"/>
  <c r="AI1577" i="6"/>
  <c r="AI1580" i="6"/>
  <c r="AI1587" i="6"/>
  <c r="AI1590" i="6"/>
  <c r="AI1641" i="6"/>
  <c r="AI1644" i="6"/>
  <c r="AI1651" i="6"/>
  <c r="AI1654" i="6"/>
  <c r="AI1705" i="6"/>
  <c r="AI1708" i="6"/>
  <c r="AI1715" i="6"/>
  <c r="AI1718" i="6"/>
  <c r="AI1743" i="6"/>
  <c r="AI1748" i="6"/>
  <c r="AI1775" i="6"/>
  <c r="AI1780" i="6"/>
  <c r="AI1796" i="6"/>
  <c r="AI1818" i="6"/>
  <c r="AI1833" i="6"/>
  <c r="AI1855" i="6"/>
  <c r="AI1880" i="6"/>
  <c r="AI1887" i="6"/>
  <c r="AI1912" i="6"/>
  <c r="AI1919" i="6"/>
  <c r="AI2037" i="6"/>
  <c r="AI2069" i="6"/>
  <c r="AI2096" i="6"/>
  <c r="AI2102" i="6"/>
  <c r="AI228" i="6"/>
  <c r="AI234" i="6"/>
  <c r="AI244" i="6"/>
  <c r="AI261" i="6"/>
  <c r="AI271" i="6"/>
  <c r="AI277" i="6"/>
  <c r="AI287" i="6"/>
  <c r="AI292" i="6"/>
  <c r="AI303" i="6"/>
  <c r="AI309" i="6"/>
  <c r="AI325" i="6"/>
  <c r="AI335" i="6"/>
  <c r="AI340" i="6"/>
  <c r="AI346" i="6"/>
  <c r="AI352" i="6"/>
  <c r="AI376" i="6"/>
  <c r="AI377" i="6"/>
  <c r="AI384" i="6"/>
  <c r="AI393" i="6"/>
  <c r="AI400" i="6"/>
  <c r="AI409" i="6"/>
  <c r="AI417" i="6"/>
  <c r="AI432" i="6"/>
  <c r="AI440" i="6"/>
  <c r="AI448" i="6"/>
  <c r="AI449" i="6"/>
  <c r="AI456" i="6"/>
  <c r="AI464" i="6"/>
  <c r="AI465" i="6"/>
  <c r="AI473" i="6"/>
  <c r="AI480" i="6"/>
  <c r="AI481" i="6"/>
  <c r="AI496" i="6"/>
  <c r="AI505" i="6"/>
  <c r="AI512" i="6"/>
  <c r="AI521" i="6"/>
  <c r="AI528" i="6"/>
  <c r="AI536" i="6"/>
  <c r="AI544" i="6"/>
  <c r="AI545" i="6"/>
  <c r="AI553" i="6"/>
  <c r="AI561" i="6"/>
  <c r="AI569" i="6"/>
  <c r="AI577" i="6"/>
  <c r="AI584" i="6"/>
  <c r="AI593" i="6"/>
  <c r="AI601" i="6"/>
  <c r="AI608" i="6"/>
  <c r="AI617" i="6"/>
  <c r="AI624" i="6"/>
  <c r="AI625" i="6"/>
  <c r="AI632" i="6"/>
  <c r="AI633" i="6"/>
  <c r="AI640" i="6"/>
  <c r="AI641" i="6"/>
  <c r="AI648" i="6"/>
  <c r="AI649" i="6"/>
  <c r="AI656" i="6"/>
  <c r="AI657" i="6"/>
  <c r="AI664" i="6"/>
  <c r="AI665" i="6"/>
  <c r="AI672" i="6"/>
  <c r="AI673" i="6"/>
  <c r="AI681" i="6"/>
  <c r="AI688" i="6"/>
  <c r="AI689" i="6"/>
  <c r="AI696" i="6"/>
  <c r="AI697" i="6"/>
  <c r="AI704" i="6"/>
  <c r="AI705" i="6"/>
  <c r="AI712" i="6"/>
  <c r="AI713" i="6"/>
  <c r="AI720" i="6"/>
  <c r="AI721" i="6"/>
  <c r="AI729" i="6"/>
  <c r="AI736" i="6"/>
  <c r="AI737" i="6"/>
  <c r="AI744" i="6"/>
  <c r="AI745" i="6"/>
  <c r="AI752" i="6"/>
  <c r="AI753" i="6"/>
  <c r="AI4" i="6"/>
  <c r="AI7" i="6"/>
  <c r="AI14" i="6"/>
  <c r="AI17" i="6"/>
  <c r="AI20" i="6"/>
  <c r="AI30" i="6"/>
  <c r="AI33" i="6"/>
  <c r="AI36" i="6"/>
  <c r="AI39" i="6"/>
  <c r="AI46" i="6"/>
  <c r="AI49" i="6"/>
  <c r="AI52" i="6"/>
  <c r="AI55" i="6"/>
  <c r="AI62" i="6"/>
  <c r="AI65" i="6"/>
  <c r="AI68" i="6"/>
  <c r="AI71" i="6"/>
  <c r="AI78" i="6"/>
  <c r="AI81" i="6"/>
  <c r="AI100" i="6"/>
  <c r="AI103" i="6"/>
  <c r="AI110" i="6"/>
  <c r="AI113" i="6"/>
  <c r="AI116" i="6"/>
  <c r="AI119" i="6"/>
  <c r="AI126" i="6"/>
  <c r="AI129" i="6"/>
  <c r="AI132" i="6"/>
  <c r="AI135" i="6"/>
  <c r="AI142" i="6"/>
  <c r="AI145" i="6"/>
  <c r="AI148" i="6"/>
  <c r="AI151" i="6"/>
  <c r="AI158" i="6"/>
  <c r="AI161" i="6"/>
  <c r="AI164" i="6"/>
  <c r="AI167" i="6"/>
  <c r="AI174" i="6"/>
  <c r="AI177" i="6"/>
  <c r="AI180" i="6"/>
  <c r="AI183" i="6"/>
  <c r="AI190" i="6"/>
  <c r="AI193" i="6"/>
  <c r="AI196" i="6"/>
  <c r="AI199" i="6"/>
  <c r="AI206" i="6"/>
  <c r="AI211" i="6"/>
  <c r="AI216" i="6"/>
  <c r="AI217" i="6"/>
  <c r="AI222" i="6"/>
  <c r="AI227" i="6"/>
  <c r="AI233" i="6"/>
  <c r="AI238" i="6"/>
  <c r="AI243" i="6"/>
  <c r="AI248" i="6"/>
  <c r="AI249" i="6"/>
  <c r="AI254" i="6"/>
  <c r="AI259" i="6"/>
  <c r="AI264" i="6"/>
  <c r="AI265" i="6"/>
  <c r="AI270" i="6"/>
  <c r="AI275" i="6"/>
  <c r="AI280" i="6"/>
  <c r="AI281" i="6"/>
  <c r="AI286" i="6"/>
  <c r="AI291" i="6"/>
  <c r="AI297" i="6"/>
  <c r="AI302" i="6"/>
  <c r="AI307" i="6"/>
  <c r="AI312" i="6"/>
  <c r="AI313" i="6"/>
  <c r="AI318" i="6"/>
  <c r="AI323" i="6"/>
  <c r="AI328" i="6"/>
  <c r="AI329" i="6"/>
  <c r="AI334" i="6"/>
  <c r="AI339" i="6"/>
  <c r="AI344" i="6"/>
  <c r="AI345" i="6"/>
  <c r="AI350" i="6"/>
  <c r="AI351" i="6"/>
  <c r="AI358" i="6"/>
  <c r="AI359" i="6"/>
  <c r="AI366" i="6"/>
  <c r="AI367" i="6"/>
  <c r="AI374" i="6"/>
  <c r="AI375" i="6"/>
  <c r="AI382" i="6"/>
  <c r="AI383" i="6"/>
  <c r="AI390" i="6"/>
  <c r="AI391" i="6"/>
  <c r="AI398" i="6"/>
  <c r="AI399" i="6"/>
  <c r="AI406" i="6"/>
  <c r="AI407" i="6"/>
  <c r="AI414" i="6"/>
  <c r="AI415" i="6"/>
  <c r="AI422" i="6"/>
  <c r="AI423" i="6"/>
  <c r="AI430" i="6"/>
  <c r="AI431" i="6"/>
  <c r="AI438" i="6"/>
  <c r="AI439" i="6"/>
  <c r="AI446" i="6"/>
  <c r="AI447" i="6"/>
  <c r="AI454" i="6"/>
  <c r="AI455" i="6"/>
  <c r="AI462" i="6"/>
  <c r="AI463" i="6"/>
  <c r="AI470" i="6"/>
  <c r="AI471" i="6"/>
  <c r="AI478" i="6"/>
  <c r="AI479" i="6"/>
  <c r="AI486" i="6"/>
  <c r="AI487" i="6"/>
  <c r="AI494" i="6"/>
  <c r="AI495" i="6"/>
  <c r="AI502" i="6"/>
  <c r="AI503" i="6"/>
  <c r="AI510" i="6"/>
  <c r="AI511" i="6"/>
  <c r="AI518" i="6"/>
  <c r="AI519" i="6"/>
  <c r="AI526" i="6"/>
  <c r="AI527" i="6"/>
  <c r="AI534" i="6"/>
  <c r="AI535" i="6"/>
  <c r="AI542" i="6"/>
  <c r="AI543" i="6"/>
  <c r="AI550" i="6"/>
  <c r="AI551" i="6"/>
  <c r="AI558" i="6"/>
  <c r="AI559" i="6"/>
  <c r="AI566" i="6"/>
  <c r="AI567" i="6"/>
  <c r="AI574" i="6"/>
  <c r="AI575" i="6"/>
  <c r="AI582" i="6"/>
  <c r="AI583" i="6"/>
  <c r="AI590" i="6"/>
  <c r="AI591" i="6"/>
  <c r="AI598" i="6"/>
  <c r="AI599" i="6"/>
  <c r="AI606" i="6"/>
  <c r="AI607" i="6"/>
  <c r="AI614" i="6"/>
  <c r="AI615" i="6"/>
  <c r="AI622" i="6"/>
  <c r="AI623" i="6"/>
  <c r="AI630" i="6"/>
  <c r="AI631" i="6"/>
  <c r="AI638" i="6"/>
  <c r="AI639" i="6"/>
  <c r="AI646" i="6"/>
  <c r="AI647" i="6"/>
  <c r="AI654" i="6"/>
  <c r="AI655" i="6"/>
  <c r="AI662" i="6"/>
  <c r="AI663" i="6"/>
  <c r="AI670" i="6"/>
  <c r="AI671" i="6"/>
  <c r="AI678" i="6"/>
  <c r="AI679" i="6"/>
  <c r="AI686" i="6"/>
  <c r="AI687" i="6"/>
  <c r="AI694" i="6"/>
  <c r="AI695" i="6"/>
  <c r="AI702" i="6"/>
  <c r="AI703" i="6"/>
  <c r="AI710" i="6"/>
  <c r="AI711" i="6"/>
  <c r="AI718" i="6"/>
  <c r="AI719" i="6"/>
  <c r="AI726" i="6"/>
  <c r="AI727" i="6"/>
  <c r="AI734" i="6"/>
  <c r="AI735" i="6"/>
  <c r="AI742" i="6"/>
  <c r="AI743" i="6"/>
  <c r="AI750" i="6"/>
  <c r="AI751" i="6"/>
  <c r="AI758" i="6"/>
  <c r="AI759" i="6"/>
  <c r="AI766" i="6"/>
  <c r="AI767" i="6"/>
  <c r="AI774" i="6"/>
  <c r="AI775" i="6"/>
  <c r="AI782" i="6"/>
  <c r="AI783" i="6"/>
  <c r="AI790" i="6"/>
  <c r="AI791" i="6"/>
  <c r="AI798" i="6"/>
  <c r="AI799" i="6"/>
  <c r="AI806" i="6"/>
  <c r="AI807" i="6"/>
  <c r="AI814" i="6"/>
  <c r="AI815" i="6"/>
  <c r="AI822" i="6"/>
  <c r="AI823" i="6"/>
  <c r="AI830" i="6"/>
  <c r="AI831" i="6"/>
  <c r="AI838" i="6"/>
  <c r="AI839" i="6"/>
  <c r="AI846" i="6"/>
  <c r="AI847" i="6"/>
  <c r="AI854" i="6"/>
  <c r="AI855" i="6"/>
  <c r="AI862" i="6"/>
  <c r="AI863" i="6"/>
  <c r="AI870" i="6"/>
  <c r="AI874" i="6"/>
  <c r="AI888" i="6"/>
  <c r="AI889" i="6"/>
  <c r="AI891" i="6"/>
  <c r="AI895" i="6"/>
  <c r="AI902" i="6"/>
  <c r="AI906" i="6"/>
  <c r="AI920" i="6"/>
  <c r="AI921" i="6"/>
  <c r="AI923" i="6"/>
  <c r="AI927" i="6"/>
  <c r="AI934" i="6"/>
  <c r="AI938" i="6"/>
  <c r="AI952" i="6"/>
  <c r="AI953" i="6"/>
  <c r="AI955" i="6"/>
  <c r="AI959" i="6"/>
  <c r="AI966" i="6"/>
  <c r="AI984" i="6"/>
  <c r="AI985" i="6"/>
  <c r="AI987" i="6"/>
  <c r="AI991" i="6"/>
  <c r="AI998" i="6"/>
  <c r="AI1002" i="6"/>
  <c r="AI1016" i="6"/>
  <c r="AI1017" i="6"/>
  <c r="AI1019" i="6"/>
  <c r="AI1023" i="6"/>
  <c r="AI1030" i="6"/>
  <c r="AI1034" i="6"/>
  <c r="AI1048" i="6"/>
  <c r="AI1049" i="6"/>
  <c r="AI1051" i="6"/>
  <c r="AI1055" i="6"/>
  <c r="AI1062" i="6"/>
  <c r="AI1066" i="6"/>
  <c r="AI1080" i="6"/>
  <c r="AI1081" i="6"/>
  <c r="AI1083" i="6"/>
  <c r="AI1087" i="6"/>
  <c r="AI1094" i="6"/>
  <c r="AI1098" i="6"/>
  <c r="AI1112" i="6"/>
  <c r="AI1113" i="6"/>
  <c r="AI1115" i="6"/>
  <c r="AI1119" i="6"/>
  <c r="AI1130" i="6"/>
  <c r="AI1144" i="6"/>
  <c r="AI1145" i="6"/>
  <c r="AI1147" i="6"/>
  <c r="AI1151" i="6"/>
  <c r="AI1158" i="6"/>
  <c r="AI1162" i="6"/>
  <c r="AI1176" i="6"/>
  <c r="AI1177" i="6"/>
  <c r="AI1179" i="6"/>
  <c r="AI1183" i="6"/>
  <c r="AI1190" i="6"/>
  <c r="AI1194" i="6"/>
  <c r="AI1208" i="6"/>
  <c r="AI1209" i="6"/>
  <c r="AI1211" i="6"/>
  <c r="AI1215" i="6"/>
  <c r="AI1249" i="6"/>
  <c r="AI1253" i="6"/>
  <c r="AI1257" i="6"/>
  <c r="AI1261" i="6"/>
  <c r="AI1265" i="6"/>
  <c r="AI1269" i="6"/>
  <c r="AI1273" i="6"/>
  <c r="AI1277" i="6"/>
  <c r="AI1281" i="6"/>
  <c r="AI1285" i="6"/>
  <c r="AI1289" i="6"/>
  <c r="AI1293" i="6"/>
  <c r="AI1301" i="6"/>
  <c r="AI1305" i="6"/>
  <c r="AI1309" i="6"/>
  <c r="AI1313" i="6"/>
  <c r="AI1317" i="6"/>
  <c r="AI1321" i="6"/>
  <c r="AI1381" i="6"/>
  <c r="AI1397" i="6"/>
  <c r="AI1413" i="6"/>
  <c r="AI1429" i="6"/>
  <c r="AI1445" i="6"/>
  <c r="AI1479" i="6"/>
  <c r="AI1481" i="6"/>
  <c r="AI1504" i="6"/>
  <c r="AI1506" i="6"/>
  <c r="AI1543" i="6"/>
  <c r="AI1545" i="6"/>
  <c r="AI1548" i="6"/>
  <c r="AI1551" i="6"/>
  <c r="AI1553" i="6"/>
  <c r="AI1556" i="6"/>
  <c r="AI1559" i="6"/>
  <c r="AI1561" i="6"/>
  <c r="AI1564" i="6"/>
  <c r="AI1571" i="6"/>
  <c r="AI1574" i="6"/>
  <c r="AI1608" i="6"/>
  <c r="AI1615" i="6"/>
  <c r="AI1618" i="6"/>
  <c r="AI1621" i="6"/>
  <c r="AI1625" i="6"/>
  <c r="AI1628" i="6"/>
  <c r="AI1635" i="6"/>
  <c r="AI1638" i="6"/>
  <c r="AI1672" i="6"/>
  <c r="AI1679" i="6"/>
  <c r="AI1682" i="6"/>
  <c r="AI1685" i="6"/>
  <c r="AI1689" i="6"/>
  <c r="AI1692" i="6"/>
  <c r="AI1699" i="6"/>
  <c r="AI1702" i="6"/>
  <c r="AI1726" i="6"/>
  <c r="AI1729" i="6"/>
  <c r="AI1735" i="6"/>
  <c r="AI1740" i="6"/>
  <c r="AI1758" i="6"/>
  <c r="AI1761" i="6"/>
  <c r="AI1767" i="6"/>
  <c r="AI1772" i="6"/>
  <c r="AI1790" i="6"/>
  <c r="AI1793" i="6"/>
  <c r="AI1802" i="6"/>
  <c r="AI1817" i="6"/>
  <c r="AI1824" i="6"/>
  <c r="AI1829" i="6"/>
  <c r="AI1830" i="6"/>
  <c r="AI1839" i="6"/>
  <c r="AI1844" i="6"/>
  <c r="AI1851" i="6"/>
  <c r="AI1865" i="6"/>
  <c r="AI1866" i="6"/>
  <c r="AI1872" i="6"/>
  <c r="AI1879" i="6"/>
  <c r="AI1904" i="6"/>
  <c r="AI1911" i="6"/>
  <c r="AI1936" i="6"/>
  <c r="AI1952" i="6"/>
  <c r="AI1968" i="6"/>
  <c r="AI1984" i="6"/>
  <c r="AI2000" i="6"/>
  <c r="AI2016" i="6"/>
  <c r="AI2032" i="6"/>
  <c r="AI2045" i="6"/>
  <c r="AI2077" i="6"/>
  <c r="AI2095" i="6"/>
  <c r="AI2165" i="6"/>
  <c r="AI2121" i="6"/>
  <c r="AI2135" i="6"/>
  <c r="AI2136" i="6"/>
  <c r="AI2138" i="6"/>
  <c r="AI2153" i="6"/>
  <c r="AI2167" i="6"/>
  <c r="AI2168" i="6"/>
  <c r="AI2170" i="6"/>
  <c r="AI2185" i="6"/>
  <c r="AI2214" i="6"/>
  <c r="AI2219" i="6"/>
  <c r="AI2220" i="6"/>
  <c r="AI2241" i="6"/>
  <c r="AI2278" i="6"/>
  <c r="AI2283" i="6"/>
  <c r="AI2284" i="6"/>
  <c r="AI2305" i="6"/>
  <c r="AI2332" i="6"/>
  <c r="AI2361" i="6"/>
  <c r="AI2364" i="6"/>
  <c r="AI2393" i="6"/>
  <c r="AI2396" i="6"/>
  <c r="AI2425" i="6"/>
  <c r="AI2428" i="6"/>
  <c r="AI2472" i="6"/>
  <c r="AI2473" i="6"/>
  <c r="AI2504" i="6"/>
  <c r="AI2505" i="6"/>
  <c r="AI2536" i="6"/>
  <c r="AI2537" i="6"/>
  <c r="AI2568" i="6"/>
  <c r="AI2569" i="6"/>
  <c r="AI2642" i="6"/>
  <c r="AI2643" i="6"/>
  <c r="AI2752" i="6"/>
  <c r="AI2760" i="6"/>
  <c r="AI2768" i="6"/>
  <c r="AI2776" i="6"/>
  <c r="AI2784" i="6"/>
  <c r="AI2792" i="6"/>
  <c r="AI1325" i="6"/>
  <c r="AI1329" i="6"/>
  <c r="AI1333" i="6"/>
  <c r="AI1337" i="6"/>
  <c r="AI1341" i="6"/>
  <c r="AI1345" i="6"/>
  <c r="AI1349" i="6"/>
  <c r="AI1353" i="6"/>
  <c r="AI1357" i="6"/>
  <c r="AI1365" i="6"/>
  <c r="AI1371" i="6"/>
  <c r="AI1379" i="6"/>
  <c r="AI1387" i="6"/>
  <c r="AI1395" i="6"/>
  <c r="AI1403" i="6"/>
  <c r="AI1411" i="6"/>
  <c r="AI1419" i="6"/>
  <c r="AI1427" i="6"/>
  <c r="AI1435" i="6"/>
  <c r="AI1443" i="6"/>
  <c r="AI1451" i="6"/>
  <c r="AI1459" i="6"/>
  <c r="AI1461" i="6"/>
  <c r="AI1468" i="6"/>
  <c r="AI1475" i="6"/>
  <c r="AI1477" i="6"/>
  <c r="AI1484" i="6"/>
  <c r="AI1486" i="6"/>
  <c r="AI1491" i="6"/>
  <c r="AI1493" i="6"/>
  <c r="AI1500" i="6"/>
  <c r="AI1502" i="6"/>
  <c r="AI1507" i="6"/>
  <c r="AI1509" i="6"/>
  <c r="AI1516" i="6"/>
  <c r="AI1518" i="6"/>
  <c r="AI1523" i="6"/>
  <c r="AI1525" i="6"/>
  <c r="AI1532" i="6"/>
  <c r="AI1534" i="6"/>
  <c r="AI1539" i="6"/>
  <c r="AI1541" i="6"/>
  <c r="AI1546" i="6"/>
  <c r="AI1554" i="6"/>
  <c r="AI1562" i="6"/>
  <c r="AI1565" i="6"/>
  <c r="AI1568" i="6"/>
  <c r="AI1575" i="6"/>
  <c r="AI1578" i="6"/>
  <c r="AI1581" i="6"/>
  <c r="AI1584" i="6"/>
  <c r="AI1591" i="6"/>
  <c r="AI1594" i="6"/>
  <c r="AI1597" i="6"/>
  <c r="AI1600" i="6"/>
  <c r="AI1607" i="6"/>
  <c r="AI1610" i="6"/>
  <c r="AI1613" i="6"/>
  <c r="AI1616" i="6"/>
  <c r="AI1623" i="6"/>
  <c r="AI1626" i="6"/>
  <c r="AI1629" i="6"/>
  <c r="AI1632" i="6"/>
  <c r="AI1639" i="6"/>
  <c r="AI1642" i="6"/>
  <c r="AI1648" i="6"/>
  <c r="AI1655" i="6"/>
  <c r="AI1658" i="6"/>
  <c r="AI1661" i="6"/>
  <c r="AI1664" i="6"/>
  <c r="AI1671" i="6"/>
  <c r="AI1674" i="6"/>
  <c r="AI1677" i="6"/>
  <c r="AI1680" i="6"/>
  <c r="AI1687" i="6"/>
  <c r="AI1690" i="6"/>
  <c r="AI1693" i="6"/>
  <c r="AI1696" i="6"/>
  <c r="AI1703" i="6"/>
  <c r="AI1706" i="6"/>
  <c r="AI1709" i="6"/>
  <c r="AI1712" i="6"/>
  <c r="AI1719" i="6"/>
  <c r="AI1722" i="6"/>
  <c r="AI1725" i="6"/>
  <c r="AI1730" i="6"/>
  <c r="AI1733" i="6"/>
  <c r="AI1738" i="6"/>
  <c r="AI1741" i="6"/>
  <c r="AI1746" i="6"/>
  <c r="AI1749" i="6"/>
  <c r="AI1754" i="6"/>
  <c r="AI1757" i="6"/>
  <c r="AI1762" i="6"/>
  <c r="AI1765" i="6"/>
  <c r="AI1770" i="6"/>
  <c r="AI1773" i="6"/>
  <c r="AI1778" i="6"/>
  <c r="AI1781" i="6"/>
  <c r="AI1786" i="6"/>
  <c r="AI1789" i="6"/>
  <c r="AI1795" i="6"/>
  <c r="AI1800" i="6"/>
  <c r="AI1805" i="6"/>
  <c r="AI1806" i="6"/>
  <c r="AI1811" i="6"/>
  <c r="AI1816" i="6"/>
  <c r="AI1821" i="6"/>
  <c r="AI1822" i="6"/>
  <c r="AI1827" i="6"/>
  <c r="AI1832" i="6"/>
  <c r="AI1837" i="6"/>
  <c r="AI1838" i="6"/>
  <c r="AI1843" i="6"/>
  <c r="AI1848" i="6"/>
  <c r="AI1853" i="6"/>
  <c r="AI1854" i="6"/>
  <c r="AI1861" i="6"/>
  <c r="AI1862" i="6"/>
  <c r="AI1869" i="6"/>
  <c r="AI1870" i="6"/>
  <c r="AI1877" i="6"/>
  <c r="AI1878" i="6"/>
  <c r="AI1885" i="6"/>
  <c r="AI1886" i="6"/>
  <c r="AI1893" i="6"/>
  <c r="AI1894" i="6"/>
  <c r="AI1901" i="6"/>
  <c r="AI1902" i="6"/>
  <c r="AI1910" i="6"/>
  <c r="AI1917" i="6"/>
  <c r="AI1918" i="6"/>
  <c r="AI1925" i="6"/>
  <c r="AI1926" i="6"/>
  <c r="AI1933" i="6"/>
  <c r="AI1934" i="6"/>
  <c r="AI1941" i="6"/>
  <c r="AI1942" i="6"/>
  <c r="AI1943" i="6"/>
  <c r="AI1949" i="6"/>
  <c r="AI1950" i="6"/>
  <c r="AI1951" i="6"/>
  <c r="AI1957" i="6"/>
  <c r="AI1958" i="6"/>
  <c r="AI1959" i="6"/>
  <c r="AI1965" i="6"/>
  <c r="AI1966" i="6"/>
  <c r="AI1967" i="6"/>
  <c r="AI1974" i="6"/>
  <c r="AI1975" i="6"/>
  <c r="AI1981" i="6"/>
  <c r="AI1982" i="6"/>
  <c r="AI1983" i="6"/>
  <c r="AI1989" i="6"/>
  <c r="AI1990" i="6"/>
  <c r="AI1991" i="6"/>
  <c r="AI1997" i="6"/>
  <c r="AI1998" i="6"/>
  <c r="AI1999" i="6"/>
  <c r="AI2005" i="6"/>
  <c r="AI2006" i="6"/>
  <c r="AI2007" i="6"/>
  <c r="AI2013" i="6"/>
  <c r="AI2014" i="6"/>
  <c r="AI2015" i="6"/>
  <c r="AI2021" i="6"/>
  <c r="AI2022" i="6"/>
  <c r="AI2023" i="6"/>
  <c r="AI2029" i="6"/>
  <c r="AI2030" i="6"/>
  <c r="AI2031" i="6"/>
  <c r="AI2034" i="6"/>
  <c r="AI2040" i="6"/>
  <c r="AI2042" i="6"/>
  <c r="AI2048" i="6"/>
  <c r="AI2050" i="6"/>
  <c r="AI2056" i="6"/>
  <c r="AI2058" i="6"/>
  <c r="AI2064" i="6"/>
  <c r="AI2066" i="6"/>
  <c r="AI2072" i="6"/>
  <c r="AI2074" i="6"/>
  <c r="AI2087" i="6"/>
  <c r="AI2088" i="6"/>
  <c r="AI2090" i="6"/>
  <c r="AI2094" i="6"/>
  <c r="AI2101" i="6"/>
  <c r="AI2105" i="6"/>
  <c r="AI2119" i="6"/>
  <c r="AI2120" i="6"/>
  <c r="AI2122" i="6"/>
  <c r="AI2126" i="6"/>
  <c r="AI2133" i="6"/>
  <c r="AI2137" i="6"/>
  <c r="AI2151" i="6"/>
  <c r="AI2152" i="6"/>
  <c r="AI2154" i="6"/>
  <c r="AI2158" i="6"/>
  <c r="AI2169" i="6"/>
  <c r="AI2183" i="6"/>
  <c r="AI2184" i="6"/>
  <c r="AI2186" i="6"/>
  <c r="AI2190" i="6"/>
  <c r="AI2197" i="6"/>
  <c r="AI2202" i="6"/>
  <c r="AI2209" i="6"/>
  <c r="AI2224" i="6"/>
  <c r="AI2239" i="6"/>
  <c r="AI2246" i="6"/>
  <c r="AI2251" i="6"/>
  <c r="AI2252" i="6"/>
  <c r="AI2261" i="6"/>
  <c r="AI2266" i="6"/>
  <c r="AI2273" i="6"/>
  <c r="AI2288" i="6"/>
  <c r="AI2303" i="6"/>
  <c r="AI2310" i="6"/>
  <c r="AI2315" i="6"/>
  <c r="AI2316" i="6"/>
  <c r="AI2323" i="6"/>
  <c r="AI2326" i="6"/>
  <c r="AI2328" i="6"/>
  <c r="AI2345" i="6"/>
  <c r="AI2348" i="6"/>
  <c r="AI2354" i="6"/>
  <c r="AI2359" i="6"/>
  <c r="AI2377" i="6"/>
  <c r="AI2380" i="6"/>
  <c r="AI2386" i="6"/>
  <c r="AI2391" i="6"/>
  <c r="AI2409" i="6"/>
  <c r="AI2412" i="6"/>
  <c r="AI2418" i="6"/>
  <c r="AI2423" i="6"/>
  <c r="AI2437" i="6"/>
  <c r="AI2441" i="6"/>
  <c r="AI2445" i="6"/>
  <c r="AI2449" i="6"/>
  <c r="AI2453" i="6"/>
  <c r="AI2457" i="6"/>
  <c r="AI2461" i="6"/>
  <c r="AI2465" i="6"/>
  <c r="AI2469" i="6"/>
  <c r="AI2488" i="6"/>
  <c r="AI2489" i="6"/>
  <c r="AI2495" i="6"/>
  <c r="AI2502" i="6"/>
  <c r="AI2520" i="6"/>
  <c r="AI2521" i="6"/>
  <c r="AI2527" i="6"/>
  <c r="AI2534" i="6"/>
  <c r="AI2553" i="6"/>
  <c r="AI2559" i="6"/>
  <c r="AI2566" i="6"/>
  <c r="AI2577" i="6"/>
  <c r="AI2581" i="6"/>
  <c r="AI2585" i="6"/>
  <c r="AI2589" i="6"/>
  <c r="AI2593" i="6"/>
  <c r="AI2597" i="6"/>
  <c r="AI2601" i="6"/>
  <c r="AI2605" i="6"/>
  <c r="AI2609" i="6"/>
  <c r="AI2613" i="6"/>
  <c r="AI2617" i="6"/>
  <c r="AI2621" i="6"/>
  <c r="AI2625" i="6"/>
  <c r="AI2629" i="6"/>
  <c r="AI2633" i="6"/>
  <c r="AI2640" i="6"/>
  <c r="AI2748" i="6"/>
  <c r="AI2756" i="6"/>
  <c r="AI2764" i="6"/>
  <c r="AI2772" i="6"/>
  <c r="AI2780" i="6"/>
  <c r="AI2788" i="6"/>
  <c r="AI868" i="6"/>
  <c r="AI869" i="6"/>
  <c r="AI876" i="6"/>
  <c r="AI877" i="6"/>
  <c r="AI884" i="6"/>
  <c r="AI885" i="6"/>
  <c r="AI892" i="6"/>
  <c r="AI893" i="6"/>
  <c r="AI900" i="6"/>
  <c r="AI901" i="6"/>
  <c r="AI908" i="6"/>
  <c r="AI909" i="6"/>
  <c r="AI916" i="6"/>
  <c r="AI917" i="6"/>
  <c r="AI924" i="6"/>
  <c r="AI925" i="6"/>
  <c r="AI932" i="6"/>
  <c r="AI933" i="6"/>
  <c r="AI940" i="6"/>
  <c r="AI941" i="6"/>
  <c r="AI948" i="6"/>
  <c r="AI949" i="6"/>
  <c r="AI957" i="6"/>
  <c r="AI964" i="6"/>
  <c r="AI965" i="6"/>
  <c r="AI972" i="6"/>
  <c r="AI973" i="6"/>
  <c r="AI980" i="6"/>
  <c r="AI981" i="6"/>
  <c r="AI988" i="6"/>
  <c r="AI989" i="6"/>
  <c r="AI996" i="6"/>
  <c r="AI997" i="6"/>
  <c r="AI1004" i="6"/>
  <c r="AI1005" i="6"/>
  <c r="AI1012" i="6"/>
  <c r="AI1013" i="6"/>
  <c r="AI1020" i="6"/>
  <c r="AI1028" i="6"/>
  <c r="AI1029" i="6"/>
  <c r="AI1036" i="6"/>
  <c r="AI1037" i="6"/>
  <c r="AI1044" i="6"/>
  <c r="AI1045" i="6"/>
  <c r="AI1052" i="6"/>
  <c r="AI1053" i="6"/>
  <c r="AI1060" i="6"/>
  <c r="AI1061" i="6"/>
  <c r="AI1068" i="6"/>
  <c r="AI1069" i="6"/>
  <c r="AI1076" i="6"/>
  <c r="AI1077" i="6"/>
  <c r="AI1084" i="6"/>
  <c r="AI1085" i="6"/>
  <c r="AI1092" i="6"/>
  <c r="AI1093" i="6"/>
  <c r="AI1100" i="6"/>
  <c r="AI1101" i="6"/>
  <c r="AI1108" i="6"/>
  <c r="AI1109" i="6"/>
  <c r="AI1116" i="6"/>
  <c r="AI1117" i="6"/>
  <c r="AI1124" i="6"/>
  <c r="AI1125" i="6"/>
  <c r="AI1132" i="6"/>
  <c r="AI1133" i="6"/>
  <c r="AI1140" i="6"/>
  <c r="AI1141" i="6"/>
  <c r="AI1148" i="6"/>
  <c r="AI1149" i="6"/>
  <c r="AI1156" i="6"/>
  <c r="AI1157" i="6"/>
  <c r="AI1164" i="6"/>
  <c r="AI1165" i="6"/>
  <c r="AI1172" i="6"/>
  <c r="AI1173" i="6"/>
  <c r="AI1180" i="6"/>
  <c r="AI1181" i="6"/>
  <c r="AI1188" i="6"/>
  <c r="AI1189" i="6"/>
  <c r="AI1196" i="6"/>
  <c r="AI1197" i="6"/>
  <c r="AI1204" i="6"/>
  <c r="AI1205" i="6"/>
  <c r="AI1212" i="6"/>
  <c r="AI1324" i="6"/>
  <c r="AI1328" i="6"/>
  <c r="AI1332" i="6"/>
  <c r="AI1336" i="6"/>
  <c r="AI1340" i="6"/>
  <c r="AI1344" i="6"/>
  <c r="AI1348" i="6"/>
  <c r="AI1352" i="6"/>
  <c r="AI1356" i="6"/>
  <c r="AI1360" i="6"/>
  <c r="AI1364" i="6"/>
  <c r="AI1368" i="6"/>
  <c r="AI1369" i="6"/>
  <c r="AI1370" i="6"/>
  <c r="AI1376" i="6"/>
  <c r="AI1377" i="6"/>
  <c r="AI1378" i="6"/>
  <c r="AI1384" i="6"/>
  <c r="AI1385" i="6"/>
  <c r="AI1386" i="6"/>
  <c r="AI1392" i="6"/>
  <c r="AI1393" i="6"/>
  <c r="AI1394" i="6"/>
  <c r="AI1400" i="6"/>
  <c r="AI1401" i="6"/>
  <c r="AI1402" i="6"/>
  <c r="AI1408" i="6"/>
  <c r="AI1409" i="6"/>
  <c r="AI1410" i="6"/>
  <c r="AI1416" i="6"/>
  <c r="AI1417" i="6"/>
  <c r="AI1418" i="6"/>
  <c r="AI1424" i="6"/>
  <c r="AI1425" i="6"/>
  <c r="AI1426" i="6"/>
  <c r="AI1432" i="6"/>
  <c r="AI1433" i="6"/>
  <c r="AI1434" i="6"/>
  <c r="AI1440" i="6"/>
  <c r="AI1441" i="6"/>
  <c r="AI1442" i="6"/>
  <c r="AI1448" i="6"/>
  <c r="AI1449" i="6"/>
  <c r="AI1450" i="6"/>
  <c r="AI1455" i="6"/>
  <c r="AI1457" i="6"/>
  <c r="AI1458" i="6"/>
  <c r="AI1462" i="6"/>
  <c r="AI1463" i="6"/>
  <c r="AI1464" i="6"/>
  <c r="AI1467" i="6"/>
  <c r="AI1473" i="6"/>
  <c r="AI1480" i="6"/>
  <c r="AI1482" i="6"/>
  <c r="AI1487" i="6"/>
  <c r="AI1489" i="6"/>
  <c r="AI1496" i="6"/>
  <c r="AI1498" i="6"/>
  <c r="AI1503" i="6"/>
  <c r="AI1505" i="6"/>
  <c r="AI1512" i="6"/>
  <c r="AI1514" i="6"/>
  <c r="AI1519" i="6"/>
  <c r="AI1521" i="6"/>
  <c r="AI1528" i="6"/>
  <c r="AI1530" i="6"/>
  <c r="AI1535" i="6"/>
  <c r="AI1537" i="6"/>
  <c r="AI1544" i="6"/>
  <c r="AI1547" i="6"/>
  <c r="AI1549" i="6"/>
  <c r="AI1552" i="6"/>
  <c r="AI1555" i="6"/>
  <c r="AI1557" i="6"/>
  <c r="AI1563" i="6"/>
  <c r="AI1566" i="6"/>
  <c r="AI1569" i="6"/>
  <c r="AI1572" i="6"/>
  <c r="AI1579" i="6"/>
  <c r="AI1582" i="6"/>
  <c r="AI1585" i="6"/>
  <c r="AI1588" i="6"/>
  <c r="AI1595" i="6"/>
  <c r="AI1598" i="6"/>
  <c r="AI1601" i="6"/>
  <c r="AI1604" i="6"/>
  <c r="AI1611" i="6"/>
  <c r="AI1614" i="6"/>
  <c r="AI1617" i="6"/>
  <c r="AI1620" i="6"/>
  <c r="AI1627" i="6"/>
  <c r="AI1630" i="6"/>
  <c r="AI1633" i="6"/>
  <c r="AI1636" i="6"/>
  <c r="AI1643" i="6"/>
  <c r="AI1646" i="6"/>
  <c r="AI1649" i="6"/>
  <c r="AI1652" i="6"/>
  <c r="AI1659" i="6"/>
  <c r="AI1662" i="6"/>
  <c r="AI1665" i="6"/>
  <c r="AI1668" i="6"/>
  <c r="AI1675" i="6"/>
  <c r="AI1678" i="6"/>
  <c r="AI1681" i="6"/>
  <c r="AI1684" i="6"/>
  <c r="AI1691" i="6"/>
  <c r="AI1694" i="6"/>
  <c r="AI1697" i="6"/>
  <c r="AI1700" i="6"/>
  <c r="AI1707" i="6"/>
  <c r="AI1710" i="6"/>
  <c r="AI1713" i="6"/>
  <c r="AI1716" i="6"/>
  <c r="AI1723" i="6"/>
  <c r="AI1728" i="6"/>
  <c r="AI1731" i="6"/>
  <c r="AI1736" i="6"/>
  <c r="AI1739" i="6"/>
  <c r="AI1744" i="6"/>
  <c r="AI1747" i="6"/>
  <c r="AI1752" i="6"/>
  <c r="AI1755" i="6"/>
  <c r="AI1760" i="6"/>
  <c r="AI1763" i="6"/>
  <c r="AI1771" i="6"/>
  <c r="AI1776" i="6"/>
  <c r="AI1779" i="6"/>
  <c r="AI1784" i="6"/>
  <c r="AI1787" i="6"/>
  <c r="AI1792" i="6"/>
  <c r="AI1794" i="6"/>
  <c r="AI1799" i="6"/>
  <c r="AI1804" i="6"/>
  <c r="AI1809" i="6"/>
  <c r="AI1810" i="6"/>
  <c r="AI1815" i="6"/>
  <c r="AI1820" i="6"/>
  <c r="AI1825" i="6"/>
  <c r="AI1826" i="6"/>
  <c r="AI1831" i="6"/>
  <c r="AI1836" i="6"/>
  <c r="AI1841" i="6"/>
  <c r="AI1842" i="6"/>
  <c r="AI1847" i="6"/>
  <c r="AI1852" i="6"/>
  <c r="AI1859" i="6"/>
  <c r="AI1860" i="6"/>
  <c r="AI1867" i="6"/>
  <c r="AI1868" i="6"/>
  <c r="AI1875" i="6"/>
  <c r="AI1876" i="6"/>
  <c r="AI1883" i="6"/>
  <c r="AI1884" i="6"/>
  <c r="AI1891" i="6"/>
  <c r="AI1892" i="6"/>
  <c r="AI1899" i="6"/>
  <c r="AI1900" i="6"/>
  <c r="AI1907" i="6"/>
  <c r="AI1908" i="6"/>
  <c r="AI1915" i="6"/>
  <c r="AI1916" i="6"/>
  <c r="AI1923" i="6"/>
  <c r="AI1924" i="6"/>
  <c r="AI1931" i="6"/>
  <c r="AI1932" i="6"/>
  <c r="AI1940" i="6"/>
  <c r="AI1948" i="6"/>
  <c r="AI1956" i="6"/>
  <c r="AI1964" i="6"/>
  <c r="AI1972" i="6"/>
  <c r="AI1980" i="6"/>
  <c r="AI1988" i="6"/>
  <c r="AI1996" i="6"/>
  <c r="AI2004" i="6"/>
  <c r="AI2012" i="6"/>
  <c r="AI2020" i="6"/>
  <c r="AI2028" i="6"/>
  <c r="AI2039" i="6"/>
  <c r="AI2047" i="6"/>
  <c r="AI2055" i="6"/>
  <c r="AI2063" i="6"/>
  <c r="AI2071" i="6"/>
  <c r="AI2079" i="6"/>
  <c r="AI2080" i="6"/>
  <c r="AI2082" i="6"/>
  <c r="AI2086" i="6"/>
  <c r="AI2093" i="6"/>
  <c r="AI2097" i="6"/>
  <c r="AI2111" i="6"/>
  <c r="AI2112" i="6"/>
  <c r="AI2114" i="6"/>
  <c r="AI2118" i="6"/>
  <c r="AI2125" i="6"/>
  <c r="AI2129" i="6"/>
  <c r="AI2143" i="6"/>
  <c r="AI2144" i="6"/>
  <c r="AI2146" i="6"/>
  <c r="AI2150" i="6"/>
  <c r="AI2157" i="6"/>
  <c r="AI2161" i="6"/>
  <c r="AI2175" i="6"/>
  <c r="AI2176" i="6"/>
  <c r="AI2178" i="6"/>
  <c r="AI2182" i="6"/>
  <c r="AI2189" i="6"/>
  <c r="AI2230" i="6"/>
  <c r="AI2235" i="6"/>
  <c r="AI2236" i="6"/>
  <c r="AI2257" i="6"/>
  <c r="AI2294" i="6"/>
  <c r="AI2299" i="6"/>
  <c r="AI2300" i="6"/>
  <c r="AI2337" i="6"/>
  <c r="AI2340" i="6"/>
  <c r="AI2369" i="6"/>
  <c r="AI2372" i="6"/>
  <c r="AI2401" i="6"/>
  <c r="AI2404" i="6"/>
  <c r="AI2430" i="6"/>
  <c r="AI2435" i="6"/>
  <c r="AI2480" i="6"/>
  <c r="AI2481" i="6"/>
  <c r="AI2512" i="6"/>
  <c r="AI2513" i="6"/>
  <c r="AI2544" i="6"/>
  <c r="AI2545" i="6"/>
  <c r="AI2746" i="6"/>
  <c r="AI2754" i="6"/>
  <c r="AI2762" i="6"/>
  <c r="AI2770" i="6"/>
  <c r="AI2786" i="6"/>
  <c r="AI2794" i="6"/>
  <c r="AI2795" i="6"/>
  <c r="AI2796" i="6"/>
  <c r="AI2797" i="6"/>
  <c r="AI2798" i="6"/>
  <c r="AI2799" i="6"/>
  <c r="AI2800" i="6"/>
  <c r="AI2801" i="6"/>
  <c r="AI2802" i="6"/>
  <c r="AI2803" i="6"/>
  <c r="AI2804" i="6"/>
  <c r="AI2805" i="6"/>
  <c r="AI2806" i="6"/>
  <c r="AI2807" i="6"/>
  <c r="AI2808" i="6"/>
  <c r="AI2809" i="6"/>
  <c r="AI2810" i="6"/>
  <c r="AI2811" i="6"/>
  <c r="AI2812" i="6"/>
  <c r="AI2813" i="6"/>
  <c r="AI2814" i="6"/>
  <c r="AI2815" i="6"/>
  <c r="AI2816" i="6"/>
  <c r="AI2817" i="6"/>
  <c r="AI2818" i="6"/>
  <c r="AI2819" i="6"/>
  <c r="AI2820" i="6"/>
  <c r="AI2821" i="6"/>
  <c r="AI2822" i="6"/>
  <c r="AI2823" i="6"/>
  <c r="AI2824" i="6"/>
  <c r="AI2825" i="6"/>
  <c r="AI2826" i="6"/>
  <c r="AI2827" i="6"/>
  <c r="AI2828" i="6"/>
  <c r="AI2829" i="6"/>
  <c r="AI2830" i="6"/>
  <c r="AI2831" i="6"/>
  <c r="AI2832" i="6"/>
  <c r="AI2833" i="6"/>
  <c r="AI2834" i="6"/>
  <c r="AI2835" i="6"/>
  <c r="AI2836" i="6"/>
  <c r="AI2837" i="6"/>
  <c r="AI2838" i="6"/>
  <c r="AI2839" i="6"/>
  <c r="AI2840" i="6"/>
  <c r="AI2841" i="6"/>
  <c r="AI2842" i="6"/>
  <c r="AI2843" i="6"/>
  <c r="AI2844" i="6"/>
  <c r="AI2845" i="6"/>
  <c r="AI2846" i="6"/>
  <c r="AI2847" i="6"/>
  <c r="AI2848" i="6"/>
  <c r="AI2849" i="6"/>
  <c r="AI2850" i="6"/>
  <c r="AI2851" i="6"/>
  <c r="AI2852" i="6"/>
  <c r="AI2853" i="6"/>
  <c r="AI2854" i="6"/>
  <c r="AI2855" i="6"/>
  <c r="AI2856" i="6"/>
  <c r="AI2857" i="6"/>
  <c r="AI2858" i="6"/>
  <c r="AI2859" i="6"/>
  <c r="AI2860" i="6"/>
  <c r="AI2861" i="6"/>
  <c r="AI2862" i="6"/>
  <c r="AI2863" i="6"/>
  <c r="AI2864" i="6"/>
  <c r="AI2865" i="6"/>
  <c r="AI2866" i="6"/>
  <c r="AI2867" i="6"/>
  <c r="AI2868" i="6"/>
  <c r="AI2869" i="6"/>
  <c r="AI2870" i="6"/>
  <c r="AI2871" i="6"/>
  <c r="AI2872" i="6"/>
  <c r="AI2873" i="6"/>
  <c r="AI2874" i="6"/>
  <c r="AI2875" i="6"/>
  <c r="AI2876" i="6"/>
  <c r="AI2877" i="6"/>
  <c r="AI2878" i="6"/>
  <c r="AI2879" i="6"/>
  <c r="AI2880" i="6"/>
  <c r="AI2881" i="6"/>
  <c r="AI2882" i="6"/>
  <c r="AI2883" i="6"/>
  <c r="AI2884" i="6"/>
  <c r="AI2885" i="6"/>
  <c r="AI2886" i="6"/>
  <c r="AI2887" i="6"/>
  <c r="AI2888" i="6"/>
  <c r="AI2889" i="6"/>
  <c r="AI2890" i="6"/>
  <c r="AI2891" i="6"/>
  <c r="AI2892" i="6"/>
  <c r="AI2893" i="6"/>
  <c r="AI2894" i="6"/>
  <c r="AI2895" i="6"/>
  <c r="AI2896" i="6"/>
  <c r="AI2897" i="6"/>
  <c r="AI2898" i="6"/>
  <c r="AI2899" i="6"/>
  <c r="AI2900" i="6"/>
  <c r="AI2901" i="6"/>
  <c r="AI2902" i="6"/>
  <c r="AI2903" i="6"/>
  <c r="AI2904" i="6"/>
  <c r="AI2905" i="6"/>
  <c r="AI2906" i="6"/>
  <c r="AI2907" i="6"/>
  <c r="AI2908" i="6"/>
  <c r="AI2909" i="6"/>
  <c r="AI2910" i="6"/>
  <c r="AI2911" i="6"/>
  <c r="AI2912" i="6"/>
  <c r="AI2913" i="6"/>
  <c r="AI2914" i="6"/>
  <c r="AI2915" i="6"/>
  <c r="AI2916" i="6"/>
  <c r="AI2917" i="6"/>
  <c r="AI2947" i="6"/>
  <c r="AI2952" i="6"/>
  <c r="AI2036" i="6"/>
  <c r="AI2044" i="6"/>
  <c r="AI2052" i="6"/>
  <c r="AI2060" i="6"/>
  <c r="AI2068" i="6"/>
  <c r="AI2076" i="6"/>
  <c r="AI2083" i="6"/>
  <c r="AI2084" i="6"/>
  <c r="AI2091" i="6"/>
  <c r="AI2092" i="6"/>
  <c r="AI2099" i="6"/>
  <c r="AI2100" i="6"/>
  <c r="AI2107" i="6"/>
  <c r="AI2108" i="6"/>
  <c r="AI2115" i="6"/>
  <c r="AI2116" i="6"/>
  <c r="AI2123" i="6"/>
  <c r="AI2124" i="6"/>
  <c r="AI2131" i="6"/>
  <c r="AI2132" i="6"/>
  <c r="AI2139" i="6"/>
  <c r="AI2140" i="6"/>
  <c r="AI2147" i="6"/>
  <c r="AI2148" i="6"/>
  <c r="AI2155" i="6"/>
  <c r="AI2156" i="6"/>
  <c r="AI2163" i="6"/>
  <c r="AI2164" i="6"/>
  <c r="AI2171" i="6"/>
  <c r="AI2172" i="6"/>
  <c r="AI2179" i="6"/>
  <c r="AI2180" i="6"/>
  <c r="AI2187" i="6"/>
  <c r="AI2188" i="6"/>
  <c r="AI2195" i="6"/>
  <c r="AI2196" i="6"/>
  <c r="AI2201" i="6"/>
  <c r="AI2206" i="6"/>
  <c r="AI2211" i="6"/>
  <c r="AI2212" i="6"/>
  <c r="AI2217" i="6"/>
  <c r="AI2222" i="6"/>
  <c r="AI2227" i="6"/>
  <c r="AI2228" i="6"/>
  <c r="AI2233" i="6"/>
  <c r="AI2238" i="6"/>
  <c r="AI2243" i="6"/>
  <c r="AI2244" i="6"/>
  <c r="AI2249" i="6"/>
  <c r="AI2254" i="6"/>
  <c r="AI2259" i="6"/>
  <c r="AI2260" i="6"/>
  <c r="AI2265" i="6"/>
  <c r="AI2270" i="6"/>
  <c r="AI2275" i="6"/>
  <c r="AI2276" i="6"/>
  <c r="AI2281" i="6"/>
  <c r="AI2286" i="6"/>
  <c r="AI2291" i="6"/>
  <c r="AI2292" i="6"/>
  <c r="AI2297" i="6"/>
  <c r="AI2302" i="6"/>
  <c r="AI2307" i="6"/>
  <c r="AI2308" i="6"/>
  <c r="AI2313" i="6"/>
  <c r="AI2322" i="6"/>
  <c r="AI2324" i="6"/>
  <c r="AI2331" i="6"/>
  <c r="AI2333" i="6"/>
  <c r="AI2336" i="6"/>
  <c r="AI2341" i="6"/>
  <c r="AI2344" i="6"/>
  <c r="AI2349" i="6"/>
  <c r="AI2352" i="6"/>
  <c r="AI2357" i="6"/>
  <c r="AI2360" i="6"/>
  <c r="AI2365" i="6"/>
  <c r="AI2368" i="6"/>
  <c r="AI2373" i="6"/>
  <c r="AI2376" i="6"/>
  <c r="AI2381" i="6"/>
  <c r="AI2384" i="6"/>
  <c r="AI2389" i="6"/>
  <c r="AI2392" i="6"/>
  <c r="AI2397" i="6"/>
  <c r="AI2400" i="6"/>
  <c r="AI2405" i="6"/>
  <c r="AI2408" i="6"/>
  <c r="AI2413" i="6"/>
  <c r="AI2416" i="6"/>
  <c r="AI2421" i="6"/>
  <c r="AI2424" i="6"/>
  <c r="AI2429" i="6"/>
  <c r="AI2436" i="6"/>
  <c r="AI2439" i="6"/>
  <c r="AI2442" i="6"/>
  <c r="AI2446" i="6"/>
  <c r="AI2450" i="6"/>
  <c r="AI2454" i="6"/>
  <c r="AI2458" i="6"/>
  <c r="AI2462" i="6"/>
  <c r="AI2466" i="6"/>
  <c r="AI2470" i="6"/>
  <c r="AI2476" i="6"/>
  <c r="AI2477" i="6"/>
  <c r="AI2484" i="6"/>
  <c r="AI2485" i="6"/>
  <c r="AI2492" i="6"/>
  <c r="AI2493" i="6"/>
  <c r="AI2500" i="6"/>
  <c r="AI2501" i="6"/>
  <c r="AI2508" i="6"/>
  <c r="AI2509" i="6"/>
  <c r="AI2516" i="6"/>
  <c r="AI2517" i="6"/>
  <c r="AI2524" i="6"/>
  <c r="AI2525" i="6"/>
  <c r="AI2532" i="6"/>
  <c r="AI2533" i="6"/>
  <c r="AI2540" i="6"/>
  <c r="AI2541" i="6"/>
  <c r="AI2548" i="6"/>
  <c r="AI2549" i="6"/>
  <c r="AI2556" i="6"/>
  <c r="AI2557" i="6"/>
  <c r="AI2564" i="6"/>
  <c r="AI2565" i="6"/>
  <c r="AI2572" i="6"/>
  <c r="AI2573" i="6"/>
  <c r="AI2638" i="6"/>
  <c r="AI2639" i="6"/>
  <c r="AI2646" i="6"/>
  <c r="AI2647" i="6"/>
  <c r="AI2648" i="6"/>
  <c r="AI2649" i="6"/>
  <c r="AI2650" i="6"/>
  <c r="AI2651" i="6"/>
  <c r="AI2652" i="6"/>
  <c r="AI2653" i="6"/>
  <c r="AI2654" i="6"/>
  <c r="AI2655" i="6"/>
  <c r="AI2656" i="6"/>
  <c r="AI2657" i="6"/>
  <c r="AI2658" i="6"/>
  <c r="AI2659" i="6"/>
  <c r="AI2660" i="6"/>
  <c r="AI2661" i="6"/>
  <c r="AI2662" i="6"/>
  <c r="AI2663" i="6"/>
  <c r="AI2664" i="6"/>
  <c r="AI2665" i="6"/>
  <c r="AI2666" i="6"/>
  <c r="AI2667" i="6"/>
  <c r="AI2668" i="6"/>
  <c r="AI2669" i="6"/>
  <c r="AI2670" i="6"/>
  <c r="AI2671" i="6"/>
  <c r="AI2672" i="6"/>
  <c r="AI2673" i="6"/>
  <c r="AI2674" i="6"/>
  <c r="AI2675" i="6"/>
  <c r="AI2676" i="6"/>
  <c r="AI2677" i="6"/>
  <c r="AI2678" i="6"/>
  <c r="AI2679" i="6"/>
  <c r="AI2680" i="6"/>
  <c r="AI2681" i="6"/>
  <c r="AI2682" i="6"/>
  <c r="AI2683" i="6"/>
  <c r="AI2684" i="6"/>
  <c r="AI2685" i="6"/>
  <c r="AI2686" i="6"/>
  <c r="AI2687" i="6"/>
  <c r="AI2688" i="6"/>
  <c r="AI2689" i="6"/>
  <c r="AI2690" i="6"/>
  <c r="AI2691" i="6"/>
  <c r="AI2692" i="6"/>
  <c r="AI2693" i="6"/>
  <c r="AI2694" i="6"/>
  <c r="AI2695" i="6"/>
  <c r="AI2696" i="6"/>
  <c r="AI2697" i="6"/>
  <c r="AI2698" i="6"/>
  <c r="AI2699" i="6"/>
  <c r="AI2700" i="6"/>
  <c r="AI2701" i="6"/>
  <c r="AI2702" i="6"/>
  <c r="AI2703" i="6"/>
  <c r="AI2704" i="6"/>
  <c r="AI2705" i="6"/>
  <c r="AI2706" i="6"/>
  <c r="AI2707" i="6"/>
  <c r="AI2708" i="6"/>
  <c r="AI2709" i="6"/>
  <c r="AI2710" i="6"/>
  <c r="AI2711" i="6"/>
  <c r="AI2712" i="6"/>
  <c r="AI2713" i="6"/>
  <c r="AI2714" i="6"/>
  <c r="AI2715" i="6"/>
  <c r="AI2716" i="6"/>
  <c r="AI2717" i="6"/>
  <c r="AI2718" i="6"/>
  <c r="AI2719" i="6"/>
  <c r="AI2720" i="6"/>
  <c r="AI2721" i="6"/>
  <c r="AI2722" i="6"/>
  <c r="AI2723" i="6"/>
  <c r="AI2724" i="6"/>
  <c r="AI2725" i="6"/>
  <c r="AI2726" i="6"/>
  <c r="AI2727" i="6"/>
  <c r="AI2728" i="6"/>
  <c r="AI2729" i="6"/>
  <c r="AI2730" i="6"/>
  <c r="AI2731" i="6"/>
  <c r="AI2732" i="6"/>
  <c r="AI2733" i="6"/>
  <c r="AI2734" i="6"/>
  <c r="AI2735" i="6"/>
  <c r="AI2736" i="6"/>
  <c r="AI2737" i="6"/>
  <c r="AI2738" i="6"/>
  <c r="AI2739" i="6"/>
  <c r="AI2740" i="6"/>
  <c r="AI2741" i="6"/>
  <c r="AI2742" i="6"/>
  <c r="AI2743" i="6"/>
  <c r="AI2744" i="6"/>
  <c r="AI2745" i="6"/>
  <c r="AI2747" i="6"/>
  <c r="AI2749" i="6"/>
  <c r="AI2751" i="6"/>
  <c r="AI2753" i="6"/>
  <c r="AI2755" i="6"/>
  <c r="AI2757" i="6"/>
  <c r="AI2759" i="6"/>
  <c r="AI2761" i="6"/>
  <c r="AI2763" i="6"/>
  <c r="AI2765" i="6"/>
  <c r="AI2767" i="6"/>
  <c r="AI2769" i="6"/>
  <c r="AI2771" i="6"/>
  <c r="AI2773" i="6"/>
  <c r="AI2775" i="6"/>
  <c r="AI2777" i="6"/>
  <c r="AI2779" i="6"/>
  <c r="AI2781" i="6"/>
  <c r="AI2783" i="6"/>
  <c r="AI2785" i="6"/>
  <c r="AI2787" i="6"/>
  <c r="AI2789" i="6"/>
  <c r="AI2791" i="6"/>
  <c r="AI2793" i="6"/>
  <c r="AI2930" i="6"/>
  <c r="AI2933" i="6"/>
  <c r="AI2939" i="6"/>
  <c r="AI2944" i="6"/>
  <c r="AI2976" i="6"/>
  <c r="AI3065" i="6"/>
  <c r="AI3073" i="6"/>
  <c r="AI3081" i="6"/>
  <c r="AI3098" i="6"/>
  <c r="AI2193" i="6"/>
  <c r="AI2194" i="6"/>
  <c r="AI2199" i="6"/>
  <c r="AI2200" i="6"/>
  <c r="AI2205" i="6"/>
  <c r="AI2210" i="6"/>
  <c r="AI2215" i="6"/>
  <c r="AI2216" i="6"/>
  <c r="AI2221" i="6"/>
  <c r="AI2226" i="6"/>
  <c r="AI2232" i="6"/>
  <c r="AI2237" i="6"/>
  <c r="AI2242" i="6"/>
  <c r="AI2247" i="6"/>
  <c r="AI2248" i="6"/>
  <c r="AI2253" i="6"/>
  <c r="AI2258" i="6"/>
  <c r="AI2263" i="6"/>
  <c r="AI2264" i="6"/>
  <c r="AI2269" i="6"/>
  <c r="AI2274" i="6"/>
  <c r="AI2279" i="6"/>
  <c r="AI2280" i="6"/>
  <c r="AI2285" i="6"/>
  <c r="AI2290" i="6"/>
  <c r="AI2295" i="6"/>
  <c r="AI2296" i="6"/>
  <c r="AI2301" i="6"/>
  <c r="AI2306" i="6"/>
  <c r="AI2311" i="6"/>
  <c r="AI2312" i="6"/>
  <c r="AI2317" i="6"/>
  <c r="AI2318" i="6"/>
  <c r="AI2320" i="6"/>
  <c r="AI2327" i="6"/>
  <c r="AI2329" i="6"/>
  <c r="AI2334" i="6"/>
  <c r="AI2339" i="6"/>
  <c r="AI2342" i="6"/>
  <c r="AI2347" i="6"/>
  <c r="AI2350" i="6"/>
  <c r="AI2355" i="6"/>
  <c r="AI2358" i="6"/>
  <c r="AI2363" i="6"/>
  <c r="AI2366" i="6"/>
  <c r="AI2371" i="6"/>
  <c r="AI2374" i="6"/>
  <c r="AI2379" i="6"/>
  <c r="AI2382" i="6"/>
  <c r="AI2387" i="6"/>
  <c r="AI2390" i="6"/>
  <c r="AI2395" i="6"/>
  <c r="AI2398" i="6"/>
  <c r="AI2403" i="6"/>
  <c r="AI2406" i="6"/>
  <c r="AI2411" i="6"/>
  <c r="AI2414" i="6"/>
  <c r="AI2419" i="6"/>
  <c r="AI2422" i="6"/>
  <c r="AI2427" i="6"/>
  <c r="AI2432" i="6"/>
  <c r="AI2434" i="6"/>
  <c r="AI2443" i="6"/>
  <c r="AI2447" i="6"/>
  <c r="AI2451" i="6"/>
  <c r="AI2455" i="6"/>
  <c r="AI2459" i="6"/>
  <c r="AI2463" i="6"/>
  <c r="AI2467" i="6"/>
  <c r="AI2474" i="6"/>
  <c r="AI2475" i="6"/>
  <c r="AI2482" i="6"/>
  <c r="AI2483" i="6"/>
  <c r="AI2490" i="6"/>
  <c r="AI2491" i="6"/>
  <c r="AI2498" i="6"/>
  <c r="AI2499" i="6"/>
  <c r="AI2506" i="6"/>
  <c r="AI2507" i="6"/>
  <c r="AI2514" i="6"/>
  <c r="AI2515" i="6"/>
  <c r="AI2522" i="6"/>
  <c r="AI2523" i="6"/>
  <c r="AI2530" i="6"/>
  <c r="AI2531" i="6"/>
  <c r="AI2538" i="6"/>
  <c r="AI2539" i="6"/>
  <c r="AI2546" i="6"/>
  <c r="AI2547" i="6"/>
  <c r="AI2554" i="6"/>
  <c r="AI2555" i="6"/>
  <c r="AI2562" i="6"/>
  <c r="AI2563" i="6"/>
  <c r="AI2570" i="6"/>
  <c r="AI2571" i="6"/>
  <c r="AI2636" i="6"/>
  <c r="AI2637" i="6"/>
  <c r="AI2644" i="6"/>
  <c r="AI2645" i="6"/>
  <c r="AI2922" i="6"/>
  <c r="AI2925" i="6"/>
  <c r="AI2954" i="6"/>
  <c r="AI2958" i="6"/>
  <c r="AI2962" i="6"/>
  <c r="AI2966" i="6"/>
  <c r="AI2969" i="6"/>
  <c r="AI3091" i="6"/>
  <c r="AI3092" i="6"/>
  <c r="AI3093" i="6"/>
  <c r="AI3109" i="6"/>
  <c r="AI3117" i="6"/>
  <c r="AI3125" i="6"/>
  <c r="AI3133" i="6"/>
  <c r="AI3140" i="6"/>
  <c r="AI3144" i="6"/>
  <c r="AI3146" i="6"/>
  <c r="AI3151" i="6"/>
  <c r="AI2918" i="6"/>
  <c r="AI2921" i="6"/>
  <c r="AI2926" i="6"/>
  <c r="AI2929" i="6"/>
  <c r="AI2934" i="6"/>
  <c r="AI2937" i="6"/>
  <c r="AI2942" i="6"/>
  <c r="AI2945" i="6"/>
  <c r="AI2950" i="6"/>
  <c r="AI2953" i="6"/>
  <c r="AI2956" i="6"/>
  <c r="AI2960" i="6"/>
  <c r="AI2964" i="6"/>
  <c r="AI2968" i="6"/>
  <c r="AI2972" i="6"/>
  <c r="AI2973" i="6"/>
  <c r="AI2978" i="6"/>
  <c r="AI2979" i="6"/>
  <c r="AI2980" i="6"/>
  <c r="AI2983" i="6"/>
  <c r="AI2984" i="6"/>
  <c r="AI2987" i="6"/>
  <c r="AI2988" i="6"/>
  <c r="AI2991" i="6"/>
  <c r="AI2992" i="6"/>
  <c r="AI2995" i="6"/>
  <c r="AI2996" i="6"/>
  <c r="AI2999" i="6"/>
  <c r="AI3000" i="6"/>
  <c r="AI3003" i="6"/>
  <c r="AI3004" i="6"/>
  <c r="AI3007" i="6"/>
  <c r="AI3008" i="6"/>
  <c r="AI3011" i="6"/>
  <c r="AI3012" i="6"/>
  <c r="AI3015" i="6"/>
  <c r="AI3016" i="6"/>
  <c r="AI3019" i="6"/>
  <c r="AI3020" i="6"/>
  <c r="AI3023" i="6"/>
  <c r="AI3024" i="6"/>
  <c r="AI3027" i="6"/>
  <c r="AI3028" i="6"/>
  <c r="AI3031" i="6"/>
  <c r="AI3032" i="6"/>
  <c r="AI3035" i="6"/>
  <c r="AI3036" i="6"/>
  <c r="AI3039" i="6"/>
  <c r="AI3040" i="6"/>
  <c r="AI3043" i="6"/>
  <c r="AI3044" i="6"/>
  <c r="AI3047" i="6"/>
  <c r="AI3048" i="6"/>
  <c r="AI3051" i="6"/>
  <c r="AI3052" i="6"/>
  <c r="AI3055" i="6"/>
  <c r="AI3056" i="6"/>
  <c r="AI3059" i="6"/>
  <c r="AI3060" i="6"/>
  <c r="AI3063" i="6"/>
  <c r="AI3067" i="6"/>
  <c r="AI3068" i="6"/>
  <c r="AI3069" i="6"/>
  <c r="AI3078" i="6"/>
  <c r="AI3086" i="6"/>
  <c r="AI3087" i="6"/>
  <c r="AI3088" i="6"/>
  <c r="AI3089" i="6"/>
  <c r="AI3095" i="6"/>
  <c r="AI3096" i="6"/>
  <c r="AI3097" i="6"/>
  <c r="AI3105" i="6"/>
  <c r="AI3113" i="6"/>
  <c r="AI3121" i="6"/>
  <c r="AI3129" i="6"/>
  <c r="AI3137" i="6"/>
  <c r="AI3145" i="6"/>
  <c r="AI3147" i="6"/>
  <c r="AI3169" i="6"/>
  <c r="AI2919" i="6"/>
  <c r="AI2924" i="6"/>
  <c r="AI2927" i="6"/>
  <c r="AI2932" i="6"/>
  <c r="AI2935" i="6"/>
  <c r="AI2943" i="6"/>
  <c r="AI2948" i="6"/>
  <c r="AI2951" i="6"/>
  <c r="AI2957" i="6"/>
  <c r="AI2961" i="6"/>
  <c r="AI2965" i="6"/>
  <c r="AI2970" i="6"/>
  <c r="AI2971" i="6"/>
  <c r="AI2977" i="6"/>
  <c r="AI2982" i="6"/>
  <c r="AI2986" i="6"/>
  <c r="AI2990" i="6"/>
  <c r="AI2994" i="6"/>
  <c r="AI2998" i="6"/>
  <c r="AI3002" i="6"/>
  <c r="AI3006" i="6"/>
  <c r="AI3010" i="6"/>
  <c r="AI3014" i="6"/>
  <c r="AI3018" i="6"/>
  <c r="AI3022" i="6"/>
  <c r="AI3026" i="6"/>
  <c r="AI3030" i="6"/>
  <c r="AI3034" i="6"/>
  <c r="AI3038" i="6"/>
  <c r="AI3042" i="6"/>
  <c r="AI3046" i="6"/>
  <c r="AI3050" i="6"/>
  <c r="AI3054" i="6"/>
  <c r="AI3058" i="6"/>
  <c r="AI3062" i="6"/>
  <c r="AI3066" i="6"/>
  <c r="AI3075" i="6"/>
  <c r="AI3076" i="6"/>
  <c r="AI3077" i="6"/>
  <c r="AI3083" i="6"/>
  <c r="AI3084" i="6"/>
  <c r="AI3085" i="6"/>
  <c r="AI3094" i="6"/>
  <c r="AI3102" i="6"/>
  <c r="AI3103" i="6"/>
  <c r="AI3104" i="6"/>
  <c r="AI3110" i="6"/>
  <c r="AI3111" i="6"/>
  <c r="AI3112" i="6"/>
  <c r="AI3118" i="6"/>
  <c r="AI3119" i="6"/>
  <c r="AI3120" i="6"/>
  <c r="AI3126" i="6"/>
  <c r="AI3127" i="6"/>
  <c r="AI3128" i="6"/>
  <c r="AI3134" i="6"/>
  <c r="AI3135" i="6"/>
  <c r="AI3136" i="6"/>
  <c r="AI3141" i="6"/>
  <c r="AI3143" i="6"/>
  <c r="AI3148" i="6"/>
  <c r="AI3150" i="6"/>
  <c r="AI3153" i="6"/>
  <c r="AI3155" i="6"/>
  <c r="AI3157" i="6"/>
  <c r="AI3159" i="6"/>
  <c r="AI3161" i="6"/>
  <c r="AI3163" i="6"/>
  <c r="AI3165" i="6"/>
  <c r="AI3167" i="6"/>
  <c r="AI3168" i="6"/>
  <c r="AM57" i="7"/>
  <c r="AM59" i="7"/>
  <c r="AM61" i="7"/>
  <c r="AM63" i="7"/>
  <c r="AM64" i="7"/>
  <c r="O137" i="16"/>
  <c r="O136" i="16"/>
  <c r="O135" i="16"/>
  <c r="O134" i="16"/>
  <c r="O130" i="16"/>
  <c r="O131" i="16"/>
  <c r="O132" i="16"/>
  <c r="O133" i="16"/>
  <c r="B25" i="24" l="1"/>
  <c r="B24" i="24"/>
  <c r="V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Q107" i="15"/>
  <c r="C107" i="15"/>
  <c r="B107" i="15"/>
  <c r="Q106" i="15"/>
  <c r="C106" i="15"/>
  <c r="B106" i="15"/>
  <c r="Q105" i="15"/>
  <c r="C105" i="15"/>
  <c r="B105" i="15"/>
  <c r="Q104" i="15"/>
  <c r="C104" i="15"/>
  <c r="B104" i="15"/>
  <c r="Q103" i="15"/>
  <c r="C103" i="15"/>
  <c r="B103" i="15"/>
  <c r="Q102" i="15"/>
  <c r="C102" i="15"/>
  <c r="B102" i="15"/>
  <c r="Q101" i="15"/>
  <c r="C101" i="15"/>
  <c r="B101" i="15"/>
  <c r="Q100" i="15"/>
  <c r="C100" i="15"/>
  <c r="B100" i="15"/>
  <c r="Q99" i="15"/>
  <c r="C99" i="15"/>
  <c r="B99" i="15"/>
  <c r="Q98" i="15"/>
  <c r="C98" i="15"/>
  <c r="B98" i="15"/>
  <c r="Q97" i="15"/>
  <c r="C97" i="15"/>
  <c r="B97" i="15"/>
  <c r="Q96" i="15"/>
  <c r="C96" i="15"/>
  <c r="B96" i="15"/>
  <c r="Q95" i="15"/>
  <c r="C95" i="15"/>
  <c r="B95" i="15"/>
  <c r="Q94" i="15"/>
  <c r="C94" i="15"/>
  <c r="B94" i="15"/>
  <c r="Q93" i="15"/>
  <c r="C93" i="15"/>
  <c r="B93" i="15"/>
  <c r="Q92" i="15"/>
  <c r="C92" i="15"/>
  <c r="B92" i="15"/>
  <c r="Q91" i="15"/>
  <c r="C91" i="15"/>
  <c r="B91" i="15"/>
  <c r="Q90" i="15"/>
  <c r="C90" i="15"/>
  <c r="B90" i="15"/>
  <c r="Q89" i="15"/>
  <c r="C89" i="15"/>
  <c r="B89" i="15"/>
  <c r="Q88" i="15"/>
  <c r="C88" i="15"/>
  <c r="B88" i="15"/>
  <c r="Q87" i="15"/>
  <c r="C87" i="15"/>
  <c r="B87" i="15"/>
  <c r="Q86" i="15"/>
  <c r="C86" i="15"/>
  <c r="B86" i="15"/>
  <c r="Q53" i="15"/>
  <c r="C53" i="15"/>
  <c r="B53" i="15"/>
  <c r="Q52" i="15"/>
  <c r="C52" i="15"/>
  <c r="B52" i="15"/>
  <c r="Q51" i="15"/>
  <c r="C51" i="15"/>
  <c r="B51" i="15"/>
  <c r="Q50" i="15"/>
  <c r="C50" i="15"/>
  <c r="B50" i="15"/>
  <c r="Q49" i="15"/>
  <c r="C49" i="15"/>
  <c r="B49" i="15"/>
  <c r="Q48" i="15"/>
  <c r="C48" i="15"/>
  <c r="B48" i="15"/>
  <c r="Q47" i="15"/>
  <c r="C47" i="15"/>
  <c r="B47" i="15"/>
  <c r="Q46" i="15"/>
  <c r="C46" i="15"/>
  <c r="B46" i="15"/>
  <c r="Q45" i="15"/>
  <c r="C45" i="15"/>
  <c r="B45" i="15"/>
  <c r="Q44" i="15"/>
  <c r="C44" i="15"/>
  <c r="B44" i="15"/>
  <c r="Q43" i="15"/>
  <c r="C43" i="15"/>
  <c r="B43" i="15"/>
  <c r="Q42" i="15"/>
  <c r="C42" i="15"/>
  <c r="B42" i="15"/>
  <c r="Q41" i="15"/>
  <c r="C41" i="15"/>
  <c r="B41" i="15"/>
  <c r="Q40" i="15"/>
  <c r="C40" i="15"/>
  <c r="B40" i="15"/>
  <c r="Q39" i="15"/>
  <c r="C39" i="15"/>
  <c r="B39" i="15"/>
  <c r="Q38" i="15"/>
  <c r="C38" i="15"/>
  <c r="B38" i="15"/>
  <c r="Q37" i="15"/>
  <c r="C37" i="15"/>
  <c r="B37" i="15"/>
  <c r="Q36" i="15"/>
  <c r="C36" i="15"/>
  <c r="B36" i="15"/>
  <c r="Q35" i="15"/>
  <c r="C35" i="15"/>
  <c r="B35" i="15"/>
  <c r="Q34" i="15"/>
  <c r="C34" i="15"/>
  <c r="B34" i="15"/>
  <c r="Q33" i="15"/>
  <c r="C33" i="15"/>
  <c r="B33" i="15"/>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s="1"/>
  <c r="AB2" i="6"/>
  <c r="AA2" i="6"/>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E67" i="3"/>
  <c r="AF67" i="3"/>
  <c r="Q32" i="3"/>
  <c r="C32" i="3"/>
  <c r="B32" i="3"/>
  <c r="AR54" i="7"/>
  <c r="AR66" i="7"/>
  <c r="AO53" i="7"/>
  <c r="AM53" i="7" s="1"/>
  <c r="AN54" i="7"/>
  <c r="AQ66" i="7"/>
  <c r="AP66" i="7"/>
  <c r="AO66" i="7"/>
  <c r="AM66" i="7" s="1"/>
  <c r="AQ54" i="7"/>
  <c r="AP54" i="7"/>
  <c r="AO54" i="7"/>
  <c r="J54" i="7"/>
  <c r="I54" i="7"/>
  <c r="AQ53" i="7"/>
  <c r="AP53" i="7"/>
  <c r="J53" i="7"/>
  <c r="I53" i="7"/>
  <c r="AQ52" i="7"/>
  <c r="AP52" i="7"/>
  <c r="AO52" i="7"/>
  <c r="AM52" i="7"/>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M41" i="7"/>
  <c r="AO41" i="7"/>
  <c r="AP41" i="7"/>
  <c r="AQ41" i="7"/>
  <c r="AR41" i="7"/>
  <c r="I42" i="7"/>
  <c r="J42" i="7"/>
  <c r="P42" i="7"/>
  <c r="AM42" i="7"/>
  <c r="AO42" i="7"/>
  <c r="AP42" i="7"/>
  <c r="AQ42" i="7"/>
  <c r="I43" i="7"/>
  <c r="J43" i="7"/>
  <c r="P43" i="7"/>
  <c r="AM43" i="7"/>
  <c r="AO43" i="7"/>
  <c r="AP43" i="7"/>
  <c r="AQ43" i="7"/>
  <c r="AR43" i="7"/>
  <c r="I44" i="7"/>
  <c r="J44" i="7"/>
  <c r="P44" i="7"/>
  <c r="AM44" i="7"/>
  <c r="AO44" i="7"/>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M48" i="7" s="1"/>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S5" i="3"/>
  <c r="T5" i="3"/>
  <c r="U5" i="3"/>
  <c r="H2" i="32" s="1"/>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S62" i="3"/>
  <c r="T62" i="3"/>
  <c r="U62" i="3"/>
  <c r="AC62" i="3"/>
  <c r="AD62" i="3"/>
  <c r="AE62" i="3"/>
  <c r="AF62" i="3"/>
  <c r="AH62" i="3"/>
  <c r="AI62" i="3"/>
  <c r="AJ62" i="3"/>
  <c r="AD67" i="3"/>
  <c r="Q1" i="15"/>
  <c r="Q2" i="15"/>
  <c r="Q3" i="15"/>
  <c r="Q5" i="15"/>
  <c r="R5" i="15"/>
  <c r="S5" i="15"/>
  <c r="T5" i="15"/>
  <c r="U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A116" i="15"/>
  <c r="B116" i="15"/>
  <c r="C116" i="15"/>
  <c r="D116" i="15"/>
  <c r="E116" i="15"/>
  <c r="F116" i="15"/>
  <c r="G116" i="15"/>
  <c r="J116" i="15"/>
  <c r="K116" i="15"/>
  <c r="L116" i="15"/>
  <c r="M116" i="15"/>
  <c r="N116" i="15"/>
  <c r="P116" i="15"/>
  <c r="Q116" i="15"/>
  <c r="R116" i="15"/>
  <c r="S116" i="15"/>
  <c r="T116" i="15"/>
  <c r="U116" i="15"/>
  <c r="AC116" i="15"/>
  <c r="AD116" i="15"/>
  <c r="AE116" i="15"/>
  <c r="AF116" i="15"/>
  <c r="AG116" i="15"/>
  <c r="AH116" i="15"/>
  <c r="AI116" i="15"/>
  <c r="AJ116" i="15"/>
  <c r="AK116" i="15"/>
  <c r="AD121" i="15"/>
  <c r="AE121" i="15"/>
  <c r="AF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S83" i="3"/>
  <c r="H117" i="19"/>
  <c r="H1" i="19" s="1"/>
  <c r="L67" i="20"/>
  <c r="AC80" i="3"/>
  <c r="I125" i="16"/>
  <c r="N117" i="19"/>
  <c r="N1" i="19" s="1"/>
  <c r="P117" i="19"/>
  <c r="R117" i="19"/>
  <c r="R1" i="19" s="1"/>
  <c r="R119" i="19" s="1"/>
  <c r="R118" i="19" s="1"/>
  <c r="L117" i="19"/>
  <c r="L1" i="19" s="1"/>
  <c r="C117" i="19"/>
  <c r="U83" i="3"/>
  <c r="AD80" i="3"/>
  <c r="G80" i="3"/>
  <c r="D67" i="20"/>
  <c r="D50" i="20" s="1"/>
  <c r="AG44" i="7"/>
  <c r="BA42" i="7"/>
  <c r="AC42" i="7" s="1"/>
  <c r="AY21" i="7"/>
  <c r="BA3" i="7"/>
  <c r="AG42" i="7"/>
  <c r="D5" i="32" l="1"/>
  <c r="D8" i="32"/>
  <c r="C5" i="32"/>
  <c r="D6" i="32"/>
  <c r="D4" i="32"/>
  <c r="C9" i="32"/>
  <c r="C7" i="32"/>
  <c r="C6" i="32"/>
  <c r="C4" i="32"/>
  <c r="D9" i="32"/>
  <c r="C3" i="32"/>
  <c r="D7" i="32"/>
  <c r="D3" i="32"/>
  <c r="C8" i="32"/>
  <c r="R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6" i="19"/>
  <c r="P100" i="19"/>
  <c r="P105" i="19"/>
  <c r="P99" i="19"/>
  <c r="P107" i="19"/>
  <c r="P101" i="19"/>
  <c r="P103" i="19"/>
  <c r="P102" i="19"/>
  <c r="P104" i="19"/>
  <c r="P109" i="19"/>
  <c r="P108" i="19"/>
  <c r="P98" i="19"/>
  <c r="C87" i="19"/>
  <c r="C44" i="19"/>
  <c r="C88" i="19"/>
  <c r="AA29" i="7"/>
  <c r="AE29" i="7"/>
  <c r="C437" i="13"/>
  <c r="AC2" i="7"/>
  <c r="X2" i="7"/>
  <c r="AG2" i="7"/>
  <c r="P4" i="6"/>
  <c r="Q3" i="6"/>
  <c r="AB3157" i="6"/>
  <c r="AB3154" i="6"/>
  <c r="AB3149" i="6"/>
  <c r="AB3146" i="6"/>
  <c r="AB3141" i="6"/>
  <c r="AB3099" i="6"/>
  <c r="AB3091" i="6"/>
  <c r="AB3089" i="6"/>
  <c r="AB3086" i="6"/>
  <c r="AB3084" i="6"/>
  <c r="AB3082" i="6"/>
  <c r="AB3080" i="6"/>
  <c r="AB3040" i="6"/>
  <c r="AB3037" i="6"/>
  <c r="AB3032" i="6"/>
  <c r="AB3029" i="6"/>
  <c r="AB3024" i="6"/>
  <c r="AB3021" i="6"/>
  <c r="AB3016" i="6"/>
  <c r="AB3013" i="6"/>
  <c r="AB2976" i="6"/>
  <c r="AB2973" i="6"/>
  <c r="AB2970" i="6"/>
  <c r="AB2967" i="6"/>
  <c r="AB2962" i="6"/>
  <c r="AB2959" i="6"/>
  <c r="AB2954" i="6"/>
  <c r="AB2951" i="6"/>
  <c r="AB2946" i="6"/>
  <c r="AB2910" i="6"/>
  <c r="AB2906" i="6"/>
  <c r="AB2902" i="6"/>
  <c r="AB2898" i="6"/>
  <c r="AB2894" i="6"/>
  <c r="AB2890" i="6"/>
  <c r="AB2886" i="6"/>
  <c r="AB2882" i="6"/>
  <c r="AB2879" i="6"/>
  <c r="AB2876" i="6"/>
  <c r="AB2871" i="6"/>
  <c r="AB2868" i="6"/>
  <c r="AB2863" i="6"/>
  <c r="AB2860" i="6"/>
  <c r="AB2855" i="6"/>
  <c r="AB2852" i="6"/>
  <c r="AB2783" i="6"/>
  <c r="AB2780" i="6"/>
  <c r="AB2775" i="6"/>
  <c r="AB2772" i="6"/>
  <c r="AB2767" i="6"/>
  <c r="AB2764" i="6"/>
  <c r="AB2759" i="6"/>
  <c r="AB2756" i="6"/>
  <c r="AB2719" i="6"/>
  <c r="AB2716" i="6"/>
  <c r="AB2711" i="6"/>
  <c r="AB2708" i="6"/>
  <c r="AB2705" i="6"/>
  <c r="AB2702" i="6"/>
  <c r="AB2697" i="6"/>
  <c r="AB2694" i="6"/>
  <c r="AB2657" i="6"/>
  <c r="AB2654" i="6"/>
  <c r="AB2649" i="6"/>
  <c r="AB2647" i="6"/>
  <c r="AB2642" i="6"/>
  <c r="AB2640" i="6"/>
  <c r="AB2633" i="6"/>
  <c r="AB2631" i="6"/>
  <c r="AB2626" i="6"/>
  <c r="AB2558" i="6"/>
  <c r="AB2554" i="6"/>
  <c r="AB2550" i="6"/>
  <c r="AB2546" i="6"/>
  <c r="AB2542" i="6"/>
  <c r="AB2538" i="6"/>
  <c r="AB2534" i="6"/>
  <c r="AB2530" i="6"/>
  <c r="AB2494" i="6"/>
  <c r="AB2490" i="6"/>
  <c r="AB3169" i="6"/>
  <c r="AB3167" i="6"/>
  <c r="AB3165" i="6"/>
  <c r="AB3163" i="6"/>
  <c r="AB3161" i="6"/>
  <c r="AB3159" i="6"/>
  <c r="AB3156" i="6"/>
  <c r="AB3151" i="6"/>
  <c r="AB3148" i="6"/>
  <c r="AB3143" i="6"/>
  <c r="AB3138" i="6"/>
  <c r="AB3105" i="6"/>
  <c r="AB3102" i="6"/>
  <c r="AB3100" i="6"/>
  <c r="AB3097" i="6"/>
  <c r="AB3094" i="6"/>
  <c r="AB3092" i="6"/>
  <c r="AB3087" i="6"/>
  <c r="AB3077" i="6"/>
  <c r="AB3075" i="6"/>
  <c r="AB3038" i="6"/>
  <c r="AB3035" i="6"/>
  <c r="AB3030" i="6"/>
  <c r="AB3027" i="6"/>
  <c r="AB3022" i="6"/>
  <c r="AB3019" i="6"/>
  <c r="AB3014" i="6"/>
  <c r="AB3011" i="6"/>
  <c r="AB2974" i="6"/>
  <c r="AB2968" i="6"/>
  <c r="AB2965" i="6"/>
  <c r="AB2960" i="6"/>
  <c r="AB2957" i="6"/>
  <c r="AB2952" i="6"/>
  <c r="AB2949" i="6"/>
  <c r="AB2911" i="6"/>
  <c r="AB2907" i="6"/>
  <c r="AB2903" i="6"/>
  <c r="AB2899" i="6"/>
  <c r="AB2895" i="6"/>
  <c r="AB2891" i="6"/>
  <c r="AB2887" i="6"/>
  <c r="AB2883" i="6"/>
  <c r="AB2877" i="6"/>
  <c r="AB2874" i="6"/>
  <c r="AB2869" i="6"/>
  <c r="AB2866" i="6"/>
  <c r="AB2861" i="6"/>
  <c r="AB2858" i="6"/>
  <c r="AB2853" i="6"/>
  <c r="AB2850" i="6"/>
  <c r="AB2781" i="6"/>
  <c r="AB2778" i="6"/>
  <c r="AB2773" i="6"/>
  <c r="AB2770" i="6"/>
  <c r="AB2765" i="6"/>
  <c r="AB2762" i="6"/>
  <c r="AB2757" i="6"/>
  <c r="AB2754" i="6"/>
  <c r="AB2717" i="6"/>
  <c r="AB2714" i="6"/>
  <c r="AB2709" i="6"/>
  <c r="AB2707" i="6"/>
  <c r="AB2704" i="6"/>
  <c r="AB2699" i="6"/>
  <c r="AB2696" i="6"/>
  <c r="AB2691" i="6"/>
  <c r="AB2656" i="6"/>
  <c r="AB2651" i="6"/>
  <c r="AB2646" i="6"/>
  <c r="AB2644" i="6"/>
  <c r="AB2637" i="6"/>
  <c r="AB2635" i="6"/>
  <c r="AB2630" i="6"/>
  <c r="AB2628" i="6"/>
  <c r="AB2559" i="6"/>
  <c r="AB2555" i="6"/>
  <c r="AB2551" i="6"/>
  <c r="AB2547" i="6"/>
  <c r="AB2543" i="6"/>
  <c r="AB2539" i="6"/>
  <c r="AB2535" i="6"/>
  <c r="AB2531" i="6"/>
  <c r="AB2495" i="6"/>
  <c r="AB2491" i="6"/>
  <c r="AB3164" i="6"/>
  <c r="AB3158" i="6"/>
  <c r="AB3150" i="6"/>
  <c r="AB3142" i="6"/>
  <c r="AB3140" i="6"/>
  <c r="AB3079" i="6"/>
  <c r="AB3076" i="6"/>
  <c r="AB2972" i="6"/>
  <c r="AB2966" i="6"/>
  <c r="AB2964" i="6"/>
  <c r="AB2958" i="6"/>
  <c r="AB2956" i="6"/>
  <c r="AB2950" i="6"/>
  <c r="AB2948" i="6"/>
  <c r="AB2908" i="6"/>
  <c r="AB2900" i="6"/>
  <c r="AB2892" i="6"/>
  <c r="AB2884" i="6"/>
  <c r="AB2700" i="6"/>
  <c r="AB2692" i="6"/>
  <c r="AB2652" i="6"/>
  <c r="AB2645" i="6"/>
  <c r="AB2639" i="6"/>
  <c r="AB2636" i="6"/>
  <c r="AB2629" i="6"/>
  <c r="AB2557" i="6"/>
  <c r="AB2549" i="6"/>
  <c r="AB2541" i="6"/>
  <c r="AB2533" i="6"/>
  <c r="AB2493" i="6"/>
  <c r="AB2487" i="6"/>
  <c r="AB2483" i="6"/>
  <c r="AB2479" i="6"/>
  <c r="AB2475" i="6"/>
  <c r="AB2471" i="6"/>
  <c r="AB2467" i="6"/>
  <c r="AB2463" i="6"/>
  <c r="AB2459" i="6"/>
  <c r="AB2455" i="6"/>
  <c r="AB2451" i="6"/>
  <c r="AB2447" i="6"/>
  <c r="AB2443" i="6"/>
  <c r="AB2439" i="6"/>
  <c r="AB2435" i="6"/>
  <c r="AB2367" i="6"/>
  <c r="AB2363" i="6"/>
  <c r="AB2359" i="6"/>
  <c r="AB2355" i="6"/>
  <c r="AB2351" i="6"/>
  <c r="AB2347" i="6"/>
  <c r="AB2343" i="6"/>
  <c r="AB2339" i="6"/>
  <c r="AB2305" i="6"/>
  <c r="AB2300" i="6"/>
  <c r="AB2297" i="6"/>
  <c r="AB2292" i="6"/>
  <c r="AB2289" i="6"/>
  <c r="AB2284" i="6"/>
  <c r="AB2281" i="6"/>
  <c r="AB2276" i="6"/>
  <c r="AB2241" i="6"/>
  <c r="AB2236" i="6"/>
  <c r="AB2233" i="6"/>
  <c r="AB2228" i="6"/>
  <c r="AB2223" i="6"/>
  <c r="AB2221" i="6"/>
  <c r="AB2214" i="6"/>
  <c r="AB2212" i="6"/>
  <c r="AB2175" i="6"/>
  <c r="AB2173" i="6"/>
  <c r="AB2166" i="6"/>
  <c r="AB2164" i="6"/>
  <c r="AB2159" i="6"/>
  <c r="AB2157" i="6"/>
  <c r="AB2150" i="6"/>
  <c r="AB2113" i="6"/>
  <c r="AB2110" i="6"/>
  <c r="AB2105" i="6"/>
  <c r="AB2102" i="6"/>
  <c r="AB2097" i="6"/>
  <c r="AB2094" i="6"/>
  <c r="AB2089" i="6"/>
  <c r="AB2086" i="6"/>
  <c r="AB2049" i="6"/>
  <c r="AB2046" i="6"/>
  <c r="AB3166" i="6"/>
  <c r="AB3153" i="6"/>
  <c r="AB3145" i="6"/>
  <c r="AB3103" i="6"/>
  <c r="AB3101" i="6"/>
  <c r="AB3095" i="6"/>
  <c r="AB3093" i="6"/>
  <c r="AB3088" i="6"/>
  <c r="AB3081" i="6"/>
  <c r="AB3078" i="6"/>
  <c r="AB2909" i="6"/>
  <c r="AB2901" i="6"/>
  <c r="AB2893" i="6"/>
  <c r="AB2885" i="6"/>
  <c r="AB2703" i="6"/>
  <c r="AB2695" i="6"/>
  <c r="AB2655" i="6"/>
  <c r="AB2648" i="6"/>
  <c r="AB2641" i="6"/>
  <c r="AB2638" i="6"/>
  <c r="AB2632" i="6"/>
  <c r="AB2560" i="6"/>
  <c r="AB2552" i="6"/>
  <c r="AB2544" i="6"/>
  <c r="AB2536" i="6"/>
  <c r="AB2496" i="6"/>
  <c r="AB2488" i="6"/>
  <c r="AB2484" i="6"/>
  <c r="AB2480" i="6"/>
  <c r="AB2476" i="6"/>
  <c r="AB2472" i="6"/>
  <c r="AB2468" i="6"/>
  <c r="AB2464" i="6"/>
  <c r="AB2460" i="6"/>
  <c r="AB2456" i="6"/>
  <c r="AB2452" i="6"/>
  <c r="AB2448" i="6"/>
  <c r="AB2444" i="6"/>
  <c r="AB2440" i="6"/>
  <c r="AB2436" i="6"/>
  <c r="AB2368" i="6"/>
  <c r="AB2364" i="6"/>
  <c r="AB2360" i="6"/>
  <c r="AB2356" i="6"/>
  <c r="AB2352" i="6"/>
  <c r="AB2348" i="6"/>
  <c r="AB2344" i="6"/>
  <c r="AB2340" i="6"/>
  <c r="AB2303" i="6"/>
  <c r="AB2298" i="6"/>
  <c r="AB2295" i="6"/>
  <c r="AB2290" i="6"/>
  <c r="AB2287" i="6"/>
  <c r="AB2282" i="6"/>
  <c r="AB2279" i="6"/>
  <c r="AB2274" i="6"/>
  <c r="AB2239" i="6"/>
  <c r="AB2234" i="6"/>
  <c r="AB2231" i="6"/>
  <c r="AB2226" i="6"/>
  <c r="AB2224" i="6"/>
  <c r="AB2219" i="6"/>
  <c r="AB2217" i="6"/>
  <c r="AB2210" i="6"/>
  <c r="AB2176" i="6"/>
  <c r="AB2171" i="6"/>
  <c r="AB2169" i="6"/>
  <c r="AB2162" i="6"/>
  <c r="AB2160" i="6"/>
  <c r="AB2155" i="6"/>
  <c r="AB2153" i="6"/>
  <c r="AB2147" i="6"/>
  <c r="AB2112" i="6"/>
  <c r="AB2107" i="6"/>
  <c r="AB2104" i="6"/>
  <c r="AB2099" i="6"/>
  <c r="AB2096" i="6"/>
  <c r="AB2091" i="6"/>
  <c r="AB2088" i="6"/>
  <c r="AB2083" i="6"/>
  <c r="AB2048" i="6"/>
  <c r="AB2041" i="6"/>
  <c r="AB3160" i="6"/>
  <c r="AB3155" i="6"/>
  <c r="AB3144" i="6"/>
  <c r="AB3096" i="6"/>
  <c r="AB2904" i="6"/>
  <c r="AB2888" i="6"/>
  <c r="AB2698" i="6"/>
  <c r="AB2693" i="6"/>
  <c r="AB2650" i="6"/>
  <c r="AB2561" i="6"/>
  <c r="AB2545" i="6"/>
  <c r="AB2497" i="6"/>
  <c r="AB2485" i="6"/>
  <c r="AB2477" i="6"/>
  <c r="AB2469" i="6"/>
  <c r="AB2461" i="6"/>
  <c r="AB2453" i="6"/>
  <c r="AB2445" i="6"/>
  <c r="AB2437" i="6"/>
  <c r="AB2365" i="6"/>
  <c r="AB2357" i="6"/>
  <c r="AB2349" i="6"/>
  <c r="AB2341" i="6"/>
  <c r="AB2301" i="6"/>
  <c r="AB2299" i="6"/>
  <c r="AB2293" i="6"/>
  <c r="AB2291" i="6"/>
  <c r="AB2285" i="6"/>
  <c r="AB2283" i="6"/>
  <c r="AB2277" i="6"/>
  <c r="AB2275" i="6"/>
  <c r="AB2237" i="6"/>
  <c r="AB2235" i="6"/>
  <c r="AB2229" i="6"/>
  <c r="AB2227" i="6"/>
  <c r="AB2222" i="6"/>
  <c r="AB2213" i="6"/>
  <c r="AB2211" i="6"/>
  <c r="AB2174" i="6"/>
  <c r="AB2165" i="6"/>
  <c r="AB2163" i="6"/>
  <c r="AB2158" i="6"/>
  <c r="AB2149" i="6"/>
  <c r="AB2109" i="6"/>
  <c r="AB2101" i="6"/>
  <c r="AB2093" i="6"/>
  <c r="AB2085" i="6"/>
  <c r="AB2045" i="6"/>
  <c r="AB2043" i="6"/>
  <c r="AB2040" i="6"/>
  <c r="AB2033" i="6"/>
  <c r="AB2031" i="6"/>
  <c r="AB2026" i="6"/>
  <c r="AB2024" i="6"/>
  <c r="AB1985" i="6"/>
  <c r="AB1983" i="6"/>
  <c r="AB1978" i="6"/>
  <c r="AB1976" i="6"/>
  <c r="AB1969" i="6"/>
  <c r="AB1967" i="6"/>
  <c r="AB1962" i="6"/>
  <c r="AB1960" i="6"/>
  <c r="AB1921" i="6"/>
  <c r="AB1919" i="6"/>
  <c r="AB1914" i="6"/>
  <c r="AB1912" i="6"/>
  <c r="AB1905" i="6"/>
  <c r="AB1903" i="6"/>
  <c r="AB1898" i="6"/>
  <c r="AB1896" i="6"/>
  <c r="AB1857" i="6"/>
  <c r="AB1855" i="6"/>
  <c r="AB3168" i="6"/>
  <c r="AB3152" i="6"/>
  <c r="AB3147" i="6"/>
  <c r="AB3104" i="6"/>
  <c r="AB3090" i="6"/>
  <c r="AB3085" i="6"/>
  <c r="AB3083" i="6"/>
  <c r="AB3074" i="6"/>
  <c r="AB3036" i="6"/>
  <c r="AB3034" i="6"/>
  <c r="AB3028" i="6"/>
  <c r="AB3026" i="6"/>
  <c r="AB3020" i="6"/>
  <c r="AB3018" i="6"/>
  <c r="AB3012" i="6"/>
  <c r="AB3010" i="6"/>
  <c r="AB2912" i="6"/>
  <c r="AB2896" i="6"/>
  <c r="AB2880" i="6"/>
  <c r="AB2878" i="6"/>
  <c r="AB2872" i="6"/>
  <c r="AB2870" i="6"/>
  <c r="AB2864" i="6"/>
  <c r="AB2862" i="6"/>
  <c r="AB2856" i="6"/>
  <c r="AB2854" i="6"/>
  <c r="AB2784" i="6"/>
  <c r="AB2782" i="6"/>
  <c r="AB2776" i="6"/>
  <c r="AB2774" i="6"/>
  <c r="AB2768" i="6"/>
  <c r="AB2766" i="6"/>
  <c r="AB2760" i="6"/>
  <c r="AB2758" i="6"/>
  <c r="AB2720" i="6"/>
  <c r="AB2718" i="6"/>
  <c r="AB2712" i="6"/>
  <c r="AB2710" i="6"/>
  <c r="AB2706" i="6"/>
  <c r="AB2701" i="6"/>
  <c r="AB2690" i="6"/>
  <c r="AB2653" i="6"/>
  <c r="AB2634" i="6"/>
  <c r="AB2553" i="6"/>
  <c r="AB2537" i="6"/>
  <c r="AB2489" i="6"/>
  <c r="AB2481" i="6"/>
  <c r="AB2473" i="6"/>
  <c r="AB2465" i="6"/>
  <c r="AB2457" i="6"/>
  <c r="AB2449" i="6"/>
  <c r="AB2441" i="6"/>
  <c r="AB2369" i="6"/>
  <c r="AB2361" i="6"/>
  <c r="AB2353" i="6"/>
  <c r="AB2345" i="6"/>
  <c r="AB2216" i="6"/>
  <c r="AB2168" i="6"/>
  <c r="AB2152" i="6"/>
  <c r="AB2111" i="6"/>
  <c r="AB2103" i="6"/>
  <c r="AB2095" i="6"/>
  <c r="AB2087" i="6"/>
  <c r="AB2047" i="6"/>
  <c r="AB2044" i="6"/>
  <c r="AB2039" i="6"/>
  <c r="AB2034" i="6"/>
  <c r="AB2032" i="6"/>
  <c r="AB2025" i="6"/>
  <c r="AB2023" i="6"/>
  <c r="AB2018" i="6"/>
  <c r="AB1984" i="6"/>
  <c r="AB1977" i="6"/>
  <c r="AB1975" i="6"/>
  <c r="AB1970" i="6"/>
  <c r="AB1968" i="6"/>
  <c r="AB1961" i="6"/>
  <c r="AB1959" i="6"/>
  <c r="AB1954" i="6"/>
  <c r="AB1920" i="6"/>
  <c r="AB1913" i="6"/>
  <c r="AB1911" i="6"/>
  <c r="AB1906" i="6"/>
  <c r="AB1904" i="6"/>
  <c r="AB1897" i="6"/>
  <c r="AB3162" i="6"/>
  <c r="AB2905" i="6"/>
  <c r="AB2643" i="6"/>
  <c r="AB2540" i="6"/>
  <c r="AB2482" i="6"/>
  <c r="AB2466" i="6"/>
  <c r="AB2450" i="6"/>
  <c r="AB2434" i="6"/>
  <c r="AB2354" i="6"/>
  <c r="AB2338" i="6"/>
  <c r="AB2296" i="6"/>
  <c r="AB2294" i="6"/>
  <c r="AB2280" i="6"/>
  <c r="AB2278" i="6"/>
  <c r="AB2232" i="6"/>
  <c r="AB2230" i="6"/>
  <c r="AB2225" i="6"/>
  <c r="AB2215" i="6"/>
  <c r="AB2177" i="6"/>
  <c r="AB2167" i="6"/>
  <c r="AB2161" i="6"/>
  <c r="AB2151" i="6"/>
  <c r="AB1894" i="6"/>
  <c r="AB1892" i="6"/>
  <c r="AB1854" i="6"/>
  <c r="AB1852" i="6"/>
  <c r="AB1845" i="6"/>
  <c r="AB1843" i="6"/>
  <c r="AB1838" i="6"/>
  <c r="AB1836" i="6"/>
  <c r="AB1829" i="6"/>
  <c r="AB1827" i="6"/>
  <c r="AB1822" i="6"/>
  <c r="AB1820" i="6"/>
  <c r="AB1813" i="6"/>
  <c r="AB1811" i="6"/>
  <c r="AB1806" i="6"/>
  <c r="AB1804" i="6"/>
  <c r="AB1795" i="6"/>
  <c r="AB1728" i="6"/>
  <c r="AB1726" i="6"/>
  <c r="AB1717" i="6"/>
  <c r="AB1714" i="6"/>
  <c r="AB1711" i="6"/>
  <c r="AB1708" i="6"/>
  <c r="AB1705" i="6"/>
  <c r="AB1699" i="6"/>
  <c r="AB1696" i="6"/>
  <c r="AB1694" i="6"/>
  <c r="AB1685" i="6"/>
  <c r="AB1682" i="6"/>
  <c r="AB1679" i="6"/>
  <c r="AB1676" i="6"/>
  <c r="AB1673" i="6"/>
  <c r="AB1667" i="6"/>
  <c r="AB1664" i="6"/>
  <c r="AB1662" i="6"/>
  <c r="AB1653" i="6"/>
  <c r="AB1650" i="6"/>
  <c r="AB1647" i="6"/>
  <c r="AB1644" i="6"/>
  <c r="AB1641" i="6"/>
  <c r="AB1635" i="6"/>
  <c r="AB1632" i="6"/>
  <c r="AB1630" i="6"/>
  <c r="AB1621" i="6"/>
  <c r="AB1618" i="6"/>
  <c r="AB1615" i="6"/>
  <c r="AB1612" i="6"/>
  <c r="AB1609" i="6"/>
  <c r="AB1603" i="6"/>
  <c r="AB1504" i="6"/>
  <c r="AB1501" i="6"/>
  <c r="AB1496" i="6"/>
  <c r="AB1493" i="6"/>
  <c r="AB1488" i="6"/>
  <c r="AB1485" i="6"/>
  <c r="AB1480" i="6"/>
  <c r="AB1477" i="6"/>
  <c r="AB1440" i="6"/>
  <c r="AB1437" i="6"/>
  <c r="AB1432" i="6"/>
  <c r="AB1429" i="6"/>
  <c r="AB1424" i="6"/>
  <c r="AB1421" i="6"/>
  <c r="AB1416" i="6"/>
  <c r="AB1413" i="6"/>
  <c r="AB1376" i="6"/>
  <c r="AB1373" i="6"/>
  <c r="AB1368" i="6"/>
  <c r="AB1365" i="6"/>
  <c r="AB1360" i="6"/>
  <c r="AB1357" i="6"/>
  <c r="AB1352" i="6"/>
  <c r="AB1349" i="6"/>
  <c r="AB1312" i="6"/>
  <c r="AB1309" i="6"/>
  <c r="AB1304" i="6"/>
  <c r="AB1301" i="6"/>
  <c r="AB1296" i="6"/>
  <c r="AB1293" i="6"/>
  <c r="AB1288" i="6"/>
  <c r="AB1285" i="6"/>
  <c r="AB1248" i="6"/>
  <c r="AB1245" i="6"/>
  <c r="AB1240" i="6"/>
  <c r="AB1237" i="6"/>
  <c r="AB1232" i="6"/>
  <c r="AB1229" i="6"/>
  <c r="AB1224" i="6"/>
  <c r="AB1221" i="6"/>
  <c r="AB1216" i="6"/>
  <c r="AB1213" i="6"/>
  <c r="AB1208" i="6"/>
  <c r="AB1205" i="6"/>
  <c r="AB1200" i="6"/>
  <c r="AB1197" i="6"/>
  <c r="AB1192" i="6"/>
  <c r="AB1189" i="6"/>
  <c r="AB1152" i="6"/>
  <c r="AB1149" i="6"/>
  <c r="AB1144" i="6"/>
  <c r="AB1141" i="6"/>
  <c r="AB1136" i="6"/>
  <c r="AB1133" i="6"/>
  <c r="AB1128" i="6"/>
  <c r="AB1125" i="6"/>
  <c r="AB1088" i="6"/>
  <c r="AB1085" i="6"/>
  <c r="AB1080" i="6"/>
  <c r="AB1077" i="6"/>
  <c r="AB1072" i="6"/>
  <c r="AB1069" i="6"/>
  <c r="AB1064" i="6"/>
  <c r="AB1061" i="6"/>
  <c r="AB1024" i="6"/>
  <c r="AB1021" i="6"/>
  <c r="AB1016" i="6"/>
  <c r="AB1013" i="6"/>
  <c r="AB1008" i="6"/>
  <c r="AB1005" i="6"/>
  <c r="AB1000" i="6"/>
  <c r="AB997" i="6"/>
  <c r="AB960" i="6"/>
  <c r="AB952" i="6"/>
  <c r="AB944" i="6"/>
  <c r="AB936" i="6"/>
  <c r="AB865" i="6"/>
  <c r="AB860" i="6"/>
  <c r="AB858" i="6"/>
  <c r="AB851" i="6"/>
  <c r="AB849" i="6"/>
  <c r="AB844" i="6"/>
  <c r="AB842" i="6"/>
  <c r="AB835" i="6"/>
  <c r="AB833" i="6"/>
  <c r="AB828" i="6"/>
  <c r="AB826" i="6"/>
  <c r="AB819" i="6"/>
  <c r="AB817" i="6"/>
  <c r="AB812" i="6"/>
  <c r="AB810" i="6"/>
  <c r="AB803" i="6"/>
  <c r="AB703" i="6"/>
  <c r="AB700" i="6"/>
  <c r="AB695" i="6"/>
  <c r="AB692" i="6"/>
  <c r="AB687" i="6"/>
  <c r="AB684" i="6"/>
  <c r="AB679" i="6"/>
  <c r="AB3098" i="6"/>
  <c r="AB2889" i="6"/>
  <c r="AB2556" i="6"/>
  <c r="AB2492" i="6"/>
  <c r="AB2474" i="6"/>
  <c r="AB2458" i="6"/>
  <c r="AB2442" i="6"/>
  <c r="AB2362" i="6"/>
  <c r="AB2346" i="6"/>
  <c r="AB2304" i="6"/>
  <c r="AB2302" i="6"/>
  <c r="AB2288" i="6"/>
  <c r="AB2286" i="6"/>
  <c r="AB2240" i="6"/>
  <c r="AB2238" i="6"/>
  <c r="AB1893" i="6"/>
  <c r="AB1891" i="6"/>
  <c r="AB1856" i="6"/>
  <c r="AB1853" i="6"/>
  <c r="AB1851" i="6"/>
  <c r="AB1846" i="6"/>
  <c r="AB1844" i="6"/>
  <c r="AB1837" i="6"/>
  <c r="AB1835" i="6"/>
  <c r="AB1830" i="6"/>
  <c r="AB1828" i="6"/>
  <c r="AB1821" i="6"/>
  <c r="AB1819" i="6"/>
  <c r="AB1814" i="6"/>
  <c r="AB1812" i="6"/>
  <c r="AB1805" i="6"/>
  <c r="AB1803" i="6"/>
  <c r="AB1797" i="6"/>
  <c r="AB1794" i="6"/>
  <c r="AB1727" i="6"/>
  <c r="AB1724" i="6"/>
  <c r="AB1721" i="6"/>
  <c r="AB1715" i="6"/>
  <c r="AB1712" i="6"/>
  <c r="AB1710" i="6"/>
  <c r="AB1701" i="6"/>
  <c r="AB1698" i="6"/>
  <c r="AB1695" i="6"/>
  <c r="AB1692" i="6"/>
  <c r="AB1689" i="6"/>
  <c r="AB1683" i="6"/>
  <c r="AB1680" i="6"/>
  <c r="AB1678" i="6"/>
  <c r="AB1669" i="6"/>
  <c r="AB1666" i="6"/>
  <c r="AB1663" i="6"/>
  <c r="AB1660" i="6"/>
  <c r="AB1657" i="6"/>
  <c r="AB1651" i="6"/>
  <c r="AB1648" i="6"/>
  <c r="AB1646" i="6"/>
  <c r="AB1637" i="6"/>
  <c r="AB1634" i="6"/>
  <c r="AB1631" i="6"/>
  <c r="AB1628" i="6"/>
  <c r="AB1625" i="6"/>
  <c r="AB1619" i="6"/>
  <c r="AB1616" i="6"/>
  <c r="AB1614" i="6"/>
  <c r="AB1605" i="6"/>
  <c r="AB1602" i="6"/>
  <c r="AB1505" i="6"/>
  <c r="AB1500" i="6"/>
  <c r="AB1497" i="6"/>
  <c r="AB1492" i="6"/>
  <c r="AB1489" i="6"/>
  <c r="AB1484" i="6"/>
  <c r="AB1481" i="6"/>
  <c r="AB1476" i="6"/>
  <c r="AB1441" i="6"/>
  <c r="AB1436" i="6"/>
  <c r="AB1433" i="6"/>
  <c r="AB1428" i="6"/>
  <c r="AB1425" i="6"/>
  <c r="AB1420" i="6"/>
  <c r="AB1417" i="6"/>
  <c r="AB1412" i="6"/>
  <c r="AB1377" i="6"/>
  <c r="AB1372" i="6"/>
  <c r="AB1369" i="6"/>
  <c r="AB1364" i="6"/>
  <c r="AB1361" i="6"/>
  <c r="AB1356" i="6"/>
  <c r="AB1353" i="6"/>
  <c r="AB1348" i="6"/>
  <c r="AB1313" i="6"/>
  <c r="AB1308" i="6"/>
  <c r="AB1305" i="6"/>
  <c r="AB1300" i="6"/>
  <c r="AB1297" i="6"/>
  <c r="AB1292" i="6"/>
  <c r="AB1289" i="6"/>
  <c r="AB1284" i="6"/>
  <c r="AB1249" i="6"/>
  <c r="AB1244" i="6"/>
  <c r="AB1241" i="6"/>
  <c r="AB1236" i="6"/>
  <c r="AB1233" i="6"/>
  <c r="AB1228" i="6"/>
  <c r="AB1225" i="6"/>
  <c r="AB1220" i="6"/>
  <c r="AB1217" i="6"/>
  <c r="AB1212" i="6"/>
  <c r="AB1209" i="6"/>
  <c r="AB1204" i="6"/>
  <c r="AB1201" i="6"/>
  <c r="AB1196" i="6"/>
  <c r="AB1193" i="6"/>
  <c r="AB1188" i="6"/>
  <c r="AB1153" i="6"/>
  <c r="AB1148" i="6"/>
  <c r="AB1145" i="6"/>
  <c r="AB1140" i="6"/>
  <c r="AB1137" i="6"/>
  <c r="AB1132" i="6"/>
  <c r="AB1129" i="6"/>
  <c r="AB1124" i="6"/>
  <c r="AB1089" i="6"/>
  <c r="AB1084" i="6"/>
  <c r="AB1081" i="6"/>
  <c r="AB1076" i="6"/>
  <c r="AB1073" i="6"/>
  <c r="AB1068" i="6"/>
  <c r="AB1065" i="6"/>
  <c r="AB1060" i="6"/>
  <c r="AB1025" i="6"/>
  <c r="AB1020" i="6"/>
  <c r="AB1017" i="6"/>
  <c r="AB1012" i="6"/>
  <c r="AB1009" i="6"/>
  <c r="AB1004" i="6"/>
  <c r="AB1001" i="6"/>
  <c r="AB996" i="6"/>
  <c r="AB956" i="6"/>
  <c r="AB948" i="6"/>
  <c r="AB940" i="6"/>
  <c r="AB932" i="6"/>
  <c r="AB859" i="6"/>
  <c r="AB857" i="6"/>
  <c r="AB852" i="6"/>
  <c r="AB850" i="6"/>
  <c r="AB843" i="6"/>
  <c r="AB841" i="6"/>
  <c r="AB836" i="6"/>
  <c r="AB834" i="6"/>
  <c r="AB827" i="6"/>
  <c r="AB825" i="6"/>
  <c r="AB820" i="6"/>
  <c r="AB818" i="6"/>
  <c r="AB811" i="6"/>
  <c r="AB809" i="6"/>
  <c r="AB804" i="6"/>
  <c r="AB802" i="6"/>
  <c r="AB704" i="6"/>
  <c r="AB699" i="6"/>
  <c r="AB696" i="6"/>
  <c r="AB691" i="6"/>
  <c r="AB688" i="6"/>
  <c r="AB683" i="6"/>
  <c r="AB680" i="6"/>
  <c r="AB675" i="6"/>
  <c r="AB640" i="6"/>
  <c r="AB635" i="6"/>
  <c r="AB632" i="6"/>
  <c r="AB3139" i="6"/>
  <c r="AB2627" i="6"/>
  <c r="AB2478" i="6"/>
  <c r="AB2446" i="6"/>
  <c r="AB2350" i="6"/>
  <c r="AB2146" i="6"/>
  <c r="AB2108" i="6"/>
  <c r="AB2098" i="6"/>
  <c r="AB2092" i="6"/>
  <c r="AB2082" i="6"/>
  <c r="AB2037" i="6"/>
  <c r="AB2035" i="6"/>
  <c r="AB2030" i="6"/>
  <c r="AB2028" i="6"/>
  <c r="AB2021" i="6"/>
  <c r="AB2019" i="6"/>
  <c r="AB1982" i="6"/>
  <c r="AB1980" i="6"/>
  <c r="AB1973" i="6"/>
  <c r="AB1971" i="6"/>
  <c r="AB1966" i="6"/>
  <c r="AB1964" i="6"/>
  <c r="AB1957" i="6"/>
  <c r="AB1955" i="6"/>
  <c r="AB1918" i="6"/>
  <c r="AB1916" i="6"/>
  <c r="AB1909" i="6"/>
  <c r="AB1907" i="6"/>
  <c r="AB1902" i="6"/>
  <c r="AB1900" i="6"/>
  <c r="AB1729" i="6"/>
  <c r="AB1723" i="6"/>
  <c r="AB1716" i="6"/>
  <c r="AB1706" i="6"/>
  <c r="AB1697" i="6"/>
  <c r="AB1691" i="6"/>
  <c r="AB1684" i="6"/>
  <c r="AB1674" i="6"/>
  <c r="AB1665" i="6"/>
  <c r="AB1659" i="6"/>
  <c r="AB1652" i="6"/>
  <c r="AB1642" i="6"/>
  <c r="AB1633" i="6"/>
  <c r="AB1627" i="6"/>
  <c r="AB1620" i="6"/>
  <c r="AB1610" i="6"/>
  <c r="AB1503" i="6"/>
  <c r="AB1499" i="6"/>
  <c r="AB1495" i="6"/>
  <c r="AB1491" i="6"/>
  <c r="AB1487" i="6"/>
  <c r="AB1483" i="6"/>
  <c r="AB1479" i="6"/>
  <c r="AB1475" i="6"/>
  <c r="AB1439" i="6"/>
  <c r="AB1435" i="6"/>
  <c r="AB1431" i="6"/>
  <c r="AB1427" i="6"/>
  <c r="AB1423" i="6"/>
  <c r="AB1419" i="6"/>
  <c r="AB1415" i="6"/>
  <c r="AB1411" i="6"/>
  <c r="AB1375" i="6"/>
  <c r="AB1371" i="6"/>
  <c r="AB1367" i="6"/>
  <c r="AB1363" i="6"/>
  <c r="AB1359" i="6"/>
  <c r="AB1355" i="6"/>
  <c r="AB1351" i="6"/>
  <c r="AB1347" i="6"/>
  <c r="AB1311" i="6"/>
  <c r="AB1307" i="6"/>
  <c r="AB1303" i="6"/>
  <c r="AB1299" i="6"/>
  <c r="AB1295" i="6"/>
  <c r="AB1291" i="6"/>
  <c r="AB1287" i="6"/>
  <c r="AB1283" i="6"/>
  <c r="AB1247" i="6"/>
  <c r="AB1243" i="6"/>
  <c r="AB1239" i="6"/>
  <c r="AB1235" i="6"/>
  <c r="AB1231" i="6"/>
  <c r="AB1227" i="6"/>
  <c r="AB1223" i="6"/>
  <c r="AB1219" i="6"/>
  <c r="AB1215" i="6"/>
  <c r="AB1211" i="6"/>
  <c r="AB1207" i="6"/>
  <c r="AB1203" i="6"/>
  <c r="AB1199" i="6"/>
  <c r="AB1195" i="6"/>
  <c r="AB1191" i="6"/>
  <c r="AB1187" i="6"/>
  <c r="AB1151" i="6"/>
  <c r="AB1147" i="6"/>
  <c r="AB1143" i="6"/>
  <c r="AB1139" i="6"/>
  <c r="AB1135" i="6"/>
  <c r="AB1131" i="6"/>
  <c r="AB1127" i="6"/>
  <c r="AB1123" i="6"/>
  <c r="AB1087" i="6"/>
  <c r="AB1083" i="6"/>
  <c r="AB1079" i="6"/>
  <c r="AB1075" i="6"/>
  <c r="AB1071" i="6"/>
  <c r="AB1067" i="6"/>
  <c r="AB1063" i="6"/>
  <c r="AB1059" i="6"/>
  <c r="AB1023" i="6"/>
  <c r="AB1019" i="6"/>
  <c r="AB1015" i="6"/>
  <c r="AB1011" i="6"/>
  <c r="AB1007" i="6"/>
  <c r="AB1003" i="6"/>
  <c r="AB999" i="6"/>
  <c r="AB995" i="6"/>
  <c r="AB961" i="6"/>
  <c r="AB954" i="6"/>
  <c r="AB947" i="6"/>
  <c r="AB945" i="6"/>
  <c r="AB938" i="6"/>
  <c r="AB931" i="6"/>
  <c r="AB702" i="6"/>
  <c r="AB698" i="6"/>
  <c r="AB694" i="6"/>
  <c r="AB690" i="6"/>
  <c r="AB686" i="6"/>
  <c r="AB682" i="6"/>
  <c r="AB678" i="6"/>
  <c r="AB637" i="6"/>
  <c r="AB630" i="6"/>
  <c r="AB625" i="6"/>
  <c r="AB622" i="6"/>
  <c r="AB617" i="6"/>
  <c r="AB614" i="6"/>
  <c r="AB545" i="6"/>
  <c r="AB542" i="6"/>
  <c r="AB537" i="6"/>
  <c r="AB534" i="6"/>
  <c r="AB529" i="6"/>
  <c r="AB526" i="6"/>
  <c r="AB521" i="6"/>
  <c r="AB518" i="6"/>
  <c r="AB449" i="6"/>
  <c r="AB446" i="6"/>
  <c r="AB441" i="6"/>
  <c r="AB438" i="6"/>
  <c r="AB433" i="6"/>
  <c r="AB430" i="6"/>
  <c r="AB425" i="6"/>
  <c r="AB422" i="6"/>
  <c r="AB385" i="6"/>
  <c r="AB382" i="6"/>
  <c r="AB377" i="6"/>
  <c r="AB374" i="6"/>
  <c r="AB371" i="6"/>
  <c r="AB364" i="6"/>
  <c r="AB361" i="6"/>
  <c r="AB358" i="6"/>
  <c r="AB355" i="6"/>
  <c r="AB316" i="6"/>
  <c r="AB313" i="6"/>
  <c r="AB310" i="6"/>
  <c r="AB307" i="6"/>
  <c r="AB300" i="6"/>
  <c r="AB297" i="6"/>
  <c r="AB294" i="6"/>
  <c r="AB291" i="6"/>
  <c r="AB252" i="6"/>
  <c r="AB249" i="6"/>
  <c r="AB246" i="6"/>
  <c r="AB243" i="6"/>
  <c r="AB236" i="6"/>
  <c r="AB233" i="6"/>
  <c r="AB230" i="6"/>
  <c r="AB227" i="6"/>
  <c r="AB191" i="6"/>
  <c r="AB186" i="6"/>
  <c r="AB183" i="6"/>
  <c r="AB178" i="6"/>
  <c r="AB175" i="6"/>
  <c r="AB170" i="6"/>
  <c r="AB167" i="6"/>
  <c r="AB162" i="6"/>
  <c r="AB127" i="6"/>
  <c r="AB122" i="6"/>
  <c r="AB119" i="6"/>
  <c r="AB114" i="6"/>
  <c r="AB111" i="6"/>
  <c r="AB106" i="6"/>
  <c r="AB103" i="6"/>
  <c r="AB98" i="6"/>
  <c r="AB95" i="6"/>
  <c r="AB90" i="6"/>
  <c r="AB87" i="6"/>
  <c r="AB82" i="6"/>
  <c r="AB79" i="6"/>
  <c r="AB74" i="6"/>
  <c r="AB71" i="6"/>
  <c r="AB66" i="6"/>
  <c r="AB2532" i="6"/>
  <c r="AB2366" i="6"/>
  <c r="AB2148" i="6"/>
  <c r="AB2100" i="6"/>
  <c r="AB2084" i="6"/>
  <c r="AB2042" i="6"/>
  <c r="AB2029" i="6"/>
  <c r="AB2022" i="6"/>
  <c r="AB1981" i="6"/>
  <c r="AB1974" i="6"/>
  <c r="AB1965" i="6"/>
  <c r="AB1958" i="6"/>
  <c r="AB1917" i="6"/>
  <c r="AB1910" i="6"/>
  <c r="AB1899" i="6"/>
  <c r="AB1890" i="6"/>
  <c r="AB1722" i="6"/>
  <c r="AB1700" i="6"/>
  <c r="AB1681" i="6"/>
  <c r="AB1668" i="6"/>
  <c r="AB3033" i="6"/>
  <c r="AB3031" i="6"/>
  <c r="AB3017" i="6"/>
  <c r="AB3015" i="6"/>
  <c r="AB2963" i="6"/>
  <c r="AB2961" i="6"/>
  <c r="AB2947" i="6"/>
  <c r="AB2913" i="6"/>
  <c r="AB2875" i="6"/>
  <c r="AB2873" i="6"/>
  <c r="AB2859" i="6"/>
  <c r="AB2857" i="6"/>
  <c r="AB2779" i="6"/>
  <c r="AB2777" i="6"/>
  <c r="AB2763" i="6"/>
  <c r="AB2761" i="6"/>
  <c r="AB2715" i="6"/>
  <c r="AB2713" i="6"/>
  <c r="AB2548" i="6"/>
  <c r="AB2470" i="6"/>
  <c r="AB2438" i="6"/>
  <c r="AB2342" i="6"/>
  <c r="AB2172" i="6"/>
  <c r="AB2170" i="6"/>
  <c r="AB1850" i="6"/>
  <c r="AB1848" i="6"/>
  <c r="AB1841" i="6"/>
  <c r="AB1839" i="6"/>
  <c r="AB1834" i="6"/>
  <c r="AB1832" i="6"/>
  <c r="AB1825" i="6"/>
  <c r="AB1823" i="6"/>
  <c r="AB1818" i="6"/>
  <c r="AB1816" i="6"/>
  <c r="AB1809" i="6"/>
  <c r="AB1807" i="6"/>
  <c r="AB1802" i="6"/>
  <c r="AB1800" i="6"/>
  <c r="AB1798" i="6"/>
  <c r="AB1719" i="6"/>
  <c r="AB1709" i="6"/>
  <c r="AB1704" i="6"/>
  <c r="AB1702" i="6"/>
  <c r="AB1687" i="6"/>
  <c r="AB1677" i="6"/>
  <c r="AB1672" i="6"/>
  <c r="AB1670" i="6"/>
  <c r="AB1655" i="6"/>
  <c r="AB1645" i="6"/>
  <c r="AB1640" i="6"/>
  <c r="AB1638" i="6"/>
  <c r="AB1623" i="6"/>
  <c r="AB1613" i="6"/>
  <c r="AB1608" i="6"/>
  <c r="AB1606" i="6"/>
  <c r="AB959" i="6"/>
  <c r="AB957" i="6"/>
  <c r="AB950" i="6"/>
  <c r="AB943" i="6"/>
  <c r="AB941" i="6"/>
  <c r="AB934" i="6"/>
  <c r="AB864" i="6"/>
  <c r="AB862" i="6"/>
  <c r="AB855" i="6"/>
  <c r="AB853" i="6"/>
  <c r="AB848" i="6"/>
  <c r="AB846" i="6"/>
  <c r="AB839" i="6"/>
  <c r="AB837" i="6"/>
  <c r="AB832" i="6"/>
  <c r="AB830" i="6"/>
  <c r="AB823" i="6"/>
  <c r="AB821" i="6"/>
  <c r="AB816" i="6"/>
  <c r="AB814" i="6"/>
  <c r="AB807" i="6"/>
  <c r="AB805" i="6"/>
  <c r="AB676" i="6"/>
  <c r="AB674" i="6"/>
  <c r="AB633" i="6"/>
  <c r="AB631" i="6"/>
  <c r="AB628" i="6"/>
  <c r="AB623" i="6"/>
  <c r="AB620" i="6"/>
  <c r="AB615" i="6"/>
  <c r="AB612" i="6"/>
  <c r="AB543" i="6"/>
  <c r="AB540" i="6"/>
  <c r="AB535" i="6"/>
  <c r="AB532" i="6"/>
  <c r="AB527" i="6"/>
  <c r="AB524" i="6"/>
  <c r="AB519" i="6"/>
  <c r="AB516" i="6"/>
  <c r="AB447" i="6"/>
  <c r="AB444" i="6"/>
  <c r="AB439" i="6"/>
  <c r="AB436" i="6"/>
  <c r="AB431" i="6"/>
  <c r="AB428" i="6"/>
  <c r="AB423" i="6"/>
  <c r="AB420" i="6"/>
  <c r="AB383" i="6"/>
  <c r="AB380" i="6"/>
  <c r="AB375" i="6"/>
  <c r="AB368" i="6"/>
  <c r="AB365" i="6"/>
  <c r="AB362" i="6"/>
  <c r="AB359" i="6"/>
  <c r="AB320" i="6"/>
  <c r="AB317" i="6"/>
  <c r="AB314" i="6"/>
  <c r="AB311" i="6"/>
  <c r="AB304" i="6"/>
  <c r="AB301" i="6"/>
  <c r="AB298" i="6"/>
  <c r="AB295" i="6"/>
  <c r="AB256" i="6"/>
  <c r="AB253" i="6"/>
  <c r="AB250" i="6"/>
  <c r="AB247" i="6"/>
  <c r="AB240" i="6"/>
  <c r="AB237" i="6"/>
  <c r="AB234" i="6"/>
  <c r="AB231" i="6"/>
  <c r="AB192" i="6"/>
  <c r="AB189" i="6"/>
  <c r="AB184" i="6"/>
  <c r="AB181" i="6"/>
  <c r="AB176" i="6"/>
  <c r="AB173" i="6"/>
  <c r="AB168" i="6"/>
  <c r="AB165" i="6"/>
  <c r="AB128" i="6"/>
  <c r="AB125" i="6"/>
  <c r="AB120" i="6"/>
  <c r="AB117" i="6"/>
  <c r="AB112" i="6"/>
  <c r="AB109" i="6"/>
  <c r="AB104" i="6"/>
  <c r="AB101" i="6"/>
  <c r="AB96" i="6"/>
  <c r="AB93" i="6"/>
  <c r="AB88" i="6"/>
  <c r="AB85" i="6"/>
  <c r="AB80" i="6"/>
  <c r="AB77" i="6"/>
  <c r="AB72" i="6"/>
  <c r="AB69" i="6"/>
  <c r="AB2897" i="6"/>
  <c r="AB2462" i="6"/>
  <c r="AB2106" i="6"/>
  <c r="AB2090" i="6"/>
  <c r="AB2038" i="6"/>
  <c r="AB2036" i="6"/>
  <c r="AB2027" i="6"/>
  <c r="AB2020" i="6"/>
  <c r="AB1979" i="6"/>
  <c r="AB1972" i="6"/>
  <c r="AB1963" i="6"/>
  <c r="AB1956" i="6"/>
  <c r="AB1915" i="6"/>
  <c r="AB1908" i="6"/>
  <c r="AB1901" i="6"/>
  <c r="AB1895" i="6"/>
  <c r="AB1796" i="6"/>
  <c r="AB1713" i="6"/>
  <c r="AB1707" i="6"/>
  <c r="AB1690" i="6"/>
  <c r="AB1675" i="6"/>
  <c r="AB3025" i="6"/>
  <c r="AB3023" i="6"/>
  <c r="AB2955" i="6"/>
  <c r="AB2953" i="6"/>
  <c r="AB2486" i="6"/>
  <c r="AB2220" i="6"/>
  <c r="AB2218" i="6"/>
  <c r="AB1849" i="6"/>
  <c r="AB1833" i="6"/>
  <c r="AB1817" i="6"/>
  <c r="AB1801" i="6"/>
  <c r="AB1725" i="6"/>
  <c r="AB1693" i="6"/>
  <c r="AB1661" i="6"/>
  <c r="AB1649" i="6"/>
  <c r="AB1636" i="6"/>
  <c r="AB1629" i="6"/>
  <c r="AB1617" i="6"/>
  <c r="AB1604" i="6"/>
  <c r="AB1490" i="6"/>
  <c r="AB1474" i="6"/>
  <c r="AB1426" i="6"/>
  <c r="AB1410" i="6"/>
  <c r="AB1362" i="6"/>
  <c r="AB1346" i="6"/>
  <c r="AB1298" i="6"/>
  <c r="AB1282" i="6"/>
  <c r="AB1234" i="6"/>
  <c r="AB1218" i="6"/>
  <c r="AB1202" i="6"/>
  <c r="AB1186" i="6"/>
  <c r="AB1138" i="6"/>
  <c r="AB1122" i="6"/>
  <c r="AB1074" i="6"/>
  <c r="AB1058" i="6"/>
  <c r="AB1010" i="6"/>
  <c r="AB994" i="6"/>
  <c r="AB953" i="6"/>
  <c r="AB949" i="6"/>
  <c r="AB930" i="6"/>
  <c r="AB863" i="6"/>
  <c r="AB847" i="6"/>
  <c r="AB831" i="6"/>
  <c r="AB815" i="6"/>
  <c r="AB705" i="6"/>
  <c r="AB689" i="6"/>
  <c r="AB641" i="6"/>
  <c r="AB639" i="6"/>
  <c r="AB373" i="6"/>
  <c r="AB357" i="6"/>
  <c r="AB309" i="6"/>
  <c r="AB293" i="6"/>
  <c r="AB245" i="6"/>
  <c r="AB229" i="6"/>
  <c r="AB190" i="6"/>
  <c r="AB188" i="6"/>
  <c r="AB182" i="6"/>
  <c r="AB180" i="6"/>
  <c r="AB174" i="6"/>
  <c r="AB172" i="6"/>
  <c r="AB166" i="6"/>
  <c r="AB164" i="6"/>
  <c r="AB126" i="6"/>
  <c r="AB124" i="6"/>
  <c r="AB118" i="6"/>
  <c r="AB116" i="6"/>
  <c r="AB110" i="6"/>
  <c r="AB108" i="6"/>
  <c r="AB102" i="6"/>
  <c r="AB100" i="6"/>
  <c r="AB94" i="6"/>
  <c r="AB92" i="6"/>
  <c r="AB86" i="6"/>
  <c r="AB84" i="6"/>
  <c r="AB78" i="6"/>
  <c r="AB76" i="6"/>
  <c r="AB70" i="6"/>
  <c r="AB68" i="6"/>
  <c r="AB3039" i="6"/>
  <c r="AB2977" i="6"/>
  <c r="AB2971" i="6"/>
  <c r="AB2358" i="6"/>
  <c r="AB2154" i="6"/>
  <c r="AB1840" i="6"/>
  <c r="AB1688" i="6"/>
  <c r="AB1654" i="6"/>
  <c r="AB1626" i="6"/>
  <c r="AB1607" i="6"/>
  <c r="AB1482" i="6"/>
  <c r="AB1434" i="6"/>
  <c r="AB1354" i="6"/>
  <c r="AB1290" i="6"/>
  <c r="AB1242" i="6"/>
  <c r="AB1210" i="6"/>
  <c r="AB1130" i="6"/>
  <c r="AB1082" i="6"/>
  <c r="AB1018" i="6"/>
  <c r="AB946" i="6"/>
  <c r="AB838" i="6"/>
  <c r="AB822" i="6"/>
  <c r="AB697" i="6"/>
  <c r="AB624" i="6"/>
  <c r="AB616" i="6"/>
  <c r="AB610" i="6"/>
  <c r="AB538" i="6"/>
  <c r="AB536" i="6"/>
  <c r="AB528" i="6"/>
  <c r="AB520" i="6"/>
  <c r="AB442" i="6"/>
  <c r="AB440" i="6"/>
  <c r="AB432" i="6"/>
  <c r="AB424" i="6"/>
  <c r="AB384" i="6"/>
  <c r="AB376" i="6"/>
  <c r="AB367" i="6"/>
  <c r="AB321" i="6"/>
  <c r="AB312" i="6"/>
  <c r="AB296" i="6"/>
  <c r="AB255" i="6"/>
  <c r="AB241" i="6"/>
  <c r="AB232" i="6"/>
  <c r="AB2865" i="6"/>
  <c r="AB2769" i="6"/>
  <c r="AB1847" i="6"/>
  <c r="AB1826" i="6"/>
  <c r="AB1810" i="6"/>
  <c r="AB1799" i="6"/>
  <c r="AB1656" i="6"/>
  <c r="AB1643" i="6"/>
  <c r="AB1611" i="6"/>
  <c r="AB1502" i="6"/>
  <c r="AB1438" i="6"/>
  <c r="AB1374" i="6"/>
  <c r="AB1294" i="6"/>
  <c r="AB1230" i="6"/>
  <c r="AB1198" i="6"/>
  <c r="AB1134" i="6"/>
  <c r="AB1086" i="6"/>
  <c r="AB1022" i="6"/>
  <c r="AB939" i="6"/>
  <c r="AB861" i="6"/>
  <c r="AB840" i="6"/>
  <c r="AB829" i="6"/>
  <c r="AB813" i="6"/>
  <c r="AB701" i="6"/>
  <c r="AB638" i="6"/>
  <c r="AB629" i="6"/>
  <c r="AB621" i="6"/>
  <c r="AB613" i="6"/>
  <c r="AB539" i="6"/>
  <c r="AB531" i="6"/>
  <c r="AB523" i="6"/>
  <c r="AB515" i="6"/>
  <c r="AB443" i="6"/>
  <c r="AB435" i="6"/>
  <c r="AB429" i="6"/>
  <c r="AB419" i="6"/>
  <c r="AB379" i="6"/>
  <c r="AB370" i="6"/>
  <c r="AB363" i="6"/>
  <c r="AB354" i="6"/>
  <c r="AB315" i="6"/>
  <c r="AB306" i="6"/>
  <c r="AB290" i="6"/>
  <c r="AB251" i="6"/>
  <c r="AB242" i="6"/>
  <c r="AB228" i="6"/>
  <c r="AB193" i="6"/>
  <c r="AB185" i="6"/>
  <c r="AB177" i="6"/>
  <c r="AB169" i="6"/>
  <c r="AB163" i="6"/>
  <c r="AB123" i="6"/>
  <c r="AB115" i="6"/>
  <c r="AB107" i="6"/>
  <c r="AB97" i="6"/>
  <c r="AB89" i="6"/>
  <c r="AB81" i="6"/>
  <c r="AB75" i="6"/>
  <c r="AB67" i="6"/>
  <c r="AB2881" i="6"/>
  <c r="AB2851" i="6"/>
  <c r="AB2785" i="6"/>
  <c r="AB2755" i="6"/>
  <c r="AB2721" i="6"/>
  <c r="AB2454" i="6"/>
  <c r="AB1718" i="6"/>
  <c r="AB1686" i="6"/>
  <c r="AB1494" i="6"/>
  <c r="AB1478" i="6"/>
  <c r="AB1430" i="6"/>
  <c r="AB1414" i="6"/>
  <c r="AB1366" i="6"/>
  <c r="AB1350" i="6"/>
  <c r="AB1302" i="6"/>
  <c r="AB1286" i="6"/>
  <c r="AB1238" i="6"/>
  <c r="AB1222" i="6"/>
  <c r="AB1206" i="6"/>
  <c r="AB1190" i="6"/>
  <c r="AB1142" i="6"/>
  <c r="AB1126" i="6"/>
  <c r="AB1078" i="6"/>
  <c r="AB1062" i="6"/>
  <c r="AB1014" i="6"/>
  <c r="AB998" i="6"/>
  <c r="AB955" i="6"/>
  <c r="AB951" i="6"/>
  <c r="AB942" i="6"/>
  <c r="AB693" i="6"/>
  <c r="AB677" i="6"/>
  <c r="AB366" i="6"/>
  <c r="AB318" i="6"/>
  <c r="AB302" i="6"/>
  <c r="AB254" i="6"/>
  <c r="AB238" i="6"/>
  <c r="AB3041" i="6"/>
  <c r="AB2975" i="6"/>
  <c r="AB2969" i="6"/>
  <c r="AB2156" i="6"/>
  <c r="AB1824" i="6"/>
  <c r="AB1808" i="6"/>
  <c r="AB1720" i="6"/>
  <c r="AB1658" i="6"/>
  <c r="AB1639" i="6"/>
  <c r="AB1622" i="6"/>
  <c r="AB1498" i="6"/>
  <c r="AB1418" i="6"/>
  <c r="AB1370" i="6"/>
  <c r="AB1306" i="6"/>
  <c r="AB1226" i="6"/>
  <c r="AB1194" i="6"/>
  <c r="AB1146" i="6"/>
  <c r="AB1066" i="6"/>
  <c r="AB1002" i="6"/>
  <c r="AB937" i="6"/>
  <c r="AB933" i="6"/>
  <c r="AB854" i="6"/>
  <c r="AB806" i="6"/>
  <c r="AB681" i="6"/>
  <c r="AB626" i="6"/>
  <c r="AB618" i="6"/>
  <c r="AB544" i="6"/>
  <c r="AB530" i="6"/>
  <c r="AB522" i="6"/>
  <c r="AB514" i="6"/>
  <c r="AB448" i="6"/>
  <c r="AB434" i="6"/>
  <c r="AB426" i="6"/>
  <c r="AB418" i="6"/>
  <c r="AB378" i="6"/>
  <c r="AB369" i="6"/>
  <c r="AB360" i="6"/>
  <c r="AB319" i="6"/>
  <c r="AB305" i="6"/>
  <c r="AB303" i="6"/>
  <c r="AB257" i="6"/>
  <c r="AB248" i="6"/>
  <c r="AB239" i="6"/>
  <c r="AB2867" i="6"/>
  <c r="AB2771" i="6"/>
  <c r="AB1842" i="6"/>
  <c r="AB1831" i="6"/>
  <c r="AB1815" i="6"/>
  <c r="AB1703" i="6"/>
  <c r="AB1671" i="6"/>
  <c r="AB1624" i="6"/>
  <c r="AB1486" i="6"/>
  <c r="AB1422" i="6"/>
  <c r="AB1358" i="6"/>
  <c r="AB1310" i="6"/>
  <c r="AB1246" i="6"/>
  <c r="AB1214" i="6"/>
  <c r="AB1150" i="6"/>
  <c r="AB1070" i="6"/>
  <c r="AB1006" i="6"/>
  <c r="AB958" i="6"/>
  <c r="AB935" i="6"/>
  <c r="AB856" i="6"/>
  <c r="AB845" i="6"/>
  <c r="AB824" i="6"/>
  <c r="AB808" i="6"/>
  <c r="AB685" i="6"/>
  <c r="AB636" i="6"/>
  <c r="AB634" i="6"/>
  <c r="AB627" i="6"/>
  <c r="AB619" i="6"/>
  <c r="AB611" i="6"/>
  <c r="AB541" i="6"/>
  <c r="AB533" i="6"/>
  <c r="AB525" i="6"/>
  <c r="AB517" i="6"/>
  <c r="AB445" i="6"/>
  <c r="AB437" i="6"/>
  <c r="AB427" i="6"/>
  <c r="AB421" i="6"/>
  <c r="AB381" i="6"/>
  <c r="AB372" i="6"/>
  <c r="AB356" i="6"/>
  <c r="AB308" i="6"/>
  <c r="AB299" i="6"/>
  <c r="AB292" i="6"/>
  <c r="AB244" i="6"/>
  <c r="AB235" i="6"/>
  <c r="AB226" i="6"/>
  <c r="AB187" i="6"/>
  <c r="AB179" i="6"/>
  <c r="AB171" i="6"/>
  <c r="AB129" i="6"/>
  <c r="AB121" i="6"/>
  <c r="AB113" i="6"/>
  <c r="AB105" i="6"/>
  <c r="AB99" i="6"/>
  <c r="AB91" i="6"/>
  <c r="AB83" i="6"/>
  <c r="AB73" i="6"/>
  <c r="B440" i="13"/>
  <c r="C321" i="13"/>
  <c r="AM54" i="7"/>
  <c r="B224" i="13"/>
  <c r="B391" i="13"/>
  <c r="B361" i="13"/>
  <c r="BO70" i="7"/>
  <c r="A18" i="24" s="1"/>
  <c r="AF1" i="6"/>
  <c r="AK3169" i="6"/>
  <c r="AK3165" i="6"/>
  <c r="AK3161" i="6"/>
  <c r="AK3157" i="6"/>
  <c r="AK3153" i="6"/>
  <c r="AK3149" i="6"/>
  <c r="AK3145" i="6"/>
  <c r="AK3141" i="6"/>
  <c r="AK3137" i="6"/>
  <c r="AK3133" i="6"/>
  <c r="AK3129" i="6"/>
  <c r="AK3125" i="6"/>
  <c r="AK3121" i="6"/>
  <c r="AK3117" i="6"/>
  <c r="AK3113" i="6"/>
  <c r="AK3109" i="6"/>
  <c r="AK3105" i="6"/>
  <c r="AK3101" i="6"/>
  <c r="AK3097" i="6"/>
  <c r="AK3093" i="6"/>
  <c r="AK3089" i="6"/>
  <c r="AK3085" i="6"/>
  <c r="AK3081" i="6"/>
  <c r="AK3077" i="6"/>
  <c r="AK3073" i="6"/>
  <c r="AK3069" i="6"/>
  <c r="AK3065" i="6"/>
  <c r="AK3061" i="6"/>
  <c r="AK3057" i="6"/>
  <c r="AK3053" i="6"/>
  <c r="AK3049" i="6"/>
  <c r="AK3045" i="6"/>
  <c r="AK3041" i="6"/>
  <c r="AK3037" i="6"/>
  <c r="AK3033" i="6"/>
  <c r="AK3029" i="6"/>
  <c r="AK3025" i="6"/>
  <c r="AK3021" i="6"/>
  <c r="AK3017" i="6"/>
  <c r="AK3013" i="6"/>
  <c r="AK3009" i="6"/>
  <c r="AK3005" i="6"/>
  <c r="AK3001" i="6"/>
  <c r="AK2997" i="6"/>
  <c r="AK2993" i="6"/>
  <c r="AK2989" i="6"/>
  <c r="AK3168" i="6"/>
  <c r="AK3164" i="6"/>
  <c r="AK3160" i="6"/>
  <c r="AK3156" i="6"/>
  <c r="AK3152" i="6"/>
  <c r="AK3148" i="6"/>
  <c r="AK3144" i="6"/>
  <c r="AK3140" i="6"/>
  <c r="AK3136" i="6"/>
  <c r="AK3132" i="6"/>
  <c r="AK3128" i="6"/>
  <c r="AK3124" i="6"/>
  <c r="AK3120" i="6"/>
  <c r="AK3116" i="6"/>
  <c r="AK3112" i="6"/>
  <c r="AK3108" i="6"/>
  <c r="AK3104" i="6"/>
  <c r="AK3100" i="6"/>
  <c r="AK3096" i="6"/>
  <c r="AK3092" i="6"/>
  <c r="AK3088" i="6"/>
  <c r="AK3084" i="6"/>
  <c r="AK3080" i="6"/>
  <c r="AK3076" i="6"/>
  <c r="AK3072" i="6"/>
  <c r="AK3068" i="6"/>
  <c r="AK3064" i="6"/>
  <c r="AK3060" i="6"/>
  <c r="AK3056" i="6"/>
  <c r="AK3052" i="6"/>
  <c r="AK3048" i="6"/>
  <c r="AK3044" i="6"/>
  <c r="AK3040" i="6"/>
  <c r="AK3036" i="6"/>
  <c r="AK3032" i="6"/>
  <c r="AK3028" i="6"/>
  <c r="AK3024" i="6"/>
  <c r="AK3020" i="6"/>
  <c r="AK3016" i="6"/>
  <c r="AK3012" i="6"/>
  <c r="AK3008" i="6"/>
  <c r="AK3004" i="6"/>
  <c r="AK3000" i="6"/>
  <c r="AK2996" i="6"/>
  <c r="AK2992" i="6"/>
  <c r="AK2988" i="6"/>
  <c r="AK2984" i="6"/>
  <c r="AK2980" i="6"/>
  <c r="AK2976" i="6"/>
  <c r="AK2972" i="6"/>
  <c r="AK2968" i="6"/>
  <c r="AK2964" i="6"/>
  <c r="AK2960" i="6"/>
  <c r="AK2956" i="6"/>
  <c r="AK2952" i="6"/>
  <c r="AK2948" i="6"/>
  <c r="AK2944" i="6"/>
  <c r="AK2940" i="6"/>
  <c r="AK2936" i="6"/>
  <c r="AK2932" i="6"/>
  <c r="AK2928" i="6"/>
  <c r="AK2924" i="6"/>
  <c r="AK2920" i="6"/>
  <c r="AK2916" i="6"/>
  <c r="AK2912" i="6"/>
  <c r="AK2908" i="6"/>
  <c r="AK2904" i="6"/>
  <c r="AK2900" i="6"/>
  <c r="AK2896" i="6"/>
  <c r="AK2892" i="6"/>
  <c r="AK2888" i="6"/>
  <c r="AK2884" i="6"/>
  <c r="AK2880" i="6"/>
  <c r="AK2876" i="6"/>
  <c r="AK2872" i="6"/>
  <c r="AK2868" i="6"/>
  <c r="AK2864" i="6"/>
  <c r="AK2860" i="6"/>
  <c r="AK2856" i="6"/>
  <c r="AK2852" i="6"/>
  <c r="AK2848" i="6"/>
  <c r="AK2844" i="6"/>
  <c r="AK2840" i="6"/>
  <c r="AK2836" i="6"/>
  <c r="AK2832" i="6"/>
  <c r="AK3167" i="6"/>
  <c r="AK3159" i="6"/>
  <c r="AK3151" i="6"/>
  <c r="AK3143" i="6"/>
  <c r="AK3135" i="6"/>
  <c r="AK3127" i="6"/>
  <c r="AK3119" i="6"/>
  <c r="AK3111" i="6"/>
  <c r="AK3103" i="6"/>
  <c r="AK3095" i="6"/>
  <c r="AK3087" i="6"/>
  <c r="AK3079" i="6"/>
  <c r="AK3071" i="6"/>
  <c r="AK3063" i="6"/>
  <c r="AK3055" i="6"/>
  <c r="AK3047" i="6"/>
  <c r="AK3039" i="6"/>
  <c r="AK3031" i="6"/>
  <c r="AK3023" i="6"/>
  <c r="AK3015" i="6"/>
  <c r="AK3007" i="6"/>
  <c r="AK2999" i="6"/>
  <c r="AK2991" i="6"/>
  <c r="AK2985" i="6"/>
  <c r="AK2979" i="6"/>
  <c r="AK2974" i="6"/>
  <c r="AK2969" i="6"/>
  <c r="AK2963" i="6"/>
  <c r="AK2958" i="6"/>
  <c r="AK2953" i="6"/>
  <c r="AK2947" i="6"/>
  <c r="AK2942" i="6"/>
  <c r="AK2937" i="6"/>
  <c r="AK2931" i="6"/>
  <c r="AK2926" i="6"/>
  <c r="AK2921" i="6"/>
  <c r="AK2915" i="6"/>
  <c r="AK2910" i="6"/>
  <c r="AK2905" i="6"/>
  <c r="AK2899" i="6"/>
  <c r="AK2894" i="6"/>
  <c r="AK2889" i="6"/>
  <c r="AK2883" i="6"/>
  <c r="AK2878" i="6"/>
  <c r="AK2873" i="6"/>
  <c r="AK2867" i="6"/>
  <c r="AK2862" i="6"/>
  <c r="AK2857" i="6"/>
  <c r="AK2851" i="6"/>
  <c r="AK2846" i="6"/>
  <c r="AK2841" i="6"/>
  <c r="AK2835" i="6"/>
  <c r="AK2830" i="6"/>
  <c r="AK2826" i="6"/>
  <c r="AK2822" i="6"/>
  <c r="AK2818" i="6"/>
  <c r="AK2814" i="6"/>
  <c r="AK2810" i="6"/>
  <c r="AK2806" i="6"/>
  <c r="AK2802" i="6"/>
  <c r="AK2798" i="6"/>
  <c r="AK2794" i="6"/>
  <c r="AK2790" i="6"/>
  <c r="AK2786" i="6"/>
  <c r="AK2782" i="6"/>
  <c r="AK2778" i="6"/>
  <c r="AK2774" i="6"/>
  <c r="AK2770" i="6"/>
  <c r="AK2766" i="6"/>
  <c r="AK2762" i="6"/>
  <c r="AK2758" i="6"/>
  <c r="AK2754" i="6"/>
  <c r="AK2750" i="6"/>
  <c r="AK2746" i="6"/>
  <c r="AK2742" i="6"/>
  <c r="AK2738" i="6"/>
  <c r="AK2734" i="6"/>
  <c r="AK2730" i="6"/>
  <c r="AK2726" i="6"/>
  <c r="AK2722" i="6"/>
  <c r="AK2718" i="6"/>
  <c r="AK2714" i="6"/>
  <c r="AK2710" i="6"/>
  <c r="AK2706" i="6"/>
  <c r="AK2702" i="6"/>
  <c r="AK3166" i="6"/>
  <c r="AK3158" i="6"/>
  <c r="AK3150" i="6"/>
  <c r="AK3142" i="6"/>
  <c r="AK3134" i="6"/>
  <c r="AK3126" i="6"/>
  <c r="AK3118" i="6"/>
  <c r="AK3110" i="6"/>
  <c r="AK3102" i="6"/>
  <c r="AK3094" i="6"/>
  <c r="AK3086" i="6"/>
  <c r="AK3078" i="6"/>
  <c r="AK3070" i="6"/>
  <c r="AK3062" i="6"/>
  <c r="AK3054" i="6"/>
  <c r="AK3046" i="6"/>
  <c r="AK3038" i="6"/>
  <c r="AK3030" i="6"/>
  <c r="AK3022" i="6"/>
  <c r="AK3014" i="6"/>
  <c r="AK3006" i="6"/>
  <c r="AK2998" i="6"/>
  <c r="AK2990" i="6"/>
  <c r="AK2983" i="6"/>
  <c r="AK2978" i="6"/>
  <c r="AK2973" i="6"/>
  <c r="AK2967" i="6"/>
  <c r="AK2962" i="6"/>
  <c r="AK2957" i="6"/>
  <c r="AK2951" i="6"/>
  <c r="AK2946" i="6"/>
  <c r="AK2941" i="6"/>
  <c r="AK2935" i="6"/>
  <c r="AK2930" i="6"/>
  <c r="AK2925" i="6"/>
  <c r="AK2919" i="6"/>
  <c r="AK2914" i="6"/>
  <c r="AK2909" i="6"/>
  <c r="AK2903" i="6"/>
  <c r="AK2898" i="6"/>
  <c r="AK2893" i="6"/>
  <c r="AK2887" i="6"/>
  <c r="AK2882" i="6"/>
  <c r="AK2877" i="6"/>
  <c r="AK2871" i="6"/>
  <c r="AK2866" i="6"/>
  <c r="AK2861" i="6"/>
  <c r="AK2855" i="6"/>
  <c r="AK2850" i="6"/>
  <c r="AK2845" i="6"/>
  <c r="AK2839" i="6"/>
  <c r="AK2834" i="6"/>
  <c r="AK2829" i="6"/>
  <c r="AK2825" i="6"/>
  <c r="AK2821" i="6"/>
  <c r="AK2817" i="6"/>
  <c r="AK2813" i="6"/>
  <c r="AK2809" i="6"/>
  <c r="AK2805" i="6"/>
  <c r="AK2801" i="6"/>
  <c r="AK2797" i="6"/>
  <c r="AK2793" i="6"/>
  <c r="AK2789" i="6"/>
  <c r="AK2785" i="6"/>
  <c r="AK2781" i="6"/>
  <c r="AK2777" i="6"/>
  <c r="AK2773" i="6"/>
  <c r="AK2769" i="6"/>
  <c r="AK2765" i="6"/>
  <c r="AK2761" i="6"/>
  <c r="AK2757" i="6"/>
  <c r="AK2753" i="6"/>
  <c r="AK2749" i="6"/>
  <c r="AK2745" i="6"/>
  <c r="AK2741" i="6"/>
  <c r="AK2737" i="6"/>
  <c r="AK2733" i="6"/>
  <c r="AK2729" i="6"/>
  <c r="AK2725" i="6"/>
  <c r="AK2721" i="6"/>
  <c r="AK2717" i="6"/>
  <c r="AK2713" i="6"/>
  <c r="AK2709" i="6"/>
  <c r="AK2705" i="6"/>
  <c r="AK2701" i="6"/>
  <c r="AK2697" i="6"/>
  <c r="AK2693" i="6"/>
  <c r="AK2689" i="6"/>
  <c r="AK2685" i="6"/>
  <c r="AK2681" i="6"/>
  <c r="AK2677" i="6"/>
  <c r="AK2673" i="6"/>
  <c r="AK2669" i="6"/>
  <c r="AK2665" i="6"/>
  <c r="AK2661" i="6"/>
  <c r="AK2657" i="6"/>
  <c r="AK2653" i="6"/>
  <c r="AK2649" i="6"/>
  <c r="AK2645" i="6"/>
  <c r="AK2641" i="6"/>
  <c r="AK2637" i="6"/>
  <c r="AK2633" i="6"/>
  <c r="AK2629" i="6"/>
  <c r="AK2625" i="6"/>
  <c r="AK2621" i="6"/>
  <c r="AK2617" i="6"/>
  <c r="AK2613" i="6"/>
  <c r="AK2609" i="6"/>
  <c r="AK2605" i="6"/>
  <c r="AK2601" i="6"/>
  <c r="AK2597" i="6"/>
  <c r="AK2593" i="6"/>
  <c r="AK2589" i="6"/>
  <c r="AK2585" i="6"/>
  <c r="AK2581" i="6"/>
  <c r="AK2577" i="6"/>
  <c r="AK2573" i="6"/>
  <c r="AK2569" i="6"/>
  <c r="AK2565" i="6"/>
  <c r="AK2561" i="6"/>
  <c r="AK2557" i="6"/>
  <c r="AK2553" i="6"/>
  <c r="AK2549" i="6"/>
  <c r="AK2545" i="6"/>
  <c r="AK2541" i="6"/>
  <c r="AK2537" i="6"/>
  <c r="AK2533" i="6"/>
  <c r="AK2529" i="6"/>
  <c r="AK2525" i="6"/>
  <c r="AK2521" i="6"/>
  <c r="AK2517" i="6"/>
  <c r="AK2513" i="6"/>
  <c r="AK2509" i="6"/>
  <c r="AK2505" i="6"/>
  <c r="AK2501" i="6"/>
  <c r="AK2497" i="6"/>
  <c r="AK2493" i="6"/>
  <c r="AK2489" i="6"/>
  <c r="AK2485" i="6"/>
  <c r="AK2481" i="6"/>
  <c r="AK2477" i="6"/>
  <c r="AK2473" i="6"/>
  <c r="AK2469" i="6"/>
  <c r="AK2465" i="6"/>
  <c r="AK2461" i="6"/>
  <c r="AK2457" i="6"/>
  <c r="AK2453" i="6"/>
  <c r="AK2449" i="6"/>
  <c r="AK2445" i="6"/>
  <c r="AK2441" i="6"/>
  <c r="AK2437" i="6"/>
  <c r="AK2433" i="6"/>
  <c r="AK2429" i="6"/>
  <c r="AK2425" i="6"/>
  <c r="AK2421" i="6"/>
  <c r="AK2417" i="6"/>
  <c r="AK2413" i="6"/>
  <c r="AK2409" i="6"/>
  <c r="AK2405" i="6"/>
  <c r="AK3163" i="6"/>
  <c r="AK3147" i="6"/>
  <c r="AK3131" i="6"/>
  <c r="AK3115" i="6"/>
  <c r="AK3099" i="6"/>
  <c r="AK3083" i="6"/>
  <c r="AK3067" i="6"/>
  <c r="AK3051" i="6"/>
  <c r="AK3035" i="6"/>
  <c r="AK3019" i="6"/>
  <c r="AK3003" i="6"/>
  <c r="AK2987" i="6"/>
  <c r="AK2977" i="6"/>
  <c r="AK2966" i="6"/>
  <c r="AK2955" i="6"/>
  <c r="AK2945" i="6"/>
  <c r="AK2934" i="6"/>
  <c r="AK2923" i="6"/>
  <c r="AK3155" i="6"/>
  <c r="AK3139" i="6"/>
  <c r="AK3123" i="6"/>
  <c r="AK3107" i="6"/>
  <c r="AK3091" i="6"/>
  <c r="AK3075" i="6"/>
  <c r="AK3059" i="6"/>
  <c r="AK3043" i="6"/>
  <c r="AK3027" i="6"/>
  <c r="AK3011" i="6"/>
  <c r="AK2995" i="6"/>
  <c r="AK2982" i="6"/>
  <c r="AK2971" i="6"/>
  <c r="AK2961" i="6"/>
  <c r="AK2950" i="6"/>
  <c r="AK2939" i="6"/>
  <c r="AK2929" i="6"/>
  <c r="AK2918" i="6"/>
  <c r="AK2907" i="6"/>
  <c r="AK2897" i="6"/>
  <c r="AK2886" i="6"/>
  <c r="AK2875" i="6"/>
  <c r="AK2865" i="6"/>
  <c r="AK2854" i="6"/>
  <c r="AK2843" i="6"/>
  <c r="AK2833" i="6"/>
  <c r="AK2824" i="6"/>
  <c r="AK2816" i="6"/>
  <c r="AK2808" i="6"/>
  <c r="AK2800" i="6"/>
  <c r="AK2792" i="6"/>
  <c r="AK2784" i="6"/>
  <c r="AK2776" i="6"/>
  <c r="AK2768" i="6"/>
  <c r="AK2760" i="6"/>
  <c r="AK2752" i="6"/>
  <c r="AK2744" i="6"/>
  <c r="AK2736" i="6"/>
  <c r="AK2728" i="6"/>
  <c r="AK2720" i="6"/>
  <c r="AK2712" i="6"/>
  <c r="AK2704" i="6"/>
  <c r="AK2698" i="6"/>
  <c r="AK2692" i="6"/>
  <c r="AK2687" i="6"/>
  <c r="AK2682" i="6"/>
  <c r="AK2676" i="6"/>
  <c r="AK2671" i="6"/>
  <c r="AK2666" i="6"/>
  <c r="AK2660" i="6"/>
  <c r="AK2655" i="6"/>
  <c r="AK2650" i="6"/>
  <c r="AK2644" i="6"/>
  <c r="AK2639" i="6"/>
  <c r="AK2634" i="6"/>
  <c r="AK2628" i="6"/>
  <c r="AK2623" i="6"/>
  <c r="AK2618" i="6"/>
  <c r="AK2612" i="6"/>
  <c r="AK2607" i="6"/>
  <c r="AK2602" i="6"/>
  <c r="AK2596" i="6"/>
  <c r="AK2591" i="6"/>
  <c r="AK2586" i="6"/>
  <c r="AK2580" i="6"/>
  <c r="AK2575" i="6"/>
  <c r="AK2570" i="6"/>
  <c r="AK2564" i="6"/>
  <c r="AK2559" i="6"/>
  <c r="AK2554" i="6"/>
  <c r="AK2548" i="6"/>
  <c r="AK2543" i="6"/>
  <c r="AK2538" i="6"/>
  <c r="AK2532" i="6"/>
  <c r="AK2527" i="6"/>
  <c r="AK2522" i="6"/>
  <c r="AK2516" i="6"/>
  <c r="AK2511" i="6"/>
  <c r="AK2506" i="6"/>
  <c r="AK2500" i="6"/>
  <c r="AK2495" i="6"/>
  <c r="AK2490" i="6"/>
  <c r="AK2484" i="6"/>
  <c r="AK2479" i="6"/>
  <c r="AK2474" i="6"/>
  <c r="AK3162" i="6"/>
  <c r="AK3130" i="6"/>
  <c r="AK3098" i="6"/>
  <c r="AK3066" i="6"/>
  <c r="AK3034" i="6"/>
  <c r="AK3002" i="6"/>
  <c r="AK2975" i="6"/>
  <c r="AK2954" i="6"/>
  <c r="AK2933" i="6"/>
  <c r="AK2913" i="6"/>
  <c r="AK2901" i="6"/>
  <c r="AK2885" i="6"/>
  <c r="AK2870" i="6"/>
  <c r="AK2858" i="6"/>
  <c r="AK2842" i="6"/>
  <c r="AK2828" i="6"/>
  <c r="AK2819" i="6"/>
  <c r="AK2807" i="6"/>
  <c r="AK2796" i="6"/>
  <c r="AK2787" i="6"/>
  <c r="AK2775" i="6"/>
  <c r="AK2764" i="6"/>
  <c r="AK2755" i="6"/>
  <c r="AK2743" i="6"/>
  <c r="AK2732" i="6"/>
  <c r="AK2723" i="6"/>
  <c r="AK2711" i="6"/>
  <c r="AK2700" i="6"/>
  <c r="AK2694" i="6"/>
  <c r="AK2686" i="6"/>
  <c r="AK2679" i="6"/>
  <c r="AK2672" i="6"/>
  <c r="AK2664" i="6"/>
  <c r="AK2658" i="6"/>
  <c r="AK2651" i="6"/>
  <c r="AK2643" i="6"/>
  <c r="AK2636" i="6"/>
  <c r="AK2630" i="6"/>
  <c r="AK2622" i="6"/>
  <c r="AK2615" i="6"/>
  <c r="AK2608" i="6"/>
  <c r="AK2600" i="6"/>
  <c r="AK2594" i="6"/>
  <c r="AK2587" i="6"/>
  <c r="AK2579" i="6"/>
  <c r="AK2572" i="6"/>
  <c r="AK2566" i="6"/>
  <c r="AK2558" i="6"/>
  <c r="AK2551" i="6"/>
  <c r="AK2544" i="6"/>
  <c r="AK2536" i="6"/>
  <c r="AK2530" i="6"/>
  <c r="AK2523" i="6"/>
  <c r="AK2515" i="6"/>
  <c r="AK2508" i="6"/>
  <c r="AK2502" i="6"/>
  <c r="AK2494" i="6"/>
  <c r="AK2487" i="6"/>
  <c r="AK2480" i="6"/>
  <c r="AK2472" i="6"/>
  <c r="AK2467" i="6"/>
  <c r="AK2462" i="6"/>
  <c r="AK2456" i="6"/>
  <c r="AK2451" i="6"/>
  <c r="AK2446" i="6"/>
  <c r="AK2440" i="6"/>
  <c r="AK2435" i="6"/>
  <c r="AK2430" i="6"/>
  <c r="AK2424" i="6"/>
  <c r="AK2419" i="6"/>
  <c r="AK2414" i="6"/>
  <c r="AK2408" i="6"/>
  <c r="AK2403" i="6"/>
  <c r="AK2399" i="6"/>
  <c r="AK2395" i="6"/>
  <c r="AK2391" i="6"/>
  <c r="AK2387" i="6"/>
  <c r="AK2383" i="6"/>
  <c r="AK2379" i="6"/>
  <c r="AK2375" i="6"/>
  <c r="AK2371" i="6"/>
  <c r="AK2367" i="6"/>
  <c r="AK2363" i="6"/>
  <c r="AK2359" i="6"/>
  <c r="AK2355" i="6"/>
  <c r="AK2351" i="6"/>
  <c r="AK2347" i="6"/>
  <c r="AK2343" i="6"/>
  <c r="AK2339" i="6"/>
  <c r="AK2335" i="6"/>
  <c r="AK2331" i="6"/>
  <c r="AK2327" i="6"/>
  <c r="AK2323" i="6"/>
  <c r="AK2319" i="6"/>
  <c r="AK2315" i="6"/>
  <c r="AK2311" i="6"/>
  <c r="AK2307" i="6"/>
  <c r="AK2303" i="6"/>
  <c r="AK2299" i="6"/>
  <c r="AK2295" i="6"/>
  <c r="AK2291" i="6"/>
  <c r="AK2287" i="6"/>
  <c r="AK2283" i="6"/>
  <c r="AK2279" i="6"/>
  <c r="AK2275" i="6"/>
  <c r="AK2271" i="6"/>
  <c r="AK2267" i="6"/>
  <c r="AK2263" i="6"/>
  <c r="AK2259" i="6"/>
  <c r="AK2255" i="6"/>
  <c r="AK2251" i="6"/>
  <c r="AK2247" i="6"/>
  <c r="AK2243" i="6"/>
  <c r="AK2239" i="6"/>
  <c r="AK2235" i="6"/>
  <c r="AK2231" i="6"/>
  <c r="AK2227" i="6"/>
  <c r="AK2223" i="6"/>
  <c r="AK2219" i="6"/>
  <c r="AK2215" i="6"/>
  <c r="AK2211" i="6"/>
  <c r="AK2207" i="6"/>
  <c r="AK2203" i="6"/>
  <c r="AK2199" i="6"/>
  <c r="AK2195" i="6"/>
  <c r="AK2191" i="6"/>
  <c r="AK2187" i="6"/>
  <c r="AK2183" i="6"/>
  <c r="AK2179" i="6"/>
  <c r="AK2175" i="6"/>
  <c r="AK2171" i="6"/>
  <c r="AK2167" i="6"/>
  <c r="AK2163" i="6"/>
  <c r="AK2159" i="6"/>
  <c r="AK2155" i="6"/>
  <c r="AK2151" i="6"/>
  <c r="AK2147" i="6"/>
  <c r="AK2143" i="6"/>
  <c r="AK2139" i="6"/>
  <c r="AK2135" i="6"/>
  <c r="AK2131" i="6"/>
  <c r="AK2127" i="6"/>
  <c r="AK2123" i="6"/>
  <c r="AK2119" i="6"/>
  <c r="AK2115" i="6"/>
  <c r="AK2111" i="6"/>
  <c r="AK2107" i="6"/>
  <c r="AK2103" i="6"/>
  <c r="AK2099" i="6"/>
  <c r="AK2095" i="6"/>
  <c r="AK2091" i="6"/>
  <c r="AK2087" i="6"/>
  <c r="AK2083" i="6"/>
  <c r="AK2079" i="6"/>
  <c r="AK2075" i="6"/>
  <c r="AK2071" i="6"/>
  <c r="AK2067" i="6"/>
  <c r="AK3146" i="6"/>
  <c r="AK3114" i="6"/>
  <c r="AK3082" i="6"/>
  <c r="AK3050" i="6"/>
  <c r="AK3018" i="6"/>
  <c r="AK2986" i="6"/>
  <c r="AK2965" i="6"/>
  <c r="AK2943" i="6"/>
  <c r="AK2922" i="6"/>
  <c r="AK2906" i="6"/>
  <c r="AK2891" i="6"/>
  <c r="AK2879" i="6"/>
  <c r="AK2863" i="6"/>
  <c r="AK2849" i="6"/>
  <c r="AK2837" i="6"/>
  <c r="AK2823" i="6"/>
  <c r="AK2812" i="6"/>
  <c r="AK2803" i="6"/>
  <c r="AK2791" i="6"/>
  <c r="AK2780" i="6"/>
  <c r="AK2771" i="6"/>
  <c r="AK2759" i="6"/>
  <c r="AK2748" i="6"/>
  <c r="AK2739" i="6"/>
  <c r="AK2727" i="6"/>
  <c r="AK2716" i="6"/>
  <c r="AK2707" i="6"/>
  <c r="AK2696" i="6"/>
  <c r="AK2690" i="6"/>
  <c r="AK2683" i="6"/>
  <c r="AK2675" i="6"/>
  <c r="AK2668" i="6"/>
  <c r="AK2662" i="6"/>
  <c r="AK2654" i="6"/>
  <c r="AK2647" i="6"/>
  <c r="AK2640" i="6"/>
  <c r="AK2632" i="6"/>
  <c r="AK2626" i="6"/>
  <c r="AK2619" i="6"/>
  <c r="AK2611" i="6"/>
  <c r="AK2604" i="6"/>
  <c r="AK2598" i="6"/>
  <c r="AK2590" i="6"/>
  <c r="AK2583" i="6"/>
  <c r="AK2576" i="6"/>
  <c r="AK2568" i="6"/>
  <c r="AK2562" i="6"/>
  <c r="AK2555" i="6"/>
  <c r="AK2547" i="6"/>
  <c r="AK2540" i="6"/>
  <c r="AK2534" i="6"/>
  <c r="AK2526" i="6"/>
  <c r="AK2519" i="6"/>
  <c r="AK2512" i="6"/>
  <c r="AK2504" i="6"/>
  <c r="AK2498" i="6"/>
  <c r="AK2491" i="6"/>
  <c r="AK2483" i="6"/>
  <c r="AK2476" i="6"/>
  <c r="AK2470" i="6"/>
  <c r="AK2464" i="6"/>
  <c r="AK2459" i="6"/>
  <c r="AK2454" i="6"/>
  <c r="AK2448" i="6"/>
  <c r="AK2443" i="6"/>
  <c r="AK2438" i="6"/>
  <c r="AK2432" i="6"/>
  <c r="AK2427" i="6"/>
  <c r="AK2422" i="6"/>
  <c r="AK2416" i="6"/>
  <c r="AK2411" i="6"/>
  <c r="AK2406" i="6"/>
  <c r="AK2401" i="6"/>
  <c r="AK2397" i="6"/>
  <c r="AK2393" i="6"/>
  <c r="AK2389" i="6"/>
  <c r="AK2385" i="6"/>
  <c r="AK2381" i="6"/>
  <c r="AK2377" i="6"/>
  <c r="AK2373" i="6"/>
  <c r="AK2369" i="6"/>
  <c r="AK2365" i="6"/>
  <c r="AK2361" i="6"/>
  <c r="AK2357" i="6"/>
  <c r="AK2353" i="6"/>
  <c r="AK2349" i="6"/>
  <c r="AK2345" i="6"/>
  <c r="AK2341" i="6"/>
  <c r="AK2337" i="6"/>
  <c r="AK2333" i="6"/>
  <c r="AK2329" i="6"/>
  <c r="AK2325" i="6"/>
  <c r="AK2321" i="6"/>
  <c r="AK2317" i="6"/>
  <c r="AK2313" i="6"/>
  <c r="AK2309" i="6"/>
  <c r="AK2305" i="6"/>
  <c r="AK2301" i="6"/>
  <c r="AK2297" i="6"/>
  <c r="AK2293" i="6"/>
  <c r="AK2289" i="6"/>
  <c r="AK2285" i="6"/>
  <c r="AK2281" i="6"/>
  <c r="AK2277" i="6"/>
  <c r="AK2273" i="6"/>
  <c r="AK2269" i="6"/>
  <c r="AK2265" i="6"/>
  <c r="AK2261" i="6"/>
  <c r="AK2257" i="6"/>
  <c r="AK2253" i="6"/>
  <c r="AK2249" i="6"/>
  <c r="AK2245" i="6"/>
  <c r="AK2241" i="6"/>
  <c r="AK2237" i="6"/>
  <c r="AK2233" i="6"/>
  <c r="AK2229" i="6"/>
  <c r="AK2225" i="6"/>
  <c r="AK2221" i="6"/>
  <c r="AK2217" i="6"/>
  <c r="AK2213" i="6"/>
  <c r="AK2209" i="6"/>
  <c r="AK2205" i="6"/>
  <c r="AK2201" i="6"/>
  <c r="AK2197" i="6"/>
  <c r="AK2193" i="6"/>
  <c r="AK2189" i="6"/>
  <c r="AK2185" i="6"/>
  <c r="AK2181" i="6"/>
  <c r="AK2177" i="6"/>
  <c r="AK2173" i="6"/>
  <c r="AK2169" i="6"/>
  <c r="AK2165" i="6"/>
  <c r="AK2161" i="6"/>
  <c r="AK2157" i="6"/>
  <c r="AK2153" i="6"/>
  <c r="AK2149" i="6"/>
  <c r="AK2145" i="6"/>
  <c r="AK2141" i="6"/>
  <c r="AK2137" i="6"/>
  <c r="AK2133" i="6"/>
  <c r="AK2129" i="6"/>
  <c r="AK2125" i="6"/>
  <c r="AK2121" i="6"/>
  <c r="AK2117" i="6"/>
  <c r="AK2113" i="6"/>
  <c r="AK2109" i="6"/>
  <c r="AK2105" i="6"/>
  <c r="AK2101" i="6"/>
  <c r="AK2097" i="6"/>
  <c r="AK2093" i="6"/>
  <c r="AK2089" i="6"/>
  <c r="AK2085" i="6"/>
  <c r="AK2081" i="6"/>
  <c r="AK2077" i="6"/>
  <c r="AK2073" i="6"/>
  <c r="AK2069" i="6"/>
  <c r="AK2065" i="6"/>
  <c r="AK2061" i="6"/>
  <c r="AK2057" i="6"/>
  <c r="AK2053" i="6"/>
  <c r="AK2049" i="6"/>
  <c r="AK2045" i="6"/>
  <c r="AK2041" i="6"/>
  <c r="AK2037" i="6"/>
  <c r="AK2033" i="6"/>
  <c r="AK2029" i="6"/>
  <c r="AK2025" i="6"/>
  <c r="AK2021" i="6"/>
  <c r="AK2017" i="6"/>
  <c r="AK2013" i="6"/>
  <c r="AK3154" i="6"/>
  <c r="AK3090" i="6"/>
  <c r="AK3026" i="6"/>
  <c r="AK2970" i="6"/>
  <c r="AK2927" i="6"/>
  <c r="AK2895" i="6"/>
  <c r="AK2869" i="6"/>
  <c r="AK2838" i="6"/>
  <c r="AK2815" i="6"/>
  <c r="AK2795" i="6"/>
  <c r="AK2772" i="6"/>
  <c r="AK2751" i="6"/>
  <c r="AK2731" i="6"/>
  <c r="AK2708" i="6"/>
  <c r="AK2691" i="6"/>
  <c r="AK2678" i="6"/>
  <c r="AK2663" i="6"/>
  <c r="AK2648" i="6"/>
  <c r="AK2635" i="6"/>
  <c r="AK2620" i="6"/>
  <c r="AK2606" i="6"/>
  <c r="AK2592" i="6"/>
  <c r="AK2578" i="6"/>
  <c r="AK2563" i="6"/>
  <c r="AK2550" i="6"/>
  <c r="AK2535" i="6"/>
  <c r="AK2520" i="6"/>
  <c r="AK2507" i="6"/>
  <c r="AK2492" i="6"/>
  <c r="AK2478" i="6"/>
  <c r="AK2466" i="6"/>
  <c r="AK2455" i="6"/>
  <c r="AK2444" i="6"/>
  <c r="AK2434" i="6"/>
  <c r="AK2423" i="6"/>
  <c r="AK2412" i="6"/>
  <c r="AK2402" i="6"/>
  <c r="AK2394" i="6"/>
  <c r="AK2386" i="6"/>
  <c r="AK2378" i="6"/>
  <c r="AK2370" i="6"/>
  <c r="AK2362" i="6"/>
  <c r="AK2354" i="6"/>
  <c r="AK2346" i="6"/>
  <c r="AK2338" i="6"/>
  <c r="AK2330" i="6"/>
  <c r="AK2322" i="6"/>
  <c r="AK2314" i="6"/>
  <c r="AK2306" i="6"/>
  <c r="AK2298" i="6"/>
  <c r="AK2290" i="6"/>
  <c r="AK2282" i="6"/>
  <c r="AK2274" i="6"/>
  <c r="AK2266" i="6"/>
  <c r="AK2258" i="6"/>
  <c r="AK2250" i="6"/>
  <c r="AK2242" i="6"/>
  <c r="AK2234" i="6"/>
  <c r="AK2226" i="6"/>
  <c r="AK2218" i="6"/>
  <c r="AK2210" i="6"/>
  <c r="AK2202" i="6"/>
  <c r="AK2194" i="6"/>
  <c r="AK2186" i="6"/>
  <c r="AK2178" i="6"/>
  <c r="AK2170" i="6"/>
  <c r="AK2162" i="6"/>
  <c r="AK2154" i="6"/>
  <c r="AK2146" i="6"/>
  <c r="AK2138" i="6"/>
  <c r="AK2130" i="6"/>
  <c r="AK2122" i="6"/>
  <c r="AK2114" i="6"/>
  <c r="AK2106" i="6"/>
  <c r="AK2098" i="6"/>
  <c r="AK2090" i="6"/>
  <c r="AK2082" i="6"/>
  <c r="AK2074" i="6"/>
  <c r="AK2066" i="6"/>
  <c r="AK2060" i="6"/>
  <c r="AK2055" i="6"/>
  <c r="AK2050" i="6"/>
  <c r="AK2044" i="6"/>
  <c r="AK2039" i="6"/>
  <c r="AK2034" i="6"/>
  <c r="AK2028" i="6"/>
  <c r="AK2023" i="6"/>
  <c r="AK2018" i="6"/>
  <c r="AK2012" i="6"/>
  <c r="AK2008" i="6"/>
  <c r="AK2004" i="6"/>
  <c r="AK2000" i="6"/>
  <c r="AK1996" i="6"/>
  <c r="AK1992" i="6"/>
  <c r="AK1988" i="6"/>
  <c r="AK1984" i="6"/>
  <c r="AK1980" i="6"/>
  <c r="AK1976" i="6"/>
  <c r="AK1972" i="6"/>
  <c r="AK1968" i="6"/>
  <c r="AK1964" i="6"/>
  <c r="AK1960" i="6"/>
  <c r="AK1956" i="6"/>
  <c r="AK1952" i="6"/>
  <c r="AK1948" i="6"/>
  <c r="AK1944" i="6"/>
  <c r="AK1940" i="6"/>
  <c r="AK1936" i="6"/>
  <c r="AK1932" i="6"/>
  <c r="AK1928" i="6"/>
  <c r="AK1924" i="6"/>
  <c r="AK1920" i="6"/>
  <c r="AK1916" i="6"/>
  <c r="AK1912" i="6"/>
  <c r="AK1908" i="6"/>
  <c r="AK1904" i="6"/>
  <c r="AK1900" i="6"/>
  <c r="AK1896" i="6"/>
  <c r="AK1892" i="6"/>
  <c r="AK1888" i="6"/>
  <c r="AK1884" i="6"/>
  <c r="AK1880" i="6"/>
  <c r="AK1876" i="6"/>
  <c r="AK1872" i="6"/>
  <c r="AK1868" i="6"/>
  <c r="AK1864" i="6"/>
  <c r="AK1860" i="6"/>
  <c r="AK1856" i="6"/>
  <c r="AK1852" i="6"/>
  <c r="AK1848" i="6"/>
  <c r="AK1844" i="6"/>
  <c r="AK1840" i="6"/>
  <c r="AK1836" i="6"/>
  <c r="AK1832" i="6"/>
  <c r="AK1828" i="6"/>
  <c r="AK1824" i="6"/>
  <c r="AK1820" i="6"/>
  <c r="AK1816" i="6"/>
  <c r="AK1812" i="6"/>
  <c r="AK1808" i="6"/>
  <c r="AK1804" i="6"/>
  <c r="AK1800" i="6"/>
  <c r="AK1796" i="6"/>
  <c r="AK1792" i="6"/>
  <c r="AK1788" i="6"/>
  <c r="AK1784" i="6"/>
  <c r="AK1780" i="6"/>
  <c r="AK1776" i="6"/>
  <c r="AK1772" i="6"/>
  <c r="AK1768" i="6"/>
  <c r="AK1764" i="6"/>
  <c r="AK1760" i="6"/>
  <c r="AK1756" i="6"/>
  <c r="AK1752" i="6"/>
  <c r="AK1748" i="6"/>
  <c r="AK1744" i="6"/>
  <c r="AK1740" i="6"/>
  <c r="AK1736" i="6"/>
  <c r="AK1732" i="6"/>
  <c r="AK1728" i="6"/>
  <c r="AK1724" i="6"/>
  <c r="AK1720" i="6"/>
  <c r="AK1716" i="6"/>
  <c r="AK1712" i="6"/>
  <c r="AK1708" i="6"/>
  <c r="AK1704" i="6"/>
  <c r="AK1700" i="6"/>
  <c r="AK1696" i="6"/>
  <c r="AK1692" i="6"/>
  <c r="AK1688" i="6"/>
  <c r="AK3122" i="6"/>
  <c r="AK3058" i="6"/>
  <c r="AK2994" i="6"/>
  <c r="AK2949" i="6"/>
  <c r="AK2911" i="6"/>
  <c r="AK2881" i="6"/>
  <c r="AK2853" i="6"/>
  <c r="AK2827" i="6"/>
  <c r="AK2804" i="6"/>
  <c r="AK2783" i="6"/>
  <c r="AK2763" i="6"/>
  <c r="AK2740" i="6"/>
  <c r="AK2719" i="6"/>
  <c r="AK2699" i="6"/>
  <c r="AK2684" i="6"/>
  <c r="AK2670" i="6"/>
  <c r="AK2656" i="6"/>
  <c r="AK2642" i="6"/>
  <c r="AK2627" i="6"/>
  <c r="AK2614" i="6"/>
  <c r="AK2599" i="6"/>
  <c r="AK2584" i="6"/>
  <c r="AK2571" i="6"/>
  <c r="AK2556" i="6"/>
  <c r="AK2542" i="6"/>
  <c r="AK2528" i="6"/>
  <c r="AK2514" i="6"/>
  <c r="AK2499" i="6"/>
  <c r="AK2486" i="6"/>
  <c r="AK2471" i="6"/>
  <c r="AK2460" i="6"/>
  <c r="AK2450" i="6"/>
  <c r="AK2439" i="6"/>
  <c r="AK2428" i="6"/>
  <c r="AK2418" i="6"/>
  <c r="AK2407" i="6"/>
  <c r="AK2398" i="6"/>
  <c r="AK2390" i="6"/>
  <c r="AK2382" i="6"/>
  <c r="AK2374" i="6"/>
  <c r="AK2366" i="6"/>
  <c r="AK2358" i="6"/>
  <c r="AK2350" i="6"/>
  <c r="AK2342" i="6"/>
  <c r="AK2334" i="6"/>
  <c r="AK2326" i="6"/>
  <c r="AK2318" i="6"/>
  <c r="AK2310" i="6"/>
  <c r="AK2302" i="6"/>
  <c r="AK2294" i="6"/>
  <c r="AK2286" i="6"/>
  <c r="AK2278" i="6"/>
  <c r="AK2270" i="6"/>
  <c r="AK2262" i="6"/>
  <c r="AK2254" i="6"/>
  <c r="AK2246" i="6"/>
  <c r="AK2238" i="6"/>
  <c r="AK2230" i="6"/>
  <c r="AK2222" i="6"/>
  <c r="AK2214" i="6"/>
  <c r="AK2206" i="6"/>
  <c r="AK2198" i="6"/>
  <c r="AK2190" i="6"/>
  <c r="AK2182" i="6"/>
  <c r="AK2174" i="6"/>
  <c r="AK2166" i="6"/>
  <c r="AK2158" i="6"/>
  <c r="AK2150" i="6"/>
  <c r="AK2142" i="6"/>
  <c r="AK2134" i="6"/>
  <c r="AK2126" i="6"/>
  <c r="AK2118" i="6"/>
  <c r="AK2110" i="6"/>
  <c r="AK2102" i="6"/>
  <c r="AK2094" i="6"/>
  <c r="AK2086" i="6"/>
  <c r="AK2078" i="6"/>
  <c r="AK2070" i="6"/>
  <c r="AK2063" i="6"/>
  <c r="AK2058" i="6"/>
  <c r="AK2052" i="6"/>
  <c r="AK2047" i="6"/>
  <c r="AK2042" i="6"/>
  <c r="AK2036" i="6"/>
  <c r="AK2031" i="6"/>
  <c r="AK2026" i="6"/>
  <c r="AK2020" i="6"/>
  <c r="AK2015" i="6"/>
  <c r="AK2010" i="6"/>
  <c r="AK2006" i="6"/>
  <c r="AK2002" i="6"/>
  <c r="AK1998" i="6"/>
  <c r="AK1994" i="6"/>
  <c r="AK1990" i="6"/>
  <c r="AK1986" i="6"/>
  <c r="AK1982" i="6"/>
  <c r="AK1978" i="6"/>
  <c r="AK1974" i="6"/>
  <c r="AK1970" i="6"/>
  <c r="AK1966" i="6"/>
  <c r="AK1962" i="6"/>
  <c r="AK1958" i="6"/>
  <c r="AK1954" i="6"/>
  <c r="AK1950" i="6"/>
  <c r="AK1946" i="6"/>
  <c r="AK1942" i="6"/>
  <c r="AK1938" i="6"/>
  <c r="AK1934" i="6"/>
  <c r="AK1930" i="6"/>
  <c r="AK1926" i="6"/>
  <c r="AK1922" i="6"/>
  <c r="AK1918" i="6"/>
  <c r="AK1914" i="6"/>
  <c r="AK1910" i="6"/>
  <c r="AK1906" i="6"/>
  <c r="AK1902" i="6"/>
  <c r="AK1898" i="6"/>
  <c r="AK1894" i="6"/>
  <c r="AK1890" i="6"/>
  <c r="AK1886" i="6"/>
  <c r="AK1882" i="6"/>
  <c r="AK1878" i="6"/>
  <c r="AK1874" i="6"/>
  <c r="AK1870" i="6"/>
  <c r="AK1866" i="6"/>
  <c r="AK1862" i="6"/>
  <c r="AK1858" i="6"/>
  <c r="AK1854" i="6"/>
  <c r="AK1850" i="6"/>
  <c r="AK1846" i="6"/>
  <c r="AK1842" i="6"/>
  <c r="AK1838" i="6"/>
  <c r="AK1834" i="6"/>
  <c r="AK1830" i="6"/>
  <c r="AK1826" i="6"/>
  <c r="AK1822" i="6"/>
  <c r="AK1818" i="6"/>
  <c r="AK1814" i="6"/>
  <c r="AK1810" i="6"/>
  <c r="AK1806" i="6"/>
  <c r="AK1802" i="6"/>
  <c r="AK1798" i="6"/>
  <c r="AK1794" i="6"/>
  <c r="AK1790" i="6"/>
  <c r="AK1786" i="6"/>
  <c r="AK1782" i="6"/>
  <c r="AK1778" i="6"/>
  <c r="AK1774" i="6"/>
  <c r="AK1770" i="6"/>
  <c r="AK1766" i="6"/>
  <c r="AK1762" i="6"/>
  <c r="AK1758" i="6"/>
  <c r="AK1754" i="6"/>
  <c r="AK1750" i="6"/>
  <c r="AK1746" i="6"/>
  <c r="AK1742" i="6"/>
  <c r="AK1738" i="6"/>
  <c r="AK1734" i="6"/>
  <c r="AK1730" i="6"/>
  <c r="AK1726" i="6"/>
  <c r="AK1722" i="6"/>
  <c r="AK1718" i="6"/>
  <c r="AK1714" i="6"/>
  <c r="AK1710" i="6"/>
  <c r="AK1706" i="6"/>
  <c r="AK1702" i="6"/>
  <c r="AK1698" i="6"/>
  <c r="AK1694" i="6"/>
  <c r="AK1690" i="6"/>
  <c r="AK1686" i="6"/>
  <c r="AK1682" i="6"/>
  <c r="AK1678" i="6"/>
  <c r="AK1674" i="6"/>
  <c r="AK1670" i="6"/>
  <c r="AK1666" i="6"/>
  <c r="AK1662" i="6"/>
  <c r="AK1658" i="6"/>
  <c r="AK1654" i="6"/>
  <c r="AK1650" i="6"/>
  <c r="AK1646" i="6"/>
  <c r="AK1642" i="6"/>
  <c r="AK1638" i="6"/>
  <c r="AK1634" i="6"/>
  <c r="AK3138" i="6"/>
  <c r="AK3010" i="6"/>
  <c r="AK2917" i="6"/>
  <c r="AK2859" i="6"/>
  <c r="AK2811" i="6"/>
  <c r="AK2767" i="6"/>
  <c r="AK2724" i="6"/>
  <c r="AK2688" i="6"/>
  <c r="AK2659" i="6"/>
  <c r="AK2631" i="6"/>
  <c r="AK2603" i="6"/>
  <c r="AK2574" i="6"/>
  <c r="AK2546" i="6"/>
  <c r="AK2518" i="6"/>
  <c r="AK2488" i="6"/>
  <c r="AK2463" i="6"/>
  <c r="AK2442" i="6"/>
  <c r="AK2420" i="6"/>
  <c r="AK2400" i="6"/>
  <c r="AK2384" i="6"/>
  <c r="AK2368" i="6"/>
  <c r="AK2352" i="6"/>
  <c r="AK2336" i="6"/>
  <c r="AK2320" i="6"/>
  <c r="AK2304" i="6"/>
  <c r="AK2288" i="6"/>
  <c r="AK2272" i="6"/>
  <c r="AK2256" i="6"/>
  <c r="AK2240" i="6"/>
  <c r="AK2224" i="6"/>
  <c r="AK2208" i="6"/>
  <c r="AK2192" i="6"/>
  <c r="AK2176" i="6"/>
  <c r="AK2160" i="6"/>
  <c r="AK2144" i="6"/>
  <c r="AK2128" i="6"/>
  <c r="AK2112" i="6"/>
  <c r="AK2096" i="6"/>
  <c r="AK2080" i="6"/>
  <c r="AK2064" i="6"/>
  <c r="AK2054" i="6"/>
  <c r="AK2043" i="6"/>
  <c r="AK2032" i="6"/>
  <c r="AK2022" i="6"/>
  <c r="AK2011" i="6"/>
  <c r="AK2003" i="6"/>
  <c r="AK1995" i="6"/>
  <c r="AK1987" i="6"/>
  <c r="AK1979" i="6"/>
  <c r="AK1971" i="6"/>
  <c r="AK1963" i="6"/>
  <c r="AK1955" i="6"/>
  <c r="AK1947" i="6"/>
  <c r="AK1939" i="6"/>
  <c r="AK1931" i="6"/>
  <c r="AK1923" i="6"/>
  <c r="AK1915" i="6"/>
  <c r="AK1907" i="6"/>
  <c r="AK1899" i="6"/>
  <c r="AK1891" i="6"/>
  <c r="AK1883" i="6"/>
  <c r="AK1875" i="6"/>
  <c r="AK1867" i="6"/>
  <c r="AK1859" i="6"/>
  <c r="AK1851" i="6"/>
  <c r="AK1843" i="6"/>
  <c r="AK1835" i="6"/>
  <c r="AK1827" i="6"/>
  <c r="AK1819" i="6"/>
  <c r="AK1811" i="6"/>
  <c r="AK1803" i="6"/>
  <c r="AK1795" i="6"/>
  <c r="AK1787" i="6"/>
  <c r="AK1779" i="6"/>
  <c r="AK1771" i="6"/>
  <c r="AK1763" i="6"/>
  <c r="AK1755" i="6"/>
  <c r="AK1747" i="6"/>
  <c r="AK1739" i="6"/>
  <c r="AK1731" i="6"/>
  <c r="AK1723" i="6"/>
  <c r="AK1715" i="6"/>
  <c r="AK1707" i="6"/>
  <c r="AK1699" i="6"/>
  <c r="AK1691" i="6"/>
  <c r="AK1684" i="6"/>
  <c r="AK1679" i="6"/>
  <c r="AK1673" i="6"/>
  <c r="AK1668" i="6"/>
  <c r="AK1663" i="6"/>
  <c r="AK1657" i="6"/>
  <c r="AK1652" i="6"/>
  <c r="AK1647" i="6"/>
  <c r="AK1641" i="6"/>
  <c r="AK1636" i="6"/>
  <c r="AK1631" i="6"/>
  <c r="AK3106" i="6"/>
  <c r="AK2981" i="6"/>
  <c r="AK2902" i="6"/>
  <c r="AK2847" i="6"/>
  <c r="AK2799" i="6"/>
  <c r="AK2756" i="6"/>
  <c r="AK2715" i="6"/>
  <c r="AK2680" i="6"/>
  <c r="AK2652" i="6"/>
  <c r="AK2624" i="6"/>
  <c r="AK2595" i="6"/>
  <c r="AK2567" i="6"/>
  <c r="AK2539" i="6"/>
  <c r="AK2510" i="6"/>
  <c r="AK2482" i="6"/>
  <c r="AK2458" i="6"/>
  <c r="AK2436" i="6"/>
  <c r="AK2415" i="6"/>
  <c r="AK2396" i="6"/>
  <c r="AK2380" i="6"/>
  <c r="AK2364" i="6"/>
  <c r="AK2348" i="6"/>
  <c r="AK2332" i="6"/>
  <c r="AK2316" i="6"/>
  <c r="AK2300" i="6"/>
  <c r="AK2284" i="6"/>
  <c r="AK2268" i="6"/>
  <c r="AK2252" i="6"/>
  <c r="AK2236" i="6"/>
  <c r="AK2220" i="6"/>
  <c r="AK2204" i="6"/>
  <c r="AK2188" i="6"/>
  <c r="AK2172" i="6"/>
  <c r="AK2156" i="6"/>
  <c r="AK2140" i="6"/>
  <c r="AK2124" i="6"/>
  <c r="AK2108" i="6"/>
  <c r="AK2092" i="6"/>
  <c r="AK2076" i="6"/>
  <c r="AK2062" i="6"/>
  <c r="AK2051" i="6"/>
  <c r="AK2040" i="6"/>
  <c r="AK2030" i="6"/>
  <c r="AK2019" i="6"/>
  <c r="AK2009" i="6"/>
  <c r="AK2001" i="6"/>
  <c r="AK1993" i="6"/>
  <c r="AK1985" i="6"/>
  <c r="AK1977" i="6"/>
  <c r="AK1969" i="6"/>
  <c r="AK1961" i="6"/>
  <c r="AK1953" i="6"/>
  <c r="AK1945" i="6"/>
  <c r="AK1937" i="6"/>
  <c r="AK1929" i="6"/>
  <c r="AK1921" i="6"/>
  <c r="AK1913" i="6"/>
  <c r="AK1905" i="6"/>
  <c r="AK1897" i="6"/>
  <c r="AK1889" i="6"/>
  <c r="AK1881" i="6"/>
  <c r="AK1873" i="6"/>
  <c r="AK1865" i="6"/>
  <c r="AK1857" i="6"/>
  <c r="AK1849" i="6"/>
  <c r="AK1841" i="6"/>
  <c r="AK1833" i="6"/>
  <c r="AK1825" i="6"/>
  <c r="AK1817" i="6"/>
  <c r="AK1809" i="6"/>
  <c r="AK1801" i="6"/>
  <c r="AK1793" i="6"/>
  <c r="AK1785" i="6"/>
  <c r="AK1777" i="6"/>
  <c r="AK1769" i="6"/>
  <c r="AK1761" i="6"/>
  <c r="AK1753" i="6"/>
  <c r="AK1745" i="6"/>
  <c r="AK1737" i="6"/>
  <c r="AK1729" i="6"/>
  <c r="AK1721" i="6"/>
  <c r="AK1713" i="6"/>
  <c r="AK1705" i="6"/>
  <c r="AK1697" i="6"/>
  <c r="AK1689" i="6"/>
  <c r="AK1683" i="6"/>
  <c r="AK1677" i="6"/>
  <c r="AK1672" i="6"/>
  <c r="AK1667" i="6"/>
  <c r="AK1661" i="6"/>
  <c r="AK1656" i="6"/>
  <c r="AK1651" i="6"/>
  <c r="AK1645" i="6"/>
  <c r="AK1640" i="6"/>
  <c r="AK1635" i="6"/>
  <c r="AK1630" i="6"/>
  <c r="AK1626" i="6"/>
  <c r="AK1622" i="6"/>
  <c r="AK1618" i="6"/>
  <c r="AK1614" i="6"/>
  <c r="AK1610" i="6"/>
  <c r="AK1606" i="6"/>
  <c r="AK1602" i="6"/>
  <c r="AK1598" i="6"/>
  <c r="AK1594" i="6"/>
  <c r="AK1590" i="6"/>
  <c r="AK1586" i="6"/>
  <c r="AK1582" i="6"/>
  <c r="AK1578" i="6"/>
  <c r="AK1574" i="6"/>
  <c r="AK1570" i="6"/>
  <c r="AK1566" i="6"/>
  <c r="AK1562" i="6"/>
  <c r="AK1558" i="6"/>
  <c r="AK1554" i="6"/>
  <c r="AK1550" i="6"/>
  <c r="AK1546" i="6"/>
  <c r="AK1542" i="6"/>
  <c r="AK1538" i="6"/>
  <c r="AK1534" i="6"/>
  <c r="AK1530" i="6"/>
  <c r="AK1526" i="6"/>
  <c r="AK1522" i="6"/>
  <c r="AK1518" i="6"/>
  <c r="AK1514" i="6"/>
  <c r="AK1510" i="6"/>
  <c r="AK1506" i="6"/>
  <c r="AK1502" i="6"/>
  <c r="AK1498" i="6"/>
  <c r="AK1494" i="6"/>
  <c r="AK1490" i="6"/>
  <c r="AK1486" i="6"/>
  <c r="AK1482" i="6"/>
  <c r="AK1478" i="6"/>
  <c r="AK1474" i="6"/>
  <c r="AK1470" i="6"/>
  <c r="AK1466" i="6"/>
  <c r="AK1462" i="6"/>
  <c r="AK1458" i="6"/>
  <c r="AK1454" i="6"/>
  <c r="AK1450" i="6"/>
  <c r="AK1446" i="6"/>
  <c r="AK1442" i="6"/>
  <c r="AK1438" i="6"/>
  <c r="AK1434" i="6"/>
  <c r="AK1430" i="6"/>
  <c r="AK1426" i="6"/>
  <c r="AK1422" i="6"/>
  <c r="AK1418" i="6"/>
  <c r="AK1414" i="6"/>
  <c r="AK1410" i="6"/>
  <c r="AK1406" i="6"/>
  <c r="AK1402" i="6"/>
  <c r="AK1398" i="6"/>
  <c r="AK1394" i="6"/>
  <c r="AK1390" i="6"/>
  <c r="AK1386" i="6"/>
  <c r="AK1382" i="6"/>
  <c r="AK1378" i="6"/>
  <c r="AK1374" i="6"/>
  <c r="AK1370" i="6"/>
  <c r="AK1366" i="6"/>
  <c r="AK1362" i="6"/>
  <c r="AK1358" i="6"/>
  <c r="AK1354" i="6"/>
  <c r="AK1350" i="6"/>
  <c r="AK1346" i="6"/>
  <c r="AK1342" i="6"/>
  <c r="AK1338" i="6"/>
  <c r="AK1334" i="6"/>
  <c r="AK3074" i="6"/>
  <c r="AK2890" i="6"/>
  <c r="AK2788" i="6"/>
  <c r="AK2703" i="6"/>
  <c r="AK2646" i="6"/>
  <c r="AK2588" i="6"/>
  <c r="AK2531" i="6"/>
  <c r="AK2475" i="6"/>
  <c r="AK2431" i="6"/>
  <c r="AK2392" i="6"/>
  <c r="AK2360" i="6"/>
  <c r="AK2328" i="6"/>
  <c r="AK2296" i="6"/>
  <c r="AK2264" i="6"/>
  <c r="AK2232" i="6"/>
  <c r="AK2200" i="6"/>
  <c r="AK2168" i="6"/>
  <c r="AK2136" i="6"/>
  <c r="AK2104" i="6"/>
  <c r="AK2072" i="6"/>
  <c r="AK2048" i="6"/>
  <c r="AK2027" i="6"/>
  <c r="AK2007" i="6"/>
  <c r="AK1991" i="6"/>
  <c r="AK1975" i="6"/>
  <c r="AK1959" i="6"/>
  <c r="AK1943" i="6"/>
  <c r="AK1927" i="6"/>
  <c r="AK1911" i="6"/>
  <c r="AK1895" i="6"/>
  <c r="AK1879" i="6"/>
  <c r="AK1863" i="6"/>
  <c r="AK1847" i="6"/>
  <c r="AK1831" i="6"/>
  <c r="AK1815" i="6"/>
  <c r="AK1799" i="6"/>
  <c r="AK1783" i="6"/>
  <c r="AK1767" i="6"/>
  <c r="AK1751" i="6"/>
  <c r="AK1735" i="6"/>
  <c r="AK1719" i="6"/>
  <c r="AK1703" i="6"/>
  <c r="AK1687" i="6"/>
  <c r="AK1676" i="6"/>
  <c r="AK1665" i="6"/>
  <c r="AK1655" i="6"/>
  <c r="AK1644" i="6"/>
  <c r="AK1633" i="6"/>
  <c r="AK1627" i="6"/>
  <c r="AK1621" i="6"/>
  <c r="AK1616" i="6"/>
  <c r="AK1611" i="6"/>
  <c r="AK1605" i="6"/>
  <c r="AK1600" i="6"/>
  <c r="AK1595" i="6"/>
  <c r="AK1589" i="6"/>
  <c r="AK1584" i="6"/>
  <c r="AK1579" i="6"/>
  <c r="AK1573" i="6"/>
  <c r="AK1568" i="6"/>
  <c r="AK1563" i="6"/>
  <c r="AK1557" i="6"/>
  <c r="AK1552" i="6"/>
  <c r="AK1547" i="6"/>
  <c r="AK1541" i="6"/>
  <c r="AK1536" i="6"/>
  <c r="AK1531" i="6"/>
  <c r="AK1525" i="6"/>
  <c r="AK1520" i="6"/>
  <c r="AK1515" i="6"/>
  <c r="AK1509" i="6"/>
  <c r="AK1504" i="6"/>
  <c r="AK1499" i="6"/>
  <c r="AK1493" i="6"/>
  <c r="AK1488" i="6"/>
  <c r="AK1483" i="6"/>
  <c r="AK1477" i="6"/>
  <c r="AK1472" i="6"/>
  <c r="AK1467" i="6"/>
  <c r="AK1461" i="6"/>
  <c r="AK1456" i="6"/>
  <c r="AK1451" i="6"/>
  <c r="AK1445" i="6"/>
  <c r="AK1440" i="6"/>
  <c r="AK1435" i="6"/>
  <c r="AK1429" i="6"/>
  <c r="AK1424" i="6"/>
  <c r="AK1419" i="6"/>
  <c r="AK1413" i="6"/>
  <c r="AK1408" i="6"/>
  <c r="AK1403" i="6"/>
  <c r="AK1397" i="6"/>
  <c r="AK1392" i="6"/>
  <c r="AK1387" i="6"/>
  <c r="AK1381" i="6"/>
  <c r="AK1376" i="6"/>
  <c r="AK1371" i="6"/>
  <c r="AK1365" i="6"/>
  <c r="AK1360" i="6"/>
  <c r="AK1355" i="6"/>
  <c r="AK1349" i="6"/>
  <c r="AK1344" i="6"/>
  <c r="AK1339" i="6"/>
  <c r="AK1333" i="6"/>
  <c r="AK1329" i="6"/>
  <c r="AK1325" i="6"/>
  <c r="AK1321" i="6"/>
  <c r="AK1317" i="6"/>
  <c r="AK1313" i="6"/>
  <c r="AK1309" i="6"/>
  <c r="AK1305" i="6"/>
  <c r="AK1301" i="6"/>
  <c r="AK1297" i="6"/>
  <c r="AK1293" i="6"/>
  <c r="AK1289" i="6"/>
  <c r="AK1285" i="6"/>
  <c r="AK1281" i="6"/>
  <c r="AK1277" i="6"/>
  <c r="AK1273" i="6"/>
  <c r="AK1269" i="6"/>
  <c r="AK1265" i="6"/>
  <c r="AK1261" i="6"/>
  <c r="AK1257" i="6"/>
  <c r="AK1253" i="6"/>
  <c r="AK1249" i="6"/>
  <c r="AK1245" i="6"/>
  <c r="AK1241" i="6"/>
  <c r="AK1237" i="6"/>
  <c r="AK1233" i="6"/>
  <c r="AK1229" i="6"/>
  <c r="AK1225" i="6"/>
  <c r="AK1221" i="6"/>
  <c r="AK1217" i="6"/>
  <c r="AK1213" i="6"/>
  <c r="AK1209" i="6"/>
  <c r="AK1205" i="6"/>
  <c r="AK1201" i="6"/>
  <c r="AK1197" i="6"/>
  <c r="AK1193" i="6"/>
  <c r="AK1189" i="6"/>
  <c r="AK1185" i="6"/>
  <c r="AK1181" i="6"/>
  <c r="AK1177" i="6"/>
  <c r="AK1173" i="6"/>
  <c r="AK1169" i="6"/>
  <c r="AK1165" i="6"/>
  <c r="AK1161" i="6"/>
  <c r="AK1157" i="6"/>
  <c r="AK1153" i="6"/>
  <c r="AK1149" i="6"/>
  <c r="AK1145" i="6"/>
  <c r="AK1141" i="6"/>
  <c r="AK1137" i="6"/>
  <c r="AK1133" i="6"/>
  <c r="AK1129" i="6"/>
  <c r="AK1125" i="6"/>
  <c r="AK1121" i="6"/>
  <c r="AK1117" i="6"/>
  <c r="AK1113" i="6"/>
  <c r="AK1109" i="6"/>
  <c r="AK1105" i="6"/>
  <c r="AK1101" i="6"/>
  <c r="AK1097" i="6"/>
  <c r="AK1093" i="6"/>
  <c r="AK1089" i="6"/>
  <c r="AK1085" i="6"/>
  <c r="AK1081" i="6"/>
  <c r="AK1077" i="6"/>
  <c r="AK1073" i="6"/>
  <c r="AK1069" i="6"/>
  <c r="AK1065" i="6"/>
  <c r="AK1061" i="6"/>
  <c r="AK1057" i="6"/>
  <c r="AK1053" i="6"/>
  <c r="AK1049" i="6"/>
  <c r="AK1045" i="6"/>
  <c r="AK1041" i="6"/>
  <c r="AK1037" i="6"/>
  <c r="AK1033" i="6"/>
  <c r="AK1029" i="6"/>
  <c r="AK1025" i="6"/>
  <c r="AK1021" i="6"/>
  <c r="AK1017" i="6"/>
  <c r="AK1013" i="6"/>
  <c r="AK1009" i="6"/>
  <c r="AK1005" i="6"/>
  <c r="AK1001" i="6"/>
  <c r="AK997" i="6"/>
  <c r="AK993" i="6"/>
  <c r="AK989" i="6"/>
  <c r="AK985" i="6"/>
  <c r="AK981" i="6"/>
  <c r="AK977" i="6"/>
  <c r="AK973" i="6"/>
  <c r="AK969" i="6"/>
  <c r="AK965" i="6"/>
  <c r="AK961" i="6"/>
  <c r="AK957" i="6"/>
  <c r="AK953" i="6"/>
  <c r="AK949" i="6"/>
  <c r="AK945" i="6"/>
  <c r="AK941" i="6"/>
  <c r="AK937" i="6"/>
  <c r="AK933" i="6"/>
  <c r="AK929" i="6"/>
  <c r="AK925" i="6"/>
  <c r="AK921" i="6"/>
  <c r="AK917" i="6"/>
  <c r="AK913" i="6"/>
  <c r="AK909" i="6"/>
  <c r="AK905" i="6"/>
  <c r="AK901" i="6"/>
  <c r="AK897" i="6"/>
  <c r="AK893" i="6"/>
  <c r="AK889" i="6"/>
  <c r="AK885" i="6"/>
  <c r="AK881" i="6"/>
  <c r="AK877" i="6"/>
  <c r="AK873" i="6"/>
  <c r="AK869" i="6"/>
  <c r="AK865" i="6"/>
  <c r="AK861" i="6"/>
  <c r="AK857" i="6"/>
  <c r="AK853" i="6"/>
  <c r="AK849" i="6"/>
  <c r="AK845" i="6"/>
  <c r="AK841" i="6"/>
  <c r="AK837" i="6"/>
  <c r="AK833" i="6"/>
  <c r="AK829" i="6"/>
  <c r="AK825" i="6"/>
  <c r="AK821" i="6"/>
  <c r="AK817" i="6"/>
  <c r="AK813" i="6"/>
  <c r="AK809" i="6"/>
  <c r="AK805" i="6"/>
  <c r="AK801" i="6"/>
  <c r="AK797" i="6"/>
  <c r="AK793" i="6"/>
  <c r="AK789" i="6"/>
  <c r="AK785" i="6"/>
  <c r="AK781" i="6"/>
  <c r="AK777" i="6"/>
  <c r="AK773" i="6"/>
  <c r="AK769" i="6"/>
  <c r="AK765" i="6"/>
  <c r="AK761" i="6"/>
  <c r="AK757" i="6"/>
  <c r="AK753" i="6"/>
  <c r="AK749" i="6"/>
  <c r="AK745" i="6"/>
  <c r="AK741" i="6"/>
  <c r="AK737" i="6"/>
  <c r="AK733" i="6"/>
  <c r="AK729" i="6"/>
  <c r="AK725" i="6"/>
  <c r="AK721" i="6"/>
  <c r="AK717" i="6"/>
  <c r="AK713" i="6"/>
  <c r="AK709" i="6"/>
  <c r="AK705" i="6"/>
  <c r="AK701" i="6"/>
  <c r="AK697" i="6"/>
  <c r="AK693" i="6"/>
  <c r="AK689" i="6"/>
  <c r="AK685" i="6"/>
  <c r="AK681" i="6"/>
  <c r="AK677" i="6"/>
  <c r="AK673" i="6"/>
  <c r="AK669" i="6"/>
  <c r="AK665" i="6"/>
  <c r="AK661" i="6"/>
  <c r="AK657" i="6"/>
  <c r="AK653" i="6"/>
  <c r="AK649" i="6"/>
  <c r="AK645" i="6"/>
  <c r="AK641" i="6"/>
  <c r="AK2959" i="6"/>
  <c r="AK2831" i="6"/>
  <c r="AK2747" i="6"/>
  <c r="AK2674" i="6"/>
  <c r="AK2616" i="6"/>
  <c r="AK2560" i="6"/>
  <c r="AK2503" i="6"/>
  <c r="AK2452" i="6"/>
  <c r="AK2410" i="6"/>
  <c r="AK2376" i="6"/>
  <c r="AK2344" i="6"/>
  <c r="AK2312" i="6"/>
  <c r="AK2280" i="6"/>
  <c r="AK2248" i="6"/>
  <c r="AK2216" i="6"/>
  <c r="AK2184" i="6"/>
  <c r="AK2152" i="6"/>
  <c r="AK2120" i="6"/>
  <c r="AK2088" i="6"/>
  <c r="AK2059" i="6"/>
  <c r="AK2038" i="6"/>
  <c r="AK2016" i="6"/>
  <c r="AK1999" i="6"/>
  <c r="AK1983" i="6"/>
  <c r="AK1967" i="6"/>
  <c r="AK1951" i="6"/>
  <c r="AK1935" i="6"/>
  <c r="AK1919" i="6"/>
  <c r="AK1903" i="6"/>
  <c r="AK1887" i="6"/>
  <c r="AK1871" i="6"/>
  <c r="AK1855" i="6"/>
  <c r="AK1839" i="6"/>
  <c r="AK1823" i="6"/>
  <c r="AK1807" i="6"/>
  <c r="AK1791" i="6"/>
  <c r="AK1775" i="6"/>
  <c r="AK1759" i="6"/>
  <c r="AK1743" i="6"/>
  <c r="AK1727" i="6"/>
  <c r="AK1711" i="6"/>
  <c r="AK1695" i="6"/>
  <c r="AK1681" i="6"/>
  <c r="AK1671" i="6"/>
  <c r="AK1660" i="6"/>
  <c r="AK1649" i="6"/>
  <c r="AK1639" i="6"/>
  <c r="AK1629" i="6"/>
  <c r="AK1624" i="6"/>
  <c r="AK1619" i="6"/>
  <c r="AK1613" i="6"/>
  <c r="AK1608" i="6"/>
  <c r="AK1603" i="6"/>
  <c r="AK1597" i="6"/>
  <c r="AK1592" i="6"/>
  <c r="AK1587" i="6"/>
  <c r="AK1581" i="6"/>
  <c r="AK1576" i="6"/>
  <c r="AK1571" i="6"/>
  <c r="AK1565" i="6"/>
  <c r="AK1560" i="6"/>
  <c r="AK1555" i="6"/>
  <c r="AK1549" i="6"/>
  <c r="AK1544" i="6"/>
  <c r="AK1539" i="6"/>
  <c r="AK1533" i="6"/>
  <c r="AK1528" i="6"/>
  <c r="AK1523" i="6"/>
  <c r="AK1517" i="6"/>
  <c r="AK1512" i="6"/>
  <c r="AK1507" i="6"/>
  <c r="AK1501" i="6"/>
  <c r="AK1496" i="6"/>
  <c r="AK1491" i="6"/>
  <c r="AK1485" i="6"/>
  <c r="AK1480" i="6"/>
  <c r="AK1475" i="6"/>
  <c r="AK1469" i="6"/>
  <c r="AK1464" i="6"/>
  <c r="AK1459" i="6"/>
  <c r="AK1453" i="6"/>
  <c r="AK1448" i="6"/>
  <c r="AK1443" i="6"/>
  <c r="AK1437" i="6"/>
  <c r="AK1432" i="6"/>
  <c r="AK1427" i="6"/>
  <c r="AK1421" i="6"/>
  <c r="AK1416" i="6"/>
  <c r="AK1411" i="6"/>
  <c r="AK1405" i="6"/>
  <c r="AK1400" i="6"/>
  <c r="AK1395" i="6"/>
  <c r="AK1389" i="6"/>
  <c r="AK1384" i="6"/>
  <c r="AK1379" i="6"/>
  <c r="AK1373" i="6"/>
  <c r="AK1368" i="6"/>
  <c r="AK1363" i="6"/>
  <c r="AK1357" i="6"/>
  <c r="AK1352" i="6"/>
  <c r="AK1347" i="6"/>
  <c r="AK1341" i="6"/>
  <c r="AK1336" i="6"/>
  <c r="AK1331" i="6"/>
  <c r="AK1327" i="6"/>
  <c r="AK1323" i="6"/>
  <c r="AK1319" i="6"/>
  <c r="AK1315" i="6"/>
  <c r="AK1311" i="6"/>
  <c r="AK1307" i="6"/>
  <c r="AK1303" i="6"/>
  <c r="AK1299" i="6"/>
  <c r="AK1295" i="6"/>
  <c r="AK1291" i="6"/>
  <c r="AK1287" i="6"/>
  <c r="AK1283" i="6"/>
  <c r="AK1279" i="6"/>
  <c r="AK1275" i="6"/>
  <c r="AK1271" i="6"/>
  <c r="AK1267" i="6"/>
  <c r="AK1263" i="6"/>
  <c r="AK1259" i="6"/>
  <c r="AK1255" i="6"/>
  <c r="AK1251" i="6"/>
  <c r="AK1247" i="6"/>
  <c r="AK1243" i="6"/>
  <c r="AK1239" i="6"/>
  <c r="AK1235" i="6"/>
  <c r="AK1231" i="6"/>
  <c r="AK1227" i="6"/>
  <c r="AK1223" i="6"/>
  <c r="AK1219" i="6"/>
  <c r="AK1215" i="6"/>
  <c r="AK1211" i="6"/>
  <c r="AK1207" i="6"/>
  <c r="AK1203" i="6"/>
  <c r="AK1199" i="6"/>
  <c r="AK1195" i="6"/>
  <c r="AK1191" i="6"/>
  <c r="AK1187" i="6"/>
  <c r="AK1183" i="6"/>
  <c r="AK1179" i="6"/>
  <c r="AK1175" i="6"/>
  <c r="AK1171" i="6"/>
  <c r="AK1167" i="6"/>
  <c r="AK1163" i="6"/>
  <c r="AK1159" i="6"/>
  <c r="AK1155" i="6"/>
  <c r="AK1151" i="6"/>
  <c r="AK1147" i="6"/>
  <c r="AK1143" i="6"/>
  <c r="AK1139" i="6"/>
  <c r="AK1135" i="6"/>
  <c r="AK1131" i="6"/>
  <c r="AK1127" i="6"/>
  <c r="AK1123" i="6"/>
  <c r="AK1119" i="6"/>
  <c r="AK1115" i="6"/>
  <c r="AK1111" i="6"/>
  <c r="AK1107" i="6"/>
  <c r="AK1103" i="6"/>
  <c r="AK1099" i="6"/>
  <c r="AK1095" i="6"/>
  <c r="AK1091" i="6"/>
  <c r="AK1087" i="6"/>
  <c r="AK1083" i="6"/>
  <c r="AK1079" i="6"/>
  <c r="AK1075" i="6"/>
  <c r="AK1071" i="6"/>
  <c r="AK1067" i="6"/>
  <c r="AK1063" i="6"/>
  <c r="AK1059" i="6"/>
  <c r="AK1055" i="6"/>
  <c r="AK1051" i="6"/>
  <c r="AK1047" i="6"/>
  <c r="AK1043" i="6"/>
  <c r="AK1039" i="6"/>
  <c r="AK1035" i="6"/>
  <c r="AK1031" i="6"/>
  <c r="AK1027" i="6"/>
  <c r="AK1023" i="6"/>
  <c r="AK1019" i="6"/>
  <c r="AK1015" i="6"/>
  <c r="AK1011" i="6"/>
  <c r="AK1007" i="6"/>
  <c r="AK1003" i="6"/>
  <c r="AK999" i="6"/>
  <c r="AK995" i="6"/>
  <c r="AK991" i="6"/>
  <c r="AK987" i="6"/>
  <c r="AK983" i="6"/>
  <c r="AK979" i="6"/>
  <c r="AK975" i="6"/>
  <c r="AK971" i="6"/>
  <c r="AK967" i="6"/>
  <c r="AK963" i="6"/>
  <c r="AK959" i="6"/>
  <c r="AK955" i="6"/>
  <c r="AK951" i="6"/>
  <c r="AK947" i="6"/>
  <c r="AK943" i="6"/>
  <c r="AK939" i="6"/>
  <c r="AK935" i="6"/>
  <c r="AK931" i="6"/>
  <c r="AK927" i="6"/>
  <c r="AK923" i="6"/>
  <c r="AK919" i="6"/>
  <c r="AK915" i="6"/>
  <c r="AK911" i="6"/>
  <c r="AK907" i="6"/>
  <c r="AK903" i="6"/>
  <c r="AK899" i="6"/>
  <c r="AK895" i="6"/>
  <c r="AK891" i="6"/>
  <c r="AK887" i="6"/>
  <c r="AK883" i="6"/>
  <c r="AK879" i="6"/>
  <c r="AK875" i="6"/>
  <c r="AK871" i="6"/>
  <c r="AK867" i="6"/>
  <c r="AK863" i="6"/>
  <c r="AK859" i="6"/>
  <c r="AK855" i="6"/>
  <c r="AK851" i="6"/>
  <c r="AK847" i="6"/>
  <c r="AK843" i="6"/>
  <c r="AK839" i="6"/>
  <c r="AK835" i="6"/>
  <c r="AK831" i="6"/>
  <c r="AK827" i="6"/>
  <c r="AK823" i="6"/>
  <c r="AK819" i="6"/>
  <c r="AK815" i="6"/>
  <c r="AK811" i="6"/>
  <c r="AK807" i="6"/>
  <c r="AK803" i="6"/>
  <c r="AK799" i="6"/>
  <c r="AK795" i="6"/>
  <c r="AK791" i="6"/>
  <c r="AK787" i="6"/>
  <c r="AK783" i="6"/>
  <c r="AK779" i="6"/>
  <c r="AK775" i="6"/>
  <c r="AK771" i="6"/>
  <c r="AK767" i="6"/>
  <c r="AK763" i="6"/>
  <c r="AK759" i="6"/>
  <c r="AK755" i="6"/>
  <c r="AK751" i="6"/>
  <c r="AK747" i="6"/>
  <c r="AK743" i="6"/>
  <c r="AK739" i="6"/>
  <c r="AK735" i="6"/>
  <c r="AK731" i="6"/>
  <c r="AK727" i="6"/>
  <c r="AK723" i="6"/>
  <c r="AK719" i="6"/>
  <c r="AK715" i="6"/>
  <c r="AK711" i="6"/>
  <c r="AK707" i="6"/>
  <c r="AK703" i="6"/>
  <c r="AK699" i="6"/>
  <c r="AK695" i="6"/>
  <c r="AK691" i="6"/>
  <c r="AK687" i="6"/>
  <c r="AK683" i="6"/>
  <c r="AK679" i="6"/>
  <c r="AK675" i="6"/>
  <c r="AK671" i="6"/>
  <c r="AK667" i="6"/>
  <c r="AK663" i="6"/>
  <c r="AK659" i="6"/>
  <c r="AK655" i="6"/>
  <c r="AK651" i="6"/>
  <c r="AK647" i="6"/>
  <c r="AK643" i="6"/>
  <c r="AK639" i="6"/>
  <c r="AK635" i="6"/>
  <c r="AK631" i="6"/>
  <c r="AK627" i="6"/>
  <c r="AK623" i="6"/>
  <c r="AK619" i="6"/>
  <c r="AK615" i="6"/>
  <c r="AK611" i="6"/>
  <c r="AK607" i="6"/>
  <c r="AK603" i="6"/>
  <c r="AK599" i="6"/>
  <c r="AK595" i="6"/>
  <c r="AK591" i="6"/>
  <c r="AK587" i="6"/>
  <c r="AK583" i="6"/>
  <c r="AK579" i="6"/>
  <c r="AK575" i="6"/>
  <c r="AK571" i="6"/>
  <c r="AK567" i="6"/>
  <c r="AK563" i="6"/>
  <c r="AK559" i="6"/>
  <c r="AK555" i="6"/>
  <c r="AK551" i="6"/>
  <c r="AK547" i="6"/>
  <c r="AK543" i="6"/>
  <c r="AK539" i="6"/>
  <c r="AK535" i="6"/>
  <c r="AK531" i="6"/>
  <c r="AK527" i="6"/>
  <c r="AK523" i="6"/>
  <c r="AK519" i="6"/>
  <c r="AK515" i="6"/>
  <c r="AK511" i="6"/>
  <c r="AK507" i="6"/>
  <c r="AK503" i="6"/>
  <c r="AK499" i="6"/>
  <c r="AK495" i="6"/>
  <c r="AK491" i="6"/>
  <c r="AK487" i="6"/>
  <c r="AK483" i="6"/>
  <c r="AK479" i="6"/>
  <c r="AK475" i="6"/>
  <c r="AK471" i="6"/>
  <c r="AK467" i="6"/>
  <c r="AK463" i="6"/>
  <c r="AK459" i="6"/>
  <c r="AK455" i="6"/>
  <c r="AK451" i="6"/>
  <c r="AK447" i="6"/>
  <c r="AK443" i="6"/>
  <c r="AK439" i="6"/>
  <c r="AK435" i="6"/>
  <c r="AK431" i="6"/>
  <c r="AK427" i="6"/>
  <c r="AK423" i="6"/>
  <c r="AK419" i="6"/>
  <c r="AK415" i="6"/>
  <c r="AK411" i="6"/>
  <c r="AK407" i="6"/>
  <c r="AK403" i="6"/>
  <c r="AK399" i="6"/>
  <c r="AK395" i="6"/>
  <c r="AK391" i="6"/>
  <c r="AK387" i="6"/>
  <c r="AK383" i="6"/>
  <c r="AK3042" i="6"/>
  <c r="AK2779" i="6"/>
  <c r="AK2638" i="6"/>
  <c r="AK2524" i="6"/>
  <c r="AK2426" i="6"/>
  <c r="AK2356" i="6"/>
  <c r="AK2292" i="6"/>
  <c r="AK2228" i="6"/>
  <c r="AK2164" i="6"/>
  <c r="AK2100" i="6"/>
  <c r="AK2046" i="6"/>
  <c r="AK2005" i="6"/>
  <c r="AK1973" i="6"/>
  <c r="AK1941" i="6"/>
  <c r="AK1909" i="6"/>
  <c r="AK1877" i="6"/>
  <c r="AK1845" i="6"/>
  <c r="AK1813" i="6"/>
  <c r="AK1781" i="6"/>
  <c r="AK1749" i="6"/>
  <c r="AK1717" i="6"/>
  <c r="AK1685" i="6"/>
  <c r="AK1664" i="6"/>
  <c r="AK1643" i="6"/>
  <c r="AK1625" i="6"/>
  <c r="AK1615" i="6"/>
  <c r="AK1604" i="6"/>
  <c r="AK1593" i="6"/>
  <c r="AK1583" i="6"/>
  <c r="AK1572" i="6"/>
  <c r="AK1561" i="6"/>
  <c r="AK1551" i="6"/>
  <c r="AK1540" i="6"/>
  <c r="AK1529" i="6"/>
  <c r="AK1519" i="6"/>
  <c r="AK1508" i="6"/>
  <c r="AK1497" i="6"/>
  <c r="AK1487" i="6"/>
  <c r="AK1476" i="6"/>
  <c r="AK1465" i="6"/>
  <c r="AK1455" i="6"/>
  <c r="AK1444" i="6"/>
  <c r="AK1433" i="6"/>
  <c r="AK1423" i="6"/>
  <c r="AK1412" i="6"/>
  <c r="AK1401" i="6"/>
  <c r="AK1391" i="6"/>
  <c r="AK1380" i="6"/>
  <c r="AK1369" i="6"/>
  <c r="AK1359" i="6"/>
  <c r="AK1348" i="6"/>
  <c r="AK1337" i="6"/>
  <c r="AK1328" i="6"/>
  <c r="AK1320" i="6"/>
  <c r="AK1312" i="6"/>
  <c r="AK1304" i="6"/>
  <c r="AK1296" i="6"/>
  <c r="AK1288" i="6"/>
  <c r="AK1280" i="6"/>
  <c r="AK1272" i="6"/>
  <c r="AK1264" i="6"/>
  <c r="AK1256" i="6"/>
  <c r="AK1248" i="6"/>
  <c r="AK1240" i="6"/>
  <c r="AK1232" i="6"/>
  <c r="AK1224" i="6"/>
  <c r="AK1216" i="6"/>
  <c r="AK1208" i="6"/>
  <c r="AK1200" i="6"/>
  <c r="AK1192" i="6"/>
  <c r="AK1184" i="6"/>
  <c r="AK1176" i="6"/>
  <c r="AK1168" i="6"/>
  <c r="AK1160" i="6"/>
  <c r="AK1152" i="6"/>
  <c r="AK1144" i="6"/>
  <c r="AK1136" i="6"/>
  <c r="AK1128" i="6"/>
  <c r="AK1120" i="6"/>
  <c r="AK1112" i="6"/>
  <c r="AK1104" i="6"/>
  <c r="AK1096" i="6"/>
  <c r="AK1088" i="6"/>
  <c r="AK1080" i="6"/>
  <c r="AK1072" i="6"/>
  <c r="AK1064" i="6"/>
  <c r="AK1056" i="6"/>
  <c r="AK1048" i="6"/>
  <c r="AK1040" i="6"/>
  <c r="AK1032" i="6"/>
  <c r="AK1024" i="6"/>
  <c r="AK1016" i="6"/>
  <c r="AK1008" i="6"/>
  <c r="AK1000" i="6"/>
  <c r="AK992" i="6"/>
  <c r="AK984" i="6"/>
  <c r="AK976" i="6"/>
  <c r="AK968" i="6"/>
  <c r="AK960" i="6"/>
  <c r="AK952" i="6"/>
  <c r="AK944" i="6"/>
  <c r="AK936" i="6"/>
  <c r="AK928" i="6"/>
  <c r="AK920" i="6"/>
  <c r="AK912" i="6"/>
  <c r="AK904" i="6"/>
  <c r="AK896" i="6"/>
  <c r="AK888" i="6"/>
  <c r="AK880" i="6"/>
  <c r="AK872" i="6"/>
  <c r="AK864" i="6"/>
  <c r="AK856" i="6"/>
  <c r="AK848" i="6"/>
  <c r="AK840" i="6"/>
  <c r="AK832" i="6"/>
  <c r="AK824" i="6"/>
  <c r="AK816" i="6"/>
  <c r="AK808" i="6"/>
  <c r="AK800" i="6"/>
  <c r="AK792" i="6"/>
  <c r="AK784" i="6"/>
  <c r="AK776" i="6"/>
  <c r="AK768" i="6"/>
  <c r="AK760" i="6"/>
  <c r="AK752" i="6"/>
  <c r="AK744" i="6"/>
  <c r="AK736" i="6"/>
  <c r="AK728" i="6"/>
  <c r="AK720" i="6"/>
  <c r="AK712" i="6"/>
  <c r="AK704" i="6"/>
  <c r="AK696" i="6"/>
  <c r="AK688" i="6"/>
  <c r="AK680" i="6"/>
  <c r="AK672" i="6"/>
  <c r="AK664" i="6"/>
  <c r="AK656" i="6"/>
  <c r="AK648" i="6"/>
  <c r="AK640" i="6"/>
  <c r="AK634" i="6"/>
  <c r="AK629" i="6"/>
  <c r="AK624" i="6"/>
  <c r="AK618" i="6"/>
  <c r="AK613" i="6"/>
  <c r="AK608" i="6"/>
  <c r="AK602" i="6"/>
  <c r="AK597" i="6"/>
  <c r="AK592" i="6"/>
  <c r="AK586" i="6"/>
  <c r="AK581" i="6"/>
  <c r="AK576" i="6"/>
  <c r="AK570" i="6"/>
  <c r="AK565" i="6"/>
  <c r="AK560" i="6"/>
  <c r="AK554" i="6"/>
  <c r="AK549" i="6"/>
  <c r="AK544" i="6"/>
  <c r="AK538" i="6"/>
  <c r="AK533" i="6"/>
  <c r="AK528" i="6"/>
  <c r="AK522" i="6"/>
  <c r="AK517" i="6"/>
  <c r="AK512" i="6"/>
  <c r="AK506" i="6"/>
  <c r="AK501" i="6"/>
  <c r="AK496" i="6"/>
  <c r="AK490" i="6"/>
  <c r="AK485" i="6"/>
  <c r="AK480" i="6"/>
  <c r="AK474" i="6"/>
  <c r="AK469" i="6"/>
  <c r="AK464" i="6"/>
  <c r="AK458" i="6"/>
  <c r="AK453" i="6"/>
  <c r="AK448" i="6"/>
  <c r="AK442" i="6"/>
  <c r="AK437" i="6"/>
  <c r="AK432" i="6"/>
  <c r="AK426" i="6"/>
  <c r="AK421" i="6"/>
  <c r="AK416" i="6"/>
  <c r="AK410" i="6"/>
  <c r="AK405" i="6"/>
  <c r="AK400" i="6"/>
  <c r="AK394" i="6"/>
  <c r="AK389" i="6"/>
  <c r="AK384" i="6"/>
  <c r="AK379" i="6"/>
  <c r="AK375" i="6"/>
  <c r="AK371" i="6"/>
  <c r="AK367" i="6"/>
  <c r="AK363" i="6"/>
  <c r="AK359" i="6"/>
  <c r="AK355" i="6"/>
  <c r="AK351" i="6"/>
  <c r="AK347" i="6"/>
  <c r="AK343" i="6"/>
  <c r="AK339" i="6"/>
  <c r="AK335" i="6"/>
  <c r="AK331" i="6"/>
  <c r="AK327" i="6"/>
  <c r="AK323" i="6"/>
  <c r="AK319" i="6"/>
  <c r="AK315" i="6"/>
  <c r="AK311" i="6"/>
  <c r="AK307" i="6"/>
  <c r="AK303" i="6"/>
  <c r="AK299" i="6"/>
  <c r="AK295" i="6"/>
  <c r="AK291" i="6"/>
  <c r="AK287" i="6"/>
  <c r="AK283" i="6"/>
  <c r="AK279" i="6"/>
  <c r="AK275" i="6"/>
  <c r="AK271" i="6"/>
  <c r="AK267" i="6"/>
  <c r="AK263" i="6"/>
  <c r="AK259" i="6"/>
  <c r="AK255" i="6"/>
  <c r="AK251" i="6"/>
  <c r="AK247" i="6"/>
  <c r="AK243" i="6"/>
  <c r="AK239" i="6"/>
  <c r="AK235" i="6"/>
  <c r="AK231" i="6"/>
  <c r="AK227" i="6"/>
  <c r="AK223" i="6"/>
  <c r="AK219" i="6"/>
  <c r="AK215" i="6"/>
  <c r="AK211" i="6"/>
  <c r="AK207" i="6"/>
  <c r="AK203" i="6"/>
  <c r="AK199" i="6"/>
  <c r="AK195" i="6"/>
  <c r="AK191" i="6"/>
  <c r="AK187" i="6"/>
  <c r="AK183" i="6"/>
  <c r="AK179" i="6"/>
  <c r="AK175" i="6"/>
  <c r="AK171" i="6"/>
  <c r="AK167" i="6"/>
  <c r="AK163" i="6"/>
  <c r="AK159" i="6"/>
  <c r="AK155" i="6"/>
  <c r="AK151" i="6"/>
  <c r="AK147" i="6"/>
  <c r="AK143" i="6"/>
  <c r="AK139" i="6"/>
  <c r="AK135" i="6"/>
  <c r="AK131" i="6"/>
  <c r="AK127" i="6"/>
  <c r="AK123" i="6"/>
  <c r="AK119" i="6"/>
  <c r="AK115" i="6"/>
  <c r="AK111" i="6"/>
  <c r="AK107" i="6"/>
  <c r="AK103" i="6"/>
  <c r="AK99" i="6"/>
  <c r="AK95" i="6"/>
  <c r="AK91" i="6"/>
  <c r="AK87" i="6"/>
  <c r="AK83" i="6"/>
  <c r="AK79" i="6"/>
  <c r="AK75" i="6"/>
  <c r="AK71" i="6"/>
  <c r="AK67" i="6"/>
  <c r="AK2938" i="6"/>
  <c r="AK2735" i="6"/>
  <c r="AK2610" i="6"/>
  <c r="AK2496" i="6"/>
  <c r="AK2404" i="6"/>
  <c r="AK2340" i="6"/>
  <c r="AK2276" i="6"/>
  <c r="AK2212" i="6"/>
  <c r="AK2148" i="6"/>
  <c r="AK2084" i="6"/>
  <c r="AK2035" i="6"/>
  <c r="AK1997" i="6"/>
  <c r="AK1965" i="6"/>
  <c r="AK1933" i="6"/>
  <c r="AK1901" i="6"/>
  <c r="AK1869" i="6"/>
  <c r="AK1837" i="6"/>
  <c r="AK1805" i="6"/>
  <c r="AK1773" i="6"/>
  <c r="AK1741" i="6"/>
  <c r="AK1709" i="6"/>
  <c r="AK1680" i="6"/>
  <c r="AK1659" i="6"/>
  <c r="AK1637" i="6"/>
  <c r="AK1623" i="6"/>
  <c r="AK1612" i="6"/>
  <c r="AK1601" i="6"/>
  <c r="AK1591" i="6"/>
  <c r="AK1580" i="6"/>
  <c r="AK1569" i="6"/>
  <c r="AK1559" i="6"/>
  <c r="AK1548" i="6"/>
  <c r="AK1537" i="6"/>
  <c r="AK1527" i="6"/>
  <c r="AK1516" i="6"/>
  <c r="AK1505" i="6"/>
  <c r="AK1495" i="6"/>
  <c r="AK1484" i="6"/>
  <c r="AK1473" i="6"/>
  <c r="AK1463" i="6"/>
  <c r="AK1452" i="6"/>
  <c r="AK1441" i="6"/>
  <c r="AK1431" i="6"/>
  <c r="AK1420" i="6"/>
  <c r="AK1409" i="6"/>
  <c r="AK1399" i="6"/>
  <c r="AK1388" i="6"/>
  <c r="AK1377" i="6"/>
  <c r="AK1367" i="6"/>
  <c r="AK1356" i="6"/>
  <c r="AK1345" i="6"/>
  <c r="AK1335" i="6"/>
  <c r="AK1326" i="6"/>
  <c r="AK1318" i="6"/>
  <c r="AK1310" i="6"/>
  <c r="AK1302" i="6"/>
  <c r="AK1294" i="6"/>
  <c r="AK1286" i="6"/>
  <c r="AK1278" i="6"/>
  <c r="AK1270" i="6"/>
  <c r="AK1262" i="6"/>
  <c r="AK1254" i="6"/>
  <c r="AK1246" i="6"/>
  <c r="AK1238" i="6"/>
  <c r="AK1230" i="6"/>
  <c r="AK1222" i="6"/>
  <c r="AK1214" i="6"/>
  <c r="AK1206" i="6"/>
  <c r="AK1198" i="6"/>
  <c r="AK1190" i="6"/>
  <c r="AK1182" i="6"/>
  <c r="AK1174" i="6"/>
  <c r="AK1166" i="6"/>
  <c r="AK1158" i="6"/>
  <c r="AK1150" i="6"/>
  <c r="AK2874" i="6"/>
  <c r="AK2695" i="6"/>
  <c r="AK2582" i="6"/>
  <c r="AK2468" i="6"/>
  <c r="AK2388" i="6"/>
  <c r="AK2324" i="6"/>
  <c r="AK2260" i="6"/>
  <c r="AK2196" i="6"/>
  <c r="AK2132" i="6"/>
  <c r="AK2068" i="6"/>
  <c r="AK2024" i="6"/>
  <c r="AK1989" i="6"/>
  <c r="AK1957" i="6"/>
  <c r="AK1925" i="6"/>
  <c r="AK1893" i="6"/>
  <c r="AK1861" i="6"/>
  <c r="AK1829" i="6"/>
  <c r="AK1797" i="6"/>
  <c r="AK1765" i="6"/>
  <c r="AK1733" i="6"/>
  <c r="AK1701" i="6"/>
  <c r="AK1675" i="6"/>
  <c r="AK1653" i="6"/>
  <c r="AK1632" i="6"/>
  <c r="AK1620" i="6"/>
  <c r="AK1609" i="6"/>
  <c r="AK1599" i="6"/>
  <c r="AK1588" i="6"/>
  <c r="AK1577" i="6"/>
  <c r="AK1567" i="6"/>
  <c r="AK1556" i="6"/>
  <c r="AK1545" i="6"/>
  <c r="AK1535" i="6"/>
  <c r="AK1524" i="6"/>
  <c r="AK1513" i="6"/>
  <c r="AK1503" i="6"/>
  <c r="AK1492" i="6"/>
  <c r="AK1481" i="6"/>
  <c r="AK1471" i="6"/>
  <c r="AK1460" i="6"/>
  <c r="AK1449" i="6"/>
  <c r="AK1439" i="6"/>
  <c r="AK1428" i="6"/>
  <c r="AK1417" i="6"/>
  <c r="AK1407" i="6"/>
  <c r="AK1396" i="6"/>
  <c r="AK1385" i="6"/>
  <c r="AK1375" i="6"/>
  <c r="AK1364" i="6"/>
  <c r="AK1353" i="6"/>
  <c r="AK1343" i="6"/>
  <c r="AK1332" i="6"/>
  <c r="AK1324" i="6"/>
  <c r="AK1316" i="6"/>
  <c r="AK1308" i="6"/>
  <c r="AK1300" i="6"/>
  <c r="AK1292" i="6"/>
  <c r="AK1284" i="6"/>
  <c r="AK1276" i="6"/>
  <c r="AK1268" i="6"/>
  <c r="AK1260" i="6"/>
  <c r="AK1252" i="6"/>
  <c r="AK1244" i="6"/>
  <c r="AK1236" i="6"/>
  <c r="AK1228" i="6"/>
  <c r="AK1220" i="6"/>
  <c r="AK1212" i="6"/>
  <c r="AK1204" i="6"/>
  <c r="AK1196" i="6"/>
  <c r="AK1188" i="6"/>
  <c r="AK1180" i="6"/>
  <c r="AK1172" i="6"/>
  <c r="AK1164" i="6"/>
  <c r="AK1156" i="6"/>
  <c r="AK1148" i="6"/>
  <c r="AK1140" i="6"/>
  <c r="AK1132" i="6"/>
  <c r="AK1124" i="6"/>
  <c r="AK1116" i="6"/>
  <c r="AK1108" i="6"/>
  <c r="AK1100" i="6"/>
  <c r="AK1092" i="6"/>
  <c r="AK1084" i="6"/>
  <c r="AK1076" i="6"/>
  <c r="AK1068" i="6"/>
  <c r="AK1060" i="6"/>
  <c r="AK1052" i="6"/>
  <c r="AK1044" i="6"/>
  <c r="AK1036" i="6"/>
  <c r="AK1028" i="6"/>
  <c r="AK1020" i="6"/>
  <c r="AK1012" i="6"/>
  <c r="AK1004" i="6"/>
  <c r="AK996" i="6"/>
  <c r="AK988" i="6"/>
  <c r="AK980" i="6"/>
  <c r="AK972" i="6"/>
  <c r="AK964" i="6"/>
  <c r="AK956" i="6"/>
  <c r="AK948" i="6"/>
  <c r="AK940" i="6"/>
  <c r="AK932" i="6"/>
  <c r="AK924" i="6"/>
  <c r="AK916" i="6"/>
  <c r="AK908" i="6"/>
  <c r="AK900" i="6"/>
  <c r="AK892" i="6"/>
  <c r="AK884" i="6"/>
  <c r="AK876" i="6"/>
  <c r="AK868" i="6"/>
  <c r="AK860" i="6"/>
  <c r="AK852" i="6"/>
  <c r="AK844" i="6"/>
  <c r="AK836" i="6"/>
  <c r="AK828" i="6"/>
  <c r="AK820" i="6"/>
  <c r="AK812" i="6"/>
  <c r="AK804" i="6"/>
  <c r="AK796" i="6"/>
  <c r="AK788" i="6"/>
  <c r="AK780" i="6"/>
  <c r="AK772" i="6"/>
  <c r="AK764" i="6"/>
  <c r="AK756" i="6"/>
  <c r="AK748" i="6"/>
  <c r="AK740" i="6"/>
  <c r="AK732" i="6"/>
  <c r="AK724" i="6"/>
  <c r="AK716" i="6"/>
  <c r="AK708" i="6"/>
  <c r="AK700" i="6"/>
  <c r="AK692" i="6"/>
  <c r="AK684" i="6"/>
  <c r="AK676" i="6"/>
  <c r="AK668" i="6"/>
  <c r="AK660" i="6"/>
  <c r="AK652" i="6"/>
  <c r="AK644" i="6"/>
  <c r="AK637" i="6"/>
  <c r="AK632" i="6"/>
  <c r="AK626" i="6"/>
  <c r="AK621" i="6"/>
  <c r="AK616" i="6"/>
  <c r="AK610" i="6"/>
  <c r="AK605" i="6"/>
  <c r="AK600" i="6"/>
  <c r="AK594" i="6"/>
  <c r="AK589" i="6"/>
  <c r="AK584" i="6"/>
  <c r="AK578" i="6"/>
  <c r="AK573" i="6"/>
  <c r="AK568" i="6"/>
  <c r="AK562" i="6"/>
  <c r="AK557" i="6"/>
  <c r="AK552" i="6"/>
  <c r="AK546" i="6"/>
  <c r="AK541" i="6"/>
  <c r="AK536" i="6"/>
  <c r="AK530" i="6"/>
  <c r="AK525" i="6"/>
  <c r="AK520" i="6"/>
  <c r="AK514" i="6"/>
  <c r="AK509" i="6"/>
  <c r="AK504" i="6"/>
  <c r="AK498" i="6"/>
  <c r="AK493" i="6"/>
  <c r="AK488" i="6"/>
  <c r="AK482" i="6"/>
  <c r="AK477" i="6"/>
  <c r="AK472" i="6"/>
  <c r="AK466" i="6"/>
  <c r="AK461" i="6"/>
  <c r="AK456" i="6"/>
  <c r="AK450" i="6"/>
  <c r="AK445" i="6"/>
  <c r="AK440" i="6"/>
  <c r="AK434" i="6"/>
  <c r="AK429" i="6"/>
  <c r="AK424" i="6"/>
  <c r="AK418" i="6"/>
  <c r="AK413" i="6"/>
  <c r="AK408" i="6"/>
  <c r="AK402" i="6"/>
  <c r="AK397" i="6"/>
  <c r="AK392" i="6"/>
  <c r="AK386" i="6"/>
  <c r="AK381" i="6"/>
  <c r="AK377" i="6"/>
  <c r="AK373" i="6"/>
  <c r="AK369" i="6"/>
  <c r="AK365" i="6"/>
  <c r="AK361" i="6"/>
  <c r="AK357" i="6"/>
  <c r="AK353" i="6"/>
  <c r="AK349" i="6"/>
  <c r="AK345" i="6"/>
  <c r="AK341" i="6"/>
  <c r="AK337" i="6"/>
  <c r="AK333" i="6"/>
  <c r="AK329" i="6"/>
  <c r="AK325" i="6"/>
  <c r="AK321" i="6"/>
  <c r="AK317" i="6"/>
  <c r="AK313" i="6"/>
  <c r="AK309" i="6"/>
  <c r="AK305" i="6"/>
  <c r="AK301" i="6"/>
  <c r="AK297" i="6"/>
  <c r="AK293" i="6"/>
  <c r="AK289" i="6"/>
  <c r="AK285" i="6"/>
  <c r="AK281" i="6"/>
  <c r="AK277" i="6"/>
  <c r="AK273" i="6"/>
  <c r="AK269" i="6"/>
  <c r="AK265" i="6"/>
  <c r="AK261" i="6"/>
  <c r="AK257" i="6"/>
  <c r="AK253" i="6"/>
  <c r="AK249" i="6"/>
  <c r="AK245" i="6"/>
  <c r="AK241" i="6"/>
  <c r="AK237" i="6"/>
  <c r="AK233" i="6"/>
  <c r="AK229" i="6"/>
  <c r="AK225" i="6"/>
  <c r="AK221" i="6"/>
  <c r="AK217" i="6"/>
  <c r="AK213" i="6"/>
  <c r="AK209" i="6"/>
  <c r="AK205" i="6"/>
  <c r="AK201" i="6"/>
  <c r="AK197" i="6"/>
  <c r="AK193" i="6"/>
  <c r="AK189" i="6"/>
  <c r="AK185" i="6"/>
  <c r="AK181" i="6"/>
  <c r="AK177" i="6"/>
  <c r="AK173" i="6"/>
  <c r="AK169" i="6"/>
  <c r="AK165" i="6"/>
  <c r="AK161" i="6"/>
  <c r="AK157" i="6"/>
  <c r="AK153" i="6"/>
  <c r="AK149" i="6"/>
  <c r="AK145" i="6"/>
  <c r="AK141" i="6"/>
  <c r="AK137" i="6"/>
  <c r="AK133" i="6"/>
  <c r="AK129" i="6"/>
  <c r="AK125" i="6"/>
  <c r="AK121" i="6"/>
  <c r="AK117" i="6"/>
  <c r="AK113" i="6"/>
  <c r="AK109" i="6"/>
  <c r="AK105" i="6"/>
  <c r="AK101" i="6"/>
  <c r="AK97" i="6"/>
  <c r="AK93" i="6"/>
  <c r="AK89" i="6"/>
  <c r="AK85" i="6"/>
  <c r="AK81" i="6"/>
  <c r="AK77" i="6"/>
  <c r="AK73" i="6"/>
  <c r="AK69" i="6"/>
  <c r="AK2820" i="6"/>
  <c r="AK2667" i="6"/>
  <c r="AK2552" i="6"/>
  <c r="AK2447" i="6"/>
  <c r="AK2372" i="6"/>
  <c r="AK2308" i="6"/>
  <c r="AK2244" i="6"/>
  <c r="AK2180" i="6"/>
  <c r="AK2116" i="6"/>
  <c r="AK2056" i="6"/>
  <c r="AK2014" i="6"/>
  <c r="AK1981" i="6"/>
  <c r="AK1949" i="6"/>
  <c r="AK1917" i="6"/>
  <c r="AK1885" i="6"/>
  <c r="AK1853" i="6"/>
  <c r="AK1821" i="6"/>
  <c r="AK1789" i="6"/>
  <c r="AK1757" i="6"/>
  <c r="AK1725" i="6"/>
  <c r="AK1693" i="6"/>
  <c r="AK1669" i="6"/>
  <c r="AK1648" i="6"/>
  <c r="AK1628" i="6"/>
  <c r="AK1617" i="6"/>
  <c r="AK1607" i="6"/>
  <c r="AK1596" i="6"/>
  <c r="AK1585" i="6"/>
  <c r="AK1575" i="6"/>
  <c r="AK1564" i="6"/>
  <c r="AK1553" i="6"/>
  <c r="AK1543" i="6"/>
  <c r="AK1532" i="6"/>
  <c r="AK1521" i="6"/>
  <c r="AK1511" i="6"/>
  <c r="AK1500" i="6"/>
  <c r="AK1489" i="6"/>
  <c r="AK1479" i="6"/>
  <c r="AK1468" i="6"/>
  <c r="AK1457" i="6"/>
  <c r="AK1447" i="6"/>
  <c r="AK1436" i="6"/>
  <c r="AK1425" i="6"/>
  <c r="AK1415" i="6"/>
  <c r="AK1404" i="6"/>
  <c r="AK1393" i="6"/>
  <c r="AK1383" i="6"/>
  <c r="AK1372" i="6"/>
  <c r="AK1361" i="6"/>
  <c r="AK1351" i="6"/>
  <c r="AK1340" i="6"/>
  <c r="AK1330" i="6"/>
  <c r="AK1322" i="6"/>
  <c r="AK1314" i="6"/>
  <c r="AK1306" i="6"/>
  <c r="AK1298" i="6"/>
  <c r="AK1290" i="6"/>
  <c r="AK1282" i="6"/>
  <c r="AK1274" i="6"/>
  <c r="AK1266" i="6"/>
  <c r="AK1258" i="6"/>
  <c r="AK1250" i="6"/>
  <c r="AK1242" i="6"/>
  <c r="AK1234" i="6"/>
  <c r="AK1226" i="6"/>
  <c r="AK1218" i="6"/>
  <c r="AK1210" i="6"/>
  <c r="AK1202" i="6"/>
  <c r="AK1194" i="6"/>
  <c r="AK1186" i="6"/>
  <c r="AK1178" i="6"/>
  <c r="AK1170" i="6"/>
  <c r="AK1162" i="6"/>
  <c r="AK1154" i="6"/>
  <c r="AK1146" i="6"/>
  <c r="AK1142" i="6"/>
  <c r="AK1126" i="6"/>
  <c r="AK1110" i="6"/>
  <c r="AK1094" i="6"/>
  <c r="AK1078" i="6"/>
  <c r="AK1062" i="6"/>
  <c r="AK1046" i="6"/>
  <c r="AK1030" i="6"/>
  <c r="AK1014" i="6"/>
  <c r="AK998" i="6"/>
  <c r="AK982" i="6"/>
  <c r="AK966" i="6"/>
  <c r="AK950" i="6"/>
  <c r="AK934" i="6"/>
  <c r="AK918" i="6"/>
  <c r="AK902" i="6"/>
  <c r="AK886" i="6"/>
  <c r="AK870" i="6"/>
  <c r="AK854" i="6"/>
  <c r="AK838" i="6"/>
  <c r="AK822" i="6"/>
  <c r="AK806" i="6"/>
  <c r="AK790" i="6"/>
  <c r="AK774" i="6"/>
  <c r="AK758" i="6"/>
  <c r="AK742" i="6"/>
  <c r="AK726" i="6"/>
  <c r="AK710" i="6"/>
  <c r="AK694" i="6"/>
  <c r="AK678" i="6"/>
  <c r="AK662" i="6"/>
  <c r="AK646" i="6"/>
  <c r="AK633" i="6"/>
  <c r="AK622" i="6"/>
  <c r="AK612" i="6"/>
  <c r="AK601" i="6"/>
  <c r="AK590" i="6"/>
  <c r="AK580" i="6"/>
  <c r="AK569" i="6"/>
  <c r="AK558" i="6"/>
  <c r="AK548" i="6"/>
  <c r="AK537" i="6"/>
  <c r="AK526" i="6"/>
  <c r="AK516" i="6"/>
  <c r="AK505" i="6"/>
  <c r="AK494" i="6"/>
  <c r="AK484" i="6"/>
  <c r="AK473" i="6"/>
  <c r="AK462" i="6"/>
  <c r="AK452" i="6"/>
  <c r="AK441" i="6"/>
  <c r="AK430" i="6"/>
  <c r="AK420" i="6"/>
  <c r="AK409" i="6"/>
  <c r="AK398" i="6"/>
  <c r="AK388" i="6"/>
  <c r="AK378" i="6"/>
  <c r="AK370" i="6"/>
  <c r="AK362" i="6"/>
  <c r="AK354" i="6"/>
  <c r="AK346" i="6"/>
  <c r="AK338" i="6"/>
  <c r="AK330" i="6"/>
  <c r="AK322" i="6"/>
  <c r="AK314" i="6"/>
  <c r="AK306" i="6"/>
  <c r="AK298" i="6"/>
  <c r="AK290" i="6"/>
  <c r="AK282" i="6"/>
  <c r="AK274" i="6"/>
  <c r="AK266" i="6"/>
  <c r="AK258" i="6"/>
  <c r="AK250" i="6"/>
  <c r="AK242" i="6"/>
  <c r="AK234" i="6"/>
  <c r="AK226" i="6"/>
  <c r="AK218" i="6"/>
  <c r="AK210" i="6"/>
  <c r="AK202" i="6"/>
  <c r="AK194" i="6"/>
  <c r="AK186" i="6"/>
  <c r="AK178" i="6"/>
  <c r="AK170" i="6"/>
  <c r="AK162" i="6"/>
  <c r="AK154" i="6"/>
  <c r="AK146" i="6"/>
  <c r="AK138" i="6"/>
  <c r="AK130" i="6"/>
  <c r="AK122" i="6"/>
  <c r="AK114" i="6"/>
  <c r="AK106" i="6"/>
  <c r="AK98" i="6"/>
  <c r="AK90" i="6"/>
  <c r="AK82" i="6"/>
  <c r="AK74" i="6"/>
  <c r="AK66" i="6"/>
  <c r="AK1118" i="6"/>
  <c r="AK1086" i="6"/>
  <c r="AK1054" i="6"/>
  <c r="AK1022" i="6"/>
  <c r="AK990" i="6"/>
  <c r="AK958" i="6"/>
  <c r="AK926" i="6"/>
  <c r="AK894" i="6"/>
  <c r="AK862" i="6"/>
  <c r="AK830" i="6"/>
  <c r="AK798" i="6"/>
  <c r="AK766" i="6"/>
  <c r="AK734" i="6"/>
  <c r="AK702" i="6"/>
  <c r="AK670" i="6"/>
  <c r="AK638" i="6"/>
  <c r="AK628" i="6"/>
  <c r="AK606" i="6"/>
  <c r="AK585" i="6"/>
  <c r="AK564" i="6"/>
  <c r="AK542" i="6"/>
  <c r="AK521" i="6"/>
  <c r="AK500" i="6"/>
  <c r="AK478" i="6"/>
  <c r="AK446" i="6"/>
  <c r="AK425" i="6"/>
  <c r="AK404" i="6"/>
  <c r="AK382" i="6"/>
  <c r="AK366" i="6"/>
  <c r="AK350" i="6"/>
  <c r="AK334" i="6"/>
  <c r="AK318" i="6"/>
  <c r="AK302" i="6"/>
  <c r="AK286" i="6"/>
  <c r="AK270" i="6"/>
  <c r="AK254" i="6"/>
  <c r="AK238" i="6"/>
  <c r="AK222" i="6"/>
  <c r="AK206" i="6"/>
  <c r="AK190" i="6"/>
  <c r="AK174" i="6"/>
  <c r="AK158" i="6"/>
  <c r="AK142" i="6"/>
  <c r="AK126" i="6"/>
  <c r="AK110" i="6"/>
  <c r="AK94" i="6"/>
  <c r="AK78" i="6"/>
  <c r="AK1130" i="6"/>
  <c r="AK1114" i="6"/>
  <c r="AK1098" i="6"/>
  <c r="AK1082" i="6"/>
  <c r="AK1066" i="6"/>
  <c r="AK1050" i="6"/>
  <c r="AK1034" i="6"/>
  <c r="AK1018" i="6"/>
  <c r="AK1002" i="6"/>
  <c r="AK986" i="6"/>
  <c r="AK970" i="6"/>
  <c r="AK954" i="6"/>
  <c r="AK938" i="6"/>
  <c r="AK922" i="6"/>
  <c r="AK906" i="6"/>
  <c r="AK890" i="6"/>
  <c r="AK874" i="6"/>
  <c r="AK858" i="6"/>
  <c r="AK842" i="6"/>
  <c r="AK826" i="6"/>
  <c r="AK810" i="6"/>
  <c r="AK794" i="6"/>
  <c r="AK778" i="6"/>
  <c r="AK762" i="6"/>
  <c r="AK746" i="6"/>
  <c r="AK730" i="6"/>
  <c r="AK714" i="6"/>
  <c r="AK698" i="6"/>
  <c r="AK682" i="6"/>
  <c r="AK666" i="6"/>
  <c r="AK650" i="6"/>
  <c r="AK636" i="6"/>
  <c r="AK625" i="6"/>
  <c r="AK614" i="6"/>
  <c r="AK604" i="6"/>
  <c r="AK593" i="6"/>
  <c r="AK582" i="6"/>
  <c r="AK572" i="6"/>
  <c r="AK561" i="6"/>
  <c r="AK550" i="6"/>
  <c r="AK540" i="6"/>
  <c r="AK529" i="6"/>
  <c r="AK518" i="6"/>
  <c r="AK508" i="6"/>
  <c r="AK497" i="6"/>
  <c r="AK486" i="6"/>
  <c r="AK476" i="6"/>
  <c r="AK465" i="6"/>
  <c r="AK454" i="6"/>
  <c r="AK444" i="6"/>
  <c r="AK433" i="6"/>
  <c r="AK422" i="6"/>
  <c r="AK412" i="6"/>
  <c r="AK401" i="6"/>
  <c r="AK390" i="6"/>
  <c r="AK380" i="6"/>
  <c r="AK372" i="6"/>
  <c r="AK364" i="6"/>
  <c r="AK356" i="6"/>
  <c r="AK348" i="6"/>
  <c r="AK340" i="6"/>
  <c r="AK332" i="6"/>
  <c r="AK316" i="6"/>
  <c r="AK308" i="6"/>
  <c r="AK300" i="6"/>
  <c r="AK292" i="6"/>
  <c r="AK284" i="6"/>
  <c r="AK276" i="6"/>
  <c r="AK268" i="6"/>
  <c r="AK252" i="6"/>
  <c r="AK244" i="6"/>
  <c r="AK228" i="6"/>
  <c r="AK212" i="6"/>
  <c r="AK196" i="6"/>
  <c r="AK180" i="6"/>
  <c r="AK164" i="6"/>
  <c r="AK148" i="6"/>
  <c r="AK132" i="6"/>
  <c r="AK116" i="6"/>
  <c r="AK100" i="6"/>
  <c r="AK84" i="6"/>
  <c r="AK68" i="6"/>
  <c r="AK1138" i="6"/>
  <c r="AK1122" i="6"/>
  <c r="AK1106" i="6"/>
  <c r="AK1090" i="6"/>
  <c r="AK1074" i="6"/>
  <c r="AK1058" i="6"/>
  <c r="AK1042" i="6"/>
  <c r="AK1026" i="6"/>
  <c r="AK1010" i="6"/>
  <c r="AK994" i="6"/>
  <c r="AK978" i="6"/>
  <c r="AK962" i="6"/>
  <c r="AK946" i="6"/>
  <c r="AK930" i="6"/>
  <c r="AK914" i="6"/>
  <c r="AK898" i="6"/>
  <c r="AK882" i="6"/>
  <c r="AK866" i="6"/>
  <c r="AK850" i="6"/>
  <c r="AK834" i="6"/>
  <c r="AK818" i="6"/>
  <c r="AK802" i="6"/>
  <c r="AK786" i="6"/>
  <c r="AK770" i="6"/>
  <c r="AK754" i="6"/>
  <c r="AK738" i="6"/>
  <c r="AK722" i="6"/>
  <c r="AK706" i="6"/>
  <c r="AK690" i="6"/>
  <c r="AK674" i="6"/>
  <c r="AK658" i="6"/>
  <c r="AK642" i="6"/>
  <c r="AK630" i="6"/>
  <c r="AK620" i="6"/>
  <c r="AK609" i="6"/>
  <c r="AK598" i="6"/>
  <c r="AK588" i="6"/>
  <c r="AK577" i="6"/>
  <c r="AK566" i="6"/>
  <c r="AK556" i="6"/>
  <c r="AK545" i="6"/>
  <c r="AK534" i="6"/>
  <c r="AK524" i="6"/>
  <c r="AK513" i="6"/>
  <c r="AK502" i="6"/>
  <c r="AK492" i="6"/>
  <c r="AK481" i="6"/>
  <c r="AK470" i="6"/>
  <c r="AK460" i="6"/>
  <c r="AK449" i="6"/>
  <c r="AK438" i="6"/>
  <c r="AK428" i="6"/>
  <c r="AK417" i="6"/>
  <c r="AK406" i="6"/>
  <c r="AK396" i="6"/>
  <c r="AK385" i="6"/>
  <c r="AK376" i="6"/>
  <c r="AK368" i="6"/>
  <c r="AK360" i="6"/>
  <c r="AK352" i="6"/>
  <c r="AK344" i="6"/>
  <c r="AK336" i="6"/>
  <c r="AK328" i="6"/>
  <c r="AK320" i="6"/>
  <c r="AK312" i="6"/>
  <c r="AK304" i="6"/>
  <c r="AK296" i="6"/>
  <c r="AK288" i="6"/>
  <c r="AK280" i="6"/>
  <c r="AK272" i="6"/>
  <c r="AK264" i="6"/>
  <c r="AK256" i="6"/>
  <c r="AK248" i="6"/>
  <c r="AK240" i="6"/>
  <c r="AK232" i="6"/>
  <c r="AK224" i="6"/>
  <c r="AK216" i="6"/>
  <c r="AK208" i="6"/>
  <c r="AK200" i="6"/>
  <c r="AK192" i="6"/>
  <c r="AK184" i="6"/>
  <c r="AK176" i="6"/>
  <c r="AK168" i="6"/>
  <c r="AK160" i="6"/>
  <c r="AK152" i="6"/>
  <c r="AK144" i="6"/>
  <c r="AK136" i="6"/>
  <c r="AK128" i="6"/>
  <c r="AK120" i="6"/>
  <c r="AK112" i="6"/>
  <c r="AK104" i="6"/>
  <c r="AK96" i="6"/>
  <c r="AK88" i="6"/>
  <c r="AK80" i="6"/>
  <c r="AK72" i="6"/>
  <c r="AK1134" i="6"/>
  <c r="AK1102" i="6"/>
  <c r="AK1070" i="6"/>
  <c r="AK1038" i="6"/>
  <c r="AK1006" i="6"/>
  <c r="AK974" i="6"/>
  <c r="AK942" i="6"/>
  <c r="AK910" i="6"/>
  <c r="AK878" i="6"/>
  <c r="AK846" i="6"/>
  <c r="AK814" i="6"/>
  <c r="AK782" i="6"/>
  <c r="AK750" i="6"/>
  <c r="AK718" i="6"/>
  <c r="AK686" i="6"/>
  <c r="AK654" i="6"/>
  <c r="AK617" i="6"/>
  <c r="AK596" i="6"/>
  <c r="AK574" i="6"/>
  <c r="AK553" i="6"/>
  <c r="AK532" i="6"/>
  <c r="AK510" i="6"/>
  <c r="AK489" i="6"/>
  <c r="AK468" i="6"/>
  <c r="AK457" i="6"/>
  <c r="AK436" i="6"/>
  <c r="AK414" i="6"/>
  <c r="AK393" i="6"/>
  <c r="AK374" i="6"/>
  <c r="AK358" i="6"/>
  <c r="AK342" i="6"/>
  <c r="AK326" i="6"/>
  <c r="AK310" i="6"/>
  <c r="AK294" i="6"/>
  <c r="AK278" i="6"/>
  <c r="AK262" i="6"/>
  <c r="AK246" i="6"/>
  <c r="AK230" i="6"/>
  <c r="AK214" i="6"/>
  <c r="AK198" i="6"/>
  <c r="AK182" i="6"/>
  <c r="AK166" i="6"/>
  <c r="AK150" i="6"/>
  <c r="AK134" i="6"/>
  <c r="AK118" i="6"/>
  <c r="AK102" i="6"/>
  <c r="AK86" i="6"/>
  <c r="AK70" i="6"/>
  <c r="AK324" i="6"/>
  <c r="AK260" i="6"/>
  <c r="AK236" i="6"/>
  <c r="AK220" i="6"/>
  <c r="AK204" i="6"/>
  <c r="AK188" i="6"/>
  <c r="AK172" i="6"/>
  <c r="AK156" i="6"/>
  <c r="AK140" i="6"/>
  <c r="AK124" i="6"/>
  <c r="AK108" i="6"/>
  <c r="AK92" i="6"/>
  <c r="AK76" i="6"/>
  <c r="U2" i="6"/>
  <c r="O2" i="29"/>
  <c r="O3" i="29" s="1"/>
  <c r="O4" i="29" s="1"/>
  <c r="O5" i="29" s="1"/>
  <c r="O6" i="29" s="1"/>
  <c r="O7" i="29" s="1"/>
  <c r="O8" i="29" s="1"/>
  <c r="O9" i="29" s="1"/>
  <c r="O10" i="29" s="1"/>
  <c r="O11" i="29" s="1"/>
  <c r="O12" i="29" s="1"/>
  <c r="O13" i="29" s="1"/>
  <c r="O14" i="29" s="1"/>
  <c r="O15" i="29" s="1"/>
  <c r="O16" i="29" s="1"/>
  <c r="O17" i="29" s="1"/>
  <c r="AI2" i="6"/>
  <c r="AE2" i="6"/>
  <c r="AE3" i="6" s="1"/>
  <c r="AE4" i="6" s="1"/>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79"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I60" i="3"/>
  <c r="I1" i="16"/>
  <c r="I129" i="16"/>
  <c r="C48" i="19"/>
  <c r="C1" i="19"/>
  <c r="C8" i="19"/>
  <c r="I121" i="16"/>
  <c r="D2" i="20"/>
  <c r="D6" i="20"/>
  <c r="D3" i="20"/>
  <c r="D40" i="20"/>
  <c r="D5" i="20"/>
  <c r="D54" i="20"/>
  <c r="D39" i="20"/>
  <c r="D30" i="20"/>
  <c r="D8" i="20"/>
  <c r="C30" i="19"/>
  <c r="C86" i="19"/>
  <c r="C96" i="19"/>
  <c r="C29" i="19"/>
  <c r="C73" i="19"/>
  <c r="C3" i="19"/>
  <c r="C15" i="19"/>
  <c r="C104" i="19"/>
  <c r="C19" i="19"/>
  <c r="C83" i="19"/>
  <c r="C97" i="19"/>
  <c r="C2" i="19"/>
  <c r="C101" i="19"/>
  <c r="C60" i="19"/>
  <c r="C68" i="19"/>
  <c r="C78" i="19"/>
  <c r="C108" i="19"/>
  <c r="C16" i="19"/>
  <c r="C52" i="19"/>
  <c r="C58" i="19"/>
  <c r="C100" i="19"/>
  <c r="C80" i="19"/>
  <c r="C25" i="19"/>
  <c r="C56" i="19"/>
  <c r="C72" i="19"/>
  <c r="C74" i="19"/>
  <c r="C6" i="19"/>
  <c r="C50"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6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T80" i="3"/>
  <c r="T83" i="3"/>
  <c r="C7" i="19"/>
  <c r="C34" i="19"/>
  <c r="C64" i="19"/>
  <c r="C40" i="19"/>
  <c r="C18" i="19"/>
  <c r="C17" i="19"/>
  <c r="C106" i="19"/>
  <c r="I122" i="16"/>
  <c r="C63" i="19"/>
  <c r="C67" i="19"/>
  <c r="C98" i="19"/>
  <c r="C55" i="19"/>
  <c r="C81" i="19"/>
  <c r="C102" i="19"/>
  <c r="C5" i="19"/>
  <c r="C14" i="19"/>
  <c r="P67" i="12"/>
  <c r="AA125" i="16"/>
  <c r="M117" i="19"/>
  <c r="M1" i="19" s="1"/>
  <c r="J67" i="12"/>
  <c r="C37" i="19"/>
  <c r="C93" i="19"/>
  <c r="C49" i="19"/>
  <c r="C46" i="19"/>
  <c r="C33" i="19"/>
  <c r="C61" i="19"/>
  <c r="D12" i="20"/>
  <c r="C105" i="19"/>
  <c r="C41" i="19"/>
  <c r="E80" i="3"/>
  <c r="F80" i="3"/>
  <c r="BH80" i="3"/>
  <c r="R83" i="3"/>
  <c r="BF80" i="3"/>
  <c r="AE80" i="3"/>
  <c r="BI80" i="3"/>
  <c r="S80" i="3"/>
  <c r="P80" i="3"/>
  <c r="U80" i="3"/>
  <c r="K80" i="3"/>
  <c r="Q80" i="3"/>
  <c r="I80" i="3"/>
  <c r="BK80" i="3"/>
  <c r="M80" i="3"/>
  <c r="D80" i="3"/>
  <c r="AF80" i="3"/>
  <c r="BG80" i="3"/>
  <c r="N80" i="3"/>
  <c r="BJ80" i="3"/>
  <c r="J80" i="3"/>
  <c r="L80" i="3"/>
  <c r="C65" i="19"/>
  <c r="C45" i="19"/>
  <c r="C54" i="19"/>
  <c r="C107" i="19"/>
  <c r="C66" i="19"/>
  <c r="C31" i="19"/>
  <c r="C10" i="19"/>
  <c r="C71" i="19"/>
  <c r="C43" i="19"/>
  <c r="C77" i="19"/>
  <c r="D34" i="20"/>
  <c r="BL80" i="3"/>
  <c r="D117" i="19"/>
  <c r="D31" i="19" s="1"/>
  <c r="T125" i="16"/>
  <c r="U125" i="16"/>
  <c r="B67" i="12"/>
  <c r="B33" i="12" s="1"/>
  <c r="C67" i="12"/>
  <c r="C54" i="12" s="1"/>
  <c r="D52" i="20"/>
  <c r="D23" i="20"/>
  <c r="D16" i="20"/>
  <c r="D58" i="20"/>
  <c r="D35" i="20"/>
  <c r="D28" i="20"/>
  <c r="C46" i="20"/>
  <c r="C42" i="20"/>
  <c r="B39" i="12"/>
  <c r="AH39" i="12" s="1"/>
  <c r="B2" i="12"/>
  <c r="B22" i="12"/>
  <c r="AD22" i="12" s="1"/>
  <c r="C47" i="19"/>
  <c r="C12" i="19"/>
  <c r="C20" i="19"/>
  <c r="C4" i="19"/>
  <c r="D32" i="19"/>
  <c r="C51" i="19"/>
  <c r="D45" i="20"/>
  <c r="D9" i="20"/>
  <c r="D59" i="20"/>
  <c r="D32" i="20"/>
  <c r="C57" i="20"/>
  <c r="B49" i="12"/>
  <c r="AG49" i="12" s="1"/>
  <c r="B25" i="12"/>
  <c r="AA25" i="12" s="1"/>
  <c r="B46" i="12"/>
  <c r="AE46" i="12" s="1"/>
  <c r="B27" i="12"/>
  <c r="AD27" i="12" s="1"/>
  <c r="C38" i="19"/>
  <c r="C76" i="19"/>
  <c r="C24" i="19"/>
  <c r="C92" i="19"/>
  <c r="C95" i="19"/>
  <c r="C13" i="19"/>
  <c r="C35" i="19"/>
  <c r="C75" i="19"/>
  <c r="C9" i="19"/>
  <c r="C90" i="19"/>
  <c r="C84" i="19"/>
  <c r="C94" i="19"/>
  <c r="C59" i="19"/>
  <c r="C39" i="19"/>
  <c r="C28" i="19"/>
  <c r="C99" i="19"/>
  <c r="C103" i="19"/>
  <c r="C109" i="19"/>
  <c r="C36" i="19"/>
  <c r="C85" i="19"/>
  <c r="C69" i="19"/>
  <c r="C62" i="19"/>
  <c r="C82" i="19"/>
  <c r="C23" i="19"/>
  <c r="C26" i="19"/>
  <c r="C22" i="19"/>
  <c r="C11" i="19"/>
  <c r="C42" i="19"/>
  <c r="C57" i="19"/>
  <c r="C32" i="19"/>
  <c r="C89" i="19"/>
  <c r="C53" i="19"/>
  <c r="C91" i="19"/>
  <c r="C21" i="19"/>
  <c r="C70" i="19"/>
  <c r="C27" i="19"/>
  <c r="P157" i="19"/>
  <c r="P156" i="19" s="1"/>
  <c r="R176" i="19"/>
  <c r="R138" i="19"/>
  <c r="R137" i="19" s="1"/>
  <c r="R157" i="19"/>
  <c r="R156" i="19" s="1"/>
  <c r="P119" i="19"/>
  <c r="P118" i="19" s="1"/>
  <c r="B33" i="20"/>
  <c r="B15" i="20"/>
  <c r="B6" i="20"/>
  <c r="B35" i="20"/>
  <c r="B17" i="20"/>
  <c r="B22" i="20"/>
  <c r="B10" i="20"/>
  <c r="B45" i="20"/>
  <c r="B23" i="20"/>
  <c r="B41" i="20"/>
  <c r="T41" i="20" s="1"/>
  <c r="B19" i="20"/>
  <c r="B51" i="20"/>
  <c r="B42" i="20"/>
  <c r="W58" i="20"/>
  <c r="K1" i="12"/>
  <c r="X1" i="12" s="1"/>
  <c r="C44" i="20"/>
  <c r="C55" i="20"/>
  <c r="C53" i="20"/>
  <c r="C58" i="20"/>
  <c r="C28" i="20"/>
  <c r="C36" i="20"/>
  <c r="C5" i="20"/>
  <c r="C45" i="20"/>
  <c r="C54" i="20"/>
  <c r="B18"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64" i="20"/>
  <c r="C103" i="16"/>
  <c r="L63" i="20"/>
  <c r="L64" i="20"/>
  <c r="L1" i="20"/>
  <c r="M59" i="20"/>
  <c r="M58" i="20"/>
  <c r="H63" i="12"/>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E63" i="3"/>
  <c r="AE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7"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Y2" i="7" l="1"/>
  <c r="C32" i="12"/>
  <c r="C33" i="20"/>
  <c r="C38" i="20"/>
  <c r="C19" i="20"/>
  <c r="B44" i="20"/>
  <c r="B36" i="20"/>
  <c r="T36" i="20" s="1"/>
  <c r="C35" i="20"/>
  <c r="B40" i="20"/>
  <c r="AH40" i="20" s="1"/>
  <c r="C23" i="20"/>
  <c r="C6" i="20"/>
  <c r="C20" i="20"/>
  <c r="C43" i="20"/>
  <c r="C18" i="20"/>
  <c r="C9" i="20"/>
  <c r="C32" i="20"/>
  <c r="C37" i="20"/>
  <c r="C31" i="20"/>
  <c r="N58" i="12"/>
  <c r="B57" i="20"/>
  <c r="B11" i="20"/>
  <c r="T11" i="20" s="1"/>
  <c r="B38" i="20"/>
  <c r="B59" i="20"/>
  <c r="B49" i="20"/>
  <c r="T49" i="20" s="1"/>
  <c r="B21" i="20"/>
  <c r="T21" i="20" s="1"/>
  <c r="B27" i="20"/>
  <c r="T27" i="20" s="1"/>
  <c r="B8" i="20"/>
  <c r="AN8" i="20" s="1"/>
  <c r="B2" i="20"/>
  <c r="T2" i="20" s="1"/>
  <c r="B34" i="20"/>
  <c r="AK34" i="20" s="1"/>
  <c r="B25" i="20"/>
  <c r="T25" i="20" s="1"/>
  <c r="B3" i="20"/>
  <c r="T3" i="20" s="1"/>
  <c r="B32" i="20"/>
  <c r="AK32" i="20" s="1"/>
  <c r="B1" i="20"/>
  <c r="D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H44" i="20"/>
  <c r="T44" i="20"/>
  <c r="S39" i="20"/>
  <c r="AJ20" i="20"/>
  <c r="AL18" i="20"/>
  <c r="T18" i="20"/>
  <c r="AG42" i="20"/>
  <c r="T42" i="20"/>
  <c r="AG51" i="20"/>
  <c r="T51" i="20"/>
  <c r="AK19" i="20"/>
  <c r="T19" i="20"/>
  <c r="AN23" i="20"/>
  <c r="T23" i="20"/>
  <c r="AG45" i="20"/>
  <c r="T45" i="20"/>
  <c r="AK10" i="20"/>
  <c r="T10" i="20"/>
  <c r="AN22" i="20"/>
  <c r="T22" i="20"/>
  <c r="AK17" i="20"/>
  <c r="T17" i="20"/>
  <c r="AJ35" i="20"/>
  <c r="T35" i="20"/>
  <c r="AH6" i="20"/>
  <c r="T6" i="20"/>
  <c r="AK15" i="20"/>
  <c r="T15" i="20"/>
  <c r="AM33" i="20"/>
  <c r="T33" i="20"/>
  <c r="AK38" i="20"/>
  <c r="T38" i="20"/>
  <c r="T37" i="20"/>
  <c r="T14" i="20"/>
  <c r="AM30" i="20"/>
  <c r="T30" i="20"/>
  <c r="AA54" i="7"/>
  <c r="AE54" i="7"/>
  <c r="AG22" i="7"/>
  <c r="AC22" i="7"/>
  <c r="AE35" i="7"/>
  <c r="AA35" i="7"/>
  <c r="AE20" i="7"/>
  <c r="AA20" i="7"/>
  <c r="Z2" i="7"/>
  <c r="AD2" i="12"/>
  <c r="D83" i="19"/>
  <c r="B109" i="19"/>
  <c r="AP109" i="19" s="1"/>
  <c r="B33" i="19"/>
  <c r="Y33" i="19" s="1"/>
  <c r="D79" i="19"/>
  <c r="D67" i="19"/>
  <c r="D3" i="19"/>
  <c r="K1" i="19"/>
  <c r="P177" i="19" s="1"/>
  <c r="P175" i="19" s="1"/>
  <c r="K107" i="19"/>
  <c r="K103" i="19"/>
  <c r="K99" i="19"/>
  <c r="K106" i="19"/>
  <c r="K102" i="19"/>
  <c r="K98" i="19"/>
  <c r="K104" i="19"/>
  <c r="K109" i="19"/>
  <c r="K101" i="19"/>
  <c r="K100" i="19"/>
  <c r="K108" i="19"/>
  <c r="K105" i="19"/>
  <c r="X107" i="19"/>
  <c r="Y107" i="19"/>
  <c r="AB107" i="19" s="1"/>
  <c r="B35" i="19"/>
  <c r="Y35" i="19" s="1"/>
  <c r="D7" i="19"/>
  <c r="D90" i="19"/>
  <c r="D46" i="19"/>
  <c r="D77" i="19"/>
  <c r="D30" i="19"/>
  <c r="D70" i="19"/>
  <c r="Q1" i="19"/>
  <c r="Q176" i="19" s="1"/>
  <c r="Q107" i="19"/>
  <c r="Q103" i="19"/>
  <c r="Q99" i="19"/>
  <c r="Q106" i="19"/>
  <c r="Q102" i="19"/>
  <c r="Q98" i="19"/>
  <c r="Q109" i="19"/>
  <c r="Q101" i="19"/>
  <c r="Q108" i="19"/>
  <c r="Q104" i="19"/>
  <c r="Q100" i="19"/>
  <c r="Q105" i="19"/>
  <c r="B19" i="19"/>
  <c r="AT19" i="19" s="1"/>
  <c r="B68" i="19"/>
  <c r="Y68" i="19" s="1"/>
  <c r="D69" i="19"/>
  <c r="D57" i="19"/>
  <c r="D27" i="19"/>
  <c r="D40" i="19"/>
  <c r="Y64" i="19"/>
  <c r="D17" i="19"/>
  <c r="D39" i="19"/>
  <c r="D87" i="19"/>
  <c r="D98" i="19"/>
  <c r="AU107" i="19"/>
  <c r="AW107" i="19"/>
  <c r="AV107" i="19"/>
  <c r="AT107" i="19"/>
  <c r="AP107" i="19"/>
  <c r="AS107" i="19"/>
  <c r="AQ107" i="19"/>
  <c r="AR107" i="19"/>
  <c r="W107" i="19"/>
  <c r="D33" i="19"/>
  <c r="D12" i="19"/>
  <c r="AU64" i="19"/>
  <c r="AT64" i="19"/>
  <c r="AW64" i="19"/>
  <c r="AP64" i="19"/>
  <c r="AV64" i="19"/>
  <c r="AS64" i="19"/>
  <c r="AR64" i="19"/>
  <c r="AQ6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AF3" i="12"/>
  <c r="E181" i="13"/>
  <c r="AS57" i="7"/>
  <c r="AS61" i="7"/>
  <c r="AS63" i="7"/>
  <c r="AS60" i="7"/>
  <c r="AS64" i="7"/>
  <c r="E265" i="13"/>
  <c r="E187" i="13"/>
  <c r="E164" i="13"/>
  <c r="AS56" i="7"/>
  <c r="AS62" i="7"/>
  <c r="AE38" i="12"/>
  <c r="AS58" i="7"/>
  <c r="AS59" i="7"/>
  <c r="AH25" i="12"/>
  <c r="AH26" i="12"/>
  <c r="AE27" i="12"/>
  <c r="AD25" i="12"/>
  <c r="AD3" i="12"/>
  <c r="AG25" i="12"/>
  <c r="AB39" i="12"/>
  <c r="R39" i="12"/>
  <c r="AA22" i="12"/>
  <c r="AB22" i="12"/>
  <c r="AF118" i="15"/>
  <c r="F118" i="15" s="1"/>
  <c r="AF64" i="3"/>
  <c r="M55" i="4"/>
  <c r="AA39" i="12"/>
  <c r="AH22" i="12"/>
  <c r="AL44" i="20"/>
  <c r="AE43" i="12"/>
  <c r="R22" i="12"/>
  <c r="R25" i="12"/>
  <c r="AD39" i="12"/>
  <c r="AC27" i="12"/>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80" i="19"/>
  <c r="B95" i="19"/>
  <c r="B14" i="19"/>
  <c r="B32" i="19"/>
  <c r="B48" i="19"/>
  <c r="B45" i="19"/>
  <c r="B41" i="19"/>
  <c r="D47" i="19"/>
  <c r="B70" i="19"/>
  <c r="B30" i="19"/>
  <c r="B6" i="19"/>
  <c r="B1" i="19"/>
  <c r="B66" i="19"/>
  <c r="B79" i="19"/>
  <c r="B63" i="19"/>
  <c r="B36" i="19"/>
  <c r="D56" i="19"/>
  <c r="D73" i="19"/>
  <c r="AC46" i="12"/>
  <c r="AA46" i="12"/>
  <c r="AH30" i="20"/>
  <c r="AG46" i="12"/>
  <c r="AE49" i="12"/>
  <c r="AA19" i="12"/>
  <c r="T138" i="19"/>
  <c r="T137" i="19" s="1"/>
  <c r="V138" i="19"/>
  <c r="AK30" i="20"/>
  <c r="AC38" i="12"/>
  <c r="AF49" i="12"/>
  <c r="R46" i="12"/>
  <c r="AD19" i="12"/>
  <c r="AA49" i="12"/>
  <c r="AN30" i="20"/>
  <c r="AH49" i="12"/>
  <c r="AF19" i="12"/>
  <c r="R19" i="12"/>
  <c r="Q157" i="19"/>
  <c r="Q156" i="19" s="1"/>
  <c r="U138" i="19"/>
  <c r="U157" i="19"/>
  <c r="U119" i="19"/>
  <c r="AI30" i="20"/>
  <c r="AJ30" i="20"/>
  <c r="S30" i="20"/>
  <c r="AB49" i="12"/>
  <c r="AH38" i="12"/>
  <c r="AL30" i="20"/>
  <c r="R49" i="12"/>
  <c r="AD23" i="12"/>
  <c r="AG19" i="12"/>
  <c r="AF46" i="12"/>
  <c r="AH46" i="12"/>
  <c r="AC19" i="12"/>
  <c r="AD46" i="12"/>
  <c r="AC23" i="12"/>
  <c r="AF23" i="12"/>
  <c r="AD49" i="12"/>
  <c r="AG30" i="20"/>
  <c r="AC49" i="12"/>
  <c r="AB46" i="12"/>
  <c r="AH19" i="12"/>
  <c r="AA23" i="12"/>
  <c r="AB19" i="12"/>
  <c r="AG33" i="12"/>
  <c r="AA33" i="12"/>
  <c r="AE33" i="12"/>
  <c r="AC33" i="12"/>
  <c r="AF33" i="12"/>
  <c r="AH2" i="12"/>
  <c r="AH21" i="12"/>
  <c r="J122" i="16"/>
  <c r="T157" i="19"/>
  <c r="T156" i="19" s="1"/>
  <c r="AE39" i="12"/>
  <c r="R2" i="12"/>
  <c r="AE21" i="12"/>
  <c r="F1" i="16"/>
  <c r="F56" i="16" s="1"/>
  <c r="T176" i="19"/>
  <c r="I63" i="20"/>
  <c r="K121" i="16"/>
  <c r="AF39" i="12"/>
  <c r="AB23" i="12"/>
  <c r="AH23" i="12"/>
  <c r="H1" i="16"/>
  <c r="D43" i="12"/>
  <c r="D22" i="12"/>
  <c r="D12" i="12"/>
  <c r="AC39" i="12"/>
  <c r="AG39" i="12"/>
  <c r="AB48" i="12"/>
  <c r="AG2" i="12"/>
  <c r="AE22" i="12"/>
  <c r="AG22" i="12"/>
  <c r="AG23" i="12"/>
  <c r="R23" i="12"/>
  <c r="J1" i="16"/>
  <c r="I1" i="20"/>
  <c r="AC31" i="12"/>
  <c r="G64" i="20"/>
  <c r="C48" i="12"/>
  <c r="D29"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73" i="19"/>
  <c r="B56" i="19"/>
  <c r="B44" i="19"/>
  <c r="B84" i="19"/>
  <c r="B67" i="19"/>
  <c r="B26" i="19"/>
  <c r="B58" i="19"/>
  <c r="B62" i="19"/>
  <c r="B22" i="19"/>
  <c r="B39" i="19"/>
  <c r="B46" i="19"/>
  <c r="B74" i="19"/>
  <c r="B8" i="19"/>
  <c r="B31" i="19"/>
  <c r="B83" i="19"/>
  <c r="B75" i="19"/>
  <c r="B53" i="19"/>
  <c r="B13" i="19"/>
  <c r="B106" i="19"/>
  <c r="B18" i="19"/>
  <c r="B77" i="19"/>
  <c r="B54" i="19"/>
  <c r="B5" i="19"/>
  <c r="B43" i="19"/>
  <c r="B12" i="19"/>
  <c r="B20" i="19"/>
  <c r="B87" i="19"/>
  <c r="B103" i="19"/>
  <c r="B98" i="19"/>
  <c r="B85" i="19"/>
  <c r="B4" i="19"/>
  <c r="B11" i="19"/>
  <c r="B101" i="19"/>
  <c r="B92" i="19"/>
  <c r="B108" i="19"/>
  <c r="B86" i="19"/>
  <c r="B2" i="19"/>
  <c r="B49" i="19"/>
  <c r="B24" i="19"/>
  <c r="B102" i="19"/>
  <c r="B91" i="19"/>
  <c r="B23" i="19"/>
  <c r="B15" i="19"/>
  <c r="B25" i="19"/>
  <c r="B59" i="19"/>
  <c r="B105" i="19"/>
  <c r="B69" i="19"/>
  <c r="B97" i="19"/>
  <c r="B57" i="19"/>
  <c r="B88" i="19"/>
  <c r="B93" i="19"/>
  <c r="B37" i="19"/>
  <c r="B65" i="19"/>
  <c r="B27" i="19"/>
  <c r="B34" i="19"/>
  <c r="B61" i="19"/>
  <c r="B7" i="19"/>
  <c r="B3" i="19"/>
  <c r="B55" i="19"/>
  <c r="B72" i="19"/>
  <c r="B10" i="19"/>
  <c r="B47" i="19"/>
  <c r="B29" i="19"/>
  <c r="J64" i="20"/>
  <c r="J1" i="20"/>
  <c r="I1" i="12"/>
  <c r="V1" i="12" s="1"/>
  <c r="I63" i="12"/>
  <c r="I64" i="12"/>
  <c r="B90" i="19"/>
  <c r="B89" i="19"/>
  <c r="B21" i="19"/>
  <c r="B60" i="19"/>
  <c r="B99" i="19"/>
  <c r="B16" i="19"/>
  <c r="B42" i="19"/>
  <c r="B28" i="19"/>
  <c r="B71" i="19"/>
  <c r="B76" i="19"/>
  <c r="M1" i="20"/>
  <c r="AF25" i="12"/>
  <c r="C77" i="16"/>
  <c r="C39" i="16"/>
  <c r="C46" i="16"/>
  <c r="B52" i="19"/>
  <c r="B9" i="19"/>
  <c r="B17" i="19"/>
  <c r="B100" i="19"/>
  <c r="B96" i="19"/>
  <c r="B82" i="19"/>
  <c r="B81" i="19"/>
  <c r="B78" i="19"/>
  <c r="B94" i="19"/>
  <c r="B51" i="19"/>
  <c r="B50" i="19"/>
  <c r="B104" i="19"/>
  <c r="B40" i="19"/>
  <c r="B38" i="19"/>
  <c r="O176" i="19"/>
  <c r="C52" i="16"/>
  <c r="C47" i="16"/>
  <c r="C100" i="16"/>
  <c r="C22" i="16"/>
  <c r="J63" i="20"/>
  <c r="C21" i="16"/>
  <c r="C9" i="16"/>
  <c r="C44" i="16"/>
  <c r="C20" i="16"/>
  <c r="C34" i="16"/>
  <c r="C25" i="12"/>
  <c r="AA122" i="16"/>
  <c r="AA1" i="16"/>
  <c r="AA113" i="16"/>
  <c r="AA121" i="16"/>
  <c r="AA114" i="16"/>
  <c r="D102"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R55" i="12"/>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66" i="19"/>
  <c r="D45" i="19"/>
  <c r="D37" i="19"/>
  <c r="D6" i="19"/>
  <c r="D88" i="19"/>
  <c r="D42" i="19"/>
  <c r="D62" i="19"/>
  <c r="D72" i="19"/>
  <c r="D52" i="19"/>
  <c r="D100" i="19"/>
  <c r="D104" i="19"/>
  <c r="D48" i="19"/>
  <c r="D86" i="19"/>
  <c r="D78" i="19"/>
  <c r="D18" i="19"/>
  <c r="D76" i="19"/>
  <c r="D61" i="19"/>
  <c r="D11" i="19"/>
  <c r="D36" i="19"/>
  <c r="D9" i="19"/>
  <c r="D59" i="19"/>
  <c r="D14" i="19"/>
  <c r="D1" i="19"/>
  <c r="D99" i="19"/>
  <c r="D81" i="19"/>
  <c r="D44" i="19"/>
  <c r="D63" i="19"/>
  <c r="D34" i="19"/>
  <c r="D65" i="19"/>
  <c r="D94" i="19"/>
  <c r="D107" i="19"/>
  <c r="D71" i="19"/>
  <c r="D50" i="19"/>
  <c r="D35" i="19"/>
  <c r="D96" i="19"/>
  <c r="D85" i="19"/>
  <c r="D103" i="19"/>
  <c r="D106" i="19"/>
  <c r="D74" i="19"/>
  <c r="D4" i="19"/>
  <c r="D24" i="19"/>
  <c r="D38" i="19"/>
  <c r="D8" i="19"/>
  <c r="D15" i="19"/>
  <c r="D84" i="19"/>
  <c r="D105" i="19"/>
  <c r="D101" i="19"/>
  <c r="D13" i="19"/>
  <c r="D55" i="19"/>
  <c r="D16" i="19"/>
  <c r="D51" i="19"/>
  <c r="D22" i="19"/>
  <c r="D93" i="19"/>
  <c r="D68" i="19"/>
  <c r="D109" i="19"/>
  <c r="D95" i="19"/>
  <c r="D41" i="19"/>
  <c r="D49" i="19"/>
  <c r="D91" i="19"/>
  <c r="D26" i="19"/>
  <c r="D19" i="19"/>
  <c r="D53" i="19"/>
  <c r="D21" i="19"/>
  <c r="D20" i="19"/>
  <c r="D54" i="19"/>
  <c r="D80" i="19"/>
  <c r="D43" i="19"/>
  <c r="D89" i="19"/>
  <c r="D64" i="19"/>
  <c r="D75" i="19"/>
  <c r="D92" i="19"/>
  <c r="D60" i="19"/>
  <c r="D58" i="19"/>
  <c r="D25" i="19"/>
  <c r="D2" i="19"/>
  <c r="D97" i="19"/>
  <c r="D108" i="19"/>
  <c r="D10" i="19"/>
  <c r="D28" i="19"/>
  <c r="D82" i="19"/>
  <c r="D23"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R48" i="12"/>
  <c r="AE2" i="12"/>
  <c r="AE25" i="12"/>
  <c r="Q2" i="12"/>
  <c r="R38" i="12"/>
  <c r="AB25" i="12"/>
  <c r="AD38" i="12"/>
  <c r="AB2" i="12"/>
  <c r="AF11" i="12"/>
  <c r="AC25" i="12"/>
  <c r="R33" i="12"/>
  <c r="AC43" i="12"/>
  <c r="AD15" i="12"/>
  <c r="AH27" i="12"/>
  <c r="AA21" i="12"/>
  <c r="AC21" i="12"/>
  <c r="AB27" i="12"/>
  <c r="AD21" i="12"/>
  <c r="AH33" i="12"/>
  <c r="AH53" i="12"/>
  <c r="AA27" i="12"/>
  <c r="AA11" i="12"/>
  <c r="AG38" i="12"/>
  <c r="AC2" i="12"/>
  <c r="AH12" i="12"/>
  <c r="AA12" i="12"/>
  <c r="AA38" i="12"/>
  <c r="AA2" i="12"/>
  <c r="AB11" i="12"/>
  <c r="AG48" i="12"/>
  <c r="AD33" i="12"/>
  <c r="AB33" i="12"/>
  <c r="R53" i="12"/>
  <c r="AF27" i="12"/>
  <c r="AG21" i="12"/>
  <c r="AG27" i="12"/>
  <c r="AF38" i="12"/>
  <c r="R27" i="12"/>
  <c r="AF21" i="12"/>
  <c r="AF2" i="12"/>
  <c r="AB21" i="12"/>
  <c r="AF22" i="12"/>
  <c r="AC22" i="12"/>
  <c r="O157" i="19"/>
  <c r="O156" i="19" s="1"/>
  <c r="O119" i="19"/>
  <c r="AM53" i="20"/>
  <c r="AJ16" i="20"/>
  <c r="AG39" i="20"/>
  <c r="AK55" i="20"/>
  <c r="AK31" i="20"/>
  <c r="AL53" i="20"/>
  <c r="AK16" i="20"/>
  <c r="S44" i="20"/>
  <c r="AN4" i="20"/>
  <c r="AI16" i="20"/>
  <c r="AI36" i="20"/>
  <c r="AK53" i="20"/>
  <c r="AI39" i="20"/>
  <c r="AG7" i="20"/>
  <c r="AL36" i="20"/>
  <c r="AK54" i="20"/>
  <c r="AI53" i="20"/>
  <c r="S46" i="20"/>
  <c r="AL55" i="20"/>
  <c r="S37" i="20"/>
  <c r="AK23" i="20"/>
  <c r="AI38" i="20"/>
  <c r="AG32" i="20"/>
  <c r="AM51" i="20"/>
  <c r="AJ15" i="20"/>
  <c r="AJ8" i="20"/>
  <c r="S2" i="20"/>
  <c r="AL38" i="20"/>
  <c r="AH3" i="20"/>
  <c r="AN38" i="20"/>
  <c r="AH33" i="20"/>
  <c r="AM18" i="20"/>
  <c r="AL19" i="20"/>
  <c r="AJ2" i="20"/>
  <c r="AJ17" i="20"/>
  <c r="AL10" i="20"/>
  <c r="AI23" i="20"/>
  <c r="AK51" i="20"/>
  <c r="AG6" i="20"/>
  <c r="AK42" i="20"/>
  <c r="AN2" i="20"/>
  <c r="AN31" i="20"/>
  <c r="AI43" i="20"/>
  <c r="AI19" i="20"/>
  <c r="AL22" i="20"/>
  <c r="AN5" i="20"/>
  <c r="S51" i="20"/>
  <c r="AI17" i="20"/>
  <c r="AH10" i="20"/>
  <c r="AJ28" i="20"/>
  <c r="AG55" i="20"/>
  <c r="AM45" i="20"/>
  <c r="AH14" i="20"/>
  <c r="AJ6" i="20"/>
  <c r="AM35" i="20"/>
  <c r="AH17" i="20"/>
  <c r="AL17" i="20"/>
  <c r="AN55" i="20"/>
  <c r="AL33" i="20"/>
  <c r="S33" i="20"/>
  <c r="S15" i="20"/>
  <c r="AI6" i="20"/>
  <c r="AH23" i="20"/>
  <c r="AM23" i="20"/>
  <c r="AM42" i="20"/>
  <c r="AH35" i="20"/>
  <c r="AM17" i="20"/>
  <c r="AI42" i="20"/>
  <c r="AH19" i="20"/>
  <c r="AJ42" i="20"/>
  <c r="AG18" i="20"/>
  <c r="AN17" i="20"/>
  <c r="AN35" i="20"/>
  <c r="AJ10" i="20"/>
  <c r="AH22" i="20"/>
  <c r="AN51" i="20"/>
  <c r="AJ51" i="20"/>
  <c r="AK33" i="20"/>
  <c r="AG15" i="20"/>
  <c r="AK3" i="20"/>
  <c r="AL6" i="20"/>
  <c r="AJ23" i="20"/>
  <c r="AG23" i="20"/>
  <c r="AL35" i="20"/>
  <c r="S17" i="20"/>
  <c r="S19" i="20"/>
  <c r="AJ19" i="20"/>
  <c r="S42" i="20"/>
  <c r="AI22" i="20"/>
  <c r="S22" i="20"/>
  <c r="AN10" i="20"/>
  <c r="AG38" i="20"/>
  <c r="AG10" i="20"/>
  <c r="AK35" i="20"/>
  <c r="S10" i="20"/>
  <c r="AL42" i="20"/>
  <c r="AI35" i="20"/>
  <c r="AH51" i="20"/>
  <c r="S38" i="20"/>
  <c r="AM19" i="20"/>
  <c r="AG22" i="20"/>
  <c r="AN6" i="20"/>
  <c r="AI51" i="20"/>
  <c r="AL51" i="20"/>
  <c r="AM15" i="20"/>
  <c r="AN42" i="20"/>
  <c r="AG17" i="20"/>
  <c r="AH42" i="20"/>
  <c r="AI18" i="20"/>
  <c r="S8" i="20"/>
  <c r="AJ38" i="20"/>
  <c r="AI10" i="20"/>
  <c r="AJ22" i="20"/>
  <c r="AM10" i="20"/>
  <c r="AL52" i="20"/>
  <c r="AJ52" i="20"/>
  <c r="AN52" i="20"/>
  <c r="AG52" i="20"/>
  <c r="AI52" i="20"/>
  <c r="AM52" i="20"/>
  <c r="AH52" i="20"/>
  <c r="S52" i="20"/>
  <c r="AK52" i="20"/>
  <c r="AM31" i="20"/>
  <c r="AI31" i="20"/>
  <c r="S13" i="20"/>
  <c r="AN13" i="20"/>
  <c r="AL13" i="20"/>
  <c r="AK12" i="20"/>
  <c r="S14" i="20"/>
  <c r="AK14" i="20"/>
  <c r="AI14" i="20"/>
  <c r="AG28" i="20"/>
  <c r="AI28" i="20"/>
  <c r="AG43" i="20"/>
  <c r="AM12" i="20"/>
  <c r="AL14" i="20"/>
  <c r="AM44" i="20"/>
  <c r="S5" i="20"/>
  <c r="AH16" i="20"/>
  <c r="AG16" i="20"/>
  <c r="AH26" i="20"/>
  <c r="AJ14" i="20"/>
  <c r="AH9" i="20"/>
  <c r="AJ44" i="20"/>
  <c r="AG44" i="20"/>
  <c r="AG37" i="20"/>
  <c r="AJ53" i="20"/>
  <c r="AN44" i="20"/>
  <c r="AM5" i="20"/>
  <c r="AN18" i="20"/>
  <c r="AH55" i="20"/>
  <c r="AI12" i="20"/>
  <c r="AN37" i="20"/>
  <c r="S55" i="20"/>
  <c r="AG19" i="20"/>
  <c r="AN19" i="20"/>
  <c r="AN41" i="20"/>
  <c r="AK41" i="20"/>
  <c r="AJ41" i="20"/>
  <c r="AH41" i="20"/>
  <c r="S41" i="20"/>
  <c r="AM41" i="20"/>
  <c r="AG41" i="20"/>
  <c r="AI41" i="20"/>
  <c r="AL41" i="20"/>
  <c r="AL23" i="20"/>
  <c r="S23" i="20"/>
  <c r="AJ45" i="20"/>
  <c r="AI45" i="20"/>
  <c r="AL45" i="20"/>
  <c r="AN45" i="20"/>
  <c r="AK45" i="20"/>
  <c r="S45" i="20"/>
  <c r="AH45" i="20"/>
  <c r="AM22" i="20"/>
  <c r="AK22" i="20"/>
  <c r="S35" i="20"/>
  <c r="AG35" i="20"/>
  <c r="S6" i="20"/>
  <c r="AM6" i="20"/>
  <c r="AK6" i="20"/>
  <c r="AL15" i="20"/>
  <c r="AI15" i="20"/>
  <c r="AN15" i="20"/>
  <c r="AH15" i="20"/>
  <c r="AJ33" i="20"/>
  <c r="AI33" i="20"/>
  <c r="AN33" i="20"/>
  <c r="AG33" i="20"/>
  <c r="AJ50" i="20"/>
  <c r="AM50" i="20"/>
  <c r="AK50" i="20"/>
  <c r="AL50" i="20"/>
  <c r="AH36" i="20"/>
  <c r="AJ36" i="20"/>
  <c r="AG48" i="20"/>
  <c r="AM48" i="20"/>
  <c r="AN53" i="20"/>
  <c r="AG53" i="20"/>
  <c r="AN39" i="20"/>
  <c r="AH39" i="20"/>
  <c r="AJ7" i="20"/>
  <c r="AM7" i="20"/>
  <c r="AG54" i="20"/>
  <c r="AM14" i="20"/>
  <c r="S7" i="20"/>
  <c r="AJ55" i="20"/>
  <c r="AK47" i="20"/>
  <c r="AK5" i="20"/>
  <c r="AI20" i="20"/>
  <c r="S36" i="20"/>
  <c r="AH54" i="20"/>
  <c r="AN14" i="20"/>
  <c r="AL7" i="20"/>
  <c r="AK44" i="20"/>
  <c r="S18" i="20"/>
  <c r="AI44" i="20"/>
  <c r="S53" i="20"/>
  <c r="AJ18" i="20"/>
  <c r="AH18" i="20"/>
  <c r="AK18" i="20"/>
  <c r="AK39" i="20"/>
  <c r="AM39" i="20"/>
  <c r="AM55" i="20"/>
  <c r="AJ39" i="20"/>
  <c r="S12" i="20"/>
  <c r="AJ12" i="20"/>
  <c r="AL39" i="20"/>
  <c r="AN40" i="20"/>
  <c r="AH38" i="20"/>
  <c r="AM38" i="20"/>
  <c r="S49" i="20"/>
  <c r="AL49" i="20"/>
  <c r="AH21" i="20"/>
  <c r="AN21" i="20"/>
  <c r="AN27" i="20"/>
  <c r="AK27" i="20"/>
  <c r="S27" i="20"/>
  <c r="AL27" i="20"/>
  <c r="AH27" i="20"/>
  <c r="AJ27" i="20"/>
  <c r="AI27" i="20"/>
  <c r="AG27" i="20"/>
  <c r="AM27" i="20"/>
  <c r="AH2" i="20"/>
  <c r="AJ25" i="20"/>
  <c r="AL25" i="20"/>
  <c r="AG25" i="20"/>
  <c r="S25" i="20"/>
  <c r="AI25" i="20"/>
  <c r="AM25" i="20"/>
  <c r="AK25" i="20"/>
  <c r="AN25" i="20"/>
  <c r="AH25" i="20"/>
  <c r="AN3" i="20"/>
  <c r="AG3" i="20"/>
  <c r="AL32"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7" i="19"/>
  <c r="AY107"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64" i="19"/>
  <c r="AY6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M32" i="20" l="1"/>
  <c r="AI49" i="20"/>
  <c r="AM49" i="20"/>
  <c r="AM43" i="20"/>
  <c r="AG13" i="20"/>
  <c r="AK13" i="20"/>
  <c r="AG46" i="20"/>
  <c r="AM2" i="20"/>
  <c r="AN46" i="20"/>
  <c r="AF53" i="12"/>
  <c r="AC53" i="12"/>
  <c r="T46" i="20"/>
  <c r="AX109" i="19"/>
  <c r="AX19"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3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35" i="19"/>
  <c r="AY109" i="19"/>
  <c r="AW33" i="19"/>
  <c r="K157" i="19"/>
  <c r="K156" i="19" s="1"/>
  <c r="V177" i="19"/>
  <c r="AX68" i="19"/>
  <c r="AY19" i="19"/>
  <c r="Q177" i="19"/>
  <c r="Q175" i="19" s="1"/>
  <c r="R177" i="19"/>
  <c r="R175" i="19" s="1"/>
  <c r="AR68" i="19"/>
  <c r="AQ33" i="19"/>
  <c r="AY68" i="19"/>
  <c r="AY35" i="19"/>
  <c r="K138" i="19"/>
  <c r="K137" i="19" s="1"/>
  <c r="AV109" i="19"/>
  <c r="AT68" i="19"/>
  <c r="AV35" i="19"/>
  <c r="AQ109" i="19"/>
  <c r="AV19" i="19"/>
  <c r="AT35" i="19"/>
  <c r="AS109" i="19"/>
  <c r="AP35" i="19"/>
  <c r="AR109" i="19"/>
  <c r="AU109" i="19"/>
  <c r="AV68" i="19"/>
  <c r="AV33" i="19"/>
  <c r="AQ68" i="19"/>
  <c r="AS33" i="19"/>
  <c r="AW19"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68" i="19"/>
  <c r="AU19" i="19"/>
  <c r="Y19" i="19"/>
  <c r="Q119" i="19"/>
  <c r="Q118" i="19" s="1"/>
  <c r="B10" i="26"/>
  <c r="E10" i="26" s="1"/>
  <c r="AQ19" i="19"/>
  <c r="AP19" i="19"/>
  <c r="AQ35" i="19"/>
  <c r="AU35" i="19"/>
  <c r="AW109" i="19"/>
  <c r="AT109" i="19"/>
  <c r="AS19" i="19"/>
  <c r="AR19" i="19"/>
  <c r="AR35" i="19"/>
  <c r="AW35" i="19"/>
  <c r="W109" i="19"/>
  <c r="X105" i="19"/>
  <c r="Y105" i="19"/>
  <c r="AB105" i="19" s="1"/>
  <c r="AX33" i="19"/>
  <c r="X102" i="19"/>
  <c r="Y102" i="19"/>
  <c r="AB102" i="19" s="1"/>
  <c r="X103" i="19"/>
  <c r="Y103" i="19"/>
  <c r="AB103" i="19" s="1"/>
  <c r="T177" i="19"/>
  <c r="T175" i="19" s="1"/>
  <c r="O177" i="19"/>
  <c r="O175" i="19" s="1"/>
  <c r="AS68" i="19"/>
  <c r="AP68" i="19"/>
  <c r="AR33" i="19"/>
  <c r="AU33" i="19"/>
  <c r="X109" i="19"/>
  <c r="Y109" i="19"/>
  <c r="AB109" i="19" s="1"/>
  <c r="X99" i="19"/>
  <c r="Y99" i="19"/>
  <c r="AB99" i="19" s="1"/>
  <c r="X101" i="19"/>
  <c r="Y101" i="19"/>
  <c r="AB101" i="19" s="1"/>
  <c r="X98" i="19"/>
  <c r="Y98" i="19"/>
  <c r="AB98" i="19" s="1"/>
  <c r="AY33" i="19"/>
  <c r="X104" i="19"/>
  <c r="Y104" i="19"/>
  <c r="AB104" i="19" s="1"/>
  <c r="X100" i="19"/>
  <c r="Y100" i="19"/>
  <c r="AB100" i="19" s="1"/>
  <c r="X108" i="19"/>
  <c r="Y108" i="19"/>
  <c r="AB108" i="19" s="1"/>
  <c r="X106" i="19"/>
  <c r="Y106" i="19"/>
  <c r="K176" i="19"/>
  <c r="K175" i="19" s="1"/>
  <c r="K119" i="19"/>
  <c r="K118" i="19" s="1"/>
  <c r="U177" i="19"/>
  <c r="U175" i="19" s="1"/>
  <c r="S177" i="19"/>
  <c r="AU68" i="19"/>
  <c r="AP33" i="19"/>
  <c r="AT33" i="19"/>
  <c r="Y40" i="19"/>
  <c r="Y96" i="19"/>
  <c r="Y28" i="19"/>
  <c r="Y72" i="19"/>
  <c r="Y37" i="19"/>
  <c r="X25" i="19"/>
  <c r="Y25" i="19"/>
  <c r="Y11" i="19"/>
  <c r="Y18" i="19"/>
  <c r="Y74" i="19"/>
  <c r="Y84" i="19"/>
  <c r="Y79" i="19"/>
  <c r="Y95" i="19"/>
  <c r="Y78" i="19"/>
  <c r="Y21" i="19"/>
  <c r="Y55" i="19"/>
  <c r="Y93" i="19"/>
  <c r="Y15" i="19"/>
  <c r="X4" i="19"/>
  <c r="Y4" i="19"/>
  <c r="X5" i="19"/>
  <c r="Y5" i="19"/>
  <c r="Y83" i="19"/>
  <c r="Y44" i="19"/>
  <c r="Y70" i="19"/>
  <c r="Y48" i="19"/>
  <c r="Y38" i="19"/>
  <c r="Y51" i="19"/>
  <c r="Y82" i="19"/>
  <c r="Y9" i="19"/>
  <c r="Y71" i="19"/>
  <c r="Y90" i="19"/>
  <c r="Y10" i="19"/>
  <c r="Y7" i="19"/>
  <c r="Y65" i="19"/>
  <c r="Y57" i="19"/>
  <c r="Y59" i="19"/>
  <c r="Y91" i="19"/>
  <c r="X2" i="19"/>
  <c r="Y2" i="19"/>
  <c r="Y12" i="19"/>
  <c r="Y77" i="19"/>
  <c r="Y53" i="19"/>
  <c r="Y8" i="19"/>
  <c r="Y22" i="19"/>
  <c r="Y67" i="19"/>
  <c r="Y73" i="19"/>
  <c r="Y63" i="19"/>
  <c r="Y6" i="19"/>
  <c r="Y41" i="19"/>
  <c r="Y14" i="19"/>
  <c r="Y94" i="19"/>
  <c r="Y52" i="19"/>
  <c r="Y60" i="19"/>
  <c r="Y61" i="19"/>
  <c r="Y97" i="19"/>
  <c r="Y86" i="19"/>
  <c r="Y43" i="19"/>
  <c r="Y75" i="19"/>
  <c r="Y62" i="19"/>
  <c r="Y30" i="19"/>
  <c r="Y45" i="19"/>
  <c r="Y42" i="19"/>
  <c r="Y29" i="19"/>
  <c r="Y34" i="19"/>
  <c r="Y69" i="19"/>
  <c r="Y24" i="19"/>
  <c r="Y87" i="19"/>
  <c r="Y46" i="19"/>
  <c r="Y58" i="19"/>
  <c r="Y66" i="19"/>
  <c r="Y80" i="19"/>
  <c r="Y50" i="19"/>
  <c r="Y81" i="19"/>
  <c r="Y17" i="19"/>
  <c r="Y76" i="19"/>
  <c r="Y16" i="19"/>
  <c r="Y89" i="19"/>
  <c r="Y47" i="19"/>
  <c r="X3" i="19"/>
  <c r="Y3" i="19"/>
  <c r="Y27" i="19"/>
  <c r="Y88" i="19"/>
  <c r="Y23" i="19"/>
  <c r="Y49" i="19"/>
  <c r="Y92" i="19"/>
  <c r="Y85" i="19"/>
  <c r="X20" i="19"/>
  <c r="Y20" i="19"/>
  <c r="Y54" i="19"/>
  <c r="Y13" i="19"/>
  <c r="Y31" i="19"/>
  <c r="Y39" i="19"/>
  <c r="Y26" i="19"/>
  <c r="Y56" i="19"/>
  <c r="Y36" i="19"/>
  <c r="Y32" i="19"/>
  <c r="AU96" i="19"/>
  <c r="AT96" i="19"/>
  <c r="AW96" i="19"/>
  <c r="AP96" i="19"/>
  <c r="AS96" i="19"/>
  <c r="AR96" i="19"/>
  <c r="AQ96" i="19"/>
  <c r="AV96" i="19"/>
  <c r="AU60" i="19"/>
  <c r="AV60" i="19"/>
  <c r="AT60" i="19"/>
  <c r="AP60" i="19"/>
  <c r="AS60" i="19"/>
  <c r="AW60" i="19"/>
  <c r="AQ60" i="19"/>
  <c r="AR60" i="19"/>
  <c r="AU97" i="19"/>
  <c r="AV97" i="19"/>
  <c r="AP97" i="19"/>
  <c r="AS97" i="19"/>
  <c r="AW97" i="19"/>
  <c r="AT97" i="19"/>
  <c r="AQ97" i="19"/>
  <c r="AR97" i="19"/>
  <c r="AT86" i="19"/>
  <c r="AW86" i="19"/>
  <c r="AV86" i="19"/>
  <c r="AU86" i="19"/>
  <c r="AP86" i="19"/>
  <c r="AR86" i="19"/>
  <c r="AS86" i="19"/>
  <c r="AQ86" i="19"/>
  <c r="AT18" i="19"/>
  <c r="AW18" i="19"/>
  <c r="AV18" i="19"/>
  <c r="AU18" i="19"/>
  <c r="AP18" i="19"/>
  <c r="AR18" i="19"/>
  <c r="AS18" i="19"/>
  <c r="AQ18" i="19"/>
  <c r="AT62" i="19"/>
  <c r="AW62" i="19"/>
  <c r="AP62" i="19"/>
  <c r="AU62" i="19"/>
  <c r="AR62" i="19"/>
  <c r="AS62" i="19"/>
  <c r="AV62" i="19"/>
  <c r="AQ62" i="19"/>
  <c r="AX45" i="19"/>
  <c r="AV45" i="19"/>
  <c r="AT45" i="19"/>
  <c r="AU45" i="19"/>
  <c r="AQ45" i="19"/>
  <c r="AW45" i="19"/>
  <c r="AP45" i="19"/>
  <c r="AR45" i="19"/>
  <c r="AS45" i="19"/>
  <c r="AV104" i="19"/>
  <c r="AT104" i="19"/>
  <c r="AU104" i="19"/>
  <c r="AW104" i="19"/>
  <c r="AP104" i="19"/>
  <c r="AR104" i="19"/>
  <c r="AQ104" i="19"/>
  <c r="AS104" i="19"/>
  <c r="W104" i="19"/>
  <c r="AT78" i="19"/>
  <c r="AW78" i="19"/>
  <c r="AP78" i="19"/>
  <c r="AU78" i="19"/>
  <c r="AR78" i="19"/>
  <c r="AV78" i="19"/>
  <c r="AS78" i="19"/>
  <c r="AQ78" i="19"/>
  <c r="AY100" i="19"/>
  <c r="AU100" i="19"/>
  <c r="AT100" i="19"/>
  <c r="AW100" i="19"/>
  <c r="AQ100" i="19"/>
  <c r="AV100" i="19"/>
  <c r="AP100" i="19"/>
  <c r="AR100" i="19"/>
  <c r="W100" i="19"/>
  <c r="AS100" i="19"/>
  <c r="AX42" i="19"/>
  <c r="AV42" i="19"/>
  <c r="AT42" i="19"/>
  <c r="AW42" i="19"/>
  <c r="AU42" i="19"/>
  <c r="AP42" i="19"/>
  <c r="AR42" i="19"/>
  <c r="AS42" i="19"/>
  <c r="AQ42" i="19"/>
  <c r="AT21" i="19"/>
  <c r="AW21" i="19"/>
  <c r="AP21" i="19"/>
  <c r="AU21" i="19"/>
  <c r="AR21" i="19"/>
  <c r="AV21" i="19"/>
  <c r="AQ21" i="19"/>
  <c r="AS21" i="19"/>
  <c r="AV29" i="19"/>
  <c r="AT29" i="19"/>
  <c r="AW29" i="19"/>
  <c r="AU29" i="19"/>
  <c r="AQ29" i="19"/>
  <c r="AP29" i="19"/>
  <c r="AR29" i="19"/>
  <c r="AS29" i="19"/>
  <c r="AT55" i="19"/>
  <c r="AW55" i="19"/>
  <c r="AV55" i="19"/>
  <c r="AU55" i="19"/>
  <c r="AP55" i="19"/>
  <c r="AR55" i="19"/>
  <c r="AS55" i="19"/>
  <c r="AQ55" i="19"/>
  <c r="AT34" i="19"/>
  <c r="AW34" i="19"/>
  <c r="AV34" i="19"/>
  <c r="AU34" i="19"/>
  <c r="AP34" i="19"/>
  <c r="AR34" i="19"/>
  <c r="AS34" i="19"/>
  <c r="AQ34" i="19"/>
  <c r="AT93" i="19"/>
  <c r="AW93" i="19"/>
  <c r="AV93" i="19"/>
  <c r="AU93" i="19"/>
  <c r="AP93" i="19"/>
  <c r="AR93" i="19"/>
  <c r="AS93" i="19"/>
  <c r="AQ93" i="19"/>
  <c r="AT69" i="19"/>
  <c r="AW69" i="19"/>
  <c r="AP69" i="19"/>
  <c r="AU69" i="19"/>
  <c r="AR69" i="19"/>
  <c r="AV69" i="19"/>
  <c r="AS69" i="19"/>
  <c r="AQ69" i="19"/>
  <c r="AU15" i="19"/>
  <c r="AV15" i="19"/>
  <c r="AW15" i="19"/>
  <c r="AQ15" i="19"/>
  <c r="AT15" i="19"/>
  <c r="AP15" i="19"/>
  <c r="AR15" i="19"/>
  <c r="AS15" i="19"/>
  <c r="AT24" i="19"/>
  <c r="AW24" i="19"/>
  <c r="AV24" i="19"/>
  <c r="AU24" i="19"/>
  <c r="AP24" i="19"/>
  <c r="AR24" i="19"/>
  <c r="AS24" i="19"/>
  <c r="AQ24" i="19"/>
  <c r="AU108" i="19"/>
  <c r="AW108" i="19"/>
  <c r="AT108" i="19"/>
  <c r="AP108" i="19"/>
  <c r="AS108" i="19"/>
  <c r="AR108" i="19"/>
  <c r="AV108" i="19"/>
  <c r="AQ108" i="19"/>
  <c r="W108" i="19"/>
  <c r="AV4" i="19"/>
  <c r="AT4" i="19"/>
  <c r="AU4" i="19"/>
  <c r="AQ4" i="19"/>
  <c r="AW4" i="19"/>
  <c r="AP4" i="19"/>
  <c r="AR4" i="19"/>
  <c r="AS4" i="19"/>
  <c r="W4" i="19"/>
  <c r="AV87" i="19"/>
  <c r="AT87" i="19"/>
  <c r="AU87" i="19"/>
  <c r="AQ87" i="19"/>
  <c r="AW87" i="19"/>
  <c r="AP87" i="19"/>
  <c r="AR87" i="19"/>
  <c r="AS87" i="19"/>
  <c r="AV5" i="19"/>
  <c r="AT5" i="19"/>
  <c r="AU5" i="19"/>
  <c r="AQ5" i="19"/>
  <c r="AP5" i="19"/>
  <c r="AW5" i="19"/>
  <c r="AR5" i="19"/>
  <c r="AS5" i="19"/>
  <c r="AU106" i="19"/>
  <c r="AV106" i="19"/>
  <c r="AT106" i="19"/>
  <c r="AW106" i="19"/>
  <c r="AP106" i="19"/>
  <c r="AS106" i="19"/>
  <c r="AR106" i="19"/>
  <c r="AQ106" i="19"/>
  <c r="AB106" i="19"/>
  <c r="W106" i="19"/>
  <c r="AV83" i="19"/>
  <c r="AT83" i="19"/>
  <c r="AW83" i="19"/>
  <c r="AQ83" i="19"/>
  <c r="AP83" i="19"/>
  <c r="AR83" i="19"/>
  <c r="AU83" i="19"/>
  <c r="AS83" i="19"/>
  <c r="AV46" i="19"/>
  <c r="AT46" i="19"/>
  <c r="AU46" i="19"/>
  <c r="AQ46" i="19"/>
  <c r="AW46" i="19"/>
  <c r="AP46" i="19"/>
  <c r="AR46" i="19"/>
  <c r="AS46" i="19"/>
  <c r="AV58" i="19"/>
  <c r="AT58" i="19"/>
  <c r="AW58" i="19"/>
  <c r="AQ58" i="19"/>
  <c r="AP58" i="19"/>
  <c r="AR58" i="19"/>
  <c r="AU58" i="19"/>
  <c r="AS58" i="19"/>
  <c r="AU44" i="19"/>
  <c r="AV44" i="19"/>
  <c r="AW44" i="19"/>
  <c r="AP44" i="19"/>
  <c r="AT44" i="19"/>
  <c r="AS44" i="19"/>
  <c r="AQ44" i="19"/>
  <c r="AR44" i="19"/>
  <c r="AV66" i="19"/>
  <c r="AT66" i="19"/>
  <c r="AU66" i="19"/>
  <c r="AQ66" i="19"/>
  <c r="AP66" i="19"/>
  <c r="AW66" i="19"/>
  <c r="AR66" i="19"/>
  <c r="AS66" i="19"/>
  <c r="AV70" i="19"/>
  <c r="AT70" i="19"/>
  <c r="AU70" i="19"/>
  <c r="AQ70" i="19"/>
  <c r="AP70" i="19"/>
  <c r="AW70" i="19"/>
  <c r="AR70" i="19"/>
  <c r="AS70" i="19"/>
  <c r="AV48" i="19"/>
  <c r="AT48" i="19"/>
  <c r="AW48" i="19"/>
  <c r="AU48" i="19"/>
  <c r="AP48" i="19"/>
  <c r="AR48" i="19"/>
  <c r="AS48" i="19"/>
  <c r="AQ48" i="19"/>
  <c r="AY80" i="19"/>
  <c r="AU80" i="19"/>
  <c r="AT80" i="19"/>
  <c r="AW80" i="19"/>
  <c r="AV80" i="19"/>
  <c r="AQ80" i="19"/>
  <c r="AP80" i="19"/>
  <c r="AR80" i="19"/>
  <c r="AS80" i="19"/>
  <c r="AT40" i="19"/>
  <c r="AW40" i="19"/>
  <c r="AV40" i="19"/>
  <c r="AU40" i="19"/>
  <c r="AP40" i="19"/>
  <c r="AR40" i="19"/>
  <c r="AS40" i="19"/>
  <c r="AQ40" i="19"/>
  <c r="AT28" i="19"/>
  <c r="AW28" i="19"/>
  <c r="AV28" i="19"/>
  <c r="AU28" i="19"/>
  <c r="AP28" i="19"/>
  <c r="AR28" i="19"/>
  <c r="AS28" i="19"/>
  <c r="AQ28" i="19"/>
  <c r="AT61" i="19"/>
  <c r="AW61" i="19"/>
  <c r="AV61" i="19"/>
  <c r="AU61" i="19"/>
  <c r="AP61" i="19"/>
  <c r="AR61" i="19"/>
  <c r="AS61" i="19"/>
  <c r="AQ61" i="19"/>
  <c r="AU102" i="19"/>
  <c r="AW102" i="19"/>
  <c r="AT102" i="19"/>
  <c r="AV102" i="19"/>
  <c r="AQ102" i="19"/>
  <c r="AP102" i="19"/>
  <c r="AR102" i="19"/>
  <c r="AS102" i="19"/>
  <c r="W102" i="19"/>
  <c r="AU103" i="19"/>
  <c r="AV103" i="19"/>
  <c r="AQ103" i="19"/>
  <c r="AP103" i="19"/>
  <c r="AT103" i="19"/>
  <c r="AR103" i="19"/>
  <c r="W103" i="19"/>
  <c r="AS103" i="19"/>
  <c r="AW103" i="19"/>
  <c r="AT74" i="19"/>
  <c r="AW74" i="19"/>
  <c r="AP74" i="19"/>
  <c r="AU74" i="19"/>
  <c r="AR74" i="19"/>
  <c r="AV74" i="19"/>
  <c r="AQ74" i="19"/>
  <c r="AS74" i="19"/>
  <c r="AV30" i="19"/>
  <c r="AT30" i="19"/>
  <c r="AW30" i="19"/>
  <c r="AU30" i="19"/>
  <c r="AQ30" i="19"/>
  <c r="AP30" i="19"/>
  <c r="AR30" i="19"/>
  <c r="AS30" i="19"/>
  <c r="AV50" i="19"/>
  <c r="AT50" i="19"/>
  <c r="AW50" i="19"/>
  <c r="AP50" i="19"/>
  <c r="AR50" i="19"/>
  <c r="AS50" i="19"/>
  <c r="AQ50" i="19"/>
  <c r="AU50" i="19"/>
  <c r="AU81" i="19"/>
  <c r="AV81" i="19"/>
  <c r="AW81" i="19"/>
  <c r="AQ81" i="19"/>
  <c r="AP81" i="19"/>
  <c r="AR81" i="19"/>
  <c r="AT81" i="19"/>
  <c r="AS81" i="19"/>
  <c r="AY17" i="19"/>
  <c r="AU17" i="19"/>
  <c r="AW17" i="19"/>
  <c r="AT17" i="19"/>
  <c r="AQ17" i="19"/>
  <c r="AP17" i="19"/>
  <c r="AR17" i="19"/>
  <c r="AV17" i="19"/>
  <c r="AS17" i="19"/>
  <c r="AT76" i="19"/>
  <c r="AW76" i="19"/>
  <c r="AV76" i="19"/>
  <c r="AU76" i="19"/>
  <c r="AP76" i="19"/>
  <c r="AR76" i="19"/>
  <c r="AS76" i="19"/>
  <c r="AQ76" i="19"/>
  <c r="AT16" i="19"/>
  <c r="AW16" i="19"/>
  <c r="AV16" i="19"/>
  <c r="AU16" i="19"/>
  <c r="AP16" i="19"/>
  <c r="AR16" i="19"/>
  <c r="AS16" i="19"/>
  <c r="AQ16" i="19"/>
  <c r="AY89" i="19"/>
  <c r="AU89" i="19"/>
  <c r="AT89" i="19"/>
  <c r="AW89" i="19"/>
  <c r="AQ89" i="19"/>
  <c r="AP89" i="19"/>
  <c r="AV89" i="19"/>
  <c r="AR89" i="19"/>
  <c r="AS89" i="19"/>
  <c r="AV47" i="19"/>
  <c r="AT47" i="19"/>
  <c r="AW47" i="19"/>
  <c r="AP47" i="19"/>
  <c r="AR47" i="19"/>
  <c r="AU47" i="19"/>
  <c r="AS47" i="19"/>
  <c r="AQ47" i="19"/>
  <c r="AV3" i="19"/>
  <c r="AT3" i="19"/>
  <c r="AW3" i="19"/>
  <c r="AU3" i="19"/>
  <c r="AQ3" i="19"/>
  <c r="AP3" i="19"/>
  <c r="AR3" i="19"/>
  <c r="AS3" i="19"/>
  <c r="W3" i="19"/>
  <c r="AT27" i="19"/>
  <c r="AW27" i="19"/>
  <c r="AP27" i="19"/>
  <c r="AU27" i="19"/>
  <c r="AR27" i="19"/>
  <c r="AV27" i="19"/>
  <c r="AQ27" i="19"/>
  <c r="AS27" i="19"/>
  <c r="AV88" i="19"/>
  <c r="AT88" i="19"/>
  <c r="AU88" i="19"/>
  <c r="AQ88" i="19"/>
  <c r="AP88" i="19"/>
  <c r="AW88" i="19"/>
  <c r="AR88" i="19"/>
  <c r="AS88" i="19"/>
  <c r="AV105" i="19"/>
  <c r="AT105" i="19"/>
  <c r="AW105" i="19"/>
  <c r="AQ105" i="19"/>
  <c r="AP105" i="19"/>
  <c r="AR105" i="19"/>
  <c r="AU105" i="19"/>
  <c r="W105" i="19"/>
  <c r="AS105" i="19"/>
  <c r="AT23" i="19"/>
  <c r="AW23" i="19"/>
  <c r="AP23" i="19"/>
  <c r="AU23" i="19"/>
  <c r="AR23" i="19"/>
  <c r="AQ23" i="19"/>
  <c r="AV23" i="19"/>
  <c r="AS23" i="19"/>
  <c r="AV49" i="19"/>
  <c r="AT49" i="19"/>
  <c r="AU49" i="19"/>
  <c r="AQ49" i="19"/>
  <c r="AP49" i="19"/>
  <c r="AW49" i="19"/>
  <c r="AR49" i="19"/>
  <c r="AS49" i="19"/>
  <c r="AU92" i="19"/>
  <c r="AV92" i="19"/>
  <c r="AT92" i="19"/>
  <c r="AQ92" i="19"/>
  <c r="AW92" i="19"/>
  <c r="AP92" i="19"/>
  <c r="AR92" i="19"/>
  <c r="AS92" i="19"/>
  <c r="AT85" i="19"/>
  <c r="AW85" i="19"/>
  <c r="AP85" i="19"/>
  <c r="AU85" i="19"/>
  <c r="AR85" i="19"/>
  <c r="AS85" i="19"/>
  <c r="AV85" i="19"/>
  <c r="AQ85" i="19"/>
  <c r="AT20" i="19"/>
  <c r="AW20" i="19"/>
  <c r="AV20" i="19"/>
  <c r="AU20" i="19"/>
  <c r="AP20" i="19"/>
  <c r="AR20" i="19"/>
  <c r="AS20" i="19"/>
  <c r="AQ20" i="19"/>
  <c r="W20" i="19"/>
  <c r="AV54" i="19"/>
  <c r="AT54" i="19"/>
  <c r="AW54" i="19"/>
  <c r="AU54" i="19"/>
  <c r="AP54" i="19"/>
  <c r="AR54" i="19"/>
  <c r="AS54" i="19"/>
  <c r="AQ54" i="19"/>
  <c r="AV13" i="19"/>
  <c r="AT13" i="19"/>
  <c r="AW13" i="19"/>
  <c r="AQ13" i="19"/>
  <c r="AP13" i="19"/>
  <c r="AR13" i="19"/>
  <c r="AU13" i="19"/>
  <c r="AS13" i="19"/>
  <c r="AV31" i="19"/>
  <c r="AT31" i="19"/>
  <c r="AU31" i="19"/>
  <c r="AW31" i="19"/>
  <c r="AP31" i="19"/>
  <c r="AR31" i="19"/>
  <c r="AQ31" i="19"/>
  <c r="AS31" i="19"/>
  <c r="AT39" i="19"/>
  <c r="AW39" i="19"/>
  <c r="AV39" i="19"/>
  <c r="AU39" i="19"/>
  <c r="AP39" i="19"/>
  <c r="AR39" i="19"/>
  <c r="AS39" i="19"/>
  <c r="AQ39" i="19"/>
  <c r="AT26" i="19"/>
  <c r="AW26" i="19"/>
  <c r="AV26" i="19"/>
  <c r="AU26" i="19"/>
  <c r="AP26" i="19"/>
  <c r="AR26" i="19"/>
  <c r="AS26" i="19"/>
  <c r="AQ26" i="19"/>
  <c r="AT56" i="19"/>
  <c r="AW56" i="19"/>
  <c r="AP56" i="19"/>
  <c r="AU56" i="19"/>
  <c r="AR56" i="19"/>
  <c r="AV56" i="19"/>
  <c r="AS56" i="19"/>
  <c r="AQ56" i="19"/>
  <c r="AV36" i="19"/>
  <c r="AT36" i="19"/>
  <c r="AW36" i="19"/>
  <c r="AQ36" i="19"/>
  <c r="AP36" i="19"/>
  <c r="AR36" i="19"/>
  <c r="AU36" i="19"/>
  <c r="AS36" i="19"/>
  <c r="AV32" i="19"/>
  <c r="AT32" i="19"/>
  <c r="AW32" i="19"/>
  <c r="AU32" i="19"/>
  <c r="AQ32" i="19"/>
  <c r="AP32" i="19"/>
  <c r="AR32" i="19"/>
  <c r="AS32" i="19"/>
  <c r="AV94" i="19"/>
  <c r="AT94" i="19"/>
  <c r="AW94" i="19"/>
  <c r="AU94" i="19"/>
  <c r="AP94" i="19"/>
  <c r="AR94" i="19"/>
  <c r="AS94" i="19"/>
  <c r="AQ94" i="19"/>
  <c r="AV52" i="19"/>
  <c r="AT52" i="19"/>
  <c r="AW52" i="19"/>
  <c r="AP52" i="19"/>
  <c r="AR52" i="19"/>
  <c r="AS52" i="19"/>
  <c r="AU52" i="19"/>
  <c r="AQ52" i="19"/>
  <c r="AT72" i="19"/>
  <c r="AW72" i="19"/>
  <c r="AP72" i="19"/>
  <c r="AU72" i="19"/>
  <c r="AR72" i="19"/>
  <c r="AV72" i="19"/>
  <c r="AS72" i="19"/>
  <c r="AQ72" i="19"/>
  <c r="AU37" i="19"/>
  <c r="AW37" i="19"/>
  <c r="AT37" i="19"/>
  <c r="AV37" i="19"/>
  <c r="AP37" i="19"/>
  <c r="AS37" i="19"/>
  <c r="AR37" i="19"/>
  <c r="AQ37" i="19"/>
  <c r="AT25" i="19"/>
  <c r="AW25" i="19"/>
  <c r="AP25" i="19"/>
  <c r="AU25" i="19"/>
  <c r="AR25" i="19"/>
  <c r="AV25" i="19"/>
  <c r="AS25" i="19"/>
  <c r="W25" i="19"/>
  <c r="AQ25" i="19"/>
  <c r="AT11" i="19"/>
  <c r="AW11" i="19"/>
  <c r="AP11" i="19"/>
  <c r="AU11" i="19"/>
  <c r="AR11" i="19"/>
  <c r="AV11" i="19"/>
  <c r="AQ11" i="19"/>
  <c r="AS11" i="19"/>
  <c r="AT43" i="19"/>
  <c r="AW43" i="19"/>
  <c r="AP43" i="19"/>
  <c r="AU43" i="19"/>
  <c r="AR43" i="19"/>
  <c r="AV43" i="19"/>
  <c r="AS43" i="19"/>
  <c r="AQ43" i="19"/>
  <c r="AV75" i="19"/>
  <c r="AT75" i="19"/>
  <c r="AW75" i="19"/>
  <c r="AU75" i="19"/>
  <c r="AQ75" i="19"/>
  <c r="AP75" i="19"/>
  <c r="AR75" i="19"/>
  <c r="AS75" i="19"/>
  <c r="AT84" i="19"/>
  <c r="AW84" i="19"/>
  <c r="AP84" i="19"/>
  <c r="AU84" i="19"/>
  <c r="AR84" i="19"/>
  <c r="AV84" i="19"/>
  <c r="AS84" i="19"/>
  <c r="AQ84" i="19"/>
  <c r="AY79" i="19"/>
  <c r="AV79" i="19"/>
  <c r="AT79" i="19"/>
  <c r="AU79" i="19"/>
  <c r="AQ79" i="19"/>
  <c r="AW79" i="19"/>
  <c r="AP79" i="19"/>
  <c r="AR79" i="19"/>
  <c r="AS79" i="19"/>
  <c r="AY95" i="19"/>
  <c r="AV95" i="19"/>
  <c r="AT95" i="19"/>
  <c r="AU95" i="19"/>
  <c r="AP95" i="19"/>
  <c r="AW95" i="19"/>
  <c r="AR95" i="19"/>
  <c r="AS95" i="19"/>
  <c r="AQ95" i="19"/>
  <c r="AX38" i="19"/>
  <c r="AV38" i="19"/>
  <c r="AT38" i="19"/>
  <c r="AW38" i="19"/>
  <c r="AU38" i="19"/>
  <c r="AQ38" i="19"/>
  <c r="AP38" i="19"/>
  <c r="AR38" i="19"/>
  <c r="AS38" i="19"/>
  <c r="AV51" i="19"/>
  <c r="AT51" i="19"/>
  <c r="AW51" i="19"/>
  <c r="AQ51" i="19"/>
  <c r="AP51" i="19"/>
  <c r="AR51" i="19"/>
  <c r="AU51" i="19"/>
  <c r="AS51" i="19"/>
  <c r="AV82" i="19"/>
  <c r="AT82" i="19"/>
  <c r="AU82" i="19"/>
  <c r="AQ82" i="19"/>
  <c r="AW82" i="19"/>
  <c r="AP82" i="19"/>
  <c r="AR82" i="19"/>
  <c r="AS82" i="19"/>
  <c r="AT9" i="19"/>
  <c r="AW9" i="19"/>
  <c r="AP9" i="19"/>
  <c r="AU9" i="19"/>
  <c r="AR9" i="19"/>
  <c r="AV9" i="19"/>
  <c r="AQ9" i="19"/>
  <c r="AS9" i="19"/>
  <c r="AU71" i="19"/>
  <c r="AV71" i="19"/>
  <c r="AT71" i="19"/>
  <c r="AQ71" i="19"/>
  <c r="AP71" i="19"/>
  <c r="AW71" i="19"/>
  <c r="AR71" i="19"/>
  <c r="AS71" i="19"/>
  <c r="AX99" i="19"/>
  <c r="AU99" i="19"/>
  <c r="AV99" i="19"/>
  <c r="AW99" i="19"/>
  <c r="AT99" i="19"/>
  <c r="AQ99" i="19"/>
  <c r="AP99" i="19"/>
  <c r="AR99" i="19"/>
  <c r="W99" i="19"/>
  <c r="AS99" i="19"/>
  <c r="AU90" i="19"/>
  <c r="AW90" i="19"/>
  <c r="AT90" i="19"/>
  <c r="AV90" i="19"/>
  <c r="AQ90" i="19"/>
  <c r="AP90" i="19"/>
  <c r="AR90" i="19"/>
  <c r="AS90" i="19"/>
  <c r="AU10" i="19"/>
  <c r="AT10" i="19"/>
  <c r="AW10" i="19"/>
  <c r="AV10" i="19"/>
  <c r="AQ10" i="19"/>
  <c r="AP10" i="19"/>
  <c r="AR10" i="19"/>
  <c r="AS10" i="19"/>
  <c r="AU7" i="19"/>
  <c r="AV7" i="19"/>
  <c r="AP7" i="19"/>
  <c r="AW7" i="19"/>
  <c r="AS7" i="19"/>
  <c r="AQ7" i="19"/>
  <c r="AT7" i="19"/>
  <c r="AR7" i="19"/>
  <c r="AT65" i="19"/>
  <c r="AW65" i="19"/>
  <c r="AV65" i="19"/>
  <c r="AU65" i="19"/>
  <c r="AP65" i="19"/>
  <c r="AR65" i="19"/>
  <c r="AS65" i="19"/>
  <c r="AQ65" i="19"/>
  <c r="AT57" i="19"/>
  <c r="AW57" i="19"/>
  <c r="AV57" i="19"/>
  <c r="AU57" i="19"/>
  <c r="AP57" i="19"/>
  <c r="AR57" i="19"/>
  <c r="AS57" i="19"/>
  <c r="AQ57" i="19"/>
  <c r="AU59" i="19"/>
  <c r="AV59" i="19"/>
  <c r="AW59" i="19"/>
  <c r="AT59" i="19"/>
  <c r="AQ59" i="19"/>
  <c r="AP59" i="19"/>
  <c r="AR59" i="19"/>
  <c r="AS59" i="19"/>
  <c r="AV91" i="19"/>
  <c r="AT91" i="19"/>
  <c r="AU91" i="19"/>
  <c r="AP91" i="19"/>
  <c r="AW91" i="19"/>
  <c r="AR91" i="19"/>
  <c r="AS91" i="19"/>
  <c r="AQ91" i="19"/>
  <c r="AU2" i="19"/>
  <c r="AW2" i="19"/>
  <c r="AT2" i="19"/>
  <c r="AV2" i="19"/>
  <c r="AQ2" i="19"/>
  <c r="AP2" i="19"/>
  <c r="AR2" i="19"/>
  <c r="AS2" i="19"/>
  <c r="AU101" i="19"/>
  <c r="AV101" i="19"/>
  <c r="AW101" i="19"/>
  <c r="AT101" i="19"/>
  <c r="AQ101" i="19"/>
  <c r="AP101" i="19"/>
  <c r="AR101" i="19"/>
  <c r="AS101" i="19"/>
  <c r="W101" i="19"/>
  <c r="AV98" i="19"/>
  <c r="AT98" i="19"/>
  <c r="AU98" i="19"/>
  <c r="AQ98" i="19"/>
  <c r="AP98" i="19"/>
  <c r="AW98" i="19"/>
  <c r="AR98" i="19"/>
  <c r="W98" i="19"/>
  <c r="AS98" i="19"/>
  <c r="AU12" i="19"/>
  <c r="AW12" i="19"/>
  <c r="AT12" i="19"/>
  <c r="AP12" i="19"/>
  <c r="AS12" i="19"/>
  <c r="AV12" i="19"/>
  <c r="AR12" i="19"/>
  <c r="AQ12" i="19"/>
  <c r="AV77" i="19"/>
  <c r="AT77" i="19"/>
  <c r="AU77" i="19"/>
  <c r="AW77" i="19"/>
  <c r="AP77" i="19"/>
  <c r="AR77" i="19"/>
  <c r="AQ77" i="19"/>
  <c r="AS77" i="19"/>
  <c r="AV53" i="19"/>
  <c r="AT53" i="19"/>
  <c r="AU53" i="19"/>
  <c r="AQ53" i="19"/>
  <c r="AP53" i="19"/>
  <c r="AW53" i="19"/>
  <c r="AR53" i="19"/>
  <c r="AS53" i="19"/>
  <c r="AU8" i="19"/>
  <c r="AW8" i="19"/>
  <c r="AT8" i="19"/>
  <c r="AP8" i="19"/>
  <c r="AS8" i="19"/>
  <c r="AR8" i="19"/>
  <c r="AQ8" i="19"/>
  <c r="AV8" i="19"/>
  <c r="AV22" i="19"/>
  <c r="AT22" i="19"/>
  <c r="AU22" i="19"/>
  <c r="AP22" i="19"/>
  <c r="AW22" i="19"/>
  <c r="AR22" i="19"/>
  <c r="AS22" i="19"/>
  <c r="AQ22" i="19"/>
  <c r="AU67" i="19"/>
  <c r="AT67" i="19"/>
  <c r="AV67" i="19"/>
  <c r="AP67" i="19"/>
  <c r="AW67" i="19"/>
  <c r="AS67" i="19"/>
  <c r="AQ67" i="19"/>
  <c r="AR67" i="19"/>
  <c r="AT73" i="19"/>
  <c r="AW73" i="19"/>
  <c r="AP73" i="19"/>
  <c r="AU73" i="19"/>
  <c r="AR73" i="19"/>
  <c r="AQ73" i="19"/>
  <c r="AV73" i="19"/>
  <c r="AS73" i="19"/>
  <c r="AV63" i="19"/>
  <c r="AT63" i="19"/>
  <c r="AU63" i="19"/>
  <c r="AW63" i="19"/>
  <c r="AP63" i="19"/>
  <c r="AR63" i="19"/>
  <c r="AQ63" i="19"/>
  <c r="AS63" i="19"/>
  <c r="AT6" i="19"/>
  <c r="AW6" i="19"/>
  <c r="AV6" i="19"/>
  <c r="AU6" i="19"/>
  <c r="AP6" i="19"/>
  <c r="AR6" i="19"/>
  <c r="AS6" i="19"/>
  <c r="AQ6" i="19"/>
  <c r="AV41" i="19"/>
  <c r="AT41" i="19"/>
  <c r="AW41" i="19"/>
  <c r="AQ41" i="19"/>
  <c r="AP41" i="19"/>
  <c r="AR41" i="19"/>
  <c r="AU41" i="19"/>
  <c r="AS41" i="19"/>
  <c r="AV14" i="19"/>
  <c r="AT14" i="19"/>
  <c r="AW14" i="19"/>
  <c r="AP14" i="19"/>
  <c r="AR14" i="19"/>
  <c r="AS14" i="19"/>
  <c r="AQ14" i="19"/>
  <c r="AU1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80" i="19"/>
  <c r="AS60" i="16"/>
  <c r="AQ26" i="16"/>
  <c r="AX79" i="19"/>
  <c r="AT83" i="16"/>
  <c r="AX30" i="19"/>
  <c r="N51" i="16"/>
  <c r="AS38" i="16"/>
  <c r="B40" i="26"/>
  <c r="E40" i="26" s="1"/>
  <c r="AP19" i="16"/>
  <c r="AS51" i="16"/>
  <c r="AS28" i="16"/>
  <c r="AX48" i="19"/>
  <c r="AT65" i="7"/>
  <c r="AI65" i="7" s="1"/>
  <c r="AW65" i="7"/>
  <c r="AL65" i="7" s="1"/>
  <c r="AU65" i="7"/>
  <c r="AJ65" i="7" s="1"/>
  <c r="AV65" i="7"/>
  <c r="AK65" i="7" s="1"/>
  <c r="AK51" i="16"/>
  <c r="AN51" i="16"/>
  <c r="AY48" i="19"/>
  <c r="AX66" i="19"/>
  <c r="AQ108" i="16"/>
  <c r="S175" i="19"/>
  <c r="AT108" i="16"/>
  <c r="AL51" i="16"/>
  <c r="AN46" i="16"/>
  <c r="AY70" i="19"/>
  <c r="AY66"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70"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28"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95" i="19"/>
  <c r="AL34" i="16"/>
  <c r="B11" i="23"/>
  <c r="AP11" i="16"/>
  <c r="AK59" i="16"/>
  <c r="AO41" i="16"/>
  <c r="AO22" i="16"/>
  <c r="AY45" i="19"/>
  <c r="AY30"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D28" i="23"/>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6" i="19"/>
  <c r="AY63" i="19"/>
  <c r="AY36" i="19"/>
  <c r="AY41" i="19"/>
  <c r="AX14" i="19"/>
  <c r="AX6" i="19"/>
  <c r="AX41" i="19"/>
  <c r="AX32" i="19"/>
  <c r="AY76" i="19"/>
  <c r="AY32" i="19"/>
  <c r="V175" i="19"/>
  <c r="AX36" i="19"/>
  <c r="AX63" i="19"/>
  <c r="AY14" i="19"/>
  <c r="AX104" i="19"/>
  <c r="AY50" i="19"/>
  <c r="AY21" i="19"/>
  <c r="AX81" i="19"/>
  <c r="AX76" i="19"/>
  <c r="AY96" i="19"/>
  <c r="AY78" i="19"/>
  <c r="AX90" i="19"/>
  <c r="AX100" i="19"/>
  <c r="AY104" i="19"/>
  <c r="AY99" i="19"/>
  <c r="AX21" i="19"/>
  <c r="D23" i="23"/>
  <c r="AY42" i="19"/>
  <c r="AX50" i="19"/>
  <c r="C24" i="23"/>
  <c r="C19" i="23"/>
  <c r="G7" i="23"/>
  <c r="C23" i="23"/>
  <c r="D47" i="23"/>
  <c r="G20" i="23"/>
  <c r="G39" i="23"/>
  <c r="AX60" i="19"/>
  <c r="AY60" i="19"/>
  <c r="AY90" i="19"/>
  <c r="AX28" i="19"/>
  <c r="AX78" i="19"/>
  <c r="AY51" i="19"/>
  <c r="I16" i="22"/>
  <c r="D9" i="23"/>
  <c r="D39" i="23"/>
  <c r="G14" i="23"/>
  <c r="AX89" i="19"/>
  <c r="AX9" i="19"/>
  <c r="D35" i="23"/>
  <c r="G18" i="23"/>
  <c r="C5" i="23"/>
  <c r="G23" i="23"/>
  <c r="AY9" i="19"/>
  <c r="D29" i="23"/>
  <c r="C27" i="23"/>
  <c r="G35" i="23"/>
  <c r="C29" i="23"/>
  <c r="D6" i="23"/>
  <c r="D5" i="23"/>
  <c r="D4" i="23"/>
  <c r="C26" i="23"/>
  <c r="AX52" i="19"/>
  <c r="O118" i="19"/>
  <c r="C3" i="23"/>
  <c r="G5" i="23"/>
  <c r="C46" i="23"/>
  <c r="G17" i="23"/>
  <c r="D31" i="23"/>
  <c r="G37" i="23"/>
  <c r="C43" i="23"/>
  <c r="G6" i="23"/>
  <c r="D20" i="23"/>
  <c r="B16" i="22"/>
  <c r="AY94" i="19"/>
  <c r="G13" i="23"/>
  <c r="D13" i="23"/>
  <c r="D19" i="23"/>
  <c r="C8" i="23"/>
  <c r="G31" i="23"/>
  <c r="G9" i="23"/>
  <c r="C7" i="23"/>
  <c r="C15" i="23"/>
  <c r="G30" i="23"/>
  <c r="G19" i="23"/>
  <c r="D8" i="23"/>
  <c r="C39" i="23"/>
  <c r="G44" i="23"/>
  <c r="G10" i="23"/>
  <c r="C31" i="23"/>
  <c r="D18" i="23"/>
  <c r="F16" i="22"/>
  <c r="E17" i="22"/>
  <c r="AX17" i="19"/>
  <c r="AX40" i="19"/>
  <c r="AY81" i="19"/>
  <c r="G47" i="23"/>
  <c r="D36" i="23"/>
  <c r="D17" i="23"/>
  <c r="D2" i="23"/>
  <c r="G26" i="23"/>
  <c r="C11" i="23"/>
  <c r="D12" i="23"/>
  <c r="D3" i="23"/>
  <c r="G38" i="23"/>
  <c r="D27" i="23"/>
  <c r="C10" i="23"/>
  <c r="G8" i="23"/>
  <c r="G2" i="23"/>
  <c r="D43" i="23"/>
  <c r="AY52" i="19"/>
  <c r="C17" i="22"/>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38" i="19"/>
  <c r="AX51" i="19"/>
  <c r="AY82" i="19"/>
  <c r="AX71" i="19"/>
  <c r="AY16" i="19"/>
  <c r="AY72" i="19"/>
  <c r="AX72" i="19"/>
  <c r="AX61" i="19"/>
  <c r="AY61" i="19"/>
  <c r="AX37" i="19"/>
  <c r="AY37" i="19"/>
  <c r="AY59" i="19"/>
  <c r="AX59" i="19"/>
  <c r="AX91" i="19"/>
  <c r="AY91" i="19"/>
  <c r="AX2" i="19"/>
  <c r="AY2" i="19"/>
  <c r="AY101" i="19"/>
  <c r="AX101" i="19"/>
  <c r="AY98" i="19"/>
  <c r="AX98" i="19"/>
  <c r="AX12" i="19"/>
  <c r="AY12" i="19"/>
  <c r="AX54" i="19"/>
  <c r="AY54" i="19"/>
  <c r="AY13" i="19"/>
  <c r="AX13" i="19"/>
  <c r="AY31" i="19"/>
  <c r="AX31" i="19"/>
  <c r="AY8" i="19"/>
  <c r="AX8" i="19"/>
  <c r="AY22" i="19"/>
  <c r="AX22" i="19"/>
  <c r="AY67" i="19"/>
  <c r="AX67" i="19"/>
  <c r="AX56" i="19"/>
  <c r="AY56" i="19"/>
  <c r="AX16" i="19"/>
  <c r="AX82"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40" i="19"/>
  <c r="AX94" i="19"/>
  <c r="AX96" i="19"/>
  <c r="AY29" i="19"/>
  <c r="AX29" i="19"/>
  <c r="AY55" i="19"/>
  <c r="AX55" i="19"/>
  <c r="AY34" i="19"/>
  <c r="AX34" i="19"/>
  <c r="AY93" i="19"/>
  <c r="AX93" i="19"/>
  <c r="AX97" i="19"/>
  <c r="AY97" i="19"/>
  <c r="AX25" i="19"/>
  <c r="AY25" i="19"/>
  <c r="AY102" i="19"/>
  <c r="AX102" i="19"/>
  <c r="AX86" i="19"/>
  <c r="AY86" i="19"/>
  <c r="AX11" i="19"/>
  <c r="AY11" i="19"/>
  <c r="AY103" i="19"/>
  <c r="AX103" i="19"/>
  <c r="AY43" i="19"/>
  <c r="AX43" i="19"/>
  <c r="AY77" i="19"/>
  <c r="AX77" i="19"/>
  <c r="AX53" i="19"/>
  <c r="AY53" i="19"/>
  <c r="AX74" i="19"/>
  <c r="AY74" i="19"/>
  <c r="AX62" i="19"/>
  <c r="AY62" i="19"/>
  <c r="AX84" i="19"/>
  <c r="AY84" i="19"/>
  <c r="AY73" i="19"/>
  <c r="AX73"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47" i="19"/>
  <c r="AY47" i="19"/>
  <c r="AX3" i="19"/>
  <c r="AY3" i="19"/>
  <c r="AY27" i="19"/>
  <c r="AX27" i="19"/>
  <c r="AX88" i="19"/>
  <c r="AY88" i="19"/>
  <c r="AX69" i="19"/>
  <c r="AY69" i="19"/>
  <c r="AY15" i="19"/>
  <c r="AX15" i="19"/>
  <c r="AX24" i="19"/>
  <c r="AY24" i="19"/>
  <c r="AY108" i="19"/>
  <c r="AX108" i="19"/>
  <c r="AX4" i="19"/>
  <c r="AY4" i="19"/>
  <c r="AY87" i="19"/>
  <c r="AX87" i="19"/>
  <c r="AY5" i="19"/>
  <c r="AX5" i="19"/>
  <c r="AY18" i="19"/>
  <c r="AX18" i="19"/>
  <c r="AX75" i="19"/>
  <c r="AY75" i="19"/>
  <c r="AY46" i="19"/>
  <c r="AX46" i="19"/>
  <c r="AX58" i="19"/>
  <c r="AY58"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10" i="19"/>
  <c r="AX10" i="19"/>
  <c r="AX7" i="19"/>
  <c r="AY7" i="19"/>
  <c r="AY65" i="19"/>
  <c r="AX65" i="19"/>
  <c r="AY57" i="19"/>
  <c r="AX57" i="19"/>
  <c r="AX105" i="19"/>
  <c r="AY105" i="19"/>
  <c r="AY23" i="19"/>
  <c r="AX23" i="19"/>
  <c r="AY49" i="19"/>
  <c r="AX49" i="19"/>
  <c r="AX92" i="19"/>
  <c r="AY92" i="19"/>
  <c r="AX85" i="19"/>
  <c r="AY85" i="19"/>
  <c r="AY20" i="19"/>
  <c r="AX20" i="19"/>
  <c r="AX106" i="19"/>
  <c r="AY106" i="19"/>
  <c r="AY83" i="19"/>
  <c r="AX83" i="19"/>
  <c r="AY39" i="19"/>
  <c r="AX39" i="19"/>
  <c r="AX26" i="19"/>
  <c r="AY26" i="19"/>
  <c r="AY44" i="19"/>
  <c r="AX44" i="19"/>
  <c r="C16" i="22"/>
  <c r="H16" i="22"/>
  <c r="B17" i="22"/>
  <c r="E16" i="22"/>
  <c r="I17" i="22"/>
  <c r="F17" i="22"/>
  <c r="Z64" i="19"/>
  <c r="I6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S62" i="16"/>
  <c r="S9" i="19"/>
  <c r="AV6" i="7"/>
  <c r="AK6" i="7" s="1"/>
  <c r="AT6" i="7"/>
  <c r="AI6" i="7" s="1"/>
  <c r="AU6" i="7"/>
  <c r="AJ6" i="7" s="1"/>
  <c r="AW6" i="7"/>
  <c r="AL6" i="7" s="1"/>
  <c r="T103" i="19"/>
  <c r="T109" i="19"/>
  <c r="T54" i="16"/>
  <c r="T109" i="16"/>
  <c r="AT17" i="7"/>
  <c r="AV17" i="7"/>
  <c r="AK17" i="7" s="1"/>
  <c r="AU17" i="7"/>
  <c r="AJ17" i="7" s="1"/>
  <c r="AW17" i="7"/>
  <c r="AL17" i="7" s="1"/>
  <c r="S51" i="19"/>
  <c r="S102" i="16"/>
  <c r="S106" i="19"/>
  <c r="S105" i="16"/>
  <c r="S99" i="19"/>
  <c r="S50" i="16"/>
  <c r="S59" i="16"/>
  <c r="S27" i="19"/>
  <c r="S102" i="19"/>
  <c r="S108" i="16"/>
  <c r="S108" i="19"/>
  <c r="S53" i="16"/>
  <c r="AT43" i="7"/>
  <c r="AI43" i="7" s="1"/>
  <c r="AU43" i="7"/>
  <c r="AJ43" i="7" s="1"/>
  <c r="AV43" i="7"/>
  <c r="AK43" i="7" s="1"/>
  <c r="AW43" i="7"/>
  <c r="AL43" i="7" s="1"/>
  <c r="AV33" i="7"/>
  <c r="AK33" i="7" s="1"/>
  <c r="AT33" i="7"/>
  <c r="AU33" i="7"/>
  <c r="AJ33" i="7" s="1"/>
  <c r="AW33" i="7"/>
  <c r="AL33" i="7" s="1"/>
  <c r="S56" i="19"/>
  <c r="S104" i="16"/>
  <c r="S37" i="19"/>
  <c r="S81" i="16"/>
  <c r="AU13" i="7"/>
  <c r="AJ13" i="7" s="1"/>
  <c r="AV13" i="7"/>
  <c r="AK13" i="7" s="1"/>
  <c r="AT13" i="7"/>
  <c r="AI13" i="7" s="1"/>
  <c r="AW13" i="7"/>
  <c r="AL13" i="7" s="1"/>
  <c r="AV46" i="7"/>
  <c r="AK46" i="7" s="1"/>
  <c r="AW46" i="7"/>
  <c r="AL46" i="7" s="1"/>
  <c r="AT46" i="7"/>
  <c r="AI46" i="7" s="1"/>
  <c r="AU46" i="7"/>
  <c r="S7" i="19"/>
  <c r="S80" i="16"/>
  <c r="AW3" i="7"/>
  <c r="AL3" i="7" s="1"/>
  <c r="AV3" i="7"/>
  <c r="AT3" i="7"/>
  <c r="AI3" i="7" s="1"/>
  <c r="AU3" i="7"/>
  <c r="AJ3" i="7" s="1"/>
  <c r="S85" i="16"/>
  <c r="S64" i="19"/>
  <c r="S72" i="16"/>
  <c r="S48" i="19"/>
  <c r="S90" i="16"/>
  <c r="S74" i="19"/>
  <c r="S103" i="16"/>
  <c r="S55" i="19"/>
  <c r="AW15" i="7"/>
  <c r="AL15" i="7" s="1"/>
  <c r="AU15" i="7"/>
  <c r="AJ15" i="7" s="1"/>
  <c r="AV15" i="7"/>
  <c r="AT15" i="7"/>
  <c r="AI15" i="7" s="1"/>
  <c r="AV41" i="7"/>
  <c r="AK41" i="7" s="1"/>
  <c r="AT41" i="7"/>
  <c r="AI41" i="7" s="1"/>
  <c r="AW41" i="7"/>
  <c r="AL41" i="7" s="1"/>
  <c r="AU41" i="7"/>
  <c r="AJ41" i="7" s="1"/>
  <c r="S73" i="19"/>
  <c r="S88" i="16"/>
  <c r="T104" i="19"/>
  <c r="T107" i="16"/>
  <c r="T101" i="19"/>
  <c r="T52" i="16"/>
  <c r="AU22" i="7"/>
  <c r="AJ22" i="7" s="1"/>
  <c r="AT22" i="7"/>
  <c r="AI22" i="7" s="1"/>
  <c r="AV22" i="7"/>
  <c r="AW22" i="7"/>
  <c r="AL22" i="7" s="1"/>
  <c r="S49" i="19"/>
  <c r="S73"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7" i="19"/>
  <c r="T100" i="19"/>
  <c r="T51" i="16"/>
  <c r="T106" i="16"/>
  <c r="S55" i="16"/>
  <c r="S98" i="19"/>
  <c r="S110" i="16"/>
  <c r="S105" i="19"/>
  <c r="S57" i="16"/>
  <c r="S25" i="19"/>
  <c r="S93" i="19"/>
  <c r="S65" i="16"/>
  <c r="S26" i="19"/>
  <c r="S58" i="16"/>
  <c r="S83" i="16"/>
  <c r="S38" i="19"/>
  <c r="S10" i="19"/>
  <c r="S63" i="16"/>
  <c r="S12" i="19"/>
  <c r="S67"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99" i="19"/>
  <c r="T106" i="19"/>
  <c r="S95" i="19"/>
  <c r="S77" i="16"/>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S60" i="19"/>
  <c r="S86" i="16"/>
  <c r="AW39" i="7"/>
  <c r="AL39" i="7" s="1"/>
  <c r="AT39" i="7"/>
  <c r="AI39" i="7" s="1"/>
  <c r="AV39" i="7"/>
  <c r="AK39" i="7" s="1"/>
  <c r="AU39" i="7"/>
  <c r="AJ39" i="7" s="1"/>
  <c r="S78" i="16"/>
  <c r="S39" i="19"/>
  <c r="S19" i="19"/>
  <c r="S61" i="16"/>
  <c r="S95" i="16"/>
  <c r="S63" i="19"/>
  <c r="S76" i="16"/>
  <c r="S94" i="19"/>
  <c r="S97" i="19"/>
  <c r="S84" i="16"/>
  <c r="S69" i="19"/>
  <c r="S101" i="16"/>
  <c r="S93" i="16"/>
  <c r="S36" i="19"/>
  <c r="S96" i="19"/>
  <c r="S79" i="16"/>
  <c r="S64" i="16"/>
  <c r="S92" i="19"/>
  <c r="S91" i="16"/>
  <c r="S8" i="19"/>
  <c r="S50" i="19"/>
  <c r="S74" i="16"/>
  <c r="S75" i="16"/>
  <c r="S31" i="19"/>
  <c r="Z107" i="19"/>
  <c r="I107" i="19" s="1"/>
  <c r="S100" i="16"/>
  <c r="S58" i="19"/>
  <c r="O89" i="16"/>
  <c r="S47" i="19"/>
  <c r="S71" i="16"/>
  <c r="AT9" i="7"/>
  <c r="AW9" i="7"/>
  <c r="AL9" i="7" s="1"/>
  <c r="AV9" i="7"/>
  <c r="AK9" i="7" s="1"/>
  <c r="AU9" i="7"/>
  <c r="AJ9" i="7" s="1"/>
  <c r="AU66" i="7"/>
  <c r="AJ66" i="7" s="1"/>
  <c r="AT66" i="7"/>
  <c r="AI66" i="7" s="1"/>
  <c r="AV66" i="7"/>
  <c r="AK66" i="7" s="1"/>
  <c r="AW66" i="7"/>
  <c r="AL66" i="7" s="1"/>
  <c r="S107" i="16"/>
  <c r="S101" i="19"/>
  <c r="S52" i="16"/>
  <c r="S104" i="19"/>
  <c r="S98" i="16"/>
  <c r="S70" i="19"/>
  <c r="S106" i="16"/>
  <c r="S51" i="16"/>
  <c r="S100" i="19"/>
  <c r="S107" i="19"/>
  <c r="S89" i="16"/>
  <c r="S57" i="19"/>
  <c r="F121" i="16"/>
  <c r="G63" i="20"/>
  <c r="F63" i="12"/>
  <c r="S62" i="19"/>
  <c r="S70" i="16"/>
  <c r="AW27" i="7"/>
  <c r="AL27" i="7" s="1"/>
  <c r="AV27" i="7"/>
  <c r="AK27" i="7" s="1"/>
  <c r="AT27" i="7"/>
  <c r="AU27" i="7"/>
  <c r="AJ27" i="7" s="1"/>
  <c r="S5" i="19"/>
  <c r="S96" i="16"/>
  <c r="AV19" i="7"/>
  <c r="AK19" i="7" s="1"/>
  <c r="AT19" i="7"/>
  <c r="AI19" i="7" s="1"/>
  <c r="AW19" i="7"/>
  <c r="AL19" i="7" s="1"/>
  <c r="AU19" i="7"/>
  <c r="AJ19" i="7" s="1"/>
  <c r="AW21" i="7"/>
  <c r="AL21" i="7" s="1"/>
  <c r="AT21" i="7"/>
  <c r="AU21" i="7"/>
  <c r="AJ21" i="7" s="1"/>
  <c r="AV21" i="7"/>
  <c r="AK21" i="7" s="1"/>
  <c r="S94" i="16"/>
  <c r="S4" i="19"/>
  <c r="AV38" i="7"/>
  <c r="AK38" i="7" s="1"/>
  <c r="AT38" i="7"/>
  <c r="AI38" i="7" s="1"/>
  <c r="AW38" i="7"/>
  <c r="AL38" i="7" s="1"/>
  <c r="AU38" i="7"/>
  <c r="AJ38" i="7" s="1"/>
  <c r="S82" i="16"/>
  <c r="S34" i="19"/>
  <c r="S35" i="19"/>
  <c r="S60" i="16"/>
  <c r="S109" i="16"/>
  <c r="S54" i="16"/>
  <c r="S109" i="19"/>
  <c r="S103" i="19"/>
  <c r="S11" i="19"/>
  <c r="S66" i="16"/>
  <c r="S99" i="16"/>
  <c r="S68" i="19"/>
  <c r="S61" i="19"/>
  <c r="S69" i="16"/>
  <c r="S97" i="16"/>
  <c r="S32" i="19"/>
  <c r="T105" i="19"/>
  <c r="T55" i="16"/>
  <c r="T98" i="19"/>
  <c r="T110" i="16"/>
  <c r="S72" i="19"/>
  <c r="S87" i="16"/>
  <c r="T102" i="19"/>
  <c r="T53" i="16"/>
  <c r="T108" i="19"/>
  <c r="T108" i="16"/>
  <c r="S44" i="19"/>
  <c r="S68" i="16"/>
  <c r="AW2" i="7"/>
  <c r="AV2" i="7"/>
  <c r="AT2" i="7"/>
  <c r="AU2" i="7"/>
  <c r="Q77" i="2"/>
  <c r="U76" i="2"/>
  <c r="AW35" i="7"/>
  <c r="AL35" i="7" s="1"/>
  <c r="AT35" i="7"/>
  <c r="AU35" i="7"/>
  <c r="AJ35" i="7" s="1"/>
  <c r="AV35" i="7"/>
  <c r="AK35" i="7" s="1"/>
  <c r="S67" i="19"/>
  <c r="S92" i="16"/>
  <c r="AW55" i="7"/>
  <c r="AL55" i="7" s="1"/>
  <c r="AU55" i="7"/>
  <c r="AJ55" i="7" s="1"/>
  <c r="AV55" i="7"/>
  <c r="AK55" i="7" s="1"/>
  <c r="AT55" i="7"/>
  <c r="G122" i="16"/>
  <c r="G64" i="12"/>
  <c r="J2" i="24" l="1"/>
  <c r="H64" i="20"/>
  <c r="J16" i="22"/>
  <c r="Z109" i="19"/>
  <c r="I109" i="19" s="1"/>
  <c r="G17" i="22"/>
  <c r="G16" i="22"/>
  <c r="Z68" i="19"/>
  <c r="I68" i="19" s="1"/>
  <c r="Z19" i="19"/>
  <c r="I19" i="19" s="1"/>
  <c r="Z35" i="19"/>
  <c r="I35" i="19" s="1"/>
  <c r="J17" i="22"/>
  <c r="D17" i="22"/>
  <c r="D16" i="22"/>
  <c r="Z33" i="19"/>
  <c r="I33" i="19" s="1"/>
  <c r="O31" i="16"/>
  <c r="Z66" i="19"/>
  <c r="I66" i="19" s="1"/>
  <c r="Z28" i="19"/>
  <c r="I28" i="19" s="1"/>
  <c r="Z30" i="19"/>
  <c r="I30"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17" i="19"/>
  <c r="I17"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42" i="19"/>
  <c r="I42" i="19" s="1"/>
  <c r="Z70" i="19"/>
  <c r="I70" i="19" s="1"/>
  <c r="O97" i="16"/>
  <c r="BA65" i="7"/>
  <c r="O110" i="16"/>
  <c r="AZ65" i="7"/>
  <c r="BB65" i="7"/>
  <c r="O38" i="16"/>
  <c r="Z6" i="19"/>
  <c r="I6" i="19" s="1"/>
  <c r="Z80" i="19"/>
  <c r="I80" i="19" s="1"/>
  <c r="Z48" i="19"/>
  <c r="I48"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78" i="19"/>
  <c r="I78" i="19" s="1"/>
  <c r="Z14" i="19"/>
  <c r="I14" i="19" s="1"/>
  <c r="Z63" i="19"/>
  <c r="I63" i="19" s="1"/>
  <c r="O40" i="16"/>
  <c r="O22" i="16"/>
  <c r="O15" i="16"/>
  <c r="O84" i="16"/>
  <c r="O98" i="16"/>
  <c r="O104" i="16"/>
  <c r="Z95" i="19"/>
  <c r="I95" i="19" s="1"/>
  <c r="Z45" i="19"/>
  <c r="I45" i="19" s="1"/>
  <c r="BB57" i="7"/>
  <c r="BB64" i="7"/>
  <c r="BB56" i="7"/>
  <c r="BB61" i="7"/>
  <c r="AD61" i="7" s="1"/>
  <c r="BB62" i="7"/>
  <c r="AZ63" i="7"/>
  <c r="Z79" i="19"/>
  <c r="I79"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6" i="19"/>
  <c r="I36"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41" i="19"/>
  <c r="I41" i="19" s="1"/>
  <c r="Z32" i="19"/>
  <c r="I32" i="19" s="1"/>
  <c r="Z90" i="19"/>
  <c r="I90" i="19" s="1"/>
  <c r="Z100" i="19"/>
  <c r="I100" i="19" s="1"/>
  <c r="Z40" i="19"/>
  <c r="I40" i="19" s="1"/>
  <c r="Z81" i="19"/>
  <c r="I81" i="19" s="1"/>
  <c r="Z96" i="19"/>
  <c r="I96" i="19" s="1"/>
  <c r="Z89" i="19"/>
  <c r="I89" i="19" s="1"/>
  <c r="Z104" i="19"/>
  <c r="I104" i="19" s="1"/>
  <c r="Z99" i="19"/>
  <c r="I99" i="19" s="1"/>
  <c r="Z60" i="19"/>
  <c r="I60" i="19" s="1"/>
  <c r="Z21" i="19"/>
  <c r="I21" i="19" s="1"/>
  <c r="Z71" i="19"/>
  <c r="I71" i="19" s="1"/>
  <c r="Z44" i="19"/>
  <c r="I44" i="19" s="1"/>
  <c r="Y115" i="19"/>
  <c r="Z54" i="19"/>
  <c r="I54" i="19" s="1"/>
  <c r="Z98" i="19"/>
  <c r="I98" i="19" s="1"/>
  <c r="Z91" i="19"/>
  <c r="I91" i="19" s="1"/>
  <c r="Z9" i="19"/>
  <c r="I9" i="19" s="1"/>
  <c r="Z50" i="19"/>
  <c r="I50" i="19" s="1"/>
  <c r="Z23" i="19"/>
  <c r="I23" i="19" s="1"/>
  <c r="Z94" i="19"/>
  <c r="I94" i="19" s="1"/>
  <c r="Z22" i="19"/>
  <c r="I22" i="19" s="1"/>
  <c r="Z75" i="19"/>
  <c r="I75" i="19" s="1"/>
  <c r="Z29" i="19"/>
  <c r="I29" i="19" s="1"/>
  <c r="Z52" i="19"/>
  <c r="I52" i="19" s="1"/>
  <c r="Z38" i="19"/>
  <c r="I38" i="19" s="1"/>
  <c r="Z16" i="19"/>
  <c r="I16" i="19" s="1"/>
  <c r="Z82" i="19"/>
  <c r="I82" i="19" s="1"/>
  <c r="O62" i="16"/>
  <c r="Z69" i="19"/>
  <c r="I69" i="19" s="1"/>
  <c r="Z51" i="19"/>
  <c r="I51" i="19" s="1"/>
  <c r="Z74" i="19"/>
  <c r="I74" i="19" s="1"/>
  <c r="Z43" i="19"/>
  <c r="I43" i="19" s="1"/>
  <c r="Y114" i="19"/>
  <c r="AB36" i="19" s="1"/>
  <c r="Z87" i="19"/>
  <c r="I87" i="19" s="1"/>
  <c r="Z102" i="19"/>
  <c r="I102" i="19" s="1"/>
  <c r="Z108" i="19"/>
  <c r="I108" i="19" s="1"/>
  <c r="Z62" i="19"/>
  <c r="I62" i="19" s="1"/>
  <c r="Z61" i="19"/>
  <c r="I61" i="19" s="1"/>
  <c r="Z76" i="19"/>
  <c r="I76" i="19" s="1"/>
  <c r="Z15" i="19"/>
  <c r="I15" i="19" s="1"/>
  <c r="O100" i="16"/>
  <c r="Z77" i="19"/>
  <c r="I77" i="19" s="1"/>
  <c r="Z103" i="19"/>
  <c r="I103" i="19" s="1"/>
  <c r="O95" i="16"/>
  <c r="Z57" i="19"/>
  <c r="I57" i="19" s="1"/>
  <c r="Z3" i="19"/>
  <c r="I3" i="19" s="1"/>
  <c r="Z84" i="19"/>
  <c r="I84" i="19" s="1"/>
  <c r="AG25" i="19"/>
  <c r="F25" i="19"/>
  <c r="Z25" i="19"/>
  <c r="Z34" i="19"/>
  <c r="I34" i="19" s="1"/>
  <c r="Z56" i="19"/>
  <c r="I56" i="19" s="1"/>
  <c r="Z8" i="19"/>
  <c r="I8" i="19" s="1"/>
  <c r="Z13" i="19"/>
  <c r="I13" i="19" s="1"/>
  <c r="Z39" i="19"/>
  <c r="I39" i="19" s="1"/>
  <c r="Z83" i="19"/>
  <c r="I83" i="19" s="1"/>
  <c r="F20" i="19"/>
  <c r="AG20" i="19"/>
  <c r="Z85" i="19"/>
  <c r="I85" i="19" s="1"/>
  <c r="Z92" i="19"/>
  <c r="I92" i="19" s="1"/>
  <c r="Z65" i="19"/>
  <c r="I65" i="19" s="1"/>
  <c r="Z10" i="19"/>
  <c r="I10" i="19" s="1"/>
  <c r="Z46" i="19"/>
  <c r="I46" i="19" s="1"/>
  <c r="Z5" i="19"/>
  <c r="I5" i="19" s="1"/>
  <c r="Z88" i="19"/>
  <c r="I88" i="19" s="1"/>
  <c r="Z11" i="19"/>
  <c r="I11" i="19" s="1"/>
  <c r="Z55" i="19"/>
  <c r="I55" i="19" s="1"/>
  <c r="Z101" i="19"/>
  <c r="I101" i="19" s="1"/>
  <c r="Z59" i="19"/>
  <c r="I59" i="19" s="1"/>
  <c r="Z58" i="19"/>
  <c r="I58" i="19" s="1"/>
  <c r="Z73" i="19"/>
  <c r="I73" i="19" s="1"/>
  <c r="Z31" i="19"/>
  <c r="I31" i="19" s="1"/>
  <c r="Z12" i="19"/>
  <c r="I12" i="19" s="1"/>
  <c r="Z37" i="19"/>
  <c r="I37" i="19" s="1"/>
  <c r="Z72" i="19"/>
  <c r="I72" i="19" s="1"/>
  <c r="Z26" i="19"/>
  <c r="I26" i="19" s="1"/>
  <c r="Z106" i="19"/>
  <c r="I106" i="19" s="1"/>
  <c r="Z20" i="19"/>
  <c r="I20" i="19" s="1"/>
  <c r="Z49" i="19"/>
  <c r="I49" i="19" s="1"/>
  <c r="Z105" i="19"/>
  <c r="I105" i="19" s="1"/>
  <c r="Z7" i="19"/>
  <c r="I7" i="19" s="1"/>
  <c r="O43" i="16"/>
  <c r="Z18" i="19"/>
  <c r="I18" i="19" s="1"/>
  <c r="Z4" i="19"/>
  <c r="I4" i="19" s="1"/>
  <c r="Z24" i="19"/>
  <c r="I24" i="19" s="1"/>
  <c r="Z27" i="19"/>
  <c r="I27" i="19" s="1"/>
  <c r="Z47" i="19"/>
  <c r="I47" i="19" s="1"/>
  <c r="Z53" i="19"/>
  <c r="I53" i="19" s="1"/>
  <c r="Z86" i="19"/>
  <c r="I86" i="19" s="1"/>
  <c r="Z97" i="19"/>
  <c r="I97" i="19" s="1"/>
  <c r="Z93" i="19"/>
  <c r="I93" i="19" s="1"/>
  <c r="Z67" i="19"/>
  <c r="I67" i="19" s="1"/>
  <c r="Z2"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1" i="19"/>
  <c r="H104" i="19"/>
  <c r="E104" i="19"/>
  <c r="E101" i="19"/>
  <c r="R104" i="19"/>
  <c r="R107" i="16"/>
  <c r="R101"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0" i="19"/>
  <c r="H107" i="19"/>
  <c r="R106" i="16"/>
  <c r="R100" i="19"/>
  <c r="R107" i="19"/>
  <c r="H100" i="19"/>
  <c r="E107" i="19"/>
  <c r="R51" i="16"/>
  <c r="BA39" i="7"/>
  <c r="AC39" i="7" s="1"/>
  <c r="BB49" i="7"/>
  <c r="BA52" i="7"/>
  <c r="AY32" i="7"/>
  <c r="AA32" i="7" s="1"/>
  <c r="AZ45" i="7"/>
  <c r="AF45" i="7" s="1"/>
  <c r="BB48" i="7"/>
  <c r="AD48" i="7"/>
  <c r="AH48" i="7"/>
  <c r="AZ50" i="7"/>
  <c r="BA51" i="7"/>
  <c r="BB36" i="7"/>
  <c r="E98" i="19"/>
  <c r="H98" i="19"/>
  <c r="E105" i="19"/>
  <c r="R110" i="16"/>
  <c r="H105" i="19"/>
  <c r="R55" i="16"/>
  <c r="R98" i="19"/>
  <c r="R105"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2" i="19"/>
  <c r="H108" i="19"/>
  <c r="H102" i="19"/>
  <c r="E108" i="19"/>
  <c r="R108" i="16"/>
  <c r="R53" i="16"/>
  <c r="R102" i="19"/>
  <c r="R108" i="19"/>
  <c r="AZ17" i="7"/>
  <c r="AY28" i="7"/>
  <c r="AA28" i="7" s="1"/>
  <c r="AY11" i="7"/>
  <c r="AA11" i="7" s="1"/>
  <c r="BB55" i="7"/>
  <c r="AZ35" i="7"/>
  <c r="H103" i="19"/>
  <c r="H109" i="19"/>
  <c r="R109" i="16"/>
  <c r="E109" i="19"/>
  <c r="R109" i="19"/>
  <c r="R103" i="19"/>
  <c r="E103"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99" i="19"/>
  <c r="E99" i="19"/>
  <c r="R50" i="16"/>
  <c r="R105" i="16"/>
  <c r="R106" i="19"/>
  <c r="E106" i="19"/>
  <c r="H106" i="19"/>
  <c r="R99" i="19"/>
  <c r="BA6" i="7"/>
  <c r="AG6" i="7" s="1"/>
  <c r="BA34" i="7"/>
  <c r="AZ40" i="7"/>
  <c r="AF40" i="7" s="1"/>
  <c r="BB28" i="7"/>
  <c r="AD28" i="7" s="1"/>
  <c r="BA11" i="7"/>
  <c r="BA4" i="7"/>
  <c r="AC4" i="7" s="1"/>
  <c r="AZ30" i="7"/>
  <c r="AB30" i="7" s="1"/>
  <c r="AA55" i="7" l="1"/>
  <c r="I2" i="19"/>
  <c r="AG61" i="7"/>
  <c r="AA9" i="7"/>
  <c r="AB87" i="19"/>
  <c r="AB52" i="19"/>
  <c r="AB18" i="19"/>
  <c r="AB43" i="19"/>
  <c r="AB14" i="19"/>
  <c r="AB30" i="19"/>
  <c r="AB90" i="19"/>
  <c r="AB5" i="19"/>
  <c r="AB40" i="19"/>
  <c r="AB29" i="19"/>
  <c r="AB4" i="19"/>
  <c r="AB48" i="19"/>
  <c r="AB54" i="19"/>
  <c r="AB32" i="19"/>
  <c r="AB9" i="19"/>
  <c r="AB2" i="19"/>
  <c r="AB86" i="19"/>
  <c r="AB17" i="19"/>
  <c r="AB25" i="19"/>
  <c r="AB7" i="19"/>
  <c r="AB41" i="19"/>
  <c r="AB63" i="19"/>
  <c r="AB74" i="19"/>
  <c r="AB27" i="19"/>
  <c r="AB75" i="19"/>
  <c r="AB71" i="19"/>
  <c r="AB8" i="19"/>
  <c r="AB69" i="19"/>
  <c r="AB80" i="19"/>
  <c r="AB16" i="19"/>
  <c r="AB20" i="19"/>
  <c r="AB96" i="19"/>
  <c r="AB28" i="19"/>
  <c r="AB73" i="19"/>
  <c r="AB89" i="19"/>
  <c r="AB57" i="19"/>
  <c r="AB45" i="19"/>
  <c r="AB85" i="19"/>
  <c r="AB95" i="19"/>
  <c r="AB97" i="19"/>
  <c r="AB56" i="19"/>
  <c r="AB42" i="19"/>
  <c r="AB34" i="19"/>
  <c r="AB46" i="19"/>
  <c r="AB3" i="19"/>
  <c r="AB39" i="19"/>
  <c r="AB72" i="19"/>
  <c r="AB51" i="19"/>
  <c r="AB6" i="19"/>
  <c r="AB83" i="19"/>
  <c r="AB23" i="19"/>
  <c r="AB84" i="19"/>
  <c r="AB91" i="19"/>
  <c r="AB79" i="19"/>
  <c r="AB15" i="19"/>
  <c r="AB81" i="19"/>
  <c r="AB94" i="19"/>
  <c r="AB38" i="19"/>
  <c r="AB59" i="19"/>
  <c r="AB62" i="19"/>
  <c r="AB66" i="19"/>
  <c r="AB61" i="19"/>
  <c r="AB88" i="19"/>
  <c r="AB35" i="19"/>
  <c r="AB33" i="19"/>
  <c r="AB64" i="19"/>
  <c r="AB19" i="19"/>
  <c r="AB68" i="19"/>
  <c r="AB55" i="19"/>
  <c r="AB31" i="19"/>
  <c r="AB12" i="19"/>
  <c r="AB47" i="19"/>
  <c r="AB21" i="19"/>
  <c r="AB93" i="19"/>
  <c r="AB44" i="19"/>
  <c r="AB92" i="19"/>
  <c r="AB26" i="19"/>
  <c r="AB11" i="19"/>
  <c r="AB65" i="19"/>
  <c r="AB60" i="19"/>
  <c r="AB58" i="19"/>
  <c r="AB13" i="19"/>
  <c r="AB10" i="19"/>
  <c r="AB22" i="19"/>
  <c r="AB77" i="19"/>
  <c r="AB24" i="19"/>
  <c r="AB76" i="19"/>
  <c r="AB37" i="19"/>
  <c r="AB82" i="19"/>
  <c r="AB53" i="19"/>
  <c r="AB78" i="19"/>
  <c r="AB70" i="19"/>
  <c r="AB50" i="19"/>
  <c r="AB49" i="19"/>
  <c r="AB67" i="19"/>
  <c r="AF57" i="7"/>
  <c r="AA13" i="7"/>
  <c r="Y13" i="7" s="1"/>
  <c r="X6" i="19" s="1"/>
  <c r="AF13" i="7"/>
  <c r="Z13" i="7" s="1"/>
  <c r="X93" i="19" s="1"/>
  <c r="AA59" i="7"/>
  <c r="AF59" i="7"/>
  <c r="AC63" i="7"/>
  <c r="AA50" i="7"/>
  <c r="Y50" i="7" s="1"/>
  <c r="AE51" i="7"/>
  <c r="AF46" i="7"/>
  <c r="AH59" i="7"/>
  <c r="Z59" i="7" s="1"/>
  <c r="AC59" i="7"/>
  <c r="AB61" i="7"/>
  <c r="AE30" i="7"/>
  <c r="AH61" i="7"/>
  <c r="Z61" i="7" s="1"/>
  <c r="X68" i="19" s="1"/>
  <c r="AA61" i="7"/>
  <c r="AA64" i="7"/>
  <c r="Y64" i="7" s="1"/>
  <c r="X91" i="19" s="1"/>
  <c r="AF30" i="7"/>
  <c r="AH60" i="7"/>
  <c r="AC6" i="7"/>
  <c r="AA8" i="7"/>
  <c r="AH5" i="7"/>
  <c r="X22" i="7"/>
  <c r="Y11" i="7"/>
  <c r="X53" i="19" s="1"/>
  <c r="X15" i="7"/>
  <c r="AA62" i="7"/>
  <c r="AE60" i="7"/>
  <c r="AE28" i="7"/>
  <c r="AG5" i="7"/>
  <c r="AD4" i="7"/>
  <c r="AA56" i="7"/>
  <c r="AE10" i="7"/>
  <c r="Z10" i="7" s="1"/>
  <c r="Y33" i="7"/>
  <c r="X90" i="19" s="1"/>
  <c r="AE65" i="7"/>
  <c r="Y34" i="7"/>
  <c r="X14" i="19" s="1"/>
  <c r="AB4" i="7"/>
  <c r="AE63" i="7"/>
  <c r="X37" i="7"/>
  <c r="AB28" i="7"/>
  <c r="AB3" i="7"/>
  <c r="AG18" i="7"/>
  <c r="Y25" i="7"/>
  <c r="X65" i="19" s="1"/>
  <c r="Y36" i="7"/>
  <c r="X77" i="19" s="1"/>
  <c r="AB18" i="7"/>
  <c r="Y18" i="7" s="1"/>
  <c r="X84" i="19" s="1"/>
  <c r="Z6" i="7"/>
  <c r="Y16" i="7"/>
  <c r="X16" i="19" s="1"/>
  <c r="AE11" i="7"/>
  <c r="Z11" i="7" s="1"/>
  <c r="X10" i="19" s="1"/>
  <c r="AB22" i="7"/>
  <c r="AE22" i="7"/>
  <c r="Z22" i="7" s="1"/>
  <c r="X50" i="19" s="1"/>
  <c r="AA66" i="7"/>
  <c r="Y52" i="7"/>
  <c r="Y20" i="7"/>
  <c r="X87" i="19" s="1"/>
  <c r="AE16" i="7"/>
  <c r="Z16" i="7" s="1"/>
  <c r="X44" i="19" s="1"/>
  <c r="AE18" i="7"/>
  <c r="Y21" i="7"/>
  <c r="X88" i="19" s="1"/>
  <c r="Z55" i="7"/>
  <c r="AA58" i="7"/>
  <c r="Y54" i="7"/>
  <c r="AE4" i="7"/>
  <c r="AF5" i="7"/>
  <c r="X14" i="7"/>
  <c r="X5" i="7"/>
  <c r="X24" i="7"/>
  <c r="X3" i="7"/>
  <c r="X9" i="7"/>
  <c r="AG32" i="7"/>
  <c r="Y29" i="7"/>
  <c r="X52" i="19" s="1"/>
  <c r="Z24" i="7"/>
  <c r="X94" i="19" s="1"/>
  <c r="Y35" i="7"/>
  <c r="AB6" i="7"/>
  <c r="Z54" i="7"/>
  <c r="Y57" i="7"/>
  <c r="X30" i="19" s="1"/>
  <c r="Z52" i="7"/>
  <c r="Z26" i="7"/>
  <c r="Z7" i="7"/>
  <c r="X19" i="19" s="1"/>
  <c r="AA5" i="7"/>
  <c r="Y5" i="7" s="1"/>
  <c r="X52" i="7"/>
  <c r="X21" i="7"/>
  <c r="X17" i="7"/>
  <c r="X8" i="7"/>
  <c r="X26" i="7"/>
  <c r="X33" i="7"/>
  <c r="X12" i="7"/>
  <c r="X20" i="7"/>
  <c r="X36" i="7"/>
  <c r="X34" i="7"/>
  <c r="X59" i="7"/>
  <c r="AE5" i="7"/>
  <c r="Z29" i="7"/>
  <c r="AA22" i="7"/>
  <c r="AC19" i="7"/>
  <c r="Y30" i="7"/>
  <c r="X75" i="19" s="1"/>
  <c r="Z17" i="7"/>
  <c r="X61" i="19" s="1"/>
  <c r="AD32" i="7"/>
  <c r="Z23" i="7"/>
  <c r="X31" i="19" s="1"/>
  <c r="Y26" i="7"/>
  <c r="Z21" i="7"/>
  <c r="X49" i="19" s="1"/>
  <c r="Y55" i="7"/>
  <c r="X29" i="7"/>
  <c r="X11" i="7"/>
  <c r="X4" i="7"/>
  <c r="AA3" i="7"/>
  <c r="AH18" i="7"/>
  <c r="AB19" i="7"/>
  <c r="Z37" i="7"/>
  <c r="AA15" i="7"/>
  <c r="AB7" i="7"/>
  <c r="AB10" i="7"/>
  <c r="Y10" i="7" s="1"/>
  <c r="Y12" i="7"/>
  <c r="X41" i="19" s="1"/>
  <c r="AB32" i="7"/>
  <c r="Y9" i="7"/>
  <c r="X85" i="19" s="1"/>
  <c r="Z35" i="7"/>
  <c r="AG4" i="7"/>
  <c r="AC28" i="7"/>
  <c r="Z33" i="7"/>
  <c r="X34" i="19" s="1"/>
  <c r="Z25" i="7"/>
  <c r="X95" i="19" s="1"/>
  <c r="Z36" i="7"/>
  <c r="X97" i="19" s="1"/>
  <c r="Z20" i="7"/>
  <c r="X48" i="19" s="1"/>
  <c r="Z27" i="7"/>
  <c r="X39" i="19" s="1"/>
  <c r="AH28" i="7"/>
  <c r="AB15" i="7"/>
  <c r="AA14" i="7"/>
  <c r="Y14" i="7" s="1"/>
  <c r="X42" i="19" s="1"/>
  <c r="Y31" i="7"/>
  <c r="Y8" i="7"/>
  <c r="Z51" i="7"/>
  <c r="AD19" i="7"/>
  <c r="Y27" i="7"/>
  <c r="X89" i="19" s="1"/>
  <c r="X27" i="7"/>
  <c r="X13" i="7"/>
  <c r="X7" i="7"/>
  <c r="X30" i="7"/>
  <c r="X10" i="7"/>
  <c r="X51" i="7"/>
  <c r="X35" i="7"/>
  <c r="X28" i="7"/>
  <c r="X31" i="7"/>
  <c r="X32" i="7"/>
  <c r="X6" i="7"/>
  <c r="X18" i="7"/>
  <c r="X25" i="7"/>
  <c r="X19" i="7"/>
  <c r="X16" i="7"/>
  <c r="X23" i="7"/>
  <c r="Z64" i="7"/>
  <c r="X51" i="19" s="1"/>
  <c r="AE3" i="7"/>
  <c r="Z3" i="7" s="1"/>
  <c r="X26" i="19" s="1"/>
  <c r="Z50" i="7"/>
  <c r="Y37" i="7"/>
  <c r="AE34" i="7"/>
  <c r="Z34" i="7" s="1"/>
  <c r="X38" i="19" s="1"/>
  <c r="AA6" i="7"/>
  <c r="AE15" i="7"/>
  <c r="Z15" i="7" s="1"/>
  <c r="X12" i="19" s="1"/>
  <c r="Z12" i="7"/>
  <c r="X92" i="19" s="1"/>
  <c r="Y24" i="7"/>
  <c r="X59" i="19" s="1"/>
  <c r="Y17" i="7"/>
  <c r="X86" i="19" s="1"/>
  <c r="AA7" i="7"/>
  <c r="AE19" i="7"/>
  <c r="Z19" i="7" s="1"/>
  <c r="X47" i="19" s="1"/>
  <c r="AE14" i="7"/>
  <c r="Z14" i="7" s="1"/>
  <c r="X11" i="19" s="1"/>
  <c r="Z31" i="7"/>
  <c r="Z8" i="7"/>
  <c r="Y51" i="7"/>
  <c r="AE32" i="7"/>
  <c r="Z9" i="7"/>
  <c r="X9" i="19" s="1"/>
  <c r="X54" i="7"/>
  <c r="AG58" i="7"/>
  <c r="AC58" i="7"/>
  <c r="AF65" i="7"/>
  <c r="AB65" i="7"/>
  <c r="X65" i="7"/>
  <c r="AF66" i="7"/>
  <c r="AB66" i="7"/>
  <c r="X66" i="7"/>
  <c r="AG66" i="7"/>
  <c r="AC66" i="7"/>
  <c r="AH62" i="7"/>
  <c r="AD62" i="7"/>
  <c r="AG62" i="7"/>
  <c r="AC62" i="7"/>
  <c r="AG60" i="7"/>
  <c r="AC60" i="7"/>
  <c r="AF62" i="7"/>
  <c r="AB62" i="7"/>
  <c r="X62" i="7"/>
  <c r="X64" i="7"/>
  <c r="AF58" i="7"/>
  <c r="Z58" i="7" s="1"/>
  <c r="X32"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82"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40" i="19" s="1"/>
  <c r="AD49" i="7"/>
  <c r="AH41" i="7"/>
  <c r="AC43" i="7"/>
  <c r="AA45" i="7"/>
  <c r="AB47" i="7"/>
  <c r="AE46" i="7"/>
  <c r="AB40" i="7"/>
  <c r="M106" i="16"/>
  <c r="AF39" i="7"/>
  <c r="AB45" i="7"/>
  <c r="AA42" i="7"/>
  <c r="Y42" i="7" s="1"/>
  <c r="X13" i="19" s="1"/>
  <c r="AE43" i="7"/>
  <c r="AH38" i="7"/>
  <c r="AH45" i="7"/>
  <c r="AG48" i="7"/>
  <c r="AG39" i="7"/>
  <c r="X41" i="7"/>
  <c r="AB44" i="7"/>
  <c r="Y44" i="7" s="1"/>
  <c r="X23" i="19" s="1"/>
  <c r="AG38" i="7"/>
  <c r="AF41" i="7"/>
  <c r="AC47" i="7"/>
  <c r="AF42" i="7"/>
  <c r="Z42" i="7" s="1"/>
  <c r="X72" i="19" s="1"/>
  <c r="X38" i="7"/>
  <c r="AE47" i="7"/>
  <c r="AH39" i="7"/>
  <c r="I25" i="19"/>
  <c r="Y201" i="19"/>
  <c r="Q109" i="16"/>
  <c r="Q108" i="16"/>
  <c r="X49" i="7"/>
  <c r="X39" i="7"/>
  <c r="Y46" i="7"/>
  <c r="X45" i="19" s="1"/>
  <c r="AA41" i="7"/>
  <c r="AF48" i="7"/>
  <c r="AH47" i="7"/>
  <c r="Q55" i="16"/>
  <c r="Q110" i="16"/>
  <c r="AE44" i="7"/>
  <c r="Z44" i="7" s="1"/>
  <c r="X57" i="19" s="1"/>
  <c r="X40" i="7"/>
  <c r="X48" i="7"/>
  <c r="AA38" i="7"/>
  <c r="X46" i="7"/>
  <c r="X43" i="7"/>
  <c r="AE41" i="7"/>
  <c r="X42" i="7"/>
  <c r="AG49" i="7"/>
  <c r="Q106" i="16"/>
  <c r="Q51" i="16"/>
  <c r="Q79" i="2"/>
  <c r="U78" i="2"/>
  <c r="X44" i="7"/>
  <c r="Z40" i="7"/>
  <c r="AE49" i="7"/>
  <c r="AE39" i="7"/>
  <c r="X47" i="7"/>
  <c r="X45" i="7"/>
  <c r="AA40" i="7"/>
  <c r="Y63" i="7" l="1"/>
  <c r="X17" i="19" s="1"/>
  <c r="Z30" i="7"/>
  <c r="Y28" i="7"/>
  <c r="W74" i="19"/>
  <c r="W71" i="19"/>
  <c r="M86" i="16"/>
  <c r="X60" i="19"/>
  <c r="W78" i="19"/>
  <c r="W55" i="19"/>
  <c r="W2" i="19"/>
  <c r="W31" i="19"/>
  <c r="W62" i="19"/>
  <c r="W84" i="19"/>
  <c r="W75" i="19"/>
  <c r="W7" i="19"/>
  <c r="W38" i="19"/>
  <c r="W14" i="19"/>
  <c r="W34" i="19"/>
  <c r="W90" i="19"/>
  <c r="W88" i="19"/>
  <c r="W49" i="19"/>
  <c r="W35" i="19"/>
  <c r="W79" i="19"/>
  <c r="M80" i="16"/>
  <c r="X7" i="19"/>
  <c r="W40" i="19"/>
  <c r="W36" i="19"/>
  <c r="W46" i="19"/>
  <c r="W67" i="19"/>
  <c r="W60" i="19"/>
  <c r="W15" i="19"/>
  <c r="W63" i="19"/>
  <c r="W76" i="19"/>
  <c r="W30" i="19"/>
  <c r="W5" i="19"/>
  <c r="W17" i="19"/>
  <c r="W69" i="19"/>
  <c r="W51" i="19"/>
  <c r="W91" i="19"/>
  <c r="W54" i="19"/>
  <c r="W56" i="19"/>
  <c r="W16" i="19"/>
  <c r="W44" i="19"/>
  <c r="W19" i="19"/>
  <c r="W29" i="19"/>
  <c r="W52" i="19"/>
  <c r="W96" i="19"/>
  <c r="M79" i="16"/>
  <c r="X96" i="19"/>
  <c r="F96" i="19" s="1"/>
  <c r="W97" i="19"/>
  <c r="W77" i="19"/>
  <c r="W85" i="19"/>
  <c r="W9" i="19"/>
  <c r="W42" i="19"/>
  <c r="W11" i="19"/>
  <c r="W21" i="19"/>
  <c r="W12" i="19"/>
  <c r="W8" i="19"/>
  <c r="W45" i="19"/>
  <c r="W70" i="19"/>
  <c r="W66" i="19"/>
  <c r="W68" i="19"/>
  <c r="W24" i="19"/>
  <c r="W32" i="19"/>
  <c r="W18" i="19"/>
  <c r="W33" i="19"/>
  <c r="W58" i="19"/>
  <c r="W47" i="19"/>
  <c r="W43" i="19"/>
  <c r="W37" i="19"/>
  <c r="W81" i="19"/>
  <c r="W93" i="19"/>
  <c r="W6" i="19"/>
  <c r="W83" i="19"/>
  <c r="W27" i="19"/>
  <c r="W48" i="19"/>
  <c r="W87" i="19"/>
  <c r="M5" i="16"/>
  <c r="X79" i="19"/>
  <c r="W28" i="19"/>
  <c r="W26" i="19"/>
  <c r="W23" i="19"/>
  <c r="W57" i="19"/>
  <c r="W13" i="19"/>
  <c r="W72" i="19"/>
  <c r="W73" i="19"/>
  <c r="W80" i="19"/>
  <c r="W64" i="19"/>
  <c r="W82" i="19"/>
  <c r="W65" i="19"/>
  <c r="W95" i="19"/>
  <c r="W89" i="19"/>
  <c r="W39" i="19"/>
  <c r="W10" i="19"/>
  <c r="W53" i="19"/>
  <c r="W41" i="19"/>
  <c r="W92" i="19"/>
  <c r="W86" i="19"/>
  <c r="W61" i="19"/>
  <c r="L76" i="16"/>
  <c r="W94" i="19"/>
  <c r="W59" i="19"/>
  <c r="W50" i="19"/>
  <c r="W22" i="19"/>
  <c r="Y59" i="7"/>
  <c r="Z46" i="7"/>
  <c r="Y61" i="7"/>
  <c r="M44" i="16" s="1"/>
  <c r="Z63" i="7"/>
  <c r="Z28" i="7"/>
  <c r="Y58" i="7"/>
  <c r="X18" i="19" s="1"/>
  <c r="Y4" i="7"/>
  <c r="X83" i="19" s="1"/>
  <c r="Y6" i="7"/>
  <c r="Y19" i="7"/>
  <c r="X43" i="19" s="1"/>
  <c r="Z32" i="7"/>
  <c r="Y7" i="7"/>
  <c r="Y32" i="7"/>
  <c r="Z18" i="7"/>
  <c r="X62" i="19" s="1"/>
  <c r="Y22" i="7"/>
  <c r="Z5" i="7"/>
  <c r="Z4" i="7"/>
  <c r="Y3" i="7"/>
  <c r="Y15" i="7"/>
  <c r="X21" i="19" s="1"/>
  <c r="Z56" i="7"/>
  <c r="X63" i="19" s="1"/>
  <c r="Z60" i="7"/>
  <c r="X70" i="19" s="1"/>
  <c r="Y65" i="7"/>
  <c r="X78" i="19" s="1"/>
  <c r="Y66" i="7"/>
  <c r="X54" i="19" s="1"/>
  <c r="Z65" i="7"/>
  <c r="X55" i="19" s="1"/>
  <c r="Y62" i="7"/>
  <c r="X33" i="19" s="1"/>
  <c r="Z66" i="7"/>
  <c r="X56" i="19" s="1"/>
  <c r="Y60" i="7"/>
  <c r="X66" i="19" s="1"/>
  <c r="Z62" i="7"/>
  <c r="X58" i="19" s="1"/>
  <c r="Y56" i="7"/>
  <c r="X76" i="19" s="1"/>
  <c r="Q8" i="6"/>
  <c r="P9" i="6"/>
  <c r="F7" i="19"/>
  <c r="Y38" i="7"/>
  <c r="M134" i="16"/>
  <c r="L68" i="16"/>
  <c r="Y41" i="7"/>
  <c r="M78" i="16"/>
  <c r="R28" i="20"/>
  <c r="L11" i="16"/>
  <c r="AG57" i="19"/>
  <c r="M135" i="16"/>
  <c r="R13" i="20"/>
  <c r="M137" i="16"/>
  <c r="F79" i="19"/>
  <c r="R41" i="20"/>
  <c r="M72" i="16"/>
  <c r="M14" i="16"/>
  <c r="F94" i="19"/>
  <c r="M7" i="16"/>
  <c r="M69" i="16"/>
  <c r="L93" i="16"/>
  <c r="M132" i="16"/>
  <c r="M17" i="16"/>
  <c r="Q14" i="12"/>
  <c r="L85" i="16"/>
  <c r="L13" i="16"/>
  <c r="Q13" i="12"/>
  <c r="M130" i="16"/>
  <c r="Q8" i="12"/>
  <c r="Q15" i="12"/>
  <c r="Q17" i="12"/>
  <c r="R22" i="20"/>
  <c r="R21" i="20"/>
  <c r="M76" i="16"/>
  <c r="Q21" i="12"/>
  <c r="Q11" i="12"/>
  <c r="L69" i="16"/>
  <c r="M48" i="16"/>
  <c r="L17" i="16"/>
  <c r="R17" i="20"/>
  <c r="Z45" i="7"/>
  <c r="X74" i="19" s="1"/>
  <c r="Y45" i="7"/>
  <c r="X71" i="19" s="1"/>
  <c r="Q4" i="12"/>
  <c r="L14" i="16"/>
  <c r="R14" i="20"/>
  <c r="L72" i="16"/>
  <c r="Y49" i="7"/>
  <c r="L9" i="16"/>
  <c r="L21" i="16"/>
  <c r="Y43" i="7"/>
  <c r="X80" i="19" s="1"/>
  <c r="L63" i="16"/>
  <c r="R51" i="20"/>
  <c r="F86" i="19"/>
  <c r="L96" i="16"/>
  <c r="L4" i="16"/>
  <c r="Z41" i="7"/>
  <c r="M30" i="16"/>
  <c r="L51" i="16"/>
  <c r="Z39" i="7"/>
  <c r="X64" i="19" s="1"/>
  <c r="M28" i="16"/>
  <c r="Q22" i="12"/>
  <c r="AG60" i="19"/>
  <c r="AG82" i="19"/>
  <c r="Z43" i="7"/>
  <c r="X73" i="19" s="1"/>
  <c r="Q38" i="12"/>
  <c r="L70" i="16"/>
  <c r="R15" i="20"/>
  <c r="L77" i="16"/>
  <c r="AA97" i="19"/>
  <c r="L22" i="16"/>
  <c r="L15" i="16"/>
  <c r="Y47" i="7"/>
  <c r="X46" i="19" s="1"/>
  <c r="Q41" i="12"/>
  <c r="F87" i="19"/>
  <c r="F48" i="19"/>
  <c r="R4" i="20"/>
  <c r="F39" i="19"/>
  <c r="L106" i="16"/>
  <c r="Q51" i="12"/>
  <c r="L41" i="16"/>
  <c r="L59" i="16"/>
  <c r="Z38" i="7"/>
  <c r="Z47" i="7"/>
  <c r="X67" i="19" s="1"/>
  <c r="AG85" i="19"/>
  <c r="Y40" i="7"/>
  <c r="X15" i="19" s="1"/>
  <c r="M107" i="16"/>
  <c r="M84" i="16"/>
  <c r="L66" i="16"/>
  <c r="L83" i="16"/>
  <c r="R8" i="20"/>
  <c r="M58" i="16"/>
  <c r="F26" i="19"/>
  <c r="Z49" i="7"/>
  <c r="R9" i="20"/>
  <c r="M52" i="16"/>
  <c r="L130" i="16"/>
  <c r="L134" i="16"/>
  <c r="L136" i="16"/>
  <c r="L132" i="16"/>
  <c r="L135" i="16"/>
  <c r="L131" i="16"/>
  <c r="R11" i="20"/>
  <c r="Q30" i="12"/>
  <c r="Q28" i="12"/>
  <c r="M89" i="16"/>
  <c r="L137" i="16"/>
  <c r="L133" i="16"/>
  <c r="Z48" i="7"/>
  <c r="X36"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7" i="19"/>
  <c r="F107" i="19"/>
  <c r="AG107" i="19"/>
  <c r="M54" i="16"/>
  <c r="M105" i="16"/>
  <c r="F61" i="19"/>
  <c r="AG61"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1" i="19"/>
  <c r="AG101" i="19"/>
  <c r="AA101" i="19"/>
  <c r="M25" i="16"/>
  <c r="M13" i="16"/>
  <c r="Q6" i="12"/>
  <c r="R6" i="20"/>
  <c r="L6" i="16"/>
  <c r="L61" i="16"/>
  <c r="Q27" i="12"/>
  <c r="R27" i="20"/>
  <c r="L82" i="16"/>
  <c r="L27" i="16"/>
  <c r="M11" i="16"/>
  <c r="M24" i="16"/>
  <c r="R16" i="20"/>
  <c r="Q16" i="12"/>
  <c r="L71" i="16"/>
  <c r="L16" i="16"/>
  <c r="R19" i="20"/>
  <c r="L74" i="16"/>
  <c r="Q19" i="12"/>
  <c r="L19" i="16"/>
  <c r="F104" i="19"/>
  <c r="AG104"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35" i="19"/>
  <c r="F35" i="19" s="1"/>
  <c r="M6" i="16"/>
  <c r="X29" i="19"/>
  <c r="AG29" i="19" s="1"/>
  <c r="X24" i="19"/>
  <c r="F24" i="19" s="1"/>
  <c r="M19" i="16"/>
  <c r="X22" i="19"/>
  <c r="AG22" i="19" s="1"/>
  <c r="M81" i="16"/>
  <c r="X37" i="19"/>
  <c r="AG37" i="19" s="1"/>
  <c r="M3" i="16"/>
  <c r="X28" i="19"/>
  <c r="F28" i="19" s="1"/>
  <c r="M91" i="16"/>
  <c r="X8" i="19"/>
  <c r="F8" i="19" s="1"/>
  <c r="M59" i="16"/>
  <c r="X27" i="19"/>
  <c r="AG27" i="19" s="1"/>
  <c r="M26" i="16"/>
  <c r="X81" i="19"/>
  <c r="M101" i="16"/>
  <c r="X69" i="19"/>
  <c r="AG69" i="19" s="1"/>
  <c r="M133" i="16"/>
  <c r="M42" i="16"/>
  <c r="M43" i="16"/>
  <c r="AG67" i="19"/>
  <c r="M16" i="16"/>
  <c r="M85" i="16"/>
  <c r="M37" i="16"/>
  <c r="AG64" i="19"/>
  <c r="AG46" i="19"/>
  <c r="AG80" i="19"/>
  <c r="F70" i="19"/>
  <c r="AG7" i="19"/>
  <c r="M40" i="16"/>
  <c r="Q9" i="6"/>
  <c r="P10" i="6"/>
  <c r="AG96" i="19"/>
  <c r="F47" i="19"/>
  <c r="F54" i="19"/>
  <c r="M45" i="16"/>
  <c r="F62" i="19"/>
  <c r="F57" i="19"/>
  <c r="M103" i="16"/>
  <c r="F15" i="19"/>
  <c r="AG94" i="19"/>
  <c r="AG79" i="19"/>
  <c r="M95" i="16"/>
  <c r="M131" i="16"/>
  <c r="M33" i="16"/>
  <c r="AG73" i="19"/>
  <c r="F81" i="19"/>
  <c r="AA96" i="19"/>
  <c r="M92" i="16"/>
  <c r="F78" i="19"/>
  <c r="AG56" i="19"/>
  <c r="M100" i="16"/>
  <c r="M90" i="16"/>
  <c r="M136" i="16"/>
  <c r="M31" i="16"/>
  <c r="M70" i="16"/>
  <c r="M35" i="16"/>
  <c r="M71" i="16"/>
  <c r="M88" i="16"/>
  <c r="AG36" i="19"/>
  <c r="AG21" i="19"/>
  <c r="M12" i="16"/>
  <c r="AG55" i="19"/>
  <c r="M87" i="16"/>
  <c r="AG86" i="19"/>
  <c r="F97" i="19"/>
  <c r="AG48" i="19"/>
  <c r="F82" i="19"/>
  <c r="AG87" i="19"/>
  <c r="M74" i="16"/>
  <c r="AA87" i="19"/>
  <c r="F66" i="19"/>
  <c r="AG97" i="19"/>
  <c r="M49" i="16"/>
  <c r="AG58" i="19"/>
  <c r="M96" i="16"/>
  <c r="AG14" i="19"/>
  <c r="M73" i="16"/>
  <c r="M98" i="16"/>
  <c r="F60" i="19"/>
  <c r="AG76" i="19"/>
  <c r="M94" i="16"/>
  <c r="M104" i="16"/>
  <c r="M47" i="16"/>
  <c r="F85" i="19"/>
  <c r="AG39" i="19"/>
  <c r="M15" i="16"/>
  <c r="M93" i="16"/>
  <c r="M102" i="16"/>
  <c r="AG26" i="19"/>
  <c r="B14" i="17" a="1"/>
  <c r="F53" i="19"/>
  <c r="AG53" i="19"/>
  <c r="AG102" i="19"/>
  <c r="AA102" i="19"/>
  <c r="F102" i="19"/>
  <c r="AG3" i="19"/>
  <c r="F3" i="19"/>
  <c r="AA100" i="19"/>
  <c r="F100" i="19"/>
  <c r="AG100" i="19"/>
  <c r="AA99" i="19"/>
  <c r="F99" i="19"/>
  <c r="AG99" i="19"/>
  <c r="F50" i="19"/>
  <c r="AG50" i="19"/>
  <c r="AG52" i="19"/>
  <c r="F52" i="19"/>
  <c r="F4" i="19"/>
  <c r="AG4" i="19"/>
  <c r="F88" i="19"/>
  <c r="AG88" i="19"/>
  <c r="AA109" i="19"/>
  <c r="F109" i="19"/>
  <c r="AG109" i="19"/>
  <c r="AG9" i="19"/>
  <c r="F9" i="19"/>
  <c r="F19" i="19"/>
  <c r="AG19" i="19"/>
  <c r="F30" i="19"/>
  <c r="AG30" i="19"/>
  <c r="AG68" i="19"/>
  <c r="F68" i="19"/>
  <c r="AG43" i="19"/>
  <c r="F43" i="19"/>
  <c r="AG95" i="19"/>
  <c r="F95" i="19"/>
  <c r="AG89" i="19"/>
  <c r="AA89" i="19"/>
  <c r="F89" i="19"/>
  <c r="F16" i="19"/>
  <c r="AG16" i="19"/>
  <c r="F33" i="19"/>
  <c r="AG33" i="19"/>
  <c r="AG83" i="19"/>
  <c r="F83" i="19"/>
  <c r="Q81" i="2"/>
  <c r="U80" i="2"/>
  <c r="AG72" i="19"/>
  <c r="F72" i="19"/>
  <c r="AG18" i="19"/>
  <c r="F18" i="19"/>
  <c r="F5" i="19"/>
  <c r="AG5" i="19"/>
  <c r="F32" i="19"/>
  <c r="AG32" i="19"/>
  <c r="AG6" i="19"/>
  <c r="F6" i="19"/>
  <c r="F10" i="19"/>
  <c r="AG10" i="19"/>
  <c r="AG65" i="19"/>
  <c r="F65" i="19"/>
  <c r="F41" i="19"/>
  <c r="AG41" i="19"/>
  <c r="F23" i="19"/>
  <c r="AG23" i="19"/>
  <c r="F75" i="19"/>
  <c r="AG75" i="19"/>
  <c r="F49" i="19"/>
  <c r="AG49" i="19"/>
  <c r="AG34" i="19"/>
  <c r="F34" i="19"/>
  <c r="F11" i="19"/>
  <c r="AG11" i="19"/>
  <c r="F91" i="19"/>
  <c r="AG91" i="19"/>
  <c r="F77" i="19"/>
  <c r="AG77" i="19"/>
  <c r="F90" i="19"/>
  <c r="AG90" i="19"/>
  <c r="AA90" i="19"/>
  <c r="F59" i="19"/>
  <c r="AG59" i="19"/>
  <c r="AG63" i="19"/>
  <c r="F63" i="19"/>
  <c r="F12" i="19"/>
  <c r="AG12" i="19"/>
  <c r="F105" i="19"/>
  <c r="AG105" i="19"/>
  <c r="AG2" i="19"/>
  <c r="F2" i="19"/>
  <c r="AG44" i="19"/>
  <c r="F44" i="19"/>
  <c r="AG42" i="19"/>
  <c r="F42" i="19"/>
  <c r="F51" i="19"/>
  <c r="AG51" i="19"/>
  <c r="AG45" i="19"/>
  <c r="F45" i="19"/>
  <c r="AG92" i="19"/>
  <c r="F92" i="19"/>
  <c r="AA92" i="19"/>
  <c r="AG93" i="19"/>
  <c r="F93" i="19"/>
  <c r="AG17" i="19"/>
  <c r="F17" i="19"/>
  <c r="AG106" i="19"/>
  <c r="F106" i="19"/>
  <c r="AA106" i="19"/>
  <c r="F103" i="19"/>
  <c r="AG103" i="19"/>
  <c r="AA103" i="19"/>
  <c r="AG38" i="19"/>
  <c r="F38" i="19"/>
  <c r="F40" i="19"/>
  <c r="AG40" i="19"/>
  <c r="F108" i="19"/>
  <c r="AG108" i="19"/>
  <c r="AA108" i="19"/>
  <c r="F31" i="19"/>
  <c r="AG31" i="19"/>
  <c r="AG98" i="19"/>
  <c r="F98" i="19"/>
  <c r="AG84" i="19"/>
  <c r="F84" i="19"/>
  <c r="W115" i="19"/>
  <c r="W114" i="19"/>
  <c r="AG8" i="19" l="1"/>
  <c r="AG24" i="19"/>
  <c r="F69" i="19"/>
  <c r="X115" i="19"/>
  <c r="X114" i="19"/>
  <c r="F22" i="19"/>
  <c r="F67" i="19"/>
  <c r="AG70" i="19"/>
  <c r="F46" i="19"/>
  <c r="F64" i="19"/>
  <c r="AG28" i="19"/>
  <c r="F80" i="19"/>
  <c r="AG78" i="19"/>
  <c r="AG47" i="19"/>
  <c r="Q10" i="6"/>
  <c r="P11" i="6"/>
  <c r="F73" i="19"/>
  <c r="F56" i="19"/>
  <c r="F36" i="19"/>
  <c r="AG81" i="19"/>
  <c r="AG54" i="19"/>
  <c r="AG62" i="19"/>
  <c r="F21" i="19"/>
  <c r="AG15" i="19"/>
  <c r="F37" i="19"/>
  <c r="F74" i="19"/>
  <c r="AG74" i="19"/>
  <c r="F71" i="19"/>
  <c r="AG71" i="19"/>
  <c r="F55" i="19"/>
  <c r="F58" i="19"/>
  <c r="F76" i="19"/>
  <c r="F27" i="19"/>
  <c r="AG66" i="19"/>
  <c r="F14" i="19"/>
  <c r="AG35" i="19"/>
  <c r="F29" i="19"/>
  <c r="AG13" i="19"/>
  <c r="F13" i="19"/>
  <c r="B18" i="17"/>
  <c r="C18" i="17"/>
  <c r="C15" i="17"/>
  <c r="B15" i="17"/>
  <c r="B14" i="17"/>
  <c r="C14" i="17"/>
  <c r="B16" i="17"/>
  <c r="C17" i="17"/>
  <c r="C16" i="17"/>
  <c r="B17" i="17"/>
  <c r="U81" i="2"/>
  <c r="Q82" i="2"/>
  <c r="AA7" i="19" l="1"/>
  <c r="AA2" i="19"/>
  <c r="AA83" i="19"/>
  <c r="AA79" i="19"/>
  <c r="P12" i="6"/>
  <c r="Q11" i="6"/>
  <c r="AA10" i="19"/>
  <c r="AA44" i="19"/>
  <c r="AA60" i="19"/>
  <c r="AA8" i="19"/>
  <c r="AA67" i="19"/>
  <c r="AA12" i="19"/>
  <c r="AA37" i="19"/>
  <c r="AA64" i="19"/>
  <c r="AA50" i="19"/>
  <c r="AA71" i="19"/>
  <c r="AA53" i="19"/>
  <c r="AA15" i="19"/>
  <c r="AA41" i="19"/>
  <c r="AA59" i="19"/>
  <c r="AA80" i="19"/>
  <c r="AA81" i="19"/>
  <c r="AA17" i="19"/>
  <c r="AA29" i="19"/>
  <c r="AA85" i="19"/>
  <c r="AA105" i="19"/>
  <c r="AA21" i="19"/>
  <c r="X197" i="19"/>
  <c r="AA18" i="19"/>
  <c r="AA13" i="19"/>
  <c r="AA30" i="19"/>
  <c r="AA70" i="19"/>
  <c r="AA54" i="19"/>
  <c r="AA11" i="19"/>
  <c r="AA82" i="19"/>
  <c r="AA22" i="19"/>
  <c r="AA51" i="19"/>
  <c r="AA46" i="19"/>
  <c r="AA31" i="19"/>
  <c r="AA35" i="19"/>
  <c r="AA93" i="19"/>
  <c r="AA98" i="19"/>
  <c r="AA26" i="19"/>
  <c r="AA20" i="19"/>
  <c r="AA19" i="19"/>
  <c r="AA6" i="19"/>
  <c r="AA63" i="19"/>
  <c r="AA27" i="19"/>
  <c r="AA78" i="19"/>
  <c r="AA23" i="19"/>
  <c r="AA68" i="19"/>
  <c r="AA43" i="19"/>
  <c r="AA47" i="19"/>
  <c r="AA57" i="19"/>
  <c r="AA48" i="19"/>
  <c r="AA39" i="19"/>
  <c r="AA25" i="19"/>
  <c r="AA73" i="19"/>
  <c r="AA14" i="19"/>
  <c r="AA42" i="19"/>
  <c r="AA95" i="19"/>
  <c r="AA77" i="19"/>
  <c r="AA28" i="19"/>
  <c r="AA75" i="19"/>
  <c r="AA4" i="19"/>
  <c r="AA33" i="19"/>
  <c r="AA65" i="19"/>
  <c r="AA45" i="19"/>
  <c r="AA24" i="19"/>
  <c r="AA104" i="19"/>
  <c r="AA36" i="19"/>
  <c r="AA9" i="19"/>
  <c r="AA5" i="19"/>
  <c r="AA49" i="19"/>
  <c r="AA52" i="19"/>
  <c r="AA32" i="19"/>
  <c r="AA88" i="19"/>
  <c r="AA34" i="19"/>
  <c r="AA84" i="19"/>
  <c r="AA16" i="19"/>
  <c r="AA91" i="19"/>
  <c r="AA40" i="19"/>
  <c r="AA94" i="19"/>
  <c r="AA86" i="19"/>
  <c r="AA61" i="19"/>
  <c r="AA74" i="19"/>
  <c r="AA62" i="19"/>
  <c r="AA55" i="19"/>
  <c r="AA66" i="19"/>
  <c r="AA76" i="19"/>
  <c r="AA56" i="19"/>
  <c r="AA72" i="19"/>
  <c r="AA69" i="19"/>
  <c r="AA58" i="19"/>
  <c r="AA3" i="19"/>
  <c r="AA38"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7" i="5"/>
  <c r="D10" i="5"/>
  <c r="D5" i="5"/>
  <c r="D8" i="5"/>
  <c r="D32" i="5"/>
  <c r="D51" i="5" s="1"/>
  <c r="D12" i="5"/>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21" i="5" l="1"/>
  <c r="D6" i="5"/>
  <c r="D9" i="5"/>
  <c r="D11" i="5"/>
  <c r="D19" i="5"/>
  <c r="D15" i="5"/>
  <c r="D17" i="5"/>
  <c r="D16" i="5"/>
  <c r="D18" i="5"/>
  <c r="D20" i="5"/>
  <c r="D22" i="5"/>
  <c r="Q17" i="6"/>
  <c r="P18" i="6"/>
  <c r="J67" i="4"/>
  <c r="BP6" i="15"/>
  <c r="BP60" i="15"/>
  <c r="BP6" i="3"/>
  <c r="BO6" i="15"/>
  <c r="BO6" i="3"/>
  <c r="BO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AF6" i="3" s="1"/>
  <c r="AE6" i="3" l="1"/>
  <c r="D26" i="5"/>
  <c r="AD6" i="3"/>
  <c r="P20" i="6"/>
  <c r="Q19" i="6"/>
  <c r="AD2" i="2"/>
  <c r="D13" i="5"/>
  <c r="M2" i="12"/>
  <c r="O2" i="20"/>
  <c r="N2" i="12"/>
  <c r="AE2" i="2"/>
  <c r="D23" i="5"/>
  <c r="D28" i="5"/>
  <c r="N2" i="20" l="1"/>
  <c r="P21" i="6"/>
  <c r="Q20" i="6"/>
  <c r="AC2" i="2"/>
  <c r="L2" i="12"/>
  <c r="M2" i="20"/>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32" i="5"/>
  <c r="Q23" i="29"/>
  <c r="P24" i="29"/>
  <c r="P56" i="6"/>
  <c r="Q55" i="6"/>
  <c r="E30" i="5"/>
  <c r="E40" i="5"/>
  <c r="E38" i="5"/>
  <c r="H3" i="4" s="1"/>
  <c r="E36" i="5"/>
  <c r="G3" i="4" s="1"/>
  <c r="E29" i="5"/>
  <c r="E43" i="5"/>
  <c r="J68" i="4" s="1"/>
  <c r="E42" i="5"/>
  <c r="J3" i="4" s="1"/>
  <c r="E41" i="5"/>
  <c r="I68" i="4" s="1"/>
  <c r="E39" i="5"/>
  <c r="H68" i="4" s="1"/>
  <c r="E37" i="5"/>
  <c r="G68" i="4" s="1"/>
  <c r="I3" i="4"/>
  <c r="E11" i="5" l="1"/>
  <c r="E50" i="5"/>
  <c r="E15" i="5"/>
  <c r="E16" i="5"/>
  <c r="E21" i="5"/>
  <c r="E12" i="5"/>
  <c r="E20" i="5"/>
  <c r="E19" i="5"/>
  <c r="E5" i="5"/>
  <c r="E8" i="5"/>
  <c r="E17" i="5"/>
  <c r="E22" i="5"/>
  <c r="E10" i="5"/>
  <c r="E7" i="5"/>
  <c r="E18" i="5"/>
  <c r="E9" i="5"/>
  <c r="E6" i="5"/>
  <c r="P57" i="6"/>
  <c r="Q56" i="6"/>
  <c r="Q24" i="29"/>
  <c r="P25" i="29"/>
  <c r="F68" i="4"/>
  <c r="M68" i="4" s="1"/>
  <c r="F3" i="4"/>
  <c r="M3" i="4" s="1"/>
  <c r="BO7" i="3"/>
  <c r="BO61" i="15"/>
  <c r="BO7" i="15"/>
  <c r="E46" i="5"/>
  <c r="K3" i="4" s="1"/>
  <c r="E45" i="5"/>
  <c r="BP7" i="3"/>
  <c r="BP61" i="15"/>
  <c r="BP7" i="15"/>
  <c r="E47" i="5"/>
  <c r="K68" i="4" s="1"/>
  <c r="L68" i="4" s="1"/>
  <c r="Q25" i="29" l="1"/>
  <c r="P26" i="29"/>
  <c r="P58" i="6"/>
  <c r="Q57" i="6"/>
  <c r="E24" i="5"/>
  <c r="E13" i="5" s="1"/>
  <c r="P3" i="4"/>
  <c r="L3" i="4"/>
  <c r="Q58" i="6" l="1"/>
  <c r="P59" i="6"/>
  <c r="P27" i="29"/>
  <c r="Q26" i="29"/>
  <c r="AE7" i="3"/>
  <c r="N3" i="20" l="1"/>
  <c r="Q27" i="29"/>
  <c r="P28" i="29"/>
  <c r="Q59" i="6"/>
  <c r="P60" i="6"/>
  <c r="M3" i="12"/>
  <c r="AD3" i="2"/>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12" i="5"/>
  <c r="H31" i="5"/>
  <c r="AC10" i="5"/>
  <c r="AC32" i="5"/>
  <c r="AC51" i="5" s="1"/>
  <c r="AC31" i="5"/>
  <c r="AC12" i="5" s="1"/>
  <c r="N7" i="5"/>
  <c r="N12" i="5"/>
  <c r="N10" i="5"/>
  <c r="N5" i="5"/>
  <c r="N31" i="5"/>
  <c r="N9" i="5"/>
  <c r="N32" i="5"/>
  <c r="N51" i="5" s="1"/>
  <c r="P32" i="5"/>
  <c r="P51" i="5" s="1"/>
  <c r="P31" i="5"/>
  <c r="U32" i="5"/>
  <c r="U51" i="5" s="1"/>
  <c r="U31" i="5"/>
  <c r="AR32" i="5"/>
  <c r="AR51" i="5" s="1"/>
  <c r="AR31" i="5"/>
  <c r="AK7" i="5"/>
  <c r="AK32" i="5"/>
  <c r="AK51" i="5" s="1"/>
  <c r="AK31" i="5"/>
  <c r="AB32" i="5"/>
  <c r="AB51" i="5" s="1"/>
  <c r="AB31" i="5"/>
  <c r="AB8" i="5" s="1"/>
  <c r="AI8" i="5"/>
  <c r="AI5" i="5"/>
  <c r="AI32" i="5"/>
  <c r="AI51" i="5" s="1"/>
  <c r="AI31" i="5"/>
  <c r="AI9" i="5"/>
  <c r="AH6" i="5"/>
  <c r="AH32" i="5"/>
  <c r="AH51" i="5" s="1"/>
  <c r="AH31" i="5"/>
  <c r="AU32" i="5"/>
  <c r="AU51" i="5" s="1"/>
  <c r="AU31" i="5"/>
  <c r="AU50" i="5" s="1"/>
  <c r="AG12" i="5"/>
  <c r="AG32" i="5"/>
  <c r="AG51" i="5" s="1"/>
  <c r="AG31" i="5"/>
  <c r="AN10" i="5"/>
  <c r="AN32" i="5"/>
  <c r="AN51" i="5" s="1"/>
  <c r="AN6" i="5"/>
  <c r="AN31" i="5"/>
  <c r="F7" i="5"/>
  <c r="F31" i="5"/>
  <c r="F9" i="5"/>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12" i="5"/>
  <c r="AW7" i="5"/>
  <c r="AW31" i="5"/>
  <c r="AW32" i="5"/>
  <c r="AW51" i="5" s="1"/>
  <c r="Q12" i="5"/>
  <c r="Q10" i="5"/>
  <c r="Q6" i="5"/>
  <c r="Q32" i="5"/>
  <c r="Q51" i="5" s="1"/>
  <c r="Q31" i="5"/>
  <c r="Q11" i="5"/>
  <c r="Q7" i="5"/>
  <c r="Q8" i="5"/>
  <c r="AP32" i="5"/>
  <c r="AP51" i="5" s="1"/>
  <c r="AP31" i="5"/>
  <c r="I32" i="5"/>
  <c r="I51" i="5" s="1"/>
  <c r="I31" i="5"/>
  <c r="I12" i="5" s="1"/>
  <c r="AM32" i="5"/>
  <c r="AM51" i="5" s="1"/>
  <c r="AM31" i="5"/>
  <c r="R32" i="5"/>
  <c r="R51" i="5" s="1"/>
  <c r="R31" i="5"/>
  <c r="R50" i="5" s="1"/>
  <c r="R7" i="5"/>
  <c r="R12" i="5"/>
  <c r="R5" i="5"/>
  <c r="X5" i="5"/>
  <c r="X9" i="5"/>
  <c r="X32" i="5"/>
  <c r="X51" i="5" s="1"/>
  <c r="X31" i="5"/>
  <c r="X11" i="5"/>
  <c r="S5" i="5"/>
  <c r="S32" i="5"/>
  <c r="S51" i="5" s="1"/>
  <c r="S31" i="5"/>
  <c r="S50" i="5" s="1"/>
  <c r="G31" i="5"/>
  <c r="G7" i="5"/>
  <c r="G32" i="5"/>
  <c r="G51" i="5" s="1"/>
  <c r="G5" i="5"/>
  <c r="AO12" i="5"/>
  <c r="AO31" i="5"/>
  <c r="AO32" i="5"/>
  <c r="AO7" i="5"/>
  <c r="V32" i="5"/>
  <c r="V31" i="5"/>
  <c r="AE32" i="5"/>
  <c r="AE31" i="5"/>
  <c r="AE7" i="5" s="1"/>
  <c r="AX32" i="5"/>
  <c r="AX31" i="5"/>
  <c r="AQ5" i="5"/>
  <c r="AQ6" i="5"/>
  <c r="AQ31" i="5"/>
  <c r="AQ9" i="5" s="1"/>
  <c r="AQ32" i="5"/>
  <c r="L32" i="5"/>
  <c r="L31" i="5"/>
  <c r="K31" i="5"/>
  <c r="K7" i="5" s="1"/>
  <c r="K32" i="5"/>
  <c r="AJ6" i="5"/>
  <c r="AJ32" i="5"/>
  <c r="AJ31" i="5"/>
  <c r="W32" i="5"/>
  <c r="W31" i="5"/>
  <c r="W8" i="5" s="1"/>
  <c r="AD32" i="5"/>
  <c r="AD31" i="5"/>
  <c r="AS9" i="5"/>
  <c r="AS6" i="5"/>
  <c r="AS31" i="5"/>
  <c r="AS8" i="5"/>
  <c r="AS32" i="5"/>
  <c r="Z32" i="5"/>
  <c r="Z31" i="5"/>
  <c r="Z8" i="5"/>
  <c r="T8" i="5"/>
  <c r="T32" i="5"/>
  <c r="T31" i="5"/>
  <c r="T10" i="5"/>
  <c r="T6" i="5"/>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79" i="4"/>
  <c r="I95" i="4"/>
  <c r="G79" i="4"/>
  <c r="J82" i="4"/>
  <c r="G17" i="4"/>
  <c r="J105" i="4"/>
  <c r="H122" i="4"/>
  <c r="G105" i="4"/>
  <c r="H57" i="4"/>
  <c r="H45" i="4"/>
  <c r="J126" i="4"/>
  <c r="G86" i="4"/>
  <c r="I104" i="4"/>
  <c r="H42" i="4"/>
  <c r="I43" i="4"/>
  <c r="I39" i="4"/>
  <c r="I17" i="4"/>
  <c r="J21" i="4"/>
  <c r="H12" i="4"/>
  <c r="I86" i="4"/>
  <c r="I12" i="4"/>
  <c r="J17" i="4"/>
  <c r="J110" i="4"/>
  <c r="I82" i="4"/>
  <c r="H43"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W6" i="5" l="1"/>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D17"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AD22"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AD15"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AD19" i="5"/>
  <c r="AD20" i="5"/>
  <c r="AD21"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16" i="5"/>
  <c r="AD18" i="5"/>
  <c r="AD5" i="5"/>
  <c r="W10" i="5"/>
  <c r="W16" i="5"/>
  <c r="AJ15" i="5"/>
  <c r="AJ7" i="5"/>
  <c r="K6" i="5"/>
  <c r="K10" i="5"/>
  <c r="K17" i="5"/>
  <c r="L6" i="5"/>
  <c r="L15" i="5"/>
  <c r="AQ12" i="5"/>
  <c r="AQ17" i="5"/>
  <c r="AX15" i="5"/>
  <c r="AE9" i="5"/>
  <c r="AE17" i="5"/>
  <c r="V12" i="5"/>
  <c r="V9" i="5"/>
  <c r="V21" i="5"/>
  <c r="AO17" i="5"/>
  <c r="G20" i="5"/>
  <c r="G8" i="5"/>
  <c r="S7" i="5"/>
  <c r="S16" i="5"/>
  <c r="X21" i="5"/>
  <c r="X25" i="5" s="1"/>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G16" i="5"/>
  <c r="S18" i="5"/>
  <c r="X7" i="5"/>
  <c r="R18" i="5"/>
  <c r="AM5" i="5"/>
  <c r="AM10" i="5"/>
  <c r="AM7" i="5"/>
  <c r="AM20" i="5"/>
  <c r="I8" i="5"/>
  <c r="I16" i="5"/>
  <c r="I20" i="5"/>
  <c r="AP11" i="5"/>
  <c r="AP6" i="5"/>
  <c r="AP18" i="5"/>
  <c r="Q15" i="5"/>
  <c r="Q20" i="5"/>
  <c r="AW6" i="5"/>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AL25" i="5" s="1"/>
  <c r="Y5" i="5"/>
  <c r="AV15" i="5"/>
  <c r="AV8" i="5"/>
  <c r="AF7" i="5"/>
  <c r="F16" i="5"/>
  <c r="AG8" i="5"/>
  <c r="AG16" i="5"/>
  <c r="AH10" i="5"/>
  <c r="AH17" i="5"/>
  <c r="AI18" i="5"/>
  <c r="AB5" i="5"/>
  <c r="AB16" i="5"/>
  <c r="AK5" i="5"/>
  <c r="AK17" i="5"/>
  <c r="AK25" i="5" s="1"/>
  <c r="AF39" i="3" s="1"/>
  <c r="AR7" i="5"/>
  <c r="AR17" i="5"/>
  <c r="U5" i="5"/>
  <c r="U15" i="5"/>
  <c r="U25" i="5" s="1"/>
  <c r="P18" i="5"/>
  <c r="N15" i="5"/>
  <c r="AC18" i="5"/>
  <c r="H15" i="5"/>
  <c r="H25" i="5" s="1"/>
  <c r="AF10" i="3" s="1"/>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AB25" i="5"/>
  <c r="AF30" i="3" s="1"/>
  <c r="W25"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P21" i="3"/>
  <c r="BP21" i="15"/>
  <c r="BP75" i="15"/>
  <c r="BO49" i="3"/>
  <c r="BO103" i="15"/>
  <c r="BO49" i="15"/>
  <c r="X46" i="5"/>
  <c r="K25" i="4" s="1"/>
  <c r="L25" i="4" s="1"/>
  <c r="X45" i="5"/>
  <c r="Z47" i="5"/>
  <c r="BP30" i="3"/>
  <c r="BP30" i="15"/>
  <c r="BP84" i="15"/>
  <c r="BO30" i="3"/>
  <c r="BO84" i="15"/>
  <c r="BO30" i="15"/>
  <c r="AD47" i="5"/>
  <c r="K99" i="4" s="1"/>
  <c r="L99" i="4" s="1"/>
  <c r="BP86" i="15"/>
  <c r="BP32" i="15"/>
  <c r="BP32" i="3"/>
  <c r="W47" i="5"/>
  <c r="K89" i="4" s="1"/>
  <c r="L89" i="4" s="1"/>
  <c r="BO51" i="15"/>
  <c r="BO105" i="15"/>
  <c r="BO51" i="3"/>
  <c r="BP14" i="15"/>
  <c r="BP68" i="15"/>
  <c r="BP14" i="3"/>
  <c r="L47" i="5"/>
  <c r="K78" i="4" s="1"/>
  <c r="L78" i="4" s="1"/>
  <c r="BP31" i="3"/>
  <c r="BP31" i="15"/>
  <c r="BP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O95" i="15"/>
  <c r="BO41" i="3"/>
  <c r="BO41" i="15"/>
  <c r="F37" i="4"/>
  <c r="M37" i="4" s="1"/>
  <c r="AE24" i="5"/>
  <c r="BO33" i="3"/>
  <c r="BO87" i="15"/>
  <c r="BO33" i="15"/>
  <c r="BP33" i="15"/>
  <c r="BP87" i="15"/>
  <c r="BP33" i="3"/>
  <c r="I47" i="5"/>
  <c r="K74" i="4" s="1"/>
  <c r="L74" i="4" s="1"/>
  <c r="BP11" i="15"/>
  <c r="BP65" i="15"/>
  <c r="BP11" i="3"/>
  <c r="U46" i="5"/>
  <c r="U45" i="5"/>
  <c r="J45" i="5"/>
  <c r="J46" i="5"/>
  <c r="K11" i="4" s="1"/>
  <c r="L11" i="4" s="1"/>
  <c r="BP70" i="15"/>
  <c r="BP16" i="3"/>
  <c r="BP16" i="15"/>
  <c r="N47" i="5"/>
  <c r="K80" i="4" s="1"/>
  <c r="L80" i="4" s="1"/>
  <c r="BO29" i="15"/>
  <c r="BO29" i="3"/>
  <c r="BO83" i="15"/>
  <c r="BP29" i="15"/>
  <c r="BP29" i="3"/>
  <c r="BP83" i="15"/>
  <c r="G65" i="4"/>
  <c r="F65" i="4" s="1"/>
  <c r="M65" i="4" s="1"/>
  <c r="AX45" i="5"/>
  <c r="AX46" i="5"/>
  <c r="K65" i="4" s="1"/>
  <c r="L65" i="4" s="1"/>
  <c r="F31" i="4"/>
  <c r="M31" i="4" s="1"/>
  <c r="BO35" i="3"/>
  <c r="BO89" i="15"/>
  <c r="BO35" i="15"/>
  <c r="BP17" i="3"/>
  <c r="BP71" i="15"/>
  <c r="BP17" i="15"/>
  <c r="BO37" i="15"/>
  <c r="BO91" i="15"/>
  <c r="BO37" i="3"/>
  <c r="AI45" i="5"/>
  <c r="AI46" i="5"/>
  <c r="BO97" i="15"/>
  <c r="BO43" i="3"/>
  <c r="BO43" i="15"/>
  <c r="BP43" i="3"/>
  <c r="BP97" i="15"/>
  <c r="BP43" i="15"/>
  <c r="M47" i="5"/>
  <c r="K79" i="4" s="1"/>
  <c r="L79" i="4" s="1"/>
  <c r="BO42" i="15"/>
  <c r="BO96" i="15"/>
  <c r="BO42" i="3"/>
  <c r="T47" i="5"/>
  <c r="K86" i="4" s="1"/>
  <c r="L86" i="4" s="1"/>
  <c r="R45" i="5"/>
  <c r="R46" i="5"/>
  <c r="K19" i="4" s="1"/>
  <c r="L19" i="4" s="1"/>
  <c r="R47" i="5"/>
  <c r="K84" i="4" s="1"/>
  <c r="L84" i="4" s="1"/>
  <c r="AS46" i="5"/>
  <c r="AS45" i="5"/>
  <c r="P45" i="5"/>
  <c r="P46" i="5"/>
  <c r="K17" i="4" s="1"/>
  <c r="L17" i="4" s="1"/>
  <c r="BO18" i="3"/>
  <c r="BO18" i="15"/>
  <c r="BO72" i="15"/>
  <c r="AT47" i="5"/>
  <c r="K126" i="4" s="1"/>
  <c r="L126" i="4" s="1"/>
  <c r="AF47" i="5"/>
  <c r="G46" i="5"/>
  <c r="K5" i="4" s="1"/>
  <c r="L5" i="4" s="1"/>
  <c r="G45" i="5"/>
  <c r="BP10" i="15"/>
  <c r="BP10" i="3"/>
  <c r="BP64" i="15"/>
  <c r="S45" i="5"/>
  <c r="S46" i="5"/>
  <c r="K20" i="4" s="1"/>
  <c r="L20" i="4" s="1"/>
  <c r="AU45" i="5"/>
  <c r="AU46" i="5"/>
  <c r="AU25" i="5"/>
  <c r="AU23" i="5" s="1"/>
  <c r="BP103" i="15"/>
  <c r="BP49" i="15"/>
  <c r="BP49" i="3"/>
  <c r="Z45" i="5"/>
  <c r="Z46" i="5"/>
  <c r="K29" i="4" s="1"/>
  <c r="L29" i="4" s="1"/>
  <c r="BO40" i="3"/>
  <c r="BO40" i="15"/>
  <c r="BO94" i="15"/>
  <c r="BP40" i="15"/>
  <c r="BP94" i="15"/>
  <c r="BP40" i="3"/>
  <c r="AD46" i="5"/>
  <c r="AD45" i="5"/>
  <c r="BO86" i="15"/>
  <c r="BO32" i="3"/>
  <c r="BO32" i="15"/>
  <c r="BP25" i="15"/>
  <c r="BP79" i="15"/>
  <c r="BP25" i="3"/>
  <c r="Q24" i="5"/>
  <c r="BO73" i="15"/>
  <c r="BO19" i="3"/>
  <c r="BO19" i="15"/>
  <c r="BP19" i="15"/>
  <c r="BP73" i="15"/>
  <c r="BP19" i="3"/>
  <c r="AW24" i="5"/>
  <c r="AW47" i="5"/>
  <c r="K129" i="4" s="1"/>
  <c r="L129" i="4" s="1"/>
  <c r="L25" i="5"/>
  <c r="AF14" i="3" s="1"/>
  <c r="BO31" i="15"/>
  <c r="BO31" i="3"/>
  <c r="BO85" i="15"/>
  <c r="AC47" i="5"/>
  <c r="K98" i="4" s="1"/>
  <c r="L98" i="4" s="1"/>
  <c r="AY47" i="5"/>
  <c r="BO107" i="15"/>
  <c r="BO53" i="3"/>
  <c r="BO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P8" i="3"/>
  <c r="BP8" i="15"/>
  <c r="BP62" i="15"/>
  <c r="AP45" i="5"/>
  <c r="AP46" i="5"/>
  <c r="AV24" i="5"/>
  <c r="BO50" i="15"/>
  <c r="BO104" i="15"/>
  <c r="BO50" i="3"/>
  <c r="BO23" i="3"/>
  <c r="BO23" i="15"/>
  <c r="BO77" i="15"/>
  <c r="U47" i="5"/>
  <c r="K87" i="4" s="1"/>
  <c r="L87" i="4" s="1"/>
  <c r="J25" i="5"/>
  <c r="AF12" i="3" s="1"/>
  <c r="BP12" i="3"/>
  <c r="BP12" i="15"/>
  <c r="BP66" i="15"/>
  <c r="N25" i="5"/>
  <c r="AG45" i="5"/>
  <c r="AG46" i="5"/>
  <c r="Y46" i="5"/>
  <c r="K27" i="4" s="1"/>
  <c r="L27" i="4" s="1"/>
  <c r="Y45" i="5"/>
  <c r="AO25" i="5"/>
  <c r="AN47" i="5"/>
  <c r="K113" i="4" s="1"/>
  <c r="L113" i="4" s="1"/>
  <c r="AN46" i="5"/>
  <c r="K48" i="4" s="1"/>
  <c r="L48" i="4" s="1"/>
  <c r="AN45" i="5"/>
  <c r="BO36" i="3"/>
  <c r="BO36" i="15"/>
  <c r="BO90" i="15"/>
  <c r="AH47" i="5"/>
  <c r="BO47" i="15"/>
  <c r="BO47" i="3"/>
  <c r="BO101" i="15"/>
  <c r="BP39" i="15"/>
  <c r="BP39" i="3"/>
  <c r="BP93" i="15"/>
  <c r="BO24" i="3"/>
  <c r="BO78" i="15"/>
  <c r="BO24" i="15"/>
  <c r="BP24" i="15"/>
  <c r="BP78" i="15"/>
  <c r="BP24" i="3"/>
  <c r="AJ24" i="5"/>
  <c r="BO38" i="3"/>
  <c r="BO38" i="15"/>
  <c r="BO92" i="15"/>
  <c r="BP13" i="3"/>
  <c r="BP13" i="15"/>
  <c r="BP67" i="15"/>
  <c r="BO67" i="15"/>
  <c r="BO13" i="3"/>
  <c r="BO13" i="15"/>
  <c r="AT24" i="5"/>
  <c r="BO102" i="15"/>
  <c r="BO48" i="15"/>
  <c r="BO48" i="3"/>
  <c r="BO99" i="15"/>
  <c r="BO45" i="3"/>
  <c r="BO45" i="15"/>
  <c r="AF46" i="5"/>
  <c r="K39" i="4" s="1"/>
  <c r="L39" i="4" s="1"/>
  <c r="AF45" i="5"/>
  <c r="BO34" i="15"/>
  <c r="BO34" i="3"/>
  <c r="BO88" i="15"/>
  <c r="BO21" i="3"/>
  <c r="BO21" i="15"/>
  <c r="BO75" i="15"/>
  <c r="S24" i="5"/>
  <c r="AU47" i="5"/>
  <c r="K127" i="4" s="1"/>
  <c r="L127" i="4" s="1"/>
  <c r="BP26" i="15"/>
  <c r="BP80" i="15"/>
  <c r="BP26" i="3"/>
  <c r="X47" i="5"/>
  <c r="K90" i="4" s="1"/>
  <c r="L90" i="4" s="1"/>
  <c r="AL46" i="5"/>
  <c r="K46" i="4" s="1"/>
  <c r="L46" i="4" s="1"/>
  <c r="AL45" i="5"/>
  <c r="AB24" i="5"/>
  <c r="AB45" i="5"/>
  <c r="AB46" i="5"/>
  <c r="K26" i="4" s="1"/>
  <c r="L26" i="4" s="1"/>
  <c r="F28" i="4"/>
  <c r="M28" i="4" s="1"/>
  <c r="W24" i="5"/>
  <c r="W26" i="5" s="1"/>
  <c r="BO25" i="15"/>
  <c r="BO25" i="3"/>
  <c r="BO79" i="15"/>
  <c r="Q45" i="5"/>
  <c r="Q46" i="5"/>
  <c r="K18" i="4" s="1"/>
  <c r="L18" i="4" s="1"/>
  <c r="BP105" i="15"/>
  <c r="BP51" i="3"/>
  <c r="BP51" i="15"/>
  <c r="AW46" i="5"/>
  <c r="K64" i="4" s="1"/>
  <c r="L64" i="4" s="1"/>
  <c r="AW45" i="5"/>
  <c r="BO14" i="15"/>
  <c r="BO14" i="3"/>
  <c r="BO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25" i="5"/>
  <c r="I45" i="5"/>
  <c r="I46" i="5"/>
  <c r="K9" i="4" s="1"/>
  <c r="L9" i="4" s="1"/>
  <c r="BP98" i="15"/>
  <c r="BP44" i="3"/>
  <c r="BP44" i="15"/>
  <c r="AP47" i="5"/>
  <c r="K121" i="4" s="1"/>
  <c r="L121" i="4" s="1"/>
  <c r="BP100" i="15"/>
  <c r="BP46" i="15"/>
  <c r="BP46" i="3"/>
  <c r="AV46" i="5"/>
  <c r="K63" i="4" s="1"/>
  <c r="L63" i="4" s="1"/>
  <c r="AV45" i="5"/>
  <c r="BP104" i="15"/>
  <c r="BP50" i="15"/>
  <c r="BP50" i="3"/>
  <c r="BP23" i="15"/>
  <c r="BP77" i="15"/>
  <c r="BP23" i="3"/>
  <c r="J47" i="5"/>
  <c r="K76" i="4" s="1"/>
  <c r="L76" i="4" s="1"/>
  <c r="AA47" i="5"/>
  <c r="K95" i="4" s="1"/>
  <c r="L95" i="4" s="1"/>
  <c r="AG47" i="5"/>
  <c r="K105" i="4" s="1"/>
  <c r="L105" i="4" s="1"/>
  <c r="BP35" i="3"/>
  <c r="BP89" i="15"/>
  <c r="BP35" i="15"/>
  <c r="O45" i="5"/>
  <c r="O46" i="5"/>
  <c r="K16" i="4" s="1"/>
  <c r="L16" i="4" s="1"/>
  <c r="O47" i="5"/>
  <c r="K81" i="4" s="1"/>
  <c r="L81" i="4" s="1"/>
  <c r="F33" i="4"/>
  <c r="M33" i="4" s="1"/>
  <c r="Y25" i="5"/>
  <c r="BP27" i="15"/>
  <c r="BP81" i="15"/>
  <c r="BP27" i="3"/>
  <c r="AO46" i="5"/>
  <c r="AO45" i="5"/>
  <c r="AN24" i="5"/>
  <c r="BP42" i="3"/>
  <c r="BP96" i="15"/>
  <c r="BP42" i="15"/>
  <c r="T24" i="5"/>
  <c r="T26" i="5" s="1"/>
  <c r="BO76" i="15"/>
  <c r="BO22" i="3"/>
  <c r="BO22" i="15"/>
  <c r="BP36" i="15"/>
  <c r="BP90" i="15"/>
  <c r="BP36" i="3"/>
  <c r="BO93" i="15"/>
  <c r="BO39" i="15"/>
  <c r="BO39" i="3"/>
  <c r="AK45" i="5"/>
  <c r="AK46" i="5"/>
  <c r="K45" i="4" s="1"/>
  <c r="L45" i="4" s="1"/>
  <c r="BP92" i="15"/>
  <c r="BP38" i="3"/>
  <c r="BP38" i="15"/>
  <c r="K47" i="5"/>
  <c r="K46" i="5"/>
  <c r="K12" i="4" s="1"/>
  <c r="L12" i="4" s="1"/>
  <c r="K45" i="5"/>
  <c r="BP18" i="15"/>
  <c r="BP18" i="3"/>
  <c r="BP72" i="15"/>
  <c r="AT46" i="5"/>
  <c r="AT45" i="5"/>
  <c r="AQ45" i="5"/>
  <c r="AQ46" i="5"/>
  <c r="K57" i="4" s="1"/>
  <c r="L57" i="4" s="1"/>
  <c r="AQ47" i="5"/>
  <c r="K122" i="4" s="1"/>
  <c r="L122" i="4" s="1"/>
  <c r="G70" i="4"/>
  <c r="F70" i="4" s="1"/>
  <c r="M70" i="4" s="1"/>
  <c r="G47" i="5"/>
  <c r="K70" i="4" s="1"/>
  <c r="L70" i="4" s="1"/>
  <c r="G24" i="5"/>
  <c r="BO9" i="3"/>
  <c r="BO63" i="15"/>
  <c r="BO9" i="15"/>
  <c r="BO10" i="15"/>
  <c r="BO10" i="3"/>
  <c r="BO64" i="15"/>
  <c r="BO80" i="15"/>
  <c r="BO26" i="3"/>
  <c r="BO26" i="15"/>
  <c r="BO28" i="15"/>
  <c r="BO28" i="3"/>
  <c r="BO82" i="15"/>
  <c r="BP82" i="15"/>
  <c r="BP28" i="15"/>
  <c r="BP28" i="3"/>
  <c r="W46" i="5"/>
  <c r="K24" i="4" s="1"/>
  <c r="L24" i="4" s="1"/>
  <c r="W45" i="5"/>
  <c r="L45" i="5"/>
  <c r="L46" i="5"/>
  <c r="K13" i="4" s="1"/>
  <c r="L13" i="4" s="1"/>
  <c r="AC24" i="5"/>
  <c r="AC45" i="5"/>
  <c r="AC46" i="5"/>
  <c r="BP53" i="3"/>
  <c r="BP53" i="15"/>
  <c r="BP107" i="15"/>
  <c r="J66" i="4"/>
  <c r="F131" i="4"/>
  <c r="M131" i="4" s="1"/>
  <c r="I34" i="4"/>
  <c r="G97" i="4"/>
  <c r="F19" i="4"/>
  <c r="M19" i="4" s="1"/>
  <c r="G64" i="4"/>
  <c r="F64" i="4" s="1"/>
  <c r="M64" i="4" s="1"/>
  <c r="F92" i="4"/>
  <c r="M92" i="4" s="1"/>
  <c r="AE10" i="2"/>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O8" i="3"/>
  <c r="BO8" i="15"/>
  <c r="BO62" i="15"/>
  <c r="BP41" i="3"/>
  <c r="BP41" i="15"/>
  <c r="BP95" i="15"/>
  <c r="AE25" i="5"/>
  <c r="BO11" i="15"/>
  <c r="BO65" i="15"/>
  <c r="BO11" i="3"/>
  <c r="AP25" i="5"/>
  <c r="BO44" i="15"/>
  <c r="BO98" i="15"/>
  <c r="BO44" i="3"/>
  <c r="AR24" i="5"/>
  <c r="BO100" i="15"/>
  <c r="BO46" i="15"/>
  <c r="BO46" i="3"/>
  <c r="AR46" i="5"/>
  <c r="K58" i="4" s="1"/>
  <c r="L58" i="4" s="1"/>
  <c r="AR45" i="5"/>
  <c r="BO12" i="3"/>
  <c r="BO66" i="15"/>
  <c r="BO12" i="15"/>
  <c r="BO70" i="15"/>
  <c r="BO16" i="3"/>
  <c r="BO16" i="15"/>
  <c r="N45" i="5"/>
  <c r="N46" i="5"/>
  <c r="K15" i="4" s="1"/>
  <c r="L15" i="4" s="1"/>
  <c r="AA45" i="5"/>
  <c r="AA46" i="5"/>
  <c r="K30" i="4" s="1"/>
  <c r="L30" i="4" s="1"/>
  <c r="BP52" i="15"/>
  <c r="BP52" i="3"/>
  <c r="BP106" i="15"/>
  <c r="BO106" i="15"/>
  <c r="BO52" i="3"/>
  <c r="BO52" i="15"/>
  <c r="BO71" i="15"/>
  <c r="BO17" i="3"/>
  <c r="BO17" i="15"/>
  <c r="BP37" i="3"/>
  <c r="BP91" i="15"/>
  <c r="BP37" i="15"/>
  <c r="BO81" i="15"/>
  <c r="BO27" i="15"/>
  <c r="BO27" i="3"/>
  <c r="AO24" i="5"/>
  <c r="AO26" i="5" s="1"/>
  <c r="BO15" i="3"/>
  <c r="BO69" i="15"/>
  <c r="BO15" i="15"/>
  <c r="BP69" i="15"/>
  <c r="BP15" i="15"/>
  <c r="BP15" i="3"/>
  <c r="M45" i="5"/>
  <c r="M46" i="5"/>
  <c r="K14" i="4" s="1"/>
  <c r="L14" i="4" s="1"/>
  <c r="T46" i="5"/>
  <c r="K21" i="4" s="1"/>
  <c r="L21" i="4" s="1"/>
  <c r="T45" i="5"/>
  <c r="T25" i="5"/>
  <c r="BP22" i="3"/>
  <c r="BP76" i="15"/>
  <c r="BP22" i="15"/>
  <c r="AH24" i="5"/>
  <c r="AH25" i="5"/>
  <c r="AH45" i="5"/>
  <c r="AH46" i="5"/>
  <c r="BP74" i="15"/>
  <c r="BP20" i="15"/>
  <c r="BP20" i="3"/>
  <c r="BO20" i="15"/>
  <c r="BO74" i="15"/>
  <c r="BO20" i="3"/>
  <c r="AS24" i="5"/>
  <c r="BP47" i="15"/>
  <c r="BP47" i="3"/>
  <c r="BP101" i="15"/>
  <c r="V25" i="5"/>
  <c r="V45" i="5"/>
  <c r="V46" i="5"/>
  <c r="K23" i="4" s="1"/>
  <c r="L23" i="4" s="1"/>
  <c r="AJ47" i="5"/>
  <c r="K109" i="4" s="1"/>
  <c r="L109" i="4" s="1"/>
  <c r="AJ25" i="5"/>
  <c r="AJ45" i="5"/>
  <c r="AJ46" i="5"/>
  <c r="K24" i="5"/>
  <c r="K25" i="5"/>
  <c r="P47" i="5"/>
  <c r="K82" i="4" s="1"/>
  <c r="L82" i="4" s="1"/>
  <c r="BP48" i="3"/>
  <c r="BP102" i="15"/>
  <c r="BP48" i="15"/>
  <c r="AQ24" i="5"/>
  <c r="BP45" i="15"/>
  <c r="BP99" i="15"/>
  <c r="BP45" i="3"/>
  <c r="BP34" i="15"/>
  <c r="BP88" i="15"/>
  <c r="BP34" i="3"/>
  <c r="BP9" i="3"/>
  <c r="BP9" i="15"/>
  <c r="BP63" i="15"/>
  <c r="H45" i="5"/>
  <c r="H46" i="5"/>
  <c r="K7" i="4" s="1"/>
  <c r="L7" i="4" s="1"/>
  <c r="G72" i="4"/>
  <c r="F72" i="4" s="1"/>
  <c r="M72" i="4" s="1"/>
  <c r="H47" i="5"/>
  <c r="K72" i="4" s="1"/>
  <c r="L72" i="4" s="1"/>
  <c r="O6" i="20" l="1"/>
  <c r="O35" i="20"/>
  <c r="AC25" i="5"/>
  <c r="AF24" i="5"/>
  <c r="H24" i="5"/>
  <c r="H26" i="5" s="1"/>
  <c r="H28" i="5" s="1"/>
  <c r="AG24" i="5"/>
  <c r="AE8" i="2"/>
  <c r="O10" i="20"/>
  <c r="P25" i="5"/>
  <c r="AI24" i="5"/>
  <c r="AG25" i="5"/>
  <c r="AF35" i="3" s="1"/>
  <c r="J24" i="5"/>
  <c r="AR25" i="5"/>
  <c r="AR23" i="5" s="1"/>
  <c r="AK24" i="5"/>
  <c r="N26" i="12"/>
  <c r="Q25" i="5"/>
  <c r="Q26" i="5" s="1"/>
  <c r="Q28" i="5" s="1"/>
  <c r="AL24" i="5"/>
  <c r="AM25" i="5"/>
  <c r="AF41" i="3" s="1"/>
  <c r="AM24" i="5"/>
  <c r="AE41" i="3" s="1"/>
  <c r="AA25" i="5"/>
  <c r="AF29" i="3" s="1"/>
  <c r="AE12" i="3"/>
  <c r="J26" i="5"/>
  <c r="AE39" i="3"/>
  <c r="AK26" i="5"/>
  <c r="AL26" i="5"/>
  <c r="AE10" i="3"/>
  <c r="AE35" i="3"/>
  <c r="AE42" i="3"/>
  <c r="AE45" i="3"/>
  <c r="AE30" i="3"/>
  <c r="AB26" i="5"/>
  <c r="AU26" i="5"/>
  <c r="AE26" i="5"/>
  <c r="AH26" i="5"/>
  <c r="AC26" i="5"/>
  <c r="AJ26" i="5"/>
  <c r="K26" i="5"/>
  <c r="F25" i="5"/>
  <c r="F40" i="4"/>
  <c r="M40" i="4" s="1"/>
  <c r="M8" i="12"/>
  <c r="AD12" i="3"/>
  <c r="N31" i="20"/>
  <c r="AD6" i="2"/>
  <c r="AD39" i="3"/>
  <c r="AD41" i="2"/>
  <c r="N10" i="12"/>
  <c r="N8" i="12"/>
  <c r="O8" i="20"/>
  <c r="S25" i="5"/>
  <c r="S26" i="5" s="1"/>
  <c r="S28" i="5" s="1"/>
  <c r="O26" i="20"/>
  <c r="AE26" i="2"/>
  <c r="AD31" i="2"/>
  <c r="M31" i="12"/>
  <c r="F47" i="4"/>
  <c r="M47" i="4" s="1"/>
  <c r="F97" i="4"/>
  <c r="M97" i="4" s="1"/>
  <c r="M38" i="12"/>
  <c r="AD38" i="2"/>
  <c r="Q3165" i="6"/>
  <c r="P3166" i="6"/>
  <c r="F109" i="4"/>
  <c r="M109" i="4" s="1"/>
  <c r="N31" i="12"/>
  <c r="N35" i="12"/>
  <c r="N8" i="20"/>
  <c r="N35" i="20"/>
  <c r="N6" i="12"/>
  <c r="M26" i="12"/>
  <c r="AE31" i="2"/>
  <c r="AE35" i="2"/>
  <c r="AD35" i="2"/>
  <c r="M6" i="12"/>
  <c r="N41" i="20"/>
  <c r="AE6" i="2"/>
  <c r="AD26" i="2"/>
  <c r="AD8" i="2"/>
  <c r="M35" i="12"/>
  <c r="N6" i="20"/>
  <c r="M41" i="12"/>
  <c r="N26" i="20"/>
  <c r="F44" i="4"/>
  <c r="M44" i="4" s="1"/>
  <c r="AD24" i="5"/>
  <c r="AD25" i="5"/>
  <c r="AA24" i="5"/>
  <c r="AA50" i="5" s="1"/>
  <c r="K66" i="4"/>
  <c r="L66" i="4" s="1"/>
  <c r="K123" i="4"/>
  <c r="L123" i="4" s="1"/>
  <c r="K112" i="4"/>
  <c r="L112" i="4" s="1"/>
  <c r="P24" i="5"/>
  <c r="O25" i="5"/>
  <c r="AF17" i="3" s="1"/>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M50" i="5" s="1"/>
  <c r="U24" i="5"/>
  <c r="F66" i="4"/>
  <c r="M66" i="4" s="1"/>
  <c r="F69" i="4"/>
  <c r="M69" i="4" s="1"/>
  <c r="F34" i="4"/>
  <c r="M34" i="4" s="1"/>
  <c r="T13" i="5"/>
  <c r="AE25" i="3"/>
  <c r="N23" i="5"/>
  <c r="AF19" i="3"/>
  <c r="AE13" i="5"/>
  <c r="AE28" i="5"/>
  <c r="AE40" i="3"/>
  <c r="H13" i="5"/>
  <c r="U23" i="5"/>
  <c r="AF26" i="3"/>
  <c r="S13" i="5"/>
  <c r="AF13" i="5"/>
  <c r="AE43" i="3"/>
  <c r="AJ28" i="5"/>
  <c r="AJ13" i="5"/>
  <c r="AE48" i="3"/>
  <c r="J23" i="5"/>
  <c r="Q13" i="5"/>
  <c r="AE22" i="3"/>
  <c r="AE21" i="3"/>
  <c r="AB23" i="5"/>
  <c r="AF36" i="3"/>
  <c r="S23" i="5"/>
  <c r="AF24" i="3"/>
  <c r="T28" i="5"/>
  <c r="T23" i="5"/>
  <c r="AF25" i="3"/>
  <c r="G13" i="5"/>
  <c r="AE9" i="3"/>
  <c r="Y23" i="5"/>
  <c r="AF31" i="3"/>
  <c r="AV13" i="5"/>
  <c r="AL28" i="5"/>
  <c r="AL13" i="5"/>
  <c r="AE50" i="3"/>
  <c r="AK28" i="5"/>
  <c r="AK13" i="5"/>
  <c r="AE49" i="3"/>
  <c r="AN13" i="5"/>
  <c r="I23" i="5"/>
  <c r="AF13" i="3"/>
  <c r="M35" i="20"/>
  <c r="W13" i="5"/>
  <c r="W28" i="5"/>
  <c r="X23" i="5"/>
  <c r="AT13" i="5"/>
  <c r="AO23" i="5"/>
  <c r="Y24" i="5"/>
  <c r="Y26" i="5" s="1"/>
  <c r="AW13" i="5"/>
  <c r="AL23" i="5"/>
  <c r="G25" i="5"/>
  <c r="G26" i="5" s="1"/>
  <c r="AN25" i="5"/>
  <c r="AN26" i="5" s="1"/>
  <c r="O24" i="5"/>
  <c r="N24" i="5"/>
  <c r="AP24" i="5"/>
  <c r="L50" i="12"/>
  <c r="M50" i="20"/>
  <c r="AK23" i="5"/>
  <c r="AF49" i="3"/>
  <c r="AO28" i="5"/>
  <c r="AO13" i="5"/>
  <c r="AE38" i="3"/>
  <c r="M25" i="5"/>
  <c r="W23" i="5"/>
  <c r="R25" i="5"/>
  <c r="AF20" i="3" s="1"/>
  <c r="I24" i="5"/>
  <c r="F24" i="5"/>
  <c r="F26" i="5" s="1"/>
  <c r="AW25" i="5"/>
  <c r="AW23" i="5" s="1"/>
  <c r="AU28" i="5"/>
  <c r="AU13" i="5"/>
  <c r="V24" i="5"/>
  <c r="AH13" i="5"/>
  <c r="AH28" i="5"/>
  <c r="AE46" i="3"/>
  <c r="J13" i="5"/>
  <c r="J28" i="5"/>
  <c r="AR13" i="5"/>
  <c r="P23" i="5"/>
  <c r="AF21" i="3"/>
  <c r="AQ13" i="5"/>
  <c r="K23" i="5"/>
  <c r="AF16" i="3"/>
  <c r="AJ23" i="5"/>
  <c r="L54" i="12"/>
  <c r="M54" i="20"/>
  <c r="AC13" i="5"/>
  <c r="AC28" i="5"/>
  <c r="AE37" i="3"/>
  <c r="L51" i="12"/>
  <c r="M51" i="20"/>
  <c r="AB13" i="5"/>
  <c r="AB28" i="5"/>
  <c r="AE36" i="3"/>
  <c r="AX24" i="5"/>
  <c r="AY24" i="5"/>
  <c r="L23" i="5"/>
  <c r="X24" i="5"/>
  <c r="X26" i="5" s="1"/>
  <c r="AT25" i="5"/>
  <c r="AT23" i="5" s="1"/>
  <c r="AS25" i="5"/>
  <c r="AS23" i="5" s="1"/>
  <c r="AX25" i="5"/>
  <c r="AX23" i="5" s="1"/>
  <c r="L4" i="4"/>
  <c r="P4" i="4"/>
  <c r="L24" i="5"/>
  <c r="Z25" i="5"/>
  <c r="AF28" i="3" s="1"/>
  <c r="AF25" i="5"/>
  <c r="AF34" i="3" s="1"/>
  <c r="AP23" i="5"/>
  <c r="AE51" i="3"/>
  <c r="K13" i="5"/>
  <c r="K28" i="5"/>
  <c r="V23" i="5"/>
  <c r="AF27" i="3"/>
  <c r="AS13" i="5"/>
  <c r="AH23" i="5"/>
  <c r="AF46" i="3"/>
  <c r="AE23" i="5"/>
  <c r="AF40" i="3"/>
  <c r="L52" i="12"/>
  <c r="M52" i="20"/>
  <c r="H23" i="5"/>
  <c r="AF11" i="3"/>
  <c r="AG23" i="5"/>
  <c r="AF38" i="3"/>
  <c r="R24" i="5"/>
  <c r="AI25" i="5"/>
  <c r="AG13" i="5"/>
  <c r="AV25" i="5"/>
  <c r="AV23" i="5" s="1"/>
  <c r="F23" i="5"/>
  <c r="AF8" i="3"/>
  <c r="AY25" i="5"/>
  <c r="Q23" i="5"/>
  <c r="AF22" i="3"/>
  <c r="AQ25" i="5"/>
  <c r="AQ26" i="5" s="1"/>
  <c r="AI13" i="5"/>
  <c r="AE47" i="3"/>
  <c r="AC23" i="5"/>
  <c r="Z24" i="5"/>
  <c r="AM13" i="5" l="1"/>
  <c r="AD10" i="3"/>
  <c r="N38" i="20"/>
  <c r="AR26" i="5"/>
  <c r="AR28" i="5" s="1"/>
  <c r="R26" i="5"/>
  <c r="AC8" i="2"/>
  <c r="O37" i="20"/>
  <c r="O31" i="20"/>
  <c r="AD36" i="3"/>
  <c r="L35" i="12"/>
  <c r="AD35" i="3"/>
  <c r="AG26" i="5"/>
  <c r="AG28" i="5" s="1"/>
  <c r="AD30" i="3"/>
  <c r="P26" i="5"/>
  <c r="P50" i="5"/>
  <c r="BH50" i="5" s="1"/>
  <c r="AF32" i="3"/>
  <c r="AD51" i="5"/>
  <c r="AA23" i="5"/>
  <c r="AA51" i="5"/>
  <c r="AM23" i="5"/>
  <c r="AD41" i="3"/>
  <c r="AC37" i="2" s="1"/>
  <c r="AE37" i="2"/>
  <c r="AA26" i="5"/>
  <c r="AA28" i="5" s="1"/>
  <c r="AM26" i="5"/>
  <c r="AM28" i="5" s="1"/>
  <c r="N37" i="12"/>
  <c r="AD37" i="2"/>
  <c r="N37" i="20"/>
  <c r="AS26" i="5"/>
  <c r="AV26" i="5"/>
  <c r="AT26" i="5"/>
  <c r="AE14" i="3"/>
  <c r="L26" i="5"/>
  <c r="AE53" i="3"/>
  <c r="AY26" i="5"/>
  <c r="AF26" i="5"/>
  <c r="AE28" i="3"/>
  <c r="Z26" i="5"/>
  <c r="AE11" i="3"/>
  <c r="I26" i="5"/>
  <c r="AE16" i="3"/>
  <c r="N26" i="5"/>
  <c r="U28" i="5"/>
  <c r="U26" i="5"/>
  <c r="AX26" i="5"/>
  <c r="AE24" i="3"/>
  <c r="V26" i="5"/>
  <c r="AE44" i="3"/>
  <c r="AP26" i="5"/>
  <c r="M26" i="5"/>
  <c r="M28" i="5" s="1"/>
  <c r="AW26" i="5"/>
  <c r="AI26" i="5"/>
  <c r="AI28" i="5" s="1"/>
  <c r="M37" i="12"/>
  <c r="O26" i="5"/>
  <c r="O28" i="5" s="1"/>
  <c r="AD26" i="5"/>
  <c r="AD28" i="5" s="1"/>
  <c r="AD28" i="3"/>
  <c r="AD21" i="3"/>
  <c r="AE34" i="3"/>
  <c r="P13" i="5"/>
  <c r="AD25" i="3"/>
  <c r="AD38" i="3"/>
  <c r="AD16" i="3"/>
  <c r="AD40" i="3"/>
  <c r="AD46" i="3"/>
  <c r="AD49" i="3"/>
  <c r="AD22" i="3"/>
  <c r="AD11" i="3"/>
  <c r="AD23" i="5"/>
  <c r="P28" i="5"/>
  <c r="AE18" i="3"/>
  <c r="L31" i="12"/>
  <c r="L6" i="12"/>
  <c r="L8" i="12"/>
  <c r="M8" i="20"/>
  <c r="O23" i="5"/>
  <c r="AC35" i="2"/>
  <c r="AE32" i="3"/>
  <c r="AD13" i="5"/>
  <c r="Q3166" i="6"/>
  <c r="P3167" i="6"/>
  <c r="N28" i="12"/>
  <c r="AF50" i="3"/>
  <c r="AF42" i="3"/>
  <c r="N10" i="20"/>
  <c r="AD10" i="2"/>
  <c r="M10" i="12"/>
  <c r="AF48" i="3"/>
  <c r="AE52" i="3"/>
  <c r="AF15" i="3"/>
  <c r="AF37" i="3"/>
  <c r="AQ23" i="5"/>
  <c r="AF45" i="3"/>
  <c r="AY23" i="5"/>
  <c r="AF53" i="3"/>
  <c r="M49" i="12"/>
  <c r="AD49" i="2"/>
  <c r="N49" i="20"/>
  <c r="AE15" i="3"/>
  <c r="AF51" i="3"/>
  <c r="AA13" i="5"/>
  <c r="AF44" i="3"/>
  <c r="M13" i="5"/>
  <c r="AE26" i="3"/>
  <c r="U13" i="5"/>
  <c r="N34" i="12"/>
  <c r="O34" i="20"/>
  <c r="AE34" i="2"/>
  <c r="O42" i="20"/>
  <c r="AE42" i="2"/>
  <c r="N42" i="12"/>
  <c r="O17" i="20"/>
  <c r="N17" i="12"/>
  <c r="O24" i="20"/>
  <c r="AE24" i="2"/>
  <c r="N24" i="12"/>
  <c r="AP28" i="5"/>
  <c r="AP13" i="5"/>
  <c r="O53" i="20"/>
  <c r="N53" i="12"/>
  <c r="N9" i="12"/>
  <c r="O9" i="20"/>
  <c r="AE9" i="2"/>
  <c r="N22" i="12"/>
  <c r="O22" i="20"/>
  <c r="O18" i="20"/>
  <c r="N18" i="12"/>
  <c r="AE18" i="2"/>
  <c r="AE7" i="2"/>
  <c r="N7" i="12"/>
  <c r="O7" i="20"/>
  <c r="N36" i="12"/>
  <c r="O36" i="20"/>
  <c r="AF23" i="5"/>
  <c r="AF43" i="3"/>
  <c r="AY28" i="5"/>
  <c r="AY13" i="5"/>
  <c r="AQ28" i="5"/>
  <c r="AD42" i="2"/>
  <c r="N42" i="20"/>
  <c r="M42" i="12"/>
  <c r="N34" i="20"/>
  <c r="AD34" i="2"/>
  <c r="M34" i="12"/>
  <c r="AN23" i="5"/>
  <c r="AF52" i="3"/>
  <c r="Y28" i="5"/>
  <c r="Y13" i="5"/>
  <c r="AE31" i="3"/>
  <c r="AT28" i="5"/>
  <c r="M45" i="12"/>
  <c r="N45" i="20"/>
  <c r="AD45" i="2"/>
  <c r="AD5" i="2"/>
  <c r="M5" i="12"/>
  <c r="N5" i="20"/>
  <c r="O21" i="20"/>
  <c r="N21" i="12"/>
  <c r="AE21" i="2"/>
  <c r="AE20" i="2"/>
  <c r="N20" i="12"/>
  <c r="O20" i="20"/>
  <c r="AD17" i="2"/>
  <c r="M17" i="12"/>
  <c r="N17" i="20"/>
  <c r="AD20" i="2"/>
  <c r="M20" i="12"/>
  <c r="N20" i="20"/>
  <c r="O16" i="20"/>
  <c r="AE16" i="2"/>
  <c r="N16" i="12"/>
  <c r="N23" i="12"/>
  <c r="O23" i="20"/>
  <c r="AE23" i="2"/>
  <c r="AX13" i="5"/>
  <c r="AX28" i="5"/>
  <c r="V13" i="5"/>
  <c r="V28" i="5"/>
  <c r="AE27" i="3"/>
  <c r="I13" i="5"/>
  <c r="I28" i="5"/>
  <c r="AE13" i="3"/>
  <c r="M39" i="12"/>
  <c r="AD39" i="2"/>
  <c r="N39" i="20"/>
  <c r="N47" i="20"/>
  <c r="AD47" i="2"/>
  <c r="M47" i="12"/>
  <c r="L28" i="5"/>
  <c r="L13" i="5"/>
  <c r="AE17" i="3"/>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N13" i="12"/>
  <c r="AE13" i="2"/>
  <c r="O13" i="20"/>
  <c r="M33" i="12"/>
  <c r="AD33" i="2"/>
  <c r="N33" i="20"/>
  <c r="N30" i="20"/>
  <c r="M30" i="12"/>
  <c r="O13" i="5"/>
  <c r="AE20" i="3"/>
  <c r="G23" i="5"/>
  <c r="AF9" i="3"/>
  <c r="AW28" i="5"/>
  <c r="N46" i="20"/>
  <c r="M46" i="12"/>
  <c r="AD46" i="2"/>
  <c r="AV28" i="5"/>
  <c r="O27" i="20"/>
  <c r="AE27" i="2"/>
  <c r="N27" i="12"/>
  <c r="G28" i="5"/>
  <c r="O32" i="20"/>
  <c r="N32" i="12"/>
  <c r="AE32" i="2"/>
  <c r="N44" i="20"/>
  <c r="AD44" i="2"/>
  <c r="M44" i="12"/>
  <c r="N47" i="12"/>
  <c r="AE47" i="2"/>
  <c r="N15" i="12"/>
  <c r="AE15" i="2"/>
  <c r="O15" i="20"/>
  <c r="M21" i="12"/>
  <c r="AD21" i="2"/>
  <c r="N21" i="20"/>
  <c r="AI23" i="5"/>
  <c r="AF47" i="3"/>
  <c r="N55" i="12"/>
  <c r="O55" i="20"/>
  <c r="Z23" i="5"/>
  <c r="AF33" i="3"/>
  <c r="X13" i="5"/>
  <c r="X28" i="5"/>
  <c r="AE29" i="3"/>
  <c r="AD32" i="2"/>
  <c r="M32" i="12"/>
  <c r="N32" i="20"/>
  <c r="AE12" i="2"/>
  <c r="N12" i="12"/>
  <c r="O12" i="20"/>
  <c r="N13" i="5"/>
  <c r="N28" i="5"/>
  <c r="AE19" i="3"/>
  <c r="AE25" i="2"/>
  <c r="N25" i="12"/>
  <c r="O25" i="20"/>
  <c r="M18" i="12"/>
  <c r="N18" i="20"/>
  <c r="N36" i="20"/>
  <c r="M36" i="12"/>
  <c r="Z13" i="5"/>
  <c r="Z28" i="5"/>
  <c r="AE33" i="3"/>
  <c r="M43" i="12"/>
  <c r="N43" i="20"/>
  <c r="AD43" i="2"/>
  <c r="N4" i="12"/>
  <c r="O4" i="20"/>
  <c r="AE4" i="2"/>
  <c r="M40" i="12"/>
  <c r="N40" i="20"/>
  <c r="AD40" i="2"/>
  <c r="R28" i="5"/>
  <c r="R13" i="5"/>
  <c r="AE23" i="3"/>
  <c r="AS28" i="5"/>
  <c r="N12" i="20"/>
  <c r="M12" i="12"/>
  <c r="AD12" i="2"/>
  <c r="N44" i="12"/>
  <c r="F13" i="5"/>
  <c r="AE8" i="3"/>
  <c r="R23" i="5"/>
  <c r="AF23" i="3"/>
  <c r="M23" i="5"/>
  <c r="AF18" i="3"/>
  <c r="M53" i="12"/>
  <c r="N53" i="20"/>
  <c r="AE45" i="2"/>
  <c r="N45" i="12"/>
  <c r="O45" i="20"/>
  <c r="AE46" i="2"/>
  <c r="AD24" i="2"/>
  <c r="M24" i="12"/>
  <c r="N24" i="20"/>
  <c r="AN28" i="5"/>
  <c r="AE30" i="2"/>
  <c r="O30" i="20"/>
  <c r="N30" i="12"/>
  <c r="AF28" i="5"/>
  <c r="M7" i="12"/>
  <c r="N7" i="20"/>
  <c r="AD7" i="2"/>
  <c r="AD9" i="3" l="1"/>
  <c r="AD26" i="3"/>
  <c r="O47" i="20"/>
  <c r="AD48" i="3"/>
  <c r="AD42" i="3"/>
  <c r="AD24" i="3"/>
  <c r="AE28" i="2"/>
  <c r="L26" i="12"/>
  <c r="AC26" i="2"/>
  <c r="M26" i="20"/>
  <c r="AE22" i="2"/>
  <c r="AD17" i="3"/>
  <c r="AD27" i="3"/>
  <c r="AD43" i="3"/>
  <c r="AD53" i="3"/>
  <c r="AD37" i="3"/>
  <c r="AD50" i="3"/>
  <c r="AD14" i="3"/>
  <c r="AD8" i="3"/>
  <c r="AD20" i="3"/>
  <c r="AD13" i="3"/>
  <c r="O40" i="20"/>
  <c r="N11" i="12"/>
  <c r="AD34" i="3"/>
  <c r="M31" i="20"/>
  <c r="AC31" i="2"/>
  <c r="AE36" i="2"/>
  <c r="AD47" i="3"/>
  <c r="AD31" i="3"/>
  <c r="AD45" i="3"/>
  <c r="L37" i="12"/>
  <c r="AC6" i="2"/>
  <c r="M6" i="20"/>
  <c r="O28" i="20"/>
  <c r="M37" i="20"/>
  <c r="AE1" i="3"/>
  <c r="AD44" i="3"/>
  <c r="AD18" i="2"/>
  <c r="AD19" i="3"/>
  <c r="AD23" i="3"/>
  <c r="AD36" i="2"/>
  <c r="AD33" i="3"/>
  <c r="M48" i="12"/>
  <c r="AD52" i="3"/>
  <c r="AD51" i="3"/>
  <c r="AD11" i="2"/>
  <c r="AD15" i="3"/>
  <c r="AD28" i="2"/>
  <c r="AD32" i="3"/>
  <c r="M14" i="12"/>
  <c r="AD18" i="3"/>
  <c r="AD30" i="2"/>
  <c r="AD29" i="3"/>
  <c r="AD14" i="2"/>
  <c r="N14" i="20"/>
  <c r="M28" i="12"/>
  <c r="AE44" i="2"/>
  <c r="AD48" i="2"/>
  <c r="N28" i="20"/>
  <c r="N48" i="20"/>
  <c r="O44" i="20"/>
  <c r="N11" i="20"/>
  <c r="O11" i="20"/>
  <c r="N33" i="12"/>
  <c r="M11" i="12"/>
  <c r="O33" i="20"/>
  <c r="AE33" i="2"/>
  <c r="Q3167" i="6"/>
  <c r="P3168" i="6"/>
  <c r="N46" i="12"/>
  <c r="N40" i="12"/>
  <c r="M49" i="20"/>
  <c r="L49" i="12"/>
  <c r="AC49" i="2"/>
  <c r="AE11" i="2"/>
  <c r="O46" i="20"/>
  <c r="AE41" i="2"/>
  <c r="N41" i="12"/>
  <c r="O41" i="20"/>
  <c r="AC10" i="2"/>
  <c r="M10" i="20"/>
  <c r="L10" i="12"/>
  <c r="AC11" i="2"/>
  <c r="N49" i="12"/>
  <c r="O49" i="20"/>
  <c r="AE49" i="2"/>
  <c r="N38" i="12"/>
  <c r="AE38" i="2"/>
  <c r="O38" i="20"/>
  <c r="AE17" i="2"/>
  <c r="AE40" i="2"/>
  <c r="L40" i="12"/>
  <c r="N22" i="20"/>
  <c r="M22" i="12"/>
  <c r="AD22" i="2"/>
  <c r="P53" i="12"/>
  <c r="L4" i="12"/>
  <c r="AC4" i="2"/>
  <c r="M4" i="20"/>
  <c r="AC24" i="2"/>
  <c r="M24" i="20"/>
  <c r="L24" i="12"/>
  <c r="M53" i="20"/>
  <c r="L53" i="12"/>
  <c r="L18" i="12"/>
  <c r="M18" i="20"/>
  <c r="M39" i="20"/>
  <c r="AC39" i="2"/>
  <c r="L39" i="12"/>
  <c r="AD23" i="2"/>
  <c r="M23" i="12"/>
  <c r="N23" i="20"/>
  <c r="N48" i="12"/>
  <c r="O48" i="20"/>
  <c r="AE48" i="2"/>
  <c r="N39" i="12"/>
  <c r="O39" i="20"/>
  <c r="AE39" i="2"/>
  <c r="M12" i="20"/>
  <c r="L12" i="12"/>
  <c r="L32" i="12"/>
  <c r="M32" i="20"/>
  <c r="AC32" i="2"/>
  <c r="N29" i="12"/>
  <c r="AE29" i="2"/>
  <c r="O29" i="20"/>
  <c r="AD16" i="2"/>
  <c r="M16" i="12"/>
  <c r="N16" i="20"/>
  <c r="L30" i="12"/>
  <c r="M30" i="20"/>
  <c r="AC30" i="2"/>
  <c r="L33" i="12"/>
  <c r="M33" i="20"/>
  <c r="L47" i="12"/>
  <c r="AC47" i="2"/>
  <c r="M47" i="20"/>
  <c r="M9" i="12"/>
  <c r="AD9" i="2"/>
  <c r="N9" i="20"/>
  <c r="AC12" i="2"/>
  <c r="N27" i="20"/>
  <c r="AD27" i="2"/>
  <c r="M27" i="12"/>
  <c r="AC33" i="2"/>
  <c r="N14" i="12"/>
  <c r="AE14" i="2"/>
  <c r="O14" i="20"/>
  <c r="M36" i="20"/>
  <c r="AC36" i="2"/>
  <c r="L36" i="12"/>
  <c r="AC18" i="2"/>
  <c r="N15" i="20"/>
  <c r="AD15" i="2"/>
  <c r="M15" i="12"/>
  <c r="M25" i="12"/>
  <c r="AD25" i="2"/>
  <c r="N25" i="20"/>
  <c r="M46" i="20"/>
  <c r="AC46" i="2"/>
  <c r="L46" i="12"/>
  <c r="M13" i="12"/>
  <c r="AD13" i="2"/>
  <c r="N13" i="20"/>
  <c r="M45" i="20"/>
  <c r="L45" i="12"/>
  <c r="AC45" i="2"/>
  <c r="AC34" i="2"/>
  <c r="M34" i="20"/>
  <c r="L34" i="12"/>
  <c r="M42" i="20"/>
  <c r="L42" i="12"/>
  <c r="AC42" i="2"/>
  <c r="M22" i="20"/>
  <c r="L22" i="12"/>
  <c r="AD4" i="2"/>
  <c r="M4" i="12"/>
  <c r="N4" i="20"/>
  <c r="AE61" i="3"/>
  <c r="AC7" i="2"/>
  <c r="L7" i="12"/>
  <c r="M7" i="20"/>
  <c r="AE19" i="2"/>
  <c r="O19" i="20"/>
  <c r="N19" i="12"/>
  <c r="F28" i="5"/>
  <c r="N19" i="20"/>
  <c r="AD19" i="2"/>
  <c r="AC22" i="2"/>
  <c r="M19" i="12"/>
  <c r="M43" i="20"/>
  <c r="AC43" i="2"/>
  <c r="L43" i="12"/>
  <c r="M29" i="12"/>
  <c r="N29" i="20"/>
  <c r="AD29" i="2"/>
  <c r="AE43" i="2"/>
  <c r="O43" i="20"/>
  <c r="N43" i="12"/>
  <c r="M21" i="20"/>
  <c r="AC21" i="2"/>
  <c r="L21" i="12"/>
  <c r="L44" i="12"/>
  <c r="AC44" i="2"/>
  <c r="M44" i="20"/>
  <c r="O5" i="20"/>
  <c r="N5" i="12"/>
  <c r="AE5" i="2"/>
  <c r="M20" i="20"/>
  <c r="AC20" i="2"/>
  <c r="L20" i="12"/>
  <c r="AC17" i="2"/>
  <c r="M17" i="20"/>
  <c r="L17" i="12"/>
  <c r="N55" i="20"/>
  <c r="M55" i="12"/>
  <c r="L14" i="12" l="1"/>
  <c r="L28" i="12"/>
  <c r="AC14" i="2"/>
  <c r="M28" i="20"/>
  <c r="AC28" i="2"/>
  <c r="M14" i="20"/>
  <c r="M11" i="20"/>
  <c r="L11" i="12"/>
  <c r="M40" i="20"/>
  <c r="AC40" i="2"/>
  <c r="Q3168" i="6"/>
  <c r="P3169" i="6"/>
  <c r="Q3169" i="6" s="1"/>
  <c r="BA4" i="5"/>
  <c r="BC4" i="5"/>
  <c r="BD4" i="5"/>
  <c r="BB4" i="5"/>
  <c r="BE4" i="5"/>
  <c r="AZ4" i="5"/>
  <c r="AC41" i="2"/>
  <c r="M41" i="20"/>
  <c r="L41" i="12"/>
  <c r="L38" i="12"/>
  <c r="M38" i="20"/>
  <c r="AC38" i="2"/>
  <c r="Q53" i="20"/>
  <c r="G53" i="20"/>
  <c r="T55" i="12"/>
  <c r="W55" i="20"/>
  <c r="P54" i="12"/>
  <c r="Q54" i="20"/>
  <c r="U53" i="16"/>
  <c r="V102" i="19"/>
  <c r="AF107" i="19"/>
  <c r="AA106" i="16"/>
  <c r="V100" i="19"/>
  <c r="U51" i="16"/>
  <c r="U105" i="16"/>
  <c r="V106" i="19"/>
  <c r="T51" i="12"/>
  <c r="W51" i="20"/>
  <c r="AA54" i="16"/>
  <c r="AF103" i="19"/>
  <c r="L55" i="12"/>
  <c r="M55" i="20"/>
  <c r="P55" i="12"/>
  <c r="Q55" i="20"/>
  <c r="L29" i="12"/>
  <c r="AC29" i="2"/>
  <c r="M29" i="20"/>
  <c r="M19" i="20"/>
  <c r="L19" i="12"/>
  <c r="AC19" i="2"/>
  <c r="U54" i="16"/>
  <c r="V103" i="19"/>
  <c r="AF106" i="19"/>
  <c r="AA105" i="16"/>
  <c r="V99" i="19"/>
  <c r="U50" i="16"/>
  <c r="N57" i="20"/>
  <c r="M57" i="12"/>
  <c r="L13" i="12"/>
  <c r="M13" i="20"/>
  <c r="AC13" i="2"/>
  <c r="L15" i="12"/>
  <c r="AC15" i="2"/>
  <c r="M15" i="20"/>
  <c r="AF101" i="19"/>
  <c r="AA52" i="16"/>
  <c r="Q51" i="20"/>
  <c r="P51" i="12"/>
  <c r="U108" i="16"/>
  <c r="V108" i="19"/>
  <c r="M9" i="20"/>
  <c r="AC9" i="2"/>
  <c r="L9" i="12"/>
  <c r="AC48" i="2"/>
  <c r="M48" i="20"/>
  <c r="L48" i="12"/>
  <c r="AA110" i="16"/>
  <c r="AF105" i="19"/>
  <c r="Q52" i="20"/>
  <c r="P52" i="12"/>
  <c r="W53" i="20"/>
  <c r="T53" i="12"/>
  <c r="AC5" i="2"/>
  <c r="L5" i="12"/>
  <c r="M5" i="20"/>
  <c r="AA51" i="16"/>
  <c r="AF100" i="19"/>
  <c r="Q50" i="20"/>
  <c r="P50" i="12"/>
  <c r="V107" i="19"/>
  <c r="U106" i="16"/>
  <c r="M25" i="20"/>
  <c r="AC25" i="2"/>
  <c r="L25" i="12"/>
  <c r="AF98" i="19"/>
  <c r="AA55" i="16"/>
  <c r="V104" i="19"/>
  <c r="U107" i="16"/>
  <c r="AA53" i="16"/>
  <c r="AF102" i="19"/>
  <c r="M27" i="20"/>
  <c r="L27" i="12"/>
  <c r="AC27" i="2"/>
  <c r="M16" i="20"/>
  <c r="AC16" i="2"/>
  <c r="L16" i="12"/>
  <c r="AF109" i="19"/>
  <c r="AA109" i="16"/>
  <c r="AF104" i="19"/>
  <c r="AA107" i="16"/>
  <c r="V101" i="19"/>
  <c r="U52" i="16"/>
  <c r="U110" i="16"/>
  <c r="V105" i="19"/>
  <c r="U55" i="16"/>
  <c r="V98" i="19"/>
  <c r="T50" i="12"/>
  <c r="W50" i="20"/>
  <c r="AF99" i="19"/>
  <c r="AA50" i="16"/>
  <c r="T54" i="12"/>
  <c r="W54" i="20"/>
  <c r="T52" i="12"/>
  <c r="W52" i="20"/>
  <c r="AC23" i="2"/>
  <c r="L23" i="12"/>
  <c r="M23" i="20"/>
  <c r="AF108" i="19"/>
  <c r="AA108" i="16"/>
  <c r="U109" i="16"/>
  <c r="V109" i="19"/>
  <c r="AZ32" i="5" l="1"/>
  <c r="AZ22" i="5" s="1"/>
  <c r="AZ31" i="5"/>
  <c r="AZ5" i="5" s="1"/>
  <c r="BC32" i="5"/>
  <c r="BC20" i="5" s="1"/>
  <c r="BC31" i="5"/>
  <c r="BC6" i="5" s="1"/>
  <c r="BE31" i="5"/>
  <c r="BE9" i="5" s="1"/>
  <c r="BE32" i="5"/>
  <c r="BE22" i="5" s="1"/>
  <c r="BA11" i="5"/>
  <c r="BA5" i="5"/>
  <c r="BA6" i="5"/>
  <c r="BA32" i="5"/>
  <c r="BA19" i="5" s="1"/>
  <c r="BA31" i="5"/>
  <c r="BA9" i="5" s="1"/>
  <c r="BB15" i="5"/>
  <c r="BB12" i="5"/>
  <c r="BB6" i="5"/>
  <c r="BB7" i="5"/>
  <c r="BB5" i="5"/>
  <c r="BB32" i="5"/>
  <c r="BB22" i="5" s="1"/>
  <c r="BB31" i="5"/>
  <c r="BB10" i="5" s="1"/>
  <c r="BD21" i="5"/>
  <c r="BD17" i="5"/>
  <c r="BD32" i="5"/>
  <c r="BD19" i="5" s="1"/>
  <c r="BD31" i="5"/>
  <c r="BD11" i="5" s="1"/>
  <c r="BB30" i="5"/>
  <c r="BB19" i="5" s="1"/>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9" i="19"/>
  <c r="H52" i="20"/>
  <c r="G52" i="12"/>
  <c r="L101" i="19"/>
  <c r="M104" i="19"/>
  <c r="L104" i="19"/>
  <c r="U104" i="19"/>
  <c r="Z107" i="16"/>
  <c r="O50" i="12"/>
  <c r="P50" i="20"/>
  <c r="M100" i="19"/>
  <c r="G51" i="20"/>
  <c r="F51" i="12"/>
  <c r="M106" i="19"/>
  <c r="G51" i="12"/>
  <c r="H51" i="20"/>
  <c r="L106" i="19"/>
  <c r="U100" i="19"/>
  <c r="Z51" i="16"/>
  <c r="U109" i="19"/>
  <c r="Z109" i="16"/>
  <c r="M108" i="19"/>
  <c r="L105" i="19"/>
  <c r="L107" i="19"/>
  <c r="L108" i="19"/>
  <c r="Z50" i="16"/>
  <c r="U99" i="19"/>
  <c r="L99" i="19"/>
  <c r="P55" i="20"/>
  <c r="O55" i="12"/>
  <c r="U102" i="19"/>
  <c r="Z53" i="16"/>
  <c r="G55" i="12"/>
  <c r="H55" i="20"/>
  <c r="G54" i="12"/>
  <c r="H54" i="20"/>
  <c r="G50" i="12"/>
  <c r="H50" i="20"/>
  <c r="L98" i="19"/>
  <c r="U98" i="19"/>
  <c r="Z55" i="16"/>
  <c r="O53" i="12"/>
  <c r="P53" i="20"/>
  <c r="Z52" i="16"/>
  <c r="U101" i="19"/>
  <c r="M102" i="19"/>
  <c r="M98" i="19"/>
  <c r="Z106" i="16"/>
  <c r="U107" i="19"/>
  <c r="G53" i="12"/>
  <c r="H53" i="20"/>
  <c r="P52" i="20"/>
  <c r="O52" i="12"/>
  <c r="M105" i="19"/>
  <c r="O51" i="12"/>
  <c r="P51" i="20"/>
  <c r="M101" i="19"/>
  <c r="L103" i="19"/>
  <c r="M103" i="19"/>
  <c r="M99" i="19"/>
  <c r="Z110" i="16"/>
  <c r="U105" i="19"/>
  <c r="M109" i="19"/>
  <c r="F50" i="12"/>
  <c r="G50" i="20"/>
  <c r="G52" i="20"/>
  <c r="F52" i="12"/>
  <c r="U108" i="19"/>
  <c r="Z108" i="16"/>
  <c r="U103" i="19"/>
  <c r="Z54" i="16"/>
  <c r="G55" i="20"/>
  <c r="F55" i="12"/>
  <c r="Z105" i="16"/>
  <c r="U106" i="19"/>
  <c r="L100" i="19"/>
  <c r="M107" i="19"/>
  <c r="L102" i="19"/>
  <c r="G54" i="20"/>
  <c r="F54" i="12"/>
  <c r="P54" i="20"/>
  <c r="O54" i="12"/>
  <c r="BB11" i="5" l="1"/>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9" i="5"/>
  <c r="BB9" i="5"/>
  <c r="BB17" i="5"/>
  <c r="BB21" i="5"/>
  <c r="BA16" i="5"/>
  <c r="BE6" i="5"/>
  <c r="BH6" i="5" s="1"/>
  <c r="BE7" i="5"/>
  <c r="BH7" i="5" s="1"/>
  <c r="BE17" i="5"/>
  <c r="BH17" i="5" s="1"/>
  <c r="BE21" i="5"/>
  <c r="BC15" i="5"/>
  <c r="BC19" i="5"/>
  <c r="AZ8" i="5"/>
  <c r="AZ16" i="5"/>
  <c r="AZ11" i="5"/>
  <c r="AZ21" i="5"/>
  <c r="BD8" i="5"/>
  <c r="BD16" i="5"/>
  <c r="BB18" i="5"/>
  <c r="BE10" i="5"/>
  <c r="BE12" i="5"/>
  <c r="BE18" i="5"/>
  <c r="BC16" i="5"/>
  <c r="AZ10" i="5"/>
  <c r="AZ18" i="5"/>
  <c r="BD25" i="5"/>
  <c r="BD23" i="5" s="1"/>
  <c r="BC25" i="5"/>
  <c r="BC23" i="5" s="1"/>
  <c r="BA25" i="5"/>
  <c r="BA23" i="5" s="1"/>
  <c r="BA47" i="5"/>
  <c r="K106" i="4" s="1"/>
  <c r="L106" i="4" s="1"/>
  <c r="BC24" i="5"/>
  <c r="BE24" i="5"/>
  <c r="BE26" i="5" s="1"/>
  <c r="BG43" i="5"/>
  <c r="BD47" i="5"/>
  <c r="BE25" i="5"/>
  <c r="BE23" i="5" s="1"/>
  <c r="BE47" i="5"/>
  <c r="AZ24" i="5"/>
  <c r="BG42" i="5"/>
  <c r="BG38" i="5"/>
  <c r="C30" i="5"/>
  <c r="BD46" i="5"/>
  <c r="BD45" i="5"/>
  <c r="BA24" i="5"/>
  <c r="BB24" i="5"/>
  <c r="BB26" i="5" s="1"/>
  <c r="BC46" i="5"/>
  <c r="BC45" i="5"/>
  <c r="BC47" i="5"/>
  <c r="C29" i="5"/>
  <c r="BG40" i="5"/>
  <c r="BG39" i="5"/>
  <c r="BG36" i="5"/>
  <c r="AZ45" i="5"/>
  <c r="AZ46" i="5"/>
  <c r="K50" i="4" s="1"/>
  <c r="BD24" i="5"/>
  <c r="BD26" i="5" s="1"/>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99" i="19"/>
  <c r="N109" i="19"/>
  <c r="K109" i="16"/>
  <c r="F50" i="20"/>
  <c r="U50" i="20" s="1"/>
  <c r="E50" i="12"/>
  <c r="U50" i="12" s="1"/>
  <c r="J107" i="16"/>
  <c r="E54" i="12"/>
  <c r="U54" i="12" s="1"/>
  <c r="F54" i="20"/>
  <c r="U54" i="20" s="1"/>
  <c r="E105" i="16"/>
  <c r="I51" i="12"/>
  <c r="V51" i="12" s="1"/>
  <c r="J51" i="20"/>
  <c r="J106" i="16"/>
  <c r="E53" i="16"/>
  <c r="I50" i="16"/>
  <c r="K105" i="16"/>
  <c r="N106" i="19"/>
  <c r="O103" i="19"/>
  <c r="H54" i="16"/>
  <c r="I108" i="16"/>
  <c r="E108" i="16"/>
  <c r="N105" i="19"/>
  <c r="K110" i="16"/>
  <c r="H51" i="12"/>
  <c r="I51" i="20"/>
  <c r="K51" i="12"/>
  <c r="X51" i="12" s="1"/>
  <c r="L51" i="20"/>
  <c r="K52" i="20"/>
  <c r="J52" i="12"/>
  <c r="W52" i="12" s="1"/>
  <c r="I52" i="12"/>
  <c r="V52" i="12" s="1"/>
  <c r="J52" i="20"/>
  <c r="K106" i="16"/>
  <c r="N107" i="19"/>
  <c r="N101" i="19"/>
  <c r="K52" i="16"/>
  <c r="I52" i="16"/>
  <c r="K53" i="12"/>
  <c r="X53" i="12" s="1"/>
  <c r="L53" i="20"/>
  <c r="K55" i="16"/>
  <c r="N98" i="19"/>
  <c r="O102" i="19"/>
  <c r="H53" i="16"/>
  <c r="K53" i="16"/>
  <c r="N102" i="19"/>
  <c r="I55" i="12"/>
  <c r="V55" i="12" s="1"/>
  <c r="J55" i="20"/>
  <c r="K55" i="12"/>
  <c r="X55" i="12" s="1"/>
  <c r="L55" i="20"/>
  <c r="O109" i="19"/>
  <c r="H109" i="16"/>
  <c r="J51" i="16"/>
  <c r="O100" i="19"/>
  <c r="H51" i="16"/>
  <c r="K50" i="12"/>
  <c r="X50" i="12" s="1"/>
  <c r="L50" i="20"/>
  <c r="O108" i="19"/>
  <c r="H108" i="16"/>
  <c r="J53" i="20"/>
  <c r="I53" i="12"/>
  <c r="V53" i="12" s="1"/>
  <c r="E51" i="16"/>
  <c r="K54" i="12"/>
  <c r="X54" i="12" s="1"/>
  <c r="L54" i="20"/>
  <c r="I54" i="12"/>
  <c r="V54" i="12" s="1"/>
  <c r="J54" i="20"/>
  <c r="J105" i="16"/>
  <c r="H105" i="16"/>
  <c r="O106" i="19"/>
  <c r="J54" i="16"/>
  <c r="K51" i="20"/>
  <c r="J51" i="12"/>
  <c r="W51" i="12" s="1"/>
  <c r="F51" i="20"/>
  <c r="U51" i="20" s="1"/>
  <c r="E51" i="12"/>
  <c r="U51" i="12" s="1"/>
  <c r="I106" i="16"/>
  <c r="H52" i="16"/>
  <c r="O101" i="19"/>
  <c r="F53" i="20"/>
  <c r="U53" i="20" s="1"/>
  <c r="E53" i="12"/>
  <c r="U53" i="12" s="1"/>
  <c r="J53" i="12"/>
  <c r="W53" i="12" s="1"/>
  <c r="K53" i="20"/>
  <c r="I55" i="16"/>
  <c r="H55" i="16"/>
  <c r="O98" i="19"/>
  <c r="J53" i="16"/>
  <c r="H55" i="12"/>
  <c r="I55" i="20"/>
  <c r="J50" i="16"/>
  <c r="E50" i="16"/>
  <c r="I109" i="16"/>
  <c r="N100" i="19"/>
  <c r="K51" i="16"/>
  <c r="J50" i="20"/>
  <c r="I50" i="12"/>
  <c r="V50" i="12" s="1"/>
  <c r="H107" i="16"/>
  <c r="O104" i="19"/>
  <c r="I107" i="16"/>
  <c r="H54" i="12"/>
  <c r="I54" i="20"/>
  <c r="E54" i="16"/>
  <c r="K54" i="16"/>
  <c r="N103" i="19"/>
  <c r="H110" i="16"/>
  <c r="O105" i="19"/>
  <c r="K52" i="12"/>
  <c r="X52" i="12" s="1"/>
  <c r="L52" i="20"/>
  <c r="I53" i="20"/>
  <c r="H53" i="12"/>
  <c r="J109" i="16"/>
  <c r="J54" i="12"/>
  <c r="W54" i="12" s="1"/>
  <c r="K54" i="20"/>
  <c r="I105" i="16"/>
  <c r="I54" i="16"/>
  <c r="J108" i="16"/>
  <c r="N108" i="19"/>
  <c r="K108" i="16"/>
  <c r="E110" i="16"/>
  <c r="I110" i="16"/>
  <c r="E52" i="12"/>
  <c r="U52" i="12" s="1"/>
  <c r="F52" i="20"/>
  <c r="U52" i="20" s="1"/>
  <c r="H106" i="16"/>
  <c r="O107" i="19"/>
  <c r="E106" i="16"/>
  <c r="E52" i="16"/>
  <c r="E55" i="16"/>
  <c r="I53" i="16"/>
  <c r="F55" i="20"/>
  <c r="U55" i="20" s="1"/>
  <c r="E55" i="12"/>
  <c r="U55" i="12" s="1"/>
  <c r="H50" i="16"/>
  <c r="O99" i="19"/>
  <c r="E109" i="16"/>
  <c r="I51" i="16"/>
  <c r="K50" i="20"/>
  <c r="J50" i="12"/>
  <c r="W50" i="12" s="1"/>
  <c r="H50" i="12"/>
  <c r="I50" i="20"/>
  <c r="N104" i="19"/>
  <c r="K107" i="16"/>
  <c r="E107" i="16"/>
  <c r="BH22" i="5" l="1"/>
  <c r="BH15" i="5"/>
  <c r="BA26" i="5"/>
  <c r="BC26" i="5"/>
  <c r="BH18" i="5"/>
  <c r="BH21" i="5"/>
  <c r="BH16" i="5"/>
  <c r="BH12" i="5"/>
  <c r="BH9" i="5"/>
  <c r="BH10" i="5"/>
  <c r="BH8" i="5"/>
  <c r="BH19" i="5"/>
  <c r="AZ26" i="5"/>
  <c r="BH20" i="5"/>
  <c r="BH11" i="5"/>
  <c r="BD28" i="5"/>
  <c r="BD13" i="5"/>
  <c r="BA13" i="5"/>
  <c r="BG7" i="5" s="1"/>
  <c r="BA28" i="5"/>
  <c r="AZ13" i="5"/>
  <c r="BG5" i="5" s="1"/>
  <c r="AZ28" i="5"/>
  <c r="BE13" i="5"/>
  <c r="BE28" i="5"/>
  <c r="L50" i="4"/>
  <c r="P50" i="4"/>
  <c r="BB28" i="5"/>
  <c r="BB13" i="5"/>
  <c r="BC28" i="5"/>
  <c r="BC13" i="5"/>
  <c r="B20" i="17" a="1"/>
  <c r="BH4" i="5" l="1"/>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R75" i="15"/>
  <c r="AX75" i="15" s="1"/>
  <c r="AQ66" i="15"/>
  <c r="AS93" i="15"/>
  <c r="AY93" i="15" s="1"/>
  <c r="BE93" i="15" s="1"/>
  <c r="AF93" i="15" s="1"/>
  <c r="AP41" i="3"/>
  <c r="AQ44" i="3"/>
  <c r="AQ71" i="15"/>
  <c r="AQ68" i="15"/>
  <c r="AQ11" i="3"/>
  <c r="AR39" i="15"/>
  <c r="AX39" i="15" s="1"/>
  <c r="AQ92" i="15"/>
  <c r="AR46" i="3"/>
  <c r="AS10" i="3"/>
  <c r="AQ88" i="15"/>
  <c r="AS50" i="3"/>
  <c r="AP27" i="3"/>
  <c r="AS50" i="15"/>
  <c r="AY50" i="15" s="1"/>
  <c r="AQ23" i="3"/>
  <c r="AP89" i="15"/>
  <c r="AR24" i="3"/>
  <c r="AP99" i="15"/>
  <c r="AR28" i="15"/>
  <c r="AX28" i="15" s="1"/>
  <c r="AP72" i="15"/>
  <c r="AP80" i="15"/>
  <c r="AQ13" i="15"/>
  <c r="AQ23" i="15"/>
  <c r="AQ104" i="15"/>
  <c r="AR36" i="15"/>
  <c r="AX36" i="15" s="1"/>
  <c r="AR37" i="15"/>
  <c r="AX37" i="15" s="1"/>
  <c r="AP13" i="3"/>
  <c r="AR31" i="3"/>
  <c r="AQ36" i="15"/>
  <c r="AP100" i="15"/>
  <c r="AP27" i="15"/>
  <c r="AQ52" i="3"/>
  <c r="AS19" i="3"/>
  <c r="AS31" i="15"/>
  <c r="AY31" i="15" s="1"/>
  <c r="AS22" i="3"/>
  <c r="AS26" i="15"/>
  <c r="AY26" i="15" s="1"/>
  <c r="AQ35" i="3"/>
  <c r="AP65" i="15"/>
  <c r="AR89" i="15"/>
  <c r="AX89" i="15" s="1"/>
  <c r="AQ70" i="15"/>
  <c r="AP36" i="3"/>
  <c r="AS33" i="3"/>
  <c r="AP69" i="15"/>
  <c r="AS74" i="15"/>
  <c r="AY74" i="15" s="1"/>
  <c r="BE74" i="15" s="1"/>
  <c r="AF74" i="15" s="1"/>
  <c r="AQ27" i="15"/>
  <c r="AQ8" i="3"/>
  <c r="AS104" i="15"/>
  <c r="AY104" i="15" s="1"/>
  <c r="BE104" i="15" s="1"/>
  <c r="AF104" i="15" s="1"/>
  <c r="AQ8" i="15"/>
  <c r="AQ102" i="15"/>
  <c r="AP29" i="3"/>
  <c r="AS35" i="3"/>
  <c r="AQ21" i="15"/>
  <c r="AR50" i="3"/>
  <c r="AP104" i="15"/>
  <c r="AQ50" i="15"/>
  <c r="AP14" i="3"/>
  <c r="AS40" i="15"/>
  <c r="AY40" i="15" s="1"/>
  <c r="AP32" i="15"/>
  <c r="AP7" i="3"/>
  <c r="AQ50" i="3"/>
  <c r="AS98" i="15"/>
  <c r="AY98" i="15" s="1"/>
  <c r="BE98" i="15" s="1"/>
  <c r="AF98" i="15" s="1"/>
  <c r="AR81" i="15"/>
  <c r="AX81" i="15" s="1"/>
  <c r="AQ7" i="3"/>
  <c r="AS24" i="15"/>
  <c r="AY24" i="15" s="1"/>
  <c r="AQ7" i="15"/>
  <c r="AR19" i="3"/>
  <c r="AR13" i="15"/>
  <c r="AX13" i="15" s="1"/>
  <c r="AR60" i="15"/>
  <c r="AX60" i="15" s="1"/>
  <c r="AR18" i="15"/>
  <c r="AX18" i="15" s="1"/>
  <c r="AR100" i="15"/>
  <c r="AX100" i="15" s="1"/>
  <c r="AP14" i="15"/>
  <c r="AP90" i="15"/>
  <c r="AP97" i="15"/>
  <c r="AQ12" i="3"/>
  <c r="AR22" i="3"/>
  <c r="AS37" i="15"/>
  <c r="AY37" i="15" s="1"/>
  <c r="AQ14" i="3"/>
  <c r="AP30" i="15"/>
  <c r="AS99" i="15"/>
  <c r="AY99" i="15" s="1"/>
  <c r="BE99" i="15" s="1"/>
  <c r="AF99" i="15" s="1"/>
  <c r="AP73" i="15"/>
  <c r="AR67" i="15"/>
  <c r="AX67" i="15" s="1"/>
  <c r="AP30" i="3"/>
  <c r="AQ69" i="15"/>
  <c r="AR68" i="15"/>
  <c r="AX68" i="15" s="1"/>
  <c r="AS51" i="15"/>
  <c r="AY51" i="15" s="1"/>
  <c r="AP81" i="15"/>
  <c r="AQ75" i="15"/>
  <c r="AR9" i="15"/>
  <c r="AX9" i="15" s="1"/>
  <c r="AS25" i="3"/>
  <c r="AP38" i="15"/>
  <c r="AR52" i="3"/>
  <c r="AQ34" i="3"/>
  <c r="AS26" i="3"/>
  <c r="AP43" i="3"/>
  <c r="AP37" i="15"/>
  <c r="AS52" i="3"/>
  <c r="AQ49" i="3"/>
  <c r="AS23" i="3"/>
  <c r="AQ99" i="15"/>
  <c r="AR43" i="15"/>
  <c r="AX43" i="15" s="1"/>
  <c r="AR73" i="15"/>
  <c r="AX73" i="15" s="1"/>
  <c r="AR36" i="3"/>
  <c r="AP26" i="3"/>
  <c r="AQ40" i="3"/>
  <c r="AQ73" i="15"/>
  <c r="AR11" i="3"/>
  <c r="AP28" i="15"/>
  <c r="AQ20" i="15"/>
  <c r="AS69" i="15"/>
  <c r="AY69" i="15" s="1"/>
  <c r="BE69" i="15" s="1"/>
  <c r="AF69" i="15" s="1"/>
  <c r="AS83" i="15"/>
  <c r="AY83" i="15" s="1"/>
  <c r="BE83" i="15" s="1"/>
  <c r="AF83" i="15" s="1"/>
  <c r="AQ15" i="3"/>
  <c r="AQ51" i="3"/>
  <c r="AS44" i="3"/>
  <c r="AS96" i="15"/>
  <c r="AY96" i="15" s="1"/>
  <c r="BE96" i="15" s="1"/>
  <c r="AF96" i="15" s="1"/>
  <c r="AP40" i="3"/>
  <c r="AR44" i="15"/>
  <c r="AX44" i="15" s="1"/>
  <c r="AQ101" i="15"/>
  <c r="AR49" i="3"/>
  <c r="AQ79" i="15"/>
  <c r="AP53" i="15"/>
  <c r="AQ28" i="3"/>
  <c r="AS6" i="3"/>
  <c r="AR43" i="3"/>
  <c r="AS66" i="15"/>
  <c r="AY66" i="15" s="1"/>
  <c r="BE66" i="15" s="1"/>
  <c r="AF66" i="15" s="1"/>
  <c r="AR42" i="15"/>
  <c r="AX42" i="15" s="1"/>
  <c r="AR51" i="15"/>
  <c r="AX51" i="15" s="1"/>
  <c r="AQ96" i="15"/>
  <c r="AP50" i="3"/>
  <c r="AS18" i="15"/>
  <c r="AY18" i="15" s="1"/>
  <c r="AP34" i="3"/>
  <c r="AP70" i="15"/>
  <c r="AQ24" i="15"/>
  <c r="AS67" i="15"/>
  <c r="AY67" i="15" s="1"/>
  <c r="BE67" i="15" s="1"/>
  <c r="AF67" i="15" s="1"/>
  <c r="AQ19" i="3"/>
  <c r="AP78" i="15"/>
  <c r="AP62" i="15"/>
  <c r="AR39" i="3"/>
  <c r="AR53" i="3"/>
  <c r="AP49" i="15"/>
  <c r="AS91" i="15"/>
  <c r="AY91" i="15" s="1"/>
  <c r="BE91" i="15" s="1"/>
  <c r="AF91" i="15" s="1"/>
  <c r="AQ81" i="15"/>
  <c r="AP12" i="15"/>
  <c r="AS107" i="15"/>
  <c r="AY107" i="15" s="1"/>
  <c r="BE107" i="15" s="1"/>
  <c r="AF107" i="15" s="1"/>
  <c r="AS103" i="15"/>
  <c r="AY103" i="15" s="1"/>
  <c r="BE103" i="15" s="1"/>
  <c r="AF103" i="15" s="1"/>
  <c r="AR106" i="15"/>
  <c r="AX106" i="15" s="1"/>
  <c r="AS44" i="15"/>
  <c r="AY44" i="15" s="1"/>
  <c r="AR66" i="15"/>
  <c r="AX66" i="15" s="1"/>
  <c r="AQ34" i="15"/>
  <c r="AS65" i="15"/>
  <c r="AY65" i="15" s="1"/>
  <c r="BE65" i="15" s="1"/>
  <c r="AF65" i="15" s="1"/>
  <c r="AR6" i="15"/>
  <c r="AX6" i="15" s="1"/>
  <c r="AS38" i="3"/>
  <c r="AP33" i="3"/>
  <c r="AP45" i="3"/>
  <c r="AS11" i="15"/>
  <c r="AY11" i="15" s="1"/>
  <c r="AP48" i="15"/>
  <c r="AR7" i="3"/>
  <c r="AS11" i="3"/>
  <c r="AQ90" i="15"/>
  <c r="AR14" i="15"/>
  <c r="AX14" i="15" s="1"/>
  <c r="AP16" i="15"/>
  <c r="AQ22" i="3"/>
  <c r="AS25" i="15"/>
  <c r="AY25" i="15" s="1"/>
  <c r="AR87" i="15"/>
  <c r="AX87" i="15" s="1"/>
  <c r="AP18" i="3"/>
  <c r="AR53" i="15"/>
  <c r="AX53" i="15" s="1"/>
  <c r="AR85" i="15"/>
  <c r="AX85" i="15" s="1"/>
  <c r="AS101" i="15"/>
  <c r="AY101" i="15" s="1"/>
  <c r="BE101" i="15" s="1"/>
  <c r="AF101" i="15" s="1"/>
  <c r="AS36" i="15"/>
  <c r="AY36" i="15" s="1"/>
  <c r="AR41" i="15"/>
  <c r="AX41" i="15" s="1"/>
  <c r="AP19" i="15"/>
  <c r="AS86" i="15"/>
  <c r="AY86" i="15" s="1"/>
  <c r="BE86" i="15" s="1"/>
  <c r="AF86" i="15" s="1"/>
  <c r="AP17" i="15"/>
  <c r="AS89" i="15"/>
  <c r="AY89" i="15" s="1"/>
  <c r="BE89" i="15" s="1"/>
  <c r="AF89" i="15" s="1"/>
  <c r="AR103" i="15"/>
  <c r="AX103" i="15" s="1"/>
  <c r="AR86" i="15"/>
  <c r="AX86" i="15" s="1"/>
  <c r="AS87" i="15"/>
  <c r="AY87" i="15" s="1"/>
  <c r="BE87" i="15" s="1"/>
  <c r="AF87" i="15" s="1"/>
  <c r="AQ32" i="15"/>
  <c r="AP94" i="15"/>
  <c r="AQ77" i="15"/>
  <c r="AR18" i="3"/>
  <c r="AR92" i="15"/>
  <c r="AX92" i="15" s="1"/>
  <c r="AS37" i="3"/>
  <c r="AQ38" i="3"/>
  <c r="AS94" i="15"/>
  <c r="AY94" i="15" s="1"/>
  <c r="BE94" i="15" s="1"/>
  <c r="AF94" i="15" s="1"/>
  <c r="AQ86" i="15"/>
  <c r="AS82" i="15"/>
  <c r="AY82" i="15" s="1"/>
  <c r="BE82" i="15" s="1"/>
  <c r="AF82" i="15" s="1"/>
  <c r="AP44" i="3"/>
  <c r="AR107" i="15"/>
  <c r="AX107" i="15" s="1"/>
  <c r="AP71" i="15"/>
  <c r="AP79" i="15"/>
  <c r="AQ6" i="15"/>
  <c r="AQ51" i="15"/>
  <c r="AP42" i="15"/>
  <c r="AR20" i="15"/>
  <c r="AX20" i="15" s="1"/>
  <c r="AR25" i="15"/>
  <c r="AX25" i="15" s="1"/>
  <c r="AP92" i="15"/>
  <c r="AQ52" i="15"/>
  <c r="AQ39" i="3"/>
  <c r="AQ16" i="3"/>
  <c r="AS22" i="15"/>
  <c r="AY22" i="15" s="1"/>
  <c r="AR23" i="3"/>
  <c r="AR10" i="3"/>
  <c r="AR32" i="3"/>
  <c r="AQ105" i="15"/>
  <c r="AQ29" i="15"/>
  <c r="AP75" i="15"/>
  <c r="AP102" i="15"/>
  <c r="AS62" i="15"/>
  <c r="AY62" i="15" s="1"/>
  <c r="BE62" i="15" s="1"/>
  <c r="AF62" i="15" s="1"/>
  <c r="AR45" i="15"/>
  <c r="AX45" i="15" s="1"/>
  <c r="AR23" i="15"/>
  <c r="AX23" i="15" s="1"/>
  <c r="AQ31" i="15"/>
  <c r="AP45" i="15"/>
  <c r="AS7" i="3"/>
  <c r="AW7" i="3" s="1"/>
  <c r="AS47" i="15"/>
  <c r="AY47" i="15" s="1"/>
  <c r="AR17" i="15"/>
  <c r="AX17" i="15" s="1"/>
  <c r="AP46" i="3"/>
  <c r="AS48" i="15"/>
  <c r="AY48" i="15" s="1"/>
  <c r="AR15" i="3"/>
  <c r="AR12" i="3"/>
  <c r="AP31" i="3"/>
  <c r="AP34" i="15"/>
  <c r="AS43" i="3"/>
  <c r="AR38" i="3"/>
  <c r="AQ30" i="15"/>
  <c r="AR44" i="3"/>
  <c r="AS46" i="3"/>
  <c r="AR78" i="15"/>
  <c r="AX78" i="15" s="1"/>
  <c r="AS33" i="15"/>
  <c r="AY33" i="15" s="1"/>
  <c r="AS34" i="15"/>
  <c r="AY34" i="15" s="1"/>
  <c r="AP88" i="15"/>
  <c r="AS23" i="15"/>
  <c r="AY23" i="15" s="1"/>
  <c r="AS8" i="3"/>
  <c r="AQ95" i="15"/>
  <c r="AQ38" i="15"/>
  <c r="AP101" i="15"/>
  <c r="AP66" i="15"/>
  <c r="AP25" i="15"/>
  <c r="AS76" i="15"/>
  <c r="AY76" i="15" s="1"/>
  <c r="BE76" i="15" s="1"/>
  <c r="AF76" i="15" s="1"/>
  <c r="AR62" i="15"/>
  <c r="AX62" i="15" s="1"/>
  <c r="AQ97" i="15"/>
  <c r="AS48" i="3"/>
  <c r="AS42" i="3"/>
  <c r="AP53" i="3"/>
  <c r="AQ28" i="15"/>
  <c r="AQ49" i="15"/>
  <c r="AS52" i="15"/>
  <c r="AY52" i="15" s="1"/>
  <c r="AS78" i="15"/>
  <c r="AY78" i="15" s="1"/>
  <c r="BE78" i="15" s="1"/>
  <c r="AF78" i="15" s="1"/>
  <c r="AS13" i="15"/>
  <c r="AY13" i="15" s="1"/>
  <c r="AS70" i="15"/>
  <c r="AY70" i="15" s="1"/>
  <c r="BE70" i="15" s="1"/>
  <c r="AF70" i="15" s="1"/>
  <c r="AR80" i="15"/>
  <c r="AX80" i="15" s="1"/>
  <c r="AP35" i="15"/>
  <c r="AS61" i="15"/>
  <c r="AY61" i="15" s="1"/>
  <c r="BE61" i="15" s="1"/>
  <c r="AF61" i="15" s="1"/>
  <c r="AP96" i="15"/>
  <c r="AS15" i="3"/>
  <c r="AQ12" i="15"/>
  <c r="AR30" i="3"/>
  <c r="AR40" i="15"/>
  <c r="AX40" i="15" s="1"/>
  <c r="AQ41" i="3"/>
  <c r="AS102" i="15"/>
  <c r="AY102" i="15" s="1"/>
  <c r="BE102" i="15" s="1"/>
  <c r="AF102" i="15" s="1"/>
  <c r="AP52" i="3"/>
  <c r="AS47" i="3"/>
  <c r="AQ16" i="15"/>
  <c r="AR19" i="15"/>
  <c r="AX19" i="15" s="1"/>
  <c r="AS31" i="3"/>
  <c r="AR15" i="15"/>
  <c r="AX15" i="15" s="1"/>
  <c r="AR34" i="15"/>
  <c r="AX34" i="15" s="1"/>
  <c r="AP52" i="15"/>
  <c r="AQ6" i="3"/>
  <c r="AP42" i="3"/>
  <c r="AS20" i="15"/>
  <c r="AY20" i="15" s="1"/>
  <c r="AQ42" i="3"/>
  <c r="AP51" i="3"/>
  <c r="AP83" i="15"/>
  <c r="AS36" i="3"/>
  <c r="AP74" i="15"/>
  <c r="AR7" i="15"/>
  <c r="AX7" i="15" s="1"/>
  <c r="AP13" i="15"/>
  <c r="AQ53" i="15"/>
  <c r="AP17" i="3"/>
  <c r="AS24" i="3"/>
  <c r="AQ84" i="15"/>
  <c r="AR105" i="15"/>
  <c r="AX105" i="15" s="1"/>
  <c r="AQ9" i="15"/>
  <c r="AS95" i="15"/>
  <c r="AY95" i="15" s="1"/>
  <c r="BE95" i="15" s="1"/>
  <c r="AF95" i="15" s="1"/>
  <c r="AQ25" i="3"/>
  <c r="AQ48" i="15"/>
  <c r="AR24" i="15"/>
  <c r="AX24" i="15" s="1"/>
  <c r="AR79" i="15"/>
  <c r="AX79" i="15" s="1"/>
  <c r="AP91" i="15"/>
  <c r="AR25" i="3"/>
  <c r="AP20" i="3"/>
  <c r="AP47" i="15"/>
  <c r="AQ44" i="15"/>
  <c r="AS81" i="15"/>
  <c r="AY81" i="15" s="1"/>
  <c r="BE81" i="15" s="1"/>
  <c r="AF81" i="15" s="1"/>
  <c r="AS7" i="15"/>
  <c r="AY7" i="15" s="1"/>
  <c r="AR29" i="3"/>
  <c r="AQ26" i="3"/>
  <c r="AQ18" i="15"/>
  <c r="AP19" i="3"/>
  <c r="AP63" i="15"/>
  <c r="AQ15" i="15"/>
  <c r="AR13" i="3"/>
  <c r="AR91" i="15"/>
  <c r="AX91" i="15" s="1"/>
  <c r="AR94" i="15"/>
  <c r="AX94" i="15" s="1"/>
  <c r="AQ10" i="15"/>
  <c r="AR45" i="3"/>
  <c r="AR77" i="15"/>
  <c r="AX77" i="15" s="1"/>
  <c r="AQ10" i="3"/>
  <c r="AQ89" i="15"/>
  <c r="AQ22" i="15"/>
  <c r="AS6" i="15"/>
  <c r="AY6" i="15" s="1"/>
  <c r="AR46" i="15"/>
  <c r="AX46" i="15" s="1"/>
  <c r="AP68" i="15"/>
  <c r="AS41" i="15"/>
  <c r="AY41" i="15" s="1"/>
  <c r="AQ80" i="15"/>
  <c r="AR102" i="15"/>
  <c r="AX102" i="15" s="1"/>
  <c r="AR14" i="3"/>
  <c r="AQ74" i="15"/>
  <c r="AQ41" i="15"/>
  <c r="AP38" i="3"/>
  <c r="AS15" i="15"/>
  <c r="AY15" i="15" s="1"/>
  <c r="AR93" i="15"/>
  <c r="AX93" i="15" s="1"/>
  <c r="AQ31" i="3"/>
  <c r="AR83" i="15"/>
  <c r="AX83" i="15" s="1"/>
  <c r="AS30" i="15"/>
  <c r="AY30" i="15" s="1"/>
  <c r="AR48" i="15"/>
  <c r="AX48" i="15" s="1"/>
  <c r="AR63" i="15"/>
  <c r="AX63" i="15" s="1"/>
  <c r="AR65" i="15"/>
  <c r="AX65" i="15" s="1"/>
  <c r="AQ62" i="15"/>
  <c r="AR47" i="3"/>
  <c r="AR95" i="15"/>
  <c r="AX95" i="15" s="1"/>
  <c r="AP26" i="15"/>
  <c r="AR61" i="15"/>
  <c r="AX61" i="15" s="1"/>
  <c r="AS18" i="3"/>
  <c r="AS32" i="15"/>
  <c r="AY32" i="15" s="1"/>
  <c r="AP48" i="3"/>
  <c r="AS100" i="15"/>
  <c r="AY100" i="15" s="1"/>
  <c r="BE100" i="15" s="1"/>
  <c r="AF100" i="15" s="1"/>
  <c r="AQ17" i="3"/>
  <c r="AP40" i="15"/>
  <c r="AQ39" i="15"/>
  <c r="AS63" i="15"/>
  <c r="AY63" i="15" s="1"/>
  <c r="BE63" i="15" s="1"/>
  <c r="AF63" i="15" s="1"/>
  <c r="AQ43" i="3"/>
  <c r="AR8" i="15"/>
  <c r="AX8" i="15" s="1"/>
  <c r="AP36" i="15"/>
  <c r="AS9" i="15"/>
  <c r="AY9" i="15" s="1"/>
  <c r="AQ64" i="15"/>
  <c r="AR98" i="15"/>
  <c r="AX98" i="15" s="1"/>
  <c r="AP31" i="15"/>
  <c r="AR88" i="15"/>
  <c r="AX88" i="15" s="1"/>
  <c r="AS30" i="3"/>
  <c r="AR37" i="3"/>
  <c r="AQ93" i="15"/>
  <c r="AS16" i="15"/>
  <c r="AY16" i="15" s="1"/>
  <c r="AR71" i="15"/>
  <c r="AX71" i="15" s="1"/>
  <c r="AQ65" i="15"/>
  <c r="AS88" i="15"/>
  <c r="AY88" i="15" s="1"/>
  <c r="BE88" i="15" s="1"/>
  <c r="AF88" i="15" s="1"/>
  <c r="AP21" i="3"/>
  <c r="AP107" i="15"/>
  <c r="AQ26" i="15"/>
  <c r="AS51" i="3"/>
  <c r="AS60" i="15"/>
  <c r="AY60" i="15" s="1"/>
  <c r="BE60" i="15" s="1"/>
  <c r="AF60" i="15" s="1"/>
  <c r="AS28" i="3"/>
  <c r="AR41" i="3"/>
  <c r="AQ40" i="15"/>
  <c r="AS14" i="3"/>
  <c r="AQ21" i="3"/>
  <c r="AP46" i="15"/>
  <c r="AP10" i="15"/>
  <c r="AR29" i="15"/>
  <c r="AX29" i="15" s="1"/>
  <c r="AS9" i="3"/>
  <c r="AQ42" i="15"/>
  <c r="AP24" i="3"/>
  <c r="AR42" i="3"/>
  <c r="AP49" i="3"/>
  <c r="AR104" i="15"/>
  <c r="AX104" i="15" s="1"/>
  <c r="AR35" i="15"/>
  <c r="AX35" i="15" s="1"/>
  <c r="AS14" i="15"/>
  <c r="AY14" i="15" s="1"/>
  <c r="AS21" i="15"/>
  <c r="AY21" i="15" s="1"/>
  <c r="AS27" i="3"/>
  <c r="AP12" i="3"/>
  <c r="AP82" i="15"/>
  <c r="AQ36" i="3"/>
  <c r="AQ43" i="15"/>
  <c r="AP35" i="3"/>
  <c r="AR22" i="15"/>
  <c r="AX22" i="15" s="1"/>
  <c r="AS39" i="15"/>
  <c r="AY39" i="15" s="1"/>
  <c r="AR10" i="15"/>
  <c r="AX10" i="15" s="1"/>
  <c r="AR96" i="15"/>
  <c r="AX96" i="15" s="1"/>
  <c r="AP105" i="15"/>
  <c r="AS29" i="15"/>
  <c r="AY29" i="15" s="1"/>
  <c r="AS12" i="3"/>
  <c r="AP95" i="15"/>
  <c r="AS85" i="15"/>
  <c r="AY85" i="15" s="1"/>
  <c r="BE85" i="15" s="1"/>
  <c r="AF85" i="15" s="1"/>
  <c r="AP84" i="15"/>
  <c r="AP20" i="15"/>
  <c r="AQ24" i="3"/>
  <c r="AQ72" i="15"/>
  <c r="AR8" i="3"/>
  <c r="AR21" i="15"/>
  <c r="AX21" i="15" s="1"/>
  <c r="AQ30" i="3"/>
  <c r="AS53" i="15"/>
  <c r="AY53" i="15" s="1"/>
  <c r="AS72" i="15"/>
  <c r="AY72" i="15" s="1"/>
  <c r="BE72" i="15" s="1"/>
  <c r="AF72" i="15" s="1"/>
  <c r="AP39" i="15"/>
  <c r="AP33" i="15"/>
  <c r="AS38" i="15"/>
  <c r="AY38" i="15" s="1"/>
  <c r="AR82" i="15"/>
  <c r="AX82" i="15" s="1"/>
  <c r="AR35" i="3"/>
  <c r="AQ107" i="15"/>
  <c r="AS97" i="15"/>
  <c r="AY97" i="15" s="1"/>
  <c r="BE97" i="15" s="1"/>
  <c r="AF97" i="15" s="1"/>
  <c r="AS46" i="15"/>
  <c r="AY46" i="15" s="1"/>
  <c r="AR76" i="15"/>
  <c r="AX76" i="15" s="1"/>
  <c r="AP24" i="15"/>
  <c r="AR74" i="15"/>
  <c r="AX74" i="15" s="1"/>
  <c r="AR72" i="15"/>
  <c r="AX72" i="15" s="1"/>
  <c r="AQ46" i="15"/>
  <c r="AR101" i="15"/>
  <c r="AX101" i="15" s="1"/>
  <c r="AP41" i="15"/>
  <c r="AP8" i="15"/>
  <c r="AR9" i="3"/>
  <c r="AQ27" i="3"/>
  <c r="AP86" i="15"/>
  <c r="AP61" i="15"/>
  <c r="AQ11" i="15"/>
  <c r="AP87" i="15"/>
  <c r="AS71" i="15"/>
  <c r="AY71" i="15" s="1"/>
  <c r="BE71" i="15" s="1"/>
  <c r="AF71" i="15" s="1"/>
  <c r="AQ85" i="15"/>
  <c r="AS43" i="15"/>
  <c r="AY43" i="15" s="1"/>
  <c r="AS19" i="15"/>
  <c r="AY19" i="15" s="1"/>
  <c r="AS80" i="15"/>
  <c r="AY80" i="15" s="1"/>
  <c r="BE80" i="15" s="1"/>
  <c r="AF80" i="15" s="1"/>
  <c r="AR16" i="3"/>
  <c r="AR40" i="3"/>
  <c r="AP106" i="15"/>
  <c r="AS75" i="15"/>
  <c r="AY75" i="15" s="1"/>
  <c r="BE75" i="15" s="1"/>
  <c r="AF75" i="15" s="1"/>
  <c r="AP77" i="15"/>
  <c r="AQ37" i="15"/>
  <c r="AP21" i="15"/>
  <c r="AS32" i="3"/>
  <c r="AR99" i="15"/>
  <c r="AX99" i="15" s="1"/>
  <c r="AR33" i="15"/>
  <c r="AX33" i="15" s="1"/>
  <c r="AS8" i="15"/>
  <c r="AY8" i="15" s="1"/>
  <c r="AQ53" i="3"/>
  <c r="AQ82" i="15"/>
  <c r="AQ106" i="15"/>
  <c r="AR50" i="15"/>
  <c r="AX50" i="15" s="1"/>
  <c r="AQ25" i="15"/>
  <c r="AR26" i="3"/>
  <c r="AS49" i="15"/>
  <c r="AY49" i="15" s="1"/>
  <c r="AQ61" i="15"/>
  <c r="AP11" i="3"/>
  <c r="AP39" i="3"/>
  <c r="AP16" i="3"/>
  <c r="AS17" i="3"/>
  <c r="AP32" i="3"/>
  <c r="AR12" i="15"/>
  <c r="AX12" i="15" s="1"/>
  <c r="AP44" i="15"/>
  <c r="AS10" i="15"/>
  <c r="AY10" i="15" s="1"/>
  <c r="AR69" i="15"/>
  <c r="AX69" i="15" s="1"/>
  <c r="AP15" i="3"/>
  <c r="AQ103" i="15"/>
  <c r="AR70" i="15"/>
  <c r="AX70" i="15" s="1"/>
  <c r="AS17" i="15"/>
  <c r="AY17" i="15" s="1"/>
  <c r="AS12" i="15"/>
  <c r="AY12" i="15" s="1"/>
  <c r="AR48" i="3"/>
  <c r="AP11" i="15"/>
  <c r="AP51" i="15"/>
  <c r="AS29" i="3"/>
  <c r="AS90" i="15"/>
  <c r="AY90" i="15" s="1"/>
  <c r="BE90" i="15" s="1"/>
  <c r="AF90" i="15" s="1"/>
  <c r="AS21" i="3"/>
  <c r="AS35" i="15"/>
  <c r="AY35" i="15" s="1"/>
  <c r="AQ45" i="15"/>
  <c r="AP64" i="15"/>
  <c r="AP47" i="3"/>
  <c r="AP50" i="15"/>
  <c r="AQ18" i="3"/>
  <c r="AR49" i="15"/>
  <c r="AX49" i="15" s="1"/>
  <c r="AQ63" i="15"/>
  <c r="AQ17" i="15"/>
  <c r="AR30" i="15"/>
  <c r="AX30" i="15" s="1"/>
  <c r="AR64" i="15"/>
  <c r="AX64" i="15" s="1"/>
  <c r="AR52" i="15"/>
  <c r="AX52" i="15" s="1"/>
  <c r="AS16" i="3"/>
  <c r="AP6" i="15"/>
  <c r="AS92" i="15"/>
  <c r="AY92" i="15" s="1"/>
  <c r="BE92" i="15" s="1"/>
  <c r="AF92" i="15" s="1"/>
  <c r="AP10" i="3"/>
  <c r="AQ29" i="3"/>
  <c r="AS45" i="3"/>
  <c r="AR27" i="3"/>
  <c r="AR11" i="15"/>
  <c r="AX11" i="15" s="1"/>
  <c r="AR20" i="3"/>
  <c r="AP7" i="15"/>
  <c r="AR38" i="15"/>
  <c r="AX38" i="15" s="1"/>
  <c r="AQ14" i="15"/>
  <c r="AP43" i="15"/>
  <c r="AQ100" i="15"/>
  <c r="AQ76" i="15"/>
  <c r="AR90" i="15"/>
  <c r="AX90" i="15" s="1"/>
  <c r="AS39" i="3"/>
  <c r="AP23" i="3"/>
  <c r="AR16" i="15"/>
  <c r="AX16" i="15" s="1"/>
  <c r="AR32" i="15"/>
  <c r="AX32" i="15" s="1"/>
  <c r="AS105" i="15"/>
  <c r="AY105" i="15" s="1"/>
  <c r="BE105" i="15" s="1"/>
  <c r="AF105" i="15" s="1"/>
  <c r="AR47" i="15"/>
  <c r="AX47" i="15" s="1"/>
  <c r="AP9" i="15"/>
  <c r="AR27" i="15"/>
  <c r="AX27" i="15" s="1"/>
  <c r="AP60" i="15"/>
  <c r="AS42" i="15"/>
  <c r="AY42" i="15" s="1"/>
  <c r="AS68" i="15"/>
  <c r="AY68" i="15" s="1"/>
  <c r="BE68" i="15" s="1"/>
  <c r="AF68" i="15" s="1"/>
  <c r="AP28" i="3"/>
  <c r="AS53" i="3"/>
  <c r="AP6" i="3"/>
  <c r="AQ67" i="15"/>
  <c r="AP25" i="3"/>
  <c r="AR21" i="3"/>
  <c r="AS40" i="3"/>
  <c r="AQ33" i="15"/>
  <c r="AP22" i="15"/>
  <c r="AS79" i="15"/>
  <c r="AY79" i="15" s="1"/>
  <c r="BE79" i="15" s="1"/>
  <c r="AF79" i="15" s="1"/>
  <c r="AS45" i="15"/>
  <c r="AY45" i="15" s="1"/>
  <c r="AQ83" i="15"/>
  <c r="AP93" i="15"/>
  <c r="AR6" i="3"/>
  <c r="AQ45" i="3"/>
  <c r="AQ78" i="15"/>
  <c r="AQ60" i="15"/>
  <c r="AQ33" i="3"/>
  <c r="AS41" i="3"/>
  <c r="AQ20" i="3"/>
  <c r="AP23" i="15"/>
  <c r="AQ47" i="15"/>
  <c r="AQ46" i="3"/>
  <c r="AR84" i="15"/>
  <c r="AX84" i="15" s="1"/>
  <c r="AS34" i="3"/>
  <c r="AQ9" i="3"/>
  <c r="AS13" i="3"/>
  <c r="AS49" i="3"/>
  <c r="AS28" i="15"/>
  <c r="AY28" i="15" s="1"/>
  <c r="AQ37" i="3"/>
  <c r="AQ47" i="3"/>
  <c r="AR28" i="3"/>
  <c r="AS106" i="15"/>
  <c r="AY106" i="15" s="1"/>
  <c r="BE106" i="15" s="1"/>
  <c r="AF106" i="15" s="1"/>
  <c r="AR34" i="3"/>
  <c r="AQ94" i="15"/>
  <c r="AQ35" i="15"/>
  <c r="AR97" i="15"/>
  <c r="AX97" i="15" s="1"/>
  <c r="AP15" i="15"/>
  <c r="AQ32" i="3"/>
  <c r="AS27" i="15"/>
  <c r="AY27" i="15" s="1"/>
  <c r="AP98" i="15"/>
  <c r="AQ48" i="3"/>
  <c r="AQ19" i="15"/>
  <c r="AP8" i="3"/>
  <c r="AP103" i="15"/>
  <c r="AP37" i="3"/>
  <c r="AP18" i="15"/>
  <c r="AS73" i="15"/>
  <c r="AY73" i="15" s="1"/>
  <c r="BE73" i="15" s="1"/>
  <c r="AF73" i="15" s="1"/>
  <c r="AS64" i="15"/>
  <c r="AY64" i="15" s="1"/>
  <c r="BE64" i="15" s="1"/>
  <c r="AF64" i="15" s="1"/>
  <c r="AP67" i="15"/>
  <c r="AR51" i="3"/>
  <c r="AS20" i="3"/>
  <c r="AQ91" i="15"/>
  <c r="AQ13" i="3"/>
  <c r="AP22" i="3"/>
  <c r="AR17" i="3"/>
  <c r="AQ98" i="15"/>
  <c r="AQ87" i="15"/>
  <c r="AP85" i="15"/>
  <c r="AS77" i="15"/>
  <c r="AY77" i="15" s="1"/>
  <c r="BE77" i="15" s="1"/>
  <c r="AF77" i="15" s="1"/>
  <c r="AP29" i="15"/>
  <c r="AP9" i="3"/>
  <c r="AR33" i="3"/>
  <c r="AR26" i="15"/>
  <c r="AX26" i="15" s="1"/>
  <c r="AR31" i="15"/>
  <c r="AX31" i="15" s="1"/>
  <c r="AS84" i="15"/>
  <c r="AY84" i="15" s="1"/>
  <c r="BE84" i="15" s="1"/>
  <c r="AF84" i="15" s="1"/>
  <c r="AP76" i="15"/>
  <c r="C23" i="17"/>
  <c r="B20" i="17"/>
  <c r="C24" i="17"/>
  <c r="B22" i="17"/>
  <c r="C20" i="17"/>
  <c r="C22" i="17"/>
  <c r="C21" i="17"/>
  <c r="B23" i="17"/>
  <c r="B21" i="17"/>
  <c r="B24" i="17"/>
  <c r="BH26" i="5" l="1"/>
  <c r="AD105" i="15"/>
  <c r="BM105" i="15"/>
  <c r="I105" i="15" s="1"/>
  <c r="Q102" i="16" s="1"/>
  <c r="T51" i="19"/>
  <c r="T102" i="16"/>
  <c r="BE17" i="15"/>
  <c r="AF17" i="15" s="1"/>
  <c r="AJ17" i="15" s="1"/>
  <c r="AD97" i="15"/>
  <c r="BM97" i="15"/>
  <c r="I97" i="15" s="1"/>
  <c r="Q94" i="16" s="1"/>
  <c r="T4" i="19"/>
  <c r="T94" i="16"/>
  <c r="BE38" i="15"/>
  <c r="AF38" i="15" s="1"/>
  <c r="BE53" i="15"/>
  <c r="AF53" i="15" s="1"/>
  <c r="BF53" i="15"/>
  <c r="AD85" i="15"/>
  <c r="T34" i="19"/>
  <c r="BM85" i="15"/>
  <c r="I85" i="15" s="1"/>
  <c r="Q82" i="16" s="1"/>
  <c r="T82" i="16"/>
  <c r="AZ22" i="15"/>
  <c r="AE22" i="15" s="1"/>
  <c r="BE14" i="15"/>
  <c r="AF14" i="15" s="1"/>
  <c r="AZ29" i="15"/>
  <c r="AE29" i="15" s="1"/>
  <c r="AI29" i="15" s="1"/>
  <c r="AD60" i="15"/>
  <c r="T25" i="19"/>
  <c r="T57" i="16"/>
  <c r="BM60" i="15"/>
  <c r="I60" i="15" s="1"/>
  <c r="Q57" i="16" s="1"/>
  <c r="BE16" i="15"/>
  <c r="AF16" i="15" s="1"/>
  <c r="BE9" i="15"/>
  <c r="AF9" i="15" s="1"/>
  <c r="AD63" i="15"/>
  <c r="BM63" i="15"/>
  <c r="T60" i="16"/>
  <c r="T35" i="19"/>
  <c r="AD100" i="15"/>
  <c r="T97" i="16"/>
  <c r="BM100" i="15"/>
  <c r="T32" i="19"/>
  <c r="BE30" i="15"/>
  <c r="AF30" i="15" s="1"/>
  <c r="BE15" i="15"/>
  <c r="AF15" i="15" s="1"/>
  <c r="AZ15" i="15"/>
  <c r="AE15" i="15" s="1"/>
  <c r="BA40" i="15"/>
  <c r="AZ40" i="15"/>
  <c r="AE40" i="15" s="1"/>
  <c r="AD70" i="15"/>
  <c r="BM70" i="15"/>
  <c r="I70" i="15" s="1"/>
  <c r="Q67" i="16" s="1"/>
  <c r="T67" i="16"/>
  <c r="T12" i="19"/>
  <c r="BE34" i="15"/>
  <c r="AF34" i="15" s="1"/>
  <c r="BE48" i="15"/>
  <c r="AF48" i="15" s="1"/>
  <c r="BD45" i="15"/>
  <c r="AZ45" i="15"/>
  <c r="AE45" i="15" s="1"/>
  <c r="AD89" i="15"/>
  <c r="T60" i="19"/>
  <c r="BM89" i="15"/>
  <c r="I89" i="15" s="1"/>
  <c r="Q86" i="16" s="1"/>
  <c r="T86" i="16"/>
  <c r="AZ41" i="15"/>
  <c r="AE41" i="15" s="1"/>
  <c r="AI41" i="15" s="1"/>
  <c r="BB53" i="15"/>
  <c r="BD53" i="15"/>
  <c r="AZ53" i="15"/>
  <c r="AE53" i="15" s="1"/>
  <c r="AD65" i="15"/>
  <c r="T9" i="19"/>
  <c r="BM65" i="15"/>
  <c r="T62" i="16"/>
  <c r="AD67" i="15"/>
  <c r="T64" i="16"/>
  <c r="T92" i="19"/>
  <c r="BM67" i="15"/>
  <c r="I67" i="15" s="1"/>
  <c r="Q64" i="16" s="1"/>
  <c r="BE18" i="15"/>
  <c r="AF18" i="15" s="1"/>
  <c r="BI18" i="15"/>
  <c r="BH18" i="15"/>
  <c r="BF18" i="15"/>
  <c r="BA42" i="15"/>
  <c r="BD42" i="15"/>
  <c r="AZ42" i="15"/>
  <c r="AE42" i="15" s="1"/>
  <c r="AD69" i="15"/>
  <c r="T11" i="19"/>
  <c r="BM69" i="15"/>
  <c r="T66" i="16"/>
  <c r="BE51" i="15"/>
  <c r="AF51" i="15" s="1"/>
  <c r="AZ18" i="15"/>
  <c r="AE18" i="15" s="1"/>
  <c r="AI18" i="15" s="1"/>
  <c r="AD98" i="15"/>
  <c r="T95" i="16"/>
  <c r="T63" i="19"/>
  <c r="BM98" i="15"/>
  <c r="BH40" i="15"/>
  <c r="BE40" i="15"/>
  <c r="AF40" i="15" s="1"/>
  <c r="BI40" i="15"/>
  <c r="BD36" i="15"/>
  <c r="AZ36" i="15"/>
  <c r="AE36" i="15" s="1"/>
  <c r="AD93" i="15"/>
  <c r="T90" i="16"/>
  <c r="BM93" i="15"/>
  <c r="I93" i="15" s="1"/>
  <c r="Q90" i="16" s="1"/>
  <c r="T74" i="19"/>
  <c r="AD79" i="15"/>
  <c r="T94" i="19"/>
  <c r="BM79" i="15"/>
  <c r="I79" i="15" s="1"/>
  <c r="Q76" i="16" s="1"/>
  <c r="T76" i="16"/>
  <c r="BE35" i="15"/>
  <c r="AF35" i="15" s="1"/>
  <c r="AD71" i="15"/>
  <c r="T68" i="16"/>
  <c r="T44" i="19"/>
  <c r="BM71" i="15"/>
  <c r="AZ31" i="15"/>
  <c r="AE31" i="15" s="1"/>
  <c r="AD88" i="15"/>
  <c r="T64" i="19"/>
  <c r="BM88" i="15"/>
  <c r="T85" i="16"/>
  <c r="AD61" i="15"/>
  <c r="BM61" i="15"/>
  <c r="T58" i="16"/>
  <c r="T26" i="19"/>
  <c r="AD62" i="15"/>
  <c r="BM62" i="15"/>
  <c r="T59" i="16"/>
  <c r="T27" i="19"/>
  <c r="BG22" i="15"/>
  <c r="BE22" i="15"/>
  <c r="AF22" i="15" s="1"/>
  <c r="BI22" i="15"/>
  <c r="BH22" i="15"/>
  <c r="BF22" i="15"/>
  <c r="AD94" i="15"/>
  <c r="BM94" i="15"/>
  <c r="I94" i="15" s="1"/>
  <c r="Q91" i="16" s="1"/>
  <c r="T91" i="16"/>
  <c r="T8" i="19"/>
  <c r="AD87" i="15"/>
  <c r="T97" i="19"/>
  <c r="T84" i="16"/>
  <c r="BM87" i="15"/>
  <c r="I87" i="15" s="1"/>
  <c r="Q84" i="16" s="1"/>
  <c r="BE36" i="15"/>
  <c r="AF36" i="15" s="1"/>
  <c r="BF36" i="15"/>
  <c r="AD103" i="15"/>
  <c r="T58" i="19"/>
  <c r="T100" i="16"/>
  <c r="BM103" i="15"/>
  <c r="I103" i="15" s="1"/>
  <c r="Q100" i="16" s="1"/>
  <c r="AD91" i="15"/>
  <c r="T73" i="19"/>
  <c r="BM91" i="15"/>
  <c r="T88" i="16"/>
  <c r="AD66" i="15"/>
  <c r="T10" i="19"/>
  <c r="BM66" i="15"/>
  <c r="T63" i="16"/>
  <c r="BA44" i="15"/>
  <c r="AZ44" i="15"/>
  <c r="AE44" i="15" s="1"/>
  <c r="AZ43" i="15"/>
  <c r="AE43" i="15" s="1"/>
  <c r="AZ9" i="15"/>
  <c r="AE9" i="15" s="1"/>
  <c r="BI37" i="15"/>
  <c r="BE37" i="15"/>
  <c r="AF37" i="15" s="1"/>
  <c r="BE24" i="15"/>
  <c r="AF24" i="15" s="1"/>
  <c r="BF24" i="15"/>
  <c r="AD74" i="15"/>
  <c r="T71" i="16"/>
  <c r="BM74" i="15"/>
  <c r="T47" i="19"/>
  <c r="BE26" i="15"/>
  <c r="AF26" i="15" s="1"/>
  <c r="AD84" i="15"/>
  <c r="T37" i="19"/>
  <c r="BM84" i="15"/>
  <c r="I84" i="15" s="1"/>
  <c r="Q81" i="16" s="1"/>
  <c r="T81" i="16"/>
  <c r="AD80" i="15"/>
  <c r="BM80" i="15"/>
  <c r="T95" i="19"/>
  <c r="T77" i="16"/>
  <c r="AD106" i="15"/>
  <c r="BM106" i="15"/>
  <c r="T103" i="16"/>
  <c r="T55" i="19"/>
  <c r="AZ27" i="15"/>
  <c r="AE27" i="15" s="1"/>
  <c r="BB11" i="15"/>
  <c r="BA11" i="15"/>
  <c r="AZ11" i="15"/>
  <c r="AE11" i="15" s="1"/>
  <c r="BE8" i="15"/>
  <c r="AF8" i="15" s="1"/>
  <c r="AD95" i="15"/>
  <c r="T92" i="16"/>
  <c r="T67" i="19"/>
  <c r="BM95" i="15"/>
  <c r="BC7" i="15"/>
  <c r="BA7" i="15"/>
  <c r="AZ7" i="15"/>
  <c r="AE7" i="15" s="1"/>
  <c r="BE13" i="15"/>
  <c r="AF13" i="15" s="1"/>
  <c r="BI13" i="15"/>
  <c r="BE33" i="15"/>
  <c r="AF33" i="15" s="1"/>
  <c r="AZ26" i="15"/>
  <c r="AE26" i="15" s="1"/>
  <c r="AD73" i="15"/>
  <c r="T70" i="16"/>
  <c r="BM73" i="15"/>
  <c r="T62" i="19"/>
  <c r="BE27" i="15"/>
  <c r="AF27" i="15" s="1"/>
  <c r="AD92" i="15"/>
  <c r="T57" i="19"/>
  <c r="BM92" i="15"/>
  <c r="T89" i="16"/>
  <c r="AZ49" i="15"/>
  <c r="AE49" i="15" s="1"/>
  <c r="AZ21" i="15"/>
  <c r="AE21" i="15" s="1"/>
  <c r="AD102" i="15"/>
  <c r="BM102" i="15"/>
  <c r="T99" i="16"/>
  <c r="T68" i="19"/>
  <c r="AD78" i="15"/>
  <c r="T31" i="19"/>
  <c r="BM78" i="15"/>
  <c r="T75" i="16"/>
  <c r="BE23" i="15"/>
  <c r="AF23" i="15" s="1"/>
  <c r="AZ17" i="15"/>
  <c r="AE17" i="15" s="1"/>
  <c r="AI17" i="15" s="1"/>
  <c r="AZ25" i="15"/>
  <c r="AE25" i="15" s="1"/>
  <c r="AD86" i="15"/>
  <c r="BM86" i="15"/>
  <c r="T83" i="16"/>
  <c r="T38" i="19"/>
  <c r="AD101" i="15"/>
  <c r="T70" i="19"/>
  <c r="BM101" i="15"/>
  <c r="I101" i="15" s="1"/>
  <c r="Q98" i="16" s="1"/>
  <c r="T98" i="16"/>
  <c r="AZ14" i="15"/>
  <c r="AE14" i="15" s="1"/>
  <c r="AD107" i="15"/>
  <c r="T104" i="16"/>
  <c r="BM107" i="15"/>
  <c r="T56" i="19"/>
  <c r="AD99" i="15"/>
  <c r="T96" i="16"/>
  <c r="T5" i="19"/>
  <c r="BM99" i="15"/>
  <c r="AZ13" i="15"/>
  <c r="AE13" i="15" s="1"/>
  <c r="AD104" i="15"/>
  <c r="T69" i="19"/>
  <c r="BM104" i="15"/>
  <c r="T101" i="16"/>
  <c r="AZ28" i="15"/>
  <c r="AE28" i="15" s="1"/>
  <c r="AZ39" i="15"/>
  <c r="AE39" i="15" s="1"/>
  <c r="AD75" i="15"/>
  <c r="T48" i="19"/>
  <c r="T72" i="16"/>
  <c r="BM75" i="15"/>
  <c r="AD64" i="15"/>
  <c r="BM64" i="15"/>
  <c r="T19" i="19"/>
  <c r="T61" i="16"/>
  <c r="BE28" i="15"/>
  <c r="AF28" i="15" s="1"/>
  <c r="AZ32" i="15"/>
  <c r="AE32" i="15" s="1"/>
  <c r="AI32" i="15" s="1"/>
  <c r="AZ52" i="15"/>
  <c r="AE52" i="15" s="1"/>
  <c r="BH10" i="15"/>
  <c r="BE10" i="15"/>
  <c r="AF10" i="15" s="1"/>
  <c r="AZ50" i="15"/>
  <c r="AE50" i="15" s="1"/>
  <c r="BE19" i="15"/>
  <c r="AF19" i="15" s="1"/>
  <c r="AZ35" i="15"/>
  <c r="AE35" i="15" s="1"/>
  <c r="AZ46" i="15"/>
  <c r="AE46" i="15" s="1"/>
  <c r="AD77" i="15"/>
  <c r="T50" i="19"/>
  <c r="BM77" i="15"/>
  <c r="I77" i="15" s="1"/>
  <c r="Q74" i="16" s="1"/>
  <c r="T74" i="16"/>
  <c r="AD68" i="15"/>
  <c r="T65" i="16"/>
  <c r="BM68" i="15"/>
  <c r="I68" i="15" s="1"/>
  <c r="Q65" i="16" s="1"/>
  <c r="T93" i="19"/>
  <c r="AZ16" i="15"/>
  <c r="AE16" i="15" s="1"/>
  <c r="AZ38" i="15"/>
  <c r="AE38" i="15" s="1"/>
  <c r="AD90" i="15"/>
  <c r="BM90" i="15"/>
  <c r="I90" i="15" s="1"/>
  <c r="Q87" i="16" s="1"/>
  <c r="T72" i="19"/>
  <c r="T87" i="16"/>
  <c r="BE49" i="15"/>
  <c r="AF49" i="15" s="1"/>
  <c r="BF49" i="15"/>
  <c r="BA33" i="15"/>
  <c r="AZ33" i="15"/>
  <c r="AE33" i="15" s="1"/>
  <c r="BE43" i="15"/>
  <c r="AF43" i="15" s="1"/>
  <c r="AJ43" i="15" s="1"/>
  <c r="AZ10" i="15"/>
  <c r="AE10" i="15" s="1"/>
  <c r="AZ8" i="15"/>
  <c r="AE8" i="15" s="1"/>
  <c r="BE32" i="15"/>
  <c r="AF32" i="15" s="1"/>
  <c r="AJ32" i="15" s="1"/>
  <c r="BE6" i="15"/>
  <c r="AF6" i="15" s="1"/>
  <c r="BE7" i="15"/>
  <c r="AF7" i="15" s="1"/>
  <c r="AZ24" i="15"/>
  <c r="AE24" i="15" s="1"/>
  <c r="AZ19" i="15"/>
  <c r="AE19" i="15" s="1"/>
  <c r="AI19" i="15" s="1"/>
  <c r="BG45" i="15"/>
  <c r="BE45" i="15"/>
  <c r="AF45" i="15" s="1"/>
  <c r="BF45" i="15"/>
  <c r="BE42" i="15"/>
  <c r="AF42" i="15" s="1"/>
  <c r="AJ42" i="15" s="1"/>
  <c r="AZ47" i="15"/>
  <c r="AE47" i="15" s="1"/>
  <c r="AZ30" i="15"/>
  <c r="AE30" i="15" s="1"/>
  <c r="BE12" i="15"/>
  <c r="AF12" i="15" s="1"/>
  <c r="AZ12" i="15"/>
  <c r="AE12" i="15" s="1"/>
  <c r="BE46" i="15"/>
  <c r="AF46" i="15" s="1"/>
  <c r="AD72" i="15"/>
  <c r="T69" i="16"/>
  <c r="BM72" i="15"/>
  <c r="T61" i="19"/>
  <c r="BE29" i="15"/>
  <c r="AF29" i="15" s="1"/>
  <c r="AJ29" i="15" s="1"/>
  <c r="BE39" i="15"/>
  <c r="AF39" i="15" s="1"/>
  <c r="BE21" i="15"/>
  <c r="AF21" i="15" s="1"/>
  <c r="AZ48" i="15"/>
  <c r="AE48" i="15" s="1"/>
  <c r="AI48" i="15" s="1"/>
  <c r="BE41" i="15"/>
  <c r="AF41" i="15" s="1"/>
  <c r="AJ41" i="15" s="1"/>
  <c r="AD81" i="15"/>
  <c r="BM81" i="15"/>
  <c r="T78" i="16"/>
  <c r="T39" i="19"/>
  <c r="BE20" i="15"/>
  <c r="AF20" i="15" s="1"/>
  <c r="AJ20" i="15" s="1"/>
  <c r="AZ34" i="15"/>
  <c r="AE34" i="15" s="1"/>
  <c r="BG52" i="15"/>
  <c r="BE52" i="15"/>
  <c r="AF52" i="15" s="1"/>
  <c r="AD76" i="15"/>
  <c r="T73" i="16"/>
  <c r="T49" i="19"/>
  <c r="BM76" i="15"/>
  <c r="BE47" i="15"/>
  <c r="AF47" i="15" s="1"/>
  <c r="AZ23" i="15"/>
  <c r="AE23" i="15" s="1"/>
  <c r="AI23" i="15" s="1"/>
  <c r="BD20" i="15"/>
  <c r="AZ20" i="15"/>
  <c r="AE20" i="15" s="1"/>
  <c r="AD82" i="15"/>
  <c r="T79" i="16"/>
  <c r="T96" i="19"/>
  <c r="BM82" i="15"/>
  <c r="I82" i="15" s="1"/>
  <c r="Q79" i="16" s="1"/>
  <c r="BE25" i="15"/>
  <c r="AF25" i="15" s="1"/>
  <c r="AJ25" i="15" s="1"/>
  <c r="BE11" i="15"/>
  <c r="AF11" i="15" s="1"/>
  <c r="AZ6" i="15"/>
  <c r="AE6" i="15" s="1"/>
  <c r="AD6" i="15" s="1"/>
  <c r="BE44" i="15"/>
  <c r="AF44" i="15" s="1"/>
  <c r="BB51" i="15"/>
  <c r="AZ51" i="15"/>
  <c r="AE51" i="15" s="1"/>
  <c r="AI51" i="15" s="1"/>
  <c r="AD96" i="15"/>
  <c r="T36" i="19"/>
  <c r="T93" i="16"/>
  <c r="BM96" i="15"/>
  <c r="AD83" i="15"/>
  <c r="T7" i="19"/>
  <c r="BM83" i="15"/>
  <c r="T80" i="16"/>
  <c r="BE31" i="15"/>
  <c r="AF31" i="15" s="1"/>
  <c r="AJ31" i="15" s="1"/>
  <c r="AZ37" i="15"/>
  <c r="AE37" i="15" s="1"/>
  <c r="BH50" i="15"/>
  <c r="BE50" i="15"/>
  <c r="AF50" i="15" s="1"/>
  <c r="BE7" i="3"/>
  <c r="BI7" i="3" s="1"/>
  <c r="P94" i="4"/>
  <c r="AJ41" i="3"/>
  <c r="AW41" i="3"/>
  <c r="AV26" i="3"/>
  <c r="AI26" i="3"/>
  <c r="AJ46" i="15"/>
  <c r="AV8" i="3"/>
  <c r="AI8" i="3"/>
  <c r="AJ39" i="15"/>
  <c r="AW28" i="3"/>
  <c r="AJ28" i="3"/>
  <c r="AW30" i="3"/>
  <c r="AJ30" i="3"/>
  <c r="AV13" i="3"/>
  <c r="AI13" i="3"/>
  <c r="AV25" i="3"/>
  <c r="AI25" i="3"/>
  <c r="AW15" i="3"/>
  <c r="AJ15" i="3"/>
  <c r="AW42" i="3"/>
  <c r="AJ42" i="3"/>
  <c r="AJ82" i="15"/>
  <c r="AI103" i="15"/>
  <c r="AV53" i="3"/>
  <c r="AI53" i="3"/>
  <c r="AJ96" i="15"/>
  <c r="AV36" i="3"/>
  <c r="AI36" i="3"/>
  <c r="AV19" i="3"/>
  <c r="AI19" i="3"/>
  <c r="AW10" i="3"/>
  <c r="AJ10" i="3"/>
  <c r="AJ84" i="15"/>
  <c r="AV34" i="3"/>
  <c r="AI34" i="3"/>
  <c r="AI6" i="3"/>
  <c r="AV6" i="3"/>
  <c r="AJ79" i="15"/>
  <c r="AV21" i="3"/>
  <c r="AI21" i="3"/>
  <c r="AW53" i="3"/>
  <c r="AJ53" i="3"/>
  <c r="AJ105" i="15"/>
  <c r="AW39" i="3"/>
  <c r="AJ39" i="3"/>
  <c r="AV20" i="3"/>
  <c r="AI20" i="3"/>
  <c r="AW16" i="3"/>
  <c r="AJ16" i="3"/>
  <c r="AJ35" i="15"/>
  <c r="AI69" i="15"/>
  <c r="AW32" i="3"/>
  <c r="AJ32" i="3"/>
  <c r="AJ75" i="15"/>
  <c r="AJ80" i="15"/>
  <c r="AJ71" i="15"/>
  <c r="AI74" i="15"/>
  <c r="AJ97" i="15"/>
  <c r="AJ38" i="15"/>
  <c r="AJ53" i="15"/>
  <c r="AJ85" i="15"/>
  <c r="AI22" i="15"/>
  <c r="AJ14" i="15"/>
  <c r="AV42" i="3"/>
  <c r="AI42" i="3"/>
  <c r="AW14" i="3"/>
  <c r="AJ14" i="3"/>
  <c r="AJ60" i="15"/>
  <c r="AJ16" i="15"/>
  <c r="AI88" i="15"/>
  <c r="AJ9" i="15"/>
  <c r="AJ63" i="15"/>
  <c r="AJ100" i="15"/>
  <c r="AI61" i="15"/>
  <c r="AJ30" i="15"/>
  <c r="AJ15" i="15"/>
  <c r="AV14" i="3"/>
  <c r="AI14" i="3"/>
  <c r="AW47" i="3"/>
  <c r="AJ47" i="3"/>
  <c r="AI40" i="15"/>
  <c r="AJ70" i="15"/>
  <c r="AW48" i="3"/>
  <c r="AJ48" i="3"/>
  <c r="AJ34" i="15"/>
  <c r="AV44" i="3"/>
  <c r="AI44" i="3"/>
  <c r="AJ48" i="15"/>
  <c r="AI45" i="15"/>
  <c r="AV23" i="3"/>
  <c r="AI23" i="3"/>
  <c r="AI92" i="15"/>
  <c r="AJ89" i="15"/>
  <c r="AI53" i="15"/>
  <c r="AW11" i="3"/>
  <c r="AJ11" i="3"/>
  <c r="AJ65" i="15"/>
  <c r="AI106" i="15"/>
  <c r="AV39" i="3"/>
  <c r="AI39" i="3"/>
  <c r="AJ67" i="15"/>
  <c r="AJ18" i="15"/>
  <c r="AI42" i="15"/>
  <c r="AW44" i="3"/>
  <c r="AJ44" i="3"/>
  <c r="AJ69" i="15"/>
  <c r="AI73" i="15"/>
  <c r="AW26" i="3"/>
  <c r="AJ26" i="3"/>
  <c r="AW25" i="3"/>
  <c r="AJ25" i="3"/>
  <c r="AJ51" i="15"/>
  <c r="AI67" i="15"/>
  <c r="AJ98" i="15"/>
  <c r="AJ40" i="15"/>
  <c r="AV50" i="3"/>
  <c r="AI50" i="3"/>
  <c r="AW19" i="3"/>
  <c r="AJ19" i="3"/>
  <c r="AI36" i="15"/>
  <c r="AV24" i="3"/>
  <c r="AI24" i="3"/>
  <c r="AV46" i="3"/>
  <c r="AI46" i="3"/>
  <c r="AJ93" i="15"/>
  <c r="AV33" i="3"/>
  <c r="AI33" i="3"/>
  <c r="AV51" i="3"/>
  <c r="AI51" i="3"/>
  <c r="AW40" i="3"/>
  <c r="AJ40" i="3"/>
  <c r="AI47" i="15"/>
  <c r="AI30" i="15"/>
  <c r="AW29" i="3"/>
  <c r="AJ29" i="3"/>
  <c r="AI12" i="15"/>
  <c r="AI99" i="15"/>
  <c r="AJ72" i="15"/>
  <c r="AW18" i="3"/>
  <c r="AJ18" i="3"/>
  <c r="AJ81" i="15"/>
  <c r="AW36" i="3"/>
  <c r="AJ36" i="3"/>
  <c r="AI80" i="15"/>
  <c r="AJ76" i="15"/>
  <c r="AW46" i="3"/>
  <c r="AJ46" i="3"/>
  <c r="AV15" i="3"/>
  <c r="AI15" i="3"/>
  <c r="AV10" i="3"/>
  <c r="AI10" i="3"/>
  <c r="AW6" i="3"/>
  <c r="AJ6" i="3"/>
  <c r="AJ83" i="15"/>
  <c r="AI81" i="15"/>
  <c r="AW33" i="3"/>
  <c r="AJ33" i="3"/>
  <c r="AI31" i="15"/>
  <c r="AJ64" i="15"/>
  <c r="AI97" i="15"/>
  <c r="AJ106" i="15"/>
  <c r="AJ28" i="15"/>
  <c r="AW34" i="3"/>
  <c r="AJ34" i="3"/>
  <c r="AI27" i="15"/>
  <c r="AI90" i="15"/>
  <c r="AI11" i="15"/>
  <c r="AI52" i="15"/>
  <c r="AW21" i="3"/>
  <c r="AJ21" i="3"/>
  <c r="AI70" i="15"/>
  <c r="AJ10" i="15"/>
  <c r="AW17" i="3"/>
  <c r="AJ17" i="3"/>
  <c r="AI50" i="15"/>
  <c r="AJ8" i="15"/>
  <c r="AJ19" i="15"/>
  <c r="AI101" i="15"/>
  <c r="AI96" i="15"/>
  <c r="AI35" i="15"/>
  <c r="AW51" i="3"/>
  <c r="AJ51" i="3"/>
  <c r="AJ88" i="15"/>
  <c r="AI65" i="15"/>
  <c r="AI83" i="15"/>
  <c r="AI102" i="15"/>
  <c r="AI46" i="15"/>
  <c r="AI94" i="15"/>
  <c r="AV29" i="3"/>
  <c r="AI29" i="3"/>
  <c r="AI79" i="15"/>
  <c r="AJ95" i="15"/>
  <c r="AW24" i="3"/>
  <c r="AJ24" i="3"/>
  <c r="AI7" i="15"/>
  <c r="AW31" i="3"/>
  <c r="AJ31" i="3"/>
  <c r="AV30" i="3"/>
  <c r="AI30" i="3"/>
  <c r="AJ61" i="15"/>
  <c r="AJ13" i="15"/>
  <c r="AW8" i="3"/>
  <c r="AJ8" i="3"/>
  <c r="AJ33" i="15"/>
  <c r="AJ62" i="15"/>
  <c r="AJ22" i="15"/>
  <c r="AI107" i="15"/>
  <c r="AJ94" i="15"/>
  <c r="AV18" i="3"/>
  <c r="AI18" i="3"/>
  <c r="AJ87" i="15"/>
  <c r="AJ36" i="15"/>
  <c r="AI7" i="3"/>
  <c r="AV7" i="3"/>
  <c r="AJ103" i="15"/>
  <c r="AJ91" i="15"/>
  <c r="AJ66" i="15"/>
  <c r="AI44" i="15"/>
  <c r="AI43" i="15"/>
  <c r="AW52" i="3"/>
  <c r="AJ52" i="3"/>
  <c r="AI9" i="15"/>
  <c r="AI68" i="15"/>
  <c r="AJ37" i="15"/>
  <c r="AI60" i="15"/>
  <c r="AJ24" i="15"/>
  <c r="AJ74" i="15"/>
  <c r="AJ26" i="15"/>
  <c r="AV31" i="3"/>
  <c r="AI31" i="3"/>
  <c r="AW50" i="3"/>
  <c r="AJ50" i="3"/>
  <c r="AW13" i="3"/>
  <c r="AJ13" i="3"/>
  <c r="AJ45" i="15"/>
  <c r="AW45" i="3"/>
  <c r="AJ45" i="3"/>
  <c r="AJ12" i="15"/>
  <c r="AV16" i="3"/>
  <c r="AI16" i="3"/>
  <c r="AI72" i="15"/>
  <c r="AI82" i="15"/>
  <c r="AW9" i="3"/>
  <c r="AJ9" i="3"/>
  <c r="AI71" i="15"/>
  <c r="AV47" i="3"/>
  <c r="AI47" i="3"/>
  <c r="AI93" i="15"/>
  <c r="AV45" i="3"/>
  <c r="AI45" i="3"/>
  <c r="AI105" i="15"/>
  <c r="AJ52" i="15"/>
  <c r="AW43" i="3"/>
  <c r="AJ43" i="3"/>
  <c r="AJ47" i="15"/>
  <c r="AW37" i="3"/>
  <c r="AJ37" i="3"/>
  <c r="AI85" i="15"/>
  <c r="AV49" i="3"/>
  <c r="AI49" i="3"/>
  <c r="AV11" i="3"/>
  <c r="AI11" i="3"/>
  <c r="AW23" i="3"/>
  <c r="AJ23" i="3"/>
  <c r="AI100" i="15"/>
  <c r="AI26" i="15"/>
  <c r="AJ77" i="15"/>
  <c r="AV17" i="3"/>
  <c r="AI17" i="3"/>
  <c r="AW20" i="3"/>
  <c r="AJ20" i="3"/>
  <c r="AJ73" i="15"/>
  <c r="AJ27" i="15"/>
  <c r="AV28" i="3"/>
  <c r="AI28" i="3"/>
  <c r="AW49" i="3"/>
  <c r="AJ49" i="3"/>
  <c r="AI84" i="15"/>
  <c r="AJ68" i="15"/>
  <c r="AI16" i="15"/>
  <c r="AI38" i="15"/>
  <c r="AV27" i="3"/>
  <c r="AI27" i="3"/>
  <c r="AJ92" i="15"/>
  <c r="AI64" i="15"/>
  <c r="AI49" i="15"/>
  <c r="AJ90" i="15"/>
  <c r="AV48" i="3"/>
  <c r="AI48" i="3"/>
  <c r="AJ49" i="15"/>
  <c r="AI33" i="15"/>
  <c r="AV40" i="3"/>
  <c r="AI40" i="3"/>
  <c r="AV9" i="3"/>
  <c r="AI9" i="3"/>
  <c r="AI76" i="15"/>
  <c r="AV35" i="3"/>
  <c r="AI35" i="3"/>
  <c r="AI21" i="15"/>
  <c r="AW12" i="3"/>
  <c r="AJ12" i="3"/>
  <c r="AI10" i="15"/>
  <c r="AW27" i="3"/>
  <c r="AJ27" i="3"/>
  <c r="AI104" i="15"/>
  <c r="AI41" i="3"/>
  <c r="AV41" i="3"/>
  <c r="AV37" i="3"/>
  <c r="AI37" i="3"/>
  <c r="AI98" i="15"/>
  <c r="AI8" i="15"/>
  <c r="AI95" i="15"/>
  <c r="AI63" i="15"/>
  <c r="AJ6" i="15"/>
  <c r="AI77" i="15"/>
  <c r="AI91" i="15"/>
  <c r="AI24" i="15"/>
  <c r="AJ102" i="15"/>
  <c r="AJ78" i="15"/>
  <c r="AI62" i="15"/>
  <c r="AJ23" i="15"/>
  <c r="AI78" i="15"/>
  <c r="AV38" i="3"/>
  <c r="AI38" i="3"/>
  <c r="AV12" i="3"/>
  <c r="AI12" i="3"/>
  <c r="AV32" i="3"/>
  <c r="AI32" i="3"/>
  <c r="AI25" i="15"/>
  <c r="AI86" i="15"/>
  <c r="AJ86" i="15"/>
  <c r="AJ101" i="15"/>
  <c r="AI87" i="15"/>
  <c r="AI14" i="15"/>
  <c r="AW38" i="3"/>
  <c r="AJ38" i="3"/>
  <c r="AI66" i="15"/>
  <c r="AJ107" i="15"/>
  <c r="AV43" i="3"/>
  <c r="AI43" i="3"/>
  <c r="AV52" i="3"/>
  <c r="AI52" i="3"/>
  <c r="AJ99" i="15"/>
  <c r="AV22" i="3"/>
  <c r="AI22" i="3"/>
  <c r="AI13" i="15"/>
  <c r="AW35" i="3"/>
  <c r="AJ35" i="3"/>
  <c r="AJ104" i="15"/>
  <c r="AI89" i="15"/>
  <c r="AW22" i="3"/>
  <c r="AJ22" i="3"/>
  <c r="AI28" i="15"/>
  <c r="AI39" i="15"/>
  <c r="AI75" i="15"/>
  <c r="E25" i="5"/>
  <c r="E51" i="5" s="1"/>
  <c r="BH51" i="5" s="1"/>
  <c r="BF25" i="15" l="1"/>
  <c r="BB23" i="15"/>
  <c r="AI6" i="15"/>
  <c r="BA6" i="15"/>
  <c r="BH20" i="15"/>
  <c r="I81" i="15"/>
  <c r="Q78" i="16" s="1"/>
  <c r="BD48" i="15"/>
  <c r="BC8" i="15"/>
  <c r="BG49" i="15"/>
  <c r="BF10" i="15"/>
  <c r="BA21" i="15"/>
  <c r="BF33" i="15"/>
  <c r="BF26" i="15"/>
  <c r="BF51" i="15"/>
  <c r="BB42" i="15"/>
  <c r="BF15" i="15"/>
  <c r="BH9" i="15"/>
  <c r="BF16" i="15"/>
  <c r="BD22" i="15"/>
  <c r="BB21" i="15"/>
  <c r="BH13" i="15"/>
  <c r="BI26" i="15"/>
  <c r="I63" i="15"/>
  <c r="Q60" i="16" s="1"/>
  <c r="BI9" i="15"/>
  <c r="BI53" i="15"/>
  <c r="BI38" i="15"/>
  <c r="BI12" i="15"/>
  <c r="BF43" i="15"/>
  <c r="BA16" i="15"/>
  <c r="BA39" i="15"/>
  <c r="BC14" i="15"/>
  <c r="BA49" i="15"/>
  <c r="BI33" i="15"/>
  <c r="BD31" i="15"/>
  <c r="BF9" i="15"/>
  <c r="BG17" i="15"/>
  <c r="AE2" i="15"/>
  <c r="S113" i="16" s="1"/>
  <c r="AF2" i="15"/>
  <c r="AF3" i="15"/>
  <c r="T114" i="16" s="1"/>
  <c r="AE3" i="15"/>
  <c r="S114" i="16" s="1"/>
  <c r="AE1" i="15"/>
  <c r="AF1" i="15"/>
  <c r="T112" i="16" s="1"/>
  <c r="BA29" i="15"/>
  <c r="AI1" i="3"/>
  <c r="BB18" i="15"/>
  <c r="BI17" i="15"/>
  <c r="BF17" i="15"/>
  <c r="BH17" i="15"/>
  <c r="AJ7" i="15"/>
  <c r="T113" i="16"/>
  <c r="AI15" i="15"/>
  <c r="BD41" i="15"/>
  <c r="BC15" i="15"/>
  <c r="BB6" i="15"/>
  <c r="BI52" i="15"/>
  <c r="BA8" i="15"/>
  <c r="BI43" i="15"/>
  <c r="BI49" i="15"/>
  <c r="BH49" i="15"/>
  <c r="BB16" i="15"/>
  <c r="BF19" i="15"/>
  <c r="BB50" i="15"/>
  <c r="BG10" i="15"/>
  <c r="I75" i="15"/>
  <c r="Q72" i="16" s="1"/>
  <c r="BD21" i="15"/>
  <c r="I92" i="15"/>
  <c r="Q89" i="16" s="1"/>
  <c r="BG33" i="15"/>
  <c r="BA27" i="15"/>
  <c r="BG26" i="15"/>
  <c r="BG36" i="15"/>
  <c r="BB31" i="15"/>
  <c r="BA36" i="15"/>
  <c r="BI30" i="15"/>
  <c r="BH16" i="15"/>
  <c r="BH26" i="15"/>
  <c r="BG30" i="15"/>
  <c r="BC6" i="15"/>
  <c r="BI39" i="15"/>
  <c r="BD47" i="15"/>
  <c r="BD24" i="15"/>
  <c r="BA46" i="15"/>
  <c r="BG19" i="15"/>
  <c r="I64" i="15"/>
  <c r="Q61" i="16" s="1"/>
  <c r="BB47" i="15"/>
  <c r="BB24" i="15"/>
  <c r="AH51" i="15"/>
  <c r="AH62" i="15"/>
  <c r="AH24" i="15"/>
  <c r="AH63" i="15"/>
  <c r="AH104" i="15"/>
  <c r="AH49" i="15"/>
  <c r="AH84" i="15"/>
  <c r="AH26" i="15"/>
  <c r="AH85" i="15"/>
  <c r="AH105" i="15"/>
  <c r="AH68" i="15"/>
  <c r="AH43" i="15"/>
  <c r="AH107" i="15"/>
  <c r="BK107" i="15" s="1"/>
  <c r="AH79" i="15"/>
  <c r="AH46" i="15"/>
  <c r="AH96" i="15"/>
  <c r="AH70" i="15"/>
  <c r="BK70" i="15" s="1"/>
  <c r="AH97" i="15"/>
  <c r="AH80" i="15"/>
  <c r="AH12" i="15"/>
  <c r="AH47" i="15"/>
  <c r="AH36" i="15"/>
  <c r="AH45" i="15"/>
  <c r="AH40" i="15"/>
  <c r="AH74" i="15"/>
  <c r="AH39" i="15"/>
  <c r="AH89" i="15"/>
  <c r="AH13" i="15"/>
  <c r="AH14" i="15"/>
  <c r="AH78" i="15"/>
  <c r="AH77" i="15"/>
  <c r="AH8" i="15"/>
  <c r="AH16" i="15"/>
  <c r="AH60" i="15"/>
  <c r="AH31" i="15"/>
  <c r="AH106" i="15"/>
  <c r="AH53" i="15"/>
  <c r="AH48" i="15"/>
  <c r="BB37" i="15"/>
  <c r="BA51" i="15"/>
  <c r="BA23" i="15"/>
  <c r="BC34" i="15"/>
  <c r="BG39" i="15"/>
  <c r="BG46" i="15"/>
  <c r="BH12" i="15"/>
  <c r="BB19" i="15"/>
  <c r="BG43" i="15"/>
  <c r="BC16" i="15"/>
  <c r="BD35" i="15"/>
  <c r="BH19" i="15"/>
  <c r="BD50" i="15"/>
  <c r="BD52" i="15"/>
  <c r="BG28" i="15"/>
  <c r="BD28" i="15"/>
  <c r="BA14" i="15"/>
  <c r="BA25" i="15"/>
  <c r="BF13" i="15"/>
  <c r="BG13" i="15"/>
  <c r="BC11" i="15"/>
  <c r="BF37" i="15"/>
  <c r="BD43" i="15"/>
  <c r="BF35" i="15"/>
  <c r="BB36" i="15"/>
  <c r="BG18" i="15"/>
  <c r="BA45" i="15"/>
  <c r="BI34" i="15"/>
  <c r="BG15" i="15"/>
  <c r="BA22" i="15"/>
  <c r="AH28" i="15"/>
  <c r="AH35" i="15"/>
  <c r="BK35" i="15" s="1"/>
  <c r="AH27" i="15"/>
  <c r="BK27" i="15" s="1"/>
  <c r="AH99" i="15"/>
  <c r="BK99" i="15" s="1"/>
  <c r="AH30" i="15"/>
  <c r="AH67" i="15"/>
  <c r="BK67" i="15" s="1"/>
  <c r="G67" i="15" s="1"/>
  <c r="AH88" i="15"/>
  <c r="AH22" i="15"/>
  <c r="BK22" i="15" s="1"/>
  <c r="AH103" i="15"/>
  <c r="BH6" i="15"/>
  <c r="BB35" i="15"/>
  <c r="BI19" i="15"/>
  <c r="BA50" i="15"/>
  <c r="BB52" i="15"/>
  <c r="BB28" i="15"/>
  <c r="BB14" i="15"/>
  <c r="BD17" i="15"/>
  <c r="BG37" i="15"/>
  <c r="BB43" i="15"/>
  <c r="I66" i="15"/>
  <c r="Q63" i="16" s="1"/>
  <c r="I91" i="15"/>
  <c r="Q88" i="16" s="1"/>
  <c r="BB45" i="15"/>
  <c r="BG34" i="15"/>
  <c r="I100" i="15"/>
  <c r="Q97" i="16" s="1"/>
  <c r="BB22" i="15"/>
  <c r="AH66" i="15"/>
  <c r="BK66" i="15" s="1"/>
  <c r="AH87" i="15"/>
  <c r="AH25" i="15"/>
  <c r="BK25" i="15" s="1"/>
  <c r="AH19" i="15"/>
  <c r="AH98" i="15"/>
  <c r="BK98" i="15" s="1"/>
  <c r="AH10" i="15"/>
  <c r="BK33" i="15"/>
  <c r="AH33" i="15"/>
  <c r="AH93" i="15"/>
  <c r="BK94" i="15"/>
  <c r="AH94" i="15"/>
  <c r="AH65" i="15"/>
  <c r="AH52" i="15"/>
  <c r="BK52" i="15" s="1"/>
  <c r="AH75" i="15"/>
  <c r="AH91" i="15"/>
  <c r="BK91" i="15" s="1"/>
  <c r="AH76" i="15"/>
  <c r="AH64" i="15"/>
  <c r="BK64" i="15" s="1"/>
  <c r="AH38" i="15"/>
  <c r="AH100" i="15"/>
  <c r="BK100" i="15" s="1"/>
  <c r="AH82" i="15"/>
  <c r="AH9" i="15"/>
  <c r="BK9" i="15" s="1"/>
  <c r="AH102" i="15"/>
  <c r="BK102" i="15" s="1"/>
  <c r="AH101" i="15"/>
  <c r="BK90" i="15"/>
  <c r="AH90" i="15"/>
  <c r="AH81" i="15"/>
  <c r="AH73" i="15"/>
  <c r="BK73" i="15" s="1"/>
  <c r="AH42" i="15"/>
  <c r="AH92" i="15"/>
  <c r="BK92" i="15" s="1"/>
  <c r="AH6" i="15"/>
  <c r="BK23" i="15"/>
  <c r="AH23" i="15"/>
  <c r="BD37" i="15"/>
  <c r="BD51" i="15"/>
  <c r="BH44" i="15"/>
  <c r="BI25" i="15"/>
  <c r="BD23" i="15"/>
  <c r="BF47" i="15"/>
  <c r="BI20" i="15"/>
  <c r="BB48" i="15"/>
  <c r="BF39" i="15"/>
  <c r="BI46" i="15"/>
  <c r="BF12" i="15"/>
  <c r="BA30" i="15"/>
  <c r="BI6" i="15"/>
  <c r="E26" i="5"/>
  <c r="AH52" i="3"/>
  <c r="AH12" i="3"/>
  <c r="AH49" i="3"/>
  <c r="AH22" i="3"/>
  <c r="AH27" i="3"/>
  <c r="AH28" i="3"/>
  <c r="AH16" i="3"/>
  <c r="AH14" i="3"/>
  <c r="AH43" i="3"/>
  <c r="AH37" i="3"/>
  <c r="AH11" i="3"/>
  <c r="AH47" i="3"/>
  <c r="AH30" i="3"/>
  <c r="AH39" i="3"/>
  <c r="AH42" i="3"/>
  <c r="AH9" i="3"/>
  <c r="AH40" i="3"/>
  <c r="AH48" i="3"/>
  <c r="AH45" i="3"/>
  <c r="AH31" i="3"/>
  <c r="AH10" i="3"/>
  <c r="AH72" i="15"/>
  <c r="AH83" i="15"/>
  <c r="BK83" i="15" s="1"/>
  <c r="AH69" i="15"/>
  <c r="AH61" i="15"/>
  <c r="BK61" i="15" s="1"/>
  <c r="AH18" i="15"/>
  <c r="BK18" i="15" s="1"/>
  <c r="AH7" i="15"/>
  <c r="I95" i="15"/>
  <c r="Q92" i="16" s="1"/>
  <c r="BB29" i="15"/>
  <c r="BC29" i="15"/>
  <c r="BF7" i="3"/>
  <c r="BD29" i="15"/>
  <c r="BA15" i="15"/>
  <c r="BB15" i="15"/>
  <c r="BD15" i="15"/>
  <c r="AH71" i="15"/>
  <c r="BK71" i="15" s="1"/>
  <c r="BI32" i="15"/>
  <c r="AH86" i="15"/>
  <c r="BK86" i="15" s="1"/>
  <c r="AH17" i="15"/>
  <c r="BK17" i="15" s="1"/>
  <c r="AH95" i="15"/>
  <c r="BK95" i="15" s="1"/>
  <c r="BG7" i="3"/>
  <c r="BG32" i="15"/>
  <c r="AH32" i="15"/>
  <c r="BK32" i="15" s="1"/>
  <c r="AH29" i="15"/>
  <c r="BK29" i="15" s="1"/>
  <c r="BA17" i="15"/>
  <c r="BB17" i="15"/>
  <c r="BA18" i="15"/>
  <c r="AH41" i="15"/>
  <c r="BK41" i="15" s="1"/>
  <c r="BH7" i="3"/>
  <c r="BG41" i="15"/>
  <c r="BC18" i="15"/>
  <c r="BC32" i="15"/>
  <c r="I86" i="15"/>
  <c r="Q83" i="16" s="1"/>
  <c r="BD18" i="15"/>
  <c r="U18" i="15" s="1"/>
  <c r="BA41" i="15"/>
  <c r="BI41" i="15"/>
  <c r="I71" i="15"/>
  <c r="Q68" i="16" s="1"/>
  <c r="I69" i="15"/>
  <c r="Q66" i="16" s="1"/>
  <c r="BC41" i="15"/>
  <c r="I83" i="15"/>
  <c r="Q80" i="16" s="1"/>
  <c r="BI29" i="15"/>
  <c r="I72" i="15"/>
  <c r="Q69" i="16" s="1"/>
  <c r="BG29" i="15"/>
  <c r="BG7" i="15"/>
  <c r="T85" i="19"/>
  <c r="T7" i="16"/>
  <c r="T17" i="16"/>
  <c r="T87" i="19"/>
  <c r="BG21" i="15"/>
  <c r="AD12" i="15"/>
  <c r="BM12" i="15"/>
  <c r="S8" i="16"/>
  <c r="S53" i="19"/>
  <c r="BD12" i="15"/>
  <c r="T40" i="19"/>
  <c r="T38" i="16"/>
  <c r="BH42" i="15"/>
  <c r="AD7" i="15"/>
  <c r="T28" i="19"/>
  <c r="T3" i="16"/>
  <c r="AD10" i="15"/>
  <c r="S6" i="16"/>
  <c r="BM10" i="15"/>
  <c r="S29" i="19"/>
  <c r="BD10" i="15"/>
  <c r="AD38" i="15"/>
  <c r="S34" i="16"/>
  <c r="S23" i="19"/>
  <c r="BM38" i="15"/>
  <c r="BC38" i="15"/>
  <c r="AD32" i="15"/>
  <c r="S28" i="16"/>
  <c r="BM32" i="15"/>
  <c r="S14" i="19"/>
  <c r="AD13" i="15"/>
  <c r="S9" i="16"/>
  <c r="S41" i="19"/>
  <c r="BM13" i="15"/>
  <c r="I13" i="15" s="1"/>
  <c r="Q9" i="16" s="1"/>
  <c r="BD13" i="15"/>
  <c r="R5" i="19"/>
  <c r="H5" i="19"/>
  <c r="E5" i="19"/>
  <c r="R96" i="16"/>
  <c r="R56" i="19"/>
  <c r="E56" i="19"/>
  <c r="H56" i="19"/>
  <c r="R104" i="16"/>
  <c r="T22" i="19"/>
  <c r="T19" i="16"/>
  <c r="BG23" i="15"/>
  <c r="H31" i="19"/>
  <c r="R75" i="16"/>
  <c r="E31" i="19"/>
  <c r="R31" i="19"/>
  <c r="R68" i="19"/>
  <c r="H68" i="19"/>
  <c r="E68" i="19"/>
  <c r="R99" i="16"/>
  <c r="T23" i="16"/>
  <c r="T89" i="19"/>
  <c r="AD26" i="15"/>
  <c r="S65" i="19"/>
  <c r="BM26" i="15"/>
  <c r="S22" i="16"/>
  <c r="BC26" i="15"/>
  <c r="T4" i="16"/>
  <c r="T83" i="19"/>
  <c r="BG8" i="15"/>
  <c r="BG24" i="15"/>
  <c r="BB9" i="15"/>
  <c r="AD44" i="15"/>
  <c r="BM44" i="15"/>
  <c r="S40" i="16"/>
  <c r="S76" i="19"/>
  <c r="BC44" i="15"/>
  <c r="R63" i="16"/>
  <c r="E10" i="19"/>
  <c r="R10" i="19"/>
  <c r="H10" i="19"/>
  <c r="H73" i="19"/>
  <c r="R88" i="16"/>
  <c r="E73" i="19"/>
  <c r="R73" i="19"/>
  <c r="E58" i="19"/>
  <c r="R58" i="19"/>
  <c r="H58" i="19"/>
  <c r="R100" i="16"/>
  <c r="I88" i="15"/>
  <c r="Q85" i="16" s="1"/>
  <c r="T31" i="16"/>
  <c r="T15" i="19"/>
  <c r="BH35" i="15"/>
  <c r="E94" i="19"/>
  <c r="R76" i="16"/>
  <c r="H94" i="19"/>
  <c r="R94" i="19"/>
  <c r="R90" i="16"/>
  <c r="E74" i="19"/>
  <c r="H74" i="19"/>
  <c r="R74" i="19"/>
  <c r="T36" i="16"/>
  <c r="T45" i="19"/>
  <c r="T47" i="16"/>
  <c r="T91" i="19"/>
  <c r="BH51" i="15"/>
  <c r="E11" i="19"/>
  <c r="R11" i="19"/>
  <c r="R66" i="16"/>
  <c r="H11" i="19"/>
  <c r="I65" i="15"/>
  <c r="Q62" i="16" s="1"/>
  <c r="AD41" i="15"/>
  <c r="BM41" i="15"/>
  <c r="S37" i="16"/>
  <c r="S46" i="19"/>
  <c r="R60" i="19"/>
  <c r="H60" i="19"/>
  <c r="E60" i="19"/>
  <c r="R86" i="16"/>
  <c r="BF48" i="15"/>
  <c r="AD40" i="15"/>
  <c r="BM40" i="15"/>
  <c r="S36" i="16"/>
  <c r="S45" i="19"/>
  <c r="BC40" i="15"/>
  <c r="T11" i="16"/>
  <c r="T42" i="19"/>
  <c r="BG9" i="15"/>
  <c r="BI16" i="15"/>
  <c r="BF14" i="15"/>
  <c r="AD22" i="15"/>
  <c r="S18" i="16"/>
  <c r="BM22" i="15"/>
  <c r="S88" i="19"/>
  <c r="BC22" i="15"/>
  <c r="H34" i="19"/>
  <c r="R34" i="19"/>
  <c r="E34" i="19"/>
  <c r="R82" i="16"/>
  <c r="BG53" i="15"/>
  <c r="BF38" i="15"/>
  <c r="T76" i="19"/>
  <c r="T40" i="16"/>
  <c r="AD37" i="15"/>
  <c r="BM37" i="15"/>
  <c r="S33" i="16"/>
  <c r="S80" i="19"/>
  <c r="BC37" i="15"/>
  <c r="BG31" i="15"/>
  <c r="BI44" i="15"/>
  <c r="S2" i="16"/>
  <c r="AE115" i="15"/>
  <c r="S20" i="19"/>
  <c r="S112" i="16"/>
  <c r="BM6" i="15"/>
  <c r="I6" i="15" s="1"/>
  <c r="Q2" i="16" s="1"/>
  <c r="BD6" i="15"/>
  <c r="BI11" i="15"/>
  <c r="BH25" i="15"/>
  <c r="BA20" i="15"/>
  <c r="AD23" i="15"/>
  <c r="S19" i="16"/>
  <c r="S22" i="19"/>
  <c r="BM23" i="15"/>
  <c r="I23" i="15" s="1"/>
  <c r="Q19" i="16" s="1"/>
  <c r="BC23" i="15"/>
  <c r="BG47" i="15"/>
  <c r="BF52" i="15"/>
  <c r="BD34" i="15"/>
  <c r="BF20" i="15"/>
  <c r="BG20" i="15"/>
  <c r="H39" i="19"/>
  <c r="R78" i="16"/>
  <c r="R39" i="19"/>
  <c r="E39" i="19"/>
  <c r="BH41" i="15"/>
  <c r="BA48" i="15"/>
  <c r="BF21" i="15"/>
  <c r="T71" i="19"/>
  <c r="T35" i="16"/>
  <c r="BH39" i="15"/>
  <c r="BH29" i="15"/>
  <c r="BF46" i="15"/>
  <c r="BA12" i="15"/>
  <c r="T8" i="16"/>
  <c r="T53" i="19"/>
  <c r="BG12" i="15"/>
  <c r="BB30" i="15"/>
  <c r="BA47" i="15"/>
  <c r="BI42" i="15"/>
  <c r="BI45" i="15"/>
  <c r="BH45" i="15"/>
  <c r="BC19" i="15"/>
  <c r="BA24" i="15"/>
  <c r="BI7" i="15"/>
  <c r="BF6" i="15"/>
  <c r="BG6" i="15"/>
  <c r="BH32" i="15"/>
  <c r="BB8" i="15"/>
  <c r="BA10" i="15"/>
  <c r="T3" i="19"/>
  <c r="T39" i="16"/>
  <c r="BH43" i="15"/>
  <c r="BB33" i="15"/>
  <c r="T33" i="19"/>
  <c r="T45" i="16"/>
  <c r="BD38" i="15"/>
  <c r="AD16" i="15"/>
  <c r="S21" i="19"/>
  <c r="S12" i="16"/>
  <c r="BM16" i="15"/>
  <c r="BD16" i="15"/>
  <c r="E93" i="19"/>
  <c r="R93" i="19"/>
  <c r="H93" i="19"/>
  <c r="R65" i="16"/>
  <c r="R50" i="19"/>
  <c r="H50" i="19"/>
  <c r="E50" i="19"/>
  <c r="R74" i="16"/>
  <c r="BB46" i="15"/>
  <c r="BA35" i="15"/>
  <c r="T84" i="19"/>
  <c r="T15" i="16"/>
  <c r="AD50" i="15"/>
  <c r="S17" i="19"/>
  <c r="S46" i="16"/>
  <c r="BM50" i="15"/>
  <c r="I50" i="15" s="1"/>
  <c r="Q46" i="16" s="1"/>
  <c r="BC50" i="15"/>
  <c r="BI10" i="15"/>
  <c r="BA52" i="15"/>
  <c r="BD32" i="15"/>
  <c r="BF28" i="15"/>
  <c r="BH28" i="15"/>
  <c r="R19" i="19"/>
  <c r="H19" i="19"/>
  <c r="R61" i="16"/>
  <c r="E19" i="19"/>
  <c r="H48" i="19"/>
  <c r="R72" i="16"/>
  <c r="E48" i="19"/>
  <c r="R48" i="19"/>
  <c r="BB39" i="15"/>
  <c r="BA28" i="15"/>
  <c r="I104" i="15"/>
  <c r="Q101" i="16" s="1"/>
  <c r="BA13" i="15"/>
  <c r="I99" i="15"/>
  <c r="Q96" i="16" s="1"/>
  <c r="AD14" i="15"/>
  <c r="S6" i="19"/>
  <c r="BM14" i="15"/>
  <c r="S10" i="16"/>
  <c r="BD14" i="15"/>
  <c r="H70" i="19"/>
  <c r="E70" i="19"/>
  <c r="R98" i="16"/>
  <c r="R70" i="19"/>
  <c r="R83" i="16"/>
  <c r="E38" i="19"/>
  <c r="H38" i="19"/>
  <c r="R38" i="19"/>
  <c r="BB25" i="15"/>
  <c r="BC17" i="15"/>
  <c r="BF23" i="15"/>
  <c r="AD21" i="15"/>
  <c r="BM21" i="15"/>
  <c r="S87" i="19"/>
  <c r="S17" i="16"/>
  <c r="BC21" i="15"/>
  <c r="BB49" i="15"/>
  <c r="BI27" i="15"/>
  <c r="I73" i="15"/>
  <c r="Q70" i="16" s="1"/>
  <c r="BD26" i="15"/>
  <c r="T77" i="19"/>
  <c r="T29" i="16"/>
  <c r="BH33" i="15"/>
  <c r="T41" i="19"/>
  <c r="T9" i="16"/>
  <c r="BB7" i="15"/>
  <c r="BF8" i="15"/>
  <c r="AD11" i="15"/>
  <c r="BM11" i="15"/>
  <c r="S7" i="16"/>
  <c r="S85" i="19"/>
  <c r="BD11" i="15"/>
  <c r="BB27" i="15"/>
  <c r="I106" i="15"/>
  <c r="Q103" i="16" s="1"/>
  <c r="I80" i="15"/>
  <c r="Q77" i="16" s="1"/>
  <c r="T65" i="19"/>
  <c r="T22" i="16"/>
  <c r="I74" i="15"/>
  <c r="Q71" i="16" s="1"/>
  <c r="BH24" i="15"/>
  <c r="T80" i="19"/>
  <c r="T33" i="16"/>
  <c r="BH37" i="15"/>
  <c r="BC9" i="15"/>
  <c r="BA43" i="15"/>
  <c r="BD44" i="15"/>
  <c r="BI36" i="15"/>
  <c r="BH36" i="15"/>
  <c r="R97" i="19"/>
  <c r="E97" i="19"/>
  <c r="H97" i="19"/>
  <c r="R84" i="16"/>
  <c r="H8" i="19"/>
  <c r="R91" i="16"/>
  <c r="E8" i="19"/>
  <c r="R8" i="19"/>
  <c r="T88" i="19"/>
  <c r="T18" i="16"/>
  <c r="I62" i="15"/>
  <c r="Q59" i="16" s="1"/>
  <c r="I61" i="15"/>
  <c r="Q58" i="16" s="1"/>
  <c r="BA31" i="15"/>
  <c r="BI35" i="15"/>
  <c r="AD36" i="15"/>
  <c r="S13" i="19"/>
  <c r="BM36" i="15"/>
  <c r="S32" i="16"/>
  <c r="BC36" i="15"/>
  <c r="BG40" i="15"/>
  <c r="BI51" i="15"/>
  <c r="AD42" i="15"/>
  <c r="BM42" i="15"/>
  <c r="S40" i="19"/>
  <c r="S38" i="16"/>
  <c r="BC42" i="15"/>
  <c r="T86" i="19"/>
  <c r="T14" i="16"/>
  <c r="BA53" i="15"/>
  <c r="BB41" i="15"/>
  <c r="AD45" i="15"/>
  <c r="S30" i="19"/>
  <c r="S41" i="16"/>
  <c r="BM45" i="15"/>
  <c r="BC45" i="15"/>
  <c r="BG48" i="15"/>
  <c r="BF34" i="15"/>
  <c r="BD40" i="15"/>
  <c r="AD15" i="15"/>
  <c r="S42" i="19"/>
  <c r="BM15" i="15"/>
  <c r="S11" i="16"/>
  <c r="BI15" i="15"/>
  <c r="BF30" i="15"/>
  <c r="T21" i="19"/>
  <c r="T12" i="16"/>
  <c r="BG16" i="15"/>
  <c r="E25" i="19"/>
  <c r="R57" i="16"/>
  <c r="R25" i="19"/>
  <c r="H25" i="19"/>
  <c r="BH14" i="15"/>
  <c r="BH53" i="15"/>
  <c r="BG38" i="15"/>
  <c r="T27" i="16"/>
  <c r="T90" i="19"/>
  <c r="AD34" i="15"/>
  <c r="S30" i="16"/>
  <c r="BM34" i="15"/>
  <c r="S82" i="19"/>
  <c r="AJ11" i="15"/>
  <c r="BH31" i="15"/>
  <c r="H7" i="19"/>
  <c r="R80" i="16"/>
  <c r="E7" i="19"/>
  <c r="R7" i="19"/>
  <c r="E36" i="19"/>
  <c r="R36" i="19"/>
  <c r="R93" i="16"/>
  <c r="H36" i="19"/>
  <c r="BF44" i="15"/>
  <c r="BF11" i="15"/>
  <c r="BG11" i="15"/>
  <c r="BB20" i="15"/>
  <c r="T43" i="16"/>
  <c r="T66" i="19"/>
  <c r="BH47" i="15"/>
  <c r="H49" i="19"/>
  <c r="R73" i="16"/>
  <c r="R49" i="19"/>
  <c r="E49" i="19"/>
  <c r="BA34" i="15"/>
  <c r="T37" i="16"/>
  <c r="T46" i="19"/>
  <c r="BH21" i="15"/>
  <c r="T25" i="16"/>
  <c r="T75" i="19"/>
  <c r="R61" i="19"/>
  <c r="E61" i="19"/>
  <c r="H61" i="19"/>
  <c r="R69" i="16"/>
  <c r="BB12" i="15"/>
  <c r="AD30" i="15"/>
  <c r="S81" i="19"/>
  <c r="S26" i="16"/>
  <c r="BM30" i="15"/>
  <c r="I30" i="15" s="1"/>
  <c r="Q26" i="16" s="1"/>
  <c r="BC30" i="15"/>
  <c r="BF42" i="15"/>
  <c r="AD19" i="15"/>
  <c r="S15" i="16"/>
  <c r="BM19" i="15"/>
  <c r="S84" i="19"/>
  <c r="BD19" i="15"/>
  <c r="BF7" i="15"/>
  <c r="T14" i="19"/>
  <c r="T28" i="16"/>
  <c r="BB10" i="15"/>
  <c r="AD33" i="15"/>
  <c r="BM33" i="15"/>
  <c r="S29" i="16"/>
  <c r="S77" i="19"/>
  <c r="BC33" i="15"/>
  <c r="BA38" i="15"/>
  <c r="AD46" i="15"/>
  <c r="BM46" i="15"/>
  <c r="S18" i="19"/>
  <c r="S42" i="16"/>
  <c r="BC46" i="15"/>
  <c r="BA32" i="15"/>
  <c r="T24" i="16"/>
  <c r="T52" i="19"/>
  <c r="AD39" i="15"/>
  <c r="BM39" i="15"/>
  <c r="S71" i="19"/>
  <c r="S35" i="16"/>
  <c r="BC39" i="15"/>
  <c r="BB13" i="15"/>
  <c r="I107" i="15"/>
  <c r="Q104" i="16" s="1"/>
  <c r="AD25" i="15"/>
  <c r="BM25" i="15"/>
  <c r="S59" i="19"/>
  <c r="S21" i="16"/>
  <c r="BC25" i="15"/>
  <c r="BH23" i="15"/>
  <c r="I78" i="15"/>
  <c r="Q75" i="16" s="1"/>
  <c r="AD49" i="15"/>
  <c r="S33" i="19"/>
  <c r="S45" i="16"/>
  <c r="BM49" i="15"/>
  <c r="I49" i="15" s="1"/>
  <c r="Q45" i="16" s="1"/>
  <c r="BC49" i="15"/>
  <c r="H57" i="19"/>
  <c r="E57" i="19"/>
  <c r="R89" i="16"/>
  <c r="R57" i="19"/>
  <c r="BG27" i="15"/>
  <c r="BA26" i="15"/>
  <c r="BH8" i="15"/>
  <c r="AD27" i="15"/>
  <c r="BM27" i="15"/>
  <c r="S89" i="19"/>
  <c r="S23" i="16"/>
  <c r="BC27" i="15"/>
  <c r="R103" i="16"/>
  <c r="H55" i="19"/>
  <c r="R55" i="19"/>
  <c r="E55" i="19"/>
  <c r="R77" i="16"/>
  <c r="H95" i="19"/>
  <c r="E95" i="19"/>
  <c r="R95" i="19"/>
  <c r="H37" i="19"/>
  <c r="R81" i="16"/>
  <c r="E37" i="19"/>
  <c r="R37" i="19"/>
  <c r="T2" i="19"/>
  <c r="T20" i="16"/>
  <c r="AD9" i="15"/>
  <c r="S5" i="16"/>
  <c r="S79" i="19"/>
  <c r="BM9" i="15"/>
  <c r="I9" i="15" s="1"/>
  <c r="Q5" i="16" s="1"/>
  <c r="BD9" i="15"/>
  <c r="R27" i="19"/>
  <c r="E27" i="19"/>
  <c r="R59" i="16"/>
  <c r="H27" i="19"/>
  <c r="R26" i="19"/>
  <c r="H26" i="19"/>
  <c r="R58" i="16"/>
  <c r="E26" i="19"/>
  <c r="R85" i="16"/>
  <c r="R64" i="19"/>
  <c r="E64" i="19"/>
  <c r="H64" i="19"/>
  <c r="R63" i="19"/>
  <c r="R95" i="16"/>
  <c r="E63" i="19"/>
  <c r="H63" i="19"/>
  <c r="E92" i="19"/>
  <c r="R92" i="19"/>
  <c r="H92" i="19"/>
  <c r="R64" i="16"/>
  <c r="H9" i="19"/>
  <c r="R62" i="16"/>
  <c r="E9" i="19"/>
  <c r="R9" i="19"/>
  <c r="T24" i="19"/>
  <c r="T44" i="16"/>
  <c r="BH48" i="15"/>
  <c r="AD29" i="15"/>
  <c r="S75" i="19"/>
  <c r="S25" i="16"/>
  <c r="BM29" i="15"/>
  <c r="BI14" i="15"/>
  <c r="T34" i="16"/>
  <c r="T23" i="19"/>
  <c r="BH38" i="15"/>
  <c r="R4" i="19"/>
  <c r="E4" i="19"/>
  <c r="H4" i="19"/>
  <c r="R94" i="16"/>
  <c r="T46" i="16"/>
  <c r="T17" i="19"/>
  <c r="AD20" i="15"/>
  <c r="BM20" i="15"/>
  <c r="S43" i="19"/>
  <c r="S16" i="16"/>
  <c r="BI50" i="15"/>
  <c r="AJ21" i="15"/>
  <c r="AI37" i="15"/>
  <c r="AI34" i="15"/>
  <c r="BF50" i="15"/>
  <c r="BI31" i="15"/>
  <c r="AJ50" i="15"/>
  <c r="AJ44" i="15"/>
  <c r="AI20" i="15"/>
  <c r="BG50" i="15"/>
  <c r="BA37" i="15"/>
  <c r="BF31" i="15"/>
  <c r="I96" i="15"/>
  <c r="Q93" i="16" s="1"/>
  <c r="AD51" i="15"/>
  <c r="S47" i="16"/>
  <c r="BM51" i="15"/>
  <c r="S91" i="19"/>
  <c r="BC51" i="15"/>
  <c r="BG44" i="15"/>
  <c r="BH11" i="15"/>
  <c r="T21" i="16"/>
  <c r="T59" i="19"/>
  <c r="BG25" i="15"/>
  <c r="E96" i="19"/>
  <c r="H96" i="19"/>
  <c r="R96" i="19"/>
  <c r="R79" i="16"/>
  <c r="BC20" i="15"/>
  <c r="BI47" i="15"/>
  <c r="I76" i="15"/>
  <c r="Q73" i="16" s="1"/>
  <c r="T78" i="19"/>
  <c r="T48" i="16"/>
  <c r="BH52" i="15"/>
  <c r="BB34" i="15"/>
  <c r="T43" i="19"/>
  <c r="T16" i="16"/>
  <c r="BF41" i="15"/>
  <c r="AD48" i="15"/>
  <c r="S44" i="16"/>
  <c r="BM48" i="15"/>
  <c r="S24" i="19"/>
  <c r="BC48" i="15"/>
  <c r="BI21" i="15"/>
  <c r="BF29" i="15"/>
  <c r="T42" i="16"/>
  <c r="T18" i="19"/>
  <c r="BH46" i="15"/>
  <c r="BC12" i="15"/>
  <c r="BD30" i="15"/>
  <c r="AD47" i="15"/>
  <c r="S66" i="19"/>
  <c r="S43" i="16"/>
  <c r="BM47" i="15"/>
  <c r="I47" i="15" s="1"/>
  <c r="Q43" i="16" s="1"/>
  <c r="BC47" i="15"/>
  <c r="BG42" i="15"/>
  <c r="T30" i="19"/>
  <c r="T41" i="16"/>
  <c r="BA19" i="15"/>
  <c r="AD24" i="15"/>
  <c r="BM24" i="15"/>
  <c r="S20" i="16"/>
  <c r="S2" i="19"/>
  <c r="BC24" i="15"/>
  <c r="BH7" i="15"/>
  <c r="T2" i="16"/>
  <c r="AF115" i="15"/>
  <c r="T20" i="19"/>
  <c r="BF32" i="15"/>
  <c r="AD8" i="15"/>
  <c r="BM8" i="15"/>
  <c r="S4" i="16"/>
  <c r="S83" i="19"/>
  <c r="BD8" i="15"/>
  <c r="BC10" i="15"/>
  <c r="BD33" i="15"/>
  <c r="E72" i="19"/>
  <c r="R72" i="19"/>
  <c r="R87" i="16"/>
  <c r="H72" i="19"/>
  <c r="BB38" i="15"/>
  <c r="BD46" i="15"/>
  <c r="AD35" i="15"/>
  <c r="BM35" i="15"/>
  <c r="S31" i="16"/>
  <c r="S15" i="19"/>
  <c r="BC35" i="15"/>
  <c r="T6" i="16"/>
  <c r="T29" i="19"/>
  <c r="AD52" i="15"/>
  <c r="S48" i="16"/>
  <c r="S78" i="19"/>
  <c r="BM52" i="15"/>
  <c r="BC52" i="15"/>
  <c r="BB32" i="15"/>
  <c r="BI28" i="15"/>
  <c r="BD39" i="15"/>
  <c r="AD28" i="15"/>
  <c r="S24" i="16"/>
  <c r="S52" i="19"/>
  <c r="BM28" i="15"/>
  <c r="I28" i="15" s="1"/>
  <c r="Q24" i="16" s="1"/>
  <c r="BC28" i="15"/>
  <c r="R69" i="19"/>
  <c r="E69" i="19"/>
  <c r="R101" i="16"/>
  <c r="H69" i="19"/>
  <c r="BC13" i="15"/>
  <c r="BD25" i="15"/>
  <c r="AD17" i="15"/>
  <c r="S16" i="19"/>
  <c r="BM17" i="15"/>
  <c r="S13" i="16"/>
  <c r="BI23" i="15"/>
  <c r="I102" i="15"/>
  <c r="Q99" i="16" s="1"/>
  <c r="BD49" i="15"/>
  <c r="BF27" i="15"/>
  <c r="BH27" i="15"/>
  <c r="R70" i="16"/>
  <c r="R62" i="19"/>
  <c r="H62" i="19"/>
  <c r="E62" i="19"/>
  <c r="BB26" i="15"/>
  <c r="BM7" i="15"/>
  <c r="S28" i="19"/>
  <c r="S3" i="16"/>
  <c r="BD7" i="15"/>
  <c r="E67" i="19"/>
  <c r="H67" i="19"/>
  <c r="R67" i="19"/>
  <c r="R92" i="16"/>
  <c r="BI8" i="15"/>
  <c r="BD27" i="15"/>
  <c r="H47" i="19"/>
  <c r="R47" i="19"/>
  <c r="E47" i="19"/>
  <c r="R71" i="16"/>
  <c r="BI24" i="15"/>
  <c r="BA9" i="15"/>
  <c r="AD43" i="15"/>
  <c r="S3" i="19"/>
  <c r="BM43" i="15"/>
  <c r="I43" i="15" s="1"/>
  <c r="Q39" i="16" s="1"/>
  <c r="S39" i="16"/>
  <c r="BC43" i="15"/>
  <c r="BB44" i="15"/>
  <c r="T13" i="19"/>
  <c r="T32" i="16"/>
  <c r="AD31" i="15"/>
  <c r="BM31" i="15"/>
  <c r="I31" i="15" s="1"/>
  <c r="Q27" i="16" s="1"/>
  <c r="S27" i="16"/>
  <c r="S90" i="19"/>
  <c r="BC31" i="15"/>
  <c r="R44" i="19"/>
  <c r="E44" i="19"/>
  <c r="H44" i="19"/>
  <c r="R68" i="16"/>
  <c r="BG35" i="15"/>
  <c r="BF40" i="15"/>
  <c r="I98" i="15"/>
  <c r="Q95" i="16" s="1"/>
  <c r="AD18" i="15"/>
  <c r="S86" i="19"/>
  <c r="S14" i="16"/>
  <c r="BM18" i="15"/>
  <c r="BG51" i="15"/>
  <c r="AD53" i="15"/>
  <c r="S54" i="19"/>
  <c r="S49" i="16"/>
  <c r="BM53" i="15"/>
  <c r="BC53" i="15"/>
  <c r="BI48" i="15"/>
  <c r="T30" i="16"/>
  <c r="T82" i="19"/>
  <c r="BH34" i="15"/>
  <c r="E12" i="19"/>
  <c r="R12" i="19"/>
  <c r="H12" i="19"/>
  <c r="R67" i="16"/>
  <c r="BB40" i="15"/>
  <c r="BH15" i="15"/>
  <c r="T81" i="19"/>
  <c r="T26" i="16"/>
  <c r="BH30" i="15"/>
  <c r="H32" i="19"/>
  <c r="E32" i="19"/>
  <c r="R32" i="19"/>
  <c r="R97" i="16"/>
  <c r="E35" i="19"/>
  <c r="H35" i="19"/>
  <c r="R35" i="19"/>
  <c r="R60" i="16"/>
  <c r="T79" i="19"/>
  <c r="T5" i="16"/>
  <c r="T10" i="16"/>
  <c r="T6" i="19"/>
  <c r="BG14" i="15"/>
  <c r="T54" i="19"/>
  <c r="T49" i="16"/>
  <c r="T13" i="16"/>
  <c r="T16" i="19"/>
  <c r="E51" i="19"/>
  <c r="R51" i="19"/>
  <c r="H51" i="19"/>
  <c r="R102" i="16"/>
  <c r="AH18" i="3"/>
  <c r="AH15" i="3"/>
  <c r="AH41" i="3"/>
  <c r="AH32" i="3"/>
  <c r="AH29" i="3"/>
  <c r="BE35" i="3"/>
  <c r="BF35" i="3" s="1"/>
  <c r="AZ43" i="3"/>
  <c r="BA43" i="3" s="1"/>
  <c r="BE38" i="3"/>
  <c r="BF38" i="3" s="1"/>
  <c r="AZ32" i="3"/>
  <c r="BB32" i="3" s="1"/>
  <c r="AG28" i="2" s="1"/>
  <c r="AH38" i="3"/>
  <c r="AZ41" i="3"/>
  <c r="BC41" i="3" s="1"/>
  <c r="AH37" i="2" s="1"/>
  <c r="BE27" i="3"/>
  <c r="BI27" i="3" s="1"/>
  <c r="AZ40" i="3"/>
  <c r="BC40" i="3" s="1"/>
  <c r="AZ48" i="3"/>
  <c r="BC48" i="3" s="1"/>
  <c r="BE49" i="3"/>
  <c r="BH49" i="3" s="1"/>
  <c r="AZ17" i="3"/>
  <c r="BB17" i="3" s="1"/>
  <c r="AG13" i="2" s="1"/>
  <c r="AZ11" i="3"/>
  <c r="BB11" i="3" s="1"/>
  <c r="AZ7" i="3"/>
  <c r="BD7" i="3" s="1"/>
  <c r="BE8" i="3"/>
  <c r="BI8" i="3" s="1"/>
  <c r="AZ30" i="3"/>
  <c r="BB30" i="3" s="1"/>
  <c r="BE34" i="3"/>
  <c r="BI34" i="3" s="1"/>
  <c r="BE33" i="3"/>
  <c r="BF33" i="3" s="1"/>
  <c r="BE6" i="3"/>
  <c r="BI6" i="3" s="1"/>
  <c r="AH51" i="3"/>
  <c r="BB24" i="3"/>
  <c r="AZ24" i="3"/>
  <c r="BA24" i="3" s="1"/>
  <c r="AH50" i="3"/>
  <c r="BE25" i="3"/>
  <c r="BF25" i="3" s="1"/>
  <c r="AH23" i="3"/>
  <c r="AH44" i="3"/>
  <c r="BE48" i="3"/>
  <c r="BF48" i="3" s="1"/>
  <c r="BI47" i="3"/>
  <c r="BE47" i="3"/>
  <c r="BH47" i="3" s="1"/>
  <c r="AZ20" i="3"/>
  <c r="BB20" i="3" s="1"/>
  <c r="AZ34" i="3"/>
  <c r="BB34" i="3" s="1"/>
  <c r="AZ36" i="3"/>
  <c r="BD36" i="3" s="1"/>
  <c r="AZ53" i="3"/>
  <c r="BB53" i="3" s="1"/>
  <c r="AZ25" i="3"/>
  <c r="BA25" i="3" s="1"/>
  <c r="BE28" i="3"/>
  <c r="BI28" i="3" s="1"/>
  <c r="BE41" i="3"/>
  <c r="BF41" i="3" s="1"/>
  <c r="BE22" i="3"/>
  <c r="BG22" i="3" s="1"/>
  <c r="AZ38" i="3"/>
  <c r="BB38" i="3" s="1"/>
  <c r="AG34" i="2" s="1"/>
  <c r="AH35" i="3"/>
  <c r="AZ9" i="3"/>
  <c r="BB9" i="3" s="1"/>
  <c r="AG5" i="2" s="1"/>
  <c r="BE9" i="3"/>
  <c r="BI9" i="3" s="1"/>
  <c r="BE13" i="3"/>
  <c r="BG13" i="3" s="1"/>
  <c r="AZ31" i="3"/>
  <c r="BB31" i="3" s="1"/>
  <c r="AZ18" i="3"/>
  <c r="BC18" i="3" s="1"/>
  <c r="BE24" i="3"/>
  <c r="BI24" i="3" s="1"/>
  <c r="AZ29" i="3"/>
  <c r="BB29" i="3" s="1"/>
  <c r="AG25" i="2" s="1"/>
  <c r="BE51" i="3"/>
  <c r="BI51" i="3" s="1"/>
  <c r="BE17" i="3"/>
  <c r="BG17" i="3" s="1"/>
  <c r="BE21" i="3"/>
  <c r="BI21" i="3" s="1"/>
  <c r="AZ15" i="3"/>
  <c r="BB15" i="3" s="1"/>
  <c r="BB51" i="3"/>
  <c r="AZ51" i="3"/>
  <c r="BD51" i="3" s="1"/>
  <c r="AH46" i="3"/>
  <c r="AZ50" i="3"/>
  <c r="BC50" i="3" s="1"/>
  <c r="AH46" i="2" s="1"/>
  <c r="AZ23" i="3"/>
  <c r="BB23" i="3" s="1"/>
  <c r="AG19" i="2" s="1"/>
  <c r="AZ44" i="3"/>
  <c r="BC44" i="3" s="1"/>
  <c r="BB42" i="3"/>
  <c r="AZ42" i="3"/>
  <c r="BC42" i="3" s="1"/>
  <c r="BE32" i="3"/>
  <c r="BG32" i="3" s="1"/>
  <c r="BH53" i="3"/>
  <c r="BE53" i="3"/>
  <c r="BG53" i="3" s="1"/>
  <c r="AZ6" i="3"/>
  <c r="BD6" i="3" s="1"/>
  <c r="AH19" i="3"/>
  <c r="BE15" i="3"/>
  <c r="BI15" i="3" s="1"/>
  <c r="AH13" i="3"/>
  <c r="AH26" i="3"/>
  <c r="BD52" i="3"/>
  <c r="AZ52" i="3"/>
  <c r="BC52" i="3" s="1"/>
  <c r="AZ35" i="3"/>
  <c r="BB35" i="3" s="1"/>
  <c r="AG31" i="2" s="1"/>
  <c r="AZ27" i="3"/>
  <c r="BA27" i="3" s="1"/>
  <c r="AZ28" i="3"/>
  <c r="BB28" i="3" s="1"/>
  <c r="BE20" i="3"/>
  <c r="BI20" i="3" s="1"/>
  <c r="BE23" i="3"/>
  <c r="BF23" i="3" s="1"/>
  <c r="AZ49" i="3"/>
  <c r="BC49" i="3" s="1"/>
  <c r="AH45" i="2" s="1"/>
  <c r="BE37" i="3"/>
  <c r="BF37" i="3" s="1"/>
  <c r="BE43" i="3"/>
  <c r="BF43" i="3" s="1"/>
  <c r="AZ47" i="3"/>
  <c r="BC47" i="3" s="1"/>
  <c r="BE45" i="3"/>
  <c r="BG45" i="3" s="1"/>
  <c r="BE52" i="3"/>
  <c r="BF52" i="3" s="1"/>
  <c r="BG31" i="3"/>
  <c r="BE31" i="3"/>
  <c r="BF31" i="3" s="1"/>
  <c r="BE18" i="3"/>
  <c r="BF18" i="3" s="1"/>
  <c r="AH33" i="3"/>
  <c r="AZ46" i="3"/>
  <c r="BC46" i="3" s="1"/>
  <c r="BE26" i="3"/>
  <c r="BI26" i="3" s="1"/>
  <c r="BE44" i="3"/>
  <c r="BG44" i="3" s="1"/>
  <c r="BF14" i="3"/>
  <c r="BE14" i="3"/>
  <c r="BI14" i="3" s="1"/>
  <c r="BE16" i="3"/>
  <c r="BG16" i="3" s="1"/>
  <c r="BE39" i="3"/>
  <c r="BF39" i="3" s="1"/>
  <c r="AH21" i="3"/>
  <c r="AH6" i="3"/>
  <c r="AZ19" i="3"/>
  <c r="BA19" i="3" s="1"/>
  <c r="AZ13" i="3"/>
  <c r="BB13" i="3" s="1"/>
  <c r="BE30" i="3"/>
  <c r="BI30" i="3" s="1"/>
  <c r="AH8" i="3"/>
  <c r="AZ26" i="3"/>
  <c r="BD26" i="3" s="1"/>
  <c r="BB22" i="3"/>
  <c r="AZ22" i="3"/>
  <c r="BA22" i="3" s="1"/>
  <c r="AF18" i="2" s="1"/>
  <c r="AZ12" i="3"/>
  <c r="BA12" i="3" s="1"/>
  <c r="AZ37" i="3"/>
  <c r="BA37" i="3" s="1"/>
  <c r="BE12" i="3"/>
  <c r="BI12" i="3" s="1"/>
  <c r="AZ45" i="3"/>
  <c r="BB45" i="3" s="1"/>
  <c r="AG41" i="2" s="1"/>
  <c r="AZ16" i="3"/>
  <c r="BD16" i="3" s="1"/>
  <c r="BH50" i="3"/>
  <c r="BE50" i="3"/>
  <c r="BG50" i="3" s="1"/>
  <c r="AZ10" i="3"/>
  <c r="BB10" i="3" s="1"/>
  <c r="BI46" i="3"/>
  <c r="BH46" i="3"/>
  <c r="BE46" i="3"/>
  <c r="BF46" i="3" s="1"/>
  <c r="BE36" i="3"/>
  <c r="BG36" i="3" s="1"/>
  <c r="BE29" i="3"/>
  <c r="BG29" i="3" s="1"/>
  <c r="BE40" i="3"/>
  <c r="BF40" i="3" s="1"/>
  <c r="AZ33" i="3"/>
  <c r="BB33" i="3" s="1"/>
  <c r="AH24" i="3"/>
  <c r="BE19" i="3"/>
  <c r="BF19" i="3" s="1"/>
  <c r="AZ39" i="3"/>
  <c r="BE11" i="3"/>
  <c r="BG11" i="3" s="1"/>
  <c r="AZ14" i="3"/>
  <c r="BB14" i="3" s="1"/>
  <c r="AG10" i="2" s="1"/>
  <c r="AH20" i="3"/>
  <c r="AZ21" i="3"/>
  <c r="BC21" i="3" s="1"/>
  <c r="AH17" i="2" s="1"/>
  <c r="AH34" i="3"/>
  <c r="BE10" i="3"/>
  <c r="BH10" i="3" s="1"/>
  <c r="AH36" i="3"/>
  <c r="AH53" i="3"/>
  <c r="BE42" i="3"/>
  <c r="BF42" i="3" s="1"/>
  <c r="AH25" i="3"/>
  <c r="AZ8" i="3"/>
  <c r="BC8" i="3" s="1"/>
  <c r="AH4" i="2" s="1"/>
  <c r="AH17" i="3"/>
  <c r="P95" i="4"/>
  <c r="V71" i="19"/>
  <c r="U35" i="16"/>
  <c r="E39" i="15"/>
  <c r="F35" i="16" s="1"/>
  <c r="BH99" i="15"/>
  <c r="BG99" i="15"/>
  <c r="BI99" i="15"/>
  <c r="BF99" i="15"/>
  <c r="BD66" i="15"/>
  <c r="BB66" i="15"/>
  <c r="BA66" i="15"/>
  <c r="BC66" i="15"/>
  <c r="BA86" i="15"/>
  <c r="BC86" i="15"/>
  <c r="BB86" i="15"/>
  <c r="BD86" i="15"/>
  <c r="BB62" i="15"/>
  <c r="BD62" i="15"/>
  <c r="BC62" i="15"/>
  <c r="BA62" i="15"/>
  <c r="F102" i="15"/>
  <c r="G99" i="16" s="1"/>
  <c r="AA99" i="16"/>
  <c r="AF68" i="19"/>
  <c r="V73" i="19"/>
  <c r="U88" i="16"/>
  <c r="E91" i="15"/>
  <c r="F88" i="16" s="1"/>
  <c r="F6" i="15"/>
  <c r="G2" i="16" s="1"/>
  <c r="AF20" i="19"/>
  <c r="AA2" i="16"/>
  <c r="AJ115" i="15"/>
  <c r="AF67" i="19"/>
  <c r="V67" i="19"/>
  <c r="E95" i="15"/>
  <c r="F92" i="16" s="1"/>
  <c r="U92" i="16"/>
  <c r="BD104" i="15"/>
  <c r="BA104" i="15"/>
  <c r="BB104" i="15"/>
  <c r="BC104" i="15"/>
  <c r="U29" i="16"/>
  <c r="E33" i="15"/>
  <c r="F29" i="16" s="1"/>
  <c r="V77" i="19"/>
  <c r="E49" i="15"/>
  <c r="F45" i="16" s="1"/>
  <c r="V33" i="19"/>
  <c r="U45" i="16"/>
  <c r="F92" i="15"/>
  <c r="G89" i="16" s="1"/>
  <c r="AF57" i="19"/>
  <c r="AA89" i="16"/>
  <c r="BG68" i="15"/>
  <c r="BH68" i="15"/>
  <c r="BF68" i="15"/>
  <c r="BI68" i="15"/>
  <c r="BG74" i="15"/>
  <c r="BI74" i="15"/>
  <c r="BH74" i="15"/>
  <c r="BF74" i="15"/>
  <c r="F95" i="15"/>
  <c r="G92" i="16" s="1"/>
  <c r="BA83" i="15"/>
  <c r="BC83" i="15"/>
  <c r="BB83" i="15"/>
  <c r="BD83" i="15"/>
  <c r="AF64" i="19"/>
  <c r="AA85" i="16"/>
  <c r="F88" i="15"/>
  <c r="G85" i="16" s="1"/>
  <c r="BB101" i="15"/>
  <c r="BC101" i="15"/>
  <c r="BA101" i="15"/>
  <c r="BD101" i="15"/>
  <c r="V12" i="19"/>
  <c r="U67" i="16"/>
  <c r="E70" i="15"/>
  <c r="F67" i="16" s="1"/>
  <c r="U94" i="16"/>
  <c r="E97" i="15"/>
  <c r="F94" i="16" s="1"/>
  <c r="V4" i="19"/>
  <c r="V90" i="19"/>
  <c r="E31" i="15"/>
  <c r="F27" i="16" s="1"/>
  <c r="U27" i="16"/>
  <c r="F76" i="15"/>
  <c r="G73" i="16" s="1"/>
  <c r="AF49" i="19"/>
  <c r="AA73" i="16"/>
  <c r="BD99" i="15"/>
  <c r="BB99" i="15"/>
  <c r="BA99" i="15"/>
  <c r="BC99" i="15"/>
  <c r="U43" i="16"/>
  <c r="V66" i="19"/>
  <c r="E47" i="15"/>
  <c r="F43" i="16" s="1"/>
  <c r="AG47" i="2"/>
  <c r="AI47" i="2"/>
  <c r="BB73" i="15"/>
  <c r="BD73" i="15"/>
  <c r="BC73" i="15"/>
  <c r="BA73" i="15"/>
  <c r="T40" i="12"/>
  <c r="F44" i="3"/>
  <c r="W40" i="20"/>
  <c r="BG71" i="15"/>
  <c r="BI71" i="15"/>
  <c r="BF71" i="15"/>
  <c r="BH71" i="15"/>
  <c r="AA72" i="16"/>
  <c r="AF48" i="19"/>
  <c r="F75" i="15"/>
  <c r="G72" i="16" s="1"/>
  <c r="AF15" i="19"/>
  <c r="AA31" i="16"/>
  <c r="F35" i="15"/>
  <c r="G31" i="16" s="1"/>
  <c r="F105" i="15"/>
  <c r="G102" i="16" s="1"/>
  <c r="AA102" i="16"/>
  <c r="AF51" i="19"/>
  <c r="AF37" i="19"/>
  <c r="F84" i="15"/>
  <c r="G81" i="16" s="1"/>
  <c r="AA81" i="16"/>
  <c r="U47" i="16"/>
  <c r="V91" i="19"/>
  <c r="E51" i="15"/>
  <c r="F47" i="16" s="1"/>
  <c r="V48" i="19"/>
  <c r="U72" i="16"/>
  <c r="E75" i="15"/>
  <c r="F72" i="16" s="1"/>
  <c r="E28" i="15"/>
  <c r="F24" i="16" s="1"/>
  <c r="U24" i="16"/>
  <c r="V52" i="19"/>
  <c r="BC89" i="15"/>
  <c r="BB89" i="15"/>
  <c r="BA89" i="15"/>
  <c r="BD89" i="15"/>
  <c r="F35" i="3"/>
  <c r="T31" i="12"/>
  <c r="W31" i="20"/>
  <c r="E22" i="3"/>
  <c r="P18" i="12"/>
  <c r="Q18" i="20"/>
  <c r="E52" i="3"/>
  <c r="Q48" i="20"/>
  <c r="P48" i="12"/>
  <c r="BG107" i="15"/>
  <c r="BI107" i="15"/>
  <c r="BH107" i="15"/>
  <c r="BF107" i="15"/>
  <c r="W34" i="20"/>
  <c r="T34" i="12"/>
  <c r="F38" i="3"/>
  <c r="BB87" i="15"/>
  <c r="BA87" i="15"/>
  <c r="BC87" i="15"/>
  <c r="BD87" i="15"/>
  <c r="BI86" i="15"/>
  <c r="BG86" i="15"/>
  <c r="BH86" i="15"/>
  <c r="BF86" i="15"/>
  <c r="V16" i="19"/>
  <c r="AA13" i="16"/>
  <c r="E17" i="15"/>
  <c r="F13" i="16" s="1"/>
  <c r="U13" i="16"/>
  <c r="Q34" i="20"/>
  <c r="E38" i="3"/>
  <c r="P34" i="12"/>
  <c r="F23" i="15"/>
  <c r="G19" i="16" s="1"/>
  <c r="AF22" i="19"/>
  <c r="AA19" i="16"/>
  <c r="BH78" i="15"/>
  <c r="BF78" i="15"/>
  <c r="BI78" i="15"/>
  <c r="BG78" i="15"/>
  <c r="F7" i="15"/>
  <c r="G3" i="16" s="1"/>
  <c r="U74" i="16"/>
  <c r="E77" i="15"/>
  <c r="F74" i="16" s="1"/>
  <c r="V50" i="19"/>
  <c r="BD63" i="15"/>
  <c r="BA63" i="15"/>
  <c r="BC63" i="15"/>
  <c r="BB63" i="15"/>
  <c r="V63" i="19"/>
  <c r="E98" i="15"/>
  <c r="F95" i="16" s="1"/>
  <c r="U95" i="16"/>
  <c r="F27" i="3"/>
  <c r="T23" i="12"/>
  <c r="W23" i="20"/>
  <c r="T8" i="12"/>
  <c r="W8" i="20"/>
  <c r="F12" i="3"/>
  <c r="P31" i="12"/>
  <c r="Q31" i="20"/>
  <c r="E35" i="3"/>
  <c r="E9" i="3"/>
  <c r="P5" i="12"/>
  <c r="Q5" i="20"/>
  <c r="Q36" i="20"/>
  <c r="P36" i="12"/>
  <c r="E40" i="3"/>
  <c r="F49" i="15"/>
  <c r="G45" i="16" s="1"/>
  <c r="AF33" i="19"/>
  <c r="AA45" i="16"/>
  <c r="BG90" i="15"/>
  <c r="BF90" i="15"/>
  <c r="BH90" i="15"/>
  <c r="BI90" i="15"/>
  <c r="E64" i="15"/>
  <c r="F61" i="16" s="1"/>
  <c r="V19" i="19"/>
  <c r="U61" i="16"/>
  <c r="P23" i="12"/>
  <c r="E27" i="3"/>
  <c r="Q23" i="20"/>
  <c r="BD84" i="15"/>
  <c r="BA84" i="15"/>
  <c r="BC84" i="15"/>
  <c r="BB84" i="15"/>
  <c r="Q24" i="20"/>
  <c r="E28" i="3"/>
  <c r="P24" i="12"/>
  <c r="F73" i="15"/>
  <c r="G70" i="16" s="1"/>
  <c r="AF62" i="19"/>
  <c r="AA70" i="16"/>
  <c r="E17" i="3"/>
  <c r="P13" i="12"/>
  <c r="Q13" i="20"/>
  <c r="U22" i="16"/>
  <c r="E26" i="15"/>
  <c r="F22" i="16" s="1"/>
  <c r="V65" i="19"/>
  <c r="BC100" i="15"/>
  <c r="BA100" i="15"/>
  <c r="BB100" i="15"/>
  <c r="BD100" i="15"/>
  <c r="P7" i="12"/>
  <c r="E11" i="3"/>
  <c r="Q7" i="20"/>
  <c r="F37" i="3"/>
  <c r="T33" i="12"/>
  <c r="W33" i="20"/>
  <c r="AA43" i="16"/>
  <c r="F47" i="15"/>
  <c r="G43" i="16" s="1"/>
  <c r="AF66" i="19"/>
  <c r="E105" i="15"/>
  <c r="F102" i="16" s="1"/>
  <c r="U102" i="16"/>
  <c r="V51" i="19"/>
  <c r="V74" i="19"/>
  <c r="E93" i="15"/>
  <c r="F90" i="16" s="1"/>
  <c r="U90" i="16"/>
  <c r="BB71" i="15"/>
  <c r="BC71" i="15"/>
  <c r="BD71" i="15"/>
  <c r="BA71" i="15"/>
  <c r="BC82" i="15"/>
  <c r="BD82" i="15"/>
  <c r="BB82" i="15"/>
  <c r="BA82" i="15"/>
  <c r="Q12" i="20"/>
  <c r="E16" i="3"/>
  <c r="P12" i="12"/>
  <c r="F45" i="3"/>
  <c r="W41" i="20"/>
  <c r="T41" i="12"/>
  <c r="F13" i="3"/>
  <c r="T9" i="12"/>
  <c r="W9" i="20"/>
  <c r="T46" i="12"/>
  <c r="F50" i="3"/>
  <c r="W46" i="20"/>
  <c r="AF65" i="19"/>
  <c r="F26" i="15"/>
  <c r="G22" i="16" s="1"/>
  <c r="AA22" i="16"/>
  <c r="AA20" i="16"/>
  <c r="AF2" i="19"/>
  <c r="F24" i="15"/>
  <c r="G20" i="16" s="1"/>
  <c r="E9" i="15"/>
  <c r="F5" i="16" s="1"/>
  <c r="V79" i="19"/>
  <c r="U5" i="16"/>
  <c r="E43" i="15"/>
  <c r="F39" i="16" s="1"/>
  <c r="V3" i="19"/>
  <c r="U39" i="16"/>
  <c r="AF10" i="19"/>
  <c r="AA63" i="16"/>
  <c r="F66" i="15"/>
  <c r="G63" i="16" s="1"/>
  <c r="BH103" i="15"/>
  <c r="BI103" i="15"/>
  <c r="BG103" i="15"/>
  <c r="BF103" i="15"/>
  <c r="AA32" i="16"/>
  <c r="AF13" i="19"/>
  <c r="F36" i="15"/>
  <c r="G32" i="16" s="1"/>
  <c r="P14" i="12"/>
  <c r="Q14" i="20"/>
  <c r="E18" i="3"/>
  <c r="U104" i="16"/>
  <c r="V56" i="19"/>
  <c r="E107" i="15"/>
  <c r="F104" i="16" s="1"/>
  <c r="BI62" i="15"/>
  <c r="BH62" i="15"/>
  <c r="BG62" i="15"/>
  <c r="BF62" i="15"/>
  <c r="T4" i="12"/>
  <c r="F8" i="3"/>
  <c r="W4" i="20"/>
  <c r="BF61" i="15"/>
  <c r="BH61" i="15"/>
  <c r="BI61" i="15"/>
  <c r="BG61" i="15"/>
  <c r="T27" i="12"/>
  <c r="F31" i="3"/>
  <c r="W27" i="20"/>
  <c r="W20" i="20"/>
  <c r="F24" i="3"/>
  <c r="T20" i="12"/>
  <c r="U76" i="16"/>
  <c r="E79" i="15"/>
  <c r="F76" i="16" s="1"/>
  <c r="V94" i="19"/>
  <c r="BB94" i="15"/>
  <c r="BD94" i="15"/>
  <c r="BA94" i="15"/>
  <c r="BC94" i="15"/>
  <c r="BC102" i="15"/>
  <c r="BB102" i="15"/>
  <c r="BA102" i="15"/>
  <c r="BD102" i="15"/>
  <c r="BB65" i="15"/>
  <c r="BC65" i="15"/>
  <c r="BA65" i="15"/>
  <c r="BD65" i="15"/>
  <c r="T47" i="12"/>
  <c r="W47" i="20"/>
  <c r="F51" i="3"/>
  <c r="BB96" i="15"/>
  <c r="BA96" i="15"/>
  <c r="BD96" i="15"/>
  <c r="BC96" i="15"/>
  <c r="U46" i="16"/>
  <c r="V17" i="19"/>
  <c r="E50" i="15"/>
  <c r="F46" i="16" s="1"/>
  <c r="AA6" i="16"/>
  <c r="F10" i="15"/>
  <c r="G6" i="16" s="1"/>
  <c r="AF29" i="19"/>
  <c r="W17" i="20"/>
  <c r="F21" i="3"/>
  <c r="T17" i="12"/>
  <c r="F34" i="3"/>
  <c r="W30" i="20"/>
  <c r="T30" i="12"/>
  <c r="BH106" i="15"/>
  <c r="BF106" i="15"/>
  <c r="BG106" i="15"/>
  <c r="BI106" i="15"/>
  <c r="F64" i="15"/>
  <c r="G61" i="16" s="1"/>
  <c r="AA61" i="16"/>
  <c r="AF19" i="19"/>
  <c r="U33" i="16"/>
  <c r="E37" i="15"/>
  <c r="F33" i="16" s="1"/>
  <c r="V80" i="19"/>
  <c r="U78" i="16"/>
  <c r="V39" i="19"/>
  <c r="E81" i="15"/>
  <c r="F78" i="16" s="1"/>
  <c r="F6" i="3"/>
  <c r="T2" i="12"/>
  <c r="W2" i="20"/>
  <c r="P6" i="12"/>
  <c r="E10" i="3"/>
  <c r="Q6" i="20"/>
  <c r="W42" i="20"/>
  <c r="F46" i="3"/>
  <c r="T42" i="12"/>
  <c r="BA80" i="15"/>
  <c r="BB80" i="15"/>
  <c r="BD80" i="15"/>
  <c r="BC80" i="15"/>
  <c r="BI81" i="15"/>
  <c r="BF81" i="15"/>
  <c r="BG81" i="15"/>
  <c r="BH81" i="15"/>
  <c r="BH72" i="15"/>
  <c r="BI72" i="15"/>
  <c r="BF72" i="15"/>
  <c r="BG72" i="15"/>
  <c r="V81" i="19"/>
  <c r="E30" i="15"/>
  <c r="F26" i="16" s="1"/>
  <c r="U26" i="16"/>
  <c r="T36" i="12"/>
  <c r="W36" i="20"/>
  <c r="F40" i="3"/>
  <c r="E33" i="3"/>
  <c r="P29" i="12"/>
  <c r="Q29" i="20"/>
  <c r="AH42" i="2"/>
  <c r="V13" i="19"/>
  <c r="U32" i="16"/>
  <c r="E36" i="15"/>
  <c r="F32" i="16" s="1"/>
  <c r="BH98" i="15"/>
  <c r="BI98" i="15"/>
  <c r="BG98" i="15"/>
  <c r="BF98" i="15"/>
  <c r="BA67" i="15"/>
  <c r="BC67" i="15"/>
  <c r="BD67" i="15"/>
  <c r="BB67" i="15"/>
  <c r="U70" i="16"/>
  <c r="E73" i="15"/>
  <c r="F70" i="16" s="1"/>
  <c r="V62" i="19"/>
  <c r="F18" i="15"/>
  <c r="G14" i="16" s="1"/>
  <c r="AA62" i="16"/>
  <c r="AF9" i="19"/>
  <c r="F65" i="15"/>
  <c r="G62" i="16" s="1"/>
  <c r="U49" i="16"/>
  <c r="V54" i="19"/>
  <c r="E53" i="15"/>
  <c r="F49" i="16" s="1"/>
  <c r="BH89" i="15"/>
  <c r="BG89" i="15"/>
  <c r="BF89" i="15"/>
  <c r="BI89" i="15"/>
  <c r="F48" i="15"/>
  <c r="G44" i="16" s="1"/>
  <c r="AF24" i="19"/>
  <c r="AA44" i="16"/>
  <c r="AA30" i="16"/>
  <c r="AF82" i="19"/>
  <c r="F34" i="15"/>
  <c r="G30" i="16" s="1"/>
  <c r="AF12" i="19"/>
  <c r="F70" i="15"/>
  <c r="G67" i="16" s="1"/>
  <c r="AA67" i="16"/>
  <c r="F30" i="15"/>
  <c r="G26" i="16" s="1"/>
  <c r="AF81" i="19"/>
  <c r="AA26" i="16"/>
  <c r="AA97" i="16"/>
  <c r="F100" i="15"/>
  <c r="G97" i="16" s="1"/>
  <c r="AF32" i="19"/>
  <c r="F9" i="15"/>
  <c r="G5" i="16" s="1"/>
  <c r="AF79" i="19"/>
  <c r="AA5" i="16"/>
  <c r="AH38" i="2"/>
  <c r="AG38" i="2"/>
  <c r="F97" i="15"/>
  <c r="G94" i="16" s="1"/>
  <c r="AA94" i="16"/>
  <c r="AF4" i="19"/>
  <c r="F71" i="15"/>
  <c r="G68" i="16" s="1"/>
  <c r="BF75" i="15"/>
  <c r="BH75" i="15"/>
  <c r="BI75" i="15"/>
  <c r="BG75" i="15"/>
  <c r="BC69" i="15"/>
  <c r="BA69" i="15"/>
  <c r="BD69" i="15"/>
  <c r="BB69" i="15"/>
  <c r="AG16" i="2"/>
  <c r="BI105" i="15"/>
  <c r="BF105" i="15"/>
  <c r="BG105" i="15"/>
  <c r="BH105" i="15"/>
  <c r="AI61" i="3"/>
  <c r="E6" i="3"/>
  <c r="Q2" i="20"/>
  <c r="P2" i="12"/>
  <c r="BI84" i="15"/>
  <c r="BH84" i="15"/>
  <c r="BF84" i="15"/>
  <c r="BG84" i="15"/>
  <c r="AI32" i="2"/>
  <c r="E6" i="15"/>
  <c r="F2" i="16" s="1"/>
  <c r="U2" i="16"/>
  <c r="V20" i="19"/>
  <c r="BA103" i="15"/>
  <c r="BD103" i="15"/>
  <c r="BB103" i="15"/>
  <c r="BC103" i="15"/>
  <c r="U19" i="16"/>
  <c r="V22" i="19"/>
  <c r="G23" i="15"/>
  <c r="E23" i="15"/>
  <c r="F19" i="16" s="1"/>
  <c r="AF21" i="2"/>
  <c r="AA35" i="16"/>
  <c r="F39" i="15"/>
  <c r="G35" i="16" s="1"/>
  <c r="AF71" i="19"/>
  <c r="AA42" i="16"/>
  <c r="F46" i="15"/>
  <c r="G42" i="16" s="1"/>
  <c r="AF18" i="19"/>
  <c r="AF40" i="19"/>
  <c r="F42" i="15"/>
  <c r="G38" i="16" s="1"/>
  <c r="AA38" i="16"/>
  <c r="AA101" i="16"/>
  <c r="F104" i="15"/>
  <c r="G101" i="16" s="1"/>
  <c r="AF69" i="19"/>
  <c r="U9" i="16"/>
  <c r="E13" i="15"/>
  <c r="F9" i="16" s="1"/>
  <c r="V41" i="19"/>
  <c r="AF39" i="2"/>
  <c r="E14" i="15"/>
  <c r="F10" i="16" s="1"/>
  <c r="U10" i="16"/>
  <c r="V6" i="19"/>
  <c r="BG101" i="15"/>
  <c r="BF101" i="15"/>
  <c r="BH101" i="15"/>
  <c r="BI101" i="15"/>
  <c r="BD78" i="15"/>
  <c r="BB78" i="15"/>
  <c r="BC78" i="15"/>
  <c r="BA78" i="15"/>
  <c r="AF33" i="2"/>
  <c r="V29" i="19"/>
  <c r="E10" i="15"/>
  <c r="F6" i="16" s="1"/>
  <c r="U6" i="16"/>
  <c r="U17" i="16"/>
  <c r="V87" i="19"/>
  <c r="E21" i="15"/>
  <c r="F17" i="16" s="1"/>
  <c r="V49" i="19"/>
  <c r="U73" i="16"/>
  <c r="E76" i="15"/>
  <c r="F73" i="16" s="1"/>
  <c r="AH44" i="2"/>
  <c r="AA23" i="16"/>
  <c r="F27" i="15"/>
  <c r="G23" i="16" s="1"/>
  <c r="AF89" i="19"/>
  <c r="BG77" i="15"/>
  <c r="BF77" i="15"/>
  <c r="BH77" i="15"/>
  <c r="BI77" i="15"/>
  <c r="BB85" i="15"/>
  <c r="BD85" i="15"/>
  <c r="BA85" i="15"/>
  <c r="BC85" i="15"/>
  <c r="AF43" i="19"/>
  <c r="F20" i="15"/>
  <c r="G16" i="16" s="1"/>
  <c r="AA16" i="16"/>
  <c r="AH43" i="2"/>
  <c r="BD72" i="15"/>
  <c r="BB72" i="15"/>
  <c r="BA72" i="15"/>
  <c r="BC72" i="15"/>
  <c r="AA8" i="16"/>
  <c r="AF53" i="19"/>
  <c r="F12" i="15"/>
  <c r="G8" i="16" s="1"/>
  <c r="AG27" i="2"/>
  <c r="BC60" i="15"/>
  <c r="BA60" i="15"/>
  <c r="BD60" i="15"/>
  <c r="BB60" i="15"/>
  <c r="U65" i="16"/>
  <c r="E68" i="15"/>
  <c r="F65" i="16" s="1"/>
  <c r="V93" i="19"/>
  <c r="AA88" i="16"/>
  <c r="AF73" i="19"/>
  <c r="F91" i="15"/>
  <c r="G88" i="16" s="1"/>
  <c r="P3" i="12"/>
  <c r="Q3" i="20"/>
  <c r="E7" i="3"/>
  <c r="AA84" i="16"/>
  <c r="F87" i="15"/>
  <c r="G84" i="16" s="1"/>
  <c r="AF97" i="19"/>
  <c r="F94" i="15"/>
  <c r="G91" i="16" s="1"/>
  <c r="AA91" i="16"/>
  <c r="AF8" i="19"/>
  <c r="AG26" i="2"/>
  <c r="U42" i="16"/>
  <c r="V18" i="19"/>
  <c r="E46" i="15"/>
  <c r="F42" i="16" s="1"/>
  <c r="U87" i="16"/>
  <c r="V72" i="19"/>
  <c r="E90" i="15"/>
  <c r="F87" i="16" s="1"/>
  <c r="F83" i="15"/>
  <c r="G80" i="16" s="1"/>
  <c r="AF85" i="19"/>
  <c r="AA7" i="16"/>
  <c r="F11" i="15"/>
  <c r="G7" i="16" s="1"/>
  <c r="P42" i="12"/>
  <c r="Q42" i="20"/>
  <c r="E46" i="3"/>
  <c r="P46" i="12"/>
  <c r="E50" i="3"/>
  <c r="Q46" i="20"/>
  <c r="F98" i="15"/>
  <c r="G95" i="16" s="1"/>
  <c r="AA95" i="16"/>
  <c r="AF63" i="19"/>
  <c r="U64" i="16"/>
  <c r="E67" i="15"/>
  <c r="F64" i="16" s="1"/>
  <c r="V92" i="19"/>
  <c r="W21" i="20"/>
  <c r="T21" i="12"/>
  <c r="F25" i="3"/>
  <c r="P35" i="12"/>
  <c r="Q35" i="20"/>
  <c r="E39" i="3"/>
  <c r="BI65" i="15"/>
  <c r="BH65" i="15"/>
  <c r="BF65" i="15"/>
  <c r="BG65" i="15"/>
  <c r="AA86" i="16"/>
  <c r="F89" i="15"/>
  <c r="G86" i="16" s="1"/>
  <c r="AF60" i="19"/>
  <c r="Q19" i="20"/>
  <c r="P19" i="12"/>
  <c r="E23" i="3"/>
  <c r="T43" i="12"/>
  <c r="F47" i="3"/>
  <c r="W43" i="20"/>
  <c r="W10" i="20"/>
  <c r="F14" i="3"/>
  <c r="T10" i="12"/>
  <c r="Q38" i="20"/>
  <c r="E42" i="3"/>
  <c r="P38" i="12"/>
  <c r="V88" i="19"/>
  <c r="E22" i="15"/>
  <c r="F18" i="16" s="1"/>
  <c r="U18" i="16"/>
  <c r="AF54" i="19"/>
  <c r="AA49" i="16"/>
  <c r="F53" i="15"/>
  <c r="G49" i="16" s="1"/>
  <c r="V58" i="19"/>
  <c r="E103" i="15"/>
  <c r="F100" i="16" s="1"/>
  <c r="U100" i="16"/>
  <c r="E25" i="3"/>
  <c r="Q21" i="20"/>
  <c r="P21" i="12"/>
  <c r="W26" i="20"/>
  <c r="T26" i="12"/>
  <c r="F30" i="3"/>
  <c r="BA75" i="15"/>
  <c r="BC75" i="15"/>
  <c r="BB75" i="15"/>
  <c r="BD75" i="15"/>
  <c r="E89" i="15"/>
  <c r="F86" i="16" s="1"/>
  <c r="V60" i="19"/>
  <c r="U86" i="16"/>
  <c r="AG18" i="2"/>
  <c r="AH48" i="2"/>
  <c r="AI48" i="2"/>
  <c r="F107" i="15"/>
  <c r="G104" i="16" s="1"/>
  <c r="AA104" i="16"/>
  <c r="AF56" i="19"/>
  <c r="U84" i="16"/>
  <c r="V97" i="19"/>
  <c r="E87" i="15"/>
  <c r="F84" i="16" s="1"/>
  <c r="F86" i="15"/>
  <c r="G83" i="16" s="1"/>
  <c r="U21" i="16"/>
  <c r="E25" i="15"/>
  <c r="F21" i="16" s="1"/>
  <c r="V59" i="19"/>
  <c r="AF31" i="19"/>
  <c r="AA75" i="16"/>
  <c r="F78" i="15"/>
  <c r="G75" i="16" s="1"/>
  <c r="E19" i="15"/>
  <c r="F15" i="16" s="1"/>
  <c r="V84" i="19"/>
  <c r="U15" i="16"/>
  <c r="BA77" i="15"/>
  <c r="BC77" i="15"/>
  <c r="BB77" i="15"/>
  <c r="BD77" i="15"/>
  <c r="V35" i="19"/>
  <c r="E63" i="15"/>
  <c r="F60" i="16" s="1"/>
  <c r="U60" i="16"/>
  <c r="F32" i="15"/>
  <c r="G28" i="16" s="1"/>
  <c r="BC98" i="15"/>
  <c r="BB98" i="15"/>
  <c r="BD98" i="15"/>
  <c r="BA98" i="15"/>
  <c r="Q37" i="20"/>
  <c r="E41" i="3"/>
  <c r="P37" i="12"/>
  <c r="AH36" i="2"/>
  <c r="AA87" i="16"/>
  <c r="F90" i="15"/>
  <c r="G87" i="16" s="1"/>
  <c r="AF72" i="19"/>
  <c r="BC64" i="15"/>
  <c r="BB64" i="15"/>
  <c r="BD64" i="15"/>
  <c r="BA64" i="15"/>
  <c r="AF23" i="2"/>
  <c r="U12" i="16"/>
  <c r="V21" i="19"/>
  <c r="E16" i="15"/>
  <c r="F12" i="16" s="1"/>
  <c r="E84" i="15"/>
  <c r="F81" i="16" s="1"/>
  <c r="V37" i="19"/>
  <c r="U81" i="16"/>
  <c r="AG24" i="2"/>
  <c r="BF73" i="15"/>
  <c r="BI73" i="15"/>
  <c r="BH73" i="15"/>
  <c r="BG73" i="15"/>
  <c r="U97" i="16"/>
  <c r="V32" i="19"/>
  <c r="E100" i="15"/>
  <c r="F97" i="16" s="1"/>
  <c r="AG7" i="2"/>
  <c r="AA40" i="16"/>
  <c r="AF76" i="19"/>
  <c r="F44" i="15"/>
  <c r="G40" i="16" s="1"/>
  <c r="AF78" i="19"/>
  <c r="F52" i="15"/>
  <c r="G48" i="16" s="1"/>
  <c r="AA48" i="16"/>
  <c r="BC105" i="15"/>
  <c r="BA105" i="15"/>
  <c r="BD105" i="15"/>
  <c r="BB105" i="15"/>
  <c r="BA93" i="15"/>
  <c r="BD93" i="15"/>
  <c r="BC93" i="15"/>
  <c r="BB93" i="15"/>
  <c r="E71" i="15"/>
  <c r="F68" i="16" s="1"/>
  <c r="AA68" i="16"/>
  <c r="V44" i="19"/>
  <c r="U68" i="16"/>
  <c r="F21" i="15"/>
  <c r="G17" i="16" s="1"/>
  <c r="AF87" i="19"/>
  <c r="AA17" i="16"/>
  <c r="V96" i="19"/>
  <c r="U79" i="16"/>
  <c r="E82" i="15"/>
  <c r="F79" i="16" s="1"/>
  <c r="AI12" i="2"/>
  <c r="F37" i="15"/>
  <c r="G33" i="16" s="1"/>
  <c r="AA33" i="16"/>
  <c r="AF80" i="19"/>
  <c r="BF66" i="15"/>
  <c r="BG66" i="15"/>
  <c r="BH66" i="15"/>
  <c r="BI66" i="15"/>
  <c r="F103" i="15"/>
  <c r="G100" i="16" s="1"/>
  <c r="AA100" i="16"/>
  <c r="AF58" i="19"/>
  <c r="BC107" i="15"/>
  <c r="BD107" i="15"/>
  <c r="BB107" i="15"/>
  <c r="BA107" i="15"/>
  <c r="AF27" i="19"/>
  <c r="F62" i="15"/>
  <c r="G59" i="16" s="1"/>
  <c r="AA59" i="16"/>
  <c r="F61" i="15"/>
  <c r="G58" i="16" s="1"/>
  <c r="BD79" i="15"/>
  <c r="BA79" i="15"/>
  <c r="BB79" i="15"/>
  <c r="BC79" i="15"/>
  <c r="E94" i="15"/>
  <c r="F91" i="16" s="1"/>
  <c r="U91" i="16"/>
  <c r="V8" i="19"/>
  <c r="V68" i="19"/>
  <c r="E102" i="15"/>
  <c r="F99" i="16" s="1"/>
  <c r="U99" i="16"/>
  <c r="E65" i="15"/>
  <c r="F62" i="16" s="1"/>
  <c r="U62" i="16"/>
  <c r="V9" i="19"/>
  <c r="E96" i="15"/>
  <c r="F93" i="16" s="1"/>
  <c r="V36" i="19"/>
  <c r="U93" i="16"/>
  <c r="F19" i="15"/>
  <c r="G15" i="16" s="1"/>
  <c r="AA15" i="16"/>
  <c r="AF84" i="19"/>
  <c r="V85" i="19"/>
  <c r="E11" i="15"/>
  <c r="F7" i="16" s="1"/>
  <c r="U7" i="16"/>
  <c r="AA28" i="16"/>
  <c r="V14" i="19"/>
  <c r="U28" i="16"/>
  <c r="E32" i="15"/>
  <c r="F28" i="16" s="1"/>
  <c r="F106" i="15"/>
  <c r="G103" i="16" s="1"/>
  <c r="AF55" i="19"/>
  <c r="AA103" i="16"/>
  <c r="BI64" i="15"/>
  <c r="BF64" i="15"/>
  <c r="BG64" i="15"/>
  <c r="BH64" i="15"/>
  <c r="BC81" i="15"/>
  <c r="BB81" i="15"/>
  <c r="BA81" i="15"/>
  <c r="BD81" i="15"/>
  <c r="AG6" i="2"/>
  <c r="U77" i="16"/>
  <c r="E80" i="15"/>
  <c r="F77" i="16" s="1"/>
  <c r="V95" i="19"/>
  <c r="AF39" i="19"/>
  <c r="AA78" i="16"/>
  <c r="F81" i="15"/>
  <c r="G78" i="16" s="1"/>
  <c r="F72" i="15"/>
  <c r="G69" i="16" s="1"/>
  <c r="E12" i="15"/>
  <c r="F8" i="16" s="1"/>
  <c r="U8" i="16"/>
  <c r="V53" i="19"/>
  <c r="AG29" i="2"/>
  <c r="AF74" i="19"/>
  <c r="AA90" i="16"/>
  <c r="F93" i="15"/>
  <c r="G90" i="16" s="1"/>
  <c r="E24" i="3"/>
  <c r="Q20" i="20"/>
  <c r="P20" i="12"/>
  <c r="T15" i="12"/>
  <c r="F19" i="3"/>
  <c r="W15" i="20"/>
  <c r="AF86" i="19"/>
  <c r="U14" i="16"/>
  <c r="E18" i="15"/>
  <c r="F14" i="16" s="1"/>
  <c r="V86" i="19"/>
  <c r="AF91" i="19"/>
  <c r="F51" i="15"/>
  <c r="G47" i="16" s="1"/>
  <c r="AA47" i="16"/>
  <c r="W22" i="20"/>
  <c r="T22" i="12"/>
  <c r="F26" i="3"/>
  <c r="BF69" i="15"/>
  <c r="BG69" i="15"/>
  <c r="BI69" i="15"/>
  <c r="BH69" i="15"/>
  <c r="U38" i="16"/>
  <c r="E42" i="15"/>
  <c r="F38" i="16" s="1"/>
  <c r="V40" i="19"/>
  <c r="AA64" i="16"/>
  <c r="AF92" i="19"/>
  <c r="F67" i="15"/>
  <c r="G64" i="16" s="1"/>
  <c r="V55" i="19"/>
  <c r="U103" i="16"/>
  <c r="E106" i="15"/>
  <c r="F103" i="16" s="1"/>
  <c r="W7" i="20"/>
  <c r="T7" i="12"/>
  <c r="F11" i="3"/>
  <c r="BC92" i="15"/>
  <c r="BB92" i="15"/>
  <c r="BA92" i="15"/>
  <c r="BD92" i="15"/>
  <c r="U41" i="16"/>
  <c r="E45" i="15"/>
  <c r="F41" i="16" s="1"/>
  <c r="V30" i="19"/>
  <c r="P40" i="12"/>
  <c r="Q40" i="20"/>
  <c r="E44" i="3"/>
  <c r="T44" i="12"/>
  <c r="F48" i="3"/>
  <c r="W44" i="20"/>
  <c r="AF42" i="19"/>
  <c r="F15" i="15"/>
  <c r="G11" i="16" s="1"/>
  <c r="AF26" i="19"/>
  <c r="U58" i="16"/>
  <c r="V26" i="19"/>
  <c r="E61" i="15"/>
  <c r="F58" i="16" s="1"/>
  <c r="AA60" i="16"/>
  <c r="AF35" i="19"/>
  <c r="F63" i="15"/>
  <c r="G60" i="16" s="1"/>
  <c r="U85" i="16"/>
  <c r="E88" i="15"/>
  <c r="F85" i="16" s="1"/>
  <c r="V64" i="19"/>
  <c r="AF25" i="19"/>
  <c r="AA57" i="16"/>
  <c r="F60" i="15"/>
  <c r="G57" i="16" s="1"/>
  <c r="F85" i="15"/>
  <c r="G82" i="16" s="1"/>
  <c r="AF34" i="19"/>
  <c r="AA82" i="16"/>
  <c r="AA34" i="16"/>
  <c r="F38" i="15"/>
  <c r="G34" i="16" s="1"/>
  <c r="AF23" i="19"/>
  <c r="BA74" i="15"/>
  <c r="BD74" i="15"/>
  <c r="BC74" i="15"/>
  <c r="BB74" i="15"/>
  <c r="BF80" i="15"/>
  <c r="BI80" i="15"/>
  <c r="BG80" i="15"/>
  <c r="BH80" i="15"/>
  <c r="W28" i="20"/>
  <c r="T28" i="12"/>
  <c r="F32" i="3"/>
  <c r="F17" i="15"/>
  <c r="G13" i="16" s="1"/>
  <c r="W12" i="20"/>
  <c r="T12" i="12"/>
  <c r="F16" i="3"/>
  <c r="W35" i="20"/>
  <c r="F39" i="3"/>
  <c r="T35" i="12"/>
  <c r="F53" i="3"/>
  <c r="T49" i="12"/>
  <c r="W49" i="20"/>
  <c r="BI79" i="15"/>
  <c r="BG79" i="15"/>
  <c r="BF79" i="15"/>
  <c r="BH79" i="15"/>
  <c r="E34" i="3"/>
  <c r="Q30" i="20"/>
  <c r="P30" i="12"/>
  <c r="T6" i="12"/>
  <c r="W6" i="20"/>
  <c r="F10" i="3"/>
  <c r="E19" i="3"/>
  <c r="P15" i="12"/>
  <c r="Q15" i="20"/>
  <c r="F96" i="15"/>
  <c r="G93" i="16" s="1"/>
  <c r="AF36" i="19"/>
  <c r="AA93" i="16"/>
  <c r="Q49" i="20"/>
  <c r="E53" i="3"/>
  <c r="P49" i="12"/>
  <c r="AA79" i="16"/>
  <c r="F82" i="15"/>
  <c r="G79" i="16" s="1"/>
  <c r="AF96" i="19"/>
  <c r="W38" i="20"/>
  <c r="F42" i="3"/>
  <c r="T38" i="12"/>
  <c r="V82" i="19"/>
  <c r="E34" i="15"/>
  <c r="F30" i="16" s="1"/>
  <c r="U30" i="16"/>
  <c r="P9" i="12"/>
  <c r="Q9" i="20"/>
  <c r="E13" i="3"/>
  <c r="U44" i="16"/>
  <c r="E48" i="15"/>
  <c r="F44" i="16" s="1"/>
  <c r="V24" i="19"/>
  <c r="W24" i="20"/>
  <c r="T24" i="12"/>
  <c r="F28" i="3"/>
  <c r="Q4" i="20"/>
  <c r="E8" i="3"/>
  <c r="P4" i="12"/>
  <c r="P22" i="12"/>
  <c r="E26" i="3"/>
  <c r="Q22" i="20"/>
  <c r="BF70" i="15"/>
  <c r="BG70" i="15"/>
  <c r="BH70" i="15"/>
  <c r="BI70" i="15"/>
  <c r="E14" i="3"/>
  <c r="P10" i="12"/>
  <c r="Q10" i="20"/>
  <c r="BF100" i="15"/>
  <c r="BH100" i="15"/>
  <c r="BG100" i="15"/>
  <c r="BI100" i="15"/>
  <c r="F16" i="15"/>
  <c r="G12" i="16" s="1"/>
  <c r="AA12" i="16"/>
  <c r="AF21" i="19"/>
  <c r="BI97" i="15"/>
  <c r="BG97" i="15"/>
  <c r="BH97" i="15"/>
  <c r="BF97" i="15"/>
  <c r="U66" i="16"/>
  <c r="AA66" i="16"/>
  <c r="E69" i="15"/>
  <c r="F66" i="16" s="1"/>
  <c r="V11" i="19"/>
  <c r="E20" i="3"/>
  <c r="P16" i="12"/>
  <c r="Q16" i="20"/>
  <c r="Q17" i="20"/>
  <c r="E21" i="3"/>
  <c r="P17" i="12"/>
  <c r="AF90" i="19"/>
  <c r="AA27" i="16"/>
  <c r="F31" i="15"/>
  <c r="G27" i="16" s="1"/>
  <c r="E36" i="3"/>
  <c r="Q32" i="20"/>
  <c r="P32" i="12"/>
  <c r="T11" i="12"/>
  <c r="W11" i="20"/>
  <c r="F15" i="3"/>
  <c r="F41" i="15"/>
  <c r="G37" i="16" s="1"/>
  <c r="T18" i="12"/>
  <c r="F22" i="3"/>
  <c r="W18" i="20"/>
  <c r="BH104" i="15"/>
  <c r="BI104" i="15"/>
  <c r="BF104" i="15"/>
  <c r="BG104" i="15"/>
  <c r="AF5" i="19"/>
  <c r="F99" i="15"/>
  <c r="G96" i="16" s="1"/>
  <c r="AA96" i="16"/>
  <c r="Q39" i="20"/>
  <c r="E43" i="3"/>
  <c r="P39" i="12"/>
  <c r="E66" i="15"/>
  <c r="F63" i="16" s="1"/>
  <c r="U63" i="16"/>
  <c r="V10" i="19"/>
  <c r="F101" i="15"/>
  <c r="G98" i="16" s="1"/>
  <c r="AF70" i="19"/>
  <c r="AA98" i="16"/>
  <c r="E86" i="15"/>
  <c r="F83" i="16" s="1"/>
  <c r="V38" i="19"/>
  <c r="U83" i="16"/>
  <c r="AA83" i="16"/>
  <c r="Q28" i="20"/>
  <c r="P28" i="12"/>
  <c r="E32" i="3"/>
  <c r="Q8" i="20"/>
  <c r="E12" i="3"/>
  <c r="P8" i="12"/>
  <c r="E78" i="15"/>
  <c r="F75" i="16" s="1"/>
  <c r="U75" i="16"/>
  <c r="V31" i="19"/>
  <c r="U59" i="16"/>
  <c r="V27" i="19"/>
  <c r="E62" i="15"/>
  <c r="F59" i="16" s="1"/>
  <c r="BF102" i="15"/>
  <c r="BI102" i="15"/>
  <c r="BH102" i="15"/>
  <c r="BG102" i="15"/>
  <c r="U20" i="16"/>
  <c r="V2" i="19"/>
  <c r="E24" i="15"/>
  <c r="F20" i="16" s="1"/>
  <c r="BB91" i="15"/>
  <c r="BA91" i="15"/>
  <c r="BC91" i="15"/>
  <c r="BD91" i="15"/>
  <c r="BA95" i="15"/>
  <c r="BC95" i="15"/>
  <c r="BD95" i="15"/>
  <c r="BB95" i="15"/>
  <c r="E8" i="15"/>
  <c r="F4" i="16" s="1"/>
  <c r="U4" i="16"/>
  <c r="V83" i="19"/>
  <c r="Q33" i="20"/>
  <c r="P33" i="12"/>
  <c r="E37" i="3"/>
  <c r="E104" i="15"/>
  <c r="F101" i="16" s="1"/>
  <c r="V69" i="19"/>
  <c r="U101" i="16"/>
  <c r="BA76" i="15"/>
  <c r="BD76" i="15"/>
  <c r="BB76" i="15"/>
  <c r="BC76" i="15"/>
  <c r="AF3" i="19"/>
  <c r="F43" i="15"/>
  <c r="G39" i="16" s="1"/>
  <c r="AA39" i="16"/>
  <c r="P44" i="12"/>
  <c r="Q44" i="20"/>
  <c r="E48" i="3"/>
  <c r="BG92" i="15"/>
  <c r="BI92" i="15"/>
  <c r="BF92" i="15"/>
  <c r="BH92" i="15"/>
  <c r="U34" i="16"/>
  <c r="V23" i="19"/>
  <c r="E38" i="15"/>
  <c r="F34" i="16" s="1"/>
  <c r="F68" i="15"/>
  <c r="G65" i="16" s="1"/>
  <c r="AF93" i="19"/>
  <c r="AA65" i="16"/>
  <c r="F49" i="3"/>
  <c r="T45" i="12"/>
  <c r="W45" i="20"/>
  <c r="W16" i="20"/>
  <c r="T16" i="12"/>
  <c r="F20" i="3"/>
  <c r="AA74" i="16"/>
  <c r="AF50" i="19"/>
  <c r="F77" i="15"/>
  <c r="G74" i="16" s="1"/>
  <c r="F50" i="15"/>
  <c r="G46" i="16" s="1"/>
  <c r="AA46" i="16"/>
  <c r="AF17" i="19"/>
  <c r="F23" i="3"/>
  <c r="W19" i="20"/>
  <c r="T19" i="12"/>
  <c r="Q45" i="20"/>
  <c r="E49" i="3"/>
  <c r="P45" i="12"/>
  <c r="E85" i="15"/>
  <c r="F82" i="16" s="1"/>
  <c r="U82" i="16"/>
  <c r="V34" i="19"/>
  <c r="E20" i="15"/>
  <c r="F16" i="16" s="1"/>
  <c r="V43" i="19"/>
  <c r="U16" i="16"/>
  <c r="T39" i="12"/>
  <c r="F43" i="3"/>
  <c r="W39" i="20"/>
  <c r="E45" i="3"/>
  <c r="Q41" i="20"/>
  <c r="P41" i="12"/>
  <c r="E47" i="3"/>
  <c r="Q43" i="20"/>
  <c r="P43" i="12"/>
  <c r="F9" i="3"/>
  <c r="T5" i="12"/>
  <c r="W5" i="20"/>
  <c r="F29" i="15"/>
  <c r="G25" i="16" s="1"/>
  <c r="U69" i="16"/>
  <c r="E72" i="15"/>
  <c r="F69" i="16" s="1"/>
  <c r="AA69" i="16"/>
  <c r="V61" i="19"/>
  <c r="AA41" i="16"/>
  <c r="AF30" i="19"/>
  <c r="F45" i="15"/>
  <c r="G41" i="16" s="1"/>
  <c r="Q27" i="20"/>
  <c r="E31" i="3"/>
  <c r="P27" i="12"/>
  <c r="AA71" i="16"/>
  <c r="F74" i="15"/>
  <c r="G71" i="16" s="1"/>
  <c r="AF47" i="19"/>
  <c r="U57" i="16"/>
  <c r="V25" i="19"/>
  <c r="E60" i="15"/>
  <c r="F57" i="16" s="1"/>
  <c r="BC68" i="15"/>
  <c r="BB68" i="15"/>
  <c r="BA68" i="15"/>
  <c r="BD68" i="15"/>
  <c r="W48" i="20"/>
  <c r="T48" i="12"/>
  <c r="F52" i="3"/>
  <c r="U40" i="16"/>
  <c r="E44" i="15"/>
  <c r="F40" i="16" s="1"/>
  <c r="V76" i="19"/>
  <c r="BI91" i="15"/>
  <c r="BH91" i="15"/>
  <c r="BG91" i="15"/>
  <c r="BF91" i="15"/>
  <c r="AI3" i="2"/>
  <c r="BI87" i="15"/>
  <c r="BF87" i="15"/>
  <c r="BH87" i="15"/>
  <c r="BG87" i="15"/>
  <c r="BG94" i="15"/>
  <c r="BH94" i="15"/>
  <c r="BI94" i="15"/>
  <c r="BF94" i="15"/>
  <c r="AA18" i="16"/>
  <c r="AF88" i="19"/>
  <c r="F22" i="15"/>
  <c r="G18" i="16" s="1"/>
  <c r="AF77" i="19"/>
  <c r="F33" i="15"/>
  <c r="G29" i="16" s="1"/>
  <c r="AA29" i="16"/>
  <c r="F13" i="15"/>
  <c r="G9" i="16" s="1"/>
  <c r="AF41" i="19"/>
  <c r="AA9" i="16"/>
  <c r="E30" i="3"/>
  <c r="P26" i="12"/>
  <c r="Q26" i="20"/>
  <c r="AF28" i="19"/>
  <c r="V28" i="19"/>
  <c r="E7" i="15"/>
  <c r="F3" i="16" s="1"/>
  <c r="U3" i="16"/>
  <c r="BG95" i="15"/>
  <c r="BI95" i="15"/>
  <c r="BF95" i="15"/>
  <c r="BH95" i="15"/>
  <c r="E29" i="3"/>
  <c r="Q25" i="20"/>
  <c r="P25" i="12"/>
  <c r="V7" i="19"/>
  <c r="E83" i="15"/>
  <c r="F80" i="16" s="1"/>
  <c r="U80" i="16"/>
  <c r="AF7" i="19"/>
  <c r="BH88" i="15"/>
  <c r="BI88" i="15"/>
  <c r="BF88" i="15"/>
  <c r="BG88" i="15"/>
  <c r="U31" i="16"/>
  <c r="V15" i="19"/>
  <c r="E35" i="15"/>
  <c r="F31" i="16" s="1"/>
  <c r="V70" i="19"/>
  <c r="U98" i="16"/>
  <c r="E101" i="15"/>
  <c r="F98" i="16" s="1"/>
  <c r="AA4" i="16"/>
  <c r="F8" i="15"/>
  <c r="G4" i="16" s="1"/>
  <c r="AF83" i="19"/>
  <c r="T13" i="12"/>
  <c r="F17" i="3"/>
  <c r="W13" i="20"/>
  <c r="BD70" i="15"/>
  <c r="BB70" i="15"/>
  <c r="BA70" i="15"/>
  <c r="BC70" i="15"/>
  <c r="E52" i="15"/>
  <c r="F48" i="16" s="1"/>
  <c r="U48" i="16"/>
  <c r="V78" i="19"/>
  <c r="BA90" i="15"/>
  <c r="BB90" i="15"/>
  <c r="BD90" i="15"/>
  <c r="BC90" i="15"/>
  <c r="V89" i="19"/>
  <c r="E27" i="15"/>
  <c r="F23" i="16" s="1"/>
  <c r="U23" i="16"/>
  <c r="AF52" i="19"/>
  <c r="AA24" i="16"/>
  <c r="F28" i="15"/>
  <c r="G24" i="16" s="1"/>
  <c r="BA97" i="15"/>
  <c r="BD97" i="15"/>
  <c r="BC97" i="15"/>
  <c r="BB97" i="15"/>
  <c r="T29" i="12"/>
  <c r="W29" i="20"/>
  <c r="F33" i="3"/>
  <c r="BG83" i="15"/>
  <c r="BI83" i="15"/>
  <c r="BF83" i="15"/>
  <c r="BH83" i="15"/>
  <c r="E15" i="3"/>
  <c r="Q11" i="20"/>
  <c r="P11" i="12"/>
  <c r="BH76" i="15"/>
  <c r="BI76" i="15"/>
  <c r="BF76" i="15"/>
  <c r="BG76" i="15"/>
  <c r="W32" i="20"/>
  <c r="T32" i="12"/>
  <c r="F36" i="3"/>
  <c r="W14" i="20"/>
  <c r="F18" i="3"/>
  <c r="T14" i="12"/>
  <c r="U96" i="16"/>
  <c r="E99" i="15"/>
  <c r="F96" i="16" s="1"/>
  <c r="V5" i="19"/>
  <c r="F29" i="3"/>
  <c r="T25" i="12"/>
  <c r="W25" i="20"/>
  <c r="E51" i="3"/>
  <c r="P47" i="12"/>
  <c r="Q47" i="20"/>
  <c r="BH93" i="15"/>
  <c r="BF93" i="15"/>
  <c r="BG93" i="15"/>
  <c r="BI93" i="15"/>
  <c r="AF20" i="2"/>
  <c r="AG20" i="2"/>
  <c r="F40" i="15"/>
  <c r="G36" i="16" s="1"/>
  <c r="AA36" i="16"/>
  <c r="AF45" i="19"/>
  <c r="F69" i="15"/>
  <c r="G66" i="16" s="1"/>
  <c r="BI67" i="15"/>
  <c r="BF67" i="15"/>
  <c r="BH67" i="15"/>
  <c r="BG67" i="15"/>
  <c r="BA106" i="15"/>
  <c r="BB106" i="15"/>
  <c r="BC106" i="15"/>
  <c r="BD106" i="15"/>
  <c r="AF46" i="19"/>
  <c r="V46" i="19"/>
  <c r="E41" i="15"/>
  <c r="F37" i="16" s="1"/>
  <c r="U37" i="16"/>
  <c r="E92" i="15"/>
  <c r="F89" i="16" s="1"/>
  <c r="V57" i="19"/>
  <c r="U89" i="16"/>
  <c r="AH40" i="2"/>
  <c r="E40" i="15"/>
  <c r="F36" i="16" s="1"/>
  <c r="U36" i="16"/>
  <c r="V45" i="19"/>
  <c r="BB61" i="15"/>
  <c r="BC61" i="15"/>
  <c r="BD61" i="15"/>
  <c r="BA61" i="15"/>
  <c r="BH63" i="15"/>
  <c r="BG63" i="15"/>
  <c r="BI63" i="15"/>
  <c r="BF63" i="15"/>
  <c r="BA88" i="15"/>
  <c r="BB88" i="15"/>
  <c r="BD88" i="15"/>
  <c r="BC88" i="15"/>
  <c r="BF60" i="15"/>
  <c r="BG60" i="15"/>
  <c r="BH60" i="15"/>
  <c r="BI60" i="15"/>
  <c r="V75" i="19"/>
  <c r="E29" i="15"/>
  <c r="F25" i="16" s="1"/>
  <c r="AF75" i="19"/>
  <c r="U25" i="16"/>
  <c r="F14" i="15"/>
  <c r="G10" i="16" s="1"/>
  <c r="AF6" i="19"/>
  <c r="AA10" i="16"/>
  <c r="BG85" i="15"/>
  <c r="BH85" i="15"/>
  <c r="BF85" i="15"/>
  <c r="BI85" i="15"/>
  <c r="U71" i="16"/>
  <c r="V47" i="19"/>
  <c r="E74" i="15"/>
  <c r="F71" i="16" s="1"/>
  <c r="F80" i="15"/>
  <c r="G77" i="16" s="1"/>
  <c r="AF95" i="19"/>
  <c r="AA77" i="16"/>
  <c r="F79" i="15"/>
  <c r="G76" i="16" s="1"/>
  <c r="AA76" i="16"/>
  <c r="AF94" i="19"/>
  <c r="AG30" i="2"/>
  <c r="AF15" i="2"/>
  <c r="BH96" i="15"/>
  <c r="BI96" i="15"/>
  <c r="BF96" i="15"/>
  <c r="BG96" i="15"/>
  <c r="AG49" i="2"/>
  <c r="F25" i="15"/>
  <c r="G21" i="16" s="1"/>
  <c r="AA21" i="16"/>
  <c r="AF59" i="19"/>
  <c r="BG82" i="15"/>
  <c r="BI82" i="15"/>
  <c r="BH82" i="15"/>
  <c r="BF82" i="15"/>
  <c r="AG9" i="2"/>
  <c r="AI22" i="2"/>
  <c r="F41" i="3"/>
  <c r="T37" i="12"/>
  <c r="W37" i="20"/>
  <c r="E23" i="5"/>
  <c r="BG22" i="5" s="1"/>
  <c r="AF7" i="3"/>
  <c r="I7" i="15" l="1"/>
  <c r="Q3" i="16" s="1"/>
  <c r="AF1" i="3"/>
  <c r="G5" i="32"/>
  <c r="F8" i="32"/>
  <c r="F3" i="32"/>
  <c r="F5" i="32"/>
  <c r="BK17" i="3"/>
  <c r="BB21" i="3"/>
  <c r="AG17" i="2" s="1"/>
  <c r="BD14" i="3"/>
  <c r="AI10" i="2" s="1"/>
  <c r="BC22" i="3"/>
  <c r="AH18" i="2" s="1"/>
  <c r="BK8" i="3"/>
  <c r="BK6" i="3"/>
  <c r="G6" i="3" s="1"/>
  <c r="H2" i="2" s="1"/>
  <c r="BF16" i="3"/>
  <c r="BH20" i="3"/>
  <c r="BD35" i="3"/>
  <c r="AI31" i="2" s="1"/>
  <c r="BB6" i="3"/>
  <c r="BD42" i="3"/>
  <c r="AI38" i="2" s="1"/>
  <c r="BD23" i="3"/>
  <c r="AI19" i="2" s="1"/>
  <c r="BA38" i="3"/>
  <c r="AF34" i="2" s="1"/>
  <c r="BK50" i="3"/>
  <c r="BK51" i="3"/>
  <c r="BD48" i="3"/>
  <c r="AI44" i="2" s="1"/>
  <c r="BA40" i="3"/>
  <c r="AF36" i="2" s="1"/>
  <c r="BK41" i="3"/>
  <c r="BK31" i="3"/>
  <c r="G31" i="3" s="1"/>
  <c r="H27" i="2" s="1"/>
  <c r="BK9" i="3"/>
  <c r="BK47" i="3"/>
  <c r="G47" i="3" s="1"/>
  <c r="BK14" i="3"/>
  <c r="BK22" i="3"/>
  <c r="G9" i="32"/>
  <c r="F7" i="32"/>
  <c r="G8" i="32"/>
  <c r="F9" i="32"/>
  <c r="BK34" i="3"/>
  <c r="BK20" i="3"/>
  <c r="BA14" i="3"/>
  <c r="AF10" i="2" s="1"/>
  <c r="BG19" i="3"/>
  <c r="BC37" i="3"/>
  <c r="AH33" i="2" s="1"/>
  <c r="BD46" i="3"/>
  <c r="AI42" i="2" s="1"/>
  <c r="BC31" i="3"/>
  <c r="AH27" i="2" s="1"/>
  <c r="BG47" i="3"/>
  <c r="BK44" i="3"/>
  <c r="BC24" i="3"/>
  <c r="AH20" i="2" s="1"/>
  <c r="BA48" i="3"/>
  <c r="AF44" i="2" s="1"/>
  <c r="BB40" i="3"/>
  <c r="AG36" i="2" s="1"/>
  <c r="BK15" i="3"/>
  <c r="I35" i="15"/>
  <c r="Q31" i="16" s="1"/>
  <c r="BK45" i="3"/>
  <c r="BK42" i="3"/>
  <c r="BK11" i="3"/>
  <c r="BK16" i="3"/>
  <c r="BK49" i="3"/>
  <c r="G49" i="3" s="1"/>
  <c r="H45" i="2" s="1"/>
  <c r="AI1" i="15"/>
  <c r="U112" i="16" s="1"/>
  <c r="G7" i="32"/>
  <c r="F4" i="32"/>
  <c r="BC14" i="3"/>
  <c r="AH10" i="2" s="1"/>
  <c r="BF20" i="3"/>
  <c r="BK19" i="3"/>
  <c r="BK35" i="3"/>
  <c r="BC7" i="3"/>
  <c r="AH3" i="2" s="1"/>
  <c r="BB48" i="3"/>
  <c r="AG44" i="2" s="1"/>
  <c r="BK29" i="3"/>
  <c r="BK18" i="3"/>
  <c r="BK48" i="3"/>
  <c r="BK39" i="3"/>
  <c r="BK37" i="3"/>
  <c r="BK28" i="3"/>
  <c r="G28" i="3" s="1"/>
  <c r="H24" i="2" s="1"/>
  <c r="BK12" i="3"/>
  <c r="G6" i="32"/>
  <c r="G4" i="32"/>
  <c r="F6" i="32"/>
  <c r="BK25" i="3"/>
  <c r="BK46" i="3"/>
  <c r="BI38" i="3"/>
  <c r="BK32"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BK10" i="3"/>
  <c r="BK40" i="3"/>
  <c r="BK30" i="3"/>
  <c r="G30" i="3" s="1"/>
  <c r="H26" i="2" s="1"/>
  <c r="BK43" i="3"/>
  <c r="G43" i="3" s="1"/>
  <c r="H39" i="2" s="1"/>
  <c r="BK27" i="3"/>
  <c r="BK52" i="3"/>
  <c r="AJ1" i="15"/>
  <c r="AD2" i="15"/>
  <c r="R113" i="16" s="1"/>
  <c r="AH15" i="15"/>
  <c r="BK15" i="15" s="1"/>
  <c r="V42" i="19"/>
  <c r="E15" i="15"/>
  <c r="F11" i="16" s="1"/>
  <c r="AI115" i="15"/>
  <c r="U11" i="16"/>
  <c r="T18" i="15"/>
  <c r="P86" i="19" s="1"/>
  <c r="AD3" i="15"/>
  <c r="R114" i="16" s="1"/>
  <c r="BH1" i="15"/>
  <c r="BI1" i="15"/>
  <c r="AD1" i="15"/>
  <c r="R112" i="16" s="1"/>
  <c r="BK7" i="15"/>
  <c r="G7" i="15" s="1"/>
  <c r="BF1" i="15"/>
  <c r="BG1" i="15"/>
  <c r="BD1" i="15"/>
  <c r="BC1" i="15"/>
  <c r="BB1" i="15"/>
  <c r="BA1" i="15"/>
  <c r="AG11" i="2"/>
  <c r="AD7" i="3"/>
  <c r="R7" i="15"/>
  <c r="T7" i="15"/>
  <c r="P28" i="19" s="1"/>
  <c r="F3" i="15" a="1"/>
  <c r="F3" i="15" s="1"/>
  <c r="F2" i="15" a="1"/>
  <c r="F2" i="15" s="1"/>
  <c r="S167" i="19"/>
  <c r="S164" i="19"/>
  <c r="S168" i="19"/>
  <c r="S162" i="19"/>
  <c r="S161" i="19"/>
  <c r="S163" i="19"/>
  <c r="S166" i="19"/>
  <c r="S160" i="19"/>
  <c r="S170" i="19" s="1"/>
  <c r="S159" i="19"/>
  <c r="S165" i="19"/>
  <c r="V168" i="19"/>
  <c r="V164" i="19"/>
  <c r="V160" i="19"/>
  <c r="V166" i="19"/>
  <c r="V161" i="19"/>
  <c r="V167" i="19"/>
  <c r="V163" i="19"/>
  <c r="V159" i="19"/>
  <c r="V162" i="19"/>
  <c r="V165" i="19"/>
  <c r="V149" i="19"/>
  <c r="V145" i="19"/>
  <c r="V141" i="19"/>
  <c r="V146" i="19"/>
  <c r="V148" i="19"/>
  <c r="V144" i="19"/>
  <c r="V140" i="19"/>
  <c r="V147" i="19"/>
  <c r="V143" i="19"/>
  <c r="V142" i="19"/>
  <c r="S148" i="19"/>
  <c r="S147" i="19"/>
  <c r="S149" i="19"/>
  <c r="S142" i="19"/>
  <c r="S144" i="19"/>
  <c r="S143" i="19"/>
  <c r="S141" i="19"/>
  <c r="S140" i="19"/>
  <c r="S150" i="19" s="1"/>
  <c r="S146" i="19"/>
  <c r="S145" i="19"/>
  <c r="V130" i="19"/>
  <c r="V129" i="19"/>
  <c r="V128" i="19"/>
  <c r="V127" i="19"/>
  <c r="V126" i="19"/>
  <c r="V125" i="19"/>
  <c r="V124" i="19"/>
  <c r="V123" i="19"/>
  <c r="V122" i="19"/>
  <c r="V121" i="19"/>
  <c r="S130" i="19"/>
  <c r="S126" i="19"/>
  <c r="S122" i="19"/>
  <c r="S129" i="19"/>
  <c r="S125" i="19"/>
  <c r="S121" i="19"/>
  <c r="S128" i="19"/>
  <c r="S124" i="19"/>
  <c r="S127" i="19"/>
  <c r="S123" i="19"/>
  <c r="S15" i="15"/>
  <c r="BH36" i="3"/>
  <c r="BD37" i="3"/>
  <c r="AI33" i="2" s="1"/>
  <c r="BD22" i="3"/>
  <c r="AI18" i="2" s="1"/>
  <c r="BA46" i="3"/>
  <c r="AF42" i="2" s="1"/>
  <c r="BH45" i="3"/>
  <c r="BI23" i="3"/>
  <c r="BA23" i="3"/>
  <c r="AF19" i="2" s="1"/>
  <c r="BG21" i="3"/>
  <c r="BD31" i="3"/>
  <c r="AI27" i="2" s="1"/>
  <c r="BD25" i="3"/>
  <c r="AI21" i="2" s="1"/>
  <c r="BC34" i="3"/>
  <c r="AH30" i="2" s="1"/>
  <c r="BD20" i="3"/>
  <c r="AI16" i="2" s="1"/>
  <c r="BF47" i="3"/>
  <c r="BF6" i="3"/>
  <c r="BF27" i="3"/>
  <c r="I52" i="15"/>
  <c r="Q48" i="16" s="1"/>
  <c r="BI45" i="3"/>
  <c r="BH21" i="3"/>
  <c r="BD34" i="3"/>
  <c r="AI30" i="2" s="1"/>
  <c r="BH6" i="3"/>
  <c r="BH27" i="3"/>
  <c r="I20" i="15"/>
  <c r="Q16" i="16" s="1"/>
  <c r="I25" i="15"/>
  <c r="Q21" i="16" s="1"/>
  <c r="BI19" i="3"/>
  <c r="BG46" i="3"/>
  <c r="BF26" i="3"/>
  <c r="BG23" i="3"/>
  <c r="BA34" i="3"/>
  <c r="AF30" i="2" s="1"/>
  <c r="BI48" i="3"/>
  <c r="BF8" i="3"/>
  <c r="BH38" i="3"/>
  <c r="I12" i="15"/>
  <c r="Q8" i="16" s="1"/>
  <c r="R18" i="15"/>
  <c r="U15" i="15"/>
  <c r="S69" i="15"/>
  <c r="S23" i="15"/>
  <c r="T23" i="15"/>
  <c r="P22" i="19" s="1"/>
  <c r="R23" i="15"/>
  <c r="U23" i="15"/>
  <c r="Q22" i="19" s="1"/>
  <c r="R92" i="15"/>
  <c r="U92" i="15"/>
  <c r="Q57" i="19" s="1"/>
  <c r="T92" i="15"/>
  <c r="P57" i="19" s="1"/>
  <c r="S92" i="15"/>
  <c r="R73" i="15"/>
  <c r="U73" i="15"/>
  <c r="Q62" i="19" s="1"/>
  <c r="T73" i="15"/>
  <c r="P62" i="19" s="1"/>
  <c r="S73" i="15"/>
  <c r="R90" i="15"/>
  <c r="U90" i="15"/>
  <c r="Q72" i="19" s="1"/>
  <c r="T90" i="15"/>
  <c r="P72" i="19" s="1"/>
  <c r="S90" i="15"/>
  <c r="R102" i="15"/>
  <c r="U102" i="15"/>
  <c r="Q68" i="19" s="1"/>
  <c r="T102" i="15"/>
  <c r="S102" i="15"/>
  <c r="S9" i="15"/>
  <c r="R9" i="15"/>
  <c r="U9" i="15"/>
  <c r="Q79" i="19" s="1"/>
  <c r="T9" i="15"/>
  <c r="P79" i="19" s="1"/>
  <c r="R100" i="15"/>
  <c r="U100" i="15"/>
  <c r="Q32" i="19" s="1"/>
  <c r="T100" i="15"/>
  <c r="P32" i="19" s="1"/>
  <c r="S100" i="15"/>
  <c r="R64" i="15"/>
  <c r="U64" i="15"/>
  <c r="Q19" i="19" s="1"/>
  <c r="T64" i="15"/>
  <c r="P19" i="19" s="1"/>
  <c r="S64" i="15"/>
  <c r="R91" i="15"/>
  <c r="U91" i="15"/>
  <c r="T91" i="15"/>
  <c r="P73" i="19" s="1"/>
  <c r="S91" i="15"/>
  <c r="R52" i="15"/>
  <c r="U52" i="15"/>
  <c r="Q78" i="19" s="1"/>
  <c r="T52" i="15"/>
  <c r="S52" i="15"/>
  <c r="R94" i="15"/>
  <c r="U94" i="15"/>
  <c r="Q8" i="19" s="1"/>
  <c r="T94" i="15"/>
  <c r="P8" i="19" s="1"/>
  <c r="S94" i="15"/>
  <c r="R33" i="15"/>
  <c r="U33" i="15"/>
  <c r="Q77" i="19" s="1"/>
  <c r="T33" i="15"/>
  <c r="P77" i="19" s="1"/>
  <c r="S33" i="15"/>
  <c r="R98" i="15"/>
  <c r="U98" i="15"/>
  <c r="Q63" i="19" s="1"/>
  <c r="T98" i="15"/>
  <c r="P63" i="19" s="1"/>
  <c r="S98" i="15"/>
  <c r="S25" i="15"/>
  <c r="T25" i="15"/>
  <c r="P59" i="19" s="1"/>
  <c r="R25" i="15"/>
  <c r="U25" i="15"/>
  <c r="Q59" i="19" s="1"/>
  <c r="R66" i="15"/>
  <c r="U66" i="15"/>
  <c r="Q10" i="19" s="1"/>
  <c r="T66" i="15"/>
  <c r="S66" i="15"/>
  <c r="S22" i="15"/>
  <c r="R22" i="15"/>
  <c r="U22" i="15"/>
  <c r="Q88" i="19" s="1"/>
  <c r="T22" i="15"/>
  <c r="P88" i="19" s="1"/>
  <c r="R67" i="15"/>
  <c r="U67" i="15"/>
  <c r="Q92" i="19" s="1"/>
  <c r="T67" i="15"/>
  <c r="P92" i="19" s="1"/>
  <c r="S67" i="15"/>
  <c r="R99" i="15"/>
  <c r="U99" i="15"/>
  <c r="Q5" i="19" s="1"/>
  <c r="T99" i="15"/>
  <c r="P5" i="19" s="1"/>
  <c r="S99" i="15"/>
  <c r="R35" i="15"/>
  <c r="U35" i="15"/>
  <c r="Q15" i="19" s="1"/>
  <c r="T35" i="15"/>
  <c r="P15" i="19" s="1"/>
  <c r="S35" i="15"/>
  <c r="R53" i="15"/>
  <c r="U53" i="15"/>
  <c r="Q54" i="19" s="1"/>
  <c r="T53" i="15"/>
  <c r="P54" i="19" s="1"/>
  <c r="S53" i="15"/>
  <c r="R31" i="15"/>
  <c r="U31" i="15"/>
  <c r="Q90" i="19" s="1"/>
  <c r="T31" i="15"/>
  <c r="S31" i="15"/>
  <c r="S16" i="15"/>
  <c r="R16" i="15"/>
  <c r="T16" i="15"/>
  <c r="P21" i="19" s="1"/>
  <c r="U16" i="15"/>
  <c r="Q21" i="19" s="1"/>
  <c r="S8" i="15"/>
  <c r="T8" i="15"/>
  <c r="P83" i="19" s="1"/>
  <c r="R8" i="15"/>
  <c r="U8" i="15"/>
  <c r="Q83" i="19" s="1"/>
  <c r="R78" i="15"/>
  <c r="U78" i="15"/>
  <c r="Q31" i="19" s="1"/>
  <c r="T78" i="15"/>
  <c r="P31" i="19" s="1"/>
  <c r="S78" i="15"/>
  <c r="S13" i="15"/>
  <c r="R13" i="15"/>
  <c r="U13" i="15"/>
  <c r="Q41" i="19" s="1"/>
  <c r="T13" i="15"/>
  <c r="P41" i="19" s="1"/>
  <c r="R39" i="15"/>
  <c r="U39" i="15"/>
  <c r="Q71" i="19" s="1"/>
  <c r="T39" i="15"/>
  <c r="S39" i="15"/>
  <c r="R40" i="15"/>
  <c r="U40" i="15"/>
  <c r="Q45" i="19" s="1"/>
  <c r="T40" i="15"/>
  <c r="P45" i="19" s="1"/>
  <c r="S40" i="15"/>
  <c r="R36" i="15"/>
  <c r="U36" i="15"/>
  <c r="Q13" i="19" s="1"/>
  <c r="T36" i="15"/>
  <c r="P13" i="19" s="1"/>
  <c r="S36" i="15"/>
  <c r="S12" i="15"/>
  <c r="T12" i="15"/>
  <c r="P53" i="19" s="1"/>
  <c r="R12" i="15"/>
  <c r="U12" i="15"/>
  <c r="Q53" i="19" s="1"/>
  <c r="R97" i="15"/>
  <c r="U97" i="15"/>
  <c r="Q4" i="19" s="1"/>
  <c r="T97" i="15"/>
  <c r="P4" i="19" s="1"/>
  <c r="S97" i="15"/>
  <c r="R96" i="15"/>
  <c r="U96" i="15"/>
  <c r="T96" i="15"/>
  <c r="P36" i="19" s="1"/>
  <c r="S96" i="15"/>
  <c r="R79" i="15"/>
  <c r="U79" i="15"/>
  <c r="Q94" i="19" s="1"/>
  <c r="T79" i="15"/>
  <c r="P94" i="19" s="1"/>
  <c r="S79" i="15"/>
  <c r="R43" i="15"/>
  <c r="U43" i="15"/>
  <c r="Q3" i="19" s="1"/>
  <c r="T43" i="15"/>
  <c r="P3" i="19" s="1"/>
  <c r="S43" i="15"/>
  <c r="R105" i="15"/>
  <c r="U105" i="15"/>
  <c r="Q51" i="19" s="1"/>
  <c r="T105" i="15"/>
  <c r="P51" i="19" s="1"/>
  <c r="S105" i="15"/>
  <c r="S26" i="15"/>
  <c r="R26" i="15"/>
  <c r="U26" i="15"/>
  <c r="Q65" i="19" s="1"/>
  <c r="T26" i="15"/>
  <c r="P65" i="19" s="1"/>
  <c r="R49" i="15"/>
  <c r="U49" i="15"/>
  <c r="Q33" i="19" s="1"/>
  <c r="T49" i="15"/>
  <c r="P33" i="19" s="1"/>
  <c r="S49" i="15"/>
  <c r="R63" i="15"/>
  <c r="U63" i="15"/>
  <c r="Q35" i="19" s="1"/>
  <c r="T63" i="15"/>
  <c r="P35" i="19" s="1"/>
  <c r="S63" i="15"/>
  <c r="R62" i="15"/>
  <c r="U62" i="15"/>
  <c r="Q27" i="19" s="1"/>
  <c r="T62" i="15"/>
  <c r="S62" i="15"/>
  <c r="BG42" i="3"/>
  <c r="BD33" i="3"/>
  <c r="AI29" i="2" s="1"/>
  <c r="BG40" i="3"/>
  <c r="BI36" i="3"/>
  <c r="BI50" i="3"/>
  <c r="BG12" i="3"/>
  <c r="BG30" i="3"/>
  <c r="BH16" i="3"/>
  <c r="BH44" i="3"/>
  <c r="BG26" i="3"/>
  <c r="BG18" i="3"/>
  <c r="BH43" i="3"/>
  <c r="BG37" i="3"/>
  <c r="BD28" i="3"/>
  <c r="AI24" i="2" s="1"/>
  <c r="BB27" i="3"/>
  <c r="AG23" i="2" s="1"/>
  <c r="BA35" i="3"/>
  <c r="AF31" i="2" s="1"/>
  <c r="BC6" i="3"/>
  <c r="BA6" i="3"/>
  <c r="BD44" i="3"/>
  <c r="AI40" i="2" s="1"/>
  <c r="BA50" i="3"/>
  <c r="AF46" i="2" s="1"/>
  <c r="BH24" i="3"/>
  <c r="BF9" i="3"/>
  <c r="BD9" i="3"/>
  <c r="AI5" i="2" s="1"/>
  <c r="BF22" i="3"/>
  <c r="BH28" i="3"/>
  <c r="BB25" i="3"/>
  <c r="AG21" i="2" s="1"/>
  <c r="BB36" i="3"/>
  <c r="AG32" i="2" s="1"/>
  <c r="BA30" i="3"/>
  <c r="AF26" i="2" s="1"/>
  <c r="AH20" i="15"/>
  <c r="BK20" i="15" s="1"/>
  <c r="G20" i="15" s="1"/>
  <c r="BK53" i="15"/>
  <c r="BK31" i="15"/>
  <c r="G31" i="15" s="1"/>
  <c r="BK16" i="15"/>
  <c r="BK8" i="15"/>
  <c r="BK78" i="15"/>
  <c r="BK13" i="15"/>
  <c r="G13" i="15" s="1"/>
  <c r="BK39" i="15"/>
  <c r="BK40" i="15"/>
  <c r="BK36" i="15"/>
  <c r="BK12" i="15"/>
  <c r="BK97" i="15"/>
  <c r="G97" i="15" s="1"/>
  <c r="R70" i="15"/>
  <c r="U70" i="15"/>
  <c r="Q12" i="19" s="1"/>
  <c r="T70" i="15"/>
  <c r="P12" i="19" s="1"/>
  <c r="S70" i="15"/>
  <c r="BK96" i="15"/>
  <c r="BK79" i="15"/>
  <c r="BK43" i="15"/>
  <c r="G43" i="15" s="1"/>
  <c r="BK105" i="15"/>
  <c r="BK26" i="15"/>
  <c r="BK49" i="15"/>
  <c r="G49" i="15" s="1"/>
  <c r="BK63" i="15"/>
  <c r="BK62" i="15"/>
  <c r="BH42" i="3"/>
  <c r="BH19" i="3"/>
  <c r="BA33" i="3"/>
  <c r="AF29" i="2" s="1"/>
  <c r="BF12" i="3"/>
  <c r="BB37" i="3"/>
  <c r="AG33" i="2" s="1"/>
  <c r="BA26" i="3"/>
  <c r="AF22" i="2" s="1"/>
  <c r="BI44" i="3"/>
  <c r="BH26" i="3"/>
  <c r="BB46" i="3"/>
  <c r="AG42" i="2" s="1"/>
  <c r="BH18" i="3"/>
  <c r="BA47" i="3"/>
  <c r="AF43" i="2" s="1"/>
  <c r="BI43" i="3"/>
  <c r="BH37" i="3"/>
  <c r="BH23" i="3"/>
  <c r="BG20" i="3"/>
  <c r="BC27" i="3"/>
  <c r="AH23" i="2" s="1"/>
  <c r="BC35" i="3"/>
  <c r="AH31" i="2" s="1"/>
  <c r="BC23" i="3"/>
  <c r="AH19" i="2" s="1"/>
  <c r="BB50" i="3"/>
  <c r="AG46" i="2" s="1"/>
  <c r="BA51" i="3"/>
  <c r="AF47" i="2" s="1"/>
  <c r="BF21" i="3"/>
  <c r="T18" i="3"/>
  <c r="F14" i="36" s="1"/>
  <c r="BA31" i="3"/>
  <c r="AF27" i="2" s="1"/>
  <c r="BH9" i="3"/>
  <c r="BA9" i="3"/>
  <c r="AF5" i="2" s="1"/>
  <c r="BC38" i="3"/>
  <c r="AH34" i="2" s="1"/>
  <c r="BH22" i="3"/>
  <c r="BC25" i="3"/>
  <c r="AH21" i="2" s="1"/>
  <c r="BG48" i="3"/>
  <c r="BD24" i="3"/>
  <c r="AI20" i="2" s="1"/>
  <c r="BG6" i="3"/>
  <c r="BH33" i="3"/>
  <c r="BC11" i="3"/>
  <c r="AH7" i="2" s="1"/>
  <c r="BD40" i="3"/>
  <c r="AI36" i="2" s="1"/>
  <c r="BG27" i="3"/>
  <c r="BG38" i="3"/>
  <c r="S38" i="3" s="1"/>
  <c r="E34" i="36" s="1"/>
  <c r="BK34" i="15"/>
  <c r="AH34" i="15"/>
  <c r="I16" i="15"/>
  <c r="Q12" i="16" s="1"/>
  <c r="U7" i="15"/>
  <c r="I38" i="15"/>
  <c r="Q34" i="16" s="1"/>
  <c r="S72" i="15"/>
  <c r="S6" i="15"/>
  <c r="R6" i="15"/>
  <c r="U6" i="15"/>
  <c r="Q20" i="19" s="1"/>
  <c r="T6" i="15"/>
  <c r="R42" i="15"/>
  <c r="U42" i="15"/>
  <c r="Q40" i="19" s="1"/>
  <c r="T42" i="15"/>
  <c r="P40" i="19" s="1"/>
  <c r="S42" i="15"/>
  <c r="R81" i="15"/>
  <c r="U81" i="15"/>
  <c r="Q39" i="19" s="1"/>
  <c r="T81" i="15"/>
  <c r="P39" i="19" s="1"/>
  <c r="S81" i="15"/>
  <c r="R101" i="15"/>
  <c r="U101" i="15"/>
  <c r="Q70" i="19" s="1"/>
  <c r="T101" i="15"/>
  <c r="P70" i="19" s="1"/>
  <c r="S101" i="15"/>
  <c r="AH44" i="15"/>
  <c r="R82" i="15"/>
  <c r="U82" i="15"/>
  <c r="Q96" i="19" s="1"/>
  <c r="T82" i="15"/>
  <c r="P96" i="19" s="1"/>
  <c r="S82" i="15"/>
  <c r="R38" i="15"/>
  <c r="U38" i="15"/>
  <c r="Q23" i="19" s="1"/>
  <c r="T38" i="15"/>
  <c r="P23" i="19" s="1"/>
  <c r="S38" i="15"/>
  <c r="R76" i="15"/>
  <c r="U76" i="15"/>
  <c r="Q49" i="19" s="1"/>
  <c r="T76" i="15"/>
  <c r="P49" i="19" s="1"/>
  <c r="S76" i="15"/>
  <c r="R75" i="15"/>
  <c r="U75" i="15"/>
  <c r="Q48" i="19" s="1"/>
  <c r="T75" i="15"/>
  <c r="P48" i="19" s="1"/>
  <c r="S75" i="15"/>
  <c r="R65" i="15"/>
  <c r="U65" i="15"/>
  <c r="Q9" i="19" s="1"/>
  <c r="T65" i="15"/>
  <c r="P9" i="19" s="1"/>
  <c r="S65" i="15"/>
  <c r="R93" i="15"/>
  <c r="U93" i="15"/>
  <c r="Q74" i="19" s="1"/>
  <c r="T93" i="15"/>
  <c r="P74" i="19" s="1"/>
  <c r="S93" i="15"/>
  <c r="S10" i="15"/>
  <c r="T10" i="15"/>
  <c r="P29" i="19" s="1"/>
  <c r="R10" i="15"/>
  <c r="U10" i="15"/>
  <c r="Q29" i="19" s="1"/>
  <c r="S19" i="15"/>
  <c r="T19" i="15"/>
  <c r="P84" i="19" s="1"/>
  <c r="R19" i="15"/>
  <c r="U19" i="15"/>
  <c r="R87" i="15"/>
  <c r="U87" i="15"/>
  <c r="Q97" i="19" s="1"/>
  <c r="T87" i="15"/>
  <c r="P97" i="19" s="1"/>
  <c r="S87" i="15"/>
  <c r="R103" i="15"/>
  <c r="U103" i="15"/>
  <c r="Q58" i="19" s="1"/>
  <c r="T103" i="15"/>
  <c r="P58" i="19" s="1"/>
  <c r="S103" i="15"/>
  <c r="R88" i="15"/>
  <c r="U88" i="15"/>
  <c r="Q64" i="19" s="1"/>
  <c r="T88" i="15"/>
  <c r="P64" i="19" s="1"/>
  <c r="S88" i="15"/>
  <c r="R30" i="15"/>
  <c r="U30" i="15"/>
  <c r="Q81" i="19" s="1"/>
  <c r="T30" i="15"/>
  <c r="P81" i="19" s="1"/>
  <c r="S30" i="15"/>
  <c r="R28" i="15"/>
  <c r="U28" i="15"/>
  <c r="Q52" i="19" s="1"/>
  <c r="T28" i="15"/>
  <c r="P52" i="19" s="1"/>
  <c r="S28" i="15"/>
  <c r="R48" i="15"/>
  <c r="U48" i="15"/>
  <c r="Q24" i="19" s="1"/>
  <c r="T48" i="15"/>
  <c r="P24" i="19" s="1"/>
  <c r="S48" i="15"/>
  <c r="R106" i="15"/>
  <c r="U106" i="15"/>
  <c r="Q55" i="19" s="1"/>
  <c r="T106" i="15"/>
  <c r="P55" i="19" s="1"/>
  <c r="S106" i="15"/>
  <c r="R60" i="15"/>
  <c r="U60" i="15"/>
  <c r="Q25" i="19" s="1"/>
  <c r="T60" i="15"/>
  <c r="P25" i="19" s="1"/>
  <c r="S60" i="15"/>
  <c r="AH21" i="15"/>
  <c r="R77" i="15"/>
  <c r="U77" i="15"/>
  <c r="Q50" i="19" s="1"/>
  <c r="T77" i="15"/>
  <c r="P50" i="19" s="1"/>
  <c r="S77" i="15"/>
  <c r="S14" i="15"/>
  <c r="T14" i="15"/>
  <c r="P6" i="19" s="1"/>
  <c r="R14" i="15"/>
  <c r="U14" i="15"/>
  <c r="Q6" i="19" s="1"/>
  <c r="R89" i="15"/>
  <c r="U89" i="15"/>
  <c r="Q60" i="19" s="1"/>
  <c r="T89" i="15"/>
  <c r="P60" i="19" s="1"/>
  <c r="S89" i="15"/>
  <c r="R74" i="15"/>
  <c r="U74" i="15"/>
  <c r="Q47" i="19" s="1"/>
  <c r="T74" i="15"/>
  <c r="P47" i="19" s="1"/>
  <c r="S74" i="15"/>
  <c r="R45" i="15"/>
  <c r="U45" i="15"/>
  <c r="Q30" i="19" s="1"/>
  <c r="T45" i="15"/>
  <c r="S45" i="15"/>
  <c r="R47" i="15"/>
  <c r="U47" i="15"/>
  <c r="Q66" i="19" s="1"/>
  <c r="T47" i="15"/>
  <c r="P66" i="19" s="1"/>
  <c r="S47" i="15"/>
  <c r="R80" i="15"/>
  <c r="U80" i="15"/>
  <c r="Q95" i="19" s="1"/>
  <c r="T80" i="15"/>
  <c r="P95" i="19" s="1"/>
  <c r="S80" i="15"/>
  <c r="AH11" i="15"/>
  <c r="AH1" i="15" s="1"/>
  <c r="AH50" i="15"/>
  <c r="BK50" i="15" s="1"/>
  <c r="G50" i="15" s="1"/>
  <c r="R46" i="15"/>
  <c r="U46" i="15"/>
  <c r="Q18" i="19" s="1"/>
  <c r="T46" i="15"/>
  <c r="P18" i="19" s="1"/>
  <c r="S46" i="15"/>
  <c r="R68" i="15"/>
  <c r="U68" i="15"/>
  <c r="Q93" i="19" s="1"/>
  <c r="T68" i="15"/>
  <c r="P93" i="19" s="1"/>
  <c r="S68" i="15"/>
  <c r="R85" i="15"/>
  <c r="U85" i="15"/>
  <c r="T85" i="15"/>
  <c r="P34" i="19" s="1"/>
  <c r="S85" i="15"/>
  <c r="R84" i="15"/>
  <c r="U84" i="15"/>
  <c r="Q37" i="19" s="1"/>
  <c r="T84" i="15"/>
  <c r="P37" i="19" s="1"/>
  <c r="S84" i="15"/>
  <c r="R104" i="15"/>
  <c r="U104" i="15"/>
  <c r="Q69" i="19" s="1"/>
  <c r="T104" i="15"/>
  <c r="P69" i="19" s="1"/>
  <c r="S104" i="15"/>
  <c r="S24" i="15"/>
  <c r="R24" i="15"/>
  <c r="U24" i="15"/>
  <c r="Q2" i="19" s="1"/>
  <c r="T24" i="15"/>
  <c r="R51" i="15"/>
  <c r="U51" i="15"/>
  <c r="Q91" i="19" s="1"/>
  <c r="T51" i="15"/>
  <c r="P91" i="19" s="1"/>
  <c r="S51" i="15"/>
  <c r="BI42" i="3"/>
  <c r="U42" i="3" s="1"/>
  <c r="BG43" i="3"/>
  <c r="BD27" i="3"/>
  <c r="AI23" i="2" s="1"/>
  <c r="BD50" i="3"/>
  <c r="AI46" i="2" s="1"/>
  <c r="BC9" i="3"/>
  <c r="AH5" i="2" s="1"/>
  <c r="BC36" i="3"/>
  <c r="AH32" i="2" s="1"/>
  <c r="BK37" i="15"/>
  <c r="AH37" i="15"/>
  <c r="I34" i="15"/>
  <c r="Q30" i="16" s="1"/>
  <c r="I42" i="15"/>
  <c r="Q38" i="16" s="1"/>
  <c r="I14" i="15"/>
  <c r="Q10" i="16" s="1"/>
  <c r="S7" i="15"/>
  <c r="BK6" i="15"/>
  <c r="BK42" i="15"/>
  <c r="BK81" i="15"/>
  <c r="BK101" i="15"/>
  <c r="G101" i="15" s="1"/>
  <c r="BK82" i="15"/>
  <c r="G82" i="15" s="1"/>
  <c r="BK38" i="15"/>
  <c r="BK76" i="15"/>
  <c r="BK75" i="15"/>
  <c r="BK65" i="15"/>
  <c r="G65" i="15" s="1"/>
  <c r="BK93" i="15"/>
  <c r="BK10" i="15"/>
  <c r="BK19" i="15"/>
  <c r="BK87" i="15"/>
  <c r="BK103" i="15"/>
  <c r="G103" i="15" s="1"/>
  <c r="BK88" i="15"/>
  <c r="BK30" i="15"/>
  <c r="G30" i="15" s="1"/>
  <c r="U27" i="15"/>
  <c r="Q89" i="19" s="1"/>
  <c r="T27" i="15"/>
  <c r="P89" i="19" s="1"/>
  <c r="S27" i="15"/>
  <c r="R27" i="15"/>
  <c r="BK28" i="15"/>
  <c r="G28" i="15" s="1"/>
  <c r="BK48" i="15"/>
  <c r="BK106" i="15"/>
  <c r="BK60" i="15"/>
  <c r="G60" i="15" s="1"/>
  <c r="BK77" i="15"/>
  <c r="G77" i="15" s="1"/>
  <c r="BK14" i="15"/>
  <c r="BK89" i="15"/>
  <c r="BK74" i="15"/>
  <c r="BK45" i="15"/>
  <c r="BK47" i="15"/>
  <c r="G47" i="15" s="1"/>
  <c r="BK80" i="15"/>
  <c r="BK46" i="15"/>
  <c r="R107" i="15"/>
  <c r="U107" i="15"/>
  <c r="Q56" i="19" s="1"/>
  <c r="T107" i="15"/>
  <c r="P56" i="19" s="1"/>
  <c r="S107" i="15"/>
  <c r="BK68" i="15"/>
  <c r="G68" i="15" s="1"/>
  <c r="BK85" i="15"/>
  <c r="G85" i="15" s="1"/>
  <c r="BK84" i="15"/>
  <c r="G84" i="15" s="1"/>
  <c r="BK104" i="15"/>
  <c r="BK24" i="15"/>
  <c r="BK51" i="15"/>
  <c r="S36" i="3"/>
  <c r="E32" i="36" s="1"/>
  <c r="U36" i="3"/>
  <c r="T21" i="3"/>
  <c r="F17" i="36" s="1"/>
  <c r="S21" i="3"/>
  <c r="E17" i="36" s="1"/>
  <c r="R26" i="3"/>
  <c r="D22" i="36" s="1"/>
  <c r="U26" i="3"/>
  <c r="T23" i="3"/>
  <c r="F19" i="36" s="1"/>
  <c r="R23" i="3"/>
  <c r="D19" i="36" s="1"/>
  <c r="S23" i="3"/>
  <c r="E19" i="36" s="1"/>
  <c r="U23" i="3"/>
  <c r="S30" i="3"/>
  <c r="E26" i="36" s="1"/>
  <c r="S11" i="3"/>
  <c r="E7" i="36" s="1"/>
  <c r="BK36" i="3"/>
  <c r="U14" i="3"/>
  <c r="R14" i="3"/>
  <c r="D10" i="36" s="1"/>
  <c r="T27" i="3"/>
  <c r="F23" i="36" s="1"/>
  <c r="R27" i="3"/>
  <c r="D23" i="36" s="1"/>
  <c r="S27" i="3"/>
  <c r="E23" i="36" s="1"/>
  <c r="BK21" i="3"/>
  <c r="S13" i="3"/>
  <c r="E9" i="36" s="1"/>
  <c r="S45" i="3"/>
  <c r="E41" i="36" s="1"/>
  <c r="S40" i="3"/>
  <c r="E36" i="36" s="1"/>
  <c r="R40" i="3"/>
  <c r="D36" i="36" s="1"/>
  <c r="BK13" i="3"/>
  <c r="G13" i="3" s="1"/>
  <c r="H9" i="2" s="1"/>
  <c r="R43" i="3"/>
  <c r="D39" i="36" s="1"/>
  <c r="BK23" i="3"/>
  <c r="G23" i="3" s="1"/>
  <c r="H19" i="2" s="1"/>
  <c r="R12" i="3"/>
  <c r="D8" i="36" s="1"/>
  <c r="R25" i="3"/>
  <c r="D21" i="36" s="1"/>
  <c r="R33" i="3"/>
  <c r="D29" i="36" s="1"/>
  <c r="T50" i="3"/>
  <c r="F46" i="36" s="1"/>
  <c r="S50" i="3"/>
  <c r="E46" i="36" s="1"/>
  <c r="U50" i="3"/>
  <c r="T47" i="3"/>
  <c r="F43" i="36" s="1"/>
  <c r="R47" i="3"/>
  <c r="D43" i="36" s="1"/>
  <c r="T37" i="3"/>
  <c r="F33" i="36" s="1"/>
  <c r="R37" i="3"/>
  <c r="D33" i="36" s="1"/>
  <c r="S37" i="3"/>
  <c r="E33" i="36" s="1"/>
  <c r="BK26" i="3"/>
  <c r="U28" i="3"/>
  <c r="S53" i="3"/>
  <c r="E49" i="36" s="1"/>
  <c r="U34" i="3"/>
  <c r="U20" i="3"/>
  <c r="S20" i="3"/>
  <c r="E16" i="36" s="1"/>
  <c r="U24" i="3"/>
  <c r="T24" i="3"/>
  <c r="F20" i="36" s="1"/>
  <c r="S6" i="3"/>
  <c r="E2" i="36" s="1"/>
  <c r="R6" i="3"/>
  <c r="D2" i="36" s="1"/>
  <c r="U6" i="3"/>
  <c r="T6" i="3"/>
  <c r="F2" i="36" s="1"/>
  <c r="R19" i="3"/>
  <c r="D15" i="36" s="1"/>
  <c r="T46" i="3"/>
  <c r="F42" i="36" s="1"/>
  <c r="R46" i="3"/>
  <c r="D42" i="36" s="1"/>
  <c r="S46" i="3"/>
  <c r="E42" i="36" s="1"/>
  <c r="U46" i="3"/>
  <c r="R35" i="3"/>
  <c r="D31" i="36" s="1"/>
  <c r="U44" i="3"/>
  <c r="T44" i="3"/>
  <c r="F40" i="36" s="1"/>
  <c r="U51" i="3"/>
  <c r="T38" i="3"/>
  <c r="F34" i="36" s="1"/>
  <c r="R38" i="3"/>
  <c r="D34" i="36" s="1"/>
  <c r="BK33" i="3"/>
  <c r="S31" i="3"/>
  <c r="E27" i="36" s="1"/>
  <c r="R31" i="3"/>
  <c r="D27" i="36" s="1"/>
  <c r="U48" i="3"/>
  <c r="R48" i="3"/>
  <c r="D44" i="36" s="1"/>
  <c r="S48" i="3"/>
  <c r="E44" i="36" s="1"/>
  <c r="U9" i="3"/>
  <c r="T9" i="3"/>
  <c r="F5" i="36" s="1"/>
  <c r="R9" i="3"/>
  <c r="D5" i="36" s="1"/>
  <c r="T42" i="3"/>
  <c r="F38" i="36" s="1"/>
  <c r="S42" i="3"/>
  <c r="E38" i="36" s="1"/>
  <c r="BK38" i="3"/>
  <c r="BK53" i="3"/>
  <c r="S22" i="3"/>
  <c r="E18" i="36" s="1"/>
  <c r="R22" i="3"/>
  <c r="D18" i="36" s="1"/>
  <c r="T22" i="3"/>
  <c r="F18" i="36" s="1"/>
  <c r="BK24" i="3"/>
  <c r="T49" i="3"/>
  <c r="F45" i="36" s="1"/>
  <c r="BG15" i="5"/>
  <c r="BG19" i="5"/>
  <c r="BG17" i="5"/>
  <c r="BG18" i="5"/>
  <c r="BG21" i="5"/>
  <c r="BG20" i="5"/>
  <c r="BG16" i="5"/>
  <c r="R69" i="15"/>
  <c r="T83" i="15"/>
  <c r="P7" i="19" s="1"/>
  <c r="R61" i="15"/>
  <c r="T61" i="15"/>
  <c r="P26" i="19" s="1"/>
  <c r="R72" i="15"/>
  <c r="T69" i="15"/>
  <c r="P11" i="19" s="1"/>
  <c r="T15" i="15"/>
  <c r="P42" i="19" s="1"/>
  <c r="T72" i="15"/>
  <c r="P61" i="19" s="1"/>
  <c r="R83" i="15"/>
  <c r="S18" i="15"/>
  <c r="U61" i="15"/>
  <c r="U69" i="15"/>
  <c r="U83" i="15"/>
  <c r="U72" i="15"/>
  <c r="BK69" i="15"/>
  <c r="BK72" i="15"/>
  <c r="G72" i="15" s="1"/>
  <c r="S61" i="15"/>
  <c r="S83" i="15"/>
  <c r="AH14" i="2"/>
  <c r="U95" i="15"/>
  <c r="T95" i="15"/>
  <c r="P67" i="19" s="1"/>
  <c r="S95" i="15"/>
  <c r="R95" i="15"/>
  <c r="U71" i="15"/>
  <c r="T71" i="15"/>
  <c r="P44" i="19" s="1"/>
  <c r="S71" i="15"/>
  <c r="R71" i="15"/>
  <c r="U86" i="15"/>
  <c r="T86" i="15"/>
  <c r="P38" i="19" s="1"/>
  <c r="S86" i="15"/>
  <c r="R86" i="15"/>
  <c r="U32" i="15"/>
  <c r="T32" i="15"/>
  <c r="P14" i="19" s="1"/>
  <c r="S32" i="15"/>
  <c r="R32" i="15"/>
  <c r="U17" i="15"/>
  <c r="T17" i="15"/>
  <c r="P16" i="19" s="1"/>
  <c r="S17" i="15"/>
  <c r="R17" i="15"/>
  <c r="U41" i="15"/>
  <c r="T41" i="15"/>
  <c r="P46" i="19" s="1"/>
  <c r="S41" i="15"/>
  <c r="R41" i="15"/>
  <c r="U29" i="15"/>
  <c r="T29" i="15"/>
  <c r="P75" i="19" s="1"/>
  <c r="S29" i="15"/>
  <c r="R29" i="15"/>
  <c r="BH17" i="3"/>
  <c r="BD32" i="3"/>
  <c r="AI28" i="2" s="1"/>
  <c r="BD41" i="3"/>
  <c r="AI37" i="2" s="1"/>
  <c r="BA32" i="3"/>
  <c r="AF28" i="2" s="1"/>
  <c r="BC32" i="3"/>
  <c r="AH28" i="2" s="1"/>
  <c r="I29" i="15"/>
  <c r="Q25" i="16" s="1"/>
  <c r="I18" i="15"/>
  <c r="Q14" i="16" s="1"/>
  <c r="I32" i="15"/>
  <c r="Q28" i="16" s="1"/>
  <c r="BI17" i="3"/>
  <c r="BD18" i="3"/>
  <c r="BA41" i="3"/>
  <c r="AF37" i="2" s="1"/>
  <c r="I53" i="15"/>
  <c r="Q49" i="16" s="1"/>
  <c r="R14" i="16"/>
  <c r="R86" i="19"/>
  <c r="H86" i="19"/>
  <c r="E86" i="19"/>
  <c r="E90" i="19"/>
  <c r="R27" i="16"/>
  <c r="H90" i="19"/>
  <c r="R90" i="19"/>
  <c r="H3" i="19"/>
  <c r="E3" i="19"/>
  <c r="R3" i="19"/>
  <c r="R39" i="16"/>
  <c r="I17" i="15"/>
  <c r="Q13" i="16" s="1"/>
  <c r="R31" i="16"/>
  <c r="H15" i="19"/>
  <c r="R15" i="19"/>
  <c r="E15" i="19"/>
  <c r="I8" i="15"/>
  <c r="Q4" i="16" s="1"/>
  <c r="R16" i="16"/>
  <c r="R43" i="19"/>
  <c r="H43" i="19"/>
  <c r="E43" i="19"/>
  <c r="T150" i="19"/>
  <c r="I27" i="15"/>
  <c r="Q23" i="16" s="1"/>
  <c r="E59" i="19"/>
  <c r="R21" i="16"/>
  <c r="H59" i="19"/>
  <c r="R59" i="19"/>
  <c r="I33" i="15"/>
  <c r="Q29" i="16" s="1"/>
  <c r="I19" i="15"/>
  <c r="Q15" i="16" s="1"/>
  <c r="R26" i="16"/>
  <c r="E81" i="19"/>
  <c r="H81" i="19"/>
  <c r="R81" i="19"/>
  <c r="I45" i="15"/>
  <c r="Q41" i="16" s="1"/>
  <c r="H40" i="19"/>
  <c r="R38" i="16"/>
  <c r="R40" i="19"/>
  <c r="E40" i="19"/>
  <c r="I11" i="15"/>
  <c r="Q7" i="16" s="1"/>
  <c r="I21" i="15"/>
  <c r="Q17" i="16" s="1"/>
  <c r="E17" i="19"/>
  <c r="H17" i="19"/>
  <c r="R46" i="16"/>
  <c r="R17" i="19"/>
  <c r="I40" i="15"/>
  <c r="Q36" i="16" s="1"/>
  <c r="I44" i="15"/>
  <c r="Q40" i="16" s="1"/>
  <c r="BF17" i="3"/>
  <c r="BB18" i="3"/>
  <c r="BB41" i="3"/>
  <c r="AG37" i="2" s="1"/>
  <c r="R24" i="16"/>
  <c r="R52" i="19"/>
  <c r="H52" i="19"/>
  <c r="E52" i="19"/>
  <c r="R48" i="16"/>
  <c r="H78" i="19"/>
  <c r="R78" i="19"/>
  <c r="E78" i="19"/>
  <c r="H83" i="19"/>
  <c r="E83" i="19"/>
  <c r="R4" i="16"/>
  <c r="R83" i="19"/>
  <c r="I24" i="15"/>
  <c r="Q20" i="16" s="1"/>
  <c r="I48" i="15"/>
  <c r="Q44" i="16" s="1"/>
  <c r="I51" i="15"/>
  <c r="Q47" i="16" s="1"/>
  <c r="R23" i="16"/>
  <c r="E89" i="19"/>
  <c r="R89" i="19"/>
  <c r="H89" i="19"/>
  <c r="H33" i="19"/>
  <c r="R33" i="19"/>
  <c r="E33" i="19"/>
  <c r="R45" i="16"/>
  <c r="E77" i="19"/>
  <c r="R29" i="16"/>
  <c r="H77" i="19"/>
  <c r="R77" i="19"/>
  <c r="E82" i="19"/>
  <c r="R82" i="19"/>
  <c r="H82" i="19"/>
  <c r="R30" i="16"/>
  <c r="I15" i="15"/>
  <c r="Q11" i="16" s="1"/>
  <c r="I36" i="15"/>
  <c r="Q32" i="16" s="1"/>
  <c r="R7" i="16"/>
  <c r="H85" i="19"/>
  <c r="R85" i="19"/>
  <c r="E85" i="19"/>
  <c r="E87" i="19"/>
  <c r="R17" i="16"/>
  <c r="R87" i="19"/>
  <c r="H87" i="19"/>
  <c r="R6" i="19"/>
  <c r="E6" i="19"/>
  <c r="R10" i="16"/>
  <c r="H6" i="19"/>
  <c r="R21" i="19"/>
  <c r="E21" i="19"/>
  <c r="H21" i="19"/>
  <c r="R12" i="16"/>
  <c r="I37" i="15"/>
  <c r="Q33" i="16" s="1"/>
  <c r="I22" i="15"/>
  <c r="Q18" i="16" s="1"/>
  <c r="E45" i="19"/>
  <c r="R45" i="19"/>
  <c r="R36" i="16"/>
  <c r="H45" i="19"/>
  <c r="I41" i="15"/>
  <c r="Q37" i="16" s="1"/>
  <c r="R40" i="16"/>
  <c r="E76" i="19"/>
  <c r="H76" i="19"/>
  <c r="R76" i="19"/>
  <c r="I26" i="15"/>
  <c r="Q22" i="16" s="1"/>
  <c r="H41" i="19"/>
  <c r="R9" i="16"/>
  <c r="E41" i="19"/>
  <c r="R41" i="19"/>
  <c r="H14" i="19"/>
  <c r="R14" i="19"/>
  <c r="E14" i="19"/>
  <c r="R28" i="16"/>
  <c r="I10" i="15"/>
  <c r="Q6" i="16" s="1"/>
  <c r="G66" i="15"/>
  <c r="E16" i="19"/>
  <c r="R13" i="16"/>
  <c r="H16" i="19"/>
  <c r="R16" i="19"/>
  <c r="R2" i="19"/>
  <c r="E2" i="19"/>
  <c r="H2" i="19"/>
  <c r="R20" i="16"/>
  <c r="R75" i="19"/>
  <c r="E75" i="19"/>
  <c r="H75" i="19"/>
  <c r="R25" i="16"/>
  <c r="R5" i="16"/>
  <c r="E79" i="19"/>
  <c r="R79" i="19"/>
  <c r="H79" i="19"/>
  <c r="I39" i="15"/>
  <c r="Q35" i="16" s="1"/>
  <c r="I46" i="15"/>
  <c r="Q42" i="16" s="1"/>
  <c r="E84" i="19"/>
  <c r="R84" i="19"/>
  <c r="H84" i="19"/>
  <c r="R15" i="16"/>
  <c r="H80" i="19"/>
  <c r="R33" i="16"/>
  <c r="E80" i="19"/>
  <c r="R80" i="19"/>
  <c r="H46" i="19"/>
  <c r="E46" i="19"/>
  <c r="R37" i="16"/>
  <c r="R46" i="19"/>
  <c r="H23" i="19"/>
  <c r="R34" i="16"/>
  <c r="E23" i="19"/>
  <c r="R23" i="19"/>
  <c r="R28" i="19"/>
  <c r="H28" i="19"/>
  <c r="E28" i="19"/>
  <c r="R3" i="16"/>
  <c r="E53" i="19"/>
  <c r="H53" i="19"/>
  <c r="R8" i="16"/>
  <c r="R53" i="19"/>
  <c r="H54" i="19"/>
  <c r="R54" i="19"/>
  <c r="R49" i="16"/>
  <c r="E54" i="19"/>
  <c r="H66" i="19"/>
  <c r="R43" i="16"/>
  <c r="R66" i="19"/>
  <c r="E66" i="19"/>
  <c r="R44" i="16"/>
  <c r="R24" i="19"/>
  <c r="E24" i="19"/>
  <c r="H24" i="19"/>
  <c r="H91" i="19"/>
  <c r="R47" i="16"/>
  <c r="E91" i="19"/>
  <c r="R91" i="19"/>
  <c r="E71" i="19"/>
  <c r="R35" i="16"/>
  <c r="H71" i="19"/>
  <c r="R71" i="19"/>
  <c r="H18" i="19"/>
  <c r="E18" i="19"/>
  <c r="R42" i="16"/>
  <c r="R18" i="19"/>
  <c r="H42" i="19"/>
  <c r="R11" i="16"/>
  <c r="R42" i="19"/>
  <c r="E42" i="19"/>
  <c r="R41" i="16"/>
  <c r="E30" i="19"/>
  <c r="R30" i="19"/>
  <c r="H30" i="19"/>
  <c r="R13" i="19"/>
  <c r="R32" i="16"/>
  <c r="H13" i="19"/>
  <c r="E13" i="19"/>
  <c r="E22" i="19"/>
  <c r="R22" i="19"/>
  <c r="H22" i="19"/>
  <c r="R19" i="16"/>
  <c r="R2" i="16"/>
  <c r="AD115" i="15"/>
  <c r="E20" i="19"/>
  <c r="H20" i="19"/>
  <c r="R20" i="19"/>
  <c r="R88" i="19"/>
  <c r="R18" i="16"/>
  <c r="H88" i="19"/>
  <c r="E88" i="19"/>
  <c r="E65" i="19"/>
  <c r="R22" i="16"/>
  <c r="H65" i="19"/>
  <c r="R65" i="19"/>
  <c r="R29" i="19"/>
  <c r="R6" i="16"/>
  <c r="E29" i="19"/>
  <c r="H29" i="19"/>
  <c r="S32" i="3"/>
  <c r="E28" i="36" s="1"/>
  <c r="BD17" i="3"/>
  <c r="AI13" i="2" s="1"/>
  <c r="BA17" i="3"/>
  <c r="AF13" i="2" s="1"/>
  <c r="S17" i="3"/>
  <c r="E13" i="36" s="1"/>
  <c r="BH41" i="3"/>
  <c r="T41" i="3" s="1"/>
  <c r="F37" i="36" s="1"/>
  <c r="BC17" i="3"/>
  <c r="AH13" i="2" s="1"/>
  <c r="S29" i="3"/>
  <c r="E25" i="36" s="1"/>
  <c r="AA11" i="16"/>
  <c r="BH32" i="3"/>
  <c r="BH29" i="3"/>
  <c r="BI32" i="3"/>
  <c r="BD15" i="3"/>
  <c r="BD29" i="3"/>
  <c r="AI25" i="2" s="1"/>
  <c r="AF16" i="19"/>
  <c r="AA37" i="16"/>
  <c r="AA58" i="16"/>
  <c r="AF44" i="19"/>
  <c r="AA92" i="16"/>
  <c r="BF32" i="3"/>
  <c r="AF11" i="19"/>
  <c r="AA25" i="16"/>
  <c r="AF61" i="19"/>
  <c r="AF38" i="19"/>
  <c r="AA80" i="16"/>
  <c r="AF14" i="19"/>
  <c r="AA14" i="16"/>
  <c r="BD39" i="3"/>
  <c r="AI35" i="2" s="1"/>
  <c r="BB39" i="3"/>
  <c r="AG35" i="2" s="1"/>
  <c r="BA39" i="3"/>
  <c r="R39" i="3" s="1"/>
  <c r="D35" i="36" s="1"/>
  <c r="BC39" i="3"/>
  <c r="AH35" i="2" s="1"/>
  <c r="AF8" i="2"/>
  <c r="G24" i="3"/>
  <c r="H20" i="2" s="1"/>
  <c r="BA8" i="3"/>
  <c r="AF4" i="2" s="1"/>
  <c r="BD8" i="3"/>
  <c r="AI4" i="2" s="1"/>
  <c r="AA3" i="16"/>
  <c r="BB8" i="3"/>
  <c r="AG4" i="2" s="1"/>
  <c r="BG10" i="3"/>
  <c r="S10" i="3" s="1"/>
  <c r="E6" i="36" s="1"/>
  <c r="BI10" i="3"/>
  <c r="BF10" i="3"/>
  <c r="BA21" i="3"/>
  <c r="AF17" i="2" s="1"/>
  <c r="BD21" i="3"/>
  <c r="AI17" i="2" s="1"/>
  <c r="BI11" i="3"/>
  <c r="BF11" i="3"/>
  <c r="BH11" i="3"/>
  <c r="T11" i="3" s="1"/>
  <c r="F7" i="36" s="1"/>
  <c r="BH40" i="3"/>
  <c r="T40" i="3" s="1"/>
  <c r="F36" i="36" s="1"/>
  <c r="BI29" i="3"/>
  <c r="BF36" i="3"/>
  <c r="BD10" i="3"/>
  <c r="AI6" i="2" s="1"/>
  <c r="BF50" i="3"/>
  <c r="R50" i="3" s="1"/>
  <c r="D46" i="36" s="1"/>
  <c r="BA16" i="3"/>
  <c r="R16" i="3" s="1"/>
  <c r="D12" i="36" s="1"/>
  <c r="BC45" i="3"/>
  <c r="AH41" i="2" s="1"/>
  <c r="BC12" i="3"/>
  <c r="AH8" i="2" s="1"/>
  <c r="BB12" i="3"/>
  <c r="AG8" i="2" s="1"/>
  <c r="BC26" i="3"/>
  <c r="AH22" i="2" s="1"/>
  <c r="BB26" i="3"/>
  <c r="AG22" i="2" s="1"/>
  <c r="BF30" i="3"/>
  <c r="R30" i="3" s="1"/>
  <c r="D26" i="36" s="1"/>
  <c r="BC13" i="3"/>
  <c r="AH9" i="2" s="1"/>
  <c r="BC19" i="3"/>
  <c r="AH15" i="2" s="1"/>
  <c r="BB19" i="3"/>
  <c r="AG15" i="2" s="1"/>
  <c r="BG39" i="3"/>
  <c r="BI16" i="3"/>
  <c r="U16" i="3" s="1"/>
  <c r="BH14" i="3"/>
  <c r="T14" i="3" s="1"/>
  <c r="F10" i="36" s="1"/>
  <c r="BF44" i="3"/>
  <c r="BI18" i="3"/>
  <c r="BH31" i="3"/>
  <c r="T31" i="3" s="1"/>
  <c r="F27" i="36" s="1"/>
  <c r="BG52" i="3"/>
  <c r="BF45" i="3"/>
  <c r="BD47" i="3"/>
  <c r="AI43" i="2" s="1"/>
  <c r="BI37" i="3"/>
  <c r="U37" i="3" s="1"/>
  <c r="BD49" i="3"/>
  <c r="AI45" i="2" s="1"/>
  <c r="BA28" i="3"/>
  <c r="BA52" i="3"/>
  <c r="R52" i="3" s="1"/>
  <c r="D48" i="36" s="1"/>
  <c r="BG15" i="3"/>
  <c r="S15" i="3" s="1"/>
  <c r="E11" i="36" s="1"/>
  <c r="BI53" i="3"/>
  <c r="BA42" i="3"/>
  <c r="R42" i="3" s="1"/>
  <c r="D38" i="36" s="1"/>
  <c r="BA44" i="3"/>
  <c r="AF40" i="2" s="1"/>
  <c r="BB44" i="3"/>
  <c r="AG40" i="2" s="1"/>
  <c r="BC51" i="3"/>
  <c r="AH47" i="2" s="1"/>
  <c r="BC15" i="3"/>
  <c r="BG51" i="3"/>
  <c r="S51" i="3" s="1"/>
  <c r="E47" i="36" s="1"/>
  <c r="BF51" i="3"/>
  <c r="R51" i="3" s="1"/>
  <c r="D47" i="36" s="1"/>
  <c r="BC29" i="3"/>
  <c r="AH25" i="2" s="1"/>
  <c r="BG24" i="3"/>
  <c r="S24" i="3" s="1"/>
  <c r="E20" i="36" s="1"/>
  <c r="BA18" i="3"/>
  <c r="R18" i="3" s="1"/>
  <c r="D14" i="36" s="1"/>
  <c r="BH13" i="3"/>
  <c r="BG9" i="3"/>
  <c r="S9" i="3" s="1"/>
  <c r="E5" i="36" s="1"/>
  <c r="BD38" i="3"/>
  <c r="AI34" i="2" s="1"/>
  <c r="BI22" i="3"/>
  <c r="U22" i="3" s="1"/>
  <c r="BG41" i="3"/>
  <c r="BG28" i="3"/>
  <c r="S28" i="3" s="1"/>
  <c r="E24" i="36" s="1"/>
  <c r="BA53" i="3"/>
  <c r="AF49" i="2" s="1"/>
  <c r="BC53" i="3"/>
  <c r="AH49" i="2" s="1"/>
  <c r="BA36" i="3"/>
  <c r="AF32" i="2" s="1"/>
  <c r="BC20" i="3"/>
  <c r="AH16" i="2" s="1"/>
  <c r="BH48" i="3"/>
  <c r="T48" i="3" s="1"/>
  <c r="F44" i="36" s="1"/>
  <c r="BH25" i="3"/>
  <c r="T25" i="3" s="1"/>
  <c r="F21" i="36" s="1"/>
  <c r="BG33" i="3"/>
  <c r="S33" i="3" s="1"/>
  <c r="E29" i="36" s="1"/>
  <c r="BG34" i="3"/>
  <c r="S34" i="3" s="1"/>
  <c r="E30" i="36" s="1"/>
  <c r="BF34" i="3"/>
  <c r="R34" i="3" s="1"/>
  <c r="D30" i="36" s="1"/>
  <c r="BD30" i="3"/>
  <c r="AI26" i="2" s="1"/>
  <c r="BG8" i="3"/>
  <c r="BA7" i="3"/>
  <c r="AF3" i="2" s="1"/>
  <c r="BD11" i="3"/>
  <c r="AI7" i="2" s="1"/>
  <c r="BI49" i="3"/>
  <c r="BC43" i="3"/>
  <c r="AH39" i="2" s="1"/>
  <c r="BG35" i="3"/>
  <c r="S35" i="3" s="1"/>
  <c r="E31" i="36" s="1"/>
  <c r="BC33" i="3"/>
  <c r="AH29" i="2" s="1"/>
  <c r="BI40" i="3"/>
  <c r="U40" i="3" s="1"/>
  <c r="BF29" i="3"/>
  <c r="BA10" i="3"/>
  <c r="R10" i="3" s="1"/>
  <c r="D6" i="36" s="1"/>
  <c r="BC16" i="3"/>
  <c r="AH12" i="2" s="1"/>
  <c r="BB16" i="3"/>
  <c r="AG12" i="2" s="1"/>
  <c r="BA45" i="3"/>
  <c r="R45" i="3" s="1"/>
  <c r="D41" i="36" s="1"/>
  <c r="BH12" i="3"/>
  <c r="BD12" i="3"/>
  <c r="AI8" i="2" s="1"/>
  <c r="BH30" i="3"/>
  <c r="BD13" i="3"/>
  <c r="AI9" i="2" s="1"/>
  <c r="BD19" i="3"/>
  <c r="AI15" i="2" s="1"/>
  <c r="BH39" i="3"/>
  <c r="BG14" i="3"/>
  <c r="S14" i="3" s="1"/>
  <c r="E10" i="36" s="1"/>
  <c r="BI31" i="3"/>
  <c r="U31" i="3" s="1"/>
  <c r="BH52" i="3"/>
  <c r="T52" i="3" s="1"/>
  <c r="F48" i="36" s="1"/>
  <c r="BB47" i="3"/>
  <c r="AG43" i="2" s="1"/>
  <c r="BB49" i="3"/>
  <c r="AG45" i="2" s="1"/>
  <c r="BC28" i="3"/>
  <c r="AH24" i="2" s="1"/>
  <c r="BB52" i="3"/>
  <c r="AG48" i="2" s="1"/>
  <c r="BH15" i="3"/>
  <c r="BF53" i="3"/>
  <c r="BI13" i="3"/>
  <c r="BI25" i="3"/>
  <c r="U25" i="3" s="1"/>
  <c r="BB7" i="3"/>
  <c r="AG3" i="2" s="1"/>
  <c r="BF49" i="3"/>
  <c r="BD43" i="3"/>
  <c r="AI39" i="2" s="1"/>
  <c r="BH35" i="3"/>
  <c r="T35" i="3" s="1"/>
  <c r="F31" i="36" s="1"/>
  <c r="BC10" i="3"/>
  <c r="AH6" i="2" s="1"/>
  <c r="BD45" i="3"/>
  <c r="AI41" i="2" s="1"/>
  <c r="BA13" i="3"/>
  <c r="AF9" i="2" s="1"/>
  <c r="BI39" i="3"/>
  <c r="BI52" i="3"/>
  <c r="U52" i="3" s="1"/>
  <c r="BA49" i="3"/>
  <c r="R49" i="3" s="1"/>
  <c r="D45" i="36" s="1"/>
  <c r="BF15" i="3"/>
  <c r="BA15" i="3"/>
  <c r="BH51" i="3"/>
  <c r="BA29" i="3"/>
  <c r="BF24" i="3"/>
  <c r="R24" i="3" s="1"/>
  <c r="D20" i="36" s="1"/>
  <c r="BF13" i="3"/>
  <c r="BI41" i="3"/>
  <c r="J9" i="32" s="1"/>
  <c r="BF28" i="3"/>
  <c r="BD53" i="3"/>
  <c r="AI49" i="2" s="1"/>
  <c r="BA20" i="3"/>
  <c r="AF16" i="2" s="1"/>
  <c r="BG25" i="3"/>
  <c r="S25" i="3" s="1"/>
  <c r="E21" i="36" s="1"/>
  <c r="BI33" i="3"/>
  <c r="U33" i="3" s="1"/>
  <c r="BH34" i="3"/>
  <c r="T34" i="3" s="1"/>
  <c r="F30" i="36" s="1"/>
  <c r="BC30" i="3"/>
  <c r="AH26" i="2" s="1"/>
  <c r="BH8" i="3"/>
  <c r="T8" i="3" s="1"/>
  <c r="F4" i="36" s="1"/>
  <c r="BA11" i="3"/>
  <c r="R11" i="3" s="1"/>
  <c r="D7" i="36" s="1"/>
  <c r="BG49" i="3"/>
  <c r="BB43" i="3"/>
  <c r="AG39" i="2" s="1"/>
  <c r="BI35" i="3"/>
  <c r="U35" i="3" s="1"/>
  <c r="J8" i="32"/>
  <c r="J4" i="32"/>
  <c r="J6" i="32"/>
  <c r="J5" i="32"/>
  <c r="G52" i="15"/>
  <c r="G105" i="15"/>
  <c r="G35" i="3"/>
  <c r="H31" i="2" s="1"/>
  <c r="G75" i="15"/>
  <c r="G36" i="15"/>
  <c r="G50" i="3"/>
  <c r="H46" i="2" s="1"/>
  <c r="G46" i="3"/>
  <c r="H42" i="2" s="1"/>
  <c r="G15" i="3"/>
  <c r="H11" i="2" s="1"/>
  <c r="G38" i="15"/>
  <c r="G24" i="15"/>
  <c r="G86" i="15"/>
  <c r="G8" i="3"/>
  <c r="H4" i="2" s="1"/>
  <c r="G32" i="15"/>
  <c r="G87" i="15"/>
  <c r="G99" i="15"/>
  <c r="G37" i="3"/>
  <c r="H33" i="2" s="1"/>
  <c r="G26" i="3"/>
  <c r="H22" i="2" s="1"/>
  <c r="G48" i="15"/>
  <c r="G27" i="15"/>
  <c r="G19" i="3"/>
  <c r="H15" i="2" s="1"/>
  <c r="G34" i="3"/>
  <c r="H30" i="2" s="1"/>
  <c r="G21" i="3"/>
  <c r="H17" i="2" s="1"/>
  <c r="G35" i="15"/>
  <c r="G48" i="3"/>
  <c r="H44" i="2" s="1"/>
  <c r="G34" i="15"/>
  <c r="G53" i="3"/>
  <c r="H49" i="2" s="1"/>
  <c r="G106" i="15"/>
  <c r="G18" i="15"/>
  <c r="G100" i="15"/>
  <c r="G29" i="15"/>
  <c r="G92" i="15"/>
  <c r="G51" i="3"/>
  <c r="H47" i="2" s="1"/>
  <c r="G102" i="15"/>
  <c r="G94" i="15"/>
  <c r="P96" i="4"/>
  <c r="M45" i="19"/>
  <c r="O47" i="12"/>
  <c r="P47" i="20"/>
  <c r="BL51" i="3"/>
  <c r="D51" i="3" s="1"/>
  <c r="C47" i="36" s="1"/>
  <c r="G30" i="2"/>
  <c r="G25" i="12"/>
  <c r="G25" i="2"/>
  <c r="H25" i="20"/>
  <c r="O11" i="12"/>
  <c r="BL15" i="3"/>
  <c r="D15" i="3" s="1"/>
  <c r="C11" i="36" s="1"/>
  <c r="P11" i="20"/>
  <c r="M52" i="19"/>
  <c r="L78" i="19"/>
  <c r="U15" i="19"/>
  <c r="BL35" i="15"/>
  <c r="D35" i="15" s="1"/>
  <c r="K15" i="19" s="1"/>
  <c r="Z31" i="16"/>
  <c r="L7" i="19"/>
  <c r="G29" i="3"/>
  <c r="H25" i="2" s="1"/>
  <c r="L28" i="19"/>
  <c r="BL30" i="3"/>
  <c r="D30" i="3" s="1"/>
  <c r="C26" i="36" s="1"/>
  <c r="O26" i="12"/>
  <c r="P26" i="20"/>
  <c r="F32" i="2"/>
  <c r="G26" i="20"/>
  <c r="F26" i="2"/>
  <c r="F26" i="12"/>
  <c r="M47" i="19"/>
  <c r="BL72" i="15"/>
  <c r="U61" i="19"/>
  <c r="Z69" i="16"/>
  <c r="M75" i="19"/>
  <c r="G5" i="12"/>
  <c r="H5" i="20"/>
  <c r="G5" i="2"/>
  <c r="G43" i="20"/>
  <c r="F43" i="12"/>
  <c r="F43" i="2"/>
  <c r="H39" i="20"/>
  <c r="G39" i="2"/>
  <c r="G39" i="12"/>
  <c r="O44" i="12"/>
  <c r="P44" i="20"/>
  <c r="BL48" i="3"/>
  <c r="D48" i="3" s="1"/>
  <c r="C44" i="36" s="1"/>
  <c r="L69" i="19"/>
  <c r="F133" i="16"/>
  <c r="Z4" i="16"/>
  <c r="U83" i="19"/>
  <c r="BL8" i="15"/>
  <c r="D8" i="15" s="1"/>
  <c r="K83" i="19" s="1"/>
  <c r="L27" i="19"/>
  <c r="L31" i="19"/>
  <c r="G8" i="20"/>
  <c r="F8" i="2"/>
  <c r="F8" i="12"/>
  <c r="U38" i="19"/>
  <c r="Z83" i="16"/>
  <c r="BL86" i="15"/>
  <c r="D86" i="15" s="1"/>
  <c r="K38" i="19" s="1"/>
  <c r="L10" i="19"/>
  <c r="G10" i="20"/>
  <c r="F10" i="12"/>
  <c r="F10" i="2"/>
  <c r="Z44" i="16"/>
  <c r="U24" i="19"/>
  <c r="BL48" i="15"/>
  <c r="D48" i="15" s="1"/>
  <c r="K24" i="19" s="1"/>
  <c r="G6" i="2"/>
  <c r="G6" i="12"/>
  <c r="H6" i="20"/>
  <c r="G45" i="2"/>
  <c r="H35" i="20"/>
  <c r="G35" i="12"/>
  <c r="G35" i="2"/>
  <c r="G28" i="12"/>
  <c r="G28" i="2"/>
  <c r="H28" i="20"/>
  <c r="M23" i="19"/>
  <c r="M34" i="19"/>
  <c r="Z85" i="16"/>
  <c r="U64" i="19"/>
  <c r="BL88" i="15"/>
  <c r="D88" i="15" s="1"/>
  <c r="K64" i="19" s="1"/>
  <c r="L26" i="19"/>
  <c r="BL61" i="15"/>
  <c r="D61" i="15" s="1"/>
  <c r="K26" i="19" s="1"/>
  <c r="U26" i="19"/>
  <c r="Z58" i="16"/>
  <c r="F40" i="12"/>
  <c r="F40" i="2"/>
  <c r="G40" i="20"/>
  <c r="BL45" i="15"/>
  <c r="D45" i="15" s="1"/>
  <c r="K30" i="19" s="1"/>
  <c r="U30" i="19"/>
  <c r="P30" i="19"/>
  <c r="Z41" i="16"/>
  <c r="F20" i="12"/>
  <c r="F20" i="2"/>
  <c r="G20" i="20"/>
  <c r="L53" i="19"/>
  <c r="M39" i="19"/>
  <c r="G80" i="15"/>
  <c r="Z7" i="16"/>
  <c r="U85" i="19"/>
  <c r="BL11" i="15"/>
  <c r="L36" i="19"/>
  <c r="BL102" i="15"/>
  <c r="D102" i="15" s="1"/>
  <c r="K68" i="19" s="1"/>
  <c r="P68" i="19"/>
  <c r="U68" i="19"/>
  <c r="Z99" i="16"/>
  <c r="M27" i="19"/>
  <c r="M58" i="19"/>
  <c r="L96" i="19"/>
  <c r="L44" i="19"/>
  <c r="M76" i="19"/>
  <c r="Z81" i="16"/>
  <c r="U37" i="19"/>
  <c r="BL84" i="15"/>
  <c r="D84" i="15" s="1"/>
  <c r="K37" i="19" s="1"/>
  <c r="L37" i="19"/>
  <c r="G16" i="15"/>
  <c r="L84" i="19"/>
  <c r="M38" i="19"/>
  <c r="BL89" i="15"/>
  <c r="D89" i="15" s="1"/>
  <c r="K60" i="19" s="1"/>
  <c r="Z86" i="16"/>
  <c r="U60" i="19"/>
  <c r="L58" i="19"/>
  <c r="AG2" i="2"/>
  <c r="M54" i="19"/>
  <c r="G22" i="15"/>
  <c r="BL42" i="3"/>
  <c r="D42" i="3" s="1"/>
  <c r="C38" i="36" s="1"/>
  <c r="P38" i="20"/>
  <c r="O38" i="12"/>
  <c r="F35" i="2"/>
  <c r="G35" i="20"/>
  <c r="F35" i="12"/>
  <c r="H21" i="20"/>
  <c r="G21" i="12"/>
  <c r="G21" i="2"/>
  <c r="M7" i="19"/>
  <c r="L72" i="19"/>
  <c r="L18" i="19"/>
  <c r="L49" i="19"/>
  <c r="L87" i="19"/>
  <c r="L29" i="19"/>
  <c r="M40" i="19"/>
  <c r="L22" i="19"/>
  <c r="G6" i="15"/>
  <c r="E1" i="3"/>
  <c r="P57" i="12"/>
  <c r="Q57" i="20"/>
  <c r="M4" i="19"/>
  <c r="Z49" i="16"/>
  <c r="U54" i="19"/>
  <c r="BL53" i="15"/>
  <c r="D53" i="15" s="1"/>
  <c r="K54" i="19" s="1"/>
  <c r="M9" i="19"/>
  <c r="L62" i="19"/>
  <c r="G33" i="3"/>
  <c r="H29" i="2" s="1"/>
  <c r="G29" i="20"/>
  <c r="F29" i="12"/>
  <c r="F29" i="2"/>
  <c r="BL10" i="3"/>
  <c r="D10" i="3" s="1"/>
  <c r="C6" i="36" s="1"/>
  <c r="P6" i="20"/>
  <c r="O6" i="12"/>
  <c r="L39" i="19"/>
  <c r="BL81" i="15"/>
  <c r="D81" i="15" s="1"/>
  <c r="K39" i="19" s="1"/>
  <c r="U39" i="19"/>
  <c r="Z78" i="16"/>
  <c r="Z33" i="16"/>
  <c r="U80" i="19"/>
  <c r="BL37" i="15"/>
  <c r="D37" i="15" s="1"/>
  <c r="K80" i="19" s="1"/>
  <c r="M19" i="19"/>
  <c r="M29" i="19"/>
  <c r="L94" i="19"/>
  <c r="G20" i="12"/>
  <c r="G20" i="2"/>
  <c r="H20" i="20"/>
  <c r="G107" i="15"/>
  <c r="P14" i="20"/>
  <c r="BL18" i="3"/>
  <c r="D18" i="3" s="1"/>
  <c r="C14" i="36" s="1"/>
  <c r="O14" i="12"/>
  <c r="L3" i="19"/>
  <c r="U79" i="19"/>
  <c r="BL9" i="15"/>
  <c r="D9" i="15" s="1"/>
  <c r="K79" i="19" s="1"/>
  <c r="Z5" i="16"/>
  <c r="H41" i="20"/>
  <c r="G41" i="2"/>
  <c r="G41" i="12"/>
  <c r="F12" i="2"/>
  <c r="F12" i="12"/>
  <c r="G12" i="20"/>
  <c r="U51" i="19"/>
  <c r="BL105" i="15"/>
  <c r="D105" i="15" s="1"/>
  <c r="K51" i="19" s="1"/>
  <c r="Z102" i="16"/>
  <c r="G7" i="20"/>
  <c r="F7" i="2"/>
  <c r="F7" i="12"/>
  <c r="O13" i="12"/>
  <c r="P13" i="20"/>
  <c r="BL17" i="3"/>
  <c r="D17" i="3" s="1"/>
  <c r="C13" i="36" s="1"/>
  <c r="F13" i="2"/>
  <c r="G13" i="20"/>
  <c r="F13" i="12"/>
  <c r="G23" i="20"/>
  <c r="F23" i="2"/>
  <c r="F23" i="12"/>
  <c r="L63" i="19"/>
  <c r="Z74" i="16"/>
  <c r="BL77" i="15"/>
  <c r="D77" i="15" s="1"/>
  <c r="K50" i="19" s="1"/>
  <c r="U50" i="19"/>
  <c r="F34" i="12"/>
  <c r="F34" i="2"/>
  <c r="G34" i="20"/>
  <c r="P48" i="20"/>
  <c r="O48" i="12"/>
  <c r="BL52" i="3"/>
  <c r="D52" i="3" s="1"/>
  <c r="C48" i="36" s="1"/>
  <c r="G48" i="20"/>
  <c r="F48" i="12"/>
  <c r="F48" i="2"/>
  <c r="G31" i="2"/>
  <c r="H31" i="20"/>
  <c r="G31" i="12"/>
  <c r="U4" i="19"/>
  <c r="BL97" i="15"/>
  <c r="D97" i="15" s="1"/>
  <c r="K4" i="19" s="1"/>
  <c r="Z94" i="16"/>
  <c r="G70" i="15"/>
  <c r="G33" i="15"/>
  <c r="U67" i="19"/>
  <c r="BL95" i="15"/>
  <c r="D95" i="15" s="1"/>
  <c r="K67" i="19" s="1"/>
  <c r="Z92" i="16"/>
  <c r="L73" i="19"/>
  <c r="BL74" i="15"/>
  <c r="D74" i="15" s="1"/>
  <c r="K47" i="19" s="1"/>
  <c r="Z71" i="16"/>
  <c r="U47" i="19"/>
  <c r="H37" i="20"/>
  <c r="G37" i="2"/>
  <c r="G37" i="12"/>
  <c r="L75" i="19"/>
  <c r="G40" i="15"/>
  <c r="L57" i="19"/>
  <c r="BL41" i="15"/>
  <c r="D41" i="15" s="1"/>
  <c r="K46" i="19" s="1"/>
  <c r="Z37" i="16"/>
  <c r="U46" i="19"/>
  <c r="F47" i="12"/>
  <c r="G47" i="20"/>
  <c r="F47" i="2"/>
  <c r="Z96" i="16"/>
  <c r="BL99" i="15"/>
  <c r="D99" i="15" s="1"/>
  <c r="K5" i="19" s="1"/>
  <c r="U5" i="19"/>
  <c r="H32" i="20"/>
  <c r="G32" i="12"/>
  <c r="G32" i="2"/>
  <c r="G29" i="2"/>
  <c r="G29" i="12"/>
  <c r="H29" i="20"/>
  <c r="L89" i="19"/>
  <c r="M83" i="19"/>
  <c r="F136" i="16"/>
  <c r="L15" i="19"/>
  <c r="U7" i="19"/>
  <c r="Z80" i="16"/>
  <c r="BL83" i="15"/>
  <c r="D83" i="15" s="1"/>
  <c r="K7" i="19" s="1"/>
  <c r="F25" i="2"/>
  <c r="G25" i="20"/>
  <c r="F25" i="12"/>
  <c r="G134" i="16"/>
  <c r="M77" i="19"/>
  <c r="U76" i="19"/>
  <c r="Z40" i="16"/>
  <c r="BL44" i="15"/>
  <c r="BL31" i="3"/>
  <c r="D31" i="3" s="1"/>
  <c r="C27" i="36" s="1"/>
  <c r="P27" i="20"/>
  <c r="O27" i="12"/>
  <c r="L61" i="19"/>
  <c r="BL47" i="3"/>
  <c r="D47" i="3" s="1"/>
  <c r="C43" i="36" s="1"/>
  <c r="O43" i="12"/>
  <c r="P43" i="20"/>
  <c r="L43" i="19"/>
  <c r="Q34" i="19"/>
  <c r="BL85" i="15"/>
  <c r="D85" i="15" s="1"/>
  <c r="K34" i="19" s="1"/>
  <c r="U34" i="19"/>
  <c r="Z82" i="16"/>
  <c r="P45" i="20"/>
  <c r="O45" i="12"/>
  <c r="BL49" i="3"/>
  <c r="D49" i="3" s="1"/>
  <c r="C45" i="36" s="1"/>
  <c r="F44" i="2"/>
  <c r="F44" i="12"/>
  <c r="G44" i="20"/>
  <c r="H43" i="2"/>
  <c r="G78" i="15"/>
  <c r="BL78" i="15"/>
  <c r="D78" i="15" s="1"/>
  <c r="K31" i="19" s="1"/>
  <c r="U31" i="19"/>
  <c r="Z75" i="16"/>
  <c r="G32" i="3"/>
  <c r="H28" i="2" s="1"/>
  <c r="G17" i="20"/>
  <c r="F17" i="12"/>
  <c r="F17" i="2"/>
  <c r="G20" i="3"/>
  <c r="H16" i="2" s="1"/>
  <c r="G69" i="15"/>
  <c r="P10" i="20"/>
  <c r="O10" i="12"/>
  <c r="BL14" i="3"/>
  <c r="D14" i="3" s="1"/>
  <c r="C10" i="36" s="1"/>
  <c r="O22" i="12"/>
  <c r="BL26" i="3"/>
  <c r="D26" i="3" s="1"/>
  <c r="C22" i="36" s="1"/>
  <c r="P22" i="20"/>
  <c r="O4" i="12"/>
  <c r="P4" i="20"/>
  <c r="BL8" i="3"/>
  <c r="D8" i="3" s="1"/>
  <c r="C4" i="36" s="1"/>
  <c r="F9" i="2"/>
  <c r="F9" i="12"/>
  <c r="G9" i="20"/>
  <c r="M96" i="19"/>
  <c r="F49" i="2"/>
  <c r="G49" i="20"/>
  <c r="F49" i="12"/>
  <c r="F15" i="12"/>
  <c r="G15" i="20"/>
  <c r="F15" i="2"/>
  <c r="F30" i="2"/>
  <c r="G30" i="20"/>
  <c r="F30" i="12"/>
  <c r="M25" i="19"/>
  <c r="M35" i="19"/>
  <c r="G61" i="15"/>
  <c r="G44" i="3"/>
  <c r="H40" i="2" s="1"/>
  <c r="Z103" i="16"/>
  <c r="U55" i="19"/>
  <c r="BL106" i="15"/>
  <c r="D106" i="15" s="1"/>
  <c r="K55" i="19" s="1"/>
  <c r="U40" i="19"/>
  <c r="BL42" i="15"/>
  <c r="D42" i="15" s="1"/>
  <c r="K40" i="19" s="1"/>
  <c r="Z38" i="16"/>
  <c r="L86" i="19"/>
  <c r="M74" i="19"/>
  <c r="L95" i="19"/>
  <c r="U36" i="19"/>
  <c r="Q36" i="19"/>
  <c r="BL96" i="15"/>
  <c r="D96" i="15" s="1"/>
  <c r="K36" i="19" s="1"/>
  <c r="Z93" i="16"/>
  <c r="L9" i="19"/>
  <c r="L68" i="19"/>
  <c r="L8" i="19"/>
  <c r="BL82" i="15"/>
  <c r="D82" i="15" s="1"/>
  <c r="K96" i="19" s="1"/>
  <c r="Z79" i="16"/>
  <c r="U96" i="19"/>
  <c r="BL16" i="15"/>
  <c r="D16" i="15" s="1"/>
  <c r="K21" i="19" s="1"/>
  <c r="U21" i="19"/>
  <c r="Z12" i="16"/>
  <c r="BL41" i="3"/>
  <c r="P37" i="20"/>
  <c r="O37" i="12"/>
  <c r="G63" i="15"/>
  <c r="G19" i="15"/>
  <c r="Z21" i="16"/>
  <c r="BL25" i="15"/>
  <c r="D25" i="15" s="1"/>
  <c r="K59" i="19" s="1"/>
  <c r="U59" i="19"/>
  <c r="M56" i="19"/>
  <c r="G89" i="15"/>
  <c r="F21" i="2"/>
  <c r="F21" i="12"/>
  <c r="G21" i="20"/>
  <c r="BL103" i="15"/>
  <c r="D103" i="15" s="1"/>
  <c r="K58" i="19" s="1"/>
  <c r="Z100" i="16"/>
  <c r="U58" i="19"/>
  <c r="AH2" i="2"/>
  <c r="L88" i="19"/>
  <c r="G42" i="3"/>
  <c r="H38" i="2" s="1"/>
  <c r="G43" i="2"/>
  <c r="G43" i="12"/>
  <c r="H43" i="20"/>
  <c r="M60" i="19"/>
  <c r="G132" i="16"/>
  <c r="L92" i="19"/>
  <c r="F46" i="12"/>
  <c r="F46" i="2"/>
  <c r="G46" i="20"/>
  <c r="G42" i="20"/>
  <c r="F42" i="12"/>
  <c r="F42" i="2"/>
  <c r="M85" i="19"/>
  <c r="U72" i="19"/>
  <c r="BL90" i="15"/>
  <c r="D90" i="15" s="1"/>
  <c r="K72" i="19" s="1"/>
  <c r="Z87" i="16"/>
  <c r="Z42" i="16"/>
  <c r="U18" i="19"/>
  <c r="BL46" i="15"/>
  <c r="D46" i="15" s="1"/>
  <c r="K18" i="19" s="1"/>
  <c r="M97" i="19"/>
  <c r="G130" i="16"/>
  <c r="U93" i="19"/>
  <c r="BL68" i="15"/>
  <c r="D68" i="15" s="1"/>
  <c r="K93" i="19" s="1"/>
  <c r="Z65" i="16"/>
  <c r="M89" i="19"/>
  <c r="BL76" i="15"/>
  <c r="D76" i="15" s="1"/>
  <c r="K49" i="19" s="1"/>
  <c r="Z73" i="16"/>
  <c r="U49" i="19"/>
  <c r="U29" i="19"/>
  <c r="Z6" i="16"/>
  <c r="BL10" i="15"/>
  <c r="D10" i="15" s="1"/>
  <c r="K29" i="19" s="1"/>
  <c r="BL14" i="15"/>
  <c r="D14" i="15" s="1"/>
  <c r="K6" i="19" s="1"/>
  <c r="U6" i="19"/>
  <c r="Z10" i="16"/>
  <c r="L41" i="19"/>
  <c r="G133" i="16"/>
  <c r="M69" i="19"/>
  <c r="BL6" i="15"/>
  <c r="U20" i="19"/>
  <c r="AH115" i="15"/>
  <c r="Z2" i="16"/>
  <c r="F2" i="2"/>
  <c r="E2" i="3"/>
  <c r="F2" i="12"/>
  <c r="G2" i="20"/>
  <c r="E61" i="3"/>
  <c r="E3" i="3"/>
  <c r="M44" i="19"/>
  <c r="M32" i="19"/>
  <c r="M81" i="19"/>
  <c r="G135" i="16"/>
  <c r="M82" i="19"/>
  <c r="L54" i="19"/>
  <c r="M86" i="19"/>
  <c r="BL33" i="3"/>
  <c r="D33" i="3" s="1"/>
  <c r="C29" i="36" s="1"/>
  <c r="O29" i="12"/>
  <c r="P29" i="20"/>
  <c r="G46" i="2"/>
  <c r="H36" i="20"/>
  <c r="G36" i="12"/>
  <c r="G36" i="2"/>
  <c r="BL30" i="15"/>
  <c r="D30" i="15" s="1"/>
  <c r="K81" i="19" s="1"/>
  <c r="Z26" i="16"/>
  <c r="U81" i="19"/>
  <c r="G10" i="3"/>
  <c r="H6" i="2" s="1"/>
  <c r="G81" i="15"/>
  <c r="G17" i="12"/>
  <c r="G17" i="2"/>
  <c r="H17" i="20"/>
  <c r="G79" i="15"/>
  <c r="U56" i="19"/>
  <c r="BL107" i="15"/>
  <c r="D107" i="15" s="1"/>
  <c r="K56" i="19" s="1"/>
  <c r="Z104" i="16"/>
  <c r="F14" i="12"/>
  <c r="G14" i="20"/>
  <c r="F14" i="2"/>
  <c r="G18" i="3"/>
  <c r="H14" i="2" s="1"/>
  <c r="M10" i="19"/>
  <c r="BL43" i="15"/>
  <c r="D43" i="15" s="1"/>
  <c r="K3" i="19" s="1"/>
  <c r="U3" i="19"/>
  <c r="Z39" i="16"/>
  <c r="L79" i="19"/>
  <c r="G46" i="12"/>
  <c r="H46" i="20"/>
  <c r="G9" i="2"/>
  <c r="G9" i="12"/>
  <c r="H9" i="20"/>
  <c r="G16" i="3"/>
  <c r="H12" i="2" s="1"/>
  <c r="L74" i="19"/>
  <c r="M66" i="19"/>
  <c r="G33" i="2"/>
  <c r="G33" i="12"/>
  <c r="H33" i="20"/>
  <c r="G11" i="3"/>
  <c r="H7" i="2" s="1"/>
  <c r="BL26" i="15"/>
  <c r="D26" i="15" s="1"/>
  <c r="K65" i="19" s="1"/>
  <c r="Z22" i="16"/>
  <c r="U65" i="19"/>
  <c r="L19" i="19"/>
  <c r="M33" i="19"/>
  <c r="G9" i="3"/>
  <c r="H5" i="2" s="1"/>
  <c r="F31" i="12"/>
  <c r="G31" i="20"/>
  <c r="F31" i="2"/>
  <c r="H8" i="20"/>
  <c r="G8" i="12"/>
  <c r="G8" i="2"/>
  <c r="P34" i="20"/>
  <c r="O34" i="12"/>
  <c r="BL38" i="3"/>
  <c r="D38" i="3" s="1"/>
  <c r="C34" i="36" s="1"/>
  <c r="L16" i="19"/>
  <c r="G44" i="2"/>
  <c r="G34" i="2"/>
  <c r="G34" i="12"/>
  <c r="H34" i="20"/>
  <c r="G52" i="3"/>
  <c r="H48" i="2" s="1"/>
  <c r="P18" i="20"/>
  <c r="O18" i="12"/>
  <c r="BL22" i="3"/>
  <c r="D22" i="3" s="1"/>
  <c r="C18" i="36" s="1"/>
  <c r="F18" i="2"/>
  <c r="G18" i="20"/>
  <c r="F18" i="12"/>
  <c r="L52" i="19"/>
  <c r="M37" i="19"/>
  <c r="M51" i="19"/>
  <c r="M48" i="19"/>
  <c r="H40" i="20"/>
  <c r="G40" i="12"/>
  <c r="G40" i="2"/>
  <c r="U90" i="19"/>
  <c r="Z27" i="16"/>
  <c r="P90" i="19"/>
  <c r="BL31" i="15"/>
  <c r="D31" i="15" s="1"/>
  <c r="K90" i="19" s="1"/>
  <c r="U12" i="19"/>
  <c r="Z67" i="16"/>
  <c r="BL70" i="15"/>
  <c r="D70" i="15" s="1"/>
  <c r="K12" i="19" s="1"/>
  <c r="M67" i="19"/>
  <c r="G95" i="15"/>
  <c r="F1" i="15"/>
  <c r="G112" i="16" s="1"/>
  <c r="AA112" i="16"/>
  <c r="G39" i="15"/>
  <c r="BL29" i="15"/>
  <c r="D29" i="15" s="1"/>
  <c r="K75" i="19" s="1"/>
  <c r="Z25" i="16"/>
  <c r="U75" i="19"/>
  <c r="L45" i="19"/>
  <c r="M95" i="19"/>
  <c r="G74" i="15"/>
  <c r="M6" i="19"/>
  <c r="G41" i="15"/>
  <c r="P78" i="19"/>
  <c r="Z48" i="16"/>
  <c r="BL52" i="15"/>
  <c r="D52" i="15" s="1"/>
  <c r="K78" i="19" s="1"/>
  <c r="U78" i="19"/>
  <c r="H13" i="20"/>
  <c r="G13" i="12"/>
  <c r="G13" i="2"/>
  <c r="O25" i="12"/>
  <c r="P25" i="20"/>
  <c r="BL29" i="3"/>
  <c r="D29" i="3" s="1"/>
  <c r="C25" i="36" s="1"/>
  <c r="U28" i="19"/>
  <c r="BL7" i="15"/>
  <c r="Z3" i="16"/>
  <c r="L25" i="19"/>
  <c r="BL60" i="15"/>
  <c r="D60" i="15" s="1"/>
  <c r="K25" i="19" s="1"/>
  <c r="U25" i="19"/>
  <c r="Z57" i="16"/>
  <c r="O41" i="12"/>
  <c r="P41" i="20"/>
  <c r="BL45" i="3"/>
  <c r="D45" i="3" s="1"/>
  <c r="C41" i="36" s="1"/>
  <c r="F41" i="2"/>
  <c r="G41" i="20"/>
  <c r="F41" i="12"/>
  <c r="Z16" i="16"/>
  <c r="BL20" i="15"/>
  <c r="U43" i="19"/>
  <c r="L34" i="19"/>
  <c r="F45" i="2"/>
  <c r="G45" i="20"/>
  <c r="F45" i="12"/>
  <c r="G137" i="16"/>
  <c r="M17" i="19"/>
  <c r="H16" i="20"/>
  <c r="G16" i="2"/>
  <c r="G16" i="12"/>
  <c r="M93" i="19"/>
  <c r="M3" i="19"/>
  <c r="G104" i="15"/>
  <c r="P33" i="20"/>
  <c r="O33" i="12"/>
  <c r="BL37" i="3"/>
  <c r="D37" i="3" s="1"/>
  <c r="C33" i="36" s="1"/>
  <c r="G8" i="15"/>
  <c r="L83" i="19"/>
  <c r="G62" i="15"/>
  <c r="G12" i="3"/>
  <c r="H8" i="2" s="1"/>
  <c r="BL32" i="3"/>
  <c r="D32" i="3" s="1"/>
  <c r="C28" i="36" s="1"/>
  <c r="O28" i="12"/>
  <c r="P28" i="20"/>
  <c r="BL66" i="15"/>
  <c r="D66" i="15" s="1"/>
  <c r="K10" i="19" s="1"/>
  <c r="U10" i="19"/>
  <c r="P10" i="19"/>
  <c r="Z63" i="16"/>
  <c r="F39" i="2"/>
  <c r="G39" i="20"/>
  <c r="F39" i="12"/>
  <c r="G18" i="12"/>
  <c r="G18" i="2"/>
  <c r="H18" i="20"/>
  <c r="M46" i="19"/>
  <c r="BL36" i="3"/>
  <c r="D36" i="3" s="1"/>
  <c r="C32" i="36" s="1"/>
  <c r="O32" i="12"/>
  <c r="P32" i="20"/>
  <c r="F32" i="12"/>
  <c r="G32" i="20"/>
  <c r="P17" i="20"/>
  <c r="O17" i="12"/>
  <c r="BL21" i="3"/>
  <c r="D21" i="3" s="1"/>
  <c r="C17" i="36" s="1"/>
  <c r="G16" i="20"/>
  <c r="F16" i="12"/>
  <c r="F16" i="2"/>
  <c r="L11" i="19"/>
  <c r="G14" i="3"/>
  <c r="H10" i="2" s="1"/>
  <c r="F135" i="16"/>
  <c r="L82" i="19"/>
  <c r="G38" i="2"/>
  <c r="G38" i="12"/>
  <c r="H38" i="20"/>
  <c r="P49" i="20"/>
  <c r="O49" i="12"/>
  <c r="BL53" i="3"/>
  <c r="D53" i="3" s="1"/>
  <c r="C49" i="36" s="1"/>
  <c r="M36" i="19"/>
  <c r="G49" i="2"/>
  <c r="G49" i="12"/>
  <c r="H49" i="20"/>
  <c r="H12" i="20"/>
  <c r="G12" i="12"/>
  <c r="G12" i="2"/>
  <c r="F131" i="16"/>
  <c r="L64" i="19"/>
  <c r="G44" i="12"/>
  <c r="H44" i="20"/>
  <c r="BL44" i="3"/>
  <c r="D44" i="3" s="1"/>
  <c r="C40" i="36" s="1"/>
  <c r="P40" i="20"/>
  <c r="O40" i="12"/>
  <c r="L30" i="19"/>
  <c r="G7" i="12"/>
  <c r="H7" i="20"/>
  <c r="G7" i="2"/>
  <c r="L55" i="19"/>
  <c r="M92" i="19"/>
  <c r="L40" i="19"/>
  <c r="G22" i="12"/>
  <c r="H22" i="20"/>
  <c r="G22" i="2"/>
  <c r="M91" i="19"/>
  <c r="G15" i="2"/>
  <c r="G15" i="12"/>
  <c r="H15" i="20"/>
  <c r="G12" i="15"/>
  <c r="M61" i="19"/>
  <c r="M55" i="19"/>
  <c r="L85" i="19"/>
  <c r="G96" i="15"/>
  <c r="M26" i="19"/>
  <c r="G71" i="15"/>
  <c r="M78" i="19"/>
  <c r="L21" i="19"/>
  <c r="G37" i="20"/>
  <c r="F37" i="2"/>
  <c r="F37" i="12"/>
  <c r="M14" i="19"/>
  <c r="L35" i="19"/>
  <c r="U84" i="19"/>
  <c r="Q84" i="19"/>
  <c r="BL19" i="15"/>
  <c r="D19" i="15" s="1"/>
  <c r="K84" i="19" s="1"/>
  <c r="Z15" i="16"/>
  <c r="G25" i="15"/>
  <c r="BL87" i="15"/>
  <c r="D87" i="15" s="1"/>
  <c r="K97" i="19" s="1"/>
  <c r="U97" i="19"/>
  <c r="Z84" i="16"/>
  <c r="F132" i="16"/>
  <c r="L60" i="19"/>
  <c r="P21" i="20"/>
  <c r="O21" i="12"/>
  <c r="BL25" i="3"/>
  <c r="D25" i="3" s="1"/>
  <c r="C21" i="36" s="1"/>
  <c r="AI2" i="2"/>
  <c r="Z18" i="16"/>
  <c r="BL22" i="15"/>
  <c r="D22" i="15" s="1"/>
  <c r="K88" i="19" s="1"/>
  <c r="U88" i="19"/>
  <c r="F38" i="12"/>
  <c r="F38" i="2"/>
  <c r="G38" i="20"/>
  <c r="G10" i="12"/>
  <c r="G10" i="2"/>
  <c r="H10" i="20"/>
  <c r="M63" i="19"/>
  <c r="O46" i="12"/>
  <c r="BL50" i="3"/>
  <c r="D50" i="3" s="1"/>
  <c r="C46" i="36" s="1"/>
  <c r="P46" i="20"/>
  <c r="G46" i="15"/>
  <c r="M73" i="19"/>
  <c r="L93" i="19"/>
  <c r="M53" i="19"/>
  <c r="M43" i="19"/>
  <c r="G10" i="15"/>
  <c r="L6" i="19"/>
  <c r="M71" i="19"/>
  <c r="Z19" i="16"/>
  <c r="U22" i="19"/>
  <c r="BL23" i="15"/>
  <c r="D23" i="15" s="1"/>
  <c r="K22" i="19" s="1"/>
  <c r="L20" i="19"/>
  <c r="M24" i="19"/>
  <c r="U62" i="19"/>
  <c r="Z70" i="16"/>
  <c r="BL73" i="15"/>
  <c r="D73" i="15" s="1"/>
  <c r="K62" i="19" s="1"/>
  <c r="G73" i="15"/>
  <c r="U13" i="19"/>
  <c r="Z32" i="16"/>
  <c r="BL36" i="15"/>
  <c r="D36" i="15" s="1"/>
  <c r="K13" i="19" s="1"/>
  <c r="G42" i="12"/>
  <c r="H42" i="20"/>
  <c r="G42" i="2"/>
  <c r="F6" i="12"/>
  <c r="F6" i="2"/>
  <c r="G6" i="20"/>
  <c r="L80" i="19"/>
  <c r="F137" i="16"/>
  <c r="L17" i="19"/>
  <c r="Z46" i="16"/>
  <c r="U17" i="19"/>
  <c r="BL50" i="15"/>
  <c r="U94" i="19"/>
  <c r="BL79" i="15"/>
  <c r="D79" i="15" s="1"/>
  <c r="K94" i="19" s="1"/>
  <c r="Z76" i="16"/>
  <c r="G4" i="12"/>
  <c r="G4" i="2"/>
  <c r="H4" i="20"/>
  <c r="L56" i="19"/>
  <c r="M13" i="19"/>
  <c r="G9" i="15"/>
  <c r="M2" i="19"/>
  <c r="M65" i="19"/>
  <c r="P12" i="20"/>
  <c r="O12" i="12"/>
  <c r="BL16" i="3"/>
  <c r="D16" i="3" s="1"/>
  <c r="C12" i="36" s="1"/>
  <c r="G93" i="15"/>
  <c r="BL11" i="3"/>
  <c r="D11" i="3" s="1"/>
  <c r="C7" i="36" s="1"/>
  <c r="O7" i="12"/>
  <c r="P7" i="20"/>
  <c r="L65" i="19"/>
  <c r="F24" i="12"/>
  <c r="F24" i="2"/>
  <c r="G24" i="20"/>
  <c r="G27" i="3"/>
  <c r="H23" i="2" s="1"/>
  <c r="G64" i="15"/>
  <c r="Z61" i="16"/>
  <c r="U19" i="19"/>
  <c r="BL64" i="15"/>
  <c r="D64" i="15" s="1"/>
  <c r="K19" i="19" s="1"/>
  <c r="F36" i="12"/>
  <c r="F36" i="2"/>
  <c r="G36" i="20"/>
  <c r="P36" i="20"/>
  <c r="O36" i="12"/>
  <c r="BL40" i="3"/>
  <c r="D40" i="3" s="1"/>
  <c r="C36" i="36" s="1"/>
  <c r="P5" i="20"/>
  <c r="O5" i="12"/>
  <c r="BL9" i="3"/>
  <c r="D9" i="3" s="1"/>
  <c r="C5" i="36" s="1"/>
  <c r="G23" i="12"/>
  <c r="H23" i="20"/>
  <c r="G23" i="2"/>
  <c r="BL98" i="15"/>
  <c r="D98" i="15" s="1"/>
  <c r="K63" i="19" s="1"/>
  <c r="U63" i="19"/>
  <c r="Z95" i="16"/>
  <c r="L50" i="19"/>
  <c r="M28" i="19"/>
  <c r="M22" i="19"/>
  <c r="G38" i="3"/>
  <c r="H34" i="2" s="1"/>
  <c r="G17" i="15"/>
  <c r="G22" i="3"/>
  <c r="H18" i="2" s="1"/>
  <c r="BL75" i="15"/>
  <c r="D75" i="15" s="1"/>
  <c r="K48" i="19" s="1"/>
  <c r="U48" i="19"/>
  <c r="Z72" i="16"/>
  <c r="G51" i="15"/>
  <c r="M15" i="19"/>
  <c r="G136" i="16"/>
  <c r="Z43" i="16"/>
  <c r="BL47" i="15"/>
  <c r="D47" i="15" s="1"/>
  <c r="K66" i="19" s="1"/>
  <c r="U66" i="19"/>
  <c r="M49" i="19"/>
  <c r="L90" i="19"/>
  <c r="L4" i="19"/>
  <c r="L12" i="19"/>
  <c r="G131" i="16"/>
  <c r="M64" i="19"/>
  <c r="M57" i="19"/>
  <c r="U33" i="19"/>
  <c r="Z45" i="16"/>
  <c r="BL49" i="15"/>
  <c r="D49" i="15" s="1"/>
  <c r="K33" i="19" s="1"/>
  <c r="Z29" i="16"/>
  <c r="BL33" i="15"/>
  <c r="D33" i="15" s="1"/>
  <c r="K77" i="19" s="1"/>
  <c r="U77" i="19"/>
  <c r="L67" i="19"/>
  <c r="F115" i="15"/>
  <c r="M20" i="19"/>
  <c r="G114" i="16"/>
  <c r="G113" i="16"/>
  <c r="BL91" i="15"/>
  <c r="D91" i="15" s="1"/>
  <c r="K73" i="19" s="1"/>
  <c r="Z88" i="16"/>
  <c r="Q73" i="19"/>
  <c r="U73" i="19"/>
  <c r="M68" i="19"/>
  <c r="Z35" i="16"/>
  <c r="P71" i="19"/>
  <c r="BL39" i="15"/>
  <c r="D39" i="15" s="1"/>
  <c r="K71" i="19" s="1"/>
  <c r="U71" i="19"/>
  <c r="M59" i="19"/>
  <c r="M94" i="19"/>
  <c r="L47" i="19"/>
  <c r="BL40" i="15"/>
  <c r="D40" i="15" s="1"/>
  <c r="K45" i="19" s="1"/>
  <c r="U45" i="19"/>
  <c r="Z36" i="16"/>
  <c r="U57" i="19"/>
  <c r="Z89" i="16"/>
  <c r="BL92" i="15"/>
  <c r="D92" i="15" s="1"/>
  <c r="K57" i="19" s="1"/>
  <c r="L46" i="19"/>
  <c r="M11" i="19"/>
  <c r="L5" i="19"/>
  <c r="H14" i="20"/>
  <c r="G14" i="2"/>
  <c r="G14" i="12"/>
  <c r="F11" i="12"/>
  <c r="F11" i="2"/>
  <c r="G11" i="20"/>
  <c r="Z23" i="16"/>
  <c r="U89" i="19"/>
  <c r="BL27" i="15"/>
  <c r="D27" i="15" s="1"/>
  <c r="K89" i="19" s="1"/>
  <c r="L70" i="19"/>
  <c r="U70" i="19"/>
  <c r="Z98" i="16"/>
  <c r="BL101" i="15"/>
  <c r="D101" i="15" s="1"/>
  <c r="K70" i="19" s="1"/>
  <c r="G83" i="15"/>
  <c r="M41" i="19"/>
  <c r="M88" i="19"/>
  <c r="L76" i="19"/>
  <c r="H48" i="20"/>
  <c r="G48" i="2"/>
  <c r="G48" i="12"/>
  <c r="F27" i="2"/>
  <c r="F27" i="12"/>
  <c r="G27" i="20"/>
  <c r="M30" i="19"/>
  <c r="G45" i="3"/>
  <c r="H41" i="2" s="1"/>
  <c r="G19" i="12"/>
  <c r="H19" i="20"/>
  <c r="G19" i="2"/>
  <c r="M50" i="19"/>
  <c r="G45" i="12"/>
  <c r="H45" i="20"/>
  <c r="L23" i="19"/>
  <c r="BL38" i="15"/>
  <c r="D38" i="15" s="1"/>
  <c r="K23" i="19" s="1"/>
  <c r="U23" i="19"/>
  <c r="Z34" i="16"/>
  <c r="Z101" i="16"/>
  <c r="U69" i="19"/>
  <c r="BL104" i="15"/>
  <c r="D104" i="15" s="1"/>
  <c r="K69" i="19" s="1"/>
  <c r="G33" i="20"/>
  <c r="F33" i="12"/>
  <c r="F33" i="2"/>
  <c r="L2" i="19"/>
  <c r="U2" i="19"/>
  <c r="P2" i="19"/>
  <c r="BL24" i="15"/>
  <c r="D24" i="15" s="1"/>
  <c r="K2" i="19" s="1"/>
  <c r="Z20" i="16"/>
  <c r="Z59" i="16"/>
  <c r="P27" i="19"/>
  <c r="U27" i="19"/>
  <c r="BL62" i="15"/>
  <c r="D62" i="15" s="1"/>
  <c r="K27" i="19" s="1"/>
  <c r="BL12" i="3"/>
  <c r="D12" i="3" s="1"/>
  <c r="C8" i="36" s="1"/>
  <c r="P8" i="20"/>
  <c r="O8" i="12"/>
  <c r="F28" i="12"/>
  <c r="F28" i="2"/>
  <c r="G28" i="20"/>
  <c r="L38" i="19"/>
  <c r="M70" i="19"/>
  <c r="P39" i="20"/>
  <c r="O39" i="12"/>
  <c r="BL43" i="3"/>
  <c r="D43" i="3" s="1"/>
  <c r="C39" i="36" s="1"/>
  <c r="M5" i="19"/>
  <c r="H11" i="20"/>
  <c r="G11" i="2"/>
  <c r="G11" i="12"/>
  <c r="G36" i="3"/>
  <c r="H32" i="2" s="1"/>
  <c r="M90" i="19"/>
  <c r="BL20" i="3"/>
  <c r="D20" i="3" s="1"/>
  <c r="C16" i="36" s="1"/>
  <c r="P16" i="20"/>
  <c r="O16" i="12"/>
  <c r="U11" i="19"/>
  <c r="BL69" i="15"/>
  <c r="Z66" i="16"/>
  <c r="M21" i="19"/>
  <c r="G22" i="20"/>
  <c r="F22" i="2"/>
  <c r="F22" i="12"/>
  <c r="G4" i="20"/>
  <c r="F4" i="2"/>
  <c r="F4" i="12"/>
  <c r="G24" i="2"/>
  <c r="G24" i="12"/>
  <c r="H24" i="20"/>
  <c r="L24" i="19"/>
  <c r="P9" i="20"/>
  <c r="BL13" i="3"/>
  <c r="D13" i="3" s="1"/>
  <c r="C9" i="36" s="1"/>
  <c r="O9" i="12"/>
  <c r="BL34" i="15"/>
  <c r="D34" i="15" s="1"/>
  <c r="K82" i="19" s="1"/>
  <c r="Z30" i="16"/>
  <c r="U82" i="19"/>
  <c r="O15" i="12"/>
  <c r="BL19" i="3"/>
  <c r="D19" i="3" s="1"/>
  <c r="C15" i="36" s="1"/>
  <c r="P15" i="20"/>
  <c r="BL34" i="3"/>
  <c r="D34" i="3" s="1"/>
  <c r="C30" i="36" s="1"/>
  <c r="P30" i="20"/>
  <c r="O30" i="12"/>
  <c r="M16" i="19"/>
  <c r="G88" i="15"/>
  <c r="M42" i="19"/>
  <c r="Z11" i="16"/>
  <c r="U42" i="19"/>
  <c r="BL15" i="15"/>
  <c r="D15" i="15" s="1"/>
  <c r="K42" i="19" s="1"/>
  <c r="G45" i="15"/>
  <c r="G42" i="15"/>
  <c r="Z14" i="16"/>
  <c r="BL18" i="15"/>
  <c r="D18" i="15" s="1"/>
  <c r="K86" i="19" s="1"/>
  <c r="U86" i="19"/>
  <c r="O20" i="12"/>
  <c r="BL24" i="3"/>
  <c r="D24" i="3" s="1"/>
  <c r="C20" i="36" s="1"/>
  <c r="P20" i="20"/>
  <c r="BL12" i="15"/>
  <c r="D12" i="15" s="1"/>
  <c r="K53" i="19" s="1"/>
  <c r="U53" i="19"/>
  <c r="Z8" i="16"/>
  <c r="BL80" i="15"/>
  <c r="D80" i="15" s="1"/>
  <c r="K95" i="19" s="1"/>
  <c r="Z77" i="16"/>
  <c r="U95" i="19"/>
  <c r="L14" i="19"/>
  <c r="U14" i="19"/>
  <c r="BL32" i="15"/>
  <c r="D32" i="15" s="1"/>
  <c r="K14" i="19" s="1"/>
  <c r="Z28" i="16"/>
  <c r="M84" i="19"/>
  <c r="BL65" i="15"/>
  <c r="D65" i="15" s="1"/>
  <c r="K9" i="19" s="1"/>
  <c r="U9" i="19"/>
  <c r="Z62" i="16"/>
  <c r="Z91" i="16"/>
  <c r="U8" i="19"/>
  <c r="BL94" i="15"/>
  <c r="D94" i="15" s="1"/>
  <c r="K8" i="19" s="1"/>
  <c r="M80" i="19"/>
  <c r="M87" i="19"/>
  <c r="Z68" i="16"/>
  <c r="BL71" i="15"/>
  <c r="D71" i="15" s="1"/>
  <c r="K44" i="19" s="1"/>
  <c r="U44" i="19"/>
  <c r="L32" i="19"/>
  <c r="BL100" i="15"/>
  <c r="D100" i="15" s="1"/>
  <c r="K32" i="19" s="1"/>
  <c r="Z97" i="16"/>
  <c r="U32" i="19"/>
  <c r="M72" i="19"/>
  <c r="G41" i="3"/>
  <c r="H37" i="2" s="1"/>
  <c r="BL63" i="15"/>
  <c r="D63" i="15" s="1"/>
  <c r="K35" i="19" s="1"/>
  <c r="Z60" i="16"/>
  <c r="U35" i="19"/>
  <c r="M31" i="19"/>
  <c r="L59" i="19"/>
  <c r="F130" i="16"/>
  <c r="L97" i="19"/>
  <c r="H26" i="20"/>
  <c r="G26" i="2"/>
  <c r="G26" i="12"/>
  <c r="G25" i="3"/>
  <c r="H21" i="2" s="1"/>
  <c r="AF2" i="2"/>
  <c r="G19" i="20"/>
  <c r="F19" i="2"/>
  <c r="F19" i="12"/>
  <c r="BL23" i="3"/>
  <c r="D23" i="3" s="1"/>
  <c r="C19" i="36" s="1"/>
  <c r="P19" i="20"/>
  <c r="O19" i="12"/>
  <c r="G39" i="3"/>
  <c r="H35" i="2" s="1"/>
  <c r="BL39" i="3"/>
  <c r="D39" i="3" s="1"/>
  <c r="C35" i="36" s="1"/>
  <c r="O35" i="12"/>
  <c r="P35" i="20"/>
  <c r="BL67" i="15"/>
  <c r="D67" i="15" s="1"/>
  <c r="K92" i="19" s="1"/>
  <c r="Z64" i="16"/>
  <c r="U92" i="19"/>
  <c r="P42" i="20"/>
  <c r="O42" i="12"/>
  <c r="BL46" i="3"/>
  <c r="D46" i="3" s="1"/>
  <c r="C42" i="36" s="1"/>
  <c r="G90" i="15"/>
  <c r="M8" i="19"/>
  <c r="F3" i="2"/>
  <c r="F3" i="12"/>
  <c r="G3" i="20"/>
  <c r="G76" i="15"/>
  <c r="U87" i="19"/>
  <c r="Z17" i="16"/>
  <c r="BL21" i="15"/>
  <c r="G14" i="15"/>
  <c r="Z9" i="16"/>
  <c r="BL13" i="15"/>
  <c r="D13" i="15" s="1"/>
  <c r="K41" i="19" s="1"/>
  <c r="U41" i="19"/>
  <c r="M18" i="19"/>
  <c r="BL6" i="3"/>
  <c r="D6" i="3" s="1"/>
  <c r="C2" i="36" s="1"/>
  <c r="O2" i="12"/>
  <c r="P2" i="20"/>
  <c r="M79" i="19"/>
  <c r="M12" i="19"/>
  <c r="G53" i="15"/>
  <c r="L13" i="19"/>
  <c r="L81" i="19"/>
  <c r="H2" i="20"/>
  <c r="G2" i="2"/>
  <c r="G2" i="12"/>
  <c r="G37" i="15"/>
  <c r="H30" i="20"/>
  <c r="G30" i="12"/>
  <c r="G47" i="12"/>
  <c r="G47" i="2"/>
  <c r="H47" i="20"/>
  <c r="G27" i="12"/>
  <c r="H27" i="20"/>
  <c r="G27" i="2"/>
  <c r="U74" i="19"/>
  <c r="BL93" i="15"/>
  <c r="D93" i="15" s="1"/>
  <c r="K74" i="19" s="1"/>
  <c r="Z90" i="16"/>
  <c r="L51" i="19"/>
  <c r="G26" i="15"/>
  <c r="G17" i="3"/>
  <c r="H13" i="2" s="1"/>
  <c r="M62" i="19"/>
  <c r="BL28" i="3"/>
  <c r="D28" i="3" s="1"/>
  <c r="C24" i="36" s="1"/>
  <c r="P24" i="20"/>
  <c r="O24" i="12"/>
  <c r="BL27" i="3"/>
  <c r="D27" i="3" s="1"/>
  <c r="C23" i="36" s="1"/>
  <c r="P23" i="20"/>
  <c r="O23" i="12"/>
  <c r="G40" i="3"/>
  <c r="H36" i="2" s="1"/>
  <c r="G5" i="20"/>
  <c r="F5" i="12"/>
  <c r="F5" i="2"/>
  <c r="P31" i="20"/>
  <c r="BL35" i="3"/>
  <c r="D35" i="3" s="1"/>
  <c r="C31" i="36" s="1"/>
  <c r="O31" i="12"/>
  <c r="G98" i="15"/>
  <c r="Z13" i="16"/>
  <c r="BL17" i="15"/>
  <c r="D17" i="15" s="1"/>
  <c r="K16" i="19" s="1"/>
  <c r="U16" i="19"/>
  <c r="Z24" i="16"/>
  <c r="U52" i="19"/>
  <c r="BL28" i="15"/>
  <c r="D28" i="15" s="1"/>
  <c r="K52" i="19" s="1"/>
  <c r="L48" i="19"/>
  <c r="L91" i="19"/>
  <c r="U91" i="19"/>
  <c r="Z47" i="16"/>
  <c r="BL51" i="15"/>
  <c r="D51" i="15" s="1"/>
  <c r="K91" i="19" s="1"/>
  <c r="L66" i="19"/>
  <c r="L33" i="19"/>
  <c r="L77" i="19"/>
  <c r="F134" i="16"/>
  <c r="G91" i="15"/>
  <c r="L71" i="19"/>
  <c r="E28" i="5"/>
  <c r="BH28" i="5" s="1"/>
  <c r="AE3" i="2"/>
  <c r="O3" i="20"/>
  <c r="AF61" i="3"/>
  <c r="N3" i="12"/>
  <c r="AJ7" i="3"/>
  <c r="E1" i="15" l="1"/>
  <c r="F112" i="16" s="1"/>
  <c r="D41" i="3"/>
  <c r="C37" i="36" s="1"/>
  <c r="G33" i="36"/>
  <c r="G12" i="36"/>
  <c r="G47" i="36"/>
  <c r="G42" i="36"/>
  <c r="G16" i="36"/>
  <c r="G10" i="36"/>
  <c r="G19" i="36"/>
  <c r="G22" i="36"/>
  <c r="G32" i="36"/>
  <c r="G27" i="36"/>
  <c r="G29" i="36"/>
  <c r="G36" i="36"/>
  <c r="G18" i="36"/>
  <c r="G30" i="36"/>
  <c r="G31" i="36"/>
  <c r="G48" i="36"/>
  <c r="G44" i="36"/>
  <c r="G40" i="36"/>
  <c r="G2" i="36"/>
  <c r="G20" i="36"/>
  <c r="G46" i="36"/>
  <c r="G21" i="36"/>
  <c r="G5" i="36"/>
  <c r="G24" i="36"/>
  <c r="G38" i="36"/>
  <c r="BG1" i="3"/>
  <c r="U27" i="3"/>
  <c r="AJ1" i="3"/>
  <c r="R15" i="15"/>
  <c r="D69" i="15"/>
  <c r="K11" i="19" s="1"/>
  <c r="E2" i="15" a="1"/>
  <c r="E2" i="15" s="1"/>
  <c r="F113" i="16" s="1"/>
  <c r="G15" i="15"/>
  <c r="E3" i="15" a="1"/>
  <c r="E3" i="15" s="1"/>
  <c r="F114" i="16" s="1"/>
  <c r="E115" i="15"/>
  <c r="L42" i="19"/>
  <c r="T32" i="3"/>
  <c r="F28" i="36" s="1"/>
  <c r="S151" i="19"/>
  <c r="S155" i="19" s="1"/>
  <c r="D7" i="15"/>
  <c r="K28" i="19" s="1"/>
  <c r="D72" i="15"/>
  <c r="K61" i="19" s="1"/>
  <c r="P20" i="19"/>
  <c r="BB1" i="3"/>
  <c r="BA1" i="3"/>
  <c r="BH1" i="3"/>
  <c r="BF1" i="3"/>
  <c r="BI1" i="3"/>
  <c r="BD1" i="3"/>
  <c r="BC1" i="3"/>
  <c r="V150" i="19"/>
  <c r="V154" i="19" s="1"/>
  <c r="R32" i="3"/>
  <c r="U32" i="3"/>
  <c r="R168" i="19"/>
  <c r="R159" i="19"/>
  <c r="R162" i="19"/>
  <c r="U165" i="19"/>
  <c r="U161" i="19"/>
  <c r="U167" i="19"/>
  <c r="U162" i="19"/>
  <c r="U168" i="19"/>
  <c r="U164" i="19"/>
  <c r="U160" i="19"/>
  <c r="U163" i="19"/>
  <c r="U159" i="19"/>
  <c r="U166" i="19"/>
  <c r="R163" i="19"/>
  <c r="R160" i="19"/>
  <c r="R161" i="19"/>
  <c r="R167" i="19"/>
  <c r="R164" i="19"/>
  <c r="R166" i="19"/>
  <c r="R165" i="19"/>
  <c r="R149" i="19"/>
  <c r="R142" i="19"/>
  <c r="R148" i="19"/>
  <c r="R146" i="19"/>
  <c r="R141" i="19"/>
  <c r="R143" i="19"/>
  <c r="R140" i="19"/>
  <c r="R145" i="19"/>
  <c r="U146" i="19"/>
  <c r="U142" i="19"/>
  <c r="U149" i="19"/>
  <c r="U145" i="19"/>
  <c r="U141" i="19"/>
  <c r="U147" i="19"/>
  <c r="U148" i="19"/>
  <c r="U144" i="19"/>
  <c r="U140" i="19"/>
  <c r="U143" i="19"/>
  <c r="R147" i="19"/>
  <c r="R144" i="19"/>
  <c r="R128" i="19"/>
  <c r="R121" i="19"/>
  <c r="R125" i="19"/>
  <c r="R129" i="19"/>
  <c r="R122" i="19"/>
  <c r="R126" i="19"/>
  <c r="R130" i="19"/>
  <c r="U130" i="19"/>
  <c r="U129" i="19"/>
  <c r="U128" i="19"/>
  <c r="U127" i="19"/>
  <c r="U126" i="19"/>
  <c r="U125" i="19"/>
  <c r="U124" i="19"/>
  <c r="U123" i="19"/>
  <c r="U122" i="19"/>
  <c r="U121" i="19"/>
  <c r="R123" i="19"/>
  <c r="R127" i="19"/>
  <c r="R124" i="19"/>
  <c r="D20" i="15"/>
  <c r="K43" i="19" s="1"/>
  <c r="T132" i="19"/>
  <c r="T136" i="19" s="1"/>
  <c r="T36" i="3"/>
  <c r="R28" i="3"/>
  <c r="T51" i="3"/>
  <c r="T20" i="3"/>
  <c r="R53" i="3"/>
  <c r="T28" i="3"/>
  <c r="S47" i="3"/>
  <c r="S8" i="3"/>
  <c r="S12" i="3"/>
  <c r="S39" i="3"/>
  <c r="U10" i="3"/>
  <c r="U13" i="3"/>
  <c r="U11" i="3"/>
  <c r="R21" i="3"/>
  <c r="D6" i="15"/>
  <c r="R44" i="15"/>
  <c r="N76" i="19" s="1"/>
  <c r="U44" i="15"/>
  <c r="Q76" i="19" s="1"/>
  <c r="T44" i="15"/>
  <c r="P76" i="19" s="1"/>
  <c r="S44" i="15"/>
  <c r="H40" i="16" s="1"/>
  <c r="D50" i="15"/>
  <c r="K17" i="19" s="1"/>
  <c r="K20" i="19"/>
  <c r="U18" i="3"/>
  <c r="S49" i="3"/>
  <c r="U38" i="3"/>
  <c r="T19" i="3"/>
  <c r="R8" i="3"/>
  <c r="S43" i="3"/>
  <c r="T45" i="3"/>
  <c r="R13" i="3"/>
  <c r="S16" i="3"/>
  <c r="T30" i="3"/>
  <c r="R36" i="3"/>
  <c r="R37" i="15"/>
  <c r="N80" i="19" s="1"/>
  <c r="U37" i="15"/>
  <c r="Q80" i="19" s="1"/>
  <c r="T37" i="15"/>
  <c r="P80" i="19" s="1"/>
  <c r="S37" i="15"/>
  <c r="H33" i="16" s="1"/>
  <c r="R50" i="15"/>
  <c r="K137" i="16" s="1"/>
  <c r="U50" i="15"/>
  <c r="Q17" i="19" s="1"/>
  <c r="T50" i="15"/>
  <c r="P17" i="19" s="1"/>
  <c r="S50" i="15"/>
  <c r="O17" i="19" s="1"/>
  <c r="R34" i="15"/>
  <c r="N82" i="19" s="1"/>
  <c r="U34" i="15"/>
  <c r="Q82" i="19" s="1"/>
  <c r="T34" i="15"/>
  <c r="P82" i="19" s="1"/>
  <c r="S34" i="15"/>
  <c r="H30" i="16" s="1"/>
  <c r="BK44" i="15"/>
  <c r="G44" i="15" s="1"/>
  <c r="R15" i="3"/>
  <c r="T170" i="19"/>
  <c r="T174" i="19" s="1"/>
  <c r="S52" i="3"/>
  <c r="S44" i="3"/>
  <c r="U19" i="3"/>
  <c r="R20" i="3"/>
  <c r="T53" i="3"/>
  <c r="U47" i="3"/>
  <c r="T33" i="3"/>
  <c r="T12" i="3"/>
  <c r="F8" i="36" s="1"/>
  <c r="T43" i="3"/>
  <c r="T39" i="3"/>
  <c r="U45" i="3"/>
  <c r="T16" i="3"/>
  <c r="U30" i="3"/>
  <c r="S26" i="3"/>
  <c r="U21" i="3"/>
  <c r="S11" i="15"/>
  <c r="H7" i="16" s="1"/>
  <c r="R11" i="15"/>
  <c r="N85" i="19" s="1"/>
  <c r="U11" i="15"/>
  <c r="Q85" i="19" s="1"/>
  <c r="T11" i="15"/>
  <c r="P85" i="19" s="1"/>
  <c r="S20" i="15"/>
  <c r="O43" i="19" s="1"/>
  <c r="R20" i="15"/>
  <c r="K16" i="16" s="1"/>
  <c r="U20" i="15"/>
  <c r="Q43" i="19" s="1"/>
  <c r="T20" i="15"/>
  <c r="P43" i="19" s="1"/>
  <c r="BK11" i="15"/>
  <c r="D44" i="15"/>
  <c r="K76" i="19" s="1"/>
  <c r="U49" i="3"/>
  <c r="R44" i="3"/>
  <c r="S19" i="3"/>
  <c r="U53" i="3"/>
  <c r="U8" i="3"/>
  <c r="U12" i="3"/>
  <c r="U43" i="3"/>
  <c r="U39" i="3"/>
  <c r="T10" i="3"/>
  <c r="T13" i="3"/>
  <c r="T26" i="3"/>
  <c r="S21" i="15"/>
  <c r="O87" i="19" s="1"/>
  <c r="T21" i="15"/>
  <c r="P87" i="19" s="1"/>
  <c r="R21" i="15"/>
  <c r="N87" i="19" s="1"/>
  <c r="U21" i="15"/>
  <c r="Q87" i="19" s="1"/>
  <c r="BK21" i="15"/>
  <c r="G21" i="15" s="1"/>
  <c r="S174" i="19"/>
  <c r="S41" i="3"/>
  <c r="T154" i="19"/>
  <c r="R41" i="3"/>
  <c r="AI14" i="2"/>
  <c r="S200" i="19"/>
  <c r="S169" i="19"/>
  <c r="S173" i="19" s="1"/>
  <c r="S205" i="19"/>
  <c r="S204" i="19"/>
  <c r="S201" i="19"/>
  <c r="T151" i="19"/>
  <c r="T155" i="19" s="1"/>
  <c r="T200" i="19"/>
  <c r="T204" i="19"/>
  <c r="T205" i="19"/>
  <c r="T169" i="19"/>
  <c r="T173" i="19" s="1"/>
  <c r="T201" i="19"/>
  <c r="S132" i="19"/>
  <c r="S136" i="19" s="1"/>
  <c r="T197" i="19"/>
  <c r="T196" i="19"/>
  <c r="T131" i="19"/>
  <c r="T135" i="19" s="1"/>
  <c r="S18" i="3"/>
  <c r="AG14" i="2"/>
  <c r="S131" i="19"/>
  <c r="S135" i="19" s="1"/>
  <c r="S197" i="19"/>
  <c r="S196" i="19"/>
  <c r="S154" i="19"/>
  <c r="AH7" i="3"/>
  <c r="U17" i="3"/>
  <c r="AI11" i="2"/>
  <c r="U15" i="3"/>
  <c r="U29" i="3"/>
  <c r="T17" i="3"/>
  <c r="U41" i="3"/>
  <c r="AH11" i="2"/>
  <c r="T15" i="3"/>
  <c r="R17" i="3"/>
  <c r="T29" i="3"/>
  <c r="R29" i="3"/>
  <c r="Q86" i="19"/>
  <c r="Q61" i="19"/>
  <c r="J7" i="32"/>
  <c r="Q46" i="19"/>
  <c r="Q67" i="19"/>
  <c r="H8" i="32"/>
  <c r="Q14" i="19"/>
  <c r="Q42" i="19"/>
  <c r="Q16" i="19"/>
  <c r="AF11" i="2"/>
  <c r="AF38" i="2"/>
  <c r="AF48" i="2"/>
  <c r="AF35" i="2"/>
  <c r="Q44" i="19"/>
  <c r="Q11" i="19"/>
  <c r="Q75" i="19"/>
  <c r="Q7" i="19"/>
  <c r="Q38" i="19"/>
  <c r="AF7" i="2"/>
  <c r="AF6" i="2"/>
  <c r="AF24" i="2"/>
  <c r="Q28" i="19"/>
  <c r="AF25" i="2"/>
  <c r="AF45" i="2"/>
  <c r="AF41" i="2"/>
  <c r="AF12" i="2"/>
  <c r="Q26" i="19"/>
  <c r="K6" i="32"/>
  <c r="AF14" i="2"/>
  <c r="E8" i="32"/>
  <c r="E6" i="32"/>
  <c r="E4" i="32"/>
  <c r="E7" i="32"/>
  <c r="E9" i="32"/>
  <c r="E5" i="32"/>
  <c r="V132" i="19"/>
  <c r="V136" i="19" s="1"/>
  <c r="V197" i="19"/>
  <c r="V131" i="19"/>
  <c r="V135" i="19" s="1"/>
  <c r="V196" i="19"/>
  <c r="V170" i="19"/>
  <c r="V174" i="19" s="1"/>
  <c r="V200" i="19"/>
  <c r="V169" i="19"/>
  <c r="V173" i="19" s="1"/>
  <c r="V201" i="19"/>
  <c r="V204" i="19"/>
  <c r="V205" i="19"/>
  <c r="V151" i="19"/>
  <c r="V155" i="19" s="1"/>
  <c r="S1" i="15"/>
  <c r="H112" i="16" s="1"/>
  <c r="G2" i="24" s="1"/>
  <c r="P97" i="4"/>
  <c r="I24" i="16"/>
  <c r="J13" i="16"/>
  <c r="J31" i="12"/>
  <c r="W31" i="12" s="1"/>
  <c r="V35" i="3"/>
  <c r="U31" i="2"/>
  <c r="K31" i="20"/>
  <c r="H23" i="12"/>
  <c r="I23" i="20"/>
  <c r="Q23" i="2"/>
  <c r="D24" i="2"/>
  <c r="L24" i="20"/>
  <c r="K24" i="12"/>
  <c r="X24" i="12" s="1"/>
  <c r="N74" i="19"/>
  <c r="K90" i="16"/>
  <c r="H90" i="16"/>
  <c r="O74" i="19"/>
  <c r="D2" i="2"/>
  <c r="K2" i="12"/>
  <c r="X2" i="12" s="1"/>
  <c r="L2" i="20"/>
  <c r="BI2" i="7"/>
  <c r="I6" i="3"/>
  <c r="F2" i="20"/>
  <c r="U2" i="20" s="1"/>
  <c r="E2" i="2"/>
  <c r="E2" i="12"/>
  <c r="U2" i="12" s="1"/>
  <c r="I9" i="16"/>
  <c r="E9" i="16"/>
  <c r="L42" i="20"/>
  <c r="K42" i="12"/>
  <c r="X42" i="12" s="1"/>
  <c r="D42" i="2"/>
  <c r="J64" i="16"/>
  <c r="I35" i="20"/>
  <c r="H35" i="12"/>
  <c r="Q35" i="2"/>
  <c r="K19" i="12"/>
  <c r="X19" i="12" s="1"/>
  <c r="L19" i="20"/>
  <c r="D19" i="2"/>
  <c r="I60" i="16"/>
  <c r="E60" i="16"/>
  <c r="K97" i="16"/>
  <c r="N32" i="19"/>
  <c r="O44" i="19"/>
  <c r="H68" i="16"/>
  <c r="I68" i="16"/>
  <c r="J91" i="16"/>
  <c r="O9" i="19"/>
  <c r="H62" i="16"/>
  <c r="E62" i="16"/>
  <c r="E28" i="16"/>
  <c r="I77" i="16"/>
  <c r="E77" i="16"/>
  <c r="E8" i="16"/>
  <c r="I8" i="16"/>
  <c r="K20" i="20"/>
  <c r="U20" i="2"/>
  <c r="J20" i="12"/>
  <c r="W20" i="12" s="1"/>
  <c r="V24" i="3"/>
  <c r="J14" i="16"/>
  <c r="N86" i="19"/>
  <c r="K14" i="16"/>
  <c r="I11" i="16"/>
  <c r="D30" i="2"/>
  <c r="K30" i="12"/>
  <c r="X30" i="12" s="1"/>
  <c r="L30" i="20"/>
  <c r="BI18" i="7"/>
  <c r="E15" i="2"/>
  <c r="E15" i="12"/>
  <c r="U15" i="12" s="1"/>
  <c r="F15" i="20"/>
  <c r="U15" i="20" s="1"/>
  <c r="I19" i="3"/>
  <c r="E30" i="16"/>
  <c r="E135" i="16"/>
  <c r="E147" i="16" s="1"/>
  <c r="T9" i="2"/>
  <c r="I9" i="12"/>
  <c r="V9" i="12" s="1"/>
  <c r="J9" i="20"/>
  <c r="I66" i="16"/>
  <c r="BI53" i="7"/>
  <c r="F39" i="20"/>
  <c r="U39" i="20" s="1"/>
  <c r="E39" i="2"/>
  <c r="I43" i="3"/>
  <c r="E39" i="12"/>
  <c r="U39" i="12" s="1"/>
  <c r="H8" i="12"/>
  <c r="I8" i="20"/>
  <c r="Q8" i="2"/>
  <c r="J59" i="16"/>
  <c r="I20" i="16"/>
  <c r="J101" i="16"/>
  <c r="J133" i="16"/>
  <c r="E34" i="16"/>
  <c r="N70" i="19"/>
  <c r="K98" i="16"/>
  <c r="I23" i="16"/>
  <c r="O89" i="19"/>
  <c r="H23" i="16"/>
  <c r="K89" i="16"/>
  <c r="N57" i="19"/>
  <c r="N45" i="19"/>
  <c r="K36" i="16"/>
  <c r="K35" i="16"/>
  <c r="N71" i="19"/>
  <c r="H88" i="16"/>
  <c r="O73" i="19"/>
  <c r="E88" i="16"/>
  <c r="J134" i="16"/>
  <c r="J29" i="16"/>
  <c r="I29" i="16"/>
  <c r="I134" i="16"/>
  <c r="J45" i="16"/>
  <c r="H43" i="16"/>
  <c r="O66" i="19"/>
  <c r="E72" i="16"/>
  <c r="N63" i="19"/>
  <c r="K95" i="16"/>
  <c r="J5" i="20"/>
  <c r="I5" i="12"/>
  <c r="V5" i="12" s="1"/>
  <c r="T5" i="2"/>
  <c r="V9" i="3"/>
  <c r="U5" i="2"/>
  <c r="J5" i="12"/>
  <c r="W5" i="12" s="1"/>
  <c r="K5" i="20"/>
  <c r="D36" i="2"/>
  <c r="K36" i="12"/>
  <c r="X36" i="12" s="1"/>
  <c r="L36" i="20"/>
  <c r="K12" i="12"/>
  <c r="X12" i="12" s="1"/>
  <c r="D12" i="2"/>
  <c r="L12" i="20"/>
  <c r="J76" i="16"/>
  <c r="J32" i="16"/>
  <c r="O62" i="19"/>
  <c r="H70" i="16"/>
  <c r="O22" i="19"/>
  <c r="H19" i="16"/>
  <c r="H46" i="12"/>
  <c r="I46" i="20"/>
  <c r="Q46" i="2"/>
  <c r="J18" i="16"/>
  <c r="BI24" i="7"/>
  <c r="E21" i="12"/>
  <c r="U21" i="12" s="1"/>
  <c r="F21" i="20"/>
  <c r="U21" i="20" s="1"/>
  <c r="I25" i="3"/>
  <c r="E21" i="2"/>
  <c r="T21" i="2"/>
  <c r="I21" i="12"/>
  <c r="V21" i="12" s="1"/>
  <c r="J21" i="20"/>
  <c r="J84" i="16"/>
  <c r="J130" i="16"/>
  <c r="E15" i="16"/>
  <c r="I15" i="16"/>
  <c r="J49" i="20"/>
  <c r="T49" i="2"/>
  <c r="I49" i="12"/>
  <c r="V49" i="12" s="1"/>
  <c r="H63" i="16"/>
  <c r="O10" i="19"/>
  <c r="E63" i="16"/>
  <c r="V32" i="3"/>
  <c r="I8" i="32" s="1"/>
  <c r="J33" i="20"/>
  <c r="T33" i="2"/>
  <c r="I33" i="12"/>
  <c r="V33" i="12" s="1"/>
  <c r="O25" i="19"/>
  <c r="H57" i="16"/>
  <c r="I57" i="16"/>
  <c r="I3" i="16"/>
  <c r="O28" i="19"/>
  <c r="H3" i="16"/>
  <c r="N78" i="19"/>
  <c r="K48" i="16"/>
  <c r="E48" i="16"/>
  <c r="N75" i="19"/>
  <c r="K25" i="16"/>
  <c r="J67" i="16"/>
  <c r="E27" i="16"/>
  <c r="K18" i="12"/>
  <c r="X18" i="12" s="1"/>
  <c r="D18" i="2"/>
  <c r="L18" i="20"/>
  <c r="Q18" i="2"/>
  <c r="I18" i="20"/>
  <c r="H18" i="12"/>
  <c r="I34" i="20"/>
  <c r="Q34" i="2"/>
  <c r="H34" i="12"/>
  <c r="I22" i="16"/>
  <c r="H22" i="16"/>
  <c r="O65" i="19"/>
  <c r="O3" i="19"/>
  <c r="H39" i="16"/>
  <c r="J39" i="16"/>
  <c r="I104" i="16"/>
  <c r="N81" i="19"/>
  <c r="K26" i="16"/>
  <c r="E26" i="16"/>
  <c r="K2" i="16"/>
  <c r="N20" i="19"/>
  <c r="E10" i="16"/>
  <c r="H6" i="16"/>
  <c r="O29" i="19"/>
  <c r="I73" i="16"/>
  <c r="E73" i="16"/>
  <c r="I65" i="16"/>
  <c r="J87" i="16"/>
  <c r="I100" i="16"/>
  <c r="K21" i="16"/>
  <c r="N59" i="19"/>
  <c r="H12" i="16"/>
  <c r="O21" i="19"/>
  <c r="E12" i="16"/>
  <c r="N96" i="19"/>
  <c r="K79" i="16"/>
  <c r="E93" i="16"/>
  <c r="J93" i="16"/>
  <c r="N40" i="19"/>
  <c r="K38" i="16"/>
  <c r="I103" i="16"/>
  <c r="D22" i="2"/>
  <c r="L22" i="20"/>
  <c r="K22" i="12"/>
  <c r="X22" i="12" s="1"/>
  <c r="V14" i="3"/>
  <c r="J10" i="12"/>
  <c r="W10" i="12" s="1"/>
  <c r="K10" i="20"/>
  <c r="U10" i="2"/>
  <c r="Q10" i="2"/>
  <c r="I10" i="20"/>
  <c r="H10" i="12"/>
  <c r="I75" i="16"/>
  <c r="J82" i="16"/>
  <c r="BI33" i="7"/>
  <c r="E27" i="12"/>
  <c r="U27" i="12" s="1"/>
  <c r="F27" i="20"/>
  <c r="U27" i="20" s="1"/>
  <c r="I31" i="3"/>
  <c r="E27" i="2"/>
  <c r="J96" i="16"/>
  <c r="J37" i="16"/>
  <c r="O47" i="19"/>
  <c r="H71" i="16"/>
  <c r="N47" i="19"/>
  <c r="K71" i="16"/>
  <c r="J92" i="16"/>
  <c r="E92" i="16"/>
  <c r="K94" i="16"/>
  <c r="N4" i="19"/>
  <c r="BI65" i="7"/>
  <c r="E48" i="2"/>
  <c r="F48" i="20"/>
  <c r="U48" i="20" s="1"/>
  <c r="I52" i="3"/>
  <c r="E48" i="12"/>
  <c r="U48" i="12" s="1"/>
  <c r="Q48" i="2"/>
  <c r="I48" i="20"/>
  <c r="H48" i="12"/>
  <c r="I74" i="16"/>
  <c r="BI16" i="7"/>
  <c r="E13" i="2"/>
  <c r="I17" i="3"/>
  <c r="E13" i="12"/>
  <c r="U13" i="12" s="1"/>
  <c r="F13" i="20"/>
  <c r="U13" i="20" s="1"/>
  <c r="J102" i="16"/>
  <c r="I5" i="16"/>
  <c r="U14" i="2"/>
  <c r="J14" i="12"/>
  <c r="W14" i="12" s="1"/>
  <c r="K14" i="20"/>
  <c r="J78" i="16"/>
  <c r="O54" i="19"/>
  <c r="H49" i="16"/>
  <c r="I49" i="16"/>
  <c r="D38" i="2"/>
  <c r="L38" i="20"/>
  <c r="K38" i="12"/>
  <c r="X38" i="12" s="1"/>
  <c r="U38" i="2"/>
  <c r="J38" i="12"/>
  <c r="W38" i="12" s="1"/>
  <c r="V42" i="3"/>
  <c r="K38" i="20"/>
  <c r="R1" i="15"/>
  <c r="K112" i="16" s="1"/>
  <c r="H2" i="24" s="1"/>
  <c r="K86" i="16"/>
  <c r="K132" i="16"/>
  <c r="N60" i="19"/>
  <c r="H99" i="16"/>
  <c r="O68" i="19"/>
  <c r="K99" i="16"/>
  <c r="N68" i="19"/>
  <c r="I41" i="16"/>
  <c r="O30" i="19"/>
  <c r="H41" i="16"/>
  <c r="O26" i="19"/>
  <c r="H58" i="16"/>
  <c r="J58" i="16"/>
  <c r="O64" i="19"/>
  <c r="H131" i="16"/>
  <c r="H85" i="16"/>
  <c r="E131" i="16"/>
  <c r="E141" i="16" s="1"/>
  <c r="E85" i="16"/>
  <c r="H44" i="16"/>
  <c r="O24" i="19"/>
  <c r="H83" i="16"/>
  <c r="O38" i="19"/>
  <c r="I4" i="16"/>
  <c r="H44" i="12"/>
  <c r="I44" i="20"/>
  <c r="Q44" i="2"/>
  <c r="J69" i="16"/>
  <c r="K69" i="16"/>
  <c r="N61" i="19"/>
  <c r="BI32" i="7"/>
  <c r="F26" i="20"/>
  <c r="U26" i="20" s="1"/>
  <c r="E26" i="12"/>
  <c r="U26" i="12" s="1"/>
  <c r="I30" i="3"/>
  <c r="E26" i="2"/>
  <c r="E31" i="16"/>
  <c r="E136" i="16"/>
  <c r="E148" i="16" s="1"/>
  <c r="BI64" i="7"/>
  <c r="I51" i="3"/>
  <c r="E47" i="2"/>
  <c r="E47" i="12"/>
  <c r="U47" i="12" s="1"/>
  <c r="F47" i="20"/>
  <c r="U47" i="20" s="1"/>
  <c r="N91" i="19"/>
  <c r="K47" i="16"/>
  <c r="J47" i="16"/>
  <c r="K24" i="16"/>
  <c r="N52" i="19"/>
  <c r="J31" i="20"/>
  <c r="I31" i="12"/>
  <c r="V31" i="12" s="1"/>
  <c r="T31" i="2"/>
  <c r="BI40" i="7"/>
  <c r="E31" i="12"/>
  <c r="U31" i="12" s="1"/>
  <c r="I35" i="3"/>
  <c r="F31" i="20"/>
  <c r="U31" i="20" s="1"/>
  <c r="E31" i="2"/>
  <c r="L23" i="20"/>
  <c r="K23" i="12"/>
  <c r="X23" i="12" s="1"/>
  <c r="D23" i="2"/>
  <c r="K23" i="20"/>
  <c r="V27" i="3"/>
  <c r="J23" i="12"/>
  <c r="W23" i="12" s="1"/>
  <c r="U23" i="2"/>
  <c r="T24" i="2"/>
  <c r="J24" i="20"/>
  <c r="I24" i="12"/>
  <c r="V24" i="12" s="1"/>
  <c r="I90" i="16"/>
  <c r="J90" i="16"/>
  <c r="U2" i="2"/>
  <c r="K2" i="20"/>
  <c r="V6" i="3"/>
  <c r="J2" i="12"/>
  <c r="W2" i="12" s="1"/>
  <c r="Q2" i="2"/>
  <c r="H2" i="12"/>
  <c r="I2" i="20"/>
  <c r="O41" i="19"/>
  <c r="H9" i="16"/>
  <c r="BI58" i="7"/>
  <c r="F42" i="20"/>
  <c r="U42" i="20" s="1"/>
  <c r="I46" i="3"/>
  <c r="E42" i="2"/>
  <c r="E42" i="12"/>
  <c r="U42" i="12" s="1"/>
  <c r="K64" i="16"/>
  <c r="N92" i="19"/>
  <c r="U19" i="2"/>
  <c r="J19" i="12"/>
  <c r="W19" i="12" s="1"/>
  <c r="K19" i="20"/>
  <c r="V23" i="3"/>
  <c r="BI22" i="7"/>
  <c r="F19" i="20"/>
  <c r="U19" i="20" s="1"/>
  <c r="E19" i="12"/>
  <c r="U19" i="12" s="1"/>
  <c r="E19" i="2"/>
  <c r="I23" i="3"/>
  <c r="J60" i="16"/>
  <c r="N35" i="19"/>
  <c r="K60" i="16"/>
  <c r="J97" i="16"/>
  <c r="H97" i="16"/>
  <c r="O32" i="19"/>
  <c r="J68" i="16"/>
  <c r="I91" i="16"/>
  <c r="J62" i="16"/>
  <c r="N14" i="19"/>
  <c r="K28" i="16"/>
  <c r="I28" i="16"/>
  <c r="H77" i="16"/>
  <c r="O95" i="19"/>
  <c r="H8" i="16"/>
  <c r="O53" i="19"/>
  <c r="BI23" i="7"/>
  <c r="E20" i="12"/>
  <c r="U20" i="12" s="1"/>
  <c r="F20" i="20"/>
  <c r="U20" i="20" s="1"/>
  <c r="E20" i="2"/>
  <c r="I24" i="3"/>
  <c r="E14" i="16"/>
  <c r="E11" i="16"/>
  <c r="U30" i="2"/>
  <c r="K30" i="20"/>
  <c r="J30" i="12"/>
  <c r="W30" i="12" s="1"/>
  <c r="V34" i="3"/>
  <c r="J66" i="16"/>
  <c r="E59" i="16"/>
  <c r="I59" i="16"/>
  <c r="E20" i="16"/>
  <c r="K20" i="16"/>
  <c r="N2" i="19"/>
  <c r="E133" i="16"/>
  <c r="E143" i="16" s="1"/>
  <c r="E101" i="16"/>
  <c r="H34" i="16"/>
  <c r="O23" i="19"/>
  <c r="J34" i="16"/>
  <c r="E98" i="16"/>
  <c r="J23" i="16"/>
  <c r="E89" i="16"/>
  <c r="H89" i="16"/>
  <c r="O57" i="19"/>
  <c r="H36" i="16"/>
  <c r="O45" i="19"/>
  <c r="J36" i="16"/>
  <c r="H35" i="16"/>
  <c r="O71" i="19"/>
  <c r="I88" i="16"/>
  <c r="E45" i="16"/>
  <c r="I45" i="16"/>
  <c r="J43" i="16"/>
  <c r="I43" i="16"/>
  <c r="J95" i="16"/>
  <c r="Q5" i="2"/>
  <c r="I5" i="20"/>
  <c r="H5" i="12"/>
  <c r="D5" i="2"/>
  <c r="K5" i="12"/>
  <c r="X5" i="12" s="1"/>
  <c r="L5" i="20"/>
  <c r="H36" i="12"/>
  <c r="I36" i="20"/>
  <c r="Q36" i="2"/>
  <c r="O19" i="19"/>
  <c r="H61" i="16"/>
  <c r="N19" i="19"/>
  <c r="K61" i="16"/>
  <c r="K7" i="20"/>
  <c r="J7" i="12"/>
  <c r="W7" i="12" s="1"/>
  <c r="U7" i="2"/>
  <c r="I11" i="3"/>
  <c r="E7" i="12"/>
  <c r="U7" i="12" s="1"/>
  <c r="E7" i="2"/>
  <c r="BI9" i="7"/>
  <c r="F7" i="20"/>
  <c r="U7" i="20" s="1"/>
  <c r="BI15" i="7"/>
  <c r="F12" i="20"/>
  <c r="U12" i="20" s="1"/>
  <c r="I16" i="3"/>
  <c r="E12" i="2"/>
  <c r="E12" i="12"/>
  <c r="U12" i="12" s="1"/>
  <c r="O94" i="19"/>
  <c r="H76" i="16"/>
  <c r="E46" i="16"/>
  <c r="E137" i="16"/>
  <c r="E149" i="16" s="1"/>
  <c r="H32" i="16"/>
  <c r="O13" i="19"/>
  <c r="N62" i="19"/>
  <c r="K70" i="16"/>
  <c r="J19" i="16"/>
  <c r="I19" i="16"/>
  <c r="E19" i="23" s="1"/>
  <c r="BI63" i="7"/>
  <c r="F46" i="20"/>
  <c r="U46" i="20" s="1"/>
  <c r="E46" i="2"/>
  <c r="I50" i="3"/>
  <c r="E46" i="12"/>
  <c r="U46" i="12" s="1"/>
  <c r="U46" i="2"/>
  <c r="V50" i="3"/>
  <c r="J46" i="12"/>
  <c r="W46" i="12" s="1"/>
  <c r="K46" i="20"/>
  <c r="N88" i="19"/>
  <c r="K18" i="16"/>
  <c r="K21" i="12"/>
  <c r="X21" i="12" s="1"/>
  <c r="L21" i="20"/>
  <c r="D21" i="2"/>
  <c r="I130" i="16"/>
  <c r="I84" i="16"/>
  <c r="H15" i="16"/>
  <c r="O84" i="19"/>
  <c r="BI56" i="7"/>
  <c r="E40" i="12"/>
  <c r="U40" i="12" s="1"/>
  <c r="I44" i="3"/>
  <c r="E40" i="2"/>
  <c r="F40" i="20"/>
  <c r="U40" i="20" s="1"/>
  <c r="BI66" i="7"/>
  <c r="E49" i="2"/>
  <c r="F49" i="20"/>
  <c r="U49" i="20" s="1"/>
  <c r="E49" i="12"/>
  <c r="U49" i="12" s="1"/>
  <c r="I53" i="3"/>
  <c r="D32" i="2"/>
  <c r="L32" i="20"/>
  <c r="K32" i="12"/>
  <c r="X32" i="12" s="1"/>
  <c r="T32" i="2"/>
  <c r="I32" i="12"/>
  <c r="V32" i="12" s="1"/>
  <c r="J32" i="20"/>
  <c r="J63" i="16"/>
  <c r="L28" i="20"/>
  <c r="D28" i="2"/>
  <c r="K28" i="12"/>
  <c r="X28" i="12" s="1"/>
  <c r="E16" i="16"/>
  <c r="I41" i="12"/>
  <c r="V41" i="12" s="1"/>
  <c r="J41" i="20"/>
  <c r="T41" i="2"/>
  <c r="J57" i="16"/>
  <c r="E3" i="16"/>
  <c r="J25" i="16"/>
  <c r="E25" i="16"/>
  <c r="H67" i="16"/>
  <c r="O12" i="19"/>
  <c r="O90" i="19"/>
  <c r="H27" i="16"/>
  <c r="J27" i="16"/>
  <c r="BI21" i="7"/>
  <c r="I22" i="3"/>
  <c r="E18" i="2"/>
  <c r="E18" i="12"/>
  <c r="U18" i="12" s="1"/>
  <c r="F18" i="20"/>
  <c r="U18" i="20" s="1"/>
  <c r="J34" i="20"/>
  <c r="I34" i="12"/>
  <c r="V34" i="12" s="1"/>
  <c r="T34" i="2"/>
  <c r="E22" i="16"/>
  <c r="E39" i="16"/>
  <c r="E104" i="16"/>
  <c r="J104" i="16"/>
  <c r="J26" i="16"/>
  <c r="BI36" i="7"/>
  <c r="I33" i="3"/>
  <c r="E29" i="12"/>
  <c r="U29" i="12" s="1"/>
  <c r="F29" i="20"/>
  <c r="U29" i="20" s="1"/>
  <c r="E29" i="2"/>
  <c r="G59" i="20"/>
  <c r="F59" i="12"/>
  <c r="G58" i="20"/>
  <c r="F58" i="12"/>
  <c r="Z112" i="16"/>
  <c r="D1" i="15"/>
  <c r="E112" i="16" s="1"/>
  <c r="N6" i="19"/>
  <c r="K10" i="16"/>
  <c r="I10" i="16"/>
  <c r="I6" i="16"/>
  <c r="N29" i="19"/>
  <c r="K6" i="16"/>
  <c r="N49" i="19"/>
  <c r="K73" i="16"/>
  <c r="N93" i="19"/>
  <c r="K65" i="16"/>
  <c r="O93" i="19"/>
  <c r="H65" i="16"/>
  <c r="N18" i="19"/>
  <c r="K42" i="16"/>
  <c r="N72" i="19"/>
  <c r="K87" i="16"/>
  <c r="I87" i="16"/>
  <c r="U1" i="15"/>
  <c r="J112" i="16" s="1"/>
  <c r="F2" i="24" s="1"/>
  <c r="N58" i="19"/>
  <c r="K100" i="16"/>
  <c r="I21" i="16"/>
  <c r="O59" i="19"/>
  <c r="H21" i="16"/>
  <c r="J12" i="16"/>
  <c r="O96" i="19"/>
  <c r="H79" i="16"/>
  <c r="O36" i="19"/>
  <c r="H93" i="16"/>
  <c r="J38" i="16"/>
  <c r="E103" i="16"/>
  <c r="BI4" i="7"/>
  <c r="E4" i="2"/>
  <c r="E4" i="12"/>
  <c r="U4" i="12" s="1"/>
  <c r="F4" i="20"/>
  <c r="U4" i="20" s="1"/>
  <c r="I8" i="3"/>
  <c r="BI25" i="7"/>
  <c r="F22" i="20"/>
  <c r="U22" i="20" s="1"/>
  <c r="E22" i="12"/>
  <c r="U22" i="12" s="1"/>
  <c r="I26" i="3"/>
  <c r="E22" i="2"/>
  <c r="E75" i="16"/>
  <c r="U45" i="2"/>
  <c r="J45" i="12"/>
  <c r="W45" i="12" s="1"/>
  <c r="K45" i="20"/>
  <c r="I82" i="16"/>
  <c r="BI60" i="7"/>
  <c r="E43" i="12"/>
  <c r="U43" i="12" s="1"/>
  <c r="E43" i="2"/>
  <c r="I47" i="3"/>
  <c r="F43" i="20"/>
  <c r="U43" i="20" s="1"/>
  <c r="U27" i="2"/>
  <c r="K27" i="20"/>
  <c r="V31" i="3"/>
  <c r="J27" i="12"/>
  <c r="W27" i="12" s="1"/>
  <c r="K80" i="16"/>
  <c r="N7" i="19"/>
  <c r="N5" i="19"/>
  <c r="K96" i="16"/>
  <c r="N46" i="19"/>
  <c r="K37" i="16"/>
  <c r="I37" i="16"/>
  <c r="J71" i="16"/>
  <c r="N67" i="19"/>
  <c r="K92" i="16"/>
  <c r="J94" i="16"/>
  <c r="K74" i="16"/>
  <c r="N50" i="19"/>
  <c r="I102" i="16"/>
  <c r="E102" i="16"/>
  <c r="E5" i="16"/>
  <c r="BI17" i="7"/>
  <c r="E14" i="2"/>
  <c r="F14" i="20"/>
  <c r="U14" i="20" s="1"/>
  <c r="E14" i="12"/>
  <c r="U14" i="12" s="1"/>
  <c r="I18" i="3"/>
  <c r="H14" i="12"/>
  <c r="I14" i="20"/>
  <c r="Q14" i="2"/>
  <c r="E33" i="16"/>
  <c r="E78" i="16"/>
  <c r="T6" i="2"/>
  <c r="I6" i="12"/>
  <c r="V6" i="12" s="1"/>
  <c r="J6" i="20"/>
  <c r="J49" i="16"/>
  <c r="H38" i="12"/>
  <c r="Q38" i="2"/>
  <c r="I38" i="20"/>
  <c r="E132" i="16"/>
  <c r="E142" i="16" s="1"/>
  <c r="E86" i="16"/>
  <c r="I81" i="16"/>
  <c r="K81" i="16"/>
  <c r="N37" i="19"/>
  <c r="J41" i="16"/>
  <c r="I58" i="16"/>
  <c r="E58" i="16"/>
  <c r="I131" i="16"/>
  <c r="I85" i="16"/>
  <c r="E44" i="16"/>
  <c r="J44" i="16"/>
  <c r="I83" i="16"/>
  <c r="K83" i="16"/>
  <c r="N38" i="19"/>
  <c r="J4" i="16"/>
  <c r="BI61" i="7"/>
  <c r="F44" i="20"/>
  <c r="U44" i="20" s="1"/>
  <c r="E44" i="2"/>
  <c r="E44" i="12"/>
  <c r="U44" i="12" s="1"/>
  <c r="I48" i="3"/>
  <c r="I69" i="16"/>
  <c r="I26" i="12"/>
  <c r="V26" i="12" s="1"/>
  <c r="J26" i="20"/>
  <c r="T26" i="2"/>
  <c r="I31" i="16"/>
  <c r="I136" i="16"/>
  <c r="T11" i="2"/>
  <c r="J11" i="20"/>
  <c r="I11" i="12"/>
  <c r="V11" i="12" s="1"/>
  <c r="K47" i="12"/>
  <c r="X47" i="12" s="1"/>
  <c r="D47" i="2"/>
  <c r="L47" i="20"/>
  <c r="H47" i="12"/>
  <c r="I47" i="20"/>
  <c r="Q47" i="2"/>
  <c r="O91" i="19"/>
  <c r="H47" i="16"/>
  <c r="J24" i="16"/>
  <c r="E13" i="16"/>
  <c r="N16" i="19"/>
  <c r="K13" i="16"/>
  <c r="I31" i="20"/>
  <c r="H31" i="12"/>
  <c r="Q31" i="2"/>
  <c r="I23" i="12"/>
  <c r="V23" i="12" s="1"/>
  <c r="T23" i="2"/>
  <c r="J23" i="20"/>
  <c r="I2" i="12"/>
  <c r="V2" i="12" s="1"/>
  <c r="T2" i="2"/>
  <c r="J2" i="20"/>
  <c r="V46" i="3"/>
  <c r="U42" i="2"/>
  <c r="K42" i="20"/>
  <c r="J42" i="12"/>
  <c r="W42" i="12" s="1"/>
  <c r="H64" i="16"/>
  <c r="O92" i="19"/>
  <c r="E64" i="16"/>
  <c r="I97" i="16"/>
  <c r="K68" i="16"/>
  <c r="N44" i="19"/>
  <c r="E91" i="16"/>
  <c r="K62" i="16"/>
  <c r="N9" i="19"/>
  <c r="H28" i="16"/>
  <c r="O14" i="19"/>
  <c r="J28" i="16"/>
  <c r="K8" i="16"/>
  <c r="N53" i="19"/>
  <c r="T20" i="2"/>
  <c r="J20" i="20"/>
  <c r="I20" i="12"/>
  <c r="V20" i="12" s="1"/>
  <c r="O86" i="19"/>
  <c r="H14" i="16"/>
  <c r="H11" i="16"/>
  <c r="O42" i="19"/>
  <c r="J11" i="16"/>
  <c r="T30" i="2"/>
  <c r="I30" i="12"/>
  <c r="V30" i="12" s="1"/>
  <c r="J30" i="20"/>
  <c r="O11" i="19"/>
  <c r="H66" i="16"/>
  <c r="BI19" i="7"/>
  <c r="F16" i="20"/>
  <c r="U16" i="20" s="1"/>
  <c r="E16" i="12"/>
  <c r="U16" i="12" s="1"/>
  <c r="I20" i="3"/>
  <c r="E16" i="2"/>
  <c r="K59" i="16"/>
  <c r="N27" i="19"/>
  <c r="O2" i="19"/>
  <c r="H20" i="16"/>
  <c r="O69" i="19"/>
  <c r="H133" i="16"/>
  <c r="H101" i="16"/>
  <c r="K101" i="16"/>
  <c r="K133" i="16"/>
  <c r="N69" i="19"/>
  <c r="N23" i="19"/>
  <c r="K34" i="16"/>
  <c r="I98" i="16"/>
  <c r="E23" i="16"/>
  <c r="K23" i="16"/>
  <c r="N89" i="19"/>
  <c r="J89" i="16"/>
  <c r="E36" i="16"/>
  <c r="E35" i="16"/>
  <c r="J88" i="16"/>
  <c r="E134" i="16"/>
  <c r="E146" i="16" s="1"/>
  <c r="E29" i="16"/>
  <c r="H134" i="16"/>
  <c r="H29" i="16"/>
  <c r="O77" i="19"/>
  <c r="N33" i="19"/>
  <c r="K45" i="16"/>
  <c r="E43" i="16"/>
  <c r="J72" i="16"/>
  <c r="I72" i="16"/>
  <c r="E95" i="16"/>
  <c r="BI5" i="7"/>
  <c r="I9" i="3"/>
  <c r="E5" i="12"/>
  <c r="U5" i="12" s="1"/>
  <c r="F5" i="20"/>
  <c r="U5" i="20" s="1"/>
  <c r="E5" i="2"/>
  <c r="BI46" i="7"/>
  <c r="E36" i="2"/>
  <c r="I40" i="3"/>
  <c r="F36" i="20"/>
  <c r="U36" i="20" s="1"/>
  <c r="E36" i="12"/>
  <c r="U36" i="12" s="1"/>
  <c r="E61" i="16"/>
  <c r="J61" i="16"/>
  <c r="H7" i="12"/>
  <c r="I7" i="20"/>
  <c r="E76" i="16"/>
  <c r="I32" i="16"/>
  <c r="I70" i="16"/>
  <c r="E19" i="16"/>
  <c r="N22" i="19"/>
  <c r="K19" i="16"/>
  <c r="I18" i="16"/>
  <c r="E18" i="16"/>
  <c r="K21" i="20"/>
  <c r="U21" i="2"/>
  <c r="J21" i="12"/>
  <c r="W21" i="12" s="1"/>
  <c r="V25" i="3"/>
  <c r="K84" i="16"/>
  <c r="N97" i="19"/>
  <c r="K130" i="16"/>
  <c r="E84" i="16"/>
  <c r="E130" i="16"/>
  <c r="E140" i="16" s="1"/>
  <c r="J15" i="16"/>
  <c r="K40" i="12"/>
  <c r="X40" i="12" s="1"/>
  <c r="L40" i="20"/>
  <c r="D40" i="2"/>
  <c r="BI20" i="7"/>
  <c r="E17" i="2"/>
  <c r="I21" i="3"/>
  <c r="E17" i="12"/>
  <c r="U17" i="12" s="1"/>
  <c r="F17" i="20"/>
  <c r="U17" i="20" s="1"/>
  <c r="J17" i="20"/>
  <c r="I17" i="12"/>
  <c r="V17" i="12" s="1"/>
  <c r="T17" i="2"/>
  <c r="I28" i="20"/>
  <c r="J28" i="20"/>
  <c r="T28" i="2"/>
  <c r="I28" i="12"/>
  <c r="V28" i="12" s="1"/>
  <c r="BI43" i="7"/>
  <c r="I37" i="3"/>
  <c r="F33" i="20"/>
  <c r="U33" i="20" s="1"/>
  <c r="E33" i="12"/>
  <c r="U33" i="12" s="1"/>
  <c r="E33" i="2"/>
  <c r="D33" i="2"/>
  <c r="L33" i="20"/>
  <c r="K33" i="12"/>
  <c r="X33" i="12" s="1"/>
  <c r="E57" i="16"/>
  <c r="J3" i="16"/>
  <c r="H48" i="16"/>
  <c r="O78" i="19"/>
  <c r="I48" i="16"/>
  <c r="I25" i="16"/>
  <c r="E67" i="16"/>
  <c r="I67" i="16"/>
  <c r="I27" i="16"/>
  <c r="T18" i="2"/>
  <c r="I18" i="12"/>
  <c r="V18" i="12" s="1"/>
  <c r="J18" i="20"/>
  <c r="BI44" i="7"/>
  <c r="I38" i="3"/>
  <c r="F34" i="20"/>
  <c r="U34" i="20" s="1"/>
  <c r="E34" i="2"/>
  <c r="E34" i="12"/>
  <c r="U34" i="12" s="1"/>
  <c r="J22" i="16"/>
  <c r="O56" i="19"/>
  <c r="H104" i="16"/>
  <c r="N56" i="19"/>
  <c r="K104" i="16"/>
  <c r="I26" i="16"/>
  <c r="D29" i="2"/>
  <c r="K29" i="12"/>
  <c r="X29" i="12" s="1"/>
  <c r="L29" i="20"/>
  <c r="J29" i="20"/>
  <c r="T29" i="2"/>
  <c r="I29" i="12"/>
  <c r="V29" i="12" s="1"/>
  <c r="F58" i="2"/>
  <c r="J2" i="16"/>
  <c r="H10" i="16"/>
  <c r="O6" i="19"/>
  <c r="J6" i="16"/>
  <c r="E65" i="16"/>
  <c r="J65" i="16"/>
  <c r="E42" i="16"/>
  <c r="I42" i="16"/>
  <c r="E87" i="16"/>
  <c r="J100" i="16"/>
  <c r="E21" i="16"/>
  <c r="BI47" i="7"/>
  <c r="F37" i="20"/>
  <c r="U37" i="20" s="1"/>
  <c r="E37" i="2"/>
  <c r="E37" i="12"/>
  <c r="U37" i="12" s="1"/>
  <c r="I41" i="3"/>
  <c r="I12" i="16"/>
  <c r="E79" i="16"/>
  <c r="I93" i="16"/>
  <c r="O40" i="19"/>
  <c r="H38" i="16"/>
  <c r="E38" i="16"/>
  <c r="J103" i="16"/>
  <c r="U4" i="2"/>
  <c r="J4" i="12"/>
  <c r="W4" i="12" s="1"/>
  <c r="K4" i="20"/>
  <c r="H22" i="12"/>
  <c r="Q22" i="2"/>
  <c r="I22" i="20"/>
  <c r="BI13" i="7"/>
  <c r="E10" i="2"/>
  <c r="I14" i="3"/>
  <c r="F10" i="20"/>
  <c r="U10" i="20" s="1"/>
  <c r="E10" i="12"/>
  <c r="U10" i="12" s="1"/>
  <c r="K10" i="12"/>
  <c r="X10" i="12" s="1"/>
  <c r="D10" i="2"/>
  <c r="L10" i="20"/>
  <c r="J75" i="16"/>
  <c r="BI62" i="7"/>
  <c r="I49" i="3"/>
  <c r="F45" i="20"/>
  <c r="U45" i="20" s="1"/>
  <c r="E45" i="2"/>
  <c r="E45" i="12"/>
  <c r="U45" i="12" s="1"/>
  <c r="H45" i="12"/>
  <c r="I45" i="20"/>
  <c r="Q45" i="2"/>
  <c r="E82" i="16"/>
  <c r="O34" i="19"/>
  <c r="H82" i="16"/>
  <c r="K43" i="20"/>
  <c r="J43" i="12"/>
  <c r="W43" i="12" s="1"/>
  <c r="U43" i="2"/>
  <c r="Q27" i="2"/>
  <c r="H27" i="12"/>
  <c r="I27" i="20"/>
  <c r="E40" i="16"/>
  <c r="E80" i="16"/>
  <c r="J80" i="16"/>
  <c r="E96" i="16"/>
  <c r="O46" i="19"/>
  <c r="H37" i="16"/>
  <c r="E37" i="16"/>
  <c r="I71" i="16"/>
  <c r="O67" i="19"/>
  <c r="H92" i="16"/>
  <c r="I94" i="16"/>
  <c r="O4" i="19"/>
  <c r="H94" i="16"/>
  <c r="D48" i="2"/>
  <c r="L48" i="20"/>
  <c r="K48" i="12"/>
  <c r="X48" i="12" s="1"/>
  <c r="V52" i="3"/>
  <c r="U48" i="2"/>
  <c r="K48" i="20"/>
  <c r="J48" i="12"/>
  <c r="W48" i="12" s="1"/>
  <c r="J74" i="16"/>
  <c r="H74" i="16"/>
  <c r="O50" i="19"/>
  <c r="J5" i="16"/>
  <c r="N39" i="19"/>
  <c r="K78" i="16"/>
  <c r="BI7" i="7"/>
  <c r="F6" i="20"/>
  <c r="U6" i="20" s="1"/>
  <c r="E6" i="2"/>
  <c r="E6" i="12"/>
  <c r="U6" i="12" s="1"/>
  <c r="I10" i="3"/>
  <c r="F57" i="12"/>
  <c r="G57" i="20"/>
  <c r="BI48" i="7"/>
  <c r="E38" i="2"/>
  <c r="I42" i="3"/>
  <c r="F38" i="20"/>
  <c r="U38" i="20" s="1"/>
  <c r="E38" i="12"/>
  <c r="U38" i="12" s="1"/>
  <c r="I86" i="16"/>
  <c r="I132" i="16"/>
  <c r="O37" i="19"/>
  <c r="H81" i="16"/>
  <c r="J99" i="16"/>
  <c r="I99" i="16"/>
  <c r="K41" i="16"/>
  <c r="N30" i="19"/>
  <c r="J85" i="16"/>
  <c r="J131" i="16"/>
  <c r="I44" i="16"/>
  <c r="N24" i="19"/>
  <c r="K44" i="16"/>
  <c r="J83" i="16"/>
  <c r="K4" i="16"/>
  <c r="N83" i="19"/>
  <c r="O83" i="19"/>
  <c r="H4" i="16"/>
  <c r="V48" i="3"/>
  <c r="U44" i="2"/>
  <c r="K44" i="20"/>
  <c r="J44" i="12"/>
  <c r="W44" i="12" s="1"/>
  <c r="O61" i="19"/>
  <c r="H69" i="16"/>
  <c r="O15" i="19"/>
  <c r="H31" i="16"/>
  <c r="H136" i="16"/>
  <c r="BI14" i="7"/>
  <c r="F11" i="20"/>
  <c r="U11" i="20" s="1"/>
  <c r="E11" i="2"/>
  <c r="E11" i="12"/>
  <c r="U11" i="12" s="1"/>
  <c r="I15" i="3"/>
  <c r="H24" i="16"/>
  <c r="O52" i="19"/>
  <c r="BI27" i="7"/>
  <c r="E23" i="12"/>
  <c r="U23" i="12" s="1"/>
  <c r="F23" i="20"/>
  <c r="U23" i="20" s="1"/>
  <c r="I27" i="3"/>
  <c r="E23" i="2"/>
  <c r="E47" i="16"/>
  <c r="I47" i="16"/>
  <c r="E24" i="16"/>
  <c r="I13" i="16"/>
  <c r="O16" i="19"/>
  <c r="H13" i="16"/>
  <c r="L31" i="20"/>
  <c r="K31" i="12"/>
  <c r="X31" i="12" s="1"/>
  <c r="D31" i="2"/>
  <c r="BI29" i="7"/>
  <c r="I28" i="3"/>
  <c r="E24" i="12"/>
  <c r="U24" i="12" s="1"/>
  <c r="E24" i="2"/>
  <c r="F24" i="20"/>
  <c r="U24" i="20" s="1"/>
  <c r="E90" i="16"/>
  <c r="N41" i="19"/>
  <c r="K9" i="16"/>
  <c r="J9" i="16"/>
  <c r="H42" i="12"/>
  <c r="I42" i="20"/>
  <c r="Q42" i="2"/>
  <c r="I42" i="12"/>
  <c r="V42" i="12" s="1"/>
  <c r="T42" i="2"/>
  <c r="J42" i="20"/>
  <c r="I64" i="16"/>
  <c r="BI45" i="7"/>
  <c r="I39" i="3"/>
  <c r="F35" i="20"/>
  <c r="U35" i="20" s="1"/>
  <c r="E35" i="12"/>
  <c r="U35" i="12" s="1"/>
  <c r="E35" i="2"/>
  <c r="I19" i="12"/>
  <c r="V19" i="12" s="1"/>
  <c r="T19" i="2"/>
  <c r="J19" i="20"/>
  <c r="I19" i="20"/>
  <c r="H19" i="12"/>
  <c r="Q19" i="2"/>
  <c r="O35" i="19"/>
  <c r="H60" i="16"/>
  <c r="E97" i="16"/>
  <c r="E68" i="16"/>
  <c r="K91" i="16"/>
  <c r="N8" i="19"/>
  <c r="H91" i="16"/>
  <c r="O8" i="19"/>
  <c r="I62" i="16"/>
  <c r="J77" i="16"/>
  <c r="N95" i="19"/>
  <c r="K77" i="16"/>
  <c r="J8" i="16"/>
  <c r="D20" i="2"/>
  <c r="K20" i="12"/>
  <c r="X20" i="12" s="1"/>
  <c r="L20" i="20"/>
  <c r="Q20" i="2"/>
  <c r="I20" i="20"/>
  <c r="H20" i="12"/>
  <c r="I14" i="16"/>
  <c r="K11" i="16"/>
  <c r="N42" i="19"/>
  <c r="BI39" i="7"/>
  <c r="E30" i="2"/>
  <c r="E30" i="12"/>
  <c r="U30" i="12" s="1"/>
  <c r="I34" i="3"/>
  <c r="F30" i="20"/>
  <c r="U30" i="20" s="1"/>
  <c r="H30" i="12"/>
  <c r="I30" i="20"/>
  <c r="Q30" i="2"/>
  <c r="I15" i="20"/>
  <c r="Q15" i="2"/>
  <c r="H15" i="12"/>
  <c r="BI12" i="7"/>
  <c r="E9" i="12"/>
  <c r="U9" i="12" s="1"/>
  <c r="E9" i="2"/>
  <c r="F9" i="20"/>
  <c r="U9" i="20" s="1"/>
  <c r="I13" i="3"/>
  <c r="E66" i="16"/>
  <c r="K66" i="16"/>
  <c r="N11" i="19"/>
  <c r="K16" i="12"/>
  <c r="X16" i="12" s="1"/>
  <c r="L16" i="20"/>
  <c r="D16" i="2"/>
  <c r="T16" i="2"/>
  <c r="J16" i="20"/>
  <c r="I16" i="12"/>
  <c r="V16" i="12" s="1"/>
  <c r="H39" i="12"/>
  <c r="I39" i="20"/>
  <c r="Q39" i="2"/>
  <c r="BI11" i="7"/>
  <c r="E8" i="2"/>
  <c r="F8" i="20"/>
  <c r="U8" i="20" s="1"/>
  <c r="E8" i="12"/>
  <c r="U8" i="12" s="1"/>
  <c r="I12" i="3"/>
  <c r="H59" i="16"/>
  <c r="O27" i="19"/>
  <c r="J20" i="16"/>
  <c r="I101" i="16"/>
  <c r="I133" i="16"/>
  <c r="I34" i="16"/>
  <c r="J98" i="16"/>
  <c r="O70" i="19"/>
  <c r="H98" i="16"/>
  <c r="I89" i="16"/>
  <c r="I36" i="16"/>
  <c r="I35" i="16"/>
  <c r="J35" i="16"/>
  <c r="N73" i="19"/>
  <c r="K88" i="16"/>
  <c r="K29" i="16"/>
  <c r="K134" i="16"/>
  <c r="N77" i="19"/>
  <c r="O33" i="19"/>
  <c r="H45" i="16"/>
  <c r="K43" i="16"/>
  <c r="N66" i="19"/>
  <c r="K72" i="16"/>
  <c r="N48" i="19"/>
  <c r="O48" i="19"/>
  <c r="H72" i="16"/>
  <c r="O63" i="19"/>
  <c r="H95" i="16"/>
  <c r="I95" i="16"/>
  <c r="V40" i="3"/>
  <c r="K36" i="20"/>
  <c r="U36" i="2"/>
  <c r="J36" i="12"/>
  <c r="W36" i="12" s="1"/>
  <c r="J36" i="20"/>
  <c r="I36" i="12"/>
  <c r="V36" i="12" s="1"/>
  <c r="T36" i="2"/>
  <c r="I61" i="16"/>
  <c r="I7" i="12"/>
  <c r="V7" i="12" s="1"/>
  <c r="J7" i="20"/>
  <c r="T7" i="2"/>
  <c r="I12" i="20"/>
  <c r="H12" i="12"/>
  <c r="Q12" i="2"/>
  <c r="K76" i="16"/>
  <c r="N94" i="19"/>
  <c r="I76" i="16"/>
  <c r="E32" i="16"/>
  <c r="K32" i="16"/>
  <c r="N13" i="19"/>
  <c r="E70" i="16"/>
  <c r="J70" i="16"/>
  <c r="D46" i="2"/>
  <c r="L46" i="20"/>
  <c r="K46" i="12"/>
  <c r="X46" i="12" s="1"/>
  <c r="T46" i="2"/>
  <c r="I46" i="12"/>
  <c r="V46" i="12" s="1"/>
  <c r="J46" i="20"/>
  <c r="H18" i="16"/>
  <c r="O88" i="19"/>
  <c r="T1" i="15"/>
  <c r="I112" i="16" s="1"/>
  <c r="E2" i="24" s="1"/>
  <c r="I21" i="20"/>
  <c r="H21" i="12"/>
  <c r="Q21" i="2"/>
  <c r="O97" i="19"/>
  <c r="H130" i="16"/>
  <c r="H84" i="16"/>
  <c r="N84" i="19"/>
  <c r="K15" i="16"/>
  <c r="K40" i="20"/>
  <c r="V44" i="3"/>
  <c r="U40" i="2"/>
  <c r="J40" i="12"/>
  <c r="W40" i="12" s="1"/>
  <c r="J17" i="12"/>
  <c r="W17" i="12" s="1"/>
  <c r="K17" i="20"/>
  <c r="U17" i="2"/>
  <c r="BI42" i="7"/>
  <c r="I36" i="3"/>
  <c r="E32" i="12"/>
  <c r="U32" i="12" s="1"/>
  <c r="F32" i="20"/>
  <c r="U32" i="20" s="1"/>
  <c r="E32" i="2"/>
  <c r="I63" i="16"/>
  <c r="N10" i="19"/>
  <c r="K63" i="16"/>
  <c r="BI34" i="7"/>
  <c r="E28" i="2"/>
  <c r="E28" i="12"/>
  <c r="U28" i="12" s="1"/>
  <c r="F28" i="20"/>
  <c r="U28" i="20" s="1"/>
  <c r="I32" i="3"/>
  <c r="J33" i="12"/>
  <c r="W33" i="12" s="1"/>
  <c r="K33" i="20"/>
  <c r="V37" i="3"/>
  <c r="U33" i="2"/>
  <c r="H33" i="12"/>
  <c r="Q33" i="2"/>
  <c r="I33" i="20"/>
  <c r="BI57" i="7"/>
  <c r="E41" i="2"/>
  <c r="F41" i="20"/>
  <c r="U41" i="20" s="1"/>
  <c r="E41" i="12"/>
  <c r="U41" i="12" s="1"/>
  <c r="I45" i="3"/>
  <c r="I41" i="20"/>
  <c r="H41" i="12"/>
  <c r="Q41" i="2"/>
  <c r="K57" i="16"/>
  <c r="N25" i="19"/>
  <c r="K3" i="16"/>
  <c r="N28" i="19"/>
  <c r="BI30" i="7"/>
  <c r="I29" i="3"/>
  <c r="E25" i="12"/>
  <c r="U25" i="12" s="1"/>
  <c r="F25" i="20"/>
  <c r="U25" i="20" s="1"/>
  <c r="E25" i="2"/>
  <c r="J25" i="20"/>
  <c r="I25" i="12"/>
  <c r="V25" i="12" s="1"/>
  <c r="T25" i="2"/>
  <c r="J48" i="16"/>
  <c r="O75" i="19"/>
  <c r="H25" i="16"/>
  <c r="N12" i="19"/>
  <c r="K67" i="16"/>
  <c r="K27" i="16"/>
  <c r="N90" i="19"/>
  <c r="J18" i="12"/>
  <c r="W18" i="12" s="1"/>
  <c r="U18" i="2"/>
  <c r="V22" i="3"/>
  <c r="K18" i="20"/>
  <c r="K34" i="20"/>
  <c r="J34" i="12"/>
  <c r="W34" i="12" s="1"/>
  <c r="U34" i="2"/>
  <c r="K22" i="16"/>
  <c r="N65" i="19"/>
  <c r="K39" i="16"/>
  <c r="N3" i="19"/>
  <c r="I39" i="16"/>
  <c r="H26" i="16"/>
  <c r="O81" i="19"/>
  <c r="H29" i="12"/>
  <c r="Q29" i="2"/>
  <c r="I29" i="20"/>
  <c r="I2" i="16"/>
  <c r="H2" i="16"/>
  <c r="O20" i="19"/>
  <c r="E2" i="16"/>
  <c r="J10" i="16"/>
  <c r="E6" i="16"/>
  <c r="J73" i="16"/>
  <c r="O49" i="19"/>
  <c r="H73" i="16"/>
  <c r="J42" i="16"/>
  <c r="H42" i="16"/>
  <c r="O18" i="19"/>
  <c r="O72" i="19"/>
  <c r="H87" i="16"/>
  <c r="H100" i="16"/>
  <c r="O58" i="19"/>
  <c r="E100" i="16"/>
  <c r="J21" i="16"/>
  <c r="K37" i="20"/>
  <c r="J37" i="12"/>
  <c r="W37" i="12" s="1"/>
  <c r="U37" i="2"/>
  <c r="K12" i="16"/>
  <c r="N21" i="19"/>
  <c r="J79" i="16"/>
  <c r="I79" i="16"/>
  <c r="K93" i="16"/>
  <c r="N36" i="19"/>
  <c r="I38" i="16"/>
  <c r="O55" i="19"/>
  <c r="H103" i="16"/>
  <c r="K103" i="16"/>
  <c r="N55" i="19"/>
  <c r="I10" i="12"/>
  <c r="V10" i="12" s="1"/>
  <c r="T10" i="2"/>
  <c r="J10" i="20"/>
  <c r="H75" i="16"/>
  <c r="O31" i="19"/>
  <c r="K75" i="16"/>
  <c r="N31" i="19"/>
  <c r="K82" i="16"/>
  <c r="N34" i="19"/>
  <c r="H43" i="12"/>
  <c r="I43" i="20"/>
  <c r="Q43" i="2"/>
  <c r="J27" i="20"/>
  <c r="T27" i="2"/>
  <c r="I27" i="12"/>
  <c r="V27" i="12" s="1"/>
  <c r="L27" i="20"/>
  <c r="K27" i="12"/>
  <c r="X27" i="12" s="1"/>
  <c r="D27" i="2"/>
  <c r="H80" i="16"/>
  <c r="O7" i="19"/>
  <c r="I80" i="16"/>
  <c r="I96" i="16"/>
  <c r="O5" i="19"/>
  <c r="H96" i="16"/>
  <c r="E71" i="16"/>
  <c r="I92" i="16"/>
  <c r="E94" i="16"/>
  <c r="E74" i="16"/>
  <c r="J13" i="20"/>
  <c r="I13" i="12"/>
  <c r="V13" i="12" s="1"/>
  <c r="T13" i="2"/>
  <c r="O51" i="19"/>
  <c r="H102" i="16"/>
  <c r="N51" i="19"/>
  <c r="K102" i="16"/>
  <c r="H5" i="16"/>
  <c r="O79" i="19"/>
  <c r="N79" i="19"/>
  <c r="K5" i="16"/>
  <c r="I78" i="16"/>
  <c r="O39" i="19"/>
  <c r="H78" i="16"/>
  <c r="Q7" i="2"/>
  <c r="H6" i="12"/>
  <c r="I6" i="20"/>
  <c r="Q6" i="2"/>
  <c r="E49" i="16"/>
  <c r="N54" i="19"/>
  <c r="K49" i="16"/>
  <c r="T38" i="2"/>
  <c r="J38" i="20"/>
  <c r="I38" i="12"/>
  <c r="V38" i="12" s="1"/>
  <c r="J132" i="16"/>
  <c r="J86" i="16"/>
  <c r="H132" i="16"/>
  <c r="O60" i="19"/>
  <c r="H86" i="16"/>
  <c r="E81" i="16"/>
  <c r="J81" i="16"/>
  <c r="E99" i="16"/>
  <c r="E41" i="16"/>
  <c r="N26" i="19"/>
  <c r="K58" i="16"/>
  <c r="K85" i="16"/>
  <c r="K131" i="16"/>
  <c r="N64" i="19"/>
  <c r="E83" i="16"/>
  <c r="E4" i="16"/>
  <c r="K44" i="12"/>
  <c r="X44" i="12" s="1"/>
  <c r="L44" i="20"/>
  <c r="D44" i="2"/>
  <c r="I44" i="12"/>
  <c r="V44" i="12" s="1"/>
  <c r="T44" i="2"/>
  <c r="J44" i="20"/>
  <c r="E69" i="16"/>
  <c r="Q26" i="2"/>
  <c r="I26" i="20"/>
  <c r="H26" i="12"/>
  <c r="J136" i="16"/>
  <c r="J31" i="16"/>
  <c r="N15" i="19"/>
  <c r="K136" i="16"/>
  <c r="K31" i="16"/>
  <c r="I47" i="12"/>
  <c r="V47" i="12" s="1"/>
  <c r="J47" i="20"/>
  <c r="T47" i="2"/>
  <c r="T3" i="12"/>
  <c r="AJ61" i="3"/>
  <c r="F7" i="3"/>
  <c r="W3" i="20"/>
  <c r="AD61" i="3"/>
  <c r="L3" i="12"/>
  <c r="AC3" i="2"/>
  <c r="AD1" i="3"/>
  <c r="M3" i="20"/>
  <c r="O57" i="20"/>
  <c r="N57" i="12"/>
  <c r="K28" i="20" l="1"/>
  <c r="U28" i="2"/>
  <c r="J28" i="12"/>
  <c r="W28" i="12" s="1"/>
  <c r="R132" i="19"/>
  <c r="R136" i="19" s="1"/>
  <c r="G28" i="36"/>
  <c r="G23" i="36"/>
  <c r="G3" i="32"/>
  <c r="U11" i="2"/>
  <c r="F11" i="36"/>
  <c r="H7" i="32"/>
  <c r="G25" i="36"/>
  <c r="BK7" i="3"/>
  <c r="AE4" i="3" s="1"/>
  <c r="E4" i="3" s="1"/>
  <c r="K22" i="20"/>
  <c r="F22" i="36"/>
  <c r="K39" i="12"/>
  <c r="X39" i="12" s="1"/>
  <c r="G39" i="36"/>
  <c r="I15" i="12"/>
  <c r="V15" i="12" s="1"/>
  <c r="E15" i="36"/>
  <c r="J12" i="12"/>
  <c r="W12" i="12" s="1"/>
  <c r="F12" i="36"/>
  <c r="I16" i="20"/>
  <c r="D16" i="36"/>
  <c r="J26" i="12"/>
  <c r="W26" i="12" s="1"/>
  <c r="F26" i="36"/>
  <c r="T39" i="2"/>
  <c r="E39" i="36"/>
  <c r="I45" i="12"/>
  <c r="V45" i="12" s="1"/>
  <c r="E45" i="36"/>
  <c r="D6" i="2"/>
  <c r="G6" i="36"/>
  <c r="J43" i="20"/>
  <c r="E43" i="36"/>
  <c r="V51" i="3"/>
  <c r="F47" i="36"/>
  <c r="K127" i="19"/>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H6" i="32"/>
  <c r="G14" i="36"/>
  <c r="H17" i="12"/>
  <c r="D17" i="36"/>
  <c r="T35" i="2"/>
  <c r="E35" i="36"/>
  <c r="K24" i="20"/>
  <c r="F24" i="36"/>
  <c r="Q24" i="2"/>
  <c r="D24" i="36"/>
  <c r="K121" i="19"/>
  <c r="K122" i="19"/>
  <c r="K130" i="19"/>
  <c r="K25" i="20"/>
  <c r="F25" i="36"/>
  <c r="H9" i="32"/>
  <c r="G37" i="36"/>
  <c r="J14" i="20"/>
  <c r="E14" i="36"/>
  <c r="K6" i="20"/>
  <c r="F6" i="36"/>
  <c r="L4" i="20"/>
  <c r="G4" i="36"/>
  <c r="K45" i="12"/>
  <c r="X45" i="12" s="1"/>
  <c r="G45" i="36"/>
  <c r="J22" i="20"/>
  <c r="E22" i="36"/>
  <c r="J35" i="12"/>
  <c r="W35" i="12" s="1"/>
  <c r="F35" i="36"/>
  <c r="V47" i="3"/>
  <c r="G43" i="36"/>
  <c r="J40" i="20"/>
  <c r="E40" i="36"/>
  <c r="Q9" i="2"/>
  <c r="D9" i="36"/>
  <c r="K15" i="20"/>
  <c r="F15" i="36"/>
  <c r="L7" i="20"/>
  <c r="G7" i="36"/>
  <c r="J8" i="20"/>
  <c r="E8" i="36"/>
  <c r="H49" i="12"/>
  <c r="D49" i="36"/>
  <c r="U32" i="2"/>
  <c r="F32" i="36"/>
  <c r="K123" i="19"/>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K34" i="12"/>
  <c r="X34" i="12" s="1"/>
  <c r="G34" i="36"/>
  <c r="D9" i="2"/>
  <c r="G9" i="36"/>
  <c r="J4" i="20"/>
  <c r="E4" i="36"/>
  <c r="J16" i="12"/>
  <c r="W16" i="12" s="1"/>
  <c r="F16" i="36"/>
  <c r="K126" i="19"/>
  <c r="K8" i="32"/>
  <c r="D28" i="36"/>
  <c r="H28" i="12"/>
  <c r="Q28" i="2"/>
  <c r="U3" i="15"/>
  <c r="J114" i="16" s="1"/>
  <c r="T3" i="15"/>
  <c r="S3" i="15"/>
  <c r="H114" i="16" s="1"/>
  <c r="K124" i="19"/>
  <c r="K128" i="19"/>
  <c r="R3" i="15"/>
  <c r="K114" i="16" s="1"/>
  <c r="J12" i="20"/>
  <c r="K125" i="19"/>
  <c r="K129" i="19"/>
  <c r="R2" i="15"/>
  <c r="K113" i="16" s="1"/>
  <c r="H10" i="24" s="1"/>
  <c r="S2" i="15"/>
  <c r="H113" i="16" s="1"/>
  <c r="G10" i="24" s="1"/>
  <c r="U2" i="15"/>
  <c r="J113" i="16" s="1"/>
  <c r="F10" i="24" s="1"/>
  <c r="T2" i="15"/>
  <c r="I113" i="16" s="1"/>
  <c r="E10" i="24" s="1"/>
  <c r="K49" i="12"/>
  <c r="X49" i="12" s="1"/>
  <c r="T48" i="2"/>
  <c r="K39" i="20"/>
  <c r="D34" i="2"/>
  <c r="K49" i="20"/>
  <c r="T37" i="2"/>
  <c r="J37" i="20"/>
  <c r="Q49" i="2"/>
  <c r="K46" i="16"/>
  <c r="V11" i="3"/>
  <c r="I49" i="20"/>
  <c r="I22" i="12"/>
  <c r="V22" i="12" s="1"/>
  <c r="T8" i="2"/>
  <c r="K7" i="12"/>
  <c r="X7" i="12" s="1"/>
  <c r="L34" i="20"/>
  <c r="J41" i="12"/>
  <c r="W41" i="12" s="1"/>
  <c r="V53" i="3"/>
  <c r="H46" i="16"/>
  <c r="H135" i="16"/>
  <c r="K41" i="20"/>
  <c r="Q32" i="2"/>
  <c r="L26" i="20"/>
  <c r="K7" i="16"/>
  <c r="L17" i="20"/>
  <c r="H24" i="12"/>
  <c r="I17" i="20"/>
  <c r="K47" i="20"/>
  <c r="L14" i="20"/>
  <c r="Q40" i="2"/>
  <c r="J30" i="16"/>
  <c r="H13" i="12"/>
  <c r="L11" i="20"/>
  <c r="D7" i="2"/>
  <c r="O80" i="19"/>
  <c r="I48" i="12"/>
  <c r="V48" i="12" s="1"/>
  <c r="L49" i="20"/>
  <c r="I8" i="12"/>
  <c r="V8" i="12" s="1"/>
  <c r="O82" i="19"/>
  <c r="V28" i="3"/>
  <c r="N43" i="19"/>
  <c r="I32" i="20"/>
  <c r="U49" i="2"/>
  <c r="H137" i="16"/>
  <c r="J39" i="12"/>
  <c r="W39" i="12" s="1"/>
  <c r="V39" i="3"/>
  <c r="H17" i="16"/>
  <c r="K26" i="12"/>
  <c r="X26" i="12" s="1"/>
  <c r="L35" i="20"/>
  <c r="V36" i="3"/>
  <c r="V38" i="3"/>
  <c r="D35" i="2"/>
  <c r="K32" i="20"/>
  <c r="V17" i="3"/>
  <c r="I5" i="32" s="1"/>
  <c r="T43" i="2"/>
  <c r="J15" i="12"/>
  <c r="W15" i="12" s="1"/>
  <c r="I40" i="16"/>
  <c r="F7" i="26" s="1"/>
  <c r="I24" i="20"/>
  <c r="J24" i="12"/>
  <c r="W24" i="12" s="1"/>
  <c r="T22" i="2"/>
  <c r="N17" i="19"/>
  <c r="U24" i="2"/>
  <c r="K33" i="16"/>
  <c r="I9" i="20"/>
  <c r="U26" i="2"/>
  <c r="K43" i="12"/>
  <c r="X43" i="12" s="1"/>
  <c r="U15" i="2"/>
  <c r="U35" i="2"/>
  <c r="R150" i="19"/>
  <c r="R154" i="19" s="1"/>
  <c r="H9" i="12"/>
  <c r="J6" i="12"/>
  <c r="W6" i="12" s="1"/>
  <c r="V49" i="3"/>
  <c r="U6" i="2"/>
  <c r="I14" i="12"/>
  <c r="V14" i="12" s="1"/>
  <c r="L37" i="20"/>
  <c r="T14" i="2"/>
  <c r="V41" i="3"/>
  <c r="I9" i="32" s="1"/>
  <c r="U25" i="2"/>
  <c r="J32" i="12"/>
  <c r="W32" i="12" s="1"/>
  <c r="K14" i="12"/>
  <c r="X14" i="12" s="1"/>
  <c r="H40" i="12"/>
  <c r="J47" i="12"/>
  <c r="W47" i="12" s="1"/>
  <c r="K17" i="12"/>
  <c r="X17" i="12" s="1"/>
  <c r="J46" i="16"/>
  <c r="T12" i="2"/>
  <c r="J7" i="16"/>
  <c r="L43" i="20"/>
  <c r="V8" i="3"/>
  <c r="K35" i="20"/>
  <c r="I7" i="16"/>
  <c r="K30" i="16"/>
  <c r="K6" i="12"/>
  <c r="X6" i="12" s="1"/>
  <c r="L45" i="20"/>
  <c r="D4" i="2"/>
  <c r="V12" i="3"/>
  <c r="V33" i="3"/>
  <c r="J33" i="16"/>
  <c r="F30" i="23" s="1"/>
  <c r="U47" i="2"/>
  <c r="D14" i="2"/>
  <c r="V21" i="3"/>
  <c r="D43" i="2"/>
  <c r="O76" i="19"/>
  <c r="K135" i="16"/>
  <c r="L6" i="20"/>
  <c r="D45" i="2"/>
  <c r="K40" i="16"/>
  <c r="V26" i="3"/>
  <c r="Q16" i="2"/>
  <c r="Q17" i="2"/>
  <c r="I40" i="12"/>
  <c r="V40" i="12" s="1"/>
  <c r="J35" i="20"/>
  <c r="I17" i="16"/>
  <c r="V30" i="3"/>
  <c r="K13" i="20"/>
  <c r="I13" i="20"/>
  <c r="K8" i="20"/>
  <c r="Q13" i="2"/>
  <c r="I114" i="16"/>
  <c r="K17" i="16"/>
  <c r="K8" i="12"/>
  <c r="X8" i="12" s="1"/>
  <c r="J13" i="12"/>
  <c r="W13" i="12" s="1"/>
  <c r="H4" i="12"/>
  <c r="U29" i="2"/>
  <c r="J39" i="20"/>
  <c r="K9" i="12"/>
  <c r="X9" i="12" s="1"/>
  <c r="Q11" i="2"/>
  <c r="D13" i="2"/>
  <c r="I43" i="12"/>
  <c r="V43" i="12" s="1"/>
  <c r="T4" i="2"/>
  <c r="J22" i="12"/>
  <c r="W22" i="12" s="1"/>
  <c r="J137" i="16"/>
  <c r="I30" i="16"/>
  <c r="E16" i="23" s="1"/>
  <c r="V45" i="3"/>
  <c r="H16" i="16"/>
  <c r="L8" i="20"/>
  <c r="J45" i="20"/>
  <c r="Q4" i="2"/>
  <c r="K29" i="20"/>
  <c r="I137" i="16"/>
  <c r="U16" i="2"/>
  <c r="I33" i="16"/>
  <c r="E30" i="23" s="1"/>
  <c r="K13" i="12"/>
  <c r="X13" i="12" s="1"/>
  <c r="K12" i="20"/>
  <c r="J15" i="20"/>
  <c r="T45" i="2"/>
  <c r="U22" i="2"/>
  <c r="K26" i="20"/>
  <c r="L25" i="20"/>
  <c r="V19" i="3"/>
  <c r="T15" i="2"/>
  <c r="V10" i="3"/>
  <c r="J8" i="12"/>
  <c r="W8" i="12" s="1"/>
  <c r="V20" i="3"/>
  <c r="H16" i="12"/>
  <c r="L9" i="20"/>
  <c r="H11" i="12"/>
  <c r="O85" i="19"/>
  <c r="J40" i="16"/>
  <c r="F7" i="23" s="1"/>
  <c r="I4" i="12"/>
  <c r="V4" i="12" s="1"/>
  <c r="L41" i="20"/>
  <c r="U12" i="2"/>
  <c r="D39" i="2"/>
  <c r="U9" i="2"/>
  <c r="L15" i="20"/>
  <c r="Q166" i="19"/>
  <c r="J11" i="22" s="1"/>
  <c r="K4" i="32"/>
  <c r="K11" i="20"/>
  <c r="I135" i="16"/>
  <c r="U8" i="2"/>
  <c r="I39" i="12"/>
  <c r="V39" i="12" s="1"/>
  <c r="K16" i="20"/>
  <c r="J135" i="16"/>
  <c r="V18" i="3"/>
  <c r="I6" i="32" s="1"/>
  <c r="H37" i="12"/>
  <c r="I16" i="16"/>
  <c r="E21" i="23" s="1"/>
  <c r="V16" i="3"/>
  <c r="L39" i="20"/>
  <c r="J9" i="12"/>
  <c r="W9" i="12" s="1"/>
  <c r="P111" i="19"/>
  <c r="P168" i="19"/>
  <c r="I13" i="22" s="1"/>
  <c r="V43" i="3"/>
  <c r="I46" i="16"/>
  <c r="J17" i="16"/>
  <c r="J16" i="16"/>
  <c r="F21" i="23" s="1"/>
  <c r="K4" i="12"/>
  <c r="X4" i="12" s="1"/>
  <c r="I37" i="20"/>
  <c r="I25" i="20"/>
  <c r="K41" i="12"/>
  <c r="X41" i="12" s="1"/>
  <c r="T40" i="2"/>
  <c r="V13" i="3"/>
  <c r="K15" i="12"/>
  <c r="X15" i="12" s="1"/>
  <c r="I35" i="12"/>
  <c r="V35" i="12" s="1"/>
  <c r="Q160" i="19"/>
  <c r="Q163" i="19"/>
  <c r="P159" i="19"/>
  <c r="I4" i="22" s="1"/>
  <c r="P165" i="19"/>
  <c r="I10" i="22" s="1"/>
  <c r="P162" i="19"/>
  <c r="I7" i="22" s="1"/>
  <c r="Q37" i="2"/>
  <c r="Q25" i="2"/>
  <c r="Q162" i="19"/>
  <c r="J7" i="22" s="1"/>
  <c r="Q164" i="19"/>
  <c r="J9" i="22" s="1"/>
  <c r="Q161" i="19"/>
  <c r="J6" i="22" s="1"/>
  <c r="P163" i="19"/>
  <c r="I8" i="22" s="1"/>
  <c r="P167" i="19"/>
  <c r="I12" i="22" s="1"/>
  <c r="P166" i="19"/>
  <c r="I11" i="22" s="1"/>
  <c r="Q159" i="19"/>
  <c r="Q168" i="19"/>
  <c r="J13" i="22" s="1"/>
  <c r="Q165" i="19"/>
  <c r="J10" i="22" s="1"/>
  <c r="P160" i="19"/>
  <c r="P164" i="19"/>
  <c r="I9" i="22" s="1"/>
  <c r="Q167" i="19"/>
  <c r="J12" i="22" s="1"/>
  <c r="P161" i="19"/>
  <c r="I6" i="22" s="1"/>
  <c r="Q128" i="19"/>
  <c r="D11" i="22" s="1"/>
  <c r="P147" i="19"/>
  <c r="F11" i="22" s="1"/>
  <c r="P145" i="19"/>
  <c r="F9" i="22" s="1"/>
  <c r="P146" i="19"/>
  <c r="F10" i="22" s="1"/>
  <c r="Q143" i="19"/>
  <c r="G7" i="22" s="1"/>
  <c r="Q148" i="19"/>
  <c r="G12" i="22" s="1"/>
  <c r="Q142" i="19"/>
  <c r="G6" i="22" s="1"/>
  <c r="P149" i="19"/>
  <c r="F13" i="22" s="1"/>
  <c r="P148" i="19"/>
  <c r="F12" i="22" s="1"/>
  <c r="Q147" i="19"/>
  <c r="G11" i="22" s="1"/>
  <c r="Q141" i="19"/>
  <c r="Q146" i="19"/>
  <c r="G10" i="22" s="1"/>
  <c r="P140" i="19"/>
  <c r="P144" i="19"/>
  <c r="F8" i="22" s="1"/>
  <c r="P143" i="19"/>
  <c r="F7" i="22" s="1"/>
  <c r="Q140" i="19"/>
  <c r="Q145" i="19"/>
  <c r="G9" i="22" s="1"/>
  <c r="P141" i="19"/>
  <c r="P142" i="19"/>
  <c r="F6" i="22" s="1"/>
  <c r="Q144" i="19"/>
  <c r="G8" i="22" s="1"/>
  <c r="Q149" i="19"/>
  <c r="G13" i="22" s="1"/>
  <c r="Q121" i="19"/>
  <c r="D4" i="22" s="1"/>
  <c r="Q125" i="19"/>
  <c r="D8" i="22" s="1"/>
  <c r="Q129" i="19"/>
  <c r="D12" i="22" s="1"/>
  <c r="Q122" i="19"/>
  <c r="D5" i="22" s="1"/>
  <c r="Q126" i="19"/>
  <c r="D9" i="22" s="1"/>
  <c r="Q130" i="19"/>
  <c r="D13" i="22" s="1"/>
  <c r="O130" i="19"/>
  <c r="B13" i="22" s="1"/>
  <c r="O126" i="19"/>
  <c r="B9" i="22" s="1"/>
  <c r="O122" i="19"/>
  <c r="Q123" i="19"/>
  <c r="D6" i="22" s="1"/>
  <c r="Q127" i="19"/>
  <c r="D10" i="22" s="1"/>
  <c r="Q124" i="19"/>
  <c r="D7" i="22" s="1"/>
  <c r="O121" i="19"/>
  <c r="P123" i="19"/>
  <c r="C6" i="22" s="1"/>
  <c r="P125" i="19"/>
  <c r="C8" i="22" s="1"/>
  <c r="P129" i="19"/>
  <c r="C12" i="22" s="1"/>
  <c r="P127" i="19"/>
  <c r="C10" i="22" s="1"/>
  <c r="P126" i="19"/>
  <c r="C9" i="22" s="1"/>
  <c r="P128" i="19"/>
  <c r="C11" i="22" s="1"/>
  <c r="P130" i="19"/>
  <c r="C13" i="22" s="1"/>
  <c r="P124" i="19"/>
  <c r="C7" i="22" s="1"/>
  <c r="P122" i="19"/>
  <c r="P121" i="19"/>
  <c r="C4" i="22" s="1"/>
  <c r="AE4" i="15"/>
  <c r="E4" i="15" s="1"/>
  <c r="G11" i="15"/>
  <c r="AF4" i="15"/>
  <c r="F4" i="15" s="1"/>
  <c r="P112" i="19"/>
  <c r="P113" i="19"/>
  <c r="D11" i="15"/>
  <c r="D21" i="15"/>
  <c r="J25" i="12"/>
  <c r="W25" i="12" s="1"/>
  <c r="D37" i="2"/>
  <c r="K37" i="12"/>
  <c r="X37" i="12" s="1"/>
  <c r="Q111" i="19"/>
  <c r="Q112" i="19"/>
  <c r="Q113" i="19"/>
  <c r="H25" i="12"/>
  <c r="R7" i="3"/>
  <c r="D25" i="2"/>
  <c r="V29" i="3"/>
  <c r="I7" i="32" s="1"/>
  <c r="J11" i="12"/>
  <c r="W11" i="12" s="1"/>
  <c r="T7" i="3"/>
  <c r="F3" i="36" s="1"/>
  <c r="K25" i="12"/>
  <c r="X25" i="12" s="1"/>
  <c r="V15" i="3"/>
  <c r="I4" i="32" s="1"/>
  <c r="K11" i="12"/>
  <c r="X11" i="12" s="1"/>
  <c r="D11" i="2"/>
  <c r="H5" i="32"/>
  <c r="R197" i="19"/>
  <c r="R131" i="19"/>
  <c r="R135" i="19" s="1"/>
  <c r="R196" i="19"/>
  <c r="R200" i="19"/>
  <c r="R169" i="19"/>
  <c r="R173" i="19" s="1"/>
  <c r="R204" i="19"/>
  <c r="R205" i="19"/>
  <c r="R201" i="19"/>
  <c r="R170" i="19"/>
  <c r="R174" i="19" s="1"/>
  <c r="S7" i="3"/>
  <c r="E3" i="36" s="1"/>
  <c r="R151" i="19"/>
  <c r="R155" i="19" s="1"/>
  <c r="U7" i="3"/>
  <c r="E18" i="23"/>
  <c r="J3" i="32"/>
  <c r="E14" i="23"/>
  <c r="E154" i="16"/>
  <c r="E153" i="16"/>
  <c r="U132" i="19"/>
  <c r="U136" i="19" s="1"/>
  <c r="U196" i="19"/>
  <c r="U197" i="19"/>
  <c r="U131" i="19"/>
  <c r="U135" i="19" s="1"/>
  <c r="U170" i="19"/>
  <c r="U174" i="19" s="1"/>
  <c r="U151" i="19"/>
  <c r="U155" i="19" s="1"/>
  <c r="U201" i="19"/>
  <c r="U169" i="19"/>
  <c r="U173" i="19" s="1"/>
  <c r="U200" i="19"/>
  <c r="U205" i="19"/>
  <c r="U204" i="19"/>
  <c r="J8" i="22"/>
  <c r="U150" i="19"/>
  <c r="U154" i="19" s="1"/>
  <c r="F34" i="26"/>
  <c r="F33" i="26"/>
  <c r="E15" i="23"/>
  <c r="E13" i="23"/>
  <c r="E17" i="23"/>
  <c r="E20" i="23"/>
  <c r="P98" i="4"/>
  <c r="E152" i="16"/>
  <c r="F32" i="26"/>
  <c r="F20" i="23"/>
  <c r="F31" i="26"/>
  <c r="F40" i="23"/>
  <c r="F6" i="23"/>
  <c r="F39" i="23"/>
  <c r="F17" i="26"/>
  <c r="F27" i="23"/>
  <c r="E40" i="23"/>
  <c r="E7" i="23"/>
  <c r="F27" i="26"/>
  <c r="F16" i="23"/>
  <c r="E155" i="1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8" i="23"/>
  <c r="F41" i="23"/>
  <c r="F19" i="26"/>
  <c r="F29" i="23"/>
  <c r="F24" i="23"/>
  <c r="F14" i="26"/>
  <c r="F3" i="23"/>
  <c r="F36" i="23"/>
  <c r="F15" i="23"/>
  <c r="F26" i="26"/>
  <c r="F37" i="23"/>
  <c r="F15" i="26"/>
  <c r="F4" i="23"/>
  <c r="F25" i="23"/>
  <c r="F23" i="26"/>
  <c r="E5" i="23"/>
  <c r="F5" i="26"/>
  <c r="E38" i="23"/>
  <c r="E26" i="23"/>
  <c r="E46" i="23"/>
  <c r="E35" i="23"/>
  <c r="E23" i="23"/>
  <c r="F2" i="26"/>
  <c r="E2" i="23"/>
  <c r="F5" i="23"/>
  <c r="F16" i="26"/>
  <c r="F26" i="23"/>
  <c r="F38" i="23"/>
  <c r="F22" i="26"/>
  <c r="F32" i="23"/>
  <c r="F11" i="23"/>
  <c r="F44" i="23"/>
  <c r="E43" i="23"/>
  <c r="E10" i="23"/>
  <c r="E31" i="23"/>
  <c r="F10" i="26"/>
  <c r="F30" i="26"/>
  <c r="F19" i="23"/>
  <c r="F4" i="26"/>
  <c r="E25" i="23"/>
  <c r="E4" i="23"/>
  <c r="F29" i="26"/>
  <c r="F18" i="23"/>
  <c r="E29" i="23"/>
  <c r="E8" i="23"/>
  <c r="F8" i="26"/>
  <c r="E41" i="23"/>
  <c r="F28" i="26"/>
  <c r="F17" i="23"/>
  <c r="G7" i="3"/>
  <c r="H3" i="2" s="1"/>
  <c r="H58" i="2" s="1"/>
  <c r="AF4" i="3"/>
  <c r="F4" i="3" s="1"/>
  <c r="H3" i="20"/>
  <c r="G3" i="12"/>
  <c r="F2" i="3"/>
  <c r="F61" i="3"/>
  <c r="G3" i="2"/>
  <c r="G58" i="2" s="1"/>
  <c r="F3" i="3"/>
  <c r="M57" i="20"/>
  <c r="L57" i="12"/>
  <c r="AH61" i="3"/>
  <c r="P3" i="20"/>
  <c r="AH1" i="3"/>
  <c r="BL7" i="3"/>
  <c r="D7" i="3" s="1"/>
  <c r="C3" i="36" s="1"/>
  <c r="O3" i="12"/>
  <c r="W57" i="20"/>
  <c r="T57" i="12"/>
  <c r="F1" i="3"/>
  <c r="K131" i="19" l="1"/>
  <c r="K135" i="19" s="1"/>
  <c r="P204" i="19"/>
  <c r="K132" i="19"/>
  <c r="K136" i="19" s="1"/>
  <c r="K197" i="19"/>
  <c r="K196" i="19"/>
  <c r="O142" i="19"/>
  <c r="O124" i="19"/>
  <c r="B7" i="22" s="1"/>
  <c r="O128" i="19"/>
  <c r="B11" i="22" s="1"/>
  <c r="O147" i="19"/>
  <c r="E11" i="22" s="1"/>
  <c r="O160" i="19"/>
  <c r="O125" i="19"/>
  <c r="B8" i="22" s="1"/>
  <c r="O129" i="19"/>
  <c r="B12" i="22" s="1"/>
  <c r="O140" i="19"/>
  <c r="O150" i="19" s="1"/>
  <c r="O123" i="19"/>
  <c r="B6" i="22" s="1"/>
  <c r="O127" i="19"/>
  <c r="B10" i="22" s="1"/>
  <c r="G3" i="36"/>
  <c r="K3" i="32"/>
  <c r="D3" i="36"/>
  <c r="F20" i="26"/>
  <c r="P115" i="19"/>
  <c r="P201" i="19"/>
  <c r="O149" i="19"/>
  <c r="E13" i="22" s="1"/>
  <c r="O162" i="19"/>
  <c r="H7" i="22" s="1"/>
  <c r="O146" i="19"/>
  <c r="E10" i="22" s="1"/>
  <c r="P200" i="19"/>
  <c r="F28" i="23"/>
  <c r="E47" i="23"/>
  <c r="F43" i="23"/>
  <c r="F18" i="26"/>
  <c r="E12" i="23"/>
  <c r="P169" i="19"/>
  <c r="O145" i="19"/>
  <c r="E9" i="22" s="1"/>
  <c r="O144" i="19"/>
  <c r="E8" i="22" s="1"/>
  <c r="O165" i="19"/>
  <c r="H10" i="22" s="1"/>
  <c r="E37" i="23"/>
  <c r="F12" i="23"/>
  <c r="E28" i="23"/>
  <c r="F47" i="23"/>
  <c r="E24" i="23"/>
  <c r="O141" i="19"/>
  <c r="E5" i="22" s="1"/>
  <c r="O143" i="19"/>
  <c r="E7" i="22" s="1"/>
  <c r="O148" i="19"/>
  <c r="P205" i="19"/>
  <c r="O164" i="19"/>
  <c r="H9" i="22" s="1"/>
  <c r="O163" i="19"/>
  <c r="H8" i="22" s="1"/>
  <c r="O166" i="19"/>
  <c r="H11" i="22" s="1"/>
  <c r="O159" i="19"/>
  <c r="O201" i="19" s="1"/>
  <c r="O161" i="19"/>
  <c r="H6" i="22" s="1"/>
  <c r="O168" i="19"/>
  <c r="H13" i="22" s="1"/>
  <c r="O167" i="19"/>
  <c r="H12" i="22" s="1"/>
  <c r="O187" i="19"/>
  <c r="O180" i="19"/>
  <c r="O178" i="19"/>
  <c r="I5" i="22"/>
  <c r="P131" i="19"/>
  <c r="C14" i="22" s="1"/>
  <c r="P197" i="19"/>
  <c r="P132" i="19"/>
  <c r="P136" i="19" s="1"/>
  <c r="C19" i="22" s="1"/>
  <c r="C5" i="22"/>
  <c r="P196" i="19"/>
  <c r="P170" i="19"/>
  <c r="I15" i="22" s="1"/>
  <c r="Q114" i="19"/>
  <c r="P114" i="19"/>
  <c r="Q115" i="19"/>
  <c r="G4" i="15"/>
  <c r="K87" i="19"/>
  <c r="E17" i="16"/>
  <c r="K85" i="19"/>
  <c r="O182" i="19" s="1"/>
  <c r="E7" i="16"/>
  <c r="D115" i="15"/>
  <c r="D3" i="15"/>
  <c r="E114" i="16" s="1"/>
  <c r="D2" i="15"/>
  <c r="E113" i="16" s="1"/>
  <c r="Q131" i="19"/>
  <c r="Q135" i="19" s="1"/>
  <c r="D18" i="22" s="1"/>
  <c r="Q196" i="19"/>
  <c r="Q197" i="19"/>
  <c r="Q132" i="19"/>
  <c r="D15" i="22" s="1"/>
  <c r="H3" i="32"/>
  <c r="E6" i="22"/>
  <c r="E12" i="22"/>
  <c r="E3" i="32"/>
  <c r="P173" i="19"/>
  <c r="I18" i="22" s="1"/>
  <c r="I14" i="22"/>
  <c r="BI3" i="7"/>
  <c r="B4" i="22"/>
  <c r="O196" i="19"/>
  <c r="O131" i="19"/>
  <c r="O197" i="19"/>
  <c r="O132" i="19"/>
  <c r="B5" i="22"/>
  <c r="Q201" i="19"/>
  <c r="Q169" i="19"/>
  <c r="Q204" i="19"/>
  <c r="Q205" i="19"/>
  <c r="J4" i="22"/>
  <c r="Q200" i="19"/>
  <c r="H5" i="22"/>
  <c r="O170" i="19"/>
  <c r="Q170" i="19"/>
  <c r="J5" i="22"/>
  <c r="G4" i="22"/>
  <c r="Q150" i="19"/>
  <c r="F4" i="22"/>
  <c r="P150" i="19"/>
  <c r="G5" i="22"/>
  <c r="Q151" i="19"/>
  <c r="F5" i="22"/>
  <c r="P151" i="19"/>
  <c r="P99" i="4"/>
  <c r="G4" i="3"/>
  <c r="V7" i="3"/>
  <c r="I3" i="32" s="1"/>
  <c r="K3" i="20"/>
  <c r="E20" i="24"/>
  <c r="U3" i="2"/>
  <c r="T3" i="3"/>
  <c r="F59" i="36" s="1"/>
  <c r="T2" i="3"/>
  <c r="F58" i="36" s="1"/>
  <c r="C20" i="24"/>
  <c r="J3" i="12"/>
  <c r="W3" i="12" s="1"/>
  <c r="F3" i="20"/>
  <c r="U3" i="20" s="1"/>
  <c r="I7" i="3"/>
  <c r="E3" i="12"/>
  <c r="U3" i="12" s="1"/>
  <c r="D3" i="3"/>
  <c r="C59" i="36" s="1"/>
  <c r="D61" i="3"/>
  <c r="E3" i="2"/>
  <c r="D82" i="3"/>
  <c r="D2" i="3"/>
  <c r="C58" i="36" s="1"/>
  <c r="I3" i="12"/>
  <c r="V3" i="12" s="1"/>
  <c r="E22" i="24"/>
  <c r="J3" i="20"/>
  <c r="C22" i="24"/>
  <c r="S2" i="3"/>
  <c r="E58" i="36" s="1"/>
  <c r="T3" i="2"/>
  <c r="S3" i="3"/>
  <c r="E59" i="36" s="1"/>
  <c r="P57" i="20"/>
  <c r="R1" i="3"/>
  <c r="D57" i="36" s="1"/>
  <c r="S1" i="3"/>
  <c r="E57" i="36" s="1"/>
  <c r="O57" i="12"/>
  <c r="U1" i="3"/>
  <c r="H57" i="36" s="1"/>
  <c r="D1" i="3"/>
  <c r="C57" i="36" s="1"/>
  <c r="T1" i="3"/>
  <c r="F57" i="36" s="1"/>
  <c r="H58" i="20"/>
  <c r="G58" i="12"/>
  <c r="H57" i="20"/>
  <c r="G57" i="12"/>
  <c r="C21" i="24"/>
  <c r="K3" i="12"/>
  <c r="X3" i="12" s="1"/>
  <c r="E21" i="24"/>
  <c r="L3" i="20"/>
  <c r="D3" i="2"/>
  <c r="D58" i="2" s="1" a="1"/>
  <c r="U3" i="3"/>
  <c r="H59" i="36" s="1"/>
  <c r="U2" i="3"/>
  <c r="H58" i="36" s="1"/>
  <c r="I3" i="20"/>
  <c r="Q3" i="2"/>
  <c r="R3" i="3"/>
  <c r="D59" i="36" s="1"/>
  <c r="H3" i="12"/>
  <c r="R2" i="3"/>
  <c r="D58" i="36" s="1"/>
  <c r="H59" i="20"/>
  <c r="G59" i="12"/>
  <c r="E4" i="22" l="1"/>
  <c r="G59" i="36"/>
  <c r="I59" i="36"/>
  <c r="G57" i="36"/>
  <c r="I57" i="36"/>
  <c r="G58" i="36"/>
  <c r="I58" i="36"/>
  <c r="K166" i="19"/>
  <c r="K144" i="19"/>
  <c r="K162" i="19"/>
  <c r="K161" i="19"/>
  <c r="R187" i="19"/>
  <c r="T180" i="19"/>
  <c r="U185" i="19"/>
  <c r="U187" i="19"/>
  <c r="U182" i="19"/>
  <c r="S186" i="19"/>
  <c r="U179" i="19"/>
  <c r="V179" i="19"/>
  <c r="K148" i="19"/>
  <c r="S179" i="19"/>
  <c r="K181" i="19"/>
  <c r="S181" i="19"/>
  <c r="T181" i="19"/>
  <c r="K140" i="19"/>
  <c r="T182" i="19"/>
  <c r="S184" i="19"/>
  <c r="T184" i="19"/>
  <c r="U184" i="19"/>
  <c r="Q181" i="19"/>
  <c r="Q183" i="19"/>
  <c r="P183" i="19"/>
  <c r="Q178" i="19"/>
  <c r="K159" i="19"/>
  <c r="K183" i="19"/>
  <c r="K184" i="19"/>
  <c r="V181" i="19"/>
  <c r="R183" i="19"/>
  <c r="K178" i="19"/>
  <c r="S183" i="19"/>
  <c r="S185" i="19"/>
  <c r="T185" i="19"/>
  <c r="K149" i="19"/>
  <c r="U181" i="19"/>
  <c r="T183" i="19"/>
  <c r="U183" i="19"/>
  <c r="V183" i="19"/>
  <c r="K167" i="19"/>
  <c r="V184" i="19"/>
  <c r="U186" i="19"/>
  <c r="V186" i="19"/>
  <c r="Q182" i="19"/>
  <c r="P178" i="19"/>
  <c r="Q180" i="19"/>
  <c r="P180" i="19"/>
  <c r="P187" i="19"/>
  <c r="K165" i="19"/>
  <c r="K142" i="19"/>
  <c r="K147" i="19"/>
  <c r="S180" i="19"/>
  <c r="K186" i="19"/>
  <c r="T187" i="19"/>
  <c r="V180" i="19"/>
  <c r="V182" i="19"/>
  <c r="T179" i="19"/>
  <c r="U180" i="19"/>
  <c r="K163" i="19"/>
  <c r="R184" i="19"/>
  <c r="V185" i="19"/>
  <c r="R186" i="19"/>
  <c r="K187" i="19"/>
  <c r="K164" i="19"/>
  <c r="U178" i="19"/>
  <c r="V178" i="19"/>
  <c r="R179" i="19"/>
  <c r="Q179" i="19"/>
  <c r="Q189" i="19" s="1"/>
  <c r="Q193" i="19" s="1"/>
  <c r="Q185" i="19"/>
  <c r="Q187" i="19"/>
  <c r="P184" i="19"/>
  <c r="K168" i="19"/>
  <c r="K141" i="19"/>
  <c r="K145" i="19"/>
  <c r="R185" i="19"/>
  <c r="T178" i="19"/>
  <c r="T188" i="19" s="1"/>
  <c r="T192" i="19" s="1"/>
  <c r="R180" i="19"/>
  <c r="R182" i="19"/>
  <c r="T186" i="19"/>
  <c r="S178" i="19"/>
  <c r="S188" i="19" s="1"/>
  <c r="S192" i="19" s="1"/>
  <c r="K185" i="19"/>
  <c r="V187" i="19"/>
  <c r="K146" i="19"/>
  <c r="K160" i="19"/>
  <c r="K170" i="19" s="1"/>
  <c r="K174" i="19" s="1"/>
  <c r="S187" i="19"/>
  <c r="R178" i="19"/>
  <c r="R188" i="19" s="1"/>
  <c r="K179" i="19"/>
  <c r="K189" i="19" s="1"/>
  <c r="K143" i="19"/>
  <c r="K180" i="19"/>
  <c r="R181" i="19"/>
  <c r="K182" i="19"/>
  <c r="S182" i="19"/>
  <c r="P179" i="19"/>
  <c r="P185" i="19"/>
  <c r="Q186" i="19"/>
  <c r="P182" i="19"/>
  <c r="Q184" i="19"/>
  <c r="P186" i="19"/>
  <c r="P181" i="19"/>
  <c r="O184" i="19"/>
  <c r="O179" i="19"/>
  <c r="O185" i="19"/>
  <c r="O186" i="19"/>
  <c r="O204" i="19"/>
  <c r="O183" i="19"/>
  <c r="O181" i="19"/>
  <c r="O189" i="19" s="1"/>
  <c r="O193" i="19" s="1"/>
  <c r="O205" i="19"/>
  <c r="H4" i="22"/>
  <c r="O200" i="19"/>
  <c r="O169" i="19"/>
  <c r="O173" i="19" s="1"/>
  <c r="C15" i="22"/>
  <c r="O151" i="19"/>
  <c r="E15" i="22" s="1"/>
  <c r="P135" i="19"/>
  <c r="C18" i="22" s="1"/>
  <c r="O188" i="19"/>
  <c r="P174" i="19"/>
  <c r="I19" i="22" s="1"/>
  <c r="D14" i="22"/>
  <c r="Q136" i="19"/>
  <c r="D19" i="22" s="1"/>
  <c r="O135" i="19"/>
  <c r="B18" i="22" s="1"/>
  <c r="B14" i="22"/>
  <c r="O136" i="19"/>
  <c r="B19" i="22" s="1"/>
  <c r="B15" i="22"/>
  <c r="J15" i="22"/>
  <c r="Q174" i="19"/>
  <c r="J19" i="22" s="1"/>
  <c r="O174" i="19"/>
  <c r="H19" i="22" s="1"/>
  <c r="H15" i="22"/>
  <c r="J14" i="22"/>
  <c r="Q173" i="19"/>
  <c r="J18" i="22" s="1"/>
  <c r="F15" i="22"/>
  <c r="P155" i="19"/>
  <c r="F19" i="22" s="1"/>
  <c r="G14" i="22"/>
  <c r="Q154" i="19"/>
  <c r="G18" i="22" s="1"/>
  <c r="F14" i="22"/>
  <c r="P154" i="19"/>
  <c r="F18" i="22" s="1"/>
  <c r="E14" i="22"/>
  <c r="O154" i="19"/>
  <c r="E18" i="22" s="1"/>
  <c r="G15" i="22"/>
  <c r="Q155" i="19"/>
  <c r="G19" i="22" s="1"/>
  <c r="P100" i="4"/>
  <c r="E58" i="12"/>
  <c r="F58" i="20"/>
  <c r="E59" i="12"/>
  <c r="F59" i="20"/>
  <c r="Q87" i="2"/>
  <c r="Q58" i="2" a="1"/>
  <c r="D62" i="2"/>
  <c r="D60" i="2"/>
  <c r="D64" i="2"/>
  <c r="D58" i="2"/>
  <c r="D59" i="2"/>
  <c r="D61" i="2"/>
  <c r="D63" i="2"/>
  <c r="I59" i="12"/>
  <c r="J59" i="20"/>
  <c r="T94" i="3"/>
  <c r="T92" i="3"/>
  <c r="V119" i="3"/>
  <c r="V86" i="3"/>
  <c r="U96" i="3"/>
  <c r="U90" i="3"/>
  <c r="S89" i="3"/>
  <c r="S126" i="3"/>
  <c r="V123" i="3"/>
  <c r="S110" i="3"/>
  <c r="R98" i="3"/>
  <c r="R111" i="3"/>
  <c r="T114" i="3"/>
  <c r="V90" i="3"/>
  <c r="R119" i="3"/>
  <c r="V121" i="3"/>
  <c r="R121" i="3"/>
  <c r="T125" i="3"/>
  <c r="S112" i="3"/>
  <c r="R117" i="3"/>
  <c r="S101" i="3"/>
  <c r="T110" i="3"/>
  <c r="R101" i="3"/>
  <c r="R94" i="3"/>
  <c r="U99" i="3"/>
  <c r="S98" i="3"/>
  <c r="R95" i="3"/>
  <c r="R85" i="3"/>
  <c r="S120" i="3"/>
  <c r="T105" i="3"/>
  <c r="V105" i="3"/>
  <c r="R126" i="3"/>
  <c r="R97" i="3"/>
  <c r="R109" i="3"/>
  <c r="V108" i="3"/>
  <c r="R122" i="3"/>
  <c r="U107" i="3"/>
  <c r="U106" i="3"/>
  <c r="T102" i="3"/>
  <c r="V84" i="3"/>
  <c r="S104" i="3"/>
  <c r="V125" i="3"/>
  <c r="S113" i="3"/>
  <c r="T97" i="3"/>
  <c r="V118" i="3"/>
  <c r="R84" i="3"/>
  <c r="R168" i="3" s="1"/>
  <c r="R130" i="3" s="1"/>
  <c r="U101" i="3"/>
  <c r="U92" i="3"/>
  <c r="R113" i="3"/>
  <c r="T127" i="3"/>
  <c r="T117" i="3"/>
  <c r="S125" i="3"/>
  <c r="S99" i="3"/>
  <c r="V106" i="3"/>
  <c r="T104" i="3"/>
  <c r="S86" i="3"/>
  <c r="U123" i="3"/>
  <c r="T118" i="3"/>
  <c r="S114" i="3"/>
  <c r="S92" i="3"/>
  <c r="T106" i="3"/>
  <c r="V104" i="3"/>
  <c r="V115" i="3"/>
  <c r="T87" i="3"/>
  <c r="U113" i="3"/>
  <c r="T112" i="3"/>
  <c r="U118" i="3"/>
  <c r="S119" i="3"/>
  <c r="V120" i="3"/>
  <c r="R103" i="3"/>
  <c r="V117" i="3"/>
  <c r="V93" i="3"/>
  <c r="V99" i="3"/>
  <c r="V102" i="3"/>
  <c r="S87" i="3"/>
  <c r="V97" i="3"/>
  <c r="U121" i="3"/>
  <c r="U95" i="3"/>
  <c r="U104" i="3"/>
  <c r="T122" i="3"/>
  <c r="U88" i="3"/>
  <c r="V100" i="3"/>
  <c r="U119" i="3"/>
  <c r="T107" i="3"/>
  <c r="U87" i="3"/>
  <c r="R110" i="3"/>
  <c r="V110" i="3"/>
  <c r="S107" i="3"/>
  <c r="V113" i="3"/>
  <c r="R86" i="3"/>
  <c r="R90" i="3"/>
  <c r="U89" i="3"/>
  <c r="U126" i="3"/>
  <c r="V85" i="3"/>
  <c r="R99" i="3"/>
  <c r="V127" i="3"/>
  <c r="R108" i="3"/>
  <c r="U102" i="3"/>
  <c r="T109" i="3"/>
  <c r="R102" i="3"/>
  <c r="S103" i="3"/>
  <c r="T128" i="3"/>
  <c r="U108" i="3"/>
  <c r="U103" i="3"/>
  <c r="T85" i="3"/>
  <c r="S88" i="3"/>
  <c r="S93" i="3"/>
  <c r="R92" i="3"/>
  <c r="T95" i="3"/>
  <c r="S123" i="3"/>
  <c r="T119" i="3"/>
  <c r="S116" i="3"/>
  <c r="R104" i="3"/>
  <c r="V111" i="3"/>
  <c r="S97" i="3"/>
  <c r="R100" i="3"/>
  <c r="U112" i="3"/>
  <c r="T96" i="3"/>
  <c r="V126" i="3"/>
  <c r="R124" i="3"/>
  <c r="U128" i="3"/>
  <c r="V116" i="3"/>
  <c r="R107" i="3"/>
  <c r="T126" i="3"/>
  <c r="S121" i="3"/>
  <c r="V87" i="3"/>
  <c r="T84" i="3"/>
  <c r="T168" i="3" s="1"/>
  <c r="T130" i="3" s="1"/>
  <c r="T113" i="3"/>
  <c r="V98" i="3"/>
  <c r="S106" i="3"/>
  <c r="U93" i="3"/>
  <c r="S111" i="3"/>
  <c r="U100" i="3"/>
  <c r="U105" i="3"/>
  <c r="T90" i="3"/>
  <c r="D100" i="3"/>
  <c r="A100" i="3" s="1"/>
  <c r="S115" i="3"/>
  <c r="S122" i="3"/>
  <c r="U114" i="3"/>
  <c r="V88" i="3"/>
  <c r="S128" i="3"/>
  <c r="V89" i="3"/>
  <c r="R89" i="3"/>
  <c r="T108" i="3"/>
  <c r="S90" i="3"/>
  <c r="S108" i="3"/>
  <c r="T123" i="3"/>
  <c r="T111" i="3"/>
  <c r="V94" i="3"/>
  <c r="V96" i="3"/>
  <c r="U127" i="3"/>
  <c r="S105" i="3"/>
  <c r="U115" i="3"/>
  <c r="U117" i="3"/>
  <c r="U120" i="3"/>
  <c r="T124" i="3"/>
  <c r="V114" i="3"/>
  <c r="S100" i="3"/>
  <c r="R106" i="3"/>
  <c r="U124" i="3"/>
  <c r="R120" i="3"/>
  <c r="R115" i="3"/>
  <c r="V101" i="3"/>
  <c r="T101" i="3"/>
  <c r="S109" i="3"/>
  <c r="T115" i="3"/>
  <c r="D96" i="3"/>
  <c r="A96" i="3" s="1"/>
  <c r="D95" i="3"/>
  <c r="A95" i="3" s="1"/>
  <c r="V103" i="3"/>
  <c r="S96" i="3"/>
  <c r="R125" i="3"/>
  <c r="T98" i="3"/>
  <c r="V107" i="3"/>
  <c r="S118" i="3"/>
  <c r="R127" i="3"/>
  <c r="S91" i="3"/>
  <c r="R114" i="3"/>
  <c r="S95" i="3"/>
  <c r="T121" i="3"/>
  <c r="U125" i="3"/>
  <c r="R105" i="3"/>
  <c r="U86" i="3"/>
  <c r="U116" i="3"/>
  <c r="D85" i="3"/>
  <c r="A85" i="3" s="1"/>
  <c r="D87" i="3"/>
  <c r="A87" i="3" s="1"/>
  <c r="D127" i="3"/>
  <c r="A127" i="3" s="1"/>
  <c r="D128" i="3"/>
  <c r="A128" i="3" s="1"/>
  <c r="D101" i="3"/>
  <c r="A101" i="3" s="1"/>
  <c r="D105" i="3"/>
  <c r="A105" i="3" s="1"/>
  <c r="D104" i="3"/>
  <c r="A104" i="3" s="1"/>
  <c r="D102" i="3"/>
  <c r="A102" i="3" s="1"/>
  <c r="D94" i="3"/>
  <c r="A94" i="3" s="1"/>
  <c r="D84" i="3"/>
  <c r="A84" i="3" s="1"/>
  <c r="D115" i="3"/>
  <c r="A115" i="3" s="1"/>
  <c r="D114" i="3"/>
  <c r="A114" i="3" s="1"/>
  <c r="V128" i="3"/>
  <c r="S117" i="3"/>
  <c r="U84" i="3"/>
  <c r="U168" i="3" s="1"/>
  <c r="U130" i="3" s="1"/>
  <c r="T89" i="3"/>
  <c r="R128" i="3"/>
  <c r="U109" i="3"/>
  <c r="R118" i="3"/>
  <c r="R112" i="3"/>
  <c r="V92" i="3"/>
  <c r="V124" i="3"/>
  <c r="U111" i="3"/>
  <c r="T93" i="3"/>
  <c r="U98" i="3"/>
  <c r="V112" i="3"/>
  <c r="D98" i="3"/>
  <c r="A98" i="3" s="1"/>
  <c r="D103" i="3"/>
  <c r="A103" i="3" s="1"/>
  <c r="D88" i="3"/>
  <c r="A88" i="3" s="1"/>
  <c r="D93" i="3"/>
  <c r="A93" i="3" s="1"/>
  <c r="D86" i="3"/>
  <c r="A86" i="3" s="1"/>
  <c r="D112" i="3"/>
  <c r="A112" i="3" s="1"/>
  <c r="D121" i="3"/>
  <c r="A121" i="3" s="1"/>
  <c r="D109" i="3"/>
  <c r="A109" i="3" s="1"/>
  <c r="D117" i="3"/>
  <c r="A117" i="3" s="1"/>
  <c r="D99" i="3"/>
  <c r="A99" i="3" s="1"/>
  <c r="R116" i="3"/>
  <c r="T86" i="3"/>
  <c r="R87" i="3"/>
  <c r="V109" i="3"/>
  <c r="S84" i="3"/>
  <c r="S168" i="3" s="1"/>
  <c r="S130" i="3" s="1"/>
  <c r="R123" i="3"/>
  <c r="T100" i="3"/>
  <c r="U97" i="3"/>
  <c r="V95" i="3"/>
  <c r="S127" i="3"/>
  <c r="D111" i="3"/>
  <c r="A111" i="3" s="1"/>
  <c r="D123" i="3"/>
  <c r="A123" i="3" s="1"/>
  <c r="D89" i="3"/>
  <c r="A89" i="3" s="1"/>
  <c r="D108" i="3"/>
  <c r="A108" i="3" s="1"/>
  <c r="U110" i="3"/>
  <c r="U91" i="3"/>
  <c r="S94" i="3"/>
  <c r="T120" i="3"/>
  <c r="S102" i="3"/>
  <c r="R91" i="3"/>
  <c r="U94" i="3"/>
  <c r="S85" i="3"/>
  <c r="D91" i="3"/>
  <c r="A91" i="3" s="1"/>
  <c r="D126" i="3"/>
  <c r="A126" i="3" s="1"/>
  <c r="D122" i="3"/>
  <c r="A122" i="3" s="1"/>
  <c r="D97" i="3"/>
  <c r="A97" i="3" s="1"/>
  <c r="D107" i="3"/>
  <c r="A107" i="3" s="1"/>
  <c r="D124" i="3"/>
  <c r="A124" i="3" s="1"/>
  <c r="U85" i="3"/>
  <c r="T103" i="3"/>
  <c r="S124" i="3"/>
  <c r="U122" i="3"/>
  <c r="R88" i="3"/>
  <c r="V91" i="3"/>
  <c r="R96" i="3"/>
  <c r="T91" i="3"/>
  <c r="D120" i="3"/>
  <c r="A120" i="3" s="1"/>
  <c r="D110" i="3"/>
  <c r="A110" i="3" s="1"/>
  <c r="R93" i="3"/>
  <c r="V122" i="3"/>
  <c r="D119" i="3"/>
  <c r="A119" i="3" s="1"/>
  <c r="D125" i="3"/>
  <c r="A125" i="3" s="1"/>
  <c r="D90" i="3"/>
  <c r="A90" i="3" s="1"/>
  <c r="D106" i="3"/>
  <c r="A106" i="3" s="1"/>
  <c r="D116" i="3"/>
  <c r="A116" i="3" s="1"/>
  <c r="T116" i="3"/>
  <c r="D92" i="3"/>
  <c r="A92" i="3" s="1"/>
  <c r="D118" i="3"/>
  <c r="A118" i="3" s="1"/>
  <c r="T88" i="3"/>
  <c r="T99" i="3"/>
  <c r="D113" i="3"/>
  <c r="A113" i="3" s="1"/>
  <c r="H59" i="12"/>
  <c r="I59" i="20"/>
  <c r="K59" i="12"/>
  <c r="L59" i="20"/>
  <c r="K57" i="12"/>
  <c r="L57" i="20"/>
  <c r="U87" i="2"/>
  <c r="U58" i="2" a="1"/>
  <c r="H58" i="12"/>
  <c r="I58" i="20"/>
  <c r="K57" i="20"/>
  <c r="J57" i="12"/>
  <c r="I57" i="12"/>
  <c r="J57" i="20"/>
  <c r="T58" i="2" a="1"/>
  <c r="T87" i="2"/>
  <c r="E87" i="2"/>
  <c r="E58" i="2" a="1"/>
  <c r="J58" i="12"/>
  <c r="K58" i="20"/>
  <c r="L58" i="20"/>
  <c r="K58" i="12"/>
  <c r="F57" i="20"/>
  <c r="E57" i="12"/>
  <c r="I57" i="20"/>
  <c r="H57" i="12"/>
  <c r="J58" i="20"/>
  <c r="I58" i="12"/>
  <c r="J59" i="12"/>
  <c r="K59" i="20"/>
  <c r="K193" i="19" l="1"/>
  <c r="T189" i="19"/>
  <c r="T193" i="19" s="1"/>
  <c r="O155" i="19"/>
  <c r="E19" i="22" s="1"/>
  <c r="R192" i="19"/>
  <c r="V188" i="19"/>
  <c r="V192" i="19" s="1"/>
  <c r="O192" i="19"/>
  <c r="R189" i="19"/>
  <c r="R193" i="19" s="1"/>
  <c r="K188" i="19"/>
  <c r="K192" i="19" s="1"/>
  <c r="V189" i="19"/>
  <c r="V193" i="19" s="1"/>
  <c r="K201" i="19"/>
  <c r="K200" i="19"/>
  <c r="K204" i="19"/>
  <c r="K205" i="19"/>
  <c r="K169" i="19"/>
  <c r="K173" i="19" s="1"/>
  <c r="U189" i="19"/>
  <c r="U193" i="19" s="1"/>
  <c r="P189" i="19"/>
  <c r="P193" i="19" s="1"/>
  <c r="K151" i="19"/>
  <c r="K155" i="19" s="1"/>
  <c r="U188" i="19"/>
  <c r="U192" i="19" s="1"/>
  <c r="P188" i="19"/>
  <c r="P192" i="19" s="1"/>
  <c r="Q188" i="19"/>
  <c r="Q192" i="19" s="1"/>
  <c r="K150" i="19"/>
  <c r="K154" i="19" s="1"/>
  <c r="S189" i="19"/>
  <c r="S193" i="19" s="1"/>
  <c r="H14" i="22"/>
  <c r="H18" i="22"/>
  <c r="BM49" i="7"/>
  <c r="BN49" i="7" s="1"/>
  <c r="BM41" i="7"/>
  <c r="BN41" i="7" s="1"/>
  <c r="BM37" i="7"/>
  <c r="BN37" i="7" s="1"/>
  <c r="BM52" i="7"/>
  <c r="BN52" i="7" s="1"/>
  <c r="BM28" i="7"/>
  <c r="BN28" i="7" s="1"/>
  <c r="BM8" i="7"/>
  <c r="BN8" i="7" s="1"/>
  <c r="BM59" i="7"/>
  <c r="BN59" i="7" s="1"/>
  <c r="BM55" i="7"/>
  <c r="BN55" i="7" s="1"/>
  <c r="BM51" i="7"/>
  <c r="BN51" i="7" s="1"/>
  <c r="BM35" i="7"/>
  <c r="BN35" i="7" s="1"/>
  <c r="BM31" i="7"/>
  <c r="BN31" i="7" s="1"/>
  <c r="BM54" i="7"/>
  <c r="BN54" i="7" s="1"/>
  <c r="BM50" i="7"/>
  <c r="BN50" i="7" s="1"/>
  <c r="BM38" i="7"/>
  <c r="BN38" i="7" s="1"/>
  <c r="BM26" i="7"/>
  <c r="BN26" i="7" s="1"/>
  <c r="BM10" i="7"/>
  <c r="BN10" i="7" s="1"/>
  <c r="BM6" i="7"/>
  <c r="V169" i="3"/>
  <c r="V131" i="3" s="1"/>
  <c r="P101" i="4"/>
  <c r="F128" i="3"/>
  <c r="E123" i="3"/>
  <c r="F125" i="3"/>
  <c r="F127" i="3"/>
  <c r="E128" i="3"/>
  <c r="E124" i="3"/>
  <c r="F124" i="3"/>
  <c r="E126" i="3"/>
  <c r="E127" i="3"/>
  <c r="E125" i="3"/>
  <c r="F126" i="3"/>
  <c r="F123" i="3"/>
  <c r="V170" i="3"/>
  <c r="V132" i="3" s="1"/>
  <c r="V171" i="3"/>
  <c r="V133" i="3" s="1"/>
  <c r="R169" i="3"/>
  <c r="R131" i="3" s="1"/>
  <c r="F96" i="3"/>
  <c r="S170" i="3"/>
  <c r="S132" i="3" s="1"/>
  <c r="V187" i="3"/>
  <c r="V149" i="3" s="1"/>
  <c r="S201" i="3"/>
  <c r="S163" i="3" s="1"/>
  <c r="U181" i="3"/>
  <c r="U143" i="3" s="1"/>
  <c r="V196" i="3"/>
  <c r="V158" i="3" s="1"/>
  <c r="R172" i="3"/>
  <c r="R134" i="3" s="1"/>
  <c r="U185" i="3"/>
  <c r="U147" i="3" s="1"/>
  <c r="V183" i="3"/>
  <c r="V145" i="3" s="1"/>
  <c r="F101" i="3"/>
  <c r="F99" i="3"/>
  <c r="U175" i="3"/>
  <c r="U137" i="3" s="1"/>
  <c r="S191" i="3"/>
  <c r="S153" i="3" s="1"/>
  <c r="U184" i="3"/>
  <c r="U146" i="3" s="1"/>
  <c r="V181" i="3"/>
  <c r="V143" i="3" s="1"/>
  <c r="R201" i="3"/>
  <c r="R163" i="3" s="1"/>
  <c r="R189" i="3"/>
  <c r="R151" i="3" s="1"/>
  <c r="R174" i="3"/>
  <c r="R136" i="3" s="1"/>
  <c r="R179" i="3"/>
  <c r="R141" i="3" s="1"/>
  <c r="F107" i="3"/>
  <c r="T169" i="3"/>
  <c r="T131" i="3" s="1"/>
  <c r="R204" i="3"/>
  <c r="R166" i="3" s="1"/>
  <c r="V198" i="3"/>
  <c r="V160" i="3" s="1"/>
  <c r="U178" i="3"/>
  <c r="U140" i="3" s="1"/>
  <c r="U192" i="3"/>
  <c r="U154" i="3" s="1"/>
  <c r="U201" i="3"/>
  <c r="U163" i="3" s="1"/>
  <c r="T180" i="3"/>
  <c r="T142" i="3" s="1"/>
  <c r="V199" i="3"/>
  <c r="V161" i="3" s="1"/>
  <c r="R193" i="3"/>
  <c r="R155" i="3" s="1"/>
  <c r="T178" i="3"/>
  <c r="T140" i="3" s="1"/>
  <c r="T177" i="3"/>
  <c r="T139" i="3" s="1"/>
  <c r="V190" i="3"/>
  <c r="V152" i="3" s="1"/>
  <c r="T175" i="3"/>
  <c r="T137" i="3" s="1"/>
  <c r="S204" i="3"/>
  <c r="S166" i="3" s="1"/>
  <c r="U172" i="3"/>
  <c r="U134" i="3" s="1"/>
  <c r="V173" i="3"/>
  <c r="V135" i="3" s="1"/>
  <c r="U194" i="3"/>
  <c r="U156" i="3" s="1"/>
  <c r="V203" i="3"/>
  <c r="V165" i="3" s="1"/>
  <c r="R171" i="3"/>
  <c r="R133" i="3" s="1"/>
  <c r="V191" i="3"/>
  <c r="V153" i="3" s="1"/>
  <c r="U182" i="3"/>
  <c r="U144" i="3" s="1"/>
  <c r="U170" i="3"/>
  <c r="U132" i="3" s="1"/>
  <c r="S195" i="3"/>
  <c r="S157" i="3" s="1"/>
  <c r="R186" i="3"/>
  <c r="R148" i="3" s="1"/>
  <c r="F106" i="3"/>
  <c r="F84" i="3"/>
  <c r="V195" i="3"/>
  <c r="V157" i="3" s="1"/>
  <c r="F85" i="3"/>
  <c r="S182" i="3"/>
  <c r="S144" i="3" s="1"/>
  <c r="R202" i="3"/>
  <c r="R164" i="3" s="1"/>
  <c r="U200" i="3"/>
  <c r="U162" i="3" s="1"/>
  <c r="F114" i="3"/>
  <c r="V200" i="3"/>
  <c r="V162" i="3" s="1"/>
  <c r="S198" i="3"/>
  <c r="S160" i="3" s="1"/>
  <c r="U191" i="3"/>
  <c r="U153" i="3" s="1"/>
  <c r="S196" i="3"/>
  <c r="S158" i="3" s="1"/>
  <c r="V185" i="3"/>
  <c r="V147" i="3" s="1"/>
  <c r="R188" i="3"/>
  <c r="R150" i="3" s="1"/>
  <c r="V178" i="3"/>
  <c r="V140" i="3" s="1"/>
  <c r="R180" i="3"/>
  <c r="R142" i="3" s="1"/>
  <c r="V172" i="3"/>
  <c r="V134" i="3" s="1"/>
  <c r="T204" i="3"/>
  <c r="T166" i="3" s="1"/>
  <c r="S194" i="3"/>
  <c r="S156" i="3" s="1"/>
  <c r="T182" i="3"/>
  <c r="T144" i="3" s="1"/>
  <c r="U173" i="3"/>
  <c r="U135" i="3" s="1"/>
  <c r="U188" i="3"/>
  <c r="U150" i="3" s="1"/>
  <c r="V176" i="3"/>
  <c r="V138" i="3" s="1"/>
  <c r="U187" i="3"/>
  <c r="U149" i="3" s="1"/>
  <c r="S179" i="3"/>
  <c r="S141" i="3" s="1"/>
  <c r="S202" i="3"/>
  <c r="S164" i="3" s="1"/>
  <c r="T199" i="3"/>
  <c r="T161" i="3" s="1"/>
  <c r="F110" i="3"/>
  <c r="F122" i="3"/>
  <c r="F86" i="3"/>
  <c r="R173" i="3"/>
  <c r="R135" i="3" s="1"/>
  <c r="F104" i="3"/>
  <c r="V184" i="3"/>
  <c r="V146" i="3" s="1"/>
  <c r="V204" i="3"/>
  <c r="V166" i="3" s="1"/>
  <c r="F118" i="3"/>
  <c r="R182" i="3"/>
  <c r="R144" i="3" s="1"/>
  <c r="S173" i="3"/>
  <c r="S135" i="3" s="1"/>
  <c r="R175" i="3"/>
  <c r="R137" i="3" s="1"/>
  <c r="T185" i="3"/>
  <c r="T147" i="3" s="1"/>
  <c r="T179" i="3"/>
  <c r="T141" i="3" s="1"/>
  <c r="R185" i="3"/>
  <c r="R147" i="3" s="1"/>
  <c r="U180" i="3"/>
  <c r="U142" i="3" s="1"/>
  <c r="U179" i="3"/>
  <c r="U141" i="3" s="1"/>
  <c r="U174" i="3"/>
  <c r="U136" i="3" s="1"/>
  <c r="T200" i="3"/>
  <c r="T162" i="3" s="1"/>
  <c r="V175" i="3"/>
  <c r="V137" i="3" s="1"/>
  <c r="T187" i="3"/>
  <c r="T149" i="3" s="1"/>
  <c r="V188" i="3"/>
  <c r="V150" i="3" s="1"/>
  <c r="U171" i="3"/>
  <c r="U133" i="3" s="1"/>
  <c r="V177" i="3"/>
  <c r="V139" i="3" s="1"/>
  <c r="F93" i="3"/>
  <c r="U186" i="3"/>
  <c r="U148" i="3" s="1"/>
  <c r="R198" i="3"/>
  <c r="R160" i="3" s="1"/>
  <c r="S184" i="3"/>
  <c r="S146" i="3" s="1"/>
  <c r="U189" i="3"/>
  <c r="U151" i="3" s="1"/>
  <c r="S190" i="3"/>
  <c r="S152" i="3" s="1"/>
  <c r="F108" i="3"/>
  <c r="F120" i="3"/>
  <c r="V186" i="3"/>
  <c r="V148" i="3" s="1"/>
  <c r="V201" i="3"/>
  <c r="V163" i="3" s="1"/>
  <c r="V202" i="3"/>
  <c r="V164" i="3" s="1"/>
  <c r="F109" i="3"/>
  <c r="R181" i="3"/>
  <c r="R143" i="3" s="1"/>
  <c r="V174" i="3"/>
  <c r="V136" i="3" s="1"/>
  <c r="E64" i="2"/>
  <c r="E65" i="2"/>
  <c r="E67" i="2"/>
  <c r="E68" i="2"/>
  <c r="E66" i="2"/>
  <c r="E61" i="2"/>
  <c r="E69" i="2"/>
  <c r="E59" i="2"/>
  <c r="E62" i="2"/>
  <c r="E58" i="2"/>
  <c r="E63" i="2"/>
  <c r="E60" i="2"/>
  <c r="T198" i="3"/>
  <c r="T160" i="3" s="1"/>
  <c r="T193" i="3"/>
  <c r="T155" i="3" s="1"/>
  <c r="U66" i="2"/>
  <c r="U61" i="2"/>
  <c r="U67" i="2"/>
  <c r="U64" i="2"/>
  <c r="U62" i="2"/>
  <c r="U65" i="2"/>
  <c r="U60" i="2"/>
  <c r="U59" i="2"/>
  <c r="U63" i="2"/>
  <c r="U58" i="2"/>
  <c r="S172" i="3"/>
  <c r="S134" i="3" s="1"/>
  <c r="T203" i="3"/>
  <c r="T165" i="3" s="1"/>
  <c r="U196" i="3"/>
  <c r="U158" i="3" s="1"/>
  <c r="T189" i="3"/>
  <c r="T151" i="3" s="1"/>
  <c r="S200" i="3"/>
  <c r="S162" i="3" s="1"/>
  <c r="R183" i="3"/>
  <c r="R145" i="3" s="1"/>
  <c r="S197" i="3"/>
  <c r="S159" i="3" s="1"/>
  <c r="T183" i="3"/>
  <c r="T145" i="3" s="1"/>
  <c r="V192" i="3"/>
  <c r="V154" i="3" s="1"/>
  <c r="R195" i="3"/>
  <c r="R157" i="3" s="1"/>
  <c r="S177" i="3"/>
  <c r="S139" i="3" s="1"/>
  <c r="R194" i="3"/>
  <c r="R156" i="3" s="1"/>
  <c r="T188" i="3"/>
  <c r="T150" i="3" s="1"/>
  <c r="F103" i="3"/>
  <c r="V179" i="3"/>
  <c r="V141" i="3" s="1"/>
  <c r="U204" i="3"/>
  <c r="U166" i="3" s="1"/>
  <c r="R177" i="3"/>
  <c r="R139" i="3" s="1"/>
  <c r="E112" i="3"/>
  <c r="U202" i="3"/>
  <c r="U164" i="3" s="1"/>
  <c r="T190" i="3"/>
  <c r="T152" i="3" s="1"/>
  <c r="S199" i="3"/>
  <c r="S161" i="3" s="1"/>
  <c r="U183" i="3"/>
  <c r="U145" i="3" s="1"/>
  <c r="R178" i="3"/>
  <c r="R140" i="3" s="1"/>
  <c r="S183" i="3"/>
  <c r="S145" i="3" s="1"/>
  <c r="V182" i="3"/>
  <c r="V144" i="3" s="1"/>
  <c r="T181" i="3"/>
  <c r="T143" i="3" s="1"/>
  <c r="E93" i="3"/>
  <c r="R200" i="3"/>
  <c r="R162" i="3" s="1"/>
  <c r="R196" i="3"/>
  <c r="R158" i="3" s="1"/>
  <c r="R197" i="3"/>
  <c r="R159" i="3" s="1"/>
  <c r="U169" i="3"/>
  <c r="U131" i="3" s="1"/>
  <c r="U176" i="3"/>
  <c r="U138" i="3" s="1"/>
  <c r="V194" i="3"/>
  <c r="V156" i="3" s="1"/>
  <c r="T201" i="3"/>
  <c r="T163" i="3" s="1"/>
  <c r="T194" i="3"/>
  <c r="T156" i="3" s="1"/>
  <c r="V189" i="3"/>
  <c r="V151" i="3" s="1"/>
  <c r="T186" i="3"/>
  <c r="T148" i="3" s="1"/>
  <c r="E116" i="3"/>
  <c r="T174" i="3"/>
  <c r="T136" i="3" s="1"/>
  <c r="E110" i="3"/>
  <c r="E87" i="3"/>
  <c r="F100" i="3"/>
  <c r="E99" i="3"/>
  <c r="E121" i="3"/>
  <c r="E120" i="3"/>
  <c r="E97" i="3"/>
  <c r="E98" i="3"/>
  <c r="F90" i="3"/>
  <c r="F105" i="3"/>
  <c r="T64" i="2"/>
  <c r="T66" i="2"/>
  <c r="T63" i="2"/>
  <c r="T60" i="2"/>
  <c r="T67" i="2"/>
  <c r="T61" i="2"/>
  <c r="T62" i="2"/>
  <c r="T65" i="2"/>
  <c r="T59" i="2"/>
  <c r="T58" i="2"/>
  <c r="S188" i="3"/>
  <c r="S150" i="3" s="1"/>
  <c r="R184" i="3"/>
  <c r="R146" i="3" s="1"/>
  <c r="U197" i="3"/>
  <c r="U159" i="3" s="1"/>
  <c r="R191" i="3"/>
  <c r="R153" i="3" s="1"/>
  <c r="S185" i="3"/>
  <c r="S147" i="3" s="1"/>
  <c r="R203" i="3"/>
  <c r="R165" i="3" s="1"/>
  <c r="T196" i="3"/>
  <c r="T158" i="3" s="1"/>
  <c r="T172" i="3"/>
  <c r="T134" i="3" s="1"/>
  <c r="V193" i="3"/>
  <c r="V155" i="3" s="1"/>
  <c r="V168" i="3"/>
  <c r="V130" i="3" s="1"/>
  <c r="T171" i="3"/>
  <c r="T133" i="3" s="1"/>
  <c r="R199" i="3"/>
  <c r="R161" i="3" s="1"/>
  <c r="R190" i="3"/>
  <c r="R152" i="3" s="1"/>
  <c r="R192" i="3"/>
  <c r="R154" i="3" s="1"/>
  <c r="E94" i="3"/>
  <c r="F102" i="3"/>
  <c r="S181" i="3"/>
  <c r="S143" i="3" s="1"/>
  <c r="U195" i="3"/>
  <c r="U157" i="3" s="1"/>
  <c r="S192" i="3"/>
  <c r="S154" i="3" s="1"/>
  <c r="V180" i="3"/>
  <c r="V142" i="3" s="1"/>
  <c r="T195" i="3"/>
  <c r="T157" i="3" s="1"/>
  <c r="U177" i="3"/>
  <c r="U139" i="3" s="1"/>
  <c r="S203" i="3"/>
  <c r="S165" i="3" s="1"/>
  <c r="F112" i="3"/>
  <c r="E90" i="3"/>
  <c r="E107" i="3"/>
  <c r="S171" i="3"/>
  <c r="S133" i="3" s="1"/>
  <c r="R170" i="3"/>
  <c r="R132" i="3" s="1"/>
  <c r="F91" i="3"/>
  <c r="F92" i="3"/>
  <c r="F97" i="3"/>
  <c r="E85" i="3"/>
  <c r="E104" i="3"/>
  <c r="F117" i="3"/>
  <c r="F95" i="3"/>
  <c r="E92" i="3"/>
  <c r="F119" i="3"/>
  <c r="E111" i="3"/>
  <c r="F111" i="3"/>
  <c r="F94" i="3"/>
  <c r="E91" i="3"/>
  <c r="E113" i="3"/>
  <c r="T176" i="3"/>
  <c r="T138" i="3" s="1"/>
  <c r="T173" i="3"/>
  <c r="T135" i="3" s="1"/>
  <c r="S169" i="3"/>
  <c r="S131" i="3" s="1"/>
  <c r="U199" i="3"/>
  <c r="U161" i="3" s="1"/>
  <c r="S178" i="3"/>
  <c r="S140" i="3" s="1"/>
  <c r="E100" i="3"/>
  <c r="S175" i="3"/>
  <c r="S137" i="3" s="1"/>
  <c r="T197" i="3"/>
  <c r="T159" i="3" s="1"/>
  <c r="T191" i="3"/>
  <c r="T153" i="3" s="1"/>
  <c r="U198" i="3"/>
  <c r="U160" i="3" s="1"/>
  <c r="S189" i="3"/>
  <c r="S151" i="3" s="1"/>
  <c r="F115" i="3"/>
  <c r="E119" i="3"/>
  <c r="F98" i="3"/>
  <c r="E89" i="3"/>
  <c r="E95" i="3"/>
  <c r="E102" i="3"/>
  <c r="E108" i="3"/>
  <c r="F116" i="3"/>
  <c r="E115" i="3"/>
  <c r="E117" i="3"/>
  <c r="F88" i="3"/>
  <c r="E114" i="3"/>
  <c r="E96" i="3"/>
  <c r="E105" i="3"/>
  <c r="Q62" i="2"/>
  <c r="Q59" i="2"/>
  <c r="Q58" i="2"/>
  <c r="Q60" i="2"/>
  <c r="Q66" i="2"/>
  <c r="Q67" i="2"/>
  <c r="Q63" i="2"/>
  <c r="Q64" i="2"/>
  <c r="Q61" i="2"/>
  <c r="Q65" i="2"/>
  <c r="U190" i="3"/>
  <c r="U152" i="3" s="1"/>
  <c r="T184" i="3"/>
  <c r="T146" i="3" s="1"/>
  <c r="V197" i="3"/>
  <c r="V159" i="3" s="1"/>
  <c r="S193" i="3"/>
  <c r="S155" i="3" s="1"/>
  <c r="S174" i="3"/>
  <c r="S136" i="3" s="1"/>
  <c r="S186" i="3"/>
  <c r="S148" i="3" s="1"/>
  <c r="T170" i="3"/>
  <c r="T132" i="3" s="1"/>
  <c r="T192" i="3"/>
  <c r="T154" i="3" s="1"/>
  <c r="R187" i="3"/>
  <c r="R149" i="3" s="1"/>
  <c r="F89" i="3"/>
  <c r="U193" i="3"/>
  <c r="U155" i="3" s="1"/>
  <c r="S176" i="3"/>
  <c r="S138" i="3" s="1"/>
  <c r="S180" i="3"/>
  <c r="S142" i="3" s="1"/>
  <c r="R176" i="3"/>
  <c r="R138" i="3" s="1"/>
  <c r="S187" i="3"/>
  <c r="S149" i="3" s="1"/>
  <c r="E84" i="3"/>
  <c r="T202" i="3"/>
  <c r="T164" i="3" s="1"/>
  <c r="U203" i="3"/>
  <c r="U165" i="3" s="1"/>
  <c r="F121" i="3"/>
  <c r="E118" i="3"/>
  <c r="F113" i="3"/>
  <c r="F87" i="3"/>
  <c r="E86" i="3"/>
  <c r="E106" i="3"/>
  <c r="E109" i="3"/>
  <c r="E88" i="3"/>
  <c r="E103" i="3"/>
  <c r="E122" i="3"/>
  <c r="E101" i="3"/>
  <c r="BN6" i="7" l="1"/>
  <c r="BN70" i="7" s="1"/>
  <c r="BT51" i="7"/>
  <c r="BT35" i="7"/>
  <c r="BT19" i="7"/>
  <c r="BT46" i="7"/>
  <c r="BT30" i="7"/>
  <c r="BT14" i="7"/>
  <c r="BT57" i="7"/>
  <c r="BT41" i="7"/>
  <c r="BT25" i="7"/>
  <c r="BT9" i="7"/>
  <c r="BT52" i="7"/>
  <c r="BT36" i="7"/>
  <c r="BT20" i="7"/>
  <c r="BT66" i="7"/>
  <c r="BT47" i="7"/>
  <c r="BT31" i="7"/>
  <c r="BT15" i="7"/>
  <c r="BT58" i="7"/>
  <c r="BT42" i="7"/>
  <c r="BT26" i="7"/>
  <c r="BT10" i="7"/>
  <c r="BT53" i="7"/>
  <c r="BT37" i="7"/>
  <c r="BT21" i="7"/>
  <c r="BT48" i="7"/>
  <c r="BT32" i="7"/>
  <c r="BT16" i="7"/>
  <c r="BT61" i="7"/>
  <c r="BT64" i="7"/>
  <c r="BT59" i="7"/>
  <c r="BT43" i="7"/>
  <c r="BT27" i="7"/>
  <c r="BT11" i="7"/>
  <c r="BT54" i="7"/>
  <c r="BT38" i="7"/>
  <c r="BT22" i="7"/>
  <c r="BT6" i="7"/>
  <c r="BT49" i="7"/>
  <c r="BT33" i="7"/>
  <c r="BT17" i="7"/>
  <c r="BT63" i="7"/>
  <c r="BT44" i="7"/>
  <c r="BT28" i="7"/>
  <c r="BT12" i="7"/>
  <c r="BT65" i="7"/>
  <c r="BT60" i="7"/>
  <c r="BT55" i="7"/>
  <c r="BT39" i="7"/>
  <c r="BT23" i="7"/>
  <c r="BT7" i="7"/>
  <c r="BT50" i="7"/>
  <c r="BT34" i="7"/>
  <c r="BT18" i="7"/>
  <c r="BT45" i="7"/>
  <c r="BT29" i="7"/>
  <c r="BT13" i="7"/>
  <c r="BT56" i="7"/>
  <c r="BT40" i="7"/>
  <c r="BT24" i="7"/>
  <c r="BT8" i="7"/>
  <c r="BT62" i="7"/>
  <c r="BM70" i="7"/>
  <c r="P102" i="4"/>
  <c r="A181" i="7" l="1"/>
  <c r="A110" i="7"/>
  <c r="A94" i="7"/>
  <c r="A117" i="7"/>
  <c r="A101" i="7"/>
  <c r="A108" i="7"/>
  <c r="A92" i="7"/>
  <c r="A115" i="7"/>
  <c r="A99" i="7"/>
  <c r="A125" i="7"/>
  <c r="A123" i="7"/>
  <c r="A188" i="7"/>
  <c r="A156" i="7"/>
  <c r="A132" i="7"/>
  <c r="A165" i="7"/>
  <c r="A198" i="7"/>
  <c r="A207" i="7"/>
  <c r="A142" i="7"/>
  <c r="A192" i="7"/>
  <c r="A202" i="7"/>
  <c r="A164" i="7"/>
  <c r="A127" i="7"/>
  <c r="A180" i="7"/>
  <c r="A128" i="7"/>
  <c r="A186" i="7"/>
  <c r="A195" i="7"/>
  <c r="A184" i="7"/>
  <c r="A157" i="7"/>
  <c r="A187" i="7"/>
  <c r="A185" i="7"/>
  <c r="A158" i="7"/>
  <c r="A124" i="7"/>
  <c r="A106" i="7"/>
  <c r="A90" i="7"/>
  <c r="A113" i="7"/>
  <c r="A97" i="7"/>
  <c r="A120" i="7"/>
  <c r="A104" i="7"/>
  <c r="A88" i="7"/>
  <c r="A111" i="7"/>
  <c r="A95" i="7"/>
  <c r="A151" i="7"/>
  <c r="A183" i="7"/>
  <c r="A170" i="7"/>
  <c r="A152" i="7"/>
  <c r="A149" i="7"/>
  <c r="A148" i="7"/>
  <c r="A153" i="7"/>
  <c r="A143" i="7"/>
  <c r="A137" i="7"/>
  <c r="A130" i="7"/>
  <c r="A138" i="7"/>
  <c r="A160" i="7"/>
  <c r="A204" i="7"/>
  <c r="A189" i="7"/>
  <c r="A203" i="7"/>
  <c r="A193" i="7"/>
  <c r="A194" i="7"/>
  <c r="A174" i="7"/>
  <c r="A150" i="7"/>
  <c r="A197" i="7"/>
  <c r="A162" i="7"/>
  <c r="A208" i="7"/>
  <c r="A118" i="7"/>
  <c r="A102" i="7"/>
  <c r="A109" i="7"/>
  <c r="A93" i="7"/>
  <c r="A116" i="7"/>
  <c r="A100" i="7"/>
  <c r="A107" i="7"/>
  <c r="A91" i="7"/>
  <c r="A167" i="7"/>
  <c r="A135" i="7"/>
  <c r="A168" i="7"/>
  <c r="A169" i="7"/>
  <c r="A146" i="7"/>
  <c r="A154" i="7"/>
  <c r="A131" i="7"/>
  <c r="A141" i="7"/>
  <c r="A140" i="7"/>
  <c r="A155" i="7"/>
  <c r="A172" i="7"/>
  <c r="A145" i="7"/>
  <c r="A190" i="7"/>
  <c r="A182" i="7"/>
  <c r="A139" i="7"/>
  <c r="A136" i="7"/>
  <c r="A175" i="7"/>
  <c r="A201" i="7"/>
  <c r="A209" i="7"/>
  <c r="A176" i="7"/>
  <c r="A159" i="7"/>
  <c r="A114" i="7"/>
  <c r="A98" i="7"/>
  <c r="A121" i="7"/>
  <c r="A105" i="7"/>
  <c r="A89" i="7"/>
  <c r="A112" i="7"/>
  <c r="A96" i="7"/>
  <c r="A119" i="7"/>
  <c r="A103" i="7"/>
  <c r="A122" i="7"/>
  <c r="A199" i="7"/>
  <c r="A163" i="7"/>
  <c r="A196" i="7"/>
  <c r="A171" i="7"/>
  <c r="A129" i="7"/>
  <c r="A177" i="7"/>
  <c r="A206" i="7"/>
  <c r="A179" i="7"/>
  <c r="A133" i="7"/>
  <c r="A166" i="7"/>
  <c r="A191" i="7"/>
  <c r="A126" i="7"/>
  <c r="A147" i="7"/>
  <c r="A200" i="7"/>
  <c r="A134" i="7"/>
  <c r="A205" i="7"/>
  <c r="A144" i="7"/>
  <c r="A178" i="7"/>
  <c r="A161" i="7"/>
  <c r="A173" i="7"/>
  <c r="P103" i="4"/>
  <c r="P104" i="4" l="1"/>
  <c r="P105" i="4" l="1"/>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A159" i="4"/>
  <c r="I162" i="4"/>
  <c r="D159" i="4"/>
  <c r="G147" i="4"/>
  <c r="H150" i="4"/>
  <c r="F162" i="4"/>
  <c r="H162" i="4"/>
  <c r="B148" i="4"/>
  <c r="B147" i="4"/>
  <c r="I151" i="4"/>
  <c r="K150"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D163" i="4" l="1"/>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<sst xmlns="http://schemas.openxmlformats.org/spreadsheetml/2006/main" count="16235" uniqueCount="1179">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</sst>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70">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33" xfId="0" applyFill="1" applyBorder="1" applyAlignment="1">
      <alignment horizontal="center"/>
    </xf>
    <xf numFmtId="0" fontId="0" fillId="0" borderId="34" xfId="0" applyFill="1" applyBorder="1" applyAlignment="1">
      <alignment horizontal="center"/>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33" xfId="0" applyNumberFormat="1" applyFill="1" applyBorder="1" applyAlignment="1">
      <alignment horizontal="center"/>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7.2037066506383506E-7</c:v>
                </c:pt>
                <c:pt idx="1">
                  <c:v>9.3214375459841786E-8</c:v>
                </c:pt>
                <c:pt idx="2">
                  <c:v>7.8814241068303924E-7</c:v>
                </c:pt>
                <c:pt idx="3">
                  <c:v>0.11363662765464608</c:v>
                </c:pt>
                <c:pt idx="4">
                  <c:v>8.9295342424041847E-3</c:v>
                </c:pt>
                <c:pt idx="5">
                  <c:v>3.74998246428059E-2</c:v>
                </c:pt>
                <c:pt idx="6">
                  <c:v>7.3170038615198621E-2</c:v>
                </c:pt>
                <c:pt idx="7">
                  <c:v>3.4220783305273506E-2</c:v>
                </c:pt>
                <c:pt idx="8">
                  <c:v>0.22222235658196615</c:v>
                </c:pt>
                <c:pt idx="9">
                  <c:v>0.14520485277297207</c:v>
                </c:pt>
                <c:pt idx="10">
                  <c:v>9.8764535614492846E-2</c:v>
                </c:pt>
                <c:pt idx="11">
                  <c:v>4.6875620788388903E-2</c:v>
                </c:pt>
                <c:pt idx="12">
                  <c:v>4.867299247872009E-2</c:v>
                </c:pt>
                <c:pt idx="13">
                  <c:v>1.5355446582150017E-2</c:v>
                </c:pt>
                <c:pt idx="14">
                  <c:v>0.29729695196596767</c:v>
                </c:pt>
                <c:pt idx="15">
                  <c:v>2.9412631255928176E-2</c:v>
                </c:pt>
                <c:pt idx="16">
                  <c:v>0.11688381043361748</c:v>
                </c:pt>
                <c:pt idx="17">
                  <c:v>8.5427263367879494E-2</c:v>
                </c:pt>
                <c:pt idx="18">
                  <c:v>0.24999962577276966</c:v>
                </c:pt>
                <c:pt idx="19">
                  <c:v>0.1012667532333581</c:v>
                </c:pt>
                <c:pt idx="20">
                  <c:v>0.23076972358513126</c:v>
                </c:pt>
                <c:pt idx="21">
                  <c:v>0.11111075347321009</c:v>
                </c:pt>
                <c:pt idx="22">
                  <c:v>4.411744768216122E-2</c:v>
                </c:pt>
                <c:pt idx="23">
                  <c:v>5.5555970995598579E-2</c:v>
                </c:pt>
                <c:pt idx="24">
                  <c:v>0.16037785473337471</c:v>
                </c:pt>
                <c:pt idx="25">
                  <c:v>4.2553836389007518E-2</c:v>
                </c:pt>
                <c:pt idx="26">
                  <c:v>0.13399584243878912</c:v>
                </c:pt>
                <c:pt idx="27">
                  <c:v>0.10194242261321264</c:v>
                </c:pt>
                <c:pt idx="28">
                  <c:v>9.1837577108752302E-2</c:v>
                </c:pt>
                <c:pt idx="29">
                  <c:v>0.20833380048853634</c:v>
                </c:pt>
                <c:pt idx="30">
                  <c:v>0.23333302487681909</c:v>
                </c:pt>
                <c:pt idx="31">
                  <c:v>0.23076835800789561</c:v>
                </c:pt>
                <c:pt idx="32">
                  <c:v>0.28205067170572529</c:v>
                </c:pt>
                <c:pt idx="33">
                  <c:v>0.20634892146183767</c:v>
                </c:pt>
                <c:pt idx="34">
                  <c:v>0.10810814942788691</c:v>
                </c:pt>
                <c:pt idx="35">
                  <c:v>0.3854170021182487</c:v>
                </c:pt>
                <c:pt idx="36">
                  <c:v>0.14795864566056674</c:v>
                </c:pt>
                <c:pt idx="37">
                  <c:v>0.33928474459434743</c:v>
                </c:pt>
                <c:pt idx="38">
                  <c:v>0.18518497516154103</c:v>
                </c:pt>
                <c:pt idx="39">
                  <c:v>0.20312522263880115</c:v>
                </c:pt>
                <c:pt idx="40">
                  <c:v>0.14285660672891073</c:v>
                </c:pt>
                <c:pt idx="41">
                  <c:v>0.22709173660449994</c:v>
                </c:pt>
                <c:pt idx="42">
                  <c:v>0.15795680230030912</c:v>
                </c:pt>
                <c:pt idx="43">
                  <c:v>0.18750068912628295</c:v>
                </c:pt>
                <c:pt idx="44">
                  <c:v>0.21875019222998263</c:v>
                </c:pt>
                <c:pt idx="45">
                  <c:v>0.21656140953604636</c:v>
                </c:pt>
                <c:pt idx="46">
                  <c:v>0.2569179607339695</c:v>
                </c:pt>
                <c:pt idx="47">
                  <c:v>0.26404404236563284</c:v>
                </c:pt>
                <c:pt idx="48">
                  <c:v>0.1311474013332341</c:v>
                </c:pt>
                <c:pt idx="49">
                  <c:v>0.26600967996846764</c:v>
                </c:pt>
                <c:pt idx="50">
                  <c:v>0.20000017025776684</c:v>
                </c:pt>
                <c:pt idx="51">
                  <c:v>0.20967747920002536</c:v>
                </c:pt>
                <c:pt idx="52">
                  <c:v>0.24000080057596493</c:v>
                </c:pt>
                <c:pt idx="53">
                  <c:v>0.27777727628563037</c:v>
                </c:pt>
                <c:pt idx="54">
                  <c:v>0.21818091629489378</c:v>
                </c:pt>
                <c:pt idx="55">
                  <c:v>0.20930311656330899</c:v>
                </c:pt>
                <c:pt idx="56">
                  <c:v>0.30555466941366494</c:v>
                </c:pt>
                <c:pt idx="57">
                  <c:v>0.24137852673864296</c:v>
                </c:pt>
                <c:pt idx="58">
                  <c:v>0.30379750475673079</c:v>
                </c:pt>
                <c:pt idx="59">
                  <c:v>0.28367357833447726</c:v>
                </c:pt>
                <c:pt idx="60">
                  <c:v>0.32133666572336783</c:v>
                </c:pt>
                <c:pt idx="61">
                  <c:v>0.26285662068989929</c:v>
                </c:pt>
                <c:pt idx="62">
                  <c:v>0.36170281771611629</c:v>
                </c:pt>
                <c:pt idx="63">
                  <c:v>0.40909079091544076</c:v>
                </c:pt>
                <c:pt idx="64">
                  <c:v>0.39393876263278932</c:v>
                </c:pt>
                <c:pt idx="65">
                  <c:v>5.6818133985450048E-2</c:v>
                </c:pt>
                <c:pt idx="66">
                  <c:v>0.37037086073549891</c:v>
                </c:pt>
                <c:pt idx="67">
                  <c:v>0.30434727824555158</c:v>
                </c:pt>
                <c:pt idx="68">
                  <c:v>0.25806456452906612</c:v>
                </c:pt>
                <c:pt idx="69">
                  <c:v>0.42857232720271371</c:v>
                </c:pt>
                <c:pt idx="70">
                  <c:v>0.32394337876525281</c:v>
                </c:pt>
                <c:pt idx="71">
                  <c:v>0.29545435023641969</c:v>
                </c:pt>
                <c:pt idx="72">
                  <c:v>0.1566271608083355</c:v>
                </c:pt>
                <c:pt idx="73">
                  <c:v>0.15384517526751068</c:v>
                </c:pt>
                <c:pt idx="74">
                  <c:v>0.37234046270996651</c:v>
                </c:pt>
                <c:pt idx="75">
                  <c:v>0.4239136944566928</c:v>
                </c:pt>
                <c:pt idx="76">
                  <c:v>0.25396801935837576</c:v>
                </c:pt>
                <c:pt idx="77">
                  <c:v>0.29824573182682912</c:v>
                </c:pt>
                <c:pt idx="78">
                  <c:v>0.27058882869118206</c:v>
                </c:pt>
                <c:pt idx="79">
                  <c:v>0.3214281304972319</c:v>
                </c:pt>
                <c:pt idx="80">
                  <c:v>0.2487038419407788</c:v>
                </c:pt>
                <c:pt idx="81">
                  <c:v>0.26903474449887171</c:v>
                </c:pt>
                <c:pt idx="82">
                  <c:v>0.20312417619943246</c:v>
                </c:pt>
                <c:pt idx="83">
                  <c:v>0.18367349890448056</c:v>
                </c:pt>
                <c:pt idx="84">
                  <c:v>0.44565138420745887</c:v>
                </c:pt>
                <c:pt idx="85">
                  <c:v>0.10852747359980432</c:v>
                </c:pt>
                <c:pt idx="86">
                  <c:v>0.5882358305208748</c:v>
                </c:pt>
                <c:pt idx="87">
                  <c:v>0.32432342689090815</c:v>
                </c:pt>
                <c:pt idx="88">
                  <c:v>0.13333353394740508</c:v>
                </c:pt>
                <c:pt idx="89">
                  <c:v>2.7778757442169528E-2</c:v>
                </c:pt>
                <c:pt idx="90">
                  <c:v>1.2422703445323934E-2</c:v>
                </c:pt>
                <c:pt idx="91">
                  <c:v>#N/A</c:v>
                </c:pt>
                <c:pt idx="92">
                  <c:v>-9.2157466268026681E-8</c:v>
                </c:pt>
                <c:pt idx="93">
                  <c:v>-5.2219932610624011E-7</c:v>
                </c:pt>
                <c:pt idx="94">
                  <c:v>0.13333377335952629</c:v>
                </c:pt>
                <c:pt idx="95">
                  <c:v>0.20983680882426967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0.37238145302822773</c:v>
                </c:pt>
                <c:pt idx="1">
                  <c:v>7.0282362923217989E-2</c:v>
                </c:pt>
              </c:numCache>
            </c:numRef>
          </c:yVal>
          <c:smooth val="0"/>
        </c:ser>
        <c:dLbls>
          <c:showLegendKey val="0"/>
          <c:showVal val="0"/>
          <c:showCatName val="0"/>
          <c:showSerName val="0"/>
          <c:showPercent val="0"/>
          <c:showBubbleSize val="0"/>
        </c:dLbls>
        <c:axId val="131401600"/>
        <c:axId val="131403136"/>
      </c:scatterChart>
      <c:valAx>
        <c:axId val="13140160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403136"/>
        <c:crosses val="autoZero"/>
        <c:crossBetween val="midCat"/>
      </c:valAx>
      <c:valAx>
        <c:axId val="131403136"/>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401600"/>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0</c:v>
                </c:pt>
                <c:pt idx="1">
                  <c:v>0</c:v>
                </c:pt>
                <c:pt idx="2">
                  <c:v>0</c:v>
                </c:pt>
                <c:pt idx="3">
                  <c:v>0</c:v>
                </c:pt>
                <c:pt idx="4">
                  <c:v>1774</c:v>
                </c:pt>
                <c:pt idx="5">
                  <c:v>1841</c:v>
                </c:pt>
                <c:pt idx="6">
                  <c:v>1841</c:v>
                </c:pt>
                <c:pt idx="7">
                  <c:v>3508</c:v>
                </c:pt>
                <c:pt idx="8">
                  <c:v>3747</c:v>
                </c:pt>
                <c:pt idx="9">
                  <c:v>3917</c:v>
                </c:pt>
                <c:pt idx="10">
                  <c:v>3917</c:v>
                </c:pt>
                <c:pt idx="11">
                  <c:v>4442</c:v>
                </c:pt>
                <c:pt idx="12">
                  <c:v>4997</c:v>
                </c:pt>
                <c:pt idx="13">
                  <c:v>4997</c:v>
                </c:pt>
                <c:pt idx="14">
                  <c:v>5044</c:v>
                </c:pt>
                <c:pt idx="15">
                  <c:v>5329</c:v>
                </c:pt>
                <c:pt idx="16">
                  <c:v>5499</c:v>
                </c:pt>
                <c:pt idx="17">
                  <c:v>6739</c:v>
                </c:pt>
                <c:pt idx="18">
                  <c:v>9628</c:v>
                </c:pt>
                <c:pt idx="19">
                  <c:v>9690</c:v>
                </c:pt>
                <c:pt idx="20">
                  <c:v>9690</c:v>
                </c:pt>
                <c:pt idx="21">
                  <c:v>13469</c:v>
                </c:pt>
                <c:pt idx="22">
                  <c:v>13469</c:v>
                </c:pt>
                <c:pt idx="23">
                  <c:v>14035</c:v>
                </c:pt>
                <c:pt idx="24">
                  <c:v>14634</c:v>
                </c:pt>
                <c:pt idx="25">
                  <c:v>14634</c:v>
                </c:pt>
                <c:pt idx="26">
                  <c:v>14670</c:v>
                </c:pt>
                <c:pt idx="27">
                  <c:v>14670</c:v>
                </c:pt>
                <c:pt idx="28">
                  <c:v>14670</c:v>
                </c:pt>
                <c:pt idx="29">
                  <c:v>14788</c:v>
                </c:pt>
                <c:pt idx="30">
                  <c:v>15990</c:v>
                </c:pt>
                <c:pt idx="31">
                  <c:v>16067</c:v>
                </c:pt>
                <c:pt idx="32">
                  <c:v>18699</c:v>
                </c:pt>
                <c:pt idx="33">
                  <c:v>20597</c:v>
                </c:pt>
                <c:pt idx="34">
                  <c:v>22102</c:v>
                </c:pt>
                <c:pt idx="35">
                  <c:v>22165</c:v>
                </c:pt>
                <c:pt idx="36">
                  <c:v>22165</c:v>
                </c:pt>
                <c:pt idx="37">
                  <c:v>24094</c:v>
                </c:pt>
                <c:pt idx="38">
                  <c:v>24224</c:v>
                </c:pt>
                <c:pt idx="39">
                  <c:v>26392</c:v>
                </c:pt>
                <c:pt idx="40">
                  <c:v>26392</c:v>
                </c:pt>
                <c:pt idx="41">
                  <c:v>26392</c:v>
                </c:pt>
                <c:pt idx="42">
                  <c:v>26482</c:v>
                </c:pt>
                <c:pt idx="43">
                  <c:v>26912</c:v>
                </c:pt>
                <c:pt idx="44">
                  <c:v>26912</c:v>
                </c:pt>
                <c:pt idx="45">
                  <c:v>27003</c:v>
                </c:pt>
                <c:pt idx="46">
                  <c:v>27003</c:v>
                </c:pt>
                <c:pt idx="47">
                  <c:v>27003</c:v>
                </c:pt>
                <c:pt idx="48">
                  <c:v>27003</c:v>
                </c:pt>
                <c:pt idx="49">
                  <c:v>27003</c:v>
                </c:pt>
                <c:pt idx="50">
                  <c:v>27807</c:v>
                </c:pt>
                <c:pt idx="51">
                  <c:v>28310</c:v>
                </c:pt>
                <c:pt idx="52">
                  <c:v>28310</c:v>
                </c:pt>
                <c:pt idx="53">
                  <c:v>28316</c:v>
                </c:pt>
                <c:pt idx="54">
                  <c:v>28413</c:v>
                </c:pt>
                <c:pt idx="55">
                  <c:v>28429</c:v>
                </c:pt>
                <c:pt idx="56">
                  <c:v>29056</c:v>
                </c:pt>
                <c:pt idx="57">
                  <c:v>29395</c:v>
                </c:pt>
                <c:pt idx="58">
                  <c:v>29614</c:v>
                </c:pt>
                <c:pt idx="59">
                  <c:v>30015</c:v>
                </c:pt>
                <c:pt idx="60">
                  <c:v>30015</c:v>
                </c:pt>
                <c:pt idx="61">
                  <c:v>30015</c:v>
                </c:pt>
                <c:pt idx="62">
                  <c:v>30063</c:v>
                </c:pt>
                <c:pt idx="63">
                  <c:v>30170</c:v>
                </c:pt>
                <c:pt idx="64">
                  <c:v>31175</c:v>
                </c:pt>
                <c:pt idx="65">
                  <c:v>31585</c:v>
                </c:pt>
                <c:pt idx="66">
                  <c:v>31585</c:v>
                </c:pt>
                <c:pt idx="67">
                  <c:v>31585</c:v>
                </c:pt>
                <c:pt idx="68">
                  <c:v>32138</c:v>
                </c:pt>
                <c:pt idx="69">
                  <c:v>34482</c:v>
                </c:pt>
                <c:pt idx="70">
                  <c:v>35372</c:v>
                </c:pt>
                <c:pt idx="71">
                  <c:v>35372</c:v>
                </c:pt>
                <c:pt idx="72">
                  <c:v>35372</c:v>
                </c:pt>
                <c:pt idx="73">
                  <c:v>35740</c:v>
                </c:pt>
                <c:pt idx="74">
                  <c:v>36366</c:v>
                </c:pt>
                <c:pt idx="75">
                  <c:v>37510</c:v>
                </c:pt>
                <c:pt idx="76">
                  <c:v>39001</c:v>
                </c:pt>
                <c:pt idx="77">
                  <c:v>39025</c:v>
                </c:pt>
                <c:pt idx="78">
                  <c:v>40059</c:v>
                </c:pt>
                <c:pt idx="79">
                  <c:v>44120</c:v>
                </c:pt>
                <c:pt idx="80">
                  <c:v>44120</c:v>
                </c:pt>
                <c:pt idx="81">
                  <c:v>51380</c:v>
                </c:pt>
                <c:pt idx="82">
                  <c:v>51380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-8.032263545790064E-7</c:v>
                </c:pt>
                <c:pt idx="1">
                  <c:v>-5.8517510079465837E-7</c:v>
                </c:pt>
                <c:pt idx="2">
                  <c:v>6.0106438569681762E-7</c:v>
                </c:pt>
                <c:pt idx="3">
                  <c:v>0.27272757960701055</c:v>
                </c:pt>
                <c:pt idx="4">
                  <c:v>-3.0646956662280234E-8</c:v>
                </c:pt>
                <c:pt idx="5">
                  <c:v>9.375003498225086E-2</c:v>
                </c:pt>
                <c:pt idx="6">
                  <c:v>9.7561527875303491E-2</c:v>
                </c:pt>
                <c:pt idx="7">
                  <c:v>5.703340873232024E-2</c:v>
                </c:pt>
                <c:pt idx="8">
                  <c:v>0.38888891523597624</c:v>
                </c:pt>
                <c:pt idx="9">
                  <c:v>0.16164438553071483</c:v>
                </c:pt>
                <c:pt idx="10">
                  <c:v>0.16049472142091961</c:v>
                </c:pt>
                <c:pt idx="11">
                  <c:v>7.2917433880871088E-2</c:v>
                </c:pt>
                <c:pt idx="12">
                  <c:v>8.7021482451625623E-2</c:v>
                </c:pt>
                <c:pt idx="13">
                  <c:v>9.4050303521422421E-2</c:v>
                </c:pt>
                <c:pt idx="14">
                  <c:v>0.27702735741579132</c:v>
                </c:pt>
                <c:pt idx="15">
                  <c:v>0.14705784197176872</c:v>
                </c:pt>
                <c:pt idx="16">
                  <c:v>0.23376603916706026</c:v>
                </c:pt>
                <c:pt idx="17">
                  <c:v>9.5477142390161307E-2</c:v>
                </c:pt>
                <c:pt idx="18">
                  <c:v>0.32500030188795509</c:v>
                </c:pt>
                <c:pt idx="19">
                  <c:v>0.18987436095212429</c:v>
                </c:pt>
                <c:pt idx="20">
                  <c:v>0.48076862789872704</c:v>
                </c:pt>
                <c:pt idx="21">
                  <c:v>0.28395110693234932</c:v>
                </c:pt>
                <c:pt idx="22">
                  <c:v>0.25000017733371699</c:v>
                </c:pt>
                <c:pt idx="23">
                  <c:v>0.2222230933475462</c:v>
                </c:pt>
                <c:pt idx="24">
                  <c:v>0.33018945518249188</c:v>
                </c:pt>
                <c:pt idx="25">
                  <c:v>0.57446852620060707</c:v>
                </c:pt>
                <c:pt idx="26">
                  <c:v>0.21339990257131228</c:v>
                </c:pt>
                <c:pt idx="27">
                  <c:v>0.12135965720413874</c:v>
                </c:pt>
                <c:pt idx="28">
                  <c:v>0.2346943514009934</c:v>
                </c:pt>
                <c:pt idx="29">
                  <c:v>0.29166597348996232</c:v>
                </c:pt>
                <c:pt idx="30">
                  <c:v>0.46666662847189866</c:v>
                </c:pt>
                <c:pt idx="31">
                  <c:v>1.0000004246641612</c:v>
                </c:pt>
                <c:pt idx="32">
                  <c:v>0.50427388389080507</c:v>
                </c:pt>
                <c:pt idx="33">
                  <c:v>0.57142898256901997</c:v>
                </c:pt>
                <c:pt idx="34">
                  <c:v>0.72973052110239889</c:v>
                </c:pt>
                <c:pt idx="35">
                  <c:v>0.53645796129963608</c:v>
                </c:pt>
                <c:pt idx="36">
                  <c:v>0.22278858225780396</c:v>
                </c:pt>
                <c:pt idx="37">
                  <c:v>0.8928578771182788</c:v>
                </c:pt>
                <c:pt idx="38">
                  <c:v>0.77777822131727103</c:v>
                </c:pt>
                <c:pt idx="39">
                  <c:v>0.34375074272273531</c:v>
                </c:pt>
                <c:pt idx="40">
                  <c:v>0.35714210618110631</c:v>
                </c:pt>
                <c:pt idx="41">
                  <c:v>0.44223062432428073</c:v>
                </c:pt>
                <c:pt idx="42">
                  <c:v>0.212589133406616</c:v>
                </c:pt>
                <c:pt idx="43">
                  <c:v>0.39583328196834217</c:v>
                </c:pt>
                <c:pt idx="44">
                  <c:v>0.65624960744951544</c:v>
                </c:pt>
                <c:pt idx="45">
                  <c:v>0.46815307479583629</c:v>
                </c:pt>
                <c:pt idx="46">
                  <c:v>0.39130431202630978</c:v>
                </c:pt>
                <c:pt idx="47">
                  <c:v>0.46067387569546109</c:v>
                </c:pt>
                <c:pt idx="48">
                  <c:v>0.40983519580862393</c:v>
                </c:pt>
                <c:pt idx="49">
                  <c:v>0.40886708396151994</c:v>
                </c:pt>
                <c:pt idx="50">
                  <c:v>0.69999946324122153</c:v>
                </c:pt>
                <c:pt idx="51">
                  <c:v>0.69354757300771586</c:v>
                </c:pt>
                <c:pt idx="52">
                  <c:v>0.57999915010093217</c:v>
                </c:pt>
                <c:pt idx="53">
                  <c:v>0.90277757958267379</c:v>
                </c:pt>
                <c:pt idx="54">
                  <c:v>0.56363726276640547</c:v>
                </c:pt>
                <c:pt idx="55">
                  <c:v>0.930232651949218</c:v>
                </c:pt>
                <c:pt idx="56">
                  <c:v>0.94444418339238556</c:v>
                </c:pt>
                <c:pt idx="57">
                  <c:v>0.6206887605367839</c:v>
                </c:pt>
                <c:pt idx="58">
                  <c:v>0.89873514674560384</c:v>
                </c:pt>
                <c:pt idx="59">
                  <c:v>0.53061270791769721</c:v>
                </c:pt>
                <c:pt idx="60">
                  <c:v>0.29563071400110913</c:v>
                </c:pt>
                <c:pt idx="61">
                  <c:v>0.77714322852313933</c:v>
                </c:pt>
                <c:pt idx="62">
                  <c:v>0.97872390909448392</c:v>
                </c:pt>
                <c:pt idx="63">
                  <c:v>0.74999949386696663</c:v>
                </c:pt>
                <c:pt idx="64">
                  <c:v>0.93939356812938957</c:v>
                </c:pt>
                <c:pt idx="65">
                  <c:v>0.40909064728627587</c:v>
                </c:pt>
                <c:pt idx="66">
                  <c:v>0.92592650525315989</c:v>
                </c:pt>
                <c:pt idx="67">
                  <c:v>0.91304410478958731</c:v>
                </c:pt>
                <c:pt idx="68">
                  <c:v>0.96774275013669553</c:v>
                </c:pt>
                <c:pt idx="69">
                  <c:v>0.93506394423706451</c:v>
                </c:pt>
                <c:pt idx="70">
                  <c:v>0.87323945048973672</c:v>
                </c:pt>
                <c:pt idx="71">
                  <c:v>0.92045532474354763</c:v>
                </c:pt>
                <c:pt idx="72">
                  <c:v>0.98795229206065494</c:v>
                </c:pt>
                <c:pt idx="73">
                  <c:v>0.50142356748540962</c:v>
                </c:pt>
                <c:pt idx="74">
                  <c:v>0.93617094113507315</c:v>
                </c:pt>
                <c:pt idx="75">
                  <c:v>0.92119633440867721</c:v>
                </c:pt>
                <c:pt idx="76">
                  <c:v>0.98412751356368244</c:v>
                </c:pt>
                <c:pt idx="77">
                  <c:v>0.85964888606853262</c:v>
                </c:pt>
                <c:pt idx="78">
                  <c:v>0.92941233325979744</c:v>
                </c:pt>
                <c:pt idx="79">
                  <c:v>0.91071513286333294</c:v>
                </c:pt>
                <c:pt idx="80">
                  <c:v>0.98445644801498389</c:v>
                </c:pt>
                <c:pt idx="81">
                  <c:v>0.96954372164984415</c:v>
                </c:pt>
                <c:pt idx="82">
                  <c:v>0.52604170127578476</c:v>
                </c:pt>
                <c:pt idx="83">
                  <c:v>0.16326597365815254</c:v>
                </c:pt>
                <c:pt idx="84">
                  <c:v>0.76086935329084471</c:v>
                </c:pt>
                <c:pt idx="85">
                  <c:v>0.18604637807141558</c:v>
                </c:pt>
                <c:pt idx="86">
                  <c:v>0.58823435351857711</c:v>
                </c:pt>
                <c:pt idx="87">
                  <c:v>0.48648578513401203</c:v>
                </c:pt>
                <c:pt idx="88">
                  <c:v>0.39999995576036973</c:v>
                </c:pt>
                <c:pt idx="89">
                  <c:v>0.25000013338041199</c:v>
                </c:pt>
                <c:pt idx="90">
                  <c:v>1.8633093747713603E-2</c:v>
                </c:pt>
                <c:pt idx="91">
                  <c:v>#N/A</c:v>
                </c:pt>
                <c:pt idx="92">
                  <c:v>5.7244286194509783E-7</c:v>
                </c:pt>
                <c:pt idx="93">
                  <c:v>9.3455827417375237E-3</c:v>
                </c:pt>
                <c:pt idx="94">
                  <c:v>0.39999938432401833</c:v>
                </c:pt>
                <c:pt idx="95">
                  <c:v>0.55737723169286724</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1.0939026526431639</c:v>
                </c:pt>
                <c:pt idx="1">
                  <c:v>7.9608038476054521E-2</c:v>
                </c:pt>
              </c:numCache>
            </c:numRef>
          </c:yVal>
          <c:smooth val="0"/>
        </c:ser>
        <c:dLbls>
          <c:showLegendKey val="0"/>
          <c:showVal val="0"/>
          <c:showCatName val="0"/>
          <c:showSerName val="0"/>
          <c:showPercent val="0"/>
          <c:showBubbleSize val="0"/>
        </c:dLbls>
        <c:axId val="131444736"/>
        <c:axId val="131446272"/>
      </c:scatterChart>
      <c:valAx>
        <c:axId val="13144473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446272"/>
        <c:crosses val="autoZero"/>
        <c:crossBetween val="midCat"/>
      </c:valAx>
      <c:valAx>
        <c:axId val="13144627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444736"/>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2.2000000000000002</c:v>
                </c:pt>
                <c:pt idx="1">
                  <c:v>0.8</c:v>
                </c:pt>
                <c:pt idx="2">
                  <c:v>0.8</c:v>
                </c:pt>
                <c:pt idx="3">
                  <c:v>0.7</c:v>
                </c:pt>
                <c:pt idx="4">
                  <c:v>2</c:v>
                </c:pt>
                <c:pt idx="5">
                  <c:v>1</c:v>
                </c:pt>
                <c:pt idx="6">
                  <c:v>1</c:v>
                </c:pt>
                <c:pt idx="7">
                  <c:v>0.25</c:v>
                </c:pt>
                <c:pt idx="8">
                  <c:v>1.24</c:v>
                </c:pt>
                <c:pt idx="9">
                  <c:v>0</c:v>
                </c:pt>
                <c:pt idx="10">
                  <c:v>0.72</c:v>
                </c:pt>
                <c:pt idx="11">
                  <c:v>1.5</c:v>
                </c:pt>
                <c:pt idx="12">
                  <c:v>0</c:v>
                </c:pt>
                <c:pt idx="13">
                  <c:v>0.5</c:v>
                </c:pt>
                <c:pt idx="14">
                  <c:v>0</c:v>
                </c:pt>
                <c:pt idx="15">
                  <c:v>1.1000000000000001</c:v>
                </c:pt>
                <c:pt idx="16">
                  <c:v>1.1000000000000001</c:v>
                </c:pt>
                <c:pt idx="17">
                  <c:v>0</c:v>
                </c:pt>
                <c:pt idx="18">
                  <c:v>0.6</c:v>
                </c:pt>
                <c:pt idx="19">
                  <c:v>0.72</c:v>
                </c:pt>
                <c:pt idx="20">
                  <c:v>0.72</c:v>
                </c:pt>
                <c:pt idx="21">
                  <c:v>2.2200000000000002</c:v>
                </c:pt>
                <c:pt idx="22">
                  <c:v>1.3</c:v>
                </c:pt>
                <c:pt idx="23">
                  <c:v>0.6</c:v>
                </c:pt>
                <c:pt idx="24">
                  <c:v>0</c:v>
                </c:pt>
                <c:pt idx="25">
                  <c:v>0</c:v>
                </c:pt>
                <c:pt idx="26">
                  <c:v>0</c:v>
                </c:pt>
                <c:pt idx="27">
                  <c:v>0</c:v>
                </c:pt>
                <c:pt idx="28">
                  <c:v>0.7</c:v>
                </c:pt>
                <c:pt idx="29">
                  <c:v>2.2000000000000002</c:v>
                </c:pt>
                <c:pt idx="30">
                  <c:v>1.1000000000000001</c:v>
                </c:pt>
                <c:pt idx="31">
                  <c:v>2</c:v>
                </c:pt>
                <c:pt idx="32">
                  <c:v>0.5</c:v>
                </c:pt>
                <c:pt idx="33">
                  <c:v>1</c:v>
                </c:pt>
                <c:pt idx="34">
                  <c:v>2.5</c:v>
                </c:pt>
                <c:pt idx="35">
                  <c:v>0</c:v>
                </c:pt>
                <c:pt idx="36">
                  <c:v>0</c:v>
                </c:pt>
                <c:pt idx="37">
                  <c:v>2.9</c:v>
                </c:pt>
                <c:pt idx="38">
                  <c:v>2.5</c:v>
                </c:pt>
                <c:pt idx="39">
                  <c:v>0</c:v>
                </c:pt>
                <c:pt idx="40">
                  <c:v>0</c:v>
                </c:pt>
                <c:pt idx="41">
                  <c:v>0</c:v>
                </c:pt>
                <c:pt idx="42">
                  <c:v>0</c:v>
                </c:pt>
                <c:pt idx="43">
                  <c:v>1</c:v>
                </c:pt>
                <c:pt idx="44">
                  <c:v>0.5</c:v>
                </c:pt>
                <c:pt idx="45">
                  <c:v>0</c:v>
                </c:pt>
                <c:pt idx="46">
                  <c:v>0.11</c:v>
                </c:pt>
                <c:pt idx="47">
                  <c:v>0.43</c:v>
                </c:pt>
                <c:pt idx="48">
                  <c:v>0.72</c:v>
                </c:pt>
                <c:pt idx="49">
                  <c:v>0.2</c:v>
                </c:pt>
                <c:pt idx="50">
                  <c:v>2</c:v>
                </c:pt>
                <c:pt idx="51">
                  <c:v>1.24</c:v>
                </c:pt>
                <c:pt idx="52">
                  <c:v>1.2</c:v>
                </c:pt>
                <c:pt idx="53">
                  <c:v>2.5</c:v>
                </c:pt>
                <c:pt idx="54">
                  <c:v>1.2</c:v>
                </c:pt>
                <c:pt idx="55">
                  <c:v>2.2200000000000002</c:v>
                </c:pt>
                <c:pt idx="56">
                  <c:v>2</c:v>
                </c:pt>
                <c:pt idx="57">
                  <c:v>4</c:v>
                </c:pt>
                <c:pt idx="58">
                  <c:v>0.5</c:v>
                </c:pt>
                <c:pt idx="59">
                  <c:v>0.5</c:v>
                </c:pt>
                <c:pt idx="60">
                  <c:v>0</c:v>
                </c:pt>
                <c:pt idx="61">
                  <c:v>1</c:v>
                </c:pt>
                <c:pt idx="62">
                  <c:v>0.5</c:v>
                </c:pt>
                <c:pt idx="63">
                  <c:v>5</c:v>
                </c:pt>
                <c:pt idx="64">
                  <c:v>1.5</c:v>
                </c:pt>
                <c:pt idx="65">
                  <c:v>0.5</c:v>
                </c:pt>
                <c:pt idx="66">
                  <c:v>1.3</c:v>
                </c:pt>
                <c:pt idx="67">
                  <c:v>1.1000000000000001</c:v>
                </c:pt>
                <c:pt idx="68">
                  <c:v>1.5</c:v>
                </c:pt>
                <c:pt idx="69">
                  <c:v>1.5</c:v>
                </c:pt>
                <c:pt idx="70">
                  <c:v>1.5</c:v>
                </c:pt>
                <c:pt idx="71">
                  <c:v>1.5</c:v>
                </c:pt>
                <c:pt idx="72">
                  <c:v>1.5</c:v>
                </c:pt>
                <c:pt idx="73">
                  <c:v>1</c:v>
                </c:pt>
                <c:pt idx="74">
                  <c:v>1</c:v>
                </c:pt>
                <c:pt idx="75">
                  <c:v>0</c:v>
                </c:pt>
                <c:pt idx="76">
                  <c:v>2.5</c:v>
                </c:pt>
                <c:pt idx="77">
                  <c:v>1</c:v>
                </c:pt>
                <c:pt idx="78">
                  <c:v>1.5</c:v>
                </c:pt>
                <c:pt idx="79">
                  <c:v>0</c:v>
                </c:pt>
                <c:pt idx="80">
                  <c:v>0.5</c:v>
                </c:pt>
                <c:pt idx="81">
                  <c:v>0</c:v>
                </c:pt>
                <c:pt idx="82">
                  <c:v>0</c:v>
                </c:pt>
                <c:pt idx="83">
                  <c:v>0.25</c:v>
                </c:pt>
                <c:pt idx="84">
                  <c:v>0.5</c:v>
                </c:pt>
                <c:pt idx="85">
                  <c:v>0.11</c:v>
                </c:pt>
                <c:pt idx="86">
                  <c:v>0.43</c:v>
                </c:pt>
                <c:pt idx="87">
                  <c:v>2.9</c:v>
                </c:pt>
                <c:pt idx="88">
                  <c:v>0.5</c:v>
                </c:pt>
                <c:pt idx="89">
                  <c:v>0.2</c:v>
                </c:pt>
                <c:pt idx="90">
                  <c:v>0</c:v>
                </c:pt>
                <c:pt idx="91">
                  <c:v>2</c:v>
                </c:pt>
                <c:pt idx="92">
                  <c:v>4</c:v>
                </c:pt>
                <c:pt idx="93">
                  <c:v>5</c:v>
                </c:pt>
                <c:pt idx="94">
                  <c:v>2</c:v>
                </c:pt>
                <c:pt idx="95">
                  <c:v>0</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38.25</c:v>
                </c:pt>
                <c:pt idx="1">
                  <c:v>6.5</c:v>
                </c:pt>
                <c:pt idx="2">
                  <c:v>11.5</c:v>
                </c:pt>
                <c:pt idx="3">
                  <c:v>11</c:v>
                </c:pt>
                <c:pt idx="4">
                  <c:v>28</c:v>
                </c:pt>
                <c:pt idx="5">
                  <c:v>20</c:v>
                </c:pt>
                <c:pt idx="6">
                  <c:v>10.25</c:v>
                </c:pt>
                <c:pt idx="7">
                  <c:v>65.75</c:v>
                </c:pt>
                <c:pt idx="8">
                  <c:v>4.5</c:v>
                </c:pt>
                <c:pt idx="9">
                  <c:v>45.625</c:v>
                </c:pt>
                <c:pt idx="10">
                  <c:v>20.25</c:v>
                </c:pt>
                <c:pt idx="11">
                  <c:v>48</c:v>
                </c:pt>
                <c:pt idx="12">
                  <c:v>169.5</c:v>
                </c:pt>
                <c:pt idx="13">
                  <c:v>130.25</c:v>
                </c:pt>
                <c:pt idx="14">
                  <c:v>111</c:v>
                </c:pt>
                <c:pt idx="15">
                  <c:v>8.5</c:v>
                </c:pt>
                <c:pt idx="16">
                  <c:v>19.25</c:v>
                </c:pt>
                <c:pt idx="17">
                  <c:v>49.75</c:v>
                </c:pt>
                <c:pt idx="18">
                  <c:v>20</c:v>
                </c:pt>
                <c:pt idx="19">
                  <c:v>19.75</c:v>
                </c:pt>
                <c:pt idx="20">
                  <c:v>26</c:v>
                </c:pt>
                <c:pt idx="21">
                  <c:v>20.25</c:v>
                </c:pt>
                <c:pt idx="22">
                  <c:v>17</c:v>
                </c:pt>
                <c:pt idx="23">
                  <c:v>9</c:v>
                </c:pt>
                <c:pt idx="24">
                  <c:v>13.25</c:v>
                </c:pt>
                <c:pt idx="25">
                  <c:v>11.75</c:v>
                </c:pt>
                <c:pt idx="26">
                  <c:v>50.375</c:v>
                </c:pt>
                <c:pt idx="27">
                  <c:v>51.5</c:v>
                </c:pt>
                <c:pt idx="28">
                  <c:v>24.5</c:v>
                </c:pt>
                <c:pt idx="29">
                  <c:v>6</c:v>
                </c:pt>
                <c:pt idx="30">
                  <c:v>7.5</c:v>
                </c:pt>
                <c:pt idx="31">
                  <c:v>6.5</c:v>
                </c:pt>
                <c:pt idx="32">
                  <c:v>58.5</c:v>
                </c:pt>
                <c:pt idx="33">
                  <c:v>15.75</c:v>
                </c:pt>
                <c:pt idx="34">
                  <c:v>9.25</c:v>
                </c:pt>
                <c:pt idx="35">
                  <c:v>96</c:v>
                </c:pt>
                <c:pt idx="36">
                  <c:v>73.5</c:v>
                </c:pt>
                <c:pt idx="37">
                  <c:v>28</c:v>
                </c:pt>
                <c:pt idx="38">
                  <c:v>6.75</c:v>
                </c:pt>
                <c:pt idx="39">
                  <c:v>32</c:v>
                </c:pt>
                <c:pt idx="40">
                  <c:v>7</c:v>
                </c:pt>
                <c:pt idx="41">
                  <c:v>62.75</c:v>
                </c:pt>
                <c:pt idx="42">
                  <c:v>105.25</c:v>
                </c:pt>
                <c:pt idx="43">
                  <c:v>12</c:v>
                </c:pt>
                <c:pt idx="44">
                  <c:v>16</c:v>
                </c:pt>
                <c:pt idx="45">
                  <c:v>78.5</c:v>
                </c:pt>
                <c:pt idx="46">
                  <c:v>63.25</c:v>
                </c:pt>
                <c:pt idx="47">
                  <c:v>44.5</c:v>
                </c:pt>
                <c:pt idx="48">
                  <c:v>30.5</c:v>
                </c:pt>
                <c:pt idx="49">
                  <c:v>50.75</c:v>
                </c:pt>
                <c:pt idx="50">
                  <c:v>10</c:v>
                </c:pt>
                <c:pt idx="51">
                  <c:v>15.5</c:v>
                </c:pt>
                <c:pt idx="52">
                  <c:v>12.5</c:v>
                </c:pt>
                <c:pt idx="53">
                  <c:v>18</c:v>
                </c:pt>
                <c:pt idx="54">
                  <c:v>13.75</c:v>
                </c:pt>
                <c:pt idx="55">
                  <c:v>10.75</c:v>
                </c:pt>
                <c:pt idx="56">
                  <c:v>18</c:v>
                </c:pt>
                <c:pt idx="57">
                  <c:v>7.25</c:v>
                </c:pt>
                <c:pt idx="58">
                  <c:v>19.75</c:v>
                </c:pt>
                <c:pt idx="59">
                  <c:v>61.25</c:v>
                </c:pt>
                <c:pt idx="60">
                  <c:v>97.25</c:v>
                </c:pt>
                <c:pt idx="61">
                  <c:v>43.75</c:v>
                </c:pt>
                <c:pt idx="62">
                  <c:v>23.5</c:v>
                </c:pt>
                <c:pt idx="63">
                  <c:v>11</c:v>
                </c:pt>
                <c:pt idx="64">
                  <c:v>16.5</c:v>
                </c:pt>
                <c:pt idx="65">
                  <c:v>11</c:v>
                </c:pt>
                <c:pt idx="66">
                  <c:v>6.75</c:v>
                </c:pt>
                <c:pt idx="67">
                  <c:v>11.5</c:v>
                </c:pt>
                <c:pt idx="68">
                  <c:v>15.5</c:v>
                </c:pt>
                <c:pt idx="69">
                  <c:v>19.25</c:v>
                </c:pt>
                <c:pt idx="70">
                  <c:v>17.75</c:v>
                </c:pt>
                <c:pt idx="71">
                  <c:v>22</c:v>
                </c:pt>
                <c:pt idx="72">
                  <c:v>20.75</c:v>
                </c:pt>
                <c:pt idx="73">
                  <c:v>43.875</c:v>
                </c:pt>
                <c:pt idx="74">
                  <c:v>23.5</c:v>
                </c:pt>
                <c:pt idx="75">
                  <c:v>92</c:v>
                </c:pt>
                <c:pt idx="76">
                  <c:v>15.75</c:v>
                </c:pt>
                <c:pt idx="77">
                  <c:v>14.25</c:v>
                </c:pt>
                <c:pt idx="78">
                  <c:v>21.25</c:v>
                </c:pt>
                <c:pt idx="79">
                  <c:v>84</c:v>
                </c:pt>
                <c:pt idx="80">
                  <c:v>48.25</c:v>
                </c:pt>
                <c:pt idx="81">
                  <c:v>49.25</c:v>
                </c:pt>
                <c:pt idx="82">
                  <c:v>48</c:v>
                </c:pt>
                <c:pt idx="83">
                  <c:v>12.25</c:v>
                </c:pt>
                <c:pt idx="84">
                  <c:v>11.5</c:v>
                </c:pt>
                <c:pt idx="85">
                  <c:v>32.25</c:v>
                </c:pt>
                <c:pt idx="86">
                  <c:v>8.5</c:v>
                </c:pt>
                <c:pt idx="87">
                  <c:v>9.25</c:v>
                </c:pt>
                <c:pt idx="88">
                  <c:v>7.5</c:v>
                </c:pt>
                <c:pt idx="89">
                  <c:v>9</c:v>
                </c:pt>
                <c:pt idx="90">
                  <c:v>80.5</c:v>
                </c:pt>
                <c:pt idx="91">
                  <c:v>#N/A</c:v>
                </c:pt>
                <c:pt idx="92">
                  <c:v>33.25</c:v>
                </c:pt>
                <c:pt idx="93">
                  <c:v>26.75</c:v>
                </c:pt>
                <c:pt idx="94">
                  <c:v>7.5</c:v>
                </c:pt>
                <c:pt idx="95">
                  <c:v>76.25</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#N/A</c:v>
                </c:pt>
              </c:numCache>
            </c:numRef>
          </c:xVal>
          <c:yVal>
            <c:numRef>
              <c:f>RegressDir!$K$200:$K$201</c:f>
              <c:numCache>
                <c:formatCode>0.00</c:formatCode>
                <c:ptCount val="2"/>
                <c:pt idx="0">
                  <c:v>47.85045491941883</c:v>
                </c:pt>
                <c:pt idx="1">
                  <c:v>#N/A</c:v>
                </c:pt>
              </c:numCache>
            </c:numRef>
          </c:yVal>
          <c:smooth val="0"/>
        </c:ser>
        <c:dLbls>
          <c:showLegendKey val="0"/>
          <c:showVal val="0"/>
          <c:showCatName val="0"/>
          <c:showSerName val="0"/>
          <c:showPercent val="0"/>
          <c:showBubbleSize val="0"/>
        </c:dLbls>
        <c:axId val="131729280"/>
        <c:axId val="131730816"/>
      </c:scatterChart>
      <c:valAx>
        <c:axId val="13172928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730816"/>
        <c:crosses val="autoZero"/>
        <c:crossBetween val="midCat"/>
      </c:valAx>
      <c:valAx>
        <c:axId val="13173081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729280"/>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7.2037066506383506E-7</c:v>
                </c:pt>
                <c:pt idx="1">
                  <c:v>9.3214375459841786E-8</c:v>
                </c:pt>
                <c:pt idx="2">
                  <c:v>7.8814241068303924E-7</c:v>
                </c:pt>
                <c:pt idx="3">
                  <c:v>0.11363662765464608</c:v>
                </c:pt>
                <c:pt idx="4">
                  <c:v>8.9295342424041847E-3</c:v>
                </c:pt>
                <c:pt idx="5">
                  <c:v>3.74998246428059E-2</c:v>
                </c:pt>
                <c:pt idx="6">
                  <c:v>7.3170038615198621E-2</c:v>
                </c:pt>
                <c:pt idx="7">
                  <c:v>3.4220783305273506E-2</c:v>
                </c:pt>
                <c:pt idx="8">
                  <c:v>0.22222235658196615</c:v>
                </c:pt>
                <c:pt idx="9">
                  <c:v>0.14520485277297207</c:v>
                </c:pt>
                <c:pt idx="10">
                  <c:v>9.8764535614492846E-2</c:v>
                </c:pt>
                <c:pt idx="11">
                  <c:v>4.6875620788388903E-2</c:v>
                </c:pt>
                <c:pt idx="12">
                  <c:v>4.867299247872009E-2</c:v>
                </c:pt>
                <c:pt idx="13">
                  <c:v>1.5355446582150017E-2</c:v>
                </c:pt>
                <c:pt idx="14">
                  <c:v>0.29729695196596767</c:v>
                </c:pt>
                <c:pt idx="15">
                  <c:v>2.9412631255928176E-2</c:v>
                </c:pt>
                <c:pt idx="16">
                  <c:v>0.11688381043361748</c:v>
                </c:pt>
                <c:pt idx="17">
                  <c:v>8.5427263367879494E-2</c:v>
                </c:pt>
                <c:pt idx="18">
                  <c:v>0.24999962577276966</c:v>
                </c:pt>
                <c:pt idx="19">
                  <c:v>0.1012667532333581</c:v>
                </c:pt>
                <c:pt idx="20">
                  <c:v>0.23076972358513126</c:v>
                </c:pt>
                <c:pt idx="21">
                  <c:v>0.11111075347321009</c:v>
                </c:pt>
                <c:pt idx="22">
                  <c:v>4.411744768216122E-2</c:v>
                </c:pt>
                <c:pt idx="23">
                  <c:v>5.5555970995598579E-2</c:v>
                </c:pt>
                <c:pt idx="24">
                  <c:v>0.16037785473337471</c:v>
                </c:pt>
                <c:pt idx="25">
                  <c:v>4.2553836389007518E-2</c:v>
                </c:pt>
                <c:pt idx="26">
                  <c:v>0.13399584243878912</c:v>
                </c:pt>
                <c:pt idx="27">
                  <c:v>0.10194242261321264</c:v>
                </c:pt>
                <c:pt idx="28">
                  <c:v>9.1837577108752302E-2</c:v>
                </c:pt>
                <c:pt idx="29">
                  <c:v>0.20833380048853634</c:v>
                </c:pt>
                <c:pt idx="30">
                  <c:v>0.23333302487681909</c:v>
                </c:pt>
                <c:pt idx="31">
                  <c:v>0.23076835800789561</c:v>
                </c:pt>
                <c:pt idx="32">
                  <c:v>0.28205067170572529</c:v>
                </c:pt>
                <c:pt idx="33">
                  <c:v>0.20634892146183767</c:v>
                </c:pt>
                <c:pt idx="34">
                  <c:v>0.10810814942788691</c:v>
                </c:pt>
                <c:pt idx="35">
                  <c:v>0.3854170021182487</c:v>
                </c:pt>
                <c:pt idx="36">
                  <c:v>0.14795864566056674</c:v>
                </c:pt>
                <c:pt idx="37">
                  <c:v>0.33928474459434743</c:v>
                </c:pt>
                <c:pt idx="38">
                  <c:v>0.18518497516154103</c:v>
                </c:pt>
                <c:pt idx="39">
                  <c:v>0.20312522263880115</c:v>
                </c:pt>
                <c:pt idx="40">
                  <c:v>0.14285660672891073</c:v>
                </c:pt>
                <c:pt idx="41">
                  <c:v>0.22709173660449994</c:v>
                </c:pt>
                <c:pt idx="42">
                  <c:v>0.15795680230030912</c:v>
                </c:pt>
                <c:pt idx="43">
                  <c:v>0.18750068912628295</c:v>
                </c:pt>
                <c:pt idx="44">
                  <c:v>0.21875019222998263</c:v>
                </c:pt>
                <c:pt idx="45">
                  <c:v>0.21656140953604636</c:v>
                </c:pt>
                <c:pt idx="46">
                  <c:v>0.2569179607339695</c:v>
                </c:pt>
                <c:pt idx="47">
                  <c:v>0.26404404236563284</c:v>
                </c:pt>
                <c:pt idx="48">
                  <c:v>0.1311474013332341</c:v>
                </c:pt>
                <c:pt idx="49">
                  <c:v>0.26600967996846764</c:v>
                </c:pt>
                <c:pt idx="50">
                  <c:v>0.20000017025776684</c:v>
                </c:pt>
                <c:pt idx="51">
                  <c:v>0.20967747920002536</c:v>
                </c:pt>
                <c:pt idx="52">
                  <c:v>0.24000080057596493</c:v>
                </c:pt>
                <c:pt idx="53">
                  <c:v>0.27777727628563037</c:v>
                </c:pt>
                <c:pt idx="54">
                  <c:v>0.21818091629489378</c:v>
                </c:pt>
                <c:pt idx="55">
                  <c:v>0.20930311656330899</c:v>
                </c:pt>
                <c:pt idx="56">
                  <c:v>0.30555466941366494</c:v>
                </c:pt>
                <c:pt idx="57">
                  <c:v>0.24137852673864296</c:v>
                </c:pt>
                <c:pt idx="58">
                  <c:v>0.30379750475673079</c:v>
                </c:pt>
                <c:pt idx="59">
                  <c:v>0.28367357833447726</c:v>
                </c:pt>
                <c:pt idx="60">
                  <c:v>0.32133666572336783</c:v>
                </c:pt>
                <c:pt idx="61">
                  <c:v>0.26285662068989929</c:v>
                </c:pt>
                <c:pt idx="62">
                  <c:v>0.36170281771611629</c:v>
                </c:pt>
                <c:pt idx="63">
                  <c:v>0.40909079091544076</c:v>
                </c:pt>
                <c:pt idx="64">
                  <c:v>0.39393876263278932</c:v>
                </c:pt>
                <c:pt idx="65">
                  <c:v>5.6818133985450048E-2</c:v>
                </c:pt>
                <c:pt idx="66">
                  <c:v>0.37037086073549891</c:v>
                </c:pt>
                <c:pt idx="67">
                  <c:v>0.30434727824555158</c:v>
                </c:pt>
                <c:pt idx="68">
                  <c:v>0.25806456452906612</c:v>
                </c:pt>
                <c:pt idx="69">
                  <c:v>0.42857232720271371</c:v>
                </c:pt>
                <c:pt idx="70">
                  <c:v>0.32394337876525281</c:v>
                </c:pt>
                <c:pt idx="71">
                  <c:v>0.29545435023641969</c:v>
                </c:pt>
                <c:pt idx="72">
                  <c:v>0.1566271608083355</c:v>
                </c:pt>
                <c:pt idx="73">
                  <c:v>0.15384517526751068</c:v>
                </c:pt>
                <c:pt idx="74">
                  <c:v>0.37234046270996651</c:v>
                </c:pt>
                <c:pt idx="75">
                  <c:v>0.4239136944566928</c:v>
                </c:pt>
                <c:pt idx="76">
                  <c:v>0.25396801935837576</c:v>
                </c:pt>
                <c:pt idx="77">
                  <c:v>0.29824573182682912</c:v>
                </c:pt>
                <c:pt idx="78">
                  <c:v>0.27058882869118206</c:v>
                </c:pt>
                <c:pt idx="79">
                  <c:v>0.3214281304972319</c:v>
                </c:pt>
                <c:pt idx="80">
                  <c:v>0.2487038419407788</c:v>
                </c:pt>
                <c:pt idx="81">
                  <c:v>0.26903474449887171</c:v>
                </c:pt>
                <c:pt idx="82">
                  <c:v>0.20312417619943246</c:v>
                </c:pt>
                <c:pt idx="83">
                  <c:v>0.18367349890448056</c:v>
                </c:pt>
                <c:pt idx="84">
                  <c:v>0.44565138420745887</c:v>
                </c:pt>
                <c:pt idx="85">
                  <c:v>0.10852747359980432</c:v>
                </c:pt>
                <c:pt idx="86">
                  <c:v>0.5882358305208748</c:v>
                </c:pt>
                <c:pt idx="87">
                  <c:v>0.32432342689090815</c:v>
                </c:pt>
                <c:pt idx="88">
                  <c:v>0.13333353394740508</c:v>
                </c:pt>
                <c:pt idx="89">
                  <c:v>2.7778757442169528E-2</c:v>
                </c:pt>
                <c:pt idx="90">
                  <c:v>1.2422703445323934E-2</c:v>
                </c:pt>
                <c:pt idx="91">
                  <c:v>#N/A</c:v>
                </c:pt>
                <c:pt idx="92">
                  <c:v>-9.2157466268026681E-8</c:v>
                </c:pt>
                <c:pt idx="93">
                  <c:v>-5.2219932610624011E-7</c:v>
                </c:pt>
                <c:pt idx="94">
                  <c:v>0.13333377335952629</c:v>
                </c:pt>
                <c:pt idx="95">
                  <c:v>0.20983680882426967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0.16284941397278541</c:v>
                </c:pt>
                <c:pt idx="1">
                  <c:v>0.20258693453067095</c:v>
                </c:pt>
              </c:numCache>
            </c:numRef>
          </c:yVal>
          <c:smooth val="0"/>
        </c:ser>
        <c:dLbls>
          <c:showLegendKey val="0"/>
          <c:showVal val="0"/>
          <c:showCatName val="0"/>
          <c:showSerName val="0"/>
          <c:showPercent val="0"/>
          <c:showBubbleSize val="0"/>
        </c:dLbls>
        <c:axId val="131765760"/>
        <c:axId val="131767296"/>
      </c:scatterChart>
      <c:valAx>
        <c:axId val="131765760"/>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767296"/>
        <c:crosses val="autoZero"/>
        <c:crossBetween val="midCat"/>
        <c:majorUnit val="1"/>
      </c:valAx>
      <c:valAx>
        <c:axId val="131767296"/>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765760"/>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-8.032263545790064E-7</c:v>
                </c:pt>
                <c:pt idx="1">
                  <c:v>-5.8517510079465837E-7</c:v>
                </c:pt>
                <c:pt idx="2">
                  <c:v>6.0106438569681762E-7</c:v>
                </c:pt>
                <c:pt idx="3">
                  <c:v>0.27272757960701055</c:v>
                </c:pt>
                <c:pt idx="4">
                  <c:v>-3.0646956662280234E-8</c:v>
                </c:pt>
                <c:pt idx="5">
                  <c:v>9.375003498225086E-2</c:v>
                </c:pt>
                <c:pt idx="6">
                  <c:v>9.7561527875303491E-2</c:v>
                </c:pt>
                <c:pt idx="7">
                  <c:v>5.703340873232024E-2</c:v>
                </c:pt>
                <c:pt idx="8">
                  <c:v>0.38888891523597624</c:v>
                </c:pt>
                <c:pt idx="9">
                  <c:v>0.16164438553071483</c:v>
                </c:pt>
                <c:pt idx="10">
                  <c:v>0.16049472142091961</c:v>
                </c:pt>
                <c:pt idx="11">
                  <c:v>7.2917433880871088E-2</c:v>
                </c:pt>
                <c:pt idx="12">
                  <c:v>8.7021482451625623E-2</c:v>
                </c:pt>
                <c:pt idx="13">
                  <c:v>9.4050303521422421E-2</c:v>
                </c:pt>
                <c:pt idx="14">
                  <c:v>0.27702735741579132</c:v>
                </c:pt>
                <c:pt idx="15">
                  <c:v>0.14705784197176872</c:v>
                </c:pt>
                <c:pt idx="16">
                  <c:v>0.23376603916706026</c:v>
                </c:pt>
                <c:pt idx="17">
                  <c:v>9.5477142390161307E-2</c:v>
                </c:pt>
                <c:pt idx="18">
                  <c:v>0.32500030188795509</c:v>
                </c:pt>
                <c:pt idx="19">
                  <c:v>0.18987436095212429</c:v>
                </c:pt>
                <c:pt idx="20">
                  <c:v>0.48076862789872704</c:v>
                </c:pt>
                <c:pt idx="21">
                  <c:v>0.28395110693234932</c:v>
                </c:pt>
                <c:pt idx="22">
                  <c:v>0.25000017733371699</c:v>
                </c:pt>
                <c:pt idx="23">
                  <c:v>0.2222230933475462</c:v>
                </c:pt>
                <c:pt idx="24">
                  <c:v>0.33018945518249188</c:v>
                </c:pt>
                <c:pt idx="25">
                  <c:v>0.57446852620060707</c:v>
                </c:pt>
                <c:pt idx="26">
                  <c:v>0.21339990257131228</c:v>
                </c:pt>
                <c:pt idx="27">
                  <c:v>0.12135965720413874</c:v>
                </c:pt>
                <c:pt idx="28">
                  <c:v>0.2346943514009934</c:v>
                </c:pt>
                <c:pt idx="29">
                  <c:v>0.29166597348996232</c:v>
                </c:pt>
                <c:pt idx="30">
                  <c:v>0.46666662847189866</c:v>
                </c:pt>
                <c:pt idx="31">
                  <c:v>1.0000004246641612</c:v>
                </c:pt>
                <c:pt idx="32">
                  <c:v>0.50427388389080507</c:v>
                </c:pt>
                <c:pt idx="33">
                  <c:v>0.57142898256901997</c:v>
                </c:pt>
                <c:pt idx="34">
                  <c:v>0.72973052110239889</c:v>
                </c:pt>
                <c:pt idx="35">
                  <c:v>0.53645796129963608</c:v>
                </c:pt>
                <c:pt idx="36">
                  <c:v>0.22278858225780396</c:v>
                </c:pt>
                <c:pt idx="37">
                  <c:v>0.8928578771182788</c:v>
                </c:pt>
                <c:pt idx="38">
                  <c:v>0.77777822131727103</c:v>
                </c:pt>
                <c:pt idx="39">
                  <c:v>0.34375074272273531</c:v>
                </c:pt>
                <c:pt idx="40">
                  <c:v>0.35714210618110631</c:v>
                </c:pt>
                <c:pt idx="41">
                  <c:v>0.44223062432428073</c:v>
                </c:pt>
                <c:pt idx="42">
                  <c:v>0.212589133406616</c:v>
                </c:pt>
                <c:pt idx="43">
                  <c:v>0.39583328196834217</c:v>
                </c:pt>
                <c:pt idx="44">
                  <c:v>0.65624960744951544</c:v>
                </c:pt>
                <c:pt idx="45">
                  <c:v>0.46815307479583629</c:v>
                </c:pt>
                <c:pt idx="46">
                  <c:v>0.39130431202630978</c:v>
                </c:pt>
                <c:pt idx="47">
                  <c:v>0.46067387569546109</c:v>
                </c:pt>
                <c:pt idx="48">
                  <c:v>0.40983519580862393</c:v>
                </c:pt>
                <c:pt idx="49">
                  <c:v>0.40886708396151994</c:v>
                </c:pt>
                <c:pt idx="50">
                  <c:v>0.69999946324122153</c:v>
                </c:pt>
                <c:pt idx="51">
                  <c:v>0.69354757300771586</c:v>
                </c:pt>
                <c:pt idx="52">
                  <c:v>0.57999915010093217</c:v>
                </c:pt>
                <c:pt idx="53">
                  <c:v>0.90277757958267379</c:v>
                </c:pt>
                <c:pt idx="54">
                  <c:v>0.56363726276640547</c:v>
                </c:pt>
                <c:pt idx="55">
                  <c:v>0.930232651949218</c:v>
                </c:pt>
                <c:pt idx="56">
                  <c:v>0.94444418339238556</c:v>
                </c:pt>
                <c:pt idx="57">
                  <c:v>0.6206887605367839</c:v>
                </c:pt>
                <c:pt idx="58">
                  <c:v>0.89873514674560384</c:v>
                </c:pt>
                <c:pt idx="59">
                  <c:v>0.53061270791769721</c:v>
                </c:pt>
                <c:pt idx="60">
                  <c:v>0.29563071400110913</c:v>
                </c:pt>
                <c:pt idx="61">
                  <c:v>0.77714322852313933</c:v>
                </c:pt>
                <c:pt idx="62">
                  <c:v>0.97872390909448392</c:v>
                </c:pt>
                <c:pt idx="63">
                  <c:v>0.74999949386696663</c:v>
                </c:pt>
                <c:pt idx="64">
                  <c:v>0.93939356812938957</c:v>
                </c:pt>
                <c:pt idx="65">
                  <c:v>0.40909064728627587</c:v>
                </c:pt>
                <c:pt idx="66">
                  <c:v>0.92592650525315989</c:v>
                </c:pt>
                <c:pt idx="67">
                  <c:v>0.91304410478958731</c:v>
                </c:pt>
                <c:pt idx="68">
                  <c:v>0.96774275013669553</c:v>
                </c:pt>
                <c:pt idx="69">
                  <c:v>0.93506394423706451</c:v>
                </c:pt>
                <c:pt idx="70">
                  <c:v>0.87323945048973672</c:v>
                </c:pt>
                <c:pt idx="71">
                  <c:v>0.92045532474354763</c:v>
                </c:pt>
                <c:pt idx="72">
                  <c:v>0.98795229206065494</c:v>
                </c:pt>
                <c:pt idx="73">
                  <c:v>0.50142356748540962</c:v>
                </c:pt>
                <c:pt idx="74">
                  <c:v>0.93617094113507315</c:v>
                </c:pt>
                <c:pt idx="75">
                  <c:v>0.92119633440867721</c:v>
                </c:pt>
                <c:pt idx="76">
                  <c:v>0.98412751356368244</c:v>
                </c:pt>
                <c:pt idx="77">
                  <c:v>0.85964888606853262</c:v>
                </c:pt>
                <c:pt idx="78">
                  <c:v>0.92941233325979744</c:v>
                </c:pt>
                <c:pt idx="79">
                  <c:v>0.91071513286333294</c:v>
                </c:pt>
                <c:pt idx="80">
                  <c:v>0.98445644801498389</c:v>
                </c:pt>
                <c:pt idx="81">
                  <c:v>0.96954372164984415</c:v>
                </c:pt>
                <c:pt idx="82">
                  <c:v>0.52604170127578476</c:v>
                </c:pt>
                <c:pt idx="83">
                  <c:v>0.16326597365815254</c:v>
                </c:pt>
                <c:pt idx="84">
                  <c:v>0.76086935329084471</c:v>
                </c:pt>
                <c:pt idx="85">
                  <c:v>0.18604637807141558</c:v>
                </c:pt>
                <c:pt idx="86">
                  <c:v>0.58823435351857711</c:v>
                </c:pt>
                <c:pt idx="87">
                  <c:v>0.48648578513401203</c:v>
                </c:pt>
                <c:pt idx="88">
                  <c:v>0.39999995576036973</c:v>
                </c:pt>
                <c:pt idx="89">
                  <c:v>0.25000013338041199</c:v>
                </c:pt>
                <c:pt idx="90">
                  <c:v>1.8633093747713603E-2</c:v>
                </c:pt>
                <c:pt idx="91">
                  <c:v>#N/A</c:v>
                </c:pt>
                <c:pt idx="92">
                  <c:v>5.7244286194509783E-7</c:v>
                </c:pt>
                <c:pt idx="93">
                  <c:v>9.3455827417375237E-3</c:v>
                </c:pt>
                <c:pt idx="94">
                  <c:v>0.39999938432401833</c:v>
                </c:pt>
                <c:pt idx="95">
                  <c:v>0.55737723169286724</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0.27593282952803644</c:v>
                </c:pt>
                <c:pt idx="1">
                  <c:v>0.50339491422644034</c:v>
                </c:pt>
              </c:numCache>
            </c:numRef>
          </c:yVal>
          <c:smooth val="0"/>
        </c:ser>
        <c:dLbls>
          <c:showLegendKey val="0"/>
          <c:showVal val="0"/>
          <c:showCatName val="0"/>
          <c:showSerName val="0"/>
          <c:showPercent val="0"/>
          <c:showBubbleSize val="0"/>
        </c:dLbls>
        <c:axId val="131805184"/>
        <c:axId val="131806720"/>
      </c:scatterChart>
      <c:valAx>
        <c:axId val="13180518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806720"/>
        <c:crosses val="autoZero"/>
        <c:crossBetween val="midCat"/>
        <c:majorUnit val="1"/>
      </c:valAx>
      <c:valAx>
        <c:axId val="13180672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80518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130921984"/>
        <c:axId val="130923904"/>
      </c:scatterChart>
      <c:valAx>
        <c:axId val="13092198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0923904"/>
        <c:crosses val="autoZero"/>
        <c:crossBetween val="midCat"/>
      </c:valAx>
      <c:valAx>
        <c:axId val="130923904"/>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092198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0.1896543240159308</c:v>
                </c:pt>
                <c:pt idx="1">
                  <c:v>0.13949000513685655</c:v>
                </c:pt>
                <c:pt idx="2">
                  <c:v>0.22541076824376197</c:v>
                </c:pt>
                <c:pt idx="3">
                  <c:v>0.2500001208667389</c:v>
                </c:pt>
                <c:pt idx="4">
                  <c:v>9.3828142678731782E-2</c:v>
                </c:pt>
                <c:pt idx="5">
                  <c:v>5.7692784718536422E-2</c:v>
                </c:pt>
                <c:pt idx="6">
                  <c:v>0.21250022816066674</c:v>
                </c:pt>
                <c:pt idx="7">
                  <c:v>6.6667463056723691E-2</c:v>
                </c:pt>
                <c:pt idx="8">
                  <c:v>8.9287981169019291E-3</c:v>
                </c:pt>
                <c:pt idx="9">
                  <c:v>0.14489232975423666</c:v>
                </c:pt>
                <c:pt idx="10">
                  <c:v>0.10000087856778869</c:v>
                </c:pt>
                <c:pt idx="11">
                  <c:v>0.32485486867132951</c:v>
                </c:pt>
                <c:pt idx="12">
                  <c:v>0.30927873826286278</c:v>
                </c:pt>
                <c:pt idx="13">
                  <c:v>0.2822719594732736</c:v>
                </c:pt>
                <c:pt idx="14">
                  <c:v>0.22123819988014848</c:v>
                </c:pt>
                <c:pt idx="15">
                  <c:v>0.20680554318977265</c:v>
                </c:pt>
                <c:pt idx="16">
                  <c:v>0.31603740207527209</c:v>
                </c:pt>
                <c:pt idx="17">
                  <c:v>0.1769907549609564</c:v>
                </c:pt>
                <c:pt idx="18">
                  <c:v>2.8248400506335588E-2</c:v>
                </c:pt>
                <c:pt idx="19">
                  <c:v>4.3209197853625439E-2</c:v>
                </c:pt>
                <c:pt idx="20">
                  <c:v>0.11920472123611971</c:v>
                </c:pt>
                <c:pt idx="21">
                  <c:v>0.33556957555407502</c:v>
                </c:pt>
                <c:pt idx="22">
                  <c:v>0.17142934583957045</c:v>
                </c:pt>
                <c:pt idx="23">
                  <c:v>0.11741734438131667</c:v>
                </c:pt>
                <c:pt idx="24">
                  <c:v>0.35555510443507826</c:v>
                </c:pt>
                <c:pt idx="25">
                  <c:v>0.26515183853809132</c:v>
                </c:pt>
                <c:pt idx="26">
                  <c:v>9.0534419614597683E-2</c:v>
                </c:pt>
                <c:pt idx="27">
                  <c:v>0.32689504834273647</c:v>
                </c:pt>
                <c:pt idx="28">
                  <c:v>0.28571485973467109</c:v>
                </c:pt>
                <c:pt idx="29">
                  <c:v>5.3333054957774982E-2</c:v>
                </c:pt>
                <c:pt idx="30">
                  <c:v>0.12167235911986833</c:v>
                </c:pt>
                <c:pt idx="31">
                  <c:v>0.28323648371112886</c:v>
                </c:pt>
                <c:pt idx="32">
                  <c:v>0.14516100811279453</c:v>
                </c:pt>
                <c:pt idx="33">
                  <c:v>0.28749909342001889</c:v>
                </c:pt>
                <c:pt idx="34">
                  <c:v>0.13483076952522177</c:v>
                </c:pt>
                <c:pt idx="35">
                  <c:v>0.17592509576037638</c:v>
                </c:pt>
                <c:pt idx="36">
                  <c:v>0.14062421908795683</c:v>
                </c:pt>
                <c:pt idx="37">
                  <c:v>-1.3299642136279588E-7</c:v>
                </c:pt>
                <c:pt idx="38">
                  <c:v>0.30111621816362472</c:v>
                </c:pt>
                <c:pt idx="39">
                  <c:v>9.8590680876757514E-2</c:v>
                </c:pt>
                <c:pt idx="40">
                  <c:v>0.1495330684534053</c:v>
                </c:pt>
                <c:pt idx="41">
                  <c:v>0.32812455720810318</c:v>
                </c:pt>
                <c:pt idx="42">
                  <c:v>0.13684148590911654</c:v>
                </c:pt>
                <c:pt idx="43">
                  <c:v>0.28571372485925667</c:v>
                </c:pt>
                <c:pt idx="44">
                  <c:v>0.18749993036292623</c:v>
                </c:pt>
                <c:pt idx="45">
                  <c:v>0.2301254717187517</c:v>
                </c:pt>
                <c:pt idx="46">
                  <c:v>0.26666747374371974</c:v>
                </c:pt>
                <c:pt idx="47">
                  <c:v>0.22857077889155836</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1029248"/>
        <c:axId val="131039616"/>
      </c:scatterChart>
      <c:valAx>
        <c:axId val="13102924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39616"/>
        <c:crosses val="autoZero"/>
        <c:crossBetween val="midCat"/>
      </c:valAx>
      <c:valAx>
        <c:axId val="13103961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292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0.1896543240159308</c:v>
                </c:pt>
                <c:pt idx="1">
                  <c:v>0.13949000513685655</c:v>
                </c:pt>
                <c:pt idx="2">
                  <c:v>0.22541076824376197</c:v>
                </c:pt>
                <c:pt idx="3">
                  <c:v>0.2500001208667389</c:v>
                </c:pt>
                <c:pt idx="4">
                  <c:v>9.3828142678731782E-2</c:v>
                </c:pt>
                <c:pt idx="5">
                  <c:v>5.7692784718536422E-2</c:v>
                </c:pt>
                <c:pt idx="6">
                  <c:v>0.21250022816066674</c:v>
                </c:pt>
                <c:pt idx="7">
                  <c:v>6.6667463056723691E-2</c:v>
                </c:pt>
                <c:pt idx="8">
                  <c:v>8.9287981169019291E-3</c:v>
                </c:pt>
                <c:pt idx="9">
                  <c:v>0.14489232975423666</c:v>
                </c:pt>
                <c:pt idx="10">
                  <c:v>0.10000087856778869</c:v>
                </c:pt>
                <c:pt idx="11">
                  <c:v>0.32485486867132951</c:v>
                </c:pt>
                <c:pt idx="12">
                  <c:v>0.30927873826286278</c:v>
                </c:pt>
                <c:pt idx="13">
                  <c:v>0.2822719594732736</c:v>
                </c:pt>
                <c:pt idx="14">
                  <c:v>0.22123819988014848</c:v>
                </c:pt>
                <c:pt idx="15">
                  <c:v>0.20680554318977265</c:v>
                </c:pt>
                <c:pt idx="16">
                  <c:v>0.31603740207527209</c:v>
                </c:pt>
                <c:pt idx="17">
                  <c:v>0.1769907549609564</c:v>
                </c:pt>
                <c:pt idx="18">
                  <c:v>2.8248400506335588E-2</c:v>
                </c:pt>
                <c:pt idx="19">
                  <c:v>4.3209197853625439E-2</c:v>
                </c:pt>
                <c:pt idx="20">
                  <c:v>0.11920472123611971</c:v>
                </c:pt>
                <c:pt idx="21">
                  <c:v>0.33556957555407502</c:v>
                </c:pt>
                <c:pt idx="22">
                  <c:v>0.17142934583957045</c:v>
                </c:pt>
                <c:pt idx="23">
                  <c:v>0.11741734438131667</c:v>
                </c:pt>
                <c:pt idx="24">
                  <c:v>0.35555510443507826</c:v>
                </c:pt>
                <c:pt idx="25">
                  <c:v>0.26515183853809132</c:v>
                </c:pt>
                <c:pt idx="26">
                  <c:v>9.0534419614597683E-2</c:v>
                </c:pt>
                <c:pt idx="27">
                  <c:v>0.32689504834273647</c:v>
                </c:pt>
                <c:pt idx="28">
                  <c:v>0.28571485973467109</c:v>
                </c:pt>
                <c:pt idx="29">
                  <c:v>5.3333054957774982E-2</c:v>
                </c:pt>
                <c:pt idx="30">
                  <c:v>0.12167235911986833</c:v>
                </c:pt>
                <c:pt idx="31">
                  <c:v>0.28323648371112886</c:v>
                </c:pt>
                <c:pt idx="32">
                  <c:v>0.14516100811279453</c:v>
                </c:pt>
                <c:pt idx="33">
                  <c:v>0.28749909342001889</c:v>
                </c:pt>
                <c:pt idx="34">
                  <c:v>0.13483076952522177</c:v>
                </c:pt>
                <c:pt idx="35">
                  <c:v>0.17592509576037638</c:v>
                </c:pt>
                <c:pt idx="36">
                  <c:v>0.14062421908795683</c:v>
                </c:pt>
                <c:pt idx="37">
                  <c:v>-1.3299642136279588E-7</c:v>
                </c:pt>
                <c:pt idx="38">
                  <c:v>0.30111621816362472</c:v>
                </c:pt>
                <c:pt idx="39">
                  <c:v>9.8590680876757514E-2</c:v>
                </c:pt>
                <c:pt idx="40">
                  <c:v>0.1495330684534053</c:v>
                </c:pt>
                <c:pt idx="41">
                  <c:v>0.32812455720810318</c:v>
                </c:pt>
                <c:pt idx="42">
                  <c:v>0.13684148590911654</c:v>
                </c:pt>
                <c:pt idx="43">
                  <c:v>0.28571372485925667</c:v>
                </c:pt>
                <c:pt idx="44">
                  <c:v>0.18749993036292623</c:v>
                </c:pt>
                <c:pt idx="45">
                  <c:v>0.2301254717187517</c:v>
                </c:pt>
                <c:pt idx="46">
                  <c:v>0.26666747374371974</c:v>
                </c:pt>
                <c:pt idx="47">
                  <c:v>0.22857077889155836</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1046400"/>
        <c:axId val="131056768"/>
      </c:scatterChart>
      <c:valAx>
        <c:axId val="13104640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56768"/>
        <c:crosses val="autoZero"/>
        <c:crossBetween val="midCat"/>
      </c:valAx>
      <c:valAx>
        <c:axId val="13105676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04640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1934848"/>
        <c:axId val="131961600"/>
      </c:scatterChart>
      <c:valAx>
        <c:axId val="131934848"/>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961600"/>
        <c:crosses val="autoZero"/>
        <c:crossBetween val="midCat"/>
      </c:valAx>
      <c:valAx>
        <c:axId val="13196160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9348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1981312"/>
        <c:axId val="131983232"/>
      </c:scatterChart>
      <c:valAx>
        <c:axId val="13198131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983232"/>
        <c:crosses val="autoZero"/>
        <c:crossBetween val="midCat"/>
      </c:valAx>
      <c:valAx>
        <c:axId val="13198323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198131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132412544"/>
        <c:axId val="132414464"/>
      </c:scatterChart>
      <c:valAx>
        <c:axId val="13241254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2414464"/>
        <c:crosses val="autoZero"/>
        <c:crossBetween val="midCat"/>
      </c:valAx>
      <c:valAx>
        <c:axId val="1324144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241254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4</c:v>
                </c:pt>
                <c:pt idx="1">
                  <c:v>10</c:v>
                </c:pt>
                <c:pt idx="2">
                  <c:v>9</c:v>
                </c:pt>
                <c:pt idx="3">
                  <c:v>6</c:v>
                </c:pt>
                <c:pt idx="4">
                  <c:v>5</c:v>
                </c:pt>
                <c:pt idx="5">
                  <c:v>7</c:v>
                </c:pt>
                <c:pt idx="6">
                  <c:v>7</c:v>
                </c:pt>
              </c:numCache>
            </c:numRef>
          </c:val>
        </c:ser>
        <c:dLbls>
          <c:showLegendKey val="0"/>
          <c:showVal val="0"/>
          <c:showCatName val="0"/>
          <c:showSerName val="0"/>
          <c:showPercent val="0"/>
          <c:showBubbleSize val="0"/>
        </c:dLbls>
        <c:gapWidth val="100"/>
        <c:axId val="134852608"/>
        <c:axId val="134854144"/>
      </c:barChart>
      <c:catAx>
        <c:axId val="13485260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854144"/>
        <c:crossesAt val="0"/>
        <c:auto val="1"/>
        <c:lblAlgn val="ctr"/>
        <c:lblOffset val="100"/>
        <c:tickLblSkip val="1"/>
        <c:tickMarkSkip val="1"/>
        <c:noMultiLvlLbl val="0"/>
      </c:catAx>
      <c:valAx>
        <c:axId val="1348541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485260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136001024"/>
        <c:axId val="136002560"/>
      </c:barChart>
      <c:catAx>
        <c:axId val="136001024"/>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02560"/>
        <c:crossesAt val="0"/>
        <c:auto val="1"/>
        <c:lblAlgn val="ctr"/>
        <c:lblOffset val="100"/>
        <c:tickLblSkip val="2"/>
        <c:tickMarkSkip val="1"/>
        <c:noMultiLvlLbl val="0"/>
      </c:catAx>
      <c:valAx>
        <c:axId val="1360025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01024"/>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19</c:v>
                </c:pt>
                <c:pt idx="5">
                  <c:v>11</c:v>
                </c:pt>
                <c:pt idx="6">
                  <c:v>4</c:v>
                </c:pt>
                <c:pt idx="7">
                  <c:v>0</c:v>
                </c:pt>
                <c:pt idx="8">
                  <c:v>0</c:v>
                </c:pt>
                <c:pt idx="9">
                  <c:v>0</c:v>
                </c:pt>
              </c:numCache>
            </c:numRef>
          </c:val>
        </c:ser>
        <c:dLbls>
          <c:showLegendKey val="0"/>
          <c:showVal val="0"/>
          <c:showCatName val="0"/>
          <c:showSerName val="0"/>
          <c:showPercent val="0"/>
          <c:showBubbleSize val="0"/>
        </c:dLbls>
        <c:gapWidth val="100"/>
        <c:axId val="136043520"/>
        <c:axId val="136045312"/>
      </c:barChart>
      <c:catAx>
        <c:axId val="13604352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5312"/>
        <c:crossesAt val="0"/>
        <c:auto val="1"/>
        <c:lblAlgn val="ctr"/>
        <c:lblOffset val="100"/>
        <c:tickLblSkip val="2"/>
        <c:tickMarkSkip val="1"/>
        <c:noMultiLvlLbl val="0"/>
      </c:catAx>
      <c:valAx>
        <c:axId val="13604531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3520"/>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15</c:v>
                </c:pt>
                <c:pt idx="2">
                  <c:v>10</c:v>
                </c:pt>
                <c:pt idx="3">
                  <c:v>5</c:v>
                </c:pt>
                <c:pt idx="4">
                  <c:v>6</c:v>
                </c:pt>
                <c:pt idx="5">
                  <c:v>4</c:v>
                </c:pt>
                <c:pt idx="6">
                  <c:v>0</c:v>
                </c:pt>
                <c:pt idx="7">
                  <c:v>1</c:v>
                </c:pt>
              </c:numCache>
            </c:numRef>
          </c:val>
        </c:ser>
        <c:dLbls>
          <c:showLegendKey val="0"/>
          <c:showVal val="0"/>
          <c:showCatName val="0"/>
          <c:showSerName val="0"/>
          <c:showPercent val="0"/>
          <c:showBubbleSize val="0"/>
        </c:dLbls>
        <c:gapWidth val="100"/>
        <c:axId val="135930624"/>
        <c:axId val="135932160"/>
      </c:barChart>
      <c:catAx>
        <c:axId val="135930624"/>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32160"/>
        <c:crossesAt val="0"/>
        <c:auto val="1"/>
        <c:lblAlgn val="ctr"/>
        <c:lblOffset val="100"/>
        <c:tickLblSkip val="2"/>
        <c:tickMarkSkip val="1"/>
        <c:noMultiLvlLbl val="0"/>
      </c:catAx>
      <c:valAx>
        <c:axId val="13593216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30624"/>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4</c:v>
                </c:pt>
                <c:pt idx="1">
                  <c:v>6</c:v>
                </c:pt>
                <c:pt idx="2">
                  <c:v>11</c:v>
                </c:pt>
                <c:pt idx="3">
                  <c:v>5</c:v>
                </c:pt>
                <c:pt idx="4">
                  <c:v>6</c:v>
                </c:pt>
                <c:pt idx="5">
                  <c:v>8</c:v>
                </c:pt>
                <c:pt idx="6">
                  <c:v>7</c:v>
                </c:pt>
                <c:pt idx="7">
                  <c:v>1</c:v>
                </c:pt>
              </c:numCache>
            </c:numRef>
          </c:val>
        </c:ser>
        <c:dLbls>
          <c:showLegendKey val="0"/>
          <c:showVal val="0"/>
          <c:showCatName val="0"/>
          <c:showSerName val="0"/>
          <c:showPercent val="0"/>
          <c:showBubbleSize val="0"/>
        </c:dLbls>
        <c:gapWidth val="100"/>
        <c:axId val="135973120"/>
        <c:axId val="135974912"/>
      </c:barChart>
      <c:catAx>
        <c:axId val="13597312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74912"/>
        <c:crossesAt val="0"/>
        <c:auto val="1"/>
        <c:lblAlgn val="ctr"/>
        <c:lblOffset val="100"/>
        <c:tickLblSkip val="2"/>
        <c:tickMarkSkip val="1"/>
        <c:noMultiLvlLbl val="0"/>
      </c:catAx>
      <c:valAx>
        <c:axId val="13597491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97312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0.5882358305208748</c:v>
                </c:pt>
                <c:pt idx="1">
                  <c:v>0.42857232720271371</c:v>
                </c:pt>
                <c:pt idx="2">
                  <c:v>0.4239136944566928</c:v>
                </c:pt>
                <c:pt idx="3">
                  <c:v>0.40909079091544076</c:v>
                </c:pt>
                <c:pt idx="4">
                  <c:v>0.39393876263278932</c:v>
                </c:pt>
                <c:pt idx="5">
                  <c:v>0.37234046270996651</c:v>
                </c:pt>
                <c:pt idx="6">
                  <c:v>0.44565138420745887</c:v>
                </c:pt>
                <c:pt idx="7">
                  <c:v>0.32432342689090815</c:v>
                </c:pt>
                <c:pt idx="8">
                  <c:v>0.3214281304972319</c:v>
                </c:pt>
                <c:pt idx="9">
                  <c:v>0.29824573182682912</c:v>
                </c:pt>
              </c:numCache>
            </c:numRef>
          </c:val>
        </c:ser>
        <c:dLbls>
          <c:showLegendKey val="0"/>
          <c:showVal val="0"/>
          <c:showCatName val="0"/>
          <c:showSerName val="0"/>
          <c:showPercent val="0"/>
          <c:showBubbleSize val="0"/>
        </c:dLbls>
        <c:gapWidth val="150"/>
        <c:axId val="135733632"/>
        <c:axId val="135735168"/>
      </c:barChart>
      <c:catAx>
        <c:axId val="1357336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35735168"/>
        <c:crosses val="autoZero"/>
        <c:auto val="1"/>
        <c:lblAlgn val="ctr"/>
        <c:lblOffset val="100"/>
        <c:tickLblSkip val="1"/>
        <c:tickMarkSkip val="1"/>
        <c:noMultiLvlLbl val="0"/>
      </c:catAx>
      <c:valAx>
        <c:axId val="13573516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3573363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0.98445644801498389</c:v>
                </c:pt>
                <c:pt idx="1">
                  <c:v>0.98412751356368244</c:v>
                </c:pt>
                <c:pt idx="2">
                  <c:v>0.96954372164984415</c:v>
                </c:pt>
                <c:pt idx="3">
                  <c:v>0.93939356812938957</c:v>
                </c:pt>
                <c:pt idx="4">
                  <c:v>0.93617094113507315</c:v>
                </c:pt>
                <c:pt idx="5">
                  <c:v>0.93506394423706451</c:v>
                </c:pt>
                <c:pt idx="6">
                  <c:v>0.92941233325979744</c:v>
                </c:pt>
                <c:pt idx="7">
                  <c:v>0.92119633440867721</c:v>
                </c:pt>
                <c:pt idx="8">
                  <c:v>0.91071513286333294</c:v>
                </c:pt>
                <c:pt idx="9">
                  <c:v>0.85964888606853262</c:v>
                </c:pt>
              </c:numCache>
            </c:numRef>
          </c:val>
        </c:ser>
        <c:dLbls>
          <c:showLegendKey val="0"/>
          <c:showVal val="0"/>
          <c:showCatName val="0"/>
          <c:showSerName val="0"/>
          <c:showPercent val="0"/>
          <c:showBubbleSize val="0"/>
        </c:dLbls>
        <c:gapWidth val="150"/>
        <c:axId val="135767552"/>
        <c:axId val="135769088"/>
      </c:barChart>
      <c:catAx>
        <c:axId val="13576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135769088"/>
        <c:crosses val="autoZero"/>
        <c:auto val="1"/>
        <c:lblAlgn val="ctr"/>
        <c:lblOffset val="100"/>
        <c:tickLblSkip val="1"/>
        <c:tickMarkSkip val="1"/>
        <c:noMultiLvlLbl val="0"/>
      </c:catAx>
      <c:valAx>
        <c:axId val="135769088"/>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13576755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135429120"/>
        <c:axId val="135435392"/>
      </c:barChart>
      <c:catAx>
        <c:axId val="13542912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135435392"/>
        <c:crosses val="autoZero"/>
        <c:auto val="1"/>
        <c:lblAlgn val="ctr"/>
        <c:lblOffset val="100"/>
        <c:tickLblSkip val="2"/>
        <c:tickMarkSkip val="1"/>
        <c:noMultiLvlLbl val="0"/>
      </c:catAx>
      <c:valAx>
        <c:axId val="135435392"/>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5429120"/>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5th &amp; Priest</c:v>
                </c:pt>
                <c:pt idx="18">
                  <c:v>Bway &amp; Rsvlt</c:v>
                </c:pt>
                <c:pt idx="19">
                  <c:v>So. &amp; Mill</c:v>
                </c:pt>
              </c:strCache>
            </c:strRef>
          </c:cat>
          <c:val>
            <c:numRef>
              <c:f>Summary!$R$84:$R$103</c:f>
              <c:numCache>
                <c:formatCode>0.0%</c:formatCode>
                <c:ptCount val="20"/>
                <c:pt idx="0">
                  <c:v>0.33384864795925123</c:v>
                </c:pt>
                <c:pt idx="1">
                  <c:v>0.32444529931870297</c:v>
                </c:pt>
                <c:pt idx="2">
                  <c:v>0.31730710404044749</c:v>
                </c:pt>
                <c:pt idx="3">
                  <c:v>0.30890105421504138</c:v>
                </c:pt>
                <c:pt idx="4">
                  <c:v>0.28399380690746256</c:v>
                </c:pt>
                <c:pt idx="5">
                  <c:v>0.2755353454120707</c:v>
                </c:pt>
                <c:pt idx="6">
                  <c:v>0.27488792227509107</c:v>
                </c:pt>
                <c:pt idx="7">
                  <c:v>0.26851803966097632</c:v>
                </c:pt>
                <c:pt idx="8">
                  <c:v>0.26833255829028602</c:v>
                </c:pt>
                <c:pt idx="9">
                  <c:v>0.26490054694980808</c:v>
                </c:pt>
                <c:pt idx="10">
                  <c:v>0.26371643484870333</c:v>
                </c:pt>
                <c:pt idx="11">
                  <c:v>0.26359863031690356</c:v>
                </c:pt>
                <c:pt idx="12">
                  <c:v>0.25780295773998774</c:v>
                </c:pt>
                <c:pt idx="13">
                  <c:v>0.25624989118165487</c:v>
                </c:pt>
                <c:pt idx="14">
                  <c:v>0.25263090326041454</c:v>
                </c:pt>
                <c:pt idx="15">
                  <c:v>0.24999994264564016</c:v>
                </c:pt>
                <c:pt idx="16">
                  <c:v>0.24719020855982723</c:v>
                </c:pt>
                <c:pt idx="17">
                  <c:v>0.23750049298166775</c:v>
                </c:pt>
                <c:pt idx="18">
                  <c:v>0.23750041196241145</c:v>
                </c:pt>
                <c:pt idx="19">
                  <c:v>0.23750026940971611</c:v>
                </c:pt>
              </c:numCache>
            </c:numRef>
          </c:val>
        </c:ser>
        <c:dLbls>
          <c:showLegendKey val="0"/>
          <c:showVal val="0"/>
          <c:showCatName val="0"/>
          <c:showSerName val="0"/>
          <c:showPercent val="0"/>
          <c:showBubbleSize val="0"/>
        </c:dLbls>
        <c:gapWidth val="100"/>
        <c:axId val="135489792"/>
        <c:axId val="135524352"/>
      </c:barChart>
      <c:catAx>
        <c:axId val="13548979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35524352"/>
        <c:crossesAt val="0"/>
        <c:auto val="1"/>
        <c:lblAlgn val="ctr"/>
        <c:lblOffset val="100"/>
        <c:tickLblSkip val="1"/>
        <c:tickMarkSkip val="1"/>
        <c:noMultiLvlLbl val="0"/>
      </c:catAx>
      <c:valAx>
        <c:axId val="13552435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489792"/>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Summary!$S$83</c:f>
              <c:strCache>
                <c:ptCount val="1"/>
                <c:pt idx="0">
                  <c:v>Helmet%</c:v>
                </c:pt>
              </c:strCache>
            </c:strRef>
          </c:tx>
          <c:spPr>
            <a:solidFill>
              <a:srgbClr val="004586"/>
            </a:solidFill>
            <a:ln w="3175">
              <a:solidFill>
                <a:srgbClr val="000000"/>
              </a:solidFill>
              <a:prstDash val="solid"/>
            </a:ln>
          </c:spPr>
          <c:invertIfNegative val="0"/>
          <c:cat>
            <c:strRef>
              <c:f>Summary!$S$130:$S$149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Summary!$S$84:$S$103</c:f>
              <c:numCache>
                <c:formatCode>0.0%</c:formatCode>
                <c:ptCount val="20"/>
                <c:pt idx="0">
                  <c:v>0.74137859798719774</c:v>
                </c:pt>
                <c:pt idx="1">
                  <c:v>0.58450639742209887</c:v>
                </c:pt>
                <c:pt idx="2">
                  <c:v>0.58278124275706988</c:v>
                </c:pt>
                <c:pt idx="3">
                  <c:v>0.58024729256246532</c:v>
                </c:pt>
                <c:pt idx="4">
                  <c:v>0.56249965757143738</c:v>
                </c:pt>
                <c:pt idx="5">
                  <c:v>0.46729061031359592</c:v>
                </c:pt>
                <c:pt idx="6">
                  <c:v>0.45967813674605157</c:v>
                </c:pt>
                <c:pt idx="7">
                  <c:v>0.44444493580422167</c:v>
                </c:pt>
                <c:pt idx="8">
                  <c:v>0.44067788726265894</c:v>
                </c:pt>
                <c:pt idx="9">
                  <c:v>0.43157891298590251</c:v>
                </c:pt>
                <c:pt idx="10">
                  <c:v>0.42043289796617539</c:v>
                </c:pt>
                <c:pt idx="11">
                  <c:v>0.39163520298849896</c:v>
                </c:pt>
                <c:pt idx="12">
                  <c:v>0.34831459127168368</c:v>
                </c:pt>
                <c:pt idx="13">
                  <c:v>0.34285669831968651</c:v>
                </c:pt>
                <c:pt idx="14">
                  <c:v>0.31833401387539556</c:v>
                </c:pt>
                <c:pt idx="15">
                  <c:v>0.31702457624014119</c:v>
                </c:pt>
                <c:pt idx="16">
                  <c:v>0.2999995739072307</c:v>
                </c:pt>
                <c:pt idx="17">
                  <c:v>0.29508160606408823</c:v>
                </c:pt>
                <c:pt idx="18">
                  <c:v>0.28187998712255757</c:v>
                </c:pt>
                <c:pt idx="19">
                  <c:v>0.27500096703799437</c:v>
                </c:pt>
              </c:numCache>
            </c:numRef>
          </c:val>
        </c:ser>
        <c:dLbls>
          <c:showLegendKey val="0"/>
          <c:showVal val="0"/>
          <c:showCatName val="0"/>
          <c:showSerName val="0"/>
          <c:showPercent val="0"/>
          <c:showBubbleSize val="0"/>
        </c:dLbls>
        <c:gapWidth val="100"/>
        <c:axId val="136683520"/>
        <c:axId val="136685056"/>
      </c:barChart>
      <c:catAx>
        <c:axId val="1366835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36685056"/>
        <c:crossesAt val="0"/>
        <c:auto val="1"/>
        <c:lblAlgn val="ctr"/>
        <c:lblOffset val="100"/>
        <c:tickLblSkip val="1"/>
        <c:tickMarkSkip val="1"/>
        <c:noMultiLvlLbl val="0"/>
      </c:catAx>
      <c:valAx>
        <c:axId val="13668505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68352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Summary!$T$83</c:f>
              <c:strCache>
                <c:ptCount val="1"/>
                <c:pt idx="0">
                  <c:v>Wrong way%</c:v>
                </c:pt>
              </c:strCache>
            </c:strRef>
          </c:tx>
          <c:spPr>
            <a:solidFill>
              <a:srgbClr val="004586"/>
            </a:solidFill>
            <a:ln w="3175">
              <a:solidFill>
                <a:srgbClr val="000000"/>
              </a:solidFill>
              <a:prstDash val="solid"/>
            </a:ln>
          </c:spPr>
          <c:invertIfNegative val="0"/>
          <c:cat>
            <c:strRef>
              <c:f>Summary!$T$130:$T$149</c:f>
              <c:strCache>
                <c:ptCount val="20"/>
                <c:pt idx="0">
                  <c:v>Apache &amp; Rural</c:v>
                </c:pt>
                <c:pt idx="1">
                  <c:v>Baseline &amp; Western</c:v>
                </c:pt>
                <c:pt idx="2">
                  <c:v>Bway &amp; McClntk</c:v>
                </c:pt>
                <c:pt idx="3">
                  <c:v>Lemon &amp; Rural</c:v>
                </c:pt>
                <c:pt idx="4">
                  <c:v>Univ &amp; College</c:v>
                </c:pt>
                <c:pt idx="5">
                  <c:v>Univ &amp; Rsvlt</c:v>
                </c:pt>
                <c:pt idx="6">
                  <c:v>Univ &amp; Dorsey</c:v>
                </c:pt>
                <c:pt idx="7">
                  <c:v>Univ &amp; McClntk</c:v>
                </c:pt>
                <c:pt idx="8">
                  <c:v>So. &amp; Mill</c:v>
                </c:pt>
                <c:pt idx="9">
                  <c:v>Bway &amp; Rural</c:v>
                </c:pt>
                <c:pt idx="10">
                  <c:v>Univ &amp; Price</c:v>
                </c:pt>
                <c:pt idx="11">
                  <c:v>So. &amp; Rural</c:v>
                </c:pt>
                <c:pt idx="12">
                  <c:v>Univ &amp; Rural</c:v>
                </c:pt>
                <c:pt idx="13">
                  <c:v>So. &amp; McClntk</c:v>
                </c:pt>
                <c:pt idx="14">
                  <c:v>Apache &amp; Dorsey</c:v>
                </c:pt>
                <c:pt idx="15">
                  <c:v>Rio Sal. &amp; McClntk</c:v>
                </c:pt>
                <c:pt idx="16">
                  <c:v>Univ &amp; Farmer</c:v>
                </c:pt>
                <c:pt idx="17">
                  <c:v>Univ &amp; Priest</c:v>
                </c:pt>
                <c:pt idx="18">
                  <c:v>Rio Sal. &amp; Rural</c:v>
                </c:pt>
                <c:pt idx="19">
                  <c:v>Univ &amp; Mill</c:v>
                </c:pt>
              </c:strCache>
            </c:strRef>
          </c:cat>
          <c:val>
            <c:numRef>
              <c:f>Summary!$T$84:$T$103</c:f>
              <c:numCache>
                <c:formatCode>0.0%</c:formatCode>
                <c:ptCount val="20"/>
                <c:pt idx="0">
                  <c:v>0.35555510443507826</c:v>
                </c:pt>
                <c:pt idx="1">
                  <c:v>0.33556957555407502</c:v>
                </c:pt>
                <c:pt idx="2">
                  <c:v>0.32812455720810318</c:v>
                </c:pt>
                <c:pt idx="3">
                  <c:v>0.32689504834273647</c:v>
                </c:pt>
                <c:pt idx="4">
                  <c:v>0.32485486867132951</c:v>
                </c:pt>
                <c:pt idx="5">
                  <c:v>0.31603740207527209</c:v>
                </c:pt>
                <c:pt idx="6">
                  <c:v>0.30927873826286278</c:v>
                </c:pt>
                <c:pt idx="7">
                  <c:v>0.30111621816362472</c:v>
                </c:pt>
                <c:pt idx="8">
                  <c:v>0.28749909342001889</c:v>
                </c:pt>
                <c:pt idx="9">
                  <c:v>0.28571485973467109</c:v>
                </c:pt>
                <c:pt idx="10">
                  <c:v>0.28571372485925667</c:v>
                </c:pt>
                <c:pt idx="11">
                  <c:v>0.28323648371112886</c:v>
                </c:pt>
                <c:pt idx="12">
                  <c:v>0.2822719594732736</c:v>
                </c:pt>
                <c:pt idx="13">
                  <c:v>0.26666747374371974</c:v>
                </c:pt>
                <c:pt idx="14">
                  <c:v>0.26515183853809132</c:v>
                </c:pt>
                <c:pt idx="15">
                  <c:v>0.2500001208667389</c:v>
                </c:pt>
                <c:pt idx="16">
                  <c:v>0.2301254717187517</c:v>
                </c:pt>
                <c:pt idx="17">
                  <c:v>0.22857077889155836</c:v>
                </c:pt>
                <c:pt idx="18">
                  <c:v>0.22541076824376197</c:v>
                </c:pt>
                <c:pt idx="19">
                  <c:v>0.22123819988014848</c:v>
                </c:pt>
              </c:numCache>
            </c:numRef>
          </c:val>
        </c:ser>
        <c:dLbls>
          <c:showLegendKey val="0"/>
          <c:showVal val="0"/>
          <c:showCatName val="0"/>
          <c:showSerName val="0"/>
          <c:showPercent val="0"/>
          <c:showBubbleSize val="0"/>
        </c:dLbls>
        <c:gapWidth val="100"/>
        <c:axId val="249177600"/>
        <c:axId val="249179136"/>
      </c:barChart>
      <c:catAx>
        <c:axId val="24917760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49179136"/>
        <c:crossesAt val="0"/>
        <c:auto val="1"/>
        <c:lblAlgn val="ctr"/>
        <c:lblOffset val="100"/>
        <c:tickLblSkip val="1"/>
        <c:tickMarkSkip val="1"/>
        <c:noMultiLvlLbl val="0"/>
      </c:catAx>
      <c:valAx>
        <c:axId val="24917913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49177600"/>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Summary!$U$83</c:f>
              <c:strCache>
                <c:ptCount val="1"/>
                <c:pt idx="0">
                  <c:v>Sidewalk%</c:v>
                </c:pt>
              </c:strCache>
            </c:strRef>
          </c:tx>
          <c:spPr>
            <a:solidFill>
              <a:srgbClr val="004586"/>
            </a:solidFill>
            <a:ln w="3175">
              <a:solidFill>
                <a:srgbClr val="000000"/>
              </a:solidFill>
              <a:prstDash val="solid"/>
            </a:ln>
          </c:spPr>
          <c:invertIfNegative val="0"/>
          <c:cat>
            <c:strRef>
              <c:f>Summary!$U$130:$U$149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Baseline &amp; Western</c:v>
                </c:pt>
                <c:pt idx="9">
                  <c:v>Lemon &amp; Rural</c:v>
                </c:pt>
                <c:pt idx="10">
                  <c:v>Baseline &amp; Mill</c:v>
                </c:pt>
                <c:pt idx="11">
                  <c:v>Bway &amp; Mill</c:v>
                </c:pt>
                <c:pt idx="12">
                  <c:v>Apache &amp; Rural</c:v>
                </c:pt>
                <c:pt idx="13">
                  <c:v>Rio Sal. &amp; McClntk</c:v>
                </c:pt>
                <c:pt idx="14">
                  <c:v>5th &amp; Priest</c:v>
                </c:pt>
                <c:pt idx="15">
                  <c:v>Bway &amp; Rsvlt</c:v>
                </c:pt>
                <c:pt idx="16">
                  <c:v>Alameda &amp; McClntk</c:v>
                </c:pt>
                <c:pt idx="17">
                  <c:v>Univ &amp; Priest</c:v>
                </c:pt>
                <c:pt idx="18">
                  <c:v>Univ &amp; Dorsey</c:v>
                </c:pt>
                <c:pt idx="19">
                  <c:v>So. &amp; Hardy</c:v>
                </c:pt>
              </c:strCache>
            </c:strRef>
          </c:cat>
          <c:val>
            <c:numRef>
              <c:f>Summary!$U$84:$U$103</c:f>
              <c:numCache>
                <c:formatCode>0.0%</c:formatCode>
                <c:ptCount val="20"/>
                <c:pt idx="0">
                  <c:v>0.98257742748706856</c:v>
                </c:pt>
                <c:pt idx="1">
                  <c:v>0.96249914245822754</c:v>
                </c:pt>
                <c:pt idx="2">
                  <c:v>0.95918314792616766</c:v>
                </c:pt>
                <c:pt idx="3">
                  <c:v>0.95312515378928619</c:v>
                </c:pt>
                <c:pt idx="4">
                  <c:v>0.94074111342528732</c:v>
                </c:pt>
                <c:pt idx="5">
                  <c:v>0.92485450111756518</c:v>
                </c:pt>
                <c:pt idx="6">
                  <c:v>0.89344347089216314</c:v>
                </c:pt>
                <c:pt idx="7">
                  <c:v>0.83271305330787448</c:v>
                </c:pt>
                <c:pt idx="8">
                  <c:v>0.79194620124930393</c:v>
                </c:pt>
                <c:pt idx="9">
                  <c:v>0.7563149508960082</c:v>
                </c:pt>
                <c:pt idx="10">
                  <c:v>0.74999919445467689</c:v>
                </c:pt>
                <c:pt idx="11">
                  <c:v>0.72222146908741824</c:v>
                </c:pt>
                <c:pt idx="12">
                  <c:v>0.71111071131913128</c:v>
                </c:pt>
                <c:pt idx="13">
                  <c:v>0.70833268716052356</c:v>
                </c:pt>
                <c:pt idx="14">
                  <c:v>0.62500004476487747</c:v>
                </c:pt>
                <c:pt idx="15">
                  <c:v>0.58749900249449194</c:v>
                </c:pt>
                <c:pt idx="16">
                  <c:v>0.5714293116246707</c:v>
                </c:pt>
                <c:pt idx="17">
                  <c:v>0.57142843477079919</c:v>
                </c:pt>
                <c:pt idx="18">
                  <c:v>0.56700932938821946</c:v>
                </c:pt>
                <c:pt idx="19">
                  <c:v>0.50806420160138155</c:v>
                </c:pt>
              </c:numCache>
            </c:numRef>
          </c:val>
        </c:ser>
        <c:dLbls>
          <c:showLegendKey val="0"/>
          <c:showVal val="0"/>
          <c:showCatName val="0"/>
          <c:showSerName val="0"/>
          <c:showPercent val="0"/>
          <c:showBubbleSize val="0"/>
        </c:dLbls>
        <c:gapWidth val="100"/>
        <c:axId val="249195520"/>
        <c:axId val="249213696"/>
      </c:barChart>
      <c:catAx>
        <c:axId val="2491955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49213696"/>
        <c:crossesAt val="0"/>
        <c:auto val="1"/>
        <c:lblAlgn val="ctr"/>
        <c:lblOffset val="100"/>
        <c:tickLblSkip val="1"/>
        <c:tickMarkSkip val="1"/>
        <c:noMultiLvlLbl val="0"/>
      </c:catAx>
      <c:valAx>
        <c:axId val="249213696"/>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4919552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Summary!$V$83</c:f>
              <c:strCache>
                <c:ptCount val="1"/>
                <c:pt idx="0">
                  <c:v>Wrong way * sidewalk</c:v>
                </c:pt>
              </c:strCache>
            </c:strRef>
          </c:tx>
          <c:spPr>
            <a:solidFill>
              <a:srgbClr val="004586"/>
            </a:solidFill>
            <a:ln w="3175">
              <a:solidFill>
                <a:srgbClr val="000000"/>
              </a:solidFill>
              <a:prstDash val="solid"/>
            </a:ln>
          </c:spPr>
          <c:invertIfNegative val="0"/>
          <c:cat>
            <c:strRef>
              <c:f>Summary!$V$130:$V$151</c:f>
              <c:strCache>
                <c:ptCount val="22"/>
                <c:pt idx="0">
                  <c:v>Bway &amp; McClntk</c:v>
                </c:pt>
                <c:pt idx="1">
                  <c:v>Bway &amp; Rural</c:v>
                </c:pt>
                <c:pt idx="2">
                  <c:v>So. &amp; Mill</c:v>
                </c:pt>
                <c:pt idx="3">
                  <c:v>Univ &amp; Price</c:v>
                </c:pt>
                <c:pt idx="4">
                  <c:v>Baseline &amp; Western</c:v>
                </c:pt>
                <c:pt idx="5">
                  <c:v>So. &amp; Rural</c:v>
                </c:pt>
                <c:pt idx="6">
                  <c:v>Apache &amp; Rural</c:v>
                </c:pt>
                <c:pt idx="7">
                  <c:v>So. &amp; McClntk</c:v>
                </c:pt>
                <c:pt idx="8">
                  <c:v>Univ &amp; McClntk</c:v>
                </c:pt>
                <c:pt idx="9">
                  <c:v>Lemon &amp; Rural</c:v>
                </c:pt>
                <c:pt idx="10">
                  <c:v>Rio Sal. &amp; Rural</c:v>
                </c:pt>
                <c:pt idx="11">
                  <c:v>Rio Sal. &amp; McClntk</c:v>
                </c:pt>
                <c:pt idx="12">
                  <c:v>Univ &amp; Dorsey</c:v>
                </c:pt>
                <c:pt idx="13">
                  <c:v>Univ &amp; Rsvlt</c:v>
                </c:pt>
                <c:pt idx="14">
                  <c:v>5th &amp; Priest</c:v>
                </c:pt>
                <c:pt idx="15">
                  <c:v>Univ &amp; Priest</c:v>
                </c:pt>
                <c:pt idx="16">
                  <c:v>Apache &amp; Dorsey</c:v>
                </c:pt>
                <c:pt idx="17">
                  <c:v>Bway &amp; Mill</c:v>
                </c:pt>
                <c:pt idx="18">
                  <c:v>Univ &amp; College</c:v>
                </c:pt>
                <c:pt idx="19">
                  <c:v>Bway &amp; Rsvlt</c:v>
                </c:pt>
                <c:pt idx="20">
                  <c:v>Baseline &amp; Mill</c:v>
                </c:pt>
                <c:pt idx="21">
                  <c:v>Univ &amp; Rural</c:v>
                </c:pt>
              </c:strCache>
            </c:strRef>
          </c:cat>
          <c:val>
            <c:numRef>
              <c:f>Summary!$V$84:$V$105</c:f>
              <c:numCache>
                <c:formatCode>0.0%</c:formatCode>
                <c:ptCount val="22"/>
                <c:pt idx="0">
                  <c:v>0.31274376905101481</c:v>
                </c:pt>
                <c:pt idx="1">
                  <c:v>0.28073697187292174</c:v>
                </c:pt>
                <c:pt idx="2">
                  <c:v>0.27671763087428602</c:v>
                </c:pt>
                <c:pt idx="3">
                  <c:v>0.27405179001621277</c:v>
                </c:pt>
                <c:pt idx="4">
                  <c:v>0.26575305061489102</c:v>
                </c:pt>
                <c:pt idx="5">
                  <c:v>0.26195253684094943</c:v>
                </c:pt>
                <c:pt idx="6">
                  <c:v>0.25283904322797651</c:v>
                </c:pt>
                <c:pt idx="7">
                  <c:v>0.25086505616397548</c:v>
                </c:pt>
                <c:pt idx="8">
                  <c:v>0.25074340542755197</c:v>
                </c:pt>
                <c:pt idx="9">
                  <c:v>0.24723561243548495</c:v>
                </c:pt>
                <c:pt idx="10">
                  <c:v>0.20139177915617568</c:v>
                </c:pt>
                <c:pt idx="11">
                  <c:v>0.17708325740399283</c:v>
                </c:pt>
                <c:pt idx="12">
                  <c:v>0.17536392997646047</c:v>
                </c:pt>
                <c:pt idx="13">
                  <c:v>0.15205571030753223</c:v>
                </c:pt>
                <c:pt idx="14">
                  <c:v>0.13281265211296339</c:v>
                </c:pt>
                <c:pt idx="15">
                  <c:v>0.13061184241634563</c:v>
                </c:pt>
                <c:pt idx="16">
                  <c:v>0.13056734349838872</c:v>
                </c:pt>
                <c:pt idx="17">
                  <c:v>0.12705688110940377</c:v>
                </c:pt>
                <c:pt idx="18">
                  <c:v>0.12243081190160418</c:v>
                </c:pt>
                <c:pt idx="19">
                  <c:v>0.11015602205600586</c:v>
                </c:pt>
                <c:pt idx="20">
                  <c:v>0.10546805103678562</c:v>
                </c:pt>
                <c:pt idx="21">
                  <c:v>0.10494089688402869</c:v>
                </c:pt>
              </c:numCache>
            </c:numRef>
          </c:val>
        </c:ser>
        <c:dLbls>
          <c:showLegendKey val="0"/>
          <c:showVal val="0"/>
          <c:showCatName val="0"/>
          <c:showSerName val="0"/>
          <c:showPercent val="0"/>
          <c:showBubbleSize val="0"/>
        </c:dLbls>
        <c:gapWidth val="100"/>
        <c:axId val="136791168"/>
        <c:axId val="136792704"/>
      </c:barChart>
      <c:catAx>
        <c:axId val="1367911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136792704"/>
        <c:crossesAt val="0"/>
        <c:auto val="1"/>
        <c:lblAlgn val="ctr"/>
        <c:lblOffset val="100"/>
        <c:tickLblSkip val="1"/>
        <c:tickMarkSkip val="1"/>
        <c:noMultiLvlLbl val="0"/>
      </c:catAx>
      <c:valAx>
        <c:axId val="13679270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1168"/>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136808704"/>
        <c:axId val="136826880"/>
      </c:barChart>
      <c:catAx>
        <c:axId val="136808704"/>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136826880"/>
        <c:crossesAt val="0"/>
        <c:auto val="1"/>
        <c:lblAlgn val="ctr"/>
        <c:lblOffset val="100"/>
        <c:tickLblSkip val="1"/>
        <c:tickMarkSkip val="1"/>
        <c:noMultiLvlLbl val="0"/>
      </c:catAx>
      <c:valAx>
        <c:axId val="13682688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808704"/>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136851456"/>
        <c:axId val="136853376"/>
      </c:barChart>
      <c:catAx>
        <c:axId val="13685145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853376"/>
        <c:crossesAt val="0"/>
        <c:auto val="1"/>
        <c:lblAlgn val="ctr"/>
        <c:lblOffset val="100"/>
        <c:tickLblSkip val="2"/>
        <c:tickMarkSkip val="1"/>
        <c:noMultiLvlLbl val="0"/>
      </c:catAx>
      <c:valAx>
        <c:axId val="1368533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851456"/>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cell r="I5" t="str">
            <v>Uncorr Tot/hr</v>
          </cell>
          <cell r="J5" t="str">
            <v>Bicycle Rank</v>
          </cell>
          <cell r="K5" t="str">
            <v>Female Rank</v>
          </cell>
          <cell r="L5" t="str">
            <v>Helmet Rank</v>
          </cell>
          <cell r="M5" t="str">
            <v>Wrongway Rank</v>
          </cell>
          <cell r="N5" t="str">
            <v>Sidewalk Rank</v>
          </cell>
          <cell r="O5"/>
          <cell r="P5"/>
          <cell r="Q5" t="str">
            <v>Loc ID</v>
          </cell>
          <cell r="R5" t="str">
            <v>Female%</v>
          </cell>
          <cell r="S5"/>
          <cell r="T5"/>
          <cell r="U5" t="str">
            <v>Helmet%</v>
          </cell>
          <cell r="V5" t="str">
            <v>Wrong way%</v>
          </cell>
          <cell r="W5" t="str">
            <v>Sidewalk%</v>
          </cell>
          <cell r="X5"/>
          <cell r="Y5"/>
          <cell r="Z5"/>
          <cell r="AA5"/>
          <cell r="AB5"/>
          <cell r="AC5"/>
          <cell r="AD5"/>
          <cell r="AE5"/>
          <cell r="AF5" t="str">
            <v>Loc Total</v>
          </cell>
          <cell r="AG5" t="str">
            <v>AM Total</v>
          </cell>
          <cell r="AH5" t="str">
            <v>PM Total</v>
          </cell>
          <cell r="AI5"/>
          <cell r="AJ5" t="str">
            <v>Loc Total</v>
          </cell>
          <cell r="AK5" t="str">
            <v>AM Total</v>
          </cell>
          <cell r="AL5" t="str">
            <v>PM Total</v>
          </cell>
          <cell r="AM5"/>
          <cell r="AN5"/>
          <cell r="AO5"/>
          <cell r="AP5"/>
          <cell r="AQ5"/>
          <cell r="AR5" t="str">
            <v>AM Total</v>
          </cell>
          <cell r="AS5" t="str">
            <v>PM Total</v>
          </cell>
          <cell r="AT5" t="str">
            <v>AM Total</v>
          </cell>
          <cell r="AU5" t="str">
            <v>PM Total</v>
          </cell>
          <cell r="AV5"/>
          <cell r="AW5"/>
          <cell r="AX5" t="str">
            <v>AM</v>
          </cell>
          <cell r="AY5" t="str">
            <v>PM</v>
          </cell>
          <cell r="AZ5" t="str">
            <v>AM_att</v>
          </cell>
          <cell r="BA5" t="str">
            <v>PM_att</v>
          </cell>
          <cell r="BB5"/>
          <cell r="BC5" t="str">
            <v>Female</v>
          </cell>
          <cell r="BD5" t="str">
            <v>Helmet</v>
          </cell>
          <cell r="BE5" t="str">
            <v>Wrong way</v>
          </cell>
          <cell r="BF5" t="str">
            <v>Sidewalk</v>
          </cell>
          <cell r="BG5"/>
          <cell r="BH5" t="str">
            <v>Female</v>
          </cell>
          <cell r="BI5" t="str">
            <v>Helmet</v>
          </cell>
          <cell r="BJ5" t="str">
            <v>Wrong way</v>
          </cell>
          <cell r="BK5" t="str">
            <v>Sidewalk</v>
          </cell>
          <cell r="BL5"/>
          <cell r="BM5" t="str">
            <v>AM&amp;PM counted</v>
          </cell>
          <cell r="BN5" t="str">
            <v>Data</v>
          </cell>
        </row>
        <row r="6">
          <cell r="A6">
            <v>101</v>
          </cell>
          <cell r="D6">
            <v>27.75</v>
          </cell>
          <cell r="E6">
            <v>20</v>
          </cell>
          <cell r="F6">
            <v>35.5</v>
          </cell>
          <cell r="G6">
            <v>1.7749999999999999</v>
          </cell>
          <cell r="H6"/>
          <cell r="I6">
            <v>27.75</v>
          </cell>
          <cell r="J6"/>
          <cell r="K6"/>
          <cell r="L6"/>
          <cell r="M6"/>
          <cell r="N6"/>
          <cell r="O6"/>
          <cell r="P6" t="str">
            <v>NS</v>
          </cell>
          <cell r="Q6">
            <v>101</v>
          </cell>
          <cell r="R6">
            <v>0.23423423423423423</v>
          </cell>
          <cell r="S6"/>
          <cell r="T6"/>
          <cell r="U6">
            <v>0.64864864864864868</v>
          </cell>
          <cell r="V6">
            <v>0.16216216216216217</v>
          </cell>
          <cell r="W6">
            <v>0.29729729729729731</v>
          </cell>
          <cell r="X6"/>
          <cell r="Y6"/>
          <cell r="Z6"/>
          <cell r="AA6"/>
          <cell r="AB6"/>
          <cell r="AC6"/>
          <cell r="AD6"/>
          <cell r="AF6">
            <v>111</v>
          </cell>
          <cell r="AG6">
            <v>40</v>
          </cell>
          <cell r="AH6">
            <v>71</v>
          </cell>
          <cell r="AI6"/>
          <cell r="AJ6">
            <v>111</v>
          </cell>
          <cell r="AK6">
            <v>40</v>
          </cell>
          <cell r="AL6">
            <v>71</v>
          </cell>
          <cell r="AM6"/>
          <cell r="AN6"/>
          <cell r="AO6"/>
          <cell r="AP6"/>
          <cell r="AQ6"/>
          <cell r="AR6">
            <v>1</v>
          </cell>
          <cell r="AS6">
            <v>1</v>
          </cell>
          <cell r="AT6">
            <v>1</v>
          </cell>
          <cell r="AU6">
            <v>1</v>
          </cell>
          <cell r="AV6"/>
          <cell r="AW6"/>
          <cell r="AX6" t="str">
            <v>101AMNS</v>
          </cell>
          <cell r="AY6" t="str">
            <v>101PMNS</v>
          </cell>
          <cell r="AZ6" t="str">
            <v>101AMNS</v>
          </cell>
          <cell r="BA6" t="str">
            <v>101PMNS</v>
          </cell>
          <cell r="BB6" t="str">
            <v>NS</v>
          </cell>
          <cell r="BC6">
            <v>6</v>
          </cell>
          <cell r="BD6">
            <v>29</v>
          </cell>
          <cell r="BE6">
            <v>4</v>
          </cell>
          <cell r="BF6">
            <v>10</v>
          </cell>
          <cell r="BG6"/>
          <cell r="BH6">
            <v>20</v>
          </cell>
          <cell r="BI6">
            <v>43</v>
          </cell>
          <cell r="BJ6">
            <v>14</v>
          </cell>
          <cell r="BK6">
            <v>23</v>
          </cell>
          <cell r="BM6" t="b">
            <v>1</v>
          </cell>
          <cell r="BN6" t="b">
            <v>1</v>
          </cell>
        </row>
        <row r="7">
          <cell r="A7">
            <v>102</v>
          </cell>
          <cell r="D7">
            <v>57.25</v>
          </cell>
          <cell r="E7">
            <v>38.5</v>
          </cell>
          <cell r="F7">
            <v>76</v>
          </cell>
          <cell r="G7">
            <v>1.974025974025974</v>
          </cell>
          <cell r="H7"/>
          <cell r="I7">
            <v>57.25</v>
          </cell>
          <cell r="J7"/>
          <cell r="K7"/>
          <cell r="L7"/>
          <cell r="M7"/>
          <cell r="N7"/>
          <cell r="O7"/>
          <cell r="P7" t="str">
            <v>NS</v>
          </cell>
          <cell r="Q7">
            <v>102</v>
          </cell>
          <cell r="R7">
            <v>0.22270742358078602</v>
          </cell>
          <cell r="S7"/>
          <cell r="T7"/>
          <cell r="U7">
            <v>0.4366812227074236</v>
          </cell>
          <cell r="V7">
            <v>0.15283842794759825</v>
          </cell>
          <cell r="W7">
            <v>0.24890829694323144</v>
          </cell>
          <cell r="X7"/>
          <cell r="Y7"/>
          <cell r="Z7"/>
          <cell r="AA7"/>
          <cell r="AB7"/>
          <cell r="AC7"/>
          <cell r="AD7"/>
          <cell r="AF7">
            <v>229</v>
          </cell>
          <cell r="AG7">
            <v>77</v>
          </cell>
          <cell r="AH7">
            <v>152</v>
          </cell>
          <cell r="AI7"/>
          <cell r="AJ7">
            <v>229</v>
          </cell>
          <cell r="AK7">
            <v>77</v>
          </cell>
          <cell r="AL7">
            <v>152</v>
          </cell>
          <cell r="AM7"/>
          <cell r="AN7"/>
          <cell r="AO7"/>
          <cell r="AP7"/>
          <cell r="AQ7"/>
          <cell r="AR7">
            <v>1</v>
          </cell>
          <cell r="AS7">
            <v>1</v>
          </cell>
          <cell r="AT7">
            <v>1</v>
          </cell>
          <cell r="AU7">
            <v>1</v>
          </cell>
          <cell r="AV7"/>
          <cell r="AW7"/>
          <cell r="AX7" t="str">
            <v>102AMNS</v>
          </cell>
          <cell r="AY7" t="str">
            <v>102PMNS</v>
          </cell>
          <cell r="AZ7" t="str">
            <v>102AMNS</v>
          </cell>
          <cell r="BA7" t="str">
            <v>102PMNS</v>
          </cell>
          <cell r="BB7" t="str">
            <v>NS</v>
          </cell>
          <cell r="BC7">
            <v>19</v>
          </cell>
          <cell r="BD7">
            <v>42</v>
          </cell>
          <cell r="BE7">
            <v>9</v>
          </cell>
          <cell r="BF7">
            <v>8</v>
          </cell>
          <cell r="BG7"/>
          <cell r="BH7">
            <v>32</v>
          </cell>
          <cell r="BI7">
            <v>58</v>
          </cell>
          <cell r="BJ7">
            <v>26</v>
          </cell>
          <cell r="BK7">
            <v>49</v>
          </cell>
          <cell r="BM7" t="b">
            <v>1</v>
          </cell>
          <cell r="BN7" t="b">
            <v>1</v>
          </cell>
        </row>
        <row r="8">
          <cell r="A8">
            <v>103</v>
          </cell>
          <cell r="D8">
            <v>49.5</v>
          </cell>
          <cell r="E8">
            <v>38.5</v>
          </cell>
          <cell r="F8">
            <v>60.5</v>
          </cell>
          <cell r="G8">
            <v>1.5714285714285714</v>
          </cell>
          <cell r="H8"/>
          <cell r="I8">
            <v>49.5</v>
          </cell>
          <cell r="J8"/>
          <cell r="K8"/>
          <cell r="L8"/>
          <cell r="M8"/>
          <cell r="N8"/>
          <cell r="O8"/>
          <cell r="P8" t="str">
            <v>NS</v>
          </cell>
          <cell r="Q8">
            <v>103</v>
          </cell>
          <cell r="R8">
            <v>0.23232323232323232</v>
          </cell>
          <cell r="S8"/>
          <cell r="T8"/>
          <cell r="U8">
            <v>0.20707070707070707</v>
          </cell>
          <cell r="V8">
            <v>0.27777777777777779</v>
          </cell>
          <cell r="W8">
            <v>0.99494949494949492</v>
          </cell>
          <cell r="X8"/>
          <cell r="Y8"/>
          <cell r="Z8"/>
          <cell r="AA8"/>
          <cell r="AB8"/>
          <cell r="AC8"/>
          <cell r="AD8"/>
          <cell r="AF8">
            <v>198</v>
          </cell>
          <cell r="AG8">
            <v>77</v>
          </cell>
          <cell r="AH8">
            <v>121</v>
          </cell>
          <cell r="AI8"/>
          <cell r="AJ8">
            <v>198</v>
          </cell>
          <cell r="AK8">
            <v>77</v>
          </cell>
          <cell r="AL8">
            <v>121</v>
          </cell>
          <cell r="AM8"/>
          <cell r="AN8"/>
          <cell r="AO8"/>
          <cell r="AP8"/>
          <cell r="AQ8"/>
          <cell r="AR8">
            <v>1</v>
          </cell>
          <cell r="AS8">
            <v>1</v>
          </cell>
          <cell r="AT8">
            <v>1</v>
          </cell>
          <cell r="AU8">
            <v>1</v>
          </cell>
          <cell r="AV8"/>
          <cell r="AW8"/>
          <cell r="AX8" t="str">
            <v>103AMNS</v>
          </cell>
          <cell r="AY8" t="str">
            <v>103PMNS</v>
          </cell>
          <cell r="AZ8" t="str">
            <v>103AMNS</v>
          </cell>
          <cell r="BA8" t="str">
            <v>103PMNS</v>
          </cell>
          <cell r="BB8" t="str">
            <v>NS</v>
          </cell>
          <cell r="BC8">
            <v>24</v>
          </cell>
          <cell r="BD8">
            <v>15</v>
          </cell>
          <cell r="BE8">
            <v>25</v>
          </cell>
          <cell r="BF8">
            <v>77</v>
          </cell>
          <cell r="BG8"/>
          <cell r="BH8">
            <v>22</v>
          </cell>
          <cell r="BI8">
            <v>26</v>
          </cell>
          <cell r="BJ8">
            <v>30</v>
          </cell>
          <cell r="BK8">
            <v>120</v>
          </cell>
          <cell r="BM8" t="b">
            <v>1</v>
          </cell>
          <cell r="BN8" t="b">
            <v>1</v>
          </cell>
        </row>
        <row r="9">
          <cell r="A9">
            <v>104</v>
          </cell>
          <cell r="D9">
            <v>9.5</v>
          </cell>
          <cell r="E9">
            <v>9.5</v>
          </cell>
          <cell r="F9" t="str">
            <v/>
          </cell>
          <cell r="G9" t="str">
            <v/>
          </cell>
          <cell r="H9"/>
          <cell r="I9">
            <v>9.5</v>
          </cell>
          <cell r="J9"/>
          <cell r="K9"/>
          <cell r="L9"/>
          <cell r="M9"/>
          <cell r="N9"/>
          <cell r="O9"/>
          <cell r="P9" t="str">
            <v>NS</v>
          </cell>
          <cell r="Q9">
            <v>104</v>
          </cell>
          <cell r="R9">
            <v>0.21052631578947367</v>
          </cell>
          <cell r="S9"/>
          <cell r="T9"/>
          <cell r="U9">
            <v>0.10526315789473684</v>
          </cell>
          <cell r="V9">
            <v>0.31578947368421051</v>
          </cell>
          <cell r="W9">
            <v>1</v>
          </cell>
          <cell r="X9"/>
          <cell r="Y9"/>
          <cell r="Z9"/>
          <cell r="AA9"/>
          <cell r="AB9"/>
          <cell r="AC9"/>
          <cell r="AD9"/>
          <cell r="AF9">
            <v>19</v>
          </cell>
          <cell r="AG9">
            <v>19</v>
          </cell>
          <cell r="AH9">
            <v>0</v>
          </cell>
          <cell r="AI9"/>
          <cell r="AJ9">
            <v>19</v>
          </cell>
          <cell r="AK9">
            <v>19</v>
          </cell>
          <cell r="AL9">
            <v>0</v>
          </cell>
          <cell r="AM9"/>
          <cell r="AN9"/>
          <cell r="AO9"/>
          <cell r="AP9"/>
          <cell r="AQ9"/>
          <cell r="AR9">
            <v>1</v>
          </cell>
          <cell r="AS9">
            <v>1</v>
          </cell>
          <cell r="AT9">
            <v>1</v>
          </cell>
          <cell r="AU9">
            <v>1</v>
          </cell>
          <cell r="AV9"/>
          <cell r="AW9"/>
          <cell r="AX9" t="str">
            <v>104AMNS</v>
          </cell>
          <cell r="AY9" t="str">
            <v>104PMNS</v>
          </cell>
          <cell r="AZ9" t="str">
            <v>104AMNS</v>
          </cell>
          <cell r="BA9" t="str">
            <v>104PMNS</v>
          </cell>
          <cell r="BB9" t="str">
            <v>NS</v>
          </cell>
          <cell r="BC9">
            <v>4</v>
          </cell>
          <cell r="BD9">
            <v>2</v>
          </cell>
          <cell r="BE9">
            <v>6</v>
          </cell>
          <cell r="BF9">
            <v>19</v>
          </cell>
          <cell r="BG9"/>
          <cell r="BH9">
            <v>0</v>
          </cell>
          <cell r="BI9">
            <v>0</v>
          </cell>
          <cell r="BJ9">
            <v>0</v>
          </cell>
          <cell r="BK9">
            <v>0</v>
          </cell>
          <cell r="BM9" t="b">
            <v>0</v>
          </cell>
          <cell r="BN9" t="b">
            <v>1</v>
          </cell>
        </row>
        <row r="10">
          <cell r="A10">
            <v>105</v>
          </cell>
          <cell r="D10">
            <v>13.75</v>
          </cell>
          <cell r="E10">
            <v>12</v>
          </cell>
          <cell r="F10">
            <v>15.5</v>
          </cell>
          <cell r="G10">
            <v>1.2916666666666667</v>
          </cell>
          <cell r="H10"/>
          <cell r="I10">
            <v>13.75</v>
          </cell>
          <cell r="J10"/>
          <cell r="K10"/>
          <cell r="L10"/>
          <cell r="M10"/>
          <cell r="N10"/>
          <cell r="O10"/>
          <cell r="P10" t="str">
            <v>NS</v>
          </cell>
          <cell r="Q10">
            <v>105</v>
          </cell>
          <cell r="R10">
            <v>0.12727272727272726</v>
          </cell>
          <cell r="S10"/>
          <cell r="T10"/>
          <cell r="U10">
            <v>0.43636363636363634</v>
          </cell>
          <cell r="V10">
            <v>0.10909090909090909</v>
          </cell>
          <cell r="W10">
            <v>7.2727272727272724E-2</v>
          </cell>
          <cell r="X10"/>
          <cell r="Y10"/>
          <cell r="Z10"/>
          <cell r="AA10"/>
          <cell r="AB10"/>
          <cell r="AC10"/>
          <cell r="AD10"/>
          <cell r="AF10">
            <v>55</v>
          </cell>
          <cell r="AG10">
            <v>24</v>
          </cell>
          <cell r="AH10">
            <v>31</v>
          </cell>
          <cell r="AI10"/>
          <cell r="AJ10">
            <v>55</v>
          </cell>
          <cell r="AK10">
            <v>24</v>
          </cell>
          <cell r="AL10">
            <v>31</v>
          </cell>
          <cell r="AM10"/>
          <cell r="AN10"/>
          <cell r="AO10"/>
          <cell r="AP10"/>
          <cell r="AQ10"/>
          <cell r="AR10">
            <v>1</v>
          </cell>
          <cell r="AS10">
            <v>1</v>
          </cell>
          <cell r="AT10">
            <v>1</v>
          </cell>
          <cell r="AU10">
            <v>1</v>
          </cell>
          <cell r="AV10"/>
          <cell r="AW10"/>
          <cell r="AX10" t="str">
            <v>105AMNS</v>
          </cell>
          <cell r="AY10" t="str">
            <v>105PMNS</v>
          </cell>
          <cell r="AZ10" t="str">
            <v>105AMNS</v>
          </cell>
          <cell r="BA10" t="str">
            <v>105PMNS</v>
          </cell>
          <cell r="BB10" t="str">
            <v>NS</v>
          </cell>
          <cell r="BC10">
            <v>1</v>
          </cell>
          <cell r="BD10">
            <v>13</v>
          </cell>
          <cell r="BE10">
            <v>6</v>
          </cell>
          <cell r="BF10">
            <v>2</v>
          </cell>
          <cell r="BG10"/>
          <cell r="BH10">
            <v>6</v>
          </cell>
          <cell r="BI10">
            <v>11</v>
          </cell>
          <cell r="BJ10">
            <v>0</v>
          </cell>
          <cell r="BK10">
            <v>2</v>
          </cell>
          <cell r="BM10" t="b">
            <v>1</v>
          </cell>
          <cell r="BN10" t="b">
            <v>1</v>
          </cell>
        </row>
        <row r="11">
          <cell r="A11">
            <v>106</v>
          </cell>
          <cell r="D11">
            <v>59.5</v>
          </cell>
          <cell r="E11">
            <v>45</v>
          </cell>
          <cell r="F11">
            <v>74</v>
          </cell>
          <cell r="G11">
            <v>1.6444444444444444</v>
          </cell>
          <cell r="H11"/>
          <cell r="I11">
            <v>59.5</v>
          </cell>
          <cell r="J11"/>
          <cell r="K11"/>
          <cell r="L11"/>
          <cell r="M11"/>
          <cell r="N11"/>
          <cell r="O11"/>
          <cell r="P11" t="str">
            <v>NS</v>
          </cell>
          <cell r="Q11">
            <v>106</v>
          </cell>
          <cell r="R11">
            <v>0.23949579831932774</v>
          </cell>
          <cell r="S11"/>
          <cell r="T11"/>
          <cell r="U11">
            <v>0.29831932773109243</v>
          </cell>
          <cell r="V11">
            <v>7.5630252100840331E-2</v>
          </cell>
          <cell r="W11">
            <v>9.2436974789915971E-2</v>
          </cell>
          <cell r="X11"/>
          <cell r="Y11"/>
          <cell r="Z11"/>
          <cell r="AA11"/>
          <cell r="AB11"/>
          <cell r="AC11"/>
          <cell r="AD11"/>
          <cell r="AF11">
            <v>238</v>
          </cell>
          <cell r="AG11">
            <v>90</v>
          </cell>
          <cell r="AH11">
            <v>148</v>
          </cell>
          <cell r="AI11"/>
          <cell r="AJ11">
            <v>238</v>
          </cell>
          <cell r="AK11">
            <v>90</v>
          </cell>
          <cell r="AL11">
            <v>148</v>
          </cell>
          <cell r="AM11"/>
          <cell r="AN11"/>
          <cell r="AO11"/>
          <cell r="AP11"/>
          <cell r="AQ11"/>
          <cell r="AR11">
            <v>1</v>
          </cell>
          <cell r="AS11">
            <v>1</v>
          </cell>
          <cell r="AT11">
            <v>1</v>
          </cell>
          <cell r="AU11">
            <v>1</v>
          </cell>
          <cell r="AV11"/>
          <cell r="AW11"/>
          <cell r="AX11" t="str">
            <v>106AMNS</v>
          </cell>
          <cell r="AY11" t="str">
            <v>106PMNS</v>
          </cell>
          <cell r="AZ11" t="str">
            <v>106AMNS</v>
          </cell>
          <cell r="BA11" t="str">
            <v>106PMNS</v>
          </cell>
          <cell r="BB11" t="str">
            <v>NS</v>
          </cell>
          <cell r="BC11">
            <v>18</v>
          </cell>
          <cell r="BD11">
            <v>40</v>
          </cell>
          <cell r="BE11">
            <v>4</v>
          </cell>
          <cell r="BF11">
            <v>9</v>
          </cell>
          <cell r="BG11"/>
          <cell r="BH11">
            <v>39</v>
          </cell>
          <cell r="BI11">
            <v>31</v>
          </cell>
          <cell r="BJ11">
            <v>14</v>
          </cell>
          <cell r="BK11">
            <v>13</v>
          </cell>
          <cell r="BM11" t="b">
            <v>1</v>
          </cell>
          <cell r="BN11" t="b">
            <v>1</v>
          </cell>
        </row>
        <row r="12">
          <cell r="A12">
            <v>107</v>
          </cell>
          <cell r="D12">
            <v>23.5</v>
          </cell>
          <cell r="E12">
            <v>10</v>
          </cell>
          <cell r="F12">
            <v>37</v>
          </cell>
          <cell r="G12">
            <v>3.7</v>
          </cell>
          <cell r="H12"/>
          <cell r="I12">
            <v>23.5</v>
          </cell>
          <cell r="J12"/>
          <cell r="K12"/>
          <cell r="L12"/>
          <cell r="M12"/>
          <cell r="N12"/>
          <cell r="O12"/>
          <cell r="P12" t="str">
            <v>NS</v>
          </cell>
          <cell r="Q12">
            <v>107</v>
          </cell>
          <cell r="R12">
            <v>0.27659574468085107</v>
          </cell>
          <cell r="S12"/>
          <cell r="T12"/>
          <cell r="U12">
            <v>0.20212765957446807</v>
          </cell>
          <cell r="V12">
            <v>0</v>
          </cell>
          <cell r="W12">
            <v>0.1702127659574468</v>
          </cell>
          <cell r="X12"/>
          <cell r="Y12"/>
          <cell r="Z12"/>
          <cell r="AA12"/>
          <cell r="AB12"/>
          <cell r="AC12"/>
          <cell r="AD12"/>
          <cell r="AF12">
            <v>94</v>
          </cell>
          <cell r="AG12">
            <v>20</v>
          </cell>
          <cell r="AH12">
            <v>74</v>
          </cell>
          <cell r="AI12"/>
          <cell r="AJ12">
            <v>94</v>
          </cell>
          <cell r="AK12">
            <v>20</v>
          </cell>
          <cell r="AL12">
            <v>74</v>
          </cell>
          <cell r="AM12"/>
          <cell r="AN12"/>
          <cell r="AO12"/>
          <cell r="AP12"/>
          <cell r="AQ12"/>
          <cell r="AR12">
            <v>1</v>
          </cell>
          <cell r="AS12">
            <v>1</v>
          </cell>
          <cell r="AT12">
            <v>1</v>
          </cell>
          <cell r="AU12">
            <v>1</v>
          </cell>
          <cell r="AV12"/>
          <cell r="AW12"/>
          <cell r="AX12" t="str">
            <v>107AMNS</v>
          </cell>
          <cell r="AY12" t="str">
            <v>107PMNS</v>
          </cell>
          <cell r="AZ12" t="str">
            <v>107AMNS</v>
          </cell>
          <cell r="BA12" t="str">
            <v>107PMNS</v>
          </cell>
          <cell r="BB12" t="str">
            <v>NS</v>
          </cell>
          <cell r="BC12">
            <v>5</v>
          </cell>
          <cell r="BD12">
            <v>4</v>
          </cell>
          <cell r="BE12">
            <v>0</v>
          </cell>
          <cell r="BF12">
            <v>8</v>
          </cell>
          <cell r="BG12"/>
          <cell r="BH12">
            <v>21</v>
          </cell>
          <cell r="BI12">
            <v>15</v>
          </cell>
          <cell r="BJ12">
            <v>0</v>
          </cell>
          <cell r="BK12">
            <v>8</v>
          </cell>
          <cell r="BM12" t="b">
            <v>1</v>
          </cell>
          <cell r="BN12" t="b">
            <v>1</v>
          </cell>
        </row>
        <row r="13">
          <cell r="A13">
            <v>108</v>
          </cell>
          <cell r="D13">
            <v>11.25</v>
          </cell>
          <cell r="E13">
            <v>11</v>
          </cell>
          <cell r="F13">
            <v>11.5</v>
          </cell>
          <cell r="G13">
            <v>1.0454545454545454</v>
          </cell>
          <cell r="H13"/>
          <cell r="I13">
            <v>11.25</v>
          </cell>
          <cell r="J13"/>
          <cell r="K13"/>
          <cell r="L13"/>
          <cell r="M13"/>
          <cell r="N13"/>
          <cell r="O13"/>
          <cell r="P13" t="str">
            <v>NS</v>
          </cell>
          <cell r="Q13">
            <v>108</v>
          </cell>
          <cell r="R13">
            <v>0.2</v>
          </cell>
          <cell r="S13"/>
          <cell r="T13"/>
          <cell r="U13">
            <v>8.8888888888888892E-2</v>
          </cell>
          <cell r="V13">
            <v>8.8888888888888892E-2</v>
          </cell>
          <cell r="W13">
            <v>8.8888888888888892E-2</v>
          </cell>
          <cell r="X13"/>
          <cell r="Y13"/>
          <cell r="Z13"/>
          <cell r="AA13"/>
          <cell r="AB13"/>
          <cell r="AC13"/>
          <cell r="AD13"/>
          <cell r="AF13">
            <v>45</v>
          </cell>
          <cell r="AG13">
            <v>22</v>
          </cell>
          <cell r="AH13">
            <v>23</v>
          </cell>
          <cell r="AI13"/>
          <cell r="AJ13">
            <v>45</v>
          </cell>
          <cell r="AK13">
            <v>22</v>
          </cell>
          <cell r="AL13">
            <v>23</v>
          </cell>
          <cell r="AM13"/>
          <cell r="AN13"/>
          <cell r="AO13"/>
          <cell r="AP13"/>
          <cell r="AQ13"/>
          <cell r="AR13">
            <v>1</v>
          </cell>
          <cell r="AS13">
            <v>1</v>
          </cell>
          <cell r="AT13">
            <v>1</v>
          </cell>
          <cell r="AU13">
            <v>1</v>
          </cell>
          <cell r="AV13"/>
          <cell r="AW13"/>
          <cell r="AX13" t="str">
            <v>108AMNS</v>
          </cell>
          <cell r="AY13" t="str">
            <v>108PMNS</v>
          </cell>
          <cell r="AZ13" t="str">
            <v>108AMNS</v>
          </cell>
          <cell r="BA13" t="str">
            <v>108PMNS</v>
          </cell>
          <cell r="BB13" t="str">
            <v>NS</v>
          </cell>
          <cell r="BC13">
            <v>5</v>
          </cell>
          <cell r="BD13">
            <v>2</v>
          </cell>
          <cell r="BE13">
            <v>4</v>
          </cell>
          <cell r="BF13">
            <v>4</v>
          </cell>
          <cell r="BG13"/>
          <cell r="BH13">
            <v>4</v>
          </cell>
          <cell r="BI13">
            <v>2</v>
          </cell>
          <cell r="BJ13">
            <v>0</v>
          </cell>
          <cell r="BK13">
            <v>0</v>
          </cell>
          <cell r="BM13" t="b">
            <v>1</v>
          </cell>
          <cell r="BN13" t="b">
            <v>1</v>
          </cell>
        </row>
        <row r="14">
          <cell r="A14">
            <v>109</v>
          </cell>
          <cell r="D14">
            <v>23.75</v>
          </cell>
          <cell r="E14">
            <v>21.5</v>
          </cell>
          <cell r="F14">
            <v>26</v>
          </cell>
          <cell r="G14">
            <v>1.2093023255813953</v>
          </cell>
          <cell r="H14"/>
          <cell r="I14">
            <v>23.75</v>
          </cell>
          <cell r="J14"/>
          <cell r="K14"/>
          <cell r="L14"/>
          <cell r="M14"/>
          <cell r="N14"/>
          <cell r="O14"/>
          <cell r="P14" t="str">
            <v>NS</v>
          </cell>
          <cell r="Q14">
            <v>109</v>
          </cell>
          <cell r="R14">
            <v>0.21052631578947367</v>
          </cell>
          <cell r="S14"/>
          <cell r="T14"/>
          <cell r="U14">
            <v>0.27368421052631581</v>
          </cell>
          <cell r="V14">
            <v>9.4736842105263161E-2</v>
          </cell>
          <cell r="W14">
            <v>0.1368421052631579</v>
          </cell>
          <cell r="X14"/>
          <cell r="Y14"/>
          <cell r="Z14"/>
          <cell r="AA14"/>
          <cell r="AB14"/>
          <cell r="AC14"/>
          <cell r="AD14"/>
          <cell r="AF14">
            <v>95</v>
          </cell>
          <cell r="AG14">
            <v>43</v>
          </cell>
          <cell r="AH14">
            <v>52</v>
          </cell>
          <cell r="AI14"/>
          <cell r="AJ14">
            <v>95</v>
          </cell>
          <cell r="AK14">
            <v>43</v>
          </cell>
          <cell r="AL14">
            <v>52</v>
          </cell>
          <cell r="AM14"/>
          <cell r="AN14"/>
          <cell r="AO14"/>
          <cell r="AP14"/>
          <cell r="AQ14"/>
          <cell r="AR14">
            <v>1</v>
          </cell>
          <cell r="AS14">
            <v>1</v>
          </cell>
          <cell r="AT14">
            <v>1</v>
          </cell>
          <cell r="AU14">
            <v>1</v>
          </cell>
          <cell r="AV14"/>
          <cell r="AW14"/>
          <cell r="AX14" t="str">
            <v>109AMNS</v>
          </cell>
          <cell r="AY14" t="str">
            <v>109PMNS</v>
          </cell>
          <cell r="AZ14" t="str">
            <v>109AMNS</v>
          </cell>
          <cell r="BA14" t="str">
            <v>109PMNS</v>
          </cell>
          <cell r="BB14" t="str">
            <v>NS</v>
          </cell>
          <cell r="BC14">
            <v>10</v>
          </cell>
          <cell r="BD14">
            <v>11</v>
          </cell>
          <cell r="BE14">
            <v>3</v>
          </cell>
          <cell r="BF14">
            <v>8</v>
          </cell>
          <cell r="BG14"/>
          <cell r="BH14">
            <v>10</v>
          </cell>
          <cell r="BI14">
            <v>15</v>
          </cell>
          <cell r="BJ14">
            <v>6</v>
          </cell>
          <cell r="BK14">
            <v>5</v>
          </cell>
          <cell r="BM14" t="b">
            <v>1</v>
          </cell>
          <cell r="BN14" t="b">
            <v>1</v>
          </cell>
        </row>
        <row r="15">
          <cell r="A15">
            <v>110</v>
          </cell>
          <cell r="D15">
            <v>12.5</v>
          </cell>
          <cell r="E15">
            <v>6.5</v>
          </cell>
          <cell r="F15">
            <v>18.5</v>
          </cell>
          <cell r="G15">
            <v>2.8461538461538463</v>
          </cell>
          <cell r="H15"/>
          <cell r="I15">
            <v>12.5</v>
          </cell>
          <cell r="J15"/>
          <cell r="K15"/>
          <cell r="L15"/>
          <cell r="M15"/>
          <cell r="N15"/>
          <cell r="O15"/>
          <cell r="P15" t="str">
            <v>NS</v>
          </cell>
          <cell r="Q15">
            <v>110</v>
          </cell>
          <cell r="R15">
            <v>0.12</v>
          </cell>
          <cell r="S15"/>
          <cell r="T15"/>
          <cell r="U15">
            <v>0.32</v>
          </cell>
          <cell r="V15">
            <v>0.22</v>
          </cell>
          <cell r="W15">
            <v>0.44</v>
          </cell>
          <cell r="X15"/>
          <cell r="Y15"/>
          <cell r="Z15"/>
          <cell r="AA15"/>
          <cell r="AB15"/>
          <cell r="AC15"/>
          <cell r="AD15"/>
          <cell r="AF15">
            <v>50</v>
          </cell>
          <cell r="AG15">
            <v>13</v>
          </cell>
          <cell r="AH15">
            <v>37</v>
          </cell>
          <cell r="AI15"/>
          <cell r="AJ15">
            <v>50</v>
          </cell>
          <cell r="AK15">
            <v>13</v>
          </cell>
          <cell r="AL15">
            <v>37</v>
          </cell>
          <cell r="AM15"/>
          <cell r="AN15"/>
          <cell r="AO15"/>
          <cell r="AP15"/>
          <cell r="AQ15"/>
          <cell r="AR15">
            <v>1</v>
          </cell>
          <cell r="AS15">
            <v>1</v>
          </cell>
          <cell r="AT15">
            <v>1</v>
          </cell>
          <cell r="AU15">
            <v>1</v>
          </cell>
          <cell r="AV15"/>
          <cell r="AW15"/>
          <cell r="AX15" t="str">
            <v>110AMNS</v>
          </cell>
          <cell r="AY15" t="str">
            <v>110PMNS</v>
          </cell>
          <cell r="AZ15" t="str">
            <v>110AMNS</v>
          </cell>
          <cell r="BA15" t="str">
            <v>110PMNS</v>
          </cell>
          <cell r="BB15" t="str">
            <v>NS</v>
          </cell>
          <cell r="BC15">
            <v>1</v>
          </cell>
          <cell r="BD15">
            <v>3</v>
          </cell>
          <cell r="BE15">
            <v>1</v>
          </cell>
          <cell r="BF15">
            <v>4</v>
          </cell>
          <cell r="BG15"/>
          <cell r="BH15">
            <v>5</v>
          </cell>
          <cell r="BI15">
            <v>13</v>
          </cell>
          <cell r="BJ15">
            <v>10</v>
          </cell>
          <cell r="BK15">
            <v>18</v>
          </cell>
          <cell r="BM15" t="b">
            <v>1</v>
          </cell>
          <cell r="BN15" t="b">
            <v>1</v>
          </cell>
        </row>
        <row r="16">
          <cell r="A16">
            <v>111</v>
          </cell>
          <cell r="D16">
            <v>36</v>
          </cell>
          <cell r="E16">
            <v>27</v>
          </cell>
          <cell r="F16">
            <v>45</v>
          </cell>
          <cell r="G16">
            <v>1.6666666666666667</v>
          </cell>
          <cell r="H16"/>
          <cell r="I16">
            <v>36</v>
          </cell>
          <cell r="J16"/>
          <cell r="K16"/>
          <cell r="L16"/>
          <cell r="M16"/>
          <cell r="N16"/>
          <cell r="O16"/>
          <cell r="P16" t="str">
            <v>NS</v>
          </cell>
          <cell r="Q16">
            <v>111</v>
          </cell>
          <cell r="R16">
            <v>0.25694444444444442</v>
          </cell>
          <cell r="S16"/>
          <cell r="T16"/>
          <cell r="U16">
            <v>0.27777777777777779</v>
          </cell>
          <cell r="V16">
            <v>0.28472222222222221</v>
          </cell>
          <cell r="W16">
            <v>0.54861111111111116</v>
          </cell>
          <cell r="X16"/>
          <cell r="Y16"/>
          <cell r="Z16"/>
          <cell r="AA16"/>
          <cell r="AB16"/>
          <cell r="AC16"/>
          <cell r="AD16"/>
          <cell r="AF16">
            <v>144</v>
          </cell>
          <cell r="AG16">
            <v>54</v>
          </cell>
          <cell r="AH16">
            <v>90</v>
          </cell>
          <cell r="AI16"/>
          <cell r="AJ16">
            <v>144</v>
          </cell>
          <cell r="AK16">
            <v>54</v>
          </cell>
          <cell r="AL16">
            <v>90</v>
          </cell>
          <cell r="AM16"/>
          <cell r="AN16"/>
          <cell r="AO16"/>
          <cell r="AP16"/>
          <cell r="AQ16"/>
          <cell r="AR16">
            <v>1</v>
          </cell>
          <cell r="AS16">
            <v>1</v>
          </cell>
          <cell r="AT16">
            <v>1</v>
          </cell>
          <cell r="AU16">
            <v>1</v>
          </cell>
          <cell r="AV16"/>
          <cell r="AW16"/>
          <cell r="AX16" t="str">
            <v>111AMNS</v>
          </cell>
          <cell r="AY16" t="str">
            <v>111PMNS</v>
          </cell>
          <cell r="AZ16" t="str">
            <v>111AMNS</v>
          </cell>
          <cell r="BA16" t="str">
            <v>111PMNS</v>
          </cell>
          <cell r="BB16" t="str">
            <v>NS</v>
          </cell>
          <cell r="BC16">
            <v>20</v>
          </cell>
          <cell r="BD16">
            <v>17</v>
          </cell>
          <cell r="BE16">
            <v>18</v>
          </cell>
          <cell r="BF16">
            <v>29</v>
          </cell>
          <cell r="BG16"/>
          <cell r="BH16">
            <v>17</v>
          </cell>
          <cell r="BI16">
            <v>23</v>
          </cell>
          <cell r="BJ16">
            <v>23</v>
          </cell>
          <cell r="BK16">
            <v>50</v>
          </cell>
          <cell r="BM16" t="b">
            <v>1</v>
          </cell>
          <cell r="BN16" t="b">
            <v>1</v>
          </cell>
        </row>
        <row r="17">
          <cell r="A17">
            <v>112</v>
          </cell>
          <cell r="D17">
            <v>38.25</v>
          </cell>
          <cell r="E17">
            <v>35.5</v>
          </cell>
          <cell r="F17">
            <v>41</v>
          </cell>
          <cell r="G17">
            <v>1.1549295774647887</v>
          </cell>
          <cell r="H17"/>
          <cell r="I17">
            <v>38.25</v>
          </cell>
          <cell r="J17"/>
          <cell r="K17"/>
          <cell r="L17"/>
          <cell r="M17"/>
          <cell r="N17"/>
          <cell r="O17"/>
          <cell r="P17" t="str">
            <v>NS</v>
          </cell>
          <cell r="Q17">
            <v>112</v>
          </cell>
          <cell r="R17">
            <v>0.22875816993464052</v>
          </cell>
          <cell r="S17"/>
          <cell r="T17"/>
          <cell r="U17">
            <v>0.60784313725490191</v>
          </cell>
          <cell r="V17">
            <v>0</v>
          </cell>
          <cell r="W17">
            <v>0</v>
          </cell>
          <cell r="X17"/>
          <cell r="Y17"/>
          <cell r="Z17"/>
          <cell r="AA17"/>
          <cell r="AB17"/>
          <cell r="AC17"/>
          <cell r="AD17"/>
          <cell r="AF17">
            <v>153</v>
          </cell>
          <cell r="AG17">
            <v>71</v>
          </cell>
          <cell r="AH17">
            <v>82</v>
          </cell>
          <cell r="AI17"/>
          <cell r="AJ17">
            <v>153</v>
          </cell>
          <cell r="AK17">
            <v>71</v>
          </cell>
          <cell r="AL17">
            <v>82</v>
          </cell>
          <cell r="AM17"/>
          <cell r="AN17"/>
          <cell r="AO17"/>
          <cell r="AP17"/>
          <cell r="AQ17"/>
          <cell r="AR17">
            <v>1</v>
          </cell>
          <cell r="AS17">
            <v>1</v>
          </cell>
          <cell r="AT17">
            <v>1</v>
          </cell>
          <cell r="AU17">
            <v>1</v>
          </cell>
          <cell r="AV17"/>
          <cell r="AW17"/>
          <cell r="AX17" t="str">
            <v>112AMNS</v>
          </cell>
          <cell r="AY17" t="str">
            <v>112PMNS</v>
          </cell>
          <cell r="AZ17" t="str">
            <v>112AMNS</v>
          </cell>
          <cell r="BA17" t="str">
            <v>112PMNS</v>
          </cell>
          <cell r="BB17" t="str">
            <v>NS</v>
          </cell>
          <cell r="BC17">
            <v>21</v>
          </cell>
          <cell r="BD17">
            <v>56</v>
          </cell>
          <cell r="BE17">
            <v>0</v>
          </cell>
          <cell r="BF17">
            <v>0</v>
          </cell>
          <cell r="BG17"/>
          <cell r="BH17">
            <v>14</v>
          </cell>
          <cell r="BI17">
            <v>37</v>
          </cell>
          <cell r="BJ17">
            <v>0</v>
          </cell>
          <cell r="BK17">
            <v>0</v>
          </cell>
          <cell r="BM17" t="b">
            <v>1</v>
          </cell>
          <cell r="BN17" t="b">
            <v>1</v>
          </cell>
        </row>
        <row r="18">
          <cell r="A18">
            <v>113</v>
          </cell>
          <cell r="D18">
            <v>20</v>
          </cell>
          <cell r="E18">
            <v>10.5</v>
          </cell>
          <cell r="F18">
            <v>29.5</v>
          </cell>
          <cell r="G18">
            <v>2.8095238095238093</v>
          </cell>
          <cell r="H18"/>
          <cell r="I18">
            <v>20</v>
          </cell>
          <cell r="J18"/>
          <cell r="K18"/>
          <cell r="L18"/>
          <cell r="M18"/>
          <cell r="N18"/>
          <cell r="O18"/>
          <cell r="P18" t="str">
            <v>NS</v>
          </cell>
          <cell r="Q18">
            <v>113</v>
          </cell>
          <cell r="R18">
            <v>0.23749999999999999</v>
          </cell>
          <cell r="S18"/>
          <cell r="T18"/>
          <cell r="U18">
            <v>0.15</v>
          </cell>
          <cell r="V18">
            <v>0.36249999999999999</v>
          </cell>
          <cell r="W18">
            <v>0.58750000000000002</v>
          </cell>
          <cell r="X18"/>
          <cell r="Y18"/>
          <cell r="Z18"/>
          <cell r="AA18"/>
          <cell r="AB18"/>
          <cell r="AC18"/>
          <cell r="AD18"/>
          <cell r="AF18">
            <v>80</v>
          </cell>
          <cell r="AG18">
            <v>21</v>
          </cell>
          <cell r="AH18">
            <v>59</v>
          </cell>
          <cell r="AI18"/>
          <cell r="AJ18">
            <v>80</v>
          </cell>
          <cell r="AK18">
            <v>21</v>
          </cell>
          <cell r="AL18">
            <v>59</v>
          </cell>
          <cell r="AM18"/>
          <cell r="AN18"/>
          <cell r="AO18"/>
          <cell r="AP18"/>
          <cell r="AQ18"/>
          <cell r="AR18">
            <v>1</v>
          </cell>
          <cell r="AS18">
            <v>1</v>
          </cell>
          <cell r="AT18">
            <v>1</v>
          </cell>
          <cell r="AU18">
            <v>1</v>
          </cell>
          <cell r="AV18"/>
          <cell r="AW18"/>
          <cell r="AX18" t="str">
            <v>113AMNS</v>
          </cell>
          <cell r="AY18" t="str">
            <v>113PMNS</v>
          </cell>
          <cell r="AZ18" t="str">
            <v>113AMNS</v>
          </cell>
          <cell r="BA18" t="str">
            <v>113PMNS</v>
          </cell>
          <cell r="BB18" t="str">
            <v>NS</v>
          </cell>
          <cell r="BC18">
            <v>3</v>
          </cell>
          <cell r="BD18">
            <v>5</v>
          </cell>
          <cell r="BE18">
            <v>4</v>
          </cell>
          <cell r="BF18">
            <v>8</v>
          </cell>
          <cell r="BG18"/>
          <cell r="BH18">
            <v>16</v>
          </cell>
          <cell r="BI18">
            <v>7</v>
          </cell>
          <cell r="BJ18">
            <v>25</v>
          </cell>
          <cell r="BK18">
            <v>39</v>
          </cell>
          <cell r="BM18" t="b">
            <v>1</v>
          </cell>
          <cell r="BN18" t="b">
            <v>1</v>
          </cell>
        </row>
        <row r="19">
          <cell r="A19">
            <v>114</v>
          </cell>
          <cell r="D19">
            <v>25.25</v>
          </cell>
          <cell r="E19">
            <v>27.5</v>
          </cell>
          <cell r="F19">
            <v>23</v>
          </cell>
          <cell r="G19">
            <v>0.83636363636363631</v>
          </cell>
          <cell r="H19"/>
          <cell r="I19">
            <v>25.25</v>
          </cell>
          <cell r="J19"/>
          <cell r="K19"/>
          <cell r="L19"/>
          <cell r="M19"/>
          <cell r="N19"/>
          <cell r="O19"/>
          <cell r="P19" t="str">
            <v>NS</v>
          </cell>
          <cell r="Q19">
            <v>114</v>
          </cell>
          <cell r="R19">
            <v>0.17821782178217821</v>
          </cell>
          <cell r="S19"/>
          <cell r="T19"/>
          <cell r="U19">
            <v>0.28712871287128711</v>
          </cell>
          <cell r="V19">
            <v>8.9108910891089105E-2</v>
          </cell>
          <cell r="W19">
            <v>0.12871287128712872</v>
          </cell>
          <cell r="X19"/>
          <cell r="Y19"/>
          <cell r="Z19"/>
          <cell r="AA19"/>
          <cell r="AB19"/>
          <cell r="AC19"/>
          <cell r="AD19"/>
          <cell r="AF19">
            <v>101</v>
          </cell>
          <cell r="AG19">
            <v>55</v>
          </cell>
          <cell r="AH19">
            <v>46</v>
          </cell>
          <cell r="AI19"/>
          <cell r="AJ19">
            <v>101</v>
          </cell>
          <cell r="AK19">
            <v>55</v>
          </cell>
          <cell r="AL19">
            <v>46</v>
          </cell>
          <cell r="AM19"/>
          <cell r="AN19"/>
          <cell r="AO19"/>
          <cell r="AP19"/>
          <cell r="AQ19"/>
          <cell r="AR19">
            <v>1</v>
          </cell>
          <cell r="AS19">
            <v>1</v>
          </cell>
          <cell r="AT19">
            <v>1</v>
          </cell>
          <cell r="AU19">
            <v>1</v>
          </cell>
          <cell r="AV19"/>
          <cell r="AW19"/>
          <cell r="AX19" t="str">
            <v>114AMNS</v>
          </cell>
          <cell r="AY19" t="str">
            <v>114PMNS</v>
          </cell>
          <cell r="AZ19" t="str">
            <v>114AMNS</v>
          </cell>
          <cell r="BA19" t="str">
            <v>114PMNS</v>
          </cell>
          <cell r="BB19" t="str">
            <v>NS</v>
          </cell>
          <cell r="BC19">
            <v>14</v>
          </cell>
          <cell r="BD19">
            <v>15</v>
          </cell>
          <cell r="BE19">
            <v>1</v>
          </cell>
          <cell r="BF19">
            <v>3</v>
          </cell>
          <cell r="BG19"/>
          <cell r="BH19">
            <v>4</v>
          </cell>
          <cell r="BI19">
            <v>14</v>
          </cell>
          <cell r="BJ19">
            <v>8</v>
          </cell>
          <cell r="BK19">
            <v>10</v>
          </cell>
          <cell r="BM19" t="b">
            <v>1</v>
          </cell>
          <cell r="BN19" t="b">
            <v>1</v>
          </cell>
        </row>
        <row r="20">
          <cell r="A20">
            <v>115</v>
          </cell>
          <cell r="D20">
            <v>119.75</v>
          </cell>
          <cell r="E20">
            <v>64.5</v>
          </cell>
          <cell r="F20">
            <v>175</v>
          </cell>
          <cell r="G20">
            <v>2.7131782945736433</v>
          </cell>
          <cell r="H20"/>
          <cell r="I20">
            <v>119.75</v>
          </cell>
          <cell r="J20"/>
          <cell r="K20"/>
          <cell r="L20"/>
          <cell r="M20"/>
          <cell r="N20"/>
          <cell r="O20"/>
          <cell r="P20" t="str">
            <v>NS</v>
          </cell>
          <cell r="Q20">
            <v>115</v>
          </cell>
          <cell r="R20">
            <v>0.27974947807933193</v>
          </cell>
          <cell r="S20"/>
          <cell r="T20"/>
          <cell r="U20">
            <v>0.12734864300626306</v>
          </cell>
          <cell r="V20">
            <v>0.24008350730688935</v>
          </cell>
          <cell r="W20">
            <v>7.3068893528183715E-2</v>
          </cell>
          <cell r="X20"/>
          <cell r="Y20"/>
          <cell r="Z20"/>
          <cell r="AA20"/>
          <cell r="AB20"/>
          <cell r="AC20"/>
          <cell r="AD20"/>
          <cell r="AF20">
            <v>479</v>
          </cell>
          <cell r="AG20">
            <v>129</v>
          </cell>
          <cell r="AH20">
            <v>350</v>
          </cell>
          <cell r="AI20"/>
          <cell r="AJ20">
            <v>479</v>
          </cell>
          <cell r="AK20">
            <v>129</v>
          </cell>
          <cell r="AL20">
            <v>350</v>
          </cell>
          <cell r="AM20"/>
          <cell r="AN20"/>
          <cell r="AO20"/>
          <cell r="AP20"/>
          <cell r="AQ20"/>
          <cell r="AR20">
            <v>1</v>
          </cell>
          <cell r="AS20">
            <v>1</v>
          </cell>
          <cell r="AT20">
            <v>1</v>
          </cell>
          <cell r="AU20">
            <v>1</v>
          </cell>
          <cell r="AV20"/>
          <cell r="AW20"/>
          <cell r="AX20" t="str">
            <v>115AMNS</v>
          </cell>
          <cell r="AY20" t="str">
            <v>115PMNS</v>
          </cell>
          <cell r="AZ20" t="str">
            <v>115AMNS</v>
          </cell>
          <cell r="BA20" t="str">
            <v>115PMNS</v>
          </cell>
          <cell r="BB20" t="str">
            <v>NS</v>
          </cell>
          <cell r="BC20">
            <v>40</v>
          </cell>
          <cell r="BD20">
            <v>32</v>
          </cell>
          <cell r="BE20">
            <v>16</v>
          </cell>
          <cell r="BF20">
            <v>15</v>
          </cell>
          <cell r="BG20"/>
          <cell r="BH20">
            <v>94</v>
          </cell>
          <cell r="BI20">
            <v>29</v>
          </cell>
          <cell r="BJ20">
            <v>99</v>
          </cell>
          <cell r="BK20">
            <v>20</v>
          </cell>
          <cell r="BM20" t="b">
            <v>1</v>
          </cell>
          <cell r="BN20" t="b">
            <v>1</v>
          </cell>
        </row>
        <row r="21">
          <cell r="A21">
            <v>116</v>
          </cell>
          <cell r="D21">
            <v>5.25</v>
          </cell>
          <cell r="E21">
            <v>2.5</v>
          </cell>
          <cell r="F21">
            <v>8</v>
          </cell>
          <cell r="G21">
            <v>3.2</v>
          </cell>
          <cell r="H21"/>
          <cell r="I21">
            <v>5.25</v>
          </cell>
          <cell r="J21"/>
          <cell r="K21"/>
          <cell r="L21"/>
          <cell r="M21"/>
          <cell r="N21"/>
          <cell r="O21"/>
          <cell r="P21" t="str">
            <v>NS</v>
          </cell>
          <cell r="Q21">
            <v>116</v>
          </cell>
          <cell r="R21">
            <v>0.23809523809523808</v>
          </cell>
          <cell r="S21"/>
          <cell r="T21"/>
          <cell r="U21">
            <v>4.7619047619047616E-2</v>
          </cell>
          <cell r="V21">
            <v>0.33333333333333331</v>
          </cell>
          <cell r="W21">
            <v>0.47619047619047616</v>
          </cell>
          <cell r="X21"/>
          <cell r="Y21"/>
          <cell r="Z21"/>
          <cell r="AA21"/>
          <cell r="AB21"/>
          <cell r="AC21"/>
          <cell r="AD21"/>
          <cell r="AF21">
            <v>21</v>
          </cell>
          <cell r="AG21">
            <v>5</v>
          </cell>
          <cell r="AH21">
            <v>16</v>
          </cell>
          <cell r="AI21"/>
          <cell r="AJ21">
            <v>21</v>
          </cell>
          <cell r="AK21">
            <v>5</v>
          </cell>
          <cell r="AL21">
            <v>16</v>
          </cell>
          <cell r="AM21"/>
          <cell r="AN21"/>
          <cell r="AO21"/>
          <cell r="AP21"/>
          <cell r="AQ21"/>
          <cell r="AR21">
            <v>1</v>
          </cell>
          <cell r="AS21">
            <v>1</v>
          </cell>
          <cell r="AT21">
            <v>1</v>
          </cell>
          <cell r="AU21">
            <v>1</v>
          </cell>
          <cell r="AV21"/>
          <cell r="AW21"/>
          <cell r="AX21" t="str">
            <v>116AMNS</v>
          </cell>
          <cell r="AY21" t="str">
            <v>116PMNS</v>
          </cell>
          <cell r="AZ21" t="str">
            <v>116AMNS</v>
          </cell>
          <cell r="BA21" t="str">
            <v>116PMNS</v>
          </cell>
          <cell r="BB21" t="str">
            <v>NS</v>
          </cell>
          <cell r="BC21">
            <v>1</v>
          </cell>
          <cell r="BD21">
            <v>1</v>
          </cell>
          <cell r="BE21">
            <v>2</v>
          </cell>
          <cell r="BF21">
            <v>3</v>
          </cell>
          <cell r="BG21"/>
          <cell r="BH21">
            <v>4</v>
          </cell>
          <cell r="BI21">
            <v>0</v>
          </cell>
          <cell r="BJ21">
            <v>5</v>
          </cell>
          <cell r="BK21">
            <v>7</v>
          </cell>
          <cell r="BM21" t="b">
            <v>1</v>
          </cell>
          <cell r="BN21" t="b">
            <v>1</v>
          </cell>
        </row>
        <row r="22">
          <cell r="A22">
            <v>117</v>
          </cell>
          <cell r="D22">
            <v>44.75</v>
          </cell>
          <cell r="E22">
            <v>34.5</v>
          </cell>
          <cell r="F22">
            <v>55</v>
          </cell>
          <cell r="G22">
            <v>1.5942028985507246</v>
          </cell>
          <cell r="H22"/>
          <cell r="I22">
            <v>44.75</v>
          </cell>
          <cell r="J22"/>
          <cell r="K22"/>
          <cell r="L22"/>
          <cell r="M22"/>
          <cell r="N22"/>
          <cell r="O22"/>
          <cell r="P22" t="str">
            <v>NS</v>
          </cell>
          <cell r="Q22">
            <v>117</v>
          </cell>
          <cell r="R22">
            <v>0.29608938547486036</v>
          </cell>
          <cell r="S22"/>
          <cell r="T22"/>
          <cell r="U22">
            <v>5.5865921787709494E-2</v>
          </cell>
          <cell r="V22">
            <v>0.36871508379888268</v>
          </cell>
          <cell r="W22">
            <v>0.95530726256983245</v>
          </cell>
          <cell r="X22"/>
          <cell r="Y22"/>
          <cell r="Z22"/>
          <cell r="AA22"/>
          <cell r="AB22"/>
          <cell r="AC22"/>
          <cell r="AD22"/>
          <cell r="AF22">
            <v>179</v>
          </cell>
          <cell r="AG22">
            <v>69</v>
          </cell>
          <cell r="AH22">
            <v>110</v>
          </cell>
          <cell r="AI22"/>
          <cell r="AJ22">
            <v>179</v>
          </cell>
          <cell r="AK22">
            <v>69</v>
          </cell>
          <cell r="AL22">
            <v>110</v>
          </cell>
          <cell r="AM22"/>
          <cell r="AN22"/>
          <cell r="AO22"/>
          <cell r="AP22"/>
          <cell r="AQ22"/>
          <cell r="AR22">
            <v>1</v>
          </cell>
          <cell r="AS22">
            <v>1</v>
          </cell>
          <cell r="AT22">
            <v>1</v>
          </cell>
          <cell r="AU22">
            <v>1</v>
          </cell>
          <cell r="AV22"/>
          <cell r="AW22"/>
          <cell r="AX22" t="str">
            <v>117AMNS</v>
          </cell>
          <cell r="AY22" t="str">
            <v>117PMNS</v>
          </cell>
          <cell r="AZ22" t="str">
            <v>117AMNS</v>
          </cell>
          <cell r="BA22" t="str">
            <v>117PMNS</v>
          </cell>
          <cell r="BB22" t="str">
            <v>NS</v>
          </cell>
          <cell r="BC22">
            <v>14</v>
          </cell>
          <cell r="BD22">
            <v>9</v>
          </cell>
          <cell r="BE22">
            <v>20</v>
          </cell>
          <cell r="BF22">
            <v>62</v>
          </cell>
          <cell r="BG22"/>
          <cell r="BH22">
            <v>39</v>
          </cell>
          <cell r="BI22">
            <v>1</v>
          </cell>
          <cell r="BJ22">
            <v>46</v>
          </cell>
          <cell r="BK22">
            <v>109</v>
          </cell>
          <cell r="BM22" t="b">
            <v>1</v>
          </cell>
          <cell r="BN22" t="b">
            <v>1</v>
          </cell>
        </row>
        <row r="23">
          <cell r="A23">
            <v>118</v>
          </cell>
          <cell r="D23">
            <v>92.5</v>
          </cell>
          <cell r="E23">
            <v>33</v>
          </cell>
          <cell r="F23">
            <v>152</v>
          </cell>
          <cell r="G23">
            <v>4.6060606060606064</v>
          </cell>
          <cell r="H23"/>
          <cell r="I23">
            <v>92.5</v>
          </cell>
          <cell r="J23"/>
          <cell r="K23"/>
          <cell r="L23"/>
          <cell r="M23"/>
          <cell r="N23"/>
          <cell r="O23"/>
          <cell r="P23" t="str">
            <v>NS</v>
          </cell>
          <cell r="Q23">
            <v>118</v>
          </cell>
          <cell r="R23">
            <v>0.15135135135135136</v>
          </cell>
          <cell r="S23"/>
          <cell r="T23"/>
          <cell r="U23">
            <v>0.13648648648648648</v>
          </cell>
          <cell r="V23">
            <v>9.1891891891891897E-2</v>
          </cell>
          <cell r="W23">
            <v>0.20810810810810812</v>
          </cell>
          <cell r="X23"/>
          <cell r="Y23"/>
          <cell r="Z23"/>
          <cell r="AA23"/>
          <cell r="AB23"/>
          <cell r="AC23"/>
          <cell r="AD23"/>
          <cell r="AF23">
            <v>370</v>
          </cell>
          <cell r="AG23">
            <v>66</v>
          </cell>
          <cell r="AH23">
            <v>304</v>
          </cell>
          <cell r="AI23"/>
          <cell r="AJ23">
            <v>370</v>
          </cell>
          <cell r="AK23">
            <v>66</v>
          </cell>
          <cell r="AL23">
            <v>304</v>
          </cell>
          <cell r="AM23"/>
          <cell r="AN23"/>
          <cell r="AO23"/>
          <cell r="AP23"/>
          <cell r="AQ23"/>
          <cell r="AR23">
            <v>1</v>
          </cell>
          <cell r="AS23">
            <v>1</v>
          </cell>
          <cell r="AT23">
            <v>1</v>
          </cell>
          <cell r="AU23">
            <v>1</v>
          </cell>
          <cell r="AV23"/>
          <cell r="AW23"/>
          <cell r="AX23" t="str">
            <v>118AMNS</v>
          </cell>
          <cell r="AY23" t="str">
            <v>118PMNS</v>
          </cell>
          <cell r="AZ23" t="str">
            <v>118AMNS</v>
          </cell>
          <cell r="BA23" t="str">
            <v>118PMNS</v>
          </cell>
          <cell r="BB23" t="str">
            <v>NS</v>
          </cell>
          <cell r="BC23">
            <v>16</v>
          </cell>
          <cell r="BD23">
            <v>25</v>
          </cell>
          <cell r="BE23">
            <v>11</v>
          </cell>
          <cell r="BF23">
            <v>24</v>
          </cell>
          <cell r="BG23"/>
          <cell r="BH23">
            <v>40</v>
          </cell>
          <cell r="BI23">
            <v>25.5</v>
          </cell>
          <cell r="BJ23">
            <v>23</v>
          </cell>
          <cell r="BK23">
            <v>53</v>
          </cell>
          <cell r="BM23" t="b">
            <v>1</v>
          </cell>
          <cell r="BN23" t="b">
            <v>1</v>
          </cell>
        </row>
        <row r="24">
          <cell r="A24">
            <v>119</v>
          </cell>
          <cell r="D24">
            <v>31.75</v>
          </cell>
          <cell r="E24">
            <v>25</v>
          </cell>
          <cell r="F24">
            <v>38.5</v>
          </cell>
          <cell r="G24">
            <v>1.54</v>
          </cell>
          <cell r="H24"/>
          <cell r="I24">
            <v>31.75</v>
          </cell>
          <cell r="J24"/>
          <cell r="K24"/>
          <cell r="L24"/>
          <cell r="M24"/>
          <cell r="N24"/>
          <cell r="O24"/>
          <cell r="P24" t="str">
            <v>NS</v>
          </cell>
          <cell r="Q24">
            <v>119</v>
          </cell>
          <cell r="R24">
            <v>0.36220472440944884</v>
          </cell>
          <cell r="S24"/>
          <cell r="T24"/>
          <cell r="U24">
            <v>0.20472440944881889</v>
          </cell>
          <cell r="V24">
            <v>0.15748031496062992</v>
          </cell>
          <cell r="W24">
            <v>0.31496062992125984</v>
          </cell>
          <cell r="X24"/>
          <cell r="Y24"/>
          <cell r="Z24"/>
          <cell r="AA24"/>
          <cell r="AB24"/>
          <cell r="AC24"/>
          <cell r="AD24"/>
          <cell r="AF24">
            <v>127</v>
          </cell>
          <cell r="AG24">
            <v>50</v>
          </cell>
          <cell r="AH24">
            <v>77</v>
          </cell>
          <cell r="AI24"/>
          <cell r="AJ24">
            <v>127</v>
          </cell>
          <cell r="AK24">
            <v>50</v>
          </cell>
          <cell r="AL24">
            <v>77</v>
          </cell>
          <cell r="AM24"/>
          <cell r="AN24"/>
          <cell r="AO24"/>
          <cell r="AP24"/>
          <cell r="AQ24"/>
          <cell r="AR24">
            <v>1</v>
          </cell>
          <cell r="AS24">
            <v>1</v>
          </cell>
          <cell r="AT24">
            <v>1</v>
          </cell>
          <cell r="AU24">
            <v>1</v>
          </cell>
          <cell r="AV24"/>
          <cell r="AW24"/>
          <cell r="AX24" t="str">
            <v>119AMNS</v>
          </cell>
          <cell r="AY24" t="str">
            <v>119PMNS</v>
          </cell>
          <cell r="AZ24" t="str">
            <v>119AMNS</v>
          </cell>
          <cell r="BA24" t="str">
            <v>119PMNS</v>
          </cell>
          <cell r="BB24" t="str">
            <v>NS</v>
          </cell>
          <cell r="BC24">
            <v>19</v>
          </cell>
          <cell r="BD24">
            <v>15</v>
          </cell>
          <cell r="BE24">
            <v>4</v>
          </cell>
          <cell r="BF24">
            <v>6</v>
          </cell>
          <cell r="BG24"/>
          <cell r="BH24">
            <v>27</v>
          </cell>
          <cell r="BI24">
            <v>11</v>
          </cell>
          <cell r="BJ24">
            <v>16</v>
          </cell>
          <cell r="BK24">
            <v>34</v>
          </cell>
          <cell r="BM24" t="b">
            <v>1</v>
          </cell>
          <cell r="BN24" t="b">
            <v>1</v>
          </cell>
        </row>
        <row r="25">
          <cell r="A25">
            <v>120</v>
          </cell>
          <cell r="D25">
            <v>6.25</v>
          </cell>
          <cell r="E25">
            <v>3.5</v>
          </cell>
          <cell r="F25">
            <v>9</v>
          </cell>
          <cell r="G25">
            <v>2.5714285714285716</v>
          </cell>
          <cell r="H25"/>
          <cell r="I25">
            <v>6.25</v>
          </cell>
          <cell r="J25"/>
          <cell r="K25"/>
          <cell r="L25"/>
          <cell r="M25"/>
          <cell r="N25"/>
          <cell r="O25"/>
          <cell r="P25" t="str">
            <v>NS</v>
          </cell>
          <cell r="Q25">
            <v>120</v>
          </cell>
          <cell r="R25">
            <v>0.12</v>
          </cell>
          <cell r="S25"/>
          <cell r="T25"/>
          <cell r="U25">
            <v>0.16</v>
          </cell>
          <cell r="V25">
            <v>0.2</v>
          </cell>
          <cell r="W25">
            <v>0.24</v>
          </cell>
          <cell r="X25"/>
          <cell r="Y25"/>
          <cell r="Z25"/>
          <cell r="AA25"/>
          <cell r="AB25"/>
          <cell r="AC25"/>
          <cell r="AD25"/>
          <cell r="AF25">
            <v>25</v>
          </cell>
          <cell r="AG25">
            <v>7</v>
          </cell>
          <cell r="AH25">
            <v>18</v>
          </cell>
          <cell r="AI25"/>
          <cell r="AJ25">
            <v>25</v>
          </cell>
          <cell r="AK25">
            <v>7</v>
          </cell>
          <cell r="AL25">
            <v>18</v>
          </cell>
          <cell r="AM25"/>
          <cell r="AN25"/>
          <cell r="AO25"/>
          <cell r="AP25"/>
          <cell r="AQ25"/>
          <cell r="AR25">
            <v>1</v>
          </cell>
          <cell r="AS25">
            <v>1</v>
          </cell>
          <cell r="AT25">
            <v>1</v>
          </cell>
          <cell r="AU25">
            <v>1</v>
          </cell>
          <cell r="AV25"/>
          <cell r="AW25"/>
          <cell r="AX25" t="str">
            <v>120AMNS</v>
          </cell>
          <cell r="AY25" t="str">
            <v>120PMNS</v>
          </cell>
          <cell r="AZ25" t="str">
            <v>120AMNS</v>
          </cell>
          <cell r="BA25" t="str">
            <v>120PMNS</v>
          </cell>
          <cell r="BB25" t="str">
            <v>NS</v>
          </cell>
          <cell r="BC25">
            <v>2</v>
          </cell>
          <cell r="BD25">
            <v>3</v>
          </cell>
          <cell r="BE25">
            <v>0</v>
          </cell>
          <cell r="BF25">
            <v>0</v>
          </cell>
          <cell r="BG25"/>
          <cell r="BH25">
            <v>1</v>
          </cell>
          <cell r="BI25">
            <v>1</v>
          </cell>
          <cell r="BJ25">
            <v>5</v>
          </cell>
          <cell r="BK25">
            <v>6</v>
          </cell>
          <cell r="BM25" t="b">
            <v>1</v>
          </cell>
          <cell r="BN25" t="b">
            <v>1</v>
          </cell>
        </row>
        <row r="26">
          <cell r="A26">
            <v>121</v>
          </cell>
          <cell r="D26">
            <v>21</v>
          </cell>
          <cell r="E26">
            <v>18</v>
          </cell>
          <cell r="F26">
            <v>24</v>
          </cell>
          <cell r="G26">
            <v>1.3333333333333333</v>
          </cell>
          <cell r="H26"/>
          <cell r="I26">
            <v>21</v>
          </cell>
          <cell r="J26"/>
          <cell r="K26"/>
          <cell r="L26"/>
          <cell r="M26"/>
          <cell r="N26"/>
          <cell r="O26"/>
          <cell r="P26" t="str">
            <v>NS</v>
          </cell>
          <cell r="Q26">
            <v>121</v>
          </cell>
          <cell r="R26">
            <v>0.15476190476190477</v>
          </cell>
          <cell r="S26"/>
          <cell r="T26"/>
          <cell r="U26">
            <v>0.21428571428571427</v>
          </cell>
          <cell r="V26">
            <v>0.11904761904761904</v>
          </cell>
          <cell r="W26">
            <v>0.44047619047619047</v>
          </cell>
          <cell r="X26"/>
          <cell r="Y26"/>
          <cell r="Z26"/>
          <cell r="AA26"/>
          <cell r="AB26"/>
          <cell r="AC26"/>
          <cell r="AD26"/>
          <cell r="AF26">
            <v>84</v>
          </cell>
          <cell r="AG26">
            <v>36</v>
          </cell>
          <cell r="AH26">
            <v>48</v>
          </cell>
          <cell r="AI26"/>
          <cell r="AJ26">
            <v>84</v>
          </cell>
          <cell r="AK26">
            <v>36</v>
          </cell>
          <cell r="AL26">
            <v>48</v>
          </cell>
          <cell r="AM26"/>
          <cell r="AN26"/>
          <cell r="AO26"/>
          <cell r="AP26"/>
          <cell r="AQ26"/>
          <cell r="AR26">
            <v>1</v>
          </cell>
          <cell r="AS26">
            <v>1</v>
          </cell>
          <cell r="AT26">
            <v>1</v>
          </cell>
          <cell r="AU26">
            <v>1</v>
          </cell>
          <cell r="AV26"/>
          <cell r="AW26"/>
          <cell r="AX26" t="str">
            <v>121AMNS</v>
          </cell>
          <cell r="AY26" t="str">
            <v>121PMNS</v>
          </cell>
          <cell r="AZ26" t="str">
            <v>121AMNS</v>
          </cell>
          <cell r="BA26" t="str">
            <v>121PMNS</v>
          </cell>
          <cell r="BB26" t="str">
            <v>NS</v>
          </cell>
          <cell r="BC26">
            <v>7</v>
          </cell>
          <cell r="BD26">
            <v>10</v>
          </cell>
          <cell r="BE26">
            <v>4</v>
          </cell>
          <cell r="BF26">
            <v>16</v>
          </cell>
          <cell r="BG26"/>
          <cell r="BH26">
            <v>6</v>
          </cell>
          <cell r="BI26">
            <v>8</v>
          </cell>
          <cell r="BJ26">
            <v>6</v>
          </cell>
          <cell r="BK26">
            <v>21</v>
          </cell>
          <cell r="BM26" t="b">
            <v>1</v>
          </cell>
          <cell r="BN26" t="b">
            <v>1</v>
          </cell>
        </row>
        <row r="27">
          <cell r="A27">
            <v>122</v>
          </cell>
          <cell r="D27">
            <v>34.75</v>
          </cell>
          <cell r="E27">
            <v>20.5</v>
          </cell>
          <cell r="F27">
            <v>49</v>
          </cell>
          <cell r="G27">
            <v>2.3902439024390243</v>
          </cell>
          <cell r="H27"/>
          <cell r="I27">
            <v>34.75</v>
          </cell>
          <cell r="J27"/>
          <cell r="K27"/>
          <cell r="L27"/>
          <cell r="M27"/>
          <cell r="N27"/>
          <cell r="O27"/>
          <cell r="P27" t="str">
            <v>NS</v>
          </cell>
          <cell r="Q27">
            <v>122</v>
          </cell>
          <cell r="R27">
            <v>0.17985611510791366</v>
          </cell>
          <cell r="S27"/>
          <cell r="T27"/>
          <cell r="U27">
            <v>0.51079136690647486</v>
          </cell>
          <cell r="V27">
            <v>0</v>
          </cell>
          <cell r="W27">
            <v>0</v>
          </cell>
          <cell r="X27"/>
          <cell r="Y27"/>
          <cell r="Z27"/>
          <cell r="AA27"/>
          <cell r="AB27"/>
          <cell r="AC27"/>
          <cell r="AD27"/>
          <cell r="AF27">
            <v>139</v>
          </cell>
          <cell r="AG27">
            <v>41</v>
          </cell>
          <cell r="AH27">
            <v>98</v>
          </cell>
          <cell r="AI27"/>
          <cell r="AJ27">
            <v>139</v>
          </cell>
          <cell r="AK27">
            <v>41</v>
          </cell>
          <cell r="AL27">
            <v>98</v>
          </cell>
          <cell r="AM27"/>
          <cell r="AN27"/>
          <cell r="AO27"/>
          <cell r="AP27"/>
          <cell r="AQ27"/>
          <cell r="AR27">
            <v>1</v>
          </cell>
          <cell r="AS27">
            <v>1</v>
          </cell>
          <cell r="AT27">
            <v>1</v>
          </cell>
          <cell r="AU27">
            <v>1</v>
          </cell>
          <cell r="AV27"/>
          <cell r="AW27"/>
          <cell r="AX27" t="str">
            <v>122AMNS</v>
          </cell>
          <cell r="AY27" t="str">
            <v>122PMNS</v>
          </cell>
          <cell r="AZ27" t="str">
            <v>122AMNS</v>
          </cell>
          <cell r="BA27" t="str">
            <v>122PMNS</v>
          </cell>
          <cell r="BB27" t="str">
            <v>NS</v>
          </cell>
          <cell r="BC27">
            <v>6</v>
          </cell>
          <cell r="BD27">
            <v>23</v>
          </cell>
          <cell r="BE27">
            <v>0</v>
          </cell>
          <cell r="BF27">
            <v>0</v>
          </cell>
          <cell r="BG27"/>
          <cell r="BH27">
            <v>19</v>
          </cell>
          <cell r="BI27">
            <v>48</v>
          </cell>
          <cell r="BJ27">
            <v>0</v>
          </cell>
          <cell r="BK27">
            <v>0</v>
          </cell>
          <cell r="BM27" t="b">
            <v>1</v>
          </cell>
          <cell r="BN27" t="b">
            <v>1</v>
          </cell>
        </row>
        <row r="28">
          <cell r="A28">
            <v>123</v>
          </cell>
          <cell r="D28">
            <v>12.5</v>
          </cell>
          <cell r="E28" t="str">
            <v/>
          </cell>
          <cell r="F28">
            <v>12.5</v>
          </cell>
          <cell r="G28" t="str">
            <v/>
          </cell>
          <cell r="H28"/>
          <cell r="I28">
            <v>12.5</v>
          </cell>
          <cell r="J28"/>
          <cell r="K28"/>
          <cell r="L28"/>
          <cell r="M28"/>
          <cell r="N28"/>
          <cell r="O28"/>
          <cell r="P28" t="str">
            <v>NS</v>
          </cell>
          <cell r="Q28">
            <v>123</v>
          </cell>
          <cell r="R28">
            <v>0.36</v>
          </cell>
          <cell r="S28"/>
          <cell r="T28"/>
          <cell r="U28">
            <v>0.32</v>
          </cell>
          <cell r="V28">
            <v>0.32</v>
          </cell>
          <cell r="W28">
            <v>0.8</v>
          </cell>
          <cell r="X28"/>
          <cell r="Y28"/>
          <cell r="Z28"/>
          <cell r="AA28"/>
          <cell r="AB28"/>
          <cell r="AC28"/>
          <cell r="AD28"/>
          <cell r="AF28">
            <v>25</v>
          </cell>
          <cell r="AG28">
            <v>0</v>
          </cell>
          <cell r="AH28">
            <v>25</v>
          </cell>
          <cell r="AI28"/>
          <cell r="AJ28">
            <v>25</v>
          </cell>
          <cell r="AK28">
            <v>0</v>
          </cell>
          <cell r="AL28">
            <v>25</v>
          </cell>
          <cell r="AM28"/>
          <cell r="AN28"/>
          <cell r="AO28"/>
          <cell r="AP28"/>
          <cell r="AQ28"/>
          <cell r="AR28">
            <v>1</v>
          </cell>
          <cell r="AS28">
            <v>1</v>
          </cell>
          <cell r="AT28">
            <v>1</v>
          </cell>
          <cell r="AU28">
            <v>1</v>
          </cell>
          <cell r="AV28"/>
          <cell r="AW28"/>
          <cell r="AX28" t="str">
            <v>123AMNS</v>
          </cell>
          <cell r="AY28" t="str">
            <v>123PMNS</v>
          </cell>
          <cell r="AZ28" t="str">
            <v>123AMNS</v>
          </cell>
          <cell r="BA28" t="str">
            <v>123PMNS</v>
          </cell>
          <cell r="BB28" t="str">
            <v>NS</v>
          </cell>
          <cell r="BC28">
            <v>0</v>
          </cell>
          <cell r="BD28">
            <v>0</v>
          </cell>
          <cell r="BE28">
            <v>0</v>
          </cell>
          <cell r="BF28">
            <v>0</v>
          </cell>
          <cell r="BG28"/>
          <cell r="BH28">
            <v>9</v>
          </cell>
          <cell r="BI28">
            <v>8</v>
          </cell>
          <cell r="BJ28">
            <v>8</v>
          </cell>
          <cell r="BK28">
            <v>20</v>
          </cell>
          <cell r="BM28" t="b">
            <v>0</v>
          </cell>
          <cell r="BN28" t="b">
            <v>1</v>
          </cell>
        </row>
        <row r="29">
          <cell r="A29">
            <v>124</v>
          </cell>
          <cell r="D29">
            <v>9.25</v>
          </cell>
          <cell r="E29">
            <v>7.5</v>
          </cell>
          <cell r="F29">
            <v>11</v>
          </cell>
          <cell r="G29">
            <v>1.4666666666666666</v>
          </cell>
          <cell r="H29"/>
          <cell r="I29">
            <v>9.25</v>
          </cell>
          <cell r="J29"/>
          <cell r="K29"/>
          <cell r="L29"/>
          <cell r="M29"/>
          <cell r="N29"/>
          <cell r="O29"/>
          <cell r="P29" t="str">
            <v>NS</v>
          </cell>
          <cell r="Q29">
            <v>124</v>
          </cell>
          <cell r="R29">
            <v>0.21621621621621623</v>
          </cell>
          <cell r="S29"/>
          <cell r="T29"/>
          <cell r="U29">
            <v>0.32432432432432434</v>
          </cell>
          <cell r="V29">
            <v>0.13513513513513514</v>
          </cell>
          <cell r="W29">
            <v>0.40540540540540543</v>
          </cell>
          <cell r="X29"/>
          <cell r="Y29"/>
          <cell r="Z29"/>
          <cell r="AA29"/>
          <cell r="AB29"/>
          <cell r="AC29"/>
          <cell r="AD29"/>
          <cell r="AF29">
            <v>37</v>
          </cell>
          <cell r="AG29">
            <v>15</v>
          </cell>
          <cell r="AH29">
            <v>22</v>
          </cell>
          <cell r="AI29"/>
          <cell r="AJ29">
            <v>37</v>
          </cell>
          <cell r="AK29">
            <v>15</v>
          </cell>
          <cell r="AL29">
            <v>22</v>
          </cell>
          <cell r="AM29"/>
          <cell r="AN29"/>
          <cell r="AO29"/>
          <cell r="AP29"/>
          <cell r="AQ29"/>
          <cell r="AR29">
            <v>1</v>
          </cell>
          <cell r="AS29">
            <v>1</v>
          </cell>
          <cell r="AT29">
            <v>1</v>
          </cell>
          <cell r="AU29">
            <v>1</v>
          </cell>
          <cell r="AV29"/>
          <cell r="AW29"/>
          <cell r="AX29" t="str">
            <v>124AMNS</v>
          </cell>
          <cell r="AY29" t="str">
            <v>124PMNS</v>
          </cell>
          <cell r="AZ29" t="str">
            <v>124AMNS</v>
          </cell>
          <cell r="BA29" t="str">
            <v>124PMNS</v>
          </cell>
          <cell r="BB29" t="str">
            <v>NS</v>
          </cell>
          <cell r="BC29">
            <v>4</v>
          </cell>
          <cell r="BD29">
            <v>6</v>
          </cell>
          <cell r="BE29">
            <v>5</v>
          </cell>
          <cell r="BF29">
            <v>8</v>
          </cell>
          <cell r="BG29"/>
          <cell r="BH29">
            <v>4</v>
          </cell>
          <cell r="BI29">
            <v>6</v>
          </cell>
          <cell r="BJ29">
            <v>0</v>
          </cell>
          <cell r="BK29">
            <v>7</v>
          </cell>
          <cell r="BM29" t="b">
            <v>1</v>
          </cell>
          <cell r="BN29" t="b">
            <v>1</v>
          </cell>
        </row>
        <row r="30">
          <cell r="A30">
            <v>125</v>
          </cell>
          <cell r="D30">
            <v>12.5</v>
          </cell>
          <cell r="E30">
            <v>12.5</v>
          </cell>
          <cell r="F30">
            <v>12.5</v>
          </cell>
          <cell r="G30">
            <v>1</v>
          </cell>
          <cell r="H30"/>
          <cell r="I30">
            <v>12.5</v>
          </cell>
          <cell r="J30"/>
          <cell r="K30"/>
          <cell r="L30"/>
          <cell r="M30"/>
          <cell r="N30"/>
          <cell r="O30"/>
          <cell r="P30" t="str">
            <v>NS</v>
          </cell>
          <cell r="Q30">
            <v>125</v>
          </cell>
          <cell r="R30">
            <v>0.32</v>
          </cell>
          <cell r="S30"/>
          <cell r="T30"/>
          <cell r="U30">
            <v>0.6</v>
          </cell>
          <cell r="V30">
            <v>0</v>
          </cell>
          <cell r="W30">
            <v>0</v>
          </cell>
          <cell r="X30"/>
          <cell r="Y30"/>
          <cell r="Z30"/>
          <cell r="AA30"/>
          <cell r="AB30"/>
          <cell r="AC30"/>
          <cell r="AD30"/>
          <cell r="AF30">
            <v>50</v>
          </cell>
          <cell r="AG30">
            <v>25</v>
          </cell>
          <cell r="AH30">
            <v>25</v>
          </cell>
          <cell r="AI30"/>
          <cell r="AJ30">
            <v>50</v>
          </cell>
          <cell r="AK30">
            <v>25</v>
          </cell>
          <cell r="AL30">
            <v>25</v>
          </cell>
          <cell r="AM30"/>
          <cell r="AN30"/>
          <cell r="AO30"/>
          <cell r="AP30"/>
          <cell r="AQ30"/>
          <cell r="AR30">
            <v>1</v>
          </cell>
          <cell r="AS30">
            <v>1</v>
          </cell>
          <cell r="AT30">
            <v>1</v>
          </cell>
          <cell r="AU30">
            <v>1</v>
          </cell>
          <cell r="AV30"/>
          <cell r="AW30"/>
          <cell r="AX30" t="str">
            <v>125AMNS</v>
          </cell>
          <cell r="AY30" t="str">
            <v>125PMNS</v>
          </cell>
          <cell r="AZ30" t="str">
            <v>125AMNS</v>
          </cell>
          <cell r="BA30" t="str">
            <v>125PMNS</v>
          </cell>
          <cell r="BB30" t="str">
            <v>NS</v>
          </cell>
          <cell r="BC30">
            <v>6</v>
          </cell>
          <cell r="BD30">
            <v>17</v>
          </cell>
          <cell r="BE30">
            <v>0</v>
          </cell>
          <cell r="BF30">
            <v>0</v>
          </cell>
          <cell r="BG30"/>
          <cell r="BH30">
            <v>10</v>
          </cell>
          <cell r="BI30">
            <v>13</v>
          </cell>
          <cell r="BJ30">
            <v>0</v>
          </cell>
          <cell r="BK30">
            <v>0</v>
          </cell>
          <cell r="BM30" t="b">
            <v>1</v>
          </cell>
          <cell r="BN30" t="b">
            <v>1</v>
          </cell>
        </row>
        <row r="31">
          <cell r="A31">
            <v>126</v>
          </cell>
          <cell r="D31">
            <v>9.75</v>
          </cell>
          <cell r="E31">
            <v>5.5</v>
          </cell>
          <cell r="F31">
            <v>14</v>
          </cell>
          <cell r="G31">
            <v>2.5454545454545454</v>
          </cell>
          <cell r="H31"/>
          <cell r="I31">
            <v>9.75</v>
          </cell>
          <cell r="J31"/>
          <cell r="K31"/>
          <cell r="L31"/>
          <cell r="M31"/>
          <cell r="N31"/>
          <cell r="O31"/>
          <cell r="P31" t="str">
            <v>NS</v>
          </cell>
          <cell r="Q31">
            <v>126</v>
          </cell>
          <cell r="R31">
            <v>7.6923076923076927E-2</v>
          </cell>
          <cell r="S31"/>
          <cell r="T31"/>
          <cell r="U31">
            <v>0.4358974358974359</v>
          </cell>
          <cell r="V31">
            <v>0</v>
          </cell>
          <cell r="W31">
            <v>2.564102564102564E-2</v>
          </cell>
          <cell r="X31"/>
          <cell r="Y31"/>
          <cell r="Z31"/>
          <cell r="AA31"/>
          <cell r="AB31"/>
          <cell r="AC31"/>
          <cell r="AD31"/>
          <cell r="AF31">
            <v>39</v>
          </cell>
          <cell r="AG31">
            <v>11</v>
          </cell>
          <cell r="AH31">
            <v>28</v>
          </cell>
          <cell r="AI31"/>
          <cell r="AJ31">
            <v>39</v>
          </cell>
          <cell r="AK31">
            <v>11</v>
          </cell>
          <cell r="AL31">
            <v>28</v>
          </cell>
          <cell r="AM31"/>
          <cell r="AN31"/>
          <cell r="AO31"/>
          <cell r="AP31"/>
          <cell r="AQ31"/>
          <cell r="AR31">
            <v>1</v>
          </cell>
          <cell r="AS31">
            <v>1</v>
          </cell>
          <cell r="AT31">
            <v>1</v>
          </cell>
          <cell r="AU31">
            <v>1</v>
          </cell>
          <cell r="AV31"/>
          <cell r="AW31"/>
          <cell r="AX31" t="str">
            <v>126AMNS</v>
          </cell>
          <cell r="AY31" t="str">
            <v>126PMNS</v>
          </cell>
          <cell r="AZ31" t="str">
            <v>126AMNS</v>
          </cell>
          <cell r="BA31" t="str">
            <v>126PMNS</v>
          </cell>
          <cell r="BB31" t="str">
            <v>NS</v>
          </cell>
          <cell r="BC31">
            <v>1</v>
          </cell>
          <cell r="BD31">
            <v>5</v>
          </cell>
          <cell r="BE31">
            <v>0</v>
          </cell>
          <cell r="BF31">
            <v>0</v>
          </cell>
          <cell r="BG31"/>
          <cell r="BH31">
            <v>2</v>
          </cell>
          <cell r="BI31">
            <v>12</v>
          </cell>
          <cell r="BJ31">
            <v>0</v>
          </cell>
          <cell r="BK31">
            <v>1</v>
          </cell>
          <cell r="BM31" t="b">
            <v>1</v>
          </cell>
          <cell r="BN31" t="b">
            <v>1</v>
          </cell>
        </row>
        <row r="32">
          <cell r="A32">
            <v>127</v>
          </cell>
          <cell r="D32">
            <v>8.5</v>
          </cell>
          <cell r="E32">
            <v>6.5</v>
          </cell>
          <cell r="F32">
            <v>10.5</v>
          </cell>
          <cell r="G32">
            <v>1.6153846153846154</v>
          </cell>
          <cell r="H32"/>
          <cell r="I32">
            <v>8.5</v>
          </cell>
          <cell r="J32"/>
          <cell r="K32"/>
          <cell r="L32"/>
          <cell r="M32"/>
          <cell r="N32"/>
          <cell r="O32"/>
          <cell r="P32" t="str">
            <v>NS</v>
          </cell>
          <cell r="Q32">
            <v>127</v>
          </cell>
          <cell r="R32">
            <v>0.17647058823529413</v>
          </cell>
          <cell r="S32"/>
          <cell r="T32"/>
          <cell r="U32">
            <v>0.35294117647058826</v>
          </cell>
          <cell r="V32">
            <v>0.14705882352941177</v>
          </cell>
          <cell r="W32">
            <v>0.58823529411764708</v>
          </cell>
          <cell r="X32"/>
          <cell r="Y32"/>
          <cell r="Z32"/>
          <cell r="AA32"/>
          <cell r="AB32"/>
          <cell r="AC32"/>
          <cell r="AD32"/>
          <cell r="AF32">
            <v>34</v>
          </cell>
          <cell r="AG32">
            <v>13</v>
          </cell>
          <cell r="AH32">
            <v>21</v>
          </cell>
          <cell r="AI32"/>
          <cell r="AJ32">
            <v>34</v>
          </cell>
          <cell r="AK32">
            <v>13</v>
          </cell>
          <cell r="AL32">
            <v>21</v>
          </cell>
          <cell r="AM32"/>
          <cell r="AN32"/>
          <cell r="AO32"/>
          <cell r="AP32"/>
          <cell r="AQ32"/>
          <cell r="AR32">
            <v>1</v>
          </cell>
          <cell r="AS32">
            <v>1</v>
          </cell>
          <cell r="AT32">
            <v>1</v>
          </cell>
          <cell r="AU32">
            <v>1</v>
          </cell>
          <cell r="AV32"/>
          <cell r="AW32"/>
          <cell r="AX32" t="str">
            <v>127AMNS</v>
          </cell>
          <cell r="AY32" t="str">
            <v>127PMNS</v>
          </cell>
          <cell r="AZ32" t="str">
            <v>127AMNS</v>
          </cell>
          <cell r="BA32" t="str">
            <v>127PMNS</v>
          </cell>
          <cell r="BB32" t="str">
            <v>NS</v>
          </cell>
          <cell r="BC32">
            <v>2</v>
          </cell>
          <cell r="BD32">
            <v>5</v>
          </cell>
          <cell r="BE32">
            <v>3</v>
          </cell>
          <cell r="BF32">
            <v>9</v>
          </cell>
          <cell r="BG32"/>
          <cell r="BH32">
            <v>4</v>
          </cell>
          <cell r="BI32">
            <v>7</v>
          </cell>
          <cell r="BJ32">
            <v>2</v>
          </cell>
          <cell r="BK32">
            <v>11</v>
          </cell>
          <cell r="BM32" t="b">
            <v>1</v>
          </cell>
          <cell r="BN32" t="b">
            <v>1</v>
          </cell>
        </row>
        <row r="33">
          <cell r="A33">
            <v>128</v>
          </cell>
          <cell r="D33">
            <v>12</v>
          </cell>
          <cell r="E33">
            <v>5.5</v>
          </cell>
          <cell r="F33">
            <v>18.5</v>
          </cell>
          <cell r="G33">
            <v>3.3636363636363638</v>
          </cell>
          <cell r="H33"/>
          <cell r="I33">
            <v>12</v>
          </cell>
          <cell r="J33"/>
          <cell r="K33"/>
          <cell r="L33"/>
          <cell r="M33"/>
          <cell r="N33"/>
          <cell r="O33"/>
          <cell r="P33" t="str">
            <v>NS</v>
          </cell>
          <cell r="Q33">
            <v>128</v>
          </cell>
          <cell r="R33">
            <v>0.22916666666666666</v>
          </cell>
          <cell r="S33"/>
          <cell r="T33"/>
          <cell r="U33">
            <v>0.1875</v>
          </cell>
          <cell r="V33">
            <v>0.29166666666666669</v>
          </cell>
          <cell r="W33">
            <v>0.83333333333333337</v>
          </cell>
          <cell r="X33"/>
          <cell r="Y33"/>
          <cell r="Z33"/>
          <cell r="AA33"/>
          <cell r="AB33"/>
          <cell r="AC33"/>
          <cell r="AD33"/>
          <cell r="AF33">
            <v>48</v>
          </cell>
          <cell r="AG33">
            <v>11</v>
          </cell>
          <cell r="AH33">
            <v>37</v>
          </cell>
          <cell r="AI33"/>
          <cell r="AJ33">
            <v>48</v>
          </cell>
          <cell r="AK33">
            <v>11</v>
          </cell>
          <cell r="AL33">
            <v>37</v>
          </cell>
          <cell r="AM33"/>
          <cell r="AN33"/>
          <cell r="AO33"/>
          <cell r="AP33"/>
          <cell r="AQ33"/>
          <cell r="AR33">
            <v>1</v>
          </cell>
          <cell r="AS33">
            <v>1</v>
          </cell>
          <cell r="AT33">
            <v>1</v>
          </cell>
          <cell r="AU33">
            <v>1</v>
          </cell>
          <cell r="AV33"/>
          <cell r="AW33"/>
          <cell r="AX33" t="str">
            <v>128AMNS</v>
          </cell>
          <cell r="AY33" t="str">
            <v>128PMNS</v>
          </cell>
          <cell r="AZ33" t="str">
            <v>128AMNS</v>
          </cell>
          <cell r="BA33" t="str">
            <v>128PMNS</v>
          </cell>
          <cell r="BB33" t="str">
            <v>NS</v>
          </cell>
          <cell r="BC33">
            <v>4</v>
          </cell>
          <cell r="BD33">
            <v>3</v>
          </cell>
          <cell r="BE33">
            <v>2</v>
          </cell>
          <cell r="BF33">
            <v>8</v>
          </cell>
          <cell r="BG33"/>
          <cell r="BH33">
            <v>7</v>
          </cell>
          <cell r="BI33">
            <v>6</v>
          </cell>
          <cell r="BJ33">
            <v>12</v>
          </cell>
          <cell r="BK33">
            <v>32</v>
          </cell>
          <cell r="BM33" t="b">
            <v>1</v>
          </cell>
          <cell r="BN33" t="b">
            <v>1</v>
          </cell>
        </row>
        <row r="34">
          <cell r="A34">
            <v>129</v>
          </cell>
          <cell r="D34">
            <v>34.25</v>
          </cell>
          <cell r="E34">
            <v>21</v>
          </cell>
          <cell r="F34">
            <v>47.5</v>
          </cell>
          <cell r="G34">
            <v>2.2619047619047619</v>
          </cell>
          <cell r="H34"/>
          <cell r="I34">
            <v>34.25</v>
          </cell>
          <cell r="J34"/>
          <cell r="K34"/>
          <cell r="L34"/>
          <cell r="M34"/>
          <cell r="N34"/>
          <cell r="O34"/>
          <cell r="P34" t="str">
            <v>NS</v>
          </cell>
          <cell r="Q34">
            <v>129</v>
          </cell>
          <cell r="R34">
            <v>0.27737226277372262</v>
          </cell>
          <cell r="S34"/>
          <cell r="T34"/>
          <cell r="U34">
            <v>0.15328467153284672</v>
          </cell>
          <cell r="V34">
            <v>0.17518248175182483</v>
          </cell>
          <cell r="W34">
            <v>0.89051094890510951</v>
          </cell>
          <cell r="X34"/>
          <cell r="Y34"/>
          <cell r="Z34"/>
          <cell r="AA34"/>
          <cell r="AB34"/>
          <cell r="AC34"/>
          <cell r="AD34"/>
          <cell r="AF34">
            <v>137</v>
          </cell>
          <cell r="AG34">
            <v>42</v>
          </cell>
          <cell r="AH34">
            <v>95</v>
          </cell>
          <cell r="AI34"/>
          <cell r="AJ34">
            <v>137</v>
          </cell>
          <cell r="AK34">
            <v>42</v>
          </cell>
          <cell r="AL34">
            <v>95</v>
          </cell>
          <cell r="AM34"/>
          <cell r="AN34"/>
          <cell r="AO34"/>
          <cell r="AP34"/>
          <cell r="AQ34"/>
          <cell r="AR34">
            <v>1</v>
          </cell>
          <cell r="AS34">
            <v>1</v>
          </cell>
          <cell r="AT34">
            <v>1</v>
          </cell>
          <cell r="AU34">
            <v>1</v>
          </cell>
          <cell r="AV34"/>
          <cell r="AW34"/>
          <cell r="AX34" t="str">
            <v>129AMNS</v>
          </cell>
          <cell r="AY34" t="str">
            <v>129PMNS</v>
          </cell>
          <cell r="AZ34" t="str">
            <v>129AMNS</v>
          </cell>
          <cell r="BA34" t="str">
            <v>129PMNS</v>
          </cell>
          <cell r="BB34" t="str">
            <v>NS</v>
          </cell>
          <cell r="BC34">
            <v>12</v>
          </cell>
          <cell r="BD34">
            <v>10</v>
          </cell>
          <cell r="BE34">
            <v>4</v>
          </cell>
          <cell r="BF34">
            <v>38</v>
          </cell>
          <cell r="BG34"/>
          <cell r="BH34">
            <v>26</v>
          </cell>
          <cell r="BI34">
            <v>11</v>
          </cell>
          <cell r="BJ34">
            <v>20</v>
          </cell>
          <cell r="BK34">
            <v>84</v>
          </cell>
          <cell r="BM34" t="b">
            <v>1</v>
          </cell>
          <cell r="BN34" t="b">
            <v>1</v>
          </cell>
        </row>
        <row r="35">
          <cell r="A35">
            <v>130</v>
          </cell>
          <cell r="D35">
            <v>8</v>
          </cell>
          <cell r="E35">
            <v>8</v>
          </cell>
          <cell r="F35" t="str">
            <v/>
          </cell>
          <cell r="G35" t="str">
            <v/>
          </cell>
          <cell r="H35"/>
          <cell r="I35">
            <v>8</v>
          </cell>
          <cell r="J35"/>
          <cell r="K35"/>
          <cell r="L35"/>
          <cell r="M35"/>
          <cell r="N35"/>
          <cell r="O35"/>
          <cell r="P35" t="str">
            <v>NS</v>
          </cell>
          <cell r="Q35">
            <v>130</v>
          </cell>
          <cell r="R35">
            <v>0.4375</v>
          </cell>
          <cell r="S35"/>
          <cell r="T35"/>
          <cell r="U35">
            <v>0.5625</v>
          </cell>
          <cell r="V35">
            <v>6.25E-2</v>
          </cell>
          <cell r="W35">
            <v>0.125</v>
          </cell>
          <cell r="X35"/>
          <cell r="Y35"/>
          <cell r="Z35"/>
          <cell r="AA35"/>
          <cell r="AB35"/>
          <cell r="AC35"/>
          <cell r="AD35"/>
          <cell r="AF35">
            <v>16</v>
          </cell>
          <cell r="AG35">
            <v>16</v>
          </cell>
          <cell r="AH35">
            <v>0</v>
          </cell>
          <cell r="AI35"/>
          <cell r="AJ35">
            <v>16</v>
          </cell>
          <cell r="AK35">
            <v>16</v>
          </cell>
          <cell r="AL35">
            <v>0</v>
          </cell>
          <cell r="AM35"/>
          <cell r="AN35"/>
          <cell r="AO35"/>
          <cell r="AP35"/>
          <cell r="AQ35"/>
          <cell r="AR35">
            <v>1</v>
          </cell>
          <cell r="AS35">
            <v>1</v>
          </cell>
          <cell r="AT35">
            <v>1</v>
          </cell>
          <cell r="AU35">
            <v>1</v>
          </cell>
          <cell r="AV35"/>
          <cell r="AW35"/>
          <cell r="AX35" t="str">
            <v>130AMNS</v>
          </cell>
          <cell r="AY35" t="str">
            <v>130PMNS</v>
          </cell>
          <cell r="AZ35" t="str">
            <v>130AMNS</v>
          </cell>
          <cell r="BA35" t="str">
            <v>130PMNS</v>
          </cell>
          <cell r="BB35" t="str">
            <v>NS</v>
          </cell>
          <cell r="BC35">
            <v>7</v>
          </cell>
          <cell r="BD35">
            <v>9</v>
          </cell>
          <cell r="BE35">
            <v>1</v>
          </cell>
          <cell r="BF35">
            <v>2</v>
          </cell>
          <cell r="BG35"/>
          <cell r="BH35">
            <v>0</v>
          </cell>
          <cell r="BI35">
            <v>0</v>
          </cell>
          <cell r="BJ35">
            <v>0</v>
          </cell>
          <cell r="BK35">
            <v>0</v>
          </cell>
          <cell r="BM35" t="b">
            <v>0</v>
          </cell>
          <cell r="BN35" t="b">
            <v>1</v>
          </cell>
        </row>
        <row r="36">
          <cell r="A36">
            <v>131</v>
          </cell>
          <cell r="D36">
            <v>81.5</v>
          </cell>
          <cell r="E36">
            <v>71.5</v>
          </cell>
          <cell r="F36">
            <v>91.5</v>
          </cell>
          <cell r="G36">
            <v>1.2797202797202798</v>
          </cell>
          <cell r="H36"/>
          <cell r="I36">
            <v>81.5</v>
          </cell>
          <cell r="J36"/>
          <cell r="K36"/>
          <cell r="L36"/>
          <cell r="M36"/>
          <cell r="N36"/>
          <cell r="O36"/>
          <cell r="P36" t="str">
            <v>NS</v>
          </cell>
          <cell r="Q36">
            <v>131</v>
          </cell>
          <cell r="R36">
            <v>0.23312883435582821</v>
          </cell>
          <cell r="S36"/>
          <cell r="T36"/>
          <cell r="U36">
            <v>8.2822085889570546E-2</v>
          </cell>
          <cell r="V36">
            <v>0.18711656441717792</v>
          </cell>
          <cell r="W36">
            <v>0.93251533742331283</v>
          </cell>
          <cell r="X36"/>
          <cell r="Y36"/>
          <cell r="Z36"/>
          <cell r="AA36"/>
          <cell r="AB36"/>
          <cell r="AC36"/>
          <cell r="AD36"/>
          <cell r="AF36">
            <v>326</v>
          </cell>
          <cell r="AG36">
            <v>143</v>
          </cell>
          <cell r="AH36">
            <v>183</v>
          </cell>
          <cell r="AI36"/>
          <cell r="AJ36">
            <v>326</v>
          </cell>
          <cell r="AK36">
            <v>143</v>
          </cell>
          <cell r="AL36">
            <v>183</v>
          </cell>
          <cell r="AM36"/>
          <cell r="AN36"/>
          <cell r="AO36"/>
          <cell r="AP36"/>
          <cell r="AQ36"/>
          <cell r="AR36">
            <v>1</v>
          </cell>
          <cell r="AS36">
            <v>1</v>
          </cell>
          <cell r="AT36">
            <v>1</v>
          </cell>
          <cell r="AU36">
            <v>1</v>
          </cell>
          <cell r="AV36"/>
          <cell r="AW36"/>
          <cell r="AX36" t="str">
            <v>131AMNS</v>
          </cell>
          <cell r="AY36" t="str">
            <v>131PMNS</v>
          </cell>
          <cell r="AZ36" t="str">
            <v>131AMNS</v>
          </cell>
          <cell r="BA36" t="str">
            <v>131PMNS</v>
          </cell>
          <cell r="BB36" t="str">
            <v>NS</v>
          </cell>
          <cell r="BC36">
            <v>35</v>
          </cell>
          <cell r="BD36">
            <v>11</v>
          </cell>
          <cell r="BE36">
            <v>21</v>
          </cell>
          <cell r="BF36">
            <v>131</v>
          </cell>
          <cell r="BG36"/>
          <cell r="BH36">
            <v>41</v>
          </cell>
          <cell r="BI36">
            <v>16</v>
          </cell>
          <cell r="BJ36">
            <v>40</v>
          </cell>
          <cell r="BK36">
            <v>173</v>
          </cell>
          <cell r="BM36" t="b">
            <v>1</v>
          </cell>
          <cell r="BN36" t="b">
            <v>1</v>
          </cell>
        </row>
        <row r="37">
          <cell r="A37">
            <v>132</v>
          </cell>
          <cell r="D37">
            <v>9</v>
          </cell>
          <cell r="E37">
            <v>4.5</v>
          </cell>
          <cell r="F37">
            <v>13.5</v>
          </cell>
          <cell r="G37">
            <v>3</v>
          </cell>
          <cell r="H37"/>
          <cell r="I37">
            <v>9</v>
          </cell>
          <cell r="J37"/>
          <cell r="K37"/>
          <cell r="L37"/>
          <cell r="M37"/>
          <cell r="N37"/>
          <cell r="O37"/>
          <cell r="P37" t="str">
            <v>NS</v>
          </cell>
          <cell r="Q37">
            <v>132</v>
          </cell>
          <cell r="R37">
            <v>0.1388888888888889</v>
          </cell>
          <cell r="S37"/>
          <cell r="T37"/>
          <cell r="U37">
            <v>5.5555555555555552E-2</v>
          </cell>
          <cell r="V37">
            <v>0.3611111111111111</v>
          </cell>
          <cell r="W37">
            <v>0.33333333333333331</v>
          </cell>
          <cell r="X37"/>
          <cell r="Y37"/>
          <cell r="Z37"/>
          <cell r="AA37"/>
          <cell r="AB37"/>
          <cell r="AC37"/>
          <cell r="AD37"/>
          <cell r="AF37">
            <v>36</v>
          </cell>
          <cell r="AG37">
            <v>9</v>
          </cell>
          <cell r="AH37">
            <v>27</v>
          </cell>
          <cell r="AI37"/>
          <cell r="AJ37">
            <v>36</v>
          </cell>
          <cell r="AK37">
            <v>9</v>
          </cell>
          <cell r="AL37">
            <v>27</v>
          </cell>
          <cell r="AM37"/>
          <cell r="AN37"/>
          <cell r="AO37"/>
          <cell r="AP37"/>
          <cell r="AQ37"/>
          <cell r="AR37">
            <v>1</v>
          </cell>
          <cell r="AS37">
            <v>1</v>
          </cell>
          <cell r="AT37">
            <v>1</v>
          </cell>
          <cell r="AU37">
            <v>1</v>
          </cell>
          <cell r="AV37"/>
          <cell r="AW37"/>
          <cell r="AX37" t="str">
            <v>132AMNS</v>
          </cell>
          <cell r="AY37" t="str">
            <v>132PMNS</v>
          </cell>
          <cell r="AZ37" t="str">
            <v>132AMNS</v>
          </cell>
          <cell r="BA37" t="str">
            <v>132PMNS</v>
          </cell>
          <cell r="BB37" t="str">
            <v>NS</v>
          </cell>
          <cell r="BC37">
            <v>1</v>
          </cell>
          <cell r="BD37">
            <v>1</v>
          </cell>
          <cell r="BE37">
            <v>5</v>
          </cell>
          <cell r="BF37">
            <v>3</v>
          </cell>
          <cell r="BG37"/>
          <cell r="BH37">
            <v>4</v>
          </cell>
          <cell r="BI37">
            <v>1</v>
          </cell>
          <cell r="BJ37">
            <v>8</v>
          </cell>
          <cell r="BK37">
            <v>9</v>
          </cell>
          <cell r="BM37" t="b">
            <v>1</v>
          </cell>
          <cell r="BN37" t="b">
            <v>1</v>
          </cell>
        </row>
        <row r="38">
          <cell r="A38">
            <v>133</v>
          </cell>
          <cell r="D38">
            <v>191</v>
          </cell>
          <cell r="E38" t="str">
            <v/>
          </cell>
          <cell r="F38">
            <v>191</v>
          </cell>
          <cell r="G38" t="str">
            <v/>
          </cell>
          <cell r="H38"/>
          <cell r="I38">
            <v>191</v>
          </cell>
          <cell r="J38"/>
          <cell r="K38"/>
          <cell r="L38"/>
          <cell r="M38"/>
          <cell r="N38"/>
          <cell r="O38"/>
          <cell r="P38" t="str">
            <v>NS</v>
          </cell>
          <cell r="Q38">
            <v>133</v>
          </cell>
          <cell r="R38">
            <v>0.33769633507853403</v>
          </cell>
          <cell r="S38"/>
          <cell r="T38"/>
          <cell r="U38">
            <v>0.19895287958115182</v>
          </cell>
          <cell r="V38">
            <v>0.10732984293193717</v>
          </cell>
          <cell r="W38">
            <v>0.12827225130890052</v>
          </cell>
          <cell r="X38"/>
          <cell r="Y38"/>
          <cell r="Z38"/>
          <cell r="AA38"/>
          <cell r="AB38"/>
          <cell r="AC38"/>
          <cell r="AD38"/>
          <cell r="AF38">
            <v>382</v>
          </cell>
          <cell r="AG38">
            <v>0</v>
          </cell>
          <cell r="AH38">
            <v>382</v>
          </cell>
          <cell r="AI38"/>
          <cell r="AJ38">
            <v>382</v>
          </cell>
          <cell r="AK38">
            <v>0</v>
          </cell>
          <cell r="AL38">
            <v>382</v>
          </cell>
          <cell r="AM38"/>
          <cell r="AN38"/>
          <cell r="AO38"/>
          <cell r="AP38"/>
          <cell r="AQ38"/>
          <cell r="AR38">
            <v>1</v>
          </cell>
          <cell r="AS38">
            <v>1</v>
          </cell>
          <cell r="AT38">
            <v>1</v>
          </cell>
          <cell r="AU38">
            <v>1</v>
          </cell>
          <cell r="AV38"/>
          <cell r="AW38"/>
          <cell r="AX38" t="str">
            <v>133AMNS</v>
          </cell>
          <cell r="AY38" t="str">
            <v>133PMNS</v>
          </cell>
          <cell r="AZ38" t="str">
            <v>133AMNS</v>
          </cell>
          <cell r="BA38" t="str">
            <v>133PMNS</v>
          </cell>
          <cell r="BB38" t="str">
            <v>NS</v>
          </cell>
          <cell r="BC38">
            <v>0</v>
          </cell>
          <cell r="BD38">
            <v>0</v>
          </cell>
          <cell r="BE38">
            <v>0</v>
          </cell>
          <cell r="BF38">
            <v>0</v>
          </cell>
          <cell r="BG38"/>
          <cell r="BH38">
            <v>129</v>
          </cell>
          <cell r="BI38">
            <v>76</v>
          </cell>
          <cell r="BJ38">
            <v>41</v>
          </cell>
          <cell r="BK38">
            <v>49</v>
          </cell>
          <cell r="BM38" t="b">
            <v>0</v>
          </cell>
          <cell r="BN38" t="b">
            <v>1</v>
          </cell>
        </row>
        <row r="39">
          <cell r="A39">
            <v>134</v>
          </cell>
          <cell r="D39">
            <v>85.75</v>
          </cell>
          <cell r="E39">
            <v>63</v>
          </cell>
          <cell r="F39">
            <v>108.5</v>
          </cell>
          <cell r="G39">
            <v>1.7222222222222223</v>
          </cell>
          <cell r="H39"/>
          <cell r="I39">
            <v>85.75</v>
          </cell>
          <cell r="J39"/>
          <cell r="K39"/>
          <cell r="L39"/>
          <cell r="M39"/>
          <cell r="N39"/>
          <cell r="O39"/>
          <cell r="P39" t="str">
            <v>NS</v>
          </cell>
          <cell r="Q39">
            <v>134</v>
          </cell>
          <cell r="R39">
            <v>0.28279883381924198</v>
          </cell>
          <cell r="S39"/>
          <cell r="T39"/>
          <cell r="U39">
            <v>6.1224489795918366E-2</v>
          </cell>
          <cell r="V39">
            <v>0</v>
          </cell>
          <cell r="W39">
            <v>0</v>
          </cell>
          <cell r="X39"/>
          <cell r="Y39"/>
          <cell r="Z39"/>
          <cell r="AA39"/>
          <cell r="AB39"/>
          <cell r="AC39"/>
          <cell r="AD39"/>
          <cell r="AF39">
            <v>343</v>
          </cell>
          <cell r="AG39">
            <v>126</v>
          </cell>
          <cell r="AH39">
            <v>217</v>
          </cell>
          <cell r="AI39"/>
          <cell r="AJ39">
            <v>343</v>
          </cell>
          <cell r="AK39">
            <v>126</v>
          </cell>
          <cell r="AL39">
            <v>217</v>
          </cell>
          <cell r="AM39"/>
          <cell r="AN39"/>
          <cell r="AO39"/>
          <cell r="AP39"/>
          <cell r="AQ39"/>
          <cell r="AR39">
            <v>1</v>
          </cell>
          <cell r="AS39">
            <v>1</v>
          </cell>
          <cell r="AT39">
            <v>1</v>
          </cell>
          <cell r="AU39">
            <v>1</v>
          </cell>
          <cell r="AV39"/>
          <cell r="AW39"/>
          <cell r="AX39" t="str">
            <v>134AMNS</v>
          </cell>
          <cell r="AY39" t="str">
            <v>134PMNS</v>
          </cell>
          <cell r="AZ39" t="str">
            <v>134AMNS</v>
          </cell>
          <cell r="BA39" t="str">
            <v>134PMNS</v>
          </cell>
          <cell r="BB39" t="str">
            <v>NS</v>
          </cell>
          <cell r="BC39">
            <v>37</v>
          </cell>
          <cell r="BD39">
            <v>5</v>
          </cell>
          <cell r="BE39">
            <v>0</v>
          </cell>
          <cell r="BF39">
            <v>0</v>
          </cell>
          <cell r="BG39"/>
          <cell r="BH39">
            <v>60</v>
          </cell>
          <cell r="BI39">
            <v>16</v>
          </cell>
          <cell r="BJ39">
            <v>0</v>
          </cell>
          <cell r="BK39">
            <v>0</v>
          </cell>
          <cell r="BM39" t="b">
            <v>1</v>
          </cell>
          <cell r="BN39" t="b">
            <v>1</v>
          </cell>
        </row>
        <row r="40">
          <cell r="A40">
            <v>135</v>
          </cell>
          <cell r="D40">
            <v>74.75</v>
          </cell>
          <cell r="E40">
            <v>58.5</v>
          </cell>
          <cell r="F40">
            <v>91</v>
          </cell>
          <cell r="G40">
            <v>1.5555555555555556</v>
          </cell>
          <cell r="H40"/>
          <cell r="I40">
            <v>74.75</v>
          </cell>
          <cell r="J40"/>
          <cell r="K40"/>
          <cell r="L40"/>
          <cell r="M40"/>
          <cell r="N40"/>
          <cell r="O40"/>
          <cell r="P40" t="str">
            <v>NS</v>
          </cell>
          <cell r="Q40">
            <v>135</v>
          </cell>
          <cell r="R40">
            <v>0.27759197324414714</v>
          </cell>
          <cell r="S40"/>
          <cell r="T40"/>
          <cell r="U40">
            <v>3.3444816053511704E-2</v>
          </cell>
          <cell r="V40">
            <v>0.36789297658862874</v>
          </cell>
          <cell r="W40">
            <v>0.97658862876254182</v>
          </cell>
          <cell r="X40"/>
          <cell r="Y40"/>
          <cell r="Z40"/>
          <cell r="AA40"/>
          <cell r="AB40"/>
          <cell r="AC40"/>
          <cell r="AD40"/>
          <cell r="AF40">
            <v>299</v>
          </cell>
          <cell r="AG40">
            <v>117</v>
          </cell>
          <cell r="AH40">
            <v>182</v>
          </cell>
          <cell r="AI40"/>
          <cell r="AJ40">
            <v>299</v>
          </cell>
          <cell r="AK40">
            <v>117</v>
          </cell>
          <cell r="AL40">
            <v>182</v>
          </cell>
          <cell r="AM40"/>
          <cell r="AN40"/>
          <cell r="AO40"/>
          <cell r="AP40"/>
          <cell r="AQ40"/>
          <cell r="AR40">
            <v>1</v>
          </cell>
          <cell r="AS40">
            <v>1</v>
          </cell>
          <cell r="AT40">
            <v>1</v>
          </cell>
          <cell r="AU40">
            <v>1</v>
          </cell>
          <cell r="AV40"/>
          <cell r="AW40"/>
          <cell r="AX40" t="str">
            <v>135AMNS</v>
          </cell>
          <cell r="AY40" t="str">
            <v>135PMNS</v>
          </cell>
          <cell r="AZ40" t="str">
            <v>135AMNS</v>
          </cell>
          <cell r="BA40" t="str">
            <v>135PMNS</v>
          </cell>
          <cell r="BB40" t="str">
            <v>NS</v>
          </cell>
          <cell r="BC40">
            <v>33</v>
          </cell>
          <cell r="BD40">
            <v>1</v>
          </cell>
          <cell r="BE40">
            <v>52</v>
          </cell>
          <cell r="BF40">
            <v>114</v>
          </cell>
          <cell r="BG40"/>
          <cell r="BH40">
            <v>50</v>
          </cell>
          <cell r="BI40">
            <v>9</v>
          </cell>
          <cell r="BJ40">
            <v>58</v>
          </cell>
          <cell r="BK40">
            <v>178</v>
          </cell>
          <cell r="BM40" t="b">
            <v>1</v>
          </cell>
          <cell r="BN40" t="b">
            <v>1</v>
          </cell>
        </row>
        <row r="41">
          <cell r="A41">
            <v>136</v>
          </cell>
          <cell r="D41">
            <v>118.25</v>
          </cell>
          <cell r="E41">
            <v>127</v>
          </cell>
          <cell r="F41">
            <v>109.5</v>
          </cell>
          <cell r="G41">
            <v>0.86220472440944884</v>
          </cell>
          <cell r="H41"/>
          <cell r="I41">
            <v>118.25</v>
          </cell>
          <cell r="J41"/>
          <cell r="K41"/>
          <cell r="L41"/>
          <cell r="M41"/>
          <cell r="N41"/>
          <cell r="O41"/>
          <cell r="P41" t="str">
            <v>NS</v>
          </cell>
          <cell r="Q41">
            <v>136</v>
          </cell>
          <cell r="R41">
            <v>0.28964059196617337</v>
          </cell>
          <cell r="S41"/>
          <cell r="T41"/>
          <cell r="U41">
            <v>8.2452431289640596E-2</v>
          </cell>
          <cell r="V41">
            <v>0.17124735729386892</v>
          </cell>
          <cell r="W41">
            <v>0.98097251585623679</v>
          </cell>
          <cell r="X41"/>
          <cell r="Y41"/>
          <cell r="Z41"/>
          <cell r="AA41"/>
          <cell r="AB41"/>
          <cell r="AC41"/>
          <cell r="AD41"/>
          <cell r="AF41">
            <v>473</v>
          </cell>
          <cell r="AG41">
            <v>254</v>
          </cell>
          <cell r="AH41">
            <v>219</v>
          </cell>
          <cell r="AI41"/>
          <cell r="AJ41">
            <v>473</v>
          </cell>
          <cell r="AK41">
            <v>254</v>
          </cell>
          <cell r="AL41">
            <v>219</v>
          </cell>
          <cell r="AM41"/>
          <cell r="AN41"/>
          <cell r="AO41"/>
          <cell r="AP41"/>
          <cell r="AQ41"/>
          <cell r="AR41">
            <v>1</v>
          </cell>
          <cell r="AS41">
            <v>1</v>
          </cell>
          <cell r="AT41">
            <v>1</v>
          </cell>
          <cell r="AU41">
            <v>1</v>
          </cell>
          <cell r="AV41"/>
          <cell r="AW41"/>
          <cell r="AX41" t="str">
            <v>136AMNS</v>
          </cell>
          <cell r="AY41" t="str">
            <v>136PMNS</v>
          </cell>
          <cell r="AZ41" t="str">
            <v>136AMNS</v>
          </cell>
          <cell r="BA41" t="str">
            <v>136PMNS</v>
          </cell>
          <cell r="BB41" t="str">
            <v>NS</v>
          </cell>
          <cell r="BC41">
            <v>84</v>
          </cell>
          <cell r="BD41">
            <v>23</v>
          </cell>
          <cell r="BE41">
            <v>34</v>
          </cell>
          <cell r="BF41">
            <v>246</v>
          </cell>
          <cell r="BG41"/>
          <cell r="BH41">
            <v>53</v>
          </cell>
          <cell r="BI41">
            <v>16</v>
          </cell>
          <cell r="BJ41">
            <v>47</v>
          </cell>
          <cell r="BK41">
            <v>218</v>
          </cell>
          <cell r="BM41" t="b">
            <v>1</v>
          </cell>
          <cell r="BN41" t="b">
            <v>1</v>
          </cell>
        </row>
        <row r="42">
          <cell r="A42">
            <v>137</v>
          </cell>
          <cell r="D42">
            <v>14</v>
          </cell>
          <cell r="E42">
            <v>10.5</v>
          </cell>
          <cell r="F42">
            <v>17.5</v>
          </cell>
          <cell r="G42">
            <v>1.6666666666666667</v>
          </cell>
          <cell r="H42"/>
          <cell r="I42">
            <v>14</v>
          </cell>
          <cell r="J42"/>
          <cell r="K42"/>
          <cell r="L42"/>
          <cell r="M42"/>
          <cell r="N42"/>
          <cell r="O42"/>
          <cell r="P42" t="str">
            <v>NS</v>
          </cell>
          <cell r="Q42">
            <v>137</v>
          </cell>
          <cell r="R42">
            <v>0.19642857142857142</v>
          </cell>
          <cell r="S42"/>
          <cell r="T42"/>
          <cell r="U42">
            <v>0.30357142857142855</v>
          </cell>
          <cell r="V42">
            <v>0.21428571428571427</v>
          </cell>
          <cell r="W42">
            <v>0.8214285714285714</v>
          </cell>
          <cell r="X42"/>
          <cell r="Y42"/>
          <cell r="Z42"/>
          <cell r="AA42"/>
          <cell r="AB42"/>
          <cell r="AC42"/>
          <cell r="AD42"/>
          <cell r="AF42">
            <v>56</v>
          </cell>
          <cell r="AG42">
            <v>21</v>
          </cell>
          <cell r="AH42">
            <v>35</v>
          </cell>
          <cell r="AI42"/>
          <cell r="AJ42">
            <v>56</v>
          </cell>
          <cell r="AK42">
            <v>21</v>
          </cell>
          <cell r="AL42">
            <v>35</v>
          </cell>
          <cell r="AM42"/>
          <cell r="AN42"/>
          <cell r="AO42"/>
          <cell r="AP42"/>
          <cell r="AQ42"/>
          <cell r="AR42">
            <v>1</v>
          </cell>
          <cell r="AS42">
            <v>1</v>
          </cell>
          <cell r="AT42">
            <v>1</v>
          </cell>
          <cell r="AU42">
            <v>1</v>
          </cell>
          <cell r="AV42"/>
          <cell r="AW42"/>
          <cell r="AX42" t="str">
            <v>137AMNS</v>
          </cell>
          <cell r="AY42" t="str">
            <v>137PMNS</v>
          </cell>
          <cell r="AZ42" t="str">
            <v>137AMNS</v>
          </cell>
          <cell r="BA42" t="str">
            <v>137PMNS</v>
          </cell>
          <cell r="BB42" t="str">
            <v>NS</v>
          </cell>
          <cell r="BC42">
            <v>4</v>
          </cell>
          <cell r="BD42">
            <v>6</v>
          </cell>
          <cell r="BE42">
            <v>5</v>
          </cell>
          <cell r="BF42">
            <v>17</v>
          </cell>
          <cell r="BG42"/>
          <cell r="BH42">
            <v>7</v>
          </cell>
          <cell r="BI42">
            <v>11</v>
          </cell>
          <cell r="BJ42">
            <v>7</v>
          </cell>
          <cell r="BK42">
            <v>29</v>
          </cell>
          <cell r="BM42" t="b">
            <v>1</v>
          </cell>
          <cell r="BN42" t="b">
            <v>1</v>
          </cell>
        </row>
        <row r="43">
          <cell r="A43">
            <v>138</v>
          </cell>
          <cell r="D43">
            <v>69.5</v>
          </cell>
          <cell r="E43" t="str">
            <v/>
          </cell>
          <cell r="F43">
            <v>69.5</v>
          </cell>
          <cell r="G43" t="str">
            <v/>
          </cell>
          <cell r="H43"/>
          <cell r="I43">
            <v>69.5</v>
          </cell>
          <cell r="J43"/>
          <cell r="K43"/>
          <cell r="L43"/>
          <cell r="M43"/>
          <cell r="N43"/>
          <cell r="O43"/>
          <cell r="P43" t="str">
            <v>NS</v>
          </cell>
          <cell r="Q43">
            <v>138</v>
          </cell>
          <cell r="R43">
            <v>0.22302158273381295</v>
          </cell>
          <cell r="S43"/>
          <cell r="T43"/>
          <cell r="U43">
            <v>5.7553956834532377E-2</v>
          </cell>
          <cell r="V43">
            <v>0.21582733812949639</v>
          </cell>
          <cell r="W43">
            <v>0.97841726618705038</v>
          </cell>
          <cell r="X43"/>
          <cell r="Y43"/>
          <cell r="Z43"/>
          <cell r="AA43"/>
          <cell r="AB43"/>
          <cell r="AC43"/>
          <cell r="AD43"/>
          <cell r="AF43">
            <v>139</v>
          </cell>
          <cell r="AG43">
            <v>0</v>
          </cell>
          <cell r="AH43">
            <v>139</v>
          </cell>
          <cell r="AI43"/>
          <cell r="AJ43">
            <v>139</v>
          </cell>
          <cell r="AK43">
            <v>0</v>
          </cell>
          <cell r="AL43">
            <v>139</v>
          </cell>
          <cell r="AM43"/>
          <cell r="AN43"/>
          <cell r="AO43"/>
          <cell r="AP43"/>
          <cell r="AQ43"/>
          <cell r="AR43">
            <v>1</v>
          </cell>
          <cell r="AS43">
            <v>1</v>
          </cell>
          <cell r="AT43">
            <v>1</v>
          </cell>
          <cell r="AU43">
            <v>1</v>
          </cell>
          <cell r="AV43"/>
          <cell r="AW43"/>
          <cell r="AX43" t="str">
            <v>138AMNS</v>
          </cell>
          <cell r="AY43" t="str">
            <v>138PMNS</v>
          </cell>
          <cell r="AZ43" t="str">
            <v>138AMNS</v>
          </cell>
          <cell r="BA43" t="str">
            <v>138PMNS</v>
          </cell>
          <cell r="BB43" t="str">
            <v>NS</v>
          </cell>
          <cell r="BC43">
            <v>0</v>
          </cell>
          <cell r="BD43">
            <v>0</v>
          </cell>
          <cell r="BE43">
            <v>0</v>
          </cell>
          <cell r="BF43">
            <v>0</v>
          </cell>
          <cell r="BG43"/>
          <cell r="BH43">
            <v>31</v>
          </cell>
          <cell r="BI43">
            <v>8</v>
          </cell>
          <cell r="BJ43">
            <v>30</v>
          </cell>
          <cell r="BK43">
            <v>136</v>
          </cell>
          <cell r="BM43" t="b">
            <v>0</v>
          </cell>
          <cell r="BN43" t="b">
            <v>1</v>
          </cell>
        </row>
        <row r="44">
          <cell r="A44">
            <v>139</v>
          </cell>
          <cell r="D44">
            <v>114.25</v>
          </cell>
          <cell r="E44">
            <v>89</v>
          </cell>
          <cell r="F44">
            <v>139.5</v>
          </cell>
          <cell r="G44">
            <v>1.5674157303370786</v>
          </cell>
          <cell r="H44"/>
          <cell r="I44">
            <v>114.25</v>
          </cell>
          <cell r="J44"/>
          <cell r="K44"/>
          <cell r="L44"/>
          <cell r="M44"/>
          <cell r="N44"/>
          <cell r="O44"/>
          <cell r="P44" t="str">
            <v>NS</v>
          </cell>
          <cell r="Q44">
            <v>139</v>
          </cell>
          <cell r="R44">
            <v>0.28884026258205692</v>
          </cell>
          <cell r="S44"/>
          <cell r="T44"/>
          <cell r="U44">
            <v>0.33916849015317285</v>
          </cell>
          <cell r="V44">
            <v>2.1881838074398249E-2</v>
          </cell>
          <cell r="W44">
            <v>2.4070021881838075E-2</v>
          </cell>
          <cell r="X44"/>
          <cell r="Y44"/>
          <cell r="Z44"/>
          <cell r="AA44"/>
          <cell r="AB44"/>
          <cell r="AC44"/>
          <cell r="AD44"/>
          <cell r="AF44">
            <v>457</v>
          </cell>
          <cell r="AG44">
            <v>178</v>
          </cell>
          <cell r="AH44">
            <v>279</v>
          </cell>
          <cell r="AI44"/>
          <cell r="AJ44">
            <v>457</v>
          </cell>
          <cell r="AK44">
            <v>178</v>
          </cell>
          <cell r="AL44">
            <v>279</v>
          </cell>
          <cell r="AM44"/>
          <cell r="AN44"/>
          <cell r="AO44"/>
          <cell r="AP44"/>
          <cell r="AQ44"/>
          <cell r="AR44">
            <v>1</v>
          </cell>
          <cell r="AS44">
            <v>1</v>
          </cell>
          <cell r="AT44">
            <v>1</v>
          </cell>
          <cell r="AU44">
            <v>1</v>
          </cell>
          <cell r="AV44"/>
          <cell r="AW44"/>
          <cell r="AX44" t="str">
            <v>139AMNS</v>
          </cell>
          <cell r="AY44" t="str">
            <v>139PMNS</v>
          </cell>
          <cell r="AZ44" t="str">
            <v>139AMNS</v>
          </cell>
          <cell r="BA44" t="str">
            <v>139PMNS</v>
          </cell>
          <cell r="BB44" t="str">
            <v>NS</v>
          </cell>
          <cell r="BC44">
            <v>58</v>
          </cell>
          <cell r="BD44">
            <v>78</v>
          </cell>
          <cell r="BE44">
            <v>1</v>
          </cell>
          <cell r="BF44">
            <v>2</v>
          </cell>
          <cell r="BG44"/>
          <cell r="BH44">
            <v>74</v>
          </cell>
          <cell r="BI44">
            <v>77</v>
          </cell>
          <cell r="BJ44">
            <v>9</v>
          </cell>
          <cell r="BK44">
            <v>9</v>
          </cell>
          <cell r="BM44" t="b">
            <v>1</v>
          </cell>
          <cell r="BN44" t="b">
            <v>1</v>
          </cell>
        </row>
        <row r="45">
          <cell r="A45">
            <v>140</v>
          </cell>
          <cell r="D45">
            <v>13</v>
          </cell>
          <cell r="E45">
            <v>11.5</v>
          </cell>
          <cell r="F45">
            <v>14.5</v>
          </cell>
          <cell r="G45">
            <v>1.2608695652173914</v>
          </cell>
          <cell r="H45"/>
          <cell r="I45">
            <v>13</v>
          </cell>
          <cell r="J45"/>
          <cell r="K45"/>
          <cell r="L45"/>
          <cell r="M45"/>
          <cell r="N45"/>
          <cell r="O45"/>
          <cell r="P45" t="str">
            <v>NS</v>
          </cell>
          <cell r="Q45">
            <v>140</v>
          </cell>
          <cell r="R45">
            <v>0.13461538461538461</v>
          </cell>
          <cell r="S45"/>
          <cell r="T45"/>
          <cell r="U45">
            <v>0.30769230769230771</v>
          </cell>
          <cell r="V45">
            <v>0.23076923076923078</v>
          </cell>
          <cell r="W45">
            <v>0.42307692307692307</v>
          </cell>
          <cell r="X45"/>
          <cell r="Y45"/>
          <cell r="Z45"/>
          <cell r="AA45"/>
          <cell r="AB45"/>
          <cell r="AC45"/>
          <cell r="AD45"/>
          <cell r="AF45">
            <v>52</v>
          </cell>
          <cell r="AG45">
            <v>23</v>
          </cell>
          <cell r="AH45">
            <v>29</v>
          </cell>
          <cell r="AI45"/>
          <cell r="AJ45">
            <v>52</v>
          </cell>
          <cell r="AK45">
            <v>23</v>
          </cell>
          <cell r="AL45">
            <v>29</v>
          </cell>
          <cell r="AM45"/>
          <cell r="AN45"/>
          <cell r="AO45"/>
          <cell r="AP45"/>
          <cell r="AQ45"/>
          <cell r="AR45">
            <v>1</v>
          </cell>
          <cell r="AS45">
            <v>1</v>
          </cell>
          <cell r="AT45">
            <v>1</v>
          </cell>
          <cell r="AU45">
            <v>1</v>
          </cell>
          <cell r="AV45"/>
          <cell r="AW45"/>
          <cell r="AX45" t="str">
            <v>140AMNS</v>
          </cell>
          <cell r="AY45" t="str">
            <v>140PMNS</v>
          </cell>
          <cell r="AZ45" t="str">
            <v>140AMNS</v>
          </cell>
          <cell r="BA45" t="str">
            <v>140PMNS</v>
          </cell>
          <cell r="BB45" t="str">
            <v>NS</v>
          </cell>
          <cell r="BC45">
            <v>2</v>
          </cell>
          <cell r="BD45">
            <v>6</v>
          </cell>
          <cell r="BE45">
            <v>6</v>
          </cell>
          <cell r="BF45">
            <v>11</v>
          </cell>
          <cell r="BG45"/>
          <cell r="BH45">
            <v>5</v>
          </cell>
          <cell r="BI45">
            <v>10</v>
          </cell>
          <cell r="BJ45">
            <v>6</v>
          </cell>
          <cell r="BK45">
            <v>11</v>
          </cell>
          <cell r="BM45" t="b">
            <v>1</v>
          </cell>
          <cell r="BN45" t="b">
            <v>1</v>
          </cell>
        </row>
        <row r="46">
          <cell r="A46">
            <v>141</v>
          </cell>
          <cell r="D46">
            <v>85.5</v>
          </cell>
          <cell r="E46" t="str">
            <v/>
          </cell>
          <cell r="F46">
            <v>85.5</v>
          </cell>
          <cell r="G46" t="str">
            <v/>
          </cell>
          <cell r="H46"/>
          <cell r="I46">
            <v>85.5</v>
          </cell>
          <cell r="J46"/>
          <cell r="K46"/>
          <cell r="L46"/>
          <cell r="M46"/>
          <cell r="N46"/>
          <cell r="O46"/>
          <cell r="P46" t="str">
            <v>NS</v>
          </cell>
          <cell r="Q46">
            <v>141</v>
          </cell>
          <cell r="R46">
            <v>9.6491228070175433E-2</v>
          </cell>
          <cell r="S46"/>
          <cell r="T46"/>
          <cell r="U46">
            <v>0.22514619883040934</v>
          </cell>
          <cell r="V46">
            <v>1.7543859649122806E-2</v>
          </cell>
          <cell r="W46">
            <v>9.6491228070175433E-2</v>
          </cell>
          <cell r="X46"/>
          <cell r="Y46"/>
          <cell r="Z46"/>
          <cell r="AA46"/>
          <cell r="AB46"/>
          <cell r="AC46"/>
          <cell r="AD46"/>
          <cell r="AF46">
            <v>171</v>
          </cell>
          <cell r="AG46">
            <v>0</v>
          </cell>
          <cell r="AH46">
            <v>171</v>
          </cell>
          <cell r="AI46"/>
          <cell r="AJ46">
            <v>171</v>
          </cell>
          <cell r="AK46">
            <v>0</v>
          </cell>
          <cell r="AL46">
            <v>171</v>
          </cell>
          <cell r="AM46"/>
          <cell r="AN46"/>
          <cell r="AO46"/>
          <cell r="AP46"/>
          <cell r="AQ46"/>
          <cell r="AR46">
            <v>1</v>
          </cell>
          <cell r="AS46">
            <v>1</v>
          </cell>
          <cell r="AT46">
            <v>1</v>
          </cell>
          <cell r="AU46">
            <v>1</v>
          </cell>
          <cell r="AV46"/>
          <cell r="AW46"/>
          <cell r="AX46" t="str">
            <v>141AMNS</v>
          </cell>
          <cell r="AY46" t="str">
            <v>141PMNS</v>
          </cell>
          <cell r="AZ46" t="str">
            <v>141AMNS</v>
          </cell>
          <cell r="BA46" t="str">
            <v>141PMNS</v>
          </cell>
          <cell r="BB46" t="str">
            <v>NS</v>
          </cell>
          <cell r="BC46">
            <v>0</v>
          </cell>
          <cell r="BD46">
            <v>0</v>
          </cell>
          <cell r="BE46">
            <v>0</v>
          </cell>
          <cell r="BF46">
            <v>0</v>
          </cell>
          <cell r="BG46"/>
          <cell r="BH46">
            <v>16.5</v>
          </cell>
          <cell r="BI46">
            <v>38.5</v>
          </cell>
          <cell r="BJ46">
            <v>3</v>
          </cell>
          <cell r="BK46">
            <v>16.5</v>
          </cell>
          <cell r="BM46" t="b">
            <v>0</v>
          </cell>
          <cell r="BN46" t="b">
            <v>1</v>
          </cell>
        </row>
        <row r="47">
          <cell r="A47">
            <v>142</v>
          </cell>
          <cell r="D47">
            <v>18.5</v>
          </cell>
          <cell r="E47">
            <v>18.5</v>
          </cell>
          <cell r="F47" t="str">
            <v/>
          </cell>
          <cell r="G47" t="str">
            <v/>
          </cell>
          <cell r="H47"/>
          <cell r="I47">
            <v>18.5</v>
          </cell>
          <cell r="J47"/>
          <cell r="K47"/>
          <cell r="L47"/>
          <cell r="M47"/>
          <cell r="N47"/>
          <cell r="O47"/>
          <cell r="P47" t="str">
            <v>NS</v>
          </cell>
          <cell r="Q47">
            <v>142</v>
          </cell>
          <cell r="R47">
            <v>0.24324324324324326</v>
          </cell>
          <cell r="S47"/>
          <cell r="T47"/>
          <cell r="U47">
            <v>0.1891891891891892</v>
          </cell>
          <cell r="V47">
            <v>0.1891891891891892</v>
          </cell>
          <cell r="W47">
            <v>0.91891891891891897</v>
          </cell>
          <cell r="X47"/>
          <cell r="Y47"/>
          <cell r="Z47"/>
          <cell r="AA47"/>
          <cell r="AB47"/>
          <cell r="AC47"/>
          <cell r="AD47"/>
          <cell r="AF47">
            <v>37</v>
          </cell>
          <cell r="AG47">
            <v>37</v>
          </cell>
          <cell r="AH47">
            <v>0</v>
          </cell>
          <cell r="AI47"/>
          <cell r="AJ47">
            <v>37</v>
          </cell>
          <cell r="AK47">
            <v>37</v>
          </cell>
          <cell r="AL47">
            <v>0</v>
          </cell>
          <cell r="AM47"/>
          <cell r="AN47"/>
          <cell r="AO47"/>
          <cell r="AP47"/>
          <cell r="AQ47"/>
          <cell r="AR47">
            <v>1</v>
          </cell>
          <cell r="AS47">
            <v>1</v>
          </cell>
          <cell r="AT47">
            <v>1</v>
          </cell>
          <cell r="AU47">
            <v>1</v>
          </cell>
          <cell r="AV47"/>
          <cell r="AW47"/>
          <cell r="AX47" t="str">
            <v>142AMNS</v>
          </cell>
          <cell r="AY47" t="str">
            <v>142PMNS</v>
          </cell>
          <cell r="AZ47" t="str">
            <v>142AMNS</v>
          </cell>
          <cell r="BA47" t="str">
            <v>142PMNS</v>
          </cell>
          <cell r="BB47" t="str">
            <v>NS</v>
          </cell>
          <cell r="BC47">
            <v>9</v>
          </cell>
          <cell r="BD47">
            <v>7</v>
          </cell>
          <cell r="BE47">
            <v>7</v>
          </cell>
          <cell r="BF47">
            <v>34</v>
          </cell>
          <cell r="BG47"/>
          <cell r="BH47">
            <v>0</v>
          </cell>
          <cell r="BI47">
            <v>0</v>
          </cell>
          <cell r="BJ47">
            <v>0</v>
          </cell>
          <cell r="BK47">
            <v>0</v>
          </cell>
          <cell r="BM47" t="b">
            <v>0</v>
          </cell>
          <cell r="BN47" t="b">
            <v>1</v>
          </cell>
        </row>
        <row r="48">
          <cell r="A48">
            <v>143</v>
          </cell>
          <cell r="D48">
            <v>15.5</v>
          </cell>
          <cell r="E48">
            <v>15.5</v>
          </cell>
          <cell r="F48" t="str">
            <v/>
          </cell>
          <cell r="G48" t="str">
            <v/>
          </cell>
          <cell r="H48"/>
          <cell r="I48">
            <v>15.5</v>
          </cell>
          <cell r="J48"/>
          <cell r="K48"/>
          <cell r="L48"/>
          <cell r="M48"/>
          <cell r="N48"/>
          <cell r="O48"/>
          <cell r="P48" t="str">
            <v>NS</v>
          </cell>
          <cell r="Q48">
            <v>143</v>
          </cell>
          <cell r="R48">
            <v>6.4516129032258063E-2</v>
          </cell>
          <cell r="S48"/>
          <cell r="T48"/>
          <cell r="U48">
            <v>0.4838709677419355</v>
          </cell>
          <cell r="V48">
            <v>0.22580645161290322</v>
          </cell>
          <cell r="W48">
            <v>0.29032258064516131</v>
          </cell>
          <cell r="X48"/>
          <cell r="Y48"/>
          <cell r="Z48"/>
          <cell r="AA48"/>
          <cell r="AB48"/>
          <cell r="AC48"/>
          <cell r="AD48"/>
          <cell r="AF48">
            <v>31</v>
          </cell>
          <cell r="AG48">
            <v>31</v>
          </cell>
          <cell r="AH48">
            <v>0</v>
          </cell>
          <cell r="AI48"/>
          <cell r="AJ48">
            <v>31</v>
          </cell>
          <cell r="AK48">
            <v>31</v>
          </cell>
          <cell r="AL48">
            <v>0</v>
          </cell>
          <cell r="AM48"/>
          <cell r="AN48"/>
          <cell r="AO48"/>
          <cell r="AP48"/>
          <cell r="AQ48"/>
          <cell r="AR48">
            <v>1</v>
          </cell>
          <cell r="AS48">
            <v>1</v>
          </cell>
          <cell r="AT48">
            <v>1</v>
          </cell>
          <cell r="AU48">
            <v>1</v>
          </cell>
          <cell r="AV48"/>
          <cell r="AW48"/>
          <cell r="AX48" t="str">
            <v>143AMNS</v>
          </cell>
          <cell r="AY48" t="str">
            <v>143PMNS</v>
          </cell>
          <cell r="AZ48" t="str">
            <v>143AMNS</v>
          </cell>
          <cell r="BA48" t="str">
            <v>143PMNS</v>
          </cell>
          <cell r="BB48" t="str">
            <v>NS</v>
          </cell>
          <cell r="BC48">
            <v>2</v>
          </cell>
          <cell r="BD48">
            <v>15</v>
          </cell>
          <cell r="BE48">
            <v>7</v>
          </cell>
          <cell r="BF48">
            <v>9</v>
          </cell>
          <cell r="BG48"/>
          <cell r="BH48">
            <v>0</v>
          </cell>
          <cell r="BI48">
            <v>0</v>
          </cell>
          <cell r="BJ48">
            <v>0</v>
          </cell>
          <cell r="BK48">
            <v>0</v>
          </cell>
          <cell r="BM48" t="b">
            <v>0</v>
          </cell>
          <cell r="BN48" t="b">
            <v>1</v>
          </cell>
        </row>
        <row r="49">
          <cell r="A49">
            <v>144</v>
          </cell>
          <cell r="D49">
            <v>18</v>
          </cell>
          <cell r="E49" t="str">
            <v/>
          </cell>
          <cell r="F49">
            <v>18</v>
          </cell>
          <cell r="G49" t="str">
            <v/>
          </cell>
          <cell r="H49"/>
          <cell r="I49">
            <v>18</v>
          </cell>
          <cell r="J49"/>
          <cell r="K49"/>
          <cell r="L49"/>
          <cell r="M49"/>
          <cell r="N49"/>
          <cell r="O49"/>
          <cell r="P49" t="str">
            <v>NS</v>
          </cell>
          <cell r="Q49">
            <v>144</v>
          </cell>
          <cell r="R49">
            <v>0.19444444444444445</v>
          </cell>
          <cell r="S49"/>
          <cell r="T49"/>
          <cell r="U49">
            <v>0.22222222222222221</v>
          </cell>
          <cell r="V49">
            <v>0.30555555555555558</v>
          </cell>
          <cell r="W49">
            <v>0.86111111111111116</v>
          </cell>
          <cell r="X49"/>
          <cell r="Y49"/>
          <cell r="Z49"/>
          <cell r="AA49"/>
          <cell r="AB49"/>
          <cell r="AC49"/>
          <cell r="AD49"/>
          <cell r="AF49">
            <v>36</v>
          </cell>
          <cell r="AG49">
            <v>0</v>
          </cell>
          <cell r="AH49">
            <v>36</v>
          </cell>
          <cell r="AI49"/>
          <cell r="AJ49">
            <v>36</v>
          </cell>
          <cell r="AK49">
            <v>0</v>
          </cell>
          <cell r="AL49">
            <v>36</v>
          </cell>
          <cell r="AM49"/>
          <cell r="AN49"/>
          <cell r="AO49"/>
          <cell r="AP49"/>
          <cell r="AQ49"/>
          <cell r="AR49">
            <v>1</v>
          </cell>
          <cell r="AS49">
            <v>1</v>
          </cell>
          <cell r="AT49">
            <v>1</v>
          </cell>
          <cell r="AU49">
            <v>1</v>
          </cell>
          <cell r="AV49"/>
          <cell r="AW49"/>
          <cell r="AX49" t="str">
            <v>144AMNS</v>
          </cell>
          <cell r="AY49" t="str">
            <v>144PMNS</v>
          </cell>
          <cell r="AZ49" t="str">
            <v>144AMNS</v>
          </cell>
          <cell r="BA49" t="str">
            <v>144PMNS</v>
          </cell>
          <cell r="BB49" t="str">
            <v>NS</v>
          </cell>
          <cell r="BC49">
            <v>0</v>
          </cell>
          <cell r="BD49">
            <v>0</v>
          </cell>
          <cell r="BE49">
            <v>0</v>
          </cell>
          <cell r="BF49">
            <v>0</v>
          </cell>
          <cell r="BG49"/>
          <cell r="BH49">
            <v>7</v>
          </cell>
          <cell r="BI49">
            <v>8</v>
          </cell>
          <cell r="BJ49">
            <v>11</v>
          </cell>
          <cell r="BK49">
            <v>31</v>
          </cell>
          <cell r="BM49" t="b">
            <v>0</v>
          </cell>
          <cell r="BN49" t="b">
            <v>1</v>
          </cell>
        </row>
        <row r="50">
          <cell r="A50">
            <v>145</v>
          </cell>
          <cell r="D50">
            <v>12.75</v>
          </cell>
          <cell r="E50">
            <v>10</v>
          </cell>
          <cell r="F50">
            <v>15.5</v>
          </cell>
          <cell r="G50">
            <v>1.55</v>
          </cell>
          <cell r="H50"/>
          <cell r="I50">
            <v>12.75</v>
          </cell>
          <cell r="J50"/>
          <cell r="K50"/>
          <cell r="L50"/>
          <cell r="M50"/>
          <cell r="N50"/>
          <cell r="O50"/>
          <cell r="P50" t="str">
            <v>NS</v>
          </cell>
          <cell r="Q50">
            <v>145</v>
          </cell>
          <cell r="R50">
            <v>0.23529411764705882</v>
          </cell>
          <cell r="S50"/>
          <cell r="T50"/>
          <cell r="U50">
            <v>0.21568627450980393</v>
          </cell>
          <cell r="V50">
            <v>0.19607843137254902</v>
          </cell>
          <cell r="W50">
            <v>0.5490196078431373</v>
          </cell>
          <cell r="X50"/>
          <cell r="Y50"/>
          <cell r="Z50"/>
          <cell r="AA50"/>
          <cell r="AB50"/>
          <cell r="AC50"/>
          <cell r="AD50"/>
          <cell r="AF50">
            <v>51</v>
          </cell>
          <cell r="AG50">
            <v>20</v>
          </cell>
          <cell r="AH50">
            <v>31</v>
          </cell>
          <cell r="AI50"/>
          <cell r="AJ50">
            <v>51</v>
          </cell>
          <cell r="AK50">
            <v>20</v>
          </cell>
          <cell r="AL50">
            <v>31</v>
          </cell>
          <cell r="AM50"/>
          <cell r="AN50"/>
          <cell r="AO50"/>
          <cell r="AP50"/>
          <cell r="AQ50"/>
          <cell r="AR50">
            <v>1</v>
          </cell>
          <cell r="AS50">
            <v>1</v>
          </cell>
          <cell r="AT50">
            <v>1</v>
          </cell>
          <cell r="AU50">
            <v>1</v>
          </cell>
          <cell r="AV50"/>
          <cell r="AW50"/>
          <cell r="AX50" t="str">
            <v>145AMNS</v>
          </cell>
          <cell r="AY50" t="str">
            <v>145PMNS</v>
          </cell>
          <cell r="AZ50" t="str">
            <v>145AMNS</v>
          </cell>
          <cell r="BA50" t="str">
            <v>145PMNS</v>
          </cell>
          <cell r="BB50" t="str">
            <v>NS</v>
          </cell>
          <cell r="BC50">
            <v>3</v>
          </cell>
          <cell r="BD50">
            <v>4</v>
          </cell>
          <cell r="BE50">
            <v>4</v>
          </cell>
          <cell r="BF50">
            <v>9</v>
          </cell>
          <cell r="BG50"/>
          <cell r="BH50">
            <v>9</v>
          </cell>
          <cell r="BI50">
            <v>7</v>
          </cell>
          <cell r="BJ50">
            <v>6</v>
          </cell>
          <cell r="BK50">
            <v>19</v>
          </cell>
          <cell r="BM50" t="b">
            <v>1</v>
          </cell>
          <cell r="BN50" t="b">
            <v>1</v>
          </cell>
        </row>
        <row r="51">
          <cell r="A51">
            <v>146</v>
          </cell>
          <cell r="D51">
            <v>34.5</v>
          </cell>
          <cell r="E51">
            <v>14.5</v>
          </cell>
          <cell r="F51">
            <v>54.5</v>
          </cell>
          <cell r="G51">
            <v>3.7586206896551726</v>
          </cell>
          <cell r="H51"/>
          <cell r="I51">
            <v>34.5</v>
          </cell>
          <cell r="J51"/>
          <cell r="K51"/>
          <cell r="L51"/>
          <cell r="M51"/>
          <cell r="N51"/>
          <cell r="O51"/>
          <cell r="P51" t="str">
            <v>NS</v>
          </cell>
          <cell r="Q51">
            <v>146</v>
          </cell>
          <cell r="R51">
            <v>8.6956521739130432E-2</v>
          </cell>
          <cell r="S51"/>
          <cell r="T51"/>
          <cell r="U51">
            <v>0.16666666666666666</v>
          </cell>
          <cell r="V51">
            <v>0.17391304347826086</v>
          </cell>
          <cell r="W51">
            <v>0.36956521739130432</v>
          </cell>
          <cell r="X51"/>
          <cell r="Y51"/>
          <cell r="Z51"/>
          <cell r="AA51"/>
          <cell r="AB51"/>
          <cell r="AC51"/>
          <cell r="AD51"/>
          <cell r="AF51">
            <v>138</v>
          </cell>
          <cell r="AG51">
            <v>29</v>
          </cell>
          <cell r="AH51">
            <v>109</v>
          </cell>
          <cell r="AI51"/>
          <cell r="AJ51">
            <v>138</v>
          </cell>
          <cell r="AK51">
            <v>29</v>
          </cell>
          <cell r="AL51">
            <v>109</v>
          </cell>
          <cell r="AM51"/>
          <cell r="AN51"/>
          <cell r="AO51"/>
          <cell r="AP51"/>
          <cell r="AQ51"/>
          <cell r="AR51">
            <v>1</v>
          </cell>
          <cell r="AS51">
            <v>1</v>
          </cell>
          <cell r="AT51">
            <v>1</v>
          </cell>
          <cell r="AU51">
            <v>1</v>
          </cell>
          <cell r="AV51"/>
          <cell r="AW51"/>
          <cell r="AX51" t="str">
            <v>146AMNS</v>
          </cell>
          <cell r="AY51" t="str">
            <v>146PMNS</v>
          </cell>
          <cell r="AZ51" t="str">
            <v>146AMNS</v>
          </cell>
          <cell r="BA51" t="str">
            <v>146PMNS</v>
          </cell>
          <cell r="BB51" t="str">
            <v>NS</v>
          </cell>
          <cell r="BC51">
            <v>2</v>
          </cell>
          <cell r="BD51">
            <v>12</v>
          </cell>
          <cell r="BE51">
            <v>10</v>
          </cell>
          <cell r="BF51">
            <v>17</v>
          </cell>
          <cell r="BG51"/>
          <cell r="BH51">
            <v>10</v>
          </cell>
          <cell r="BI51">
            <v>11</v>
          </cell>
          <cell r="BJ51">
            <v>14</v>
          </cell>
          <cell r="BK51">
            <v>34</v>
          </cell>
          <cell r="BM51" t="b">
            <v>1</v>
          </cell>
          <cell r="BN51" t="b">
            <v>1</v>
          </cell>
        </row>
        <row r="52">
          <cell r="A52">
            <v>147</v>
          </cell>
          <cell r="D52">
            <v>8.75</v>
          </cell>
          <cell r="E52">
            <v>9.5</v>
          </cell>
          <cell r="F52">
            <v>8</v>
          </cell>
          <cell r="G52">
            <v>0.84210526315789469</v>
          </cell>
          <cell r="H52"/>
          <cell r="I52">
            <v>8.75</v>
          </cell>
          <cell r="J52"/>
          <cell r="K52"/>
          <cell r="L52"/>
          <cell r="M52"/>
          <cell r="N52"/>
          <cell r="O52"/>
          <cell r="P52" t="str">
            <v>NS</v>
          </cell>
          <cell r="Q52">
            <v>147</v>
          </cell>
          <cell r="R52">
            <v>0.11428571428571428</v>
          </cell>
          <cell r="S52"/>
          <cell r="T52"/>
          <cell r="U52">
            <v>0.37142857142857144</v>
          </cell>
          <cell r="V52">
            <v>0.31428571428571428</v>
          </cell>
          <cell r="W52">
            <v>0.68571428571428572</v>
          </cell>
          <cell r="X52"/>
          <cell r="Y52"/>
          <cell r="Z52"/>
          <cell r="AA52"/>
          <cell r="AB52"/>
          <cell r="AC52"/>
          <cell r="AD52"/>
          <cell r="AF52">
            <v>35</v>
          </cell>
          <cell r="AG52">
            <v>19</v>
          </cell>
          <cell r="AH52">
            <v>16</v>
          </cell>
          <cell r="AI52"/>
          <cell r="AJ52">
            <v>35</v>
          </cell>
          <cell r="AK52">
            <v>19</v>
          </cell>
          <cell r="AL52">
            <v>16</v>
          </cell>
          <cell r="AM52"/>
          <cell r="AN52"/>
          <cell r="AO52"/>
          <cell r="AP52"/>
          <cell r="AQ52"/>
          <cell r="AR52">
            <v>1</v>
          </cell>
          <cell r="AS52">
            <v>1</v>
          </cell>
          <cell r="AT52">
            <v>1</v>
          </cell>
          <cell r="AU52">
            <v>1</v>
          </cell>
          <cell r="AV52"/>
          <cell r="AW52"/>
          <cell r="AX52" t="str">
            <v>147AMNS</v>
          </cell>
          <cell r="AY52" t="str">
            <v>147PMNS</v>
          </cell>
          <cell r="AZ52" t="str">
            <v>147AMNS</v>
          </cell>
          <cell r="BA52" t="str">
            <v>147PMNS</v>
          </cell>
          <cell r="BB52" t="str">
            <v>NS</v>
          </cell>
          <cell r="BC52">
            <v>3</v>
          </cell>
          <cell r="BD52">
            <v>9</v>
          </cell>
          <cell r="BE52">
            <v>6</v>
          </cell>
          <cell r="BF52">
            <v>15</v>
          </cell>
          <cell r="BG52"/>
          <cell r="BH52">
            <v>1</v>
          </cell>
          <cell r="BI52">
            <v>4</v>
          </cell>
          <cell r="BJ52">
            <v>5</v>
          </cell>
          <cell r="BK52">
            <v>9</v>
          </cell>
          <cell r="BM52" t="b">
            <v>1</v>
          </cell>
          <cell r="BN52" t="b">
            <v>1</v>
          </cell>
        </row>
        <row r="53">
          <cell r="A53">
            <v>148</v>
          </cell>
          <cell r="D53">
            <v>11.5</v>
          </cell>
          <cell r="E53">
            <v>10.5</v>
          </cell>
          <cell r="F53">
            <v>12.5</v>
          </cell>
          <cell r="G53">
            <v>1.1904761904761905</v>
          </cell>
          <cell r="H53"/>
          <cell r="I53">
            <v>11.5</v>
          </cell>
          <cell r="J53"/>
          <cell r="K53"/>
          <cell r="L53"/>
          <cell r="M53"/>
          <cell r="N53"/>
          <cell r="O53"/>
          <cell r="P53" t="str">
            <v>NS</v>
          </cell>
          <cell r="Q53">
            <v>148</v>
          </cell>
          <cell r="R53">
            <v>0.10869565217391304</v>
          </cell>
          <cell r="S53"/>
          <cell r="T53"/>
          <cell r="U53">
            <v>0.34782608695652173</v>
          </cell>
          <cell r="V53">
            <v>0.2391304347826087</v>
          </cell>
          <cell r="W53">
            <v>0.65217391304347827</v>
          </cell>
          <cell r="X53"/>
          <cell r="Y53"/>
          <cell r="Z53"/>
          <cell r="AA53"/>
          <cell r="AB53"/>
          <cell r="AC53"/>
          <cell r="AD53"/>
          <cell r="AF53">
            <v>46</v>
          </cell>
          <cell r="AG53">
            <v>21</v>
          </cell>
          <cell r="AH53">
            <v>25</v>
          </cell>
          <cell r="AI53"/>
          <cell r="AJ53">
            <v>46</v>
          </cell>
          <cell r="AK53">
            <v>21</v>
          </cell>
          <cell r="AL53">
            <v>25</v>
          </cell>
          <cell r="AM53"/>
          <cell r="AN53"/>
          <cell r="AO53"/>
          <cell r="AP53"/>
          <cell r="AQ53"/>
          <cell r="AR53">
            <v>1</v>
          </cell>
          <cell r="AS53">
            <v>1</v>
          </cell>
          <cell r="AT53">
            <v>1</v>
          </cell>
          <cell r="AU53">
            <v>1</v>
          </cell>
          <cell r="AV53"/>
          <cell r="AW53"/>
          <cell r="AX53" t="str">
            <v>148AMNS</v>
          </cell>
          <cell r="AY53" t="str">
            <v>148PMNS</v>
          </cell>
          <cell r="AZ53" t="str">
            <v>148AMNS</v>
          </cell>
          <cell r="BA53" t="str">
            <v>148PMNS</v>
          </cell>
          <cell r="BB53" t="str">
            <v>NS</v>
          </cell>
          <cell r="BC53">
            <v>2</v>
          </cell>
          <cell r="BD53">
            <v>11</v>
          </cell>
          <cell r="BE53">
            <v>4</v>
          </cell>
          <cell r="BF53">
            <v>10</v>
          </cell>
          <cell r="BG53"/>
          <cell r="BH53">
            <v>3</v>
          </cell>
          <cell r="BI53">
            <v>5</v>
          </cell>
          <cell r="BJ53">
            <v>7</v>
          </cell>
          <cell r="BK53">
            <v>20</v>
          </cell>
          <cell r="BM53" t="b">
            <v>1</v>
          </cell>
          <cell r="BN53" t="b">
            <v>1</v>
          </cell>
        </row>
        <row r="54">
          <cell r="A54">
            <v>149</v>
          </cell>
          <cell r="D54">
            <v>9.75</v>
          </cell>
          <cell r="E54">
            <v>5.5</v>
          </cell>
          <cell r="F54">
            <v>14</v>
          </cell>
          <cell r="G54">
            <v>2.5454545454545454</v>
          </cell>
          <cell r="H54"/>
          <cell r="I54">
            <v>9.75</v>
          </cell>
          <cell r="J54"/>
          <cell r="K54"/>
          <cell r="L54"/>
          <cell r="M54"/>
          <cell r="N54"/>
          <cell r="O54"/>
          <cell r="P54" t="str">
            <v>NS</v>
          </cell>
          <cell r="Q54">
            <v>149</v>
          </cell>
          <cell r="R54">
            <v>0.17948717948717949</v>
          </cell>
          <cell r="S54"/>
          <cell r="T54"/>
          <cell r="U54">
            <v>0.23076923076923078</v>
          </cell>
          <cell r="V54">
            <v>3.8461538461538464E-2</v>
          </cell>
          <cell r="W54">
            <v>0.12820512820512819</v>
          </cell>
          <cell r="X54"/>
          <cell r="Y54"/>
          <cell r="Z54"/>
          <cell r="AA54"/>
          <cell r="AB54"/>
          <cell r="AC54"/>
          <cell r="AD54"/>
          <cell r="AF54">
            <v>39</v>
          </cell>
          <cell r="AG54">
            <v>11</v>
          </cell>
          <cell r="AH54">
            <v>28</v>
          </cell>
          <cell r="AI54"/>
          <cell r="AJ54">
            <v>39</v>
          </cell>
          <cell r="AK54">
            <v>11</v>
          </cell>
          <cell r="AL54">
            <v>28</v>
          </cell>
          <cell r="AM54"/>
          <cell r="AN54"/>
          <cell r="AO54"/>
          <cell r="AP54"/>
          <cell r="AQ54"/>
          <cell r="AR54">
            <v>1</v>
          </cell>
          <cell r="AS54">
            <v>1</v>
          </cell>
          <cell r="AT54">
            <v>1</v>
          </cell>
          <cell r="AU54">
            <v>1</v>
          </cell>
          <cell r="AV54"/>
          <cell r="AW54"/>
          <cell r="AX54" t="str">
            <v>149AMNS</v>
          </cell>
          <cell r="AY54" t="str">
            <v>149PMNS</v>
          </cell>
          <cell r="AZ54" t="str">
            <v>149AMNS</v>
          </cell>
          <cell r="BA54" t="str">
            <v>149PMNS</v>
          </cell>
          <cell r="BB54" t="str">
            <v>NS</v>
          </cell>
          <cell r="BC54">
            <v>3</v>
          </cell>
          <cell r="BD54">
            <v>3</v>
          </cell>
          <cell r="BE54">
            <v>0</v>
          </cell>
          <cell r="BF54">
            <v>4</v>
          </cell>
          <cell r="BG54"/>
          <cell r="BH54">
            <v>4</v>
          </cell>
          <cell r="BI54">
            <v>6</v>
          </cell>
          <cell r="BJ54">
            <v>1.5</v>
          </cell>
          <cell r="BK54">
            <v>1</v>
          </cell>
          <cell r="BM54" t="b">
            <v>1</v>
          </cell>
          <cell r="BN54" t="b">
            <v>1</v>
          </cell>
        </row>
        <row r="55">
          <cell r="A55">
            <v>150</v>
          </cell>
          <cell r="D55">
            <v>11.75</v>
          </cell>
          <cell r="E55">
            <v>11</v>
          </cell>
          <cell r="F55">
            <v>12.5</v>
          </cell>
          <cell r="G55">
            <v>1.1363636363636365</v>
          </cell>
          <cell r="H55"/>
          <cell r="I55">
            <v>11.75</v>
          </cell>
          <cell r="J55"/>
          <cell r="K55"/>
          <cell r="L55"/>
          <cell r="M55"/>
          <cell r="N55"/>
          <cell r="O55"/>
          <cell r="P55" t="str">
            <v>NS</v>
          </cell>
          <cell r="Q55">
            <v>150</v>
          </cell>
          <cell r="R55">
            <v>0.31914893617021278</v>
          </cell>
          <cell r="S55"/>
          <cell r="T55"/>
          <cell r="U55">
            <v>0.57446808510638303</v>
          </cell>
          <cell r="V55">
            <v>8.5106382978723402E-2</v>
          </cell>
          <cell r="W55">
            <v>0.10638297872340426</v>
          </cell>
          <cell r="X55"/>
          <cell r="Y55"/>
          <cell r="Z55"/>
          <cell r="AA55"/>
          <cell r="AB55"/>
          <cell r="AC55"/>
          <cell r="AD55"/>
          <cell r="AF55">
            <v>47</v>
          </cell>
          <cell r="AG55">
            <v>22</v>
          </cell>
          <cell r="AH55">
            <v>25</v>
          </cell>
          <cell r="AI55"/>
          <cell r="AJ55">
            <v>47</v>
          </cell>
          <cell r="AK55">
            <v>22</v>
          </cell>
          <cell r="AL55">
            <v>25</v>
          </cell>
          <cell r="AM55"/>
          <cell r="AN55"/>
          <cell r="AO55"/>
          <cell r="AP55"/>
          <cell r="AQ55"/>
          <cell r="AR55">
            <v>1</v>
          </cell>
          <cell r="AS55">
            <v>1</v>
          </cell>
          <cell r="AT55">
            <v>1</v>
          </cell>
          <cell r="AU55">
            <v>1</v>
          </cell>
          <cell r="AV55"/>
          <cell r="AW55"/>
          <cell r="AX55" t="str">
            <v>150AMNS</v>
          </cell>
          <cell r="AY55" t="str">
            <v>150PMNS</v>
          </cell>
          <cell r="AZ55" t="str">
            <v>150AMNS</v>
          </cell>
          <cell r="BA55" t="str">
            <v>150PMNS</v>
          </cell>
          <cell r="BB55" t="str">
            <v>NS</v>
          </cell>
          <cell r="BC55">
            <v>7</v>
          </cell>
          <cell r="BD55">
            <v>10</v>
          </cell>
          <cell r="BE55">
            <v>3</v>
          </cell>
          <cell r="BF55">
            <v>4</v>
          </cell>
          <cell r="BG55"/>
          <cell r="BH55">
            <v>8</v>
          </cell>
          <cell r="BI55">
            <v>17</v>
          </cell>
          <cell r="BJ55">
            <v>1</v>
          </cell>
          <cell r="BK55">
            <v>1</v>
          </cell>
          <cell r="BM55" t="b">
            <v>1</v>
          </cell>
          <cell r="BN55" t="b">
            <v>1</v>
          </cell>
        </row>
        <row r="56">
          <cell r="A56">
            <v>151</v>
          </cell>
          <cell r="D56">
            <v>56.5</v>
          </cell>
          <cell r="E56">
            <v>30</v>
          </cell>
          <cell r="F56">
            <v>83</v>
          </cell>
          <cell r="G56">
            <v>2.7666666666666666</v>
          </cell>
          <cell r="H56"/>
          <cell r="I56">
            <v>56.5</v>
          </cell>
          <cell r="J56"/>
          <cell r="K56"/>
          <cell r="L56"/>
          <cell r="M56"/>
          <cell r="N56"/>
          <cell r="O56"/>
          <cell r="P56" t="str">
            <v>NS</v>
          </cell>
          <cell r="Q56">
            <v>151</v>
          </cell>
          <cell r="R56">
            <v>0.40707964601769914</v>
          </cell>
          <cell r="S56"/>
          <cell r="T56"/>
          <cell r="U56">
            <v>0.12831858407079647</v>
          </cell>
          <cell r="V56">
            <v>0.26548672566371684</v>
          </cell>
          <cell r="W56">
            <v>0.31858407079646017</v>
          </cell>
          <cell r="X56"/>
          <cell r="Y56"/>
          <cell r="Z56"/>
          <cell r="AA56"/>
          <cell r="AB56"/>
          <cell r="AC56"/>
          <cell r="AD56"/>
          <cell r="AF56">
            <v>226</v>
          </cell>
          <cell r="AG56">
            <v>60</v>
          </cell>
          <cell r="AH56">
            <v>166</v>
          </cell>
          <cell r="AI56"/>
          <cell r="AJ56">
            <v>226</v>
          </cell>
          <cell r="AK56">
            <v>60</v>
          </cell>
          <cell r="AL56">
            <v>166</v>
          </cell>
          <cell r="AM56"/>
          <cell r="AN56"/>
          <cell r="AO56"/>
          <cell r="AP56"/>
          <cell r="AQ56"/>
          <cell r="AR56">
            <v>1</v>
          </cell>
          <cell r="AS56">
            <v>1</v>
          </cell>
          <cell r="AT56">
            <v>1</v>
          </cell>
          <cell r="AU56">
            <v>1</v>
          </cell>
          <cell r="AV56"/>
          <cell r="AW56"/>
          <cell r="AX56" t="str">
            <v>151AMNS</v>
          </cell>
          <cell r="AY56" t="str">
            <v>151PMNS</v>
          </cell>
          <cell r="AZ56" t="str">
            <v>151AMNS</v>
          </cell>
          <cell r="BA56" t="str">
            <v>151PMNS</v>
          </cell>
          <cell r="BB56" t="str">
            <v>NS</v>
          </cell>
          <cell r="BC56">
            <v>23</v>
          </cell>
          <cell r="BD56">
            <v>12</v>
          </cell>
          <cell r="BE56">
            <v>13</v>
          </cell>
          <cell r="BF56">
            <v>18</v>
          </cell>
          <cell r="BG56"/>
          <cell r="BH56">
            <v>69</v>
          </cell>
          <cell r="BI56">
            <v>17</v>
          </cell>
          <cell r="BJ56">
            <v>47</v>
          </cell>
          <cell r="BK56">
            <v>54</v>
          </cell>
          <cell r="BM56" t="b">
            <v>1</v>
          </cell>
          <cell r="BN56" t="b">
            <v>1</v>
          </cell>
        </row>
        <row r="57">
          <cell r="A57">
            <v>152</v>
          </cell>
          <cell r="D57">
            <v>21.25</v>
          </cell>
          <cell r="E57">
            <v>12</v>
          </cell>
          <cell r="F57">
            <v>30.5</v>
          </cell>
          <cell r="G57">
            <v>2.5416666666666665</v>
          </cell>
          <cell r="H57"/>
          <cell r="I57">
            <v>21.25</v>
          </cell>
          <cell r="J57"/>
          <cell r="K57"/>
          <cell r="L57"/>
          <cell r="M57"/>
          <cell r="N57"/>
          <cell r="O57"/>
          <cell r="P57" t="str">
            <v>NS</v>
          </cell>
          <cell r="Q57">
            <v>152</v>
          </cell>
          <cell r="R57">
            <v>0.30588235294117649</v>
          </cell>
          <cell r="S57"/>
          <cell r="T57"/>
          <cell r="U57">
            <v>0.4</v>
          </cell>
          <cell r="V57">
            <v>0</v>
          </cell>
          <cell r="W57">
            <v>0</v>
          </cell>
          <cell r="X57"/>
          <cell r="Y57"/>
          <cell r="Z57"/>
          <cell r="AA57"/>
          <cell r="AB57"/>
          <cell r="AC57"/>
          <cell r="AD57"/>
          <cell r="AF57">
            <v>85</v>
          </cell>
          <cell r="AG57">
            <v>24</v>
          </cell>
          <cell r="AH57">
            <v>61</v>
          </cell>
          <cell r="AI57"/>
          <cell r="AJ57">
            <v>85</v>
          </cell>
          <cell r="AK57">
            <v>24</v>
          </cell>
          <cell r="AL57">
            <v>61</v>
          </cell>
          <cell r="AM57"/>
          <cell r="AN57"/>
          <cell r="AO57"/>
          <cell r="AP57"/>
          <cell r="AQ57"/>
          <cell r="AR57">
            <v>1</v>
          </cell>
          <cell r="AS57">
            <v>1</v>
          </cell>
          <cell r="AT57">
            <v>1</v>
          </cell>
          <cell r="AU57">
            <v>1</v>
          </cell>
          <cell r="AV57"/>
          <cell r="AW57"/>
          <cell r="AX57" t="str">
            <v>152AMNS</v>
          </cell>
          <cell r="AY57" t="str">
            <v>152PMNS</v>
          </cell>
          <cell r="AZ57" t="str">
            <v>152AMNS</v>
          </cell>
          <cell r="BA57" t="str">
            <v>152PMNS</v>
          </cell>
          <cell r="BB57" t="str">
            <v>NS</v>
          </cell>
          <cell r="BC57">
            <v>7</v>
          </cell>
          <cell r="BD57">
            <v>15</v>
          </cell>
          <cell r="BE57">
            <v>0</v>
          </cell>
          <cell r="BF57">
            <v>0</v>
          </cell>
          <cell r="BG57"/>
          <cell r="BH57">
            <v>19</v>
          </cell>
          <cell r="BI57">
            <v>19</v>
          </cell>
          <cell r="BJ57">
            <v>0</v>
          </cell>
          <cell r="BK57">
            <v>0</v>
          </cell>
          <cell r="BM57" t="b">
            <v>1</v>
          </cell>
          <cell r="BN57" t="b">
            <v>1</v>
          </cell>
        </row>
        <row r="58">
          <cell r="A58">
            <v>154</v>
          </cell>
          <cell r="D58">
            <v>84</v>
          </cell>
          <cell r="E58" t="str">
            <v/>
          </cell>
          <cell r="F58">
            <v>84</v>
          </cell>
          <cell r="G58" t="str">
            <v/>
          </cell>
          <cell r="H58"/>
          <cell r="I58">
            <v>84</v>
          </cell>
          <cell r="J58"/>
          <cell r="K58"/>
          <cell r="L58"/>
          <cell r="M58"/>
          <cell r="N58"/>
          <cell r="O58"/>
          <cell r="P58" t="str">
            <v>NS</v>
          </cell>
          <cell r="Q58">
            <v>154</v>
          </cell>
          <cell r="R58">
            <v>0.33333333333333331</v>
          </cell>
          <cell r="S58"/>
          <cell r="T58"/>
          <cell r="U58">
            <v>4.1666666666666664E-2</v>
          </cell>
          <cell r="V58">
            <v>0.26785714285714285</v>
          </cell>
          <cell r="W58">
            <v>0.97023809523809523</v>
          </cell>
          <cell r="X58"/>
          <cell r="Y58"/>
          <cell r="Z58"/>
          <cell r="AA58"/>
          <cell r="AB58"/>
          <cell r="AC58"/>
          <cell r="AD58"/>
          <cell r="AF58">
            <v>168</v>
          </cell>
          <cell r="AG58">
            <v>0</v>
          </cell>
          <cell r="AH58">
            <v>168</v>
          </cell>
          <cell r="AI58"/>
          <cell r="AJ58">
            <v>168</v>
          </cell>
          <cell r="AK58">
            <v>0</v>
          </cell>
          <cell r="AL58">
            <v>168</v>
          </cell>
          <cell r="AM58"/>
          <cell r="AN58"/>
          <cell r="AO58"/>
          <cell r="AP58"/>
          <cell r="AQ58"/>
          <cell r="AR58">
            <v>1</v>
          </cell>
          <cell r="AS58">
            <v>1</v>
          </cell>
          <cell r="AT58">
            <v>1</v>
          </cell>
          <cell r="AU58">
            <v>1</v>
          </cell>
          <cell r="AV58"/>
          <cell r="AW58"/>
          <cell r="AX58" t="str">
            <v>154AMNS</v>
          </cell>
          <cell r="AY58" t="str">
            <v>154PMNS</v>
          </cell>
          <cell r="AZ58" t="str">
            <v>154AMNS</v>
          </cell>
          <cell r="BA58" t="str">
            <v>154PMNS</v>
          </cell>
          <cell r="BB58" t="str">
            <v>NS</v>
          </cell>
          <cell r="BC58">
            <v>0</v>
          </cell>
          <cell r="BD58">
            <v>0</v>
          </cell>
          <cell r="BE58">
            <v>0</v>
          </cell>
          <cell r="BF58">
            <v>0</v>
          </cell>
          <cell r="BG58"/>
          <cell r="BH58">
            <v>56</v>
          </cell>
          <cell r="BI58">
            <v>7</v>
          </cell>
          <cell r="BJ58">
            <v>45</v>
          </cell>
          <cell r="BK58">
            <v>163</v>
          </cell>
          <cell r="BM58" t="b">
            <v>0</v>
          </cell>
          <cell r="BN58" t="b">
            <v>1</v>
          </cell>
        </row>
        <row r="59">
          <cell r="A59">
            <v>155</v>
          </cell>
          <cell r="D59">
            <v>22.25</v>
          </cell>
          <cell r="E59">
            <v>14</v>
          </cell>
          <cell r="F59">
            <v>30.5</v>
          </cell>
          <cell r="G59">
            <v>2.1785714285714284</v>
          </cell>
          <cell r="H59"/>
          <cell r="I59">
            <v>22.25</v>
          </cell>
          <cell r="J59"/>
          <cell r="K59"/>
          <cell r="L59"/>
          <cell r="M59"/>
          <cell r="N59"/>
          <cell r="O59"/>
          <cell r="P59" t="str">
            <v>NS</v>
          </cell>
          <cell r="Q59">
            <v>155</v>
          </cell>
          <cell r="R59">
            <v>0.21348314606741572</v>
          </cell>
          <cell r="S59"/>
          <cell r="T59"/>
          <cell r="U59">
            <v>5.6179775280898875E-2</v>
          </cell>
          <cell r="V59">
            <v>0.42696629213483145</v>
          </cell>
          <cell r="W59">
            <v>0.93258426966292129</v>
          </cell>
          <cell r="X59"/>
          <cell r="Y59"/>
          <cell r="Z59"/>
          <cell r="AA59"/>
          <cell r="AB59"/>
          <cell r="AC59"/>
          <cell r="AD59"/>
          <cell r="AF59">
            <v>89</v>
          </cell>
          <cell r="AG59">
            <v>28</v>
          </cell>
          <cell r="AH59">
            <v>61</v>
          </cell>
          <cell r="AI59"/>
          <cell r="AJ59">
            <v>89</v>
          </cell>
          <cell r="AK59">
            <v>28</v>
          </cell>
          <cell r="AL59">
            <v>61</v>
          </cell>
          <cell r="AM59"/>
          <cell r="AN59"/>
          <cell r="AO59"/>
          <cell r="AP59"/>
          <cell r="AQ59"/>
          <cell r="AR59">
            <v>1</v>
          </cell>
          <cell r="AS59">
            <v>1</v>
          </cell>
          <cell r="AT59">
            <v>1</v>
          </cell>
          <cell r="AU59">
            <v>1</v>
          </cell>
          <cell r="AV59"/>
          <cell r="AW59"/>
          <cell r="AX59" t="str">
            <v>155AMNS</v>
          </cell>
          <cell r="AY59" t="str">
            <v>155PMNS</v>
          </cell>
          <cell r="AZ59" t="str">
            <v>155AMNS</v>
          </cell>
          <cell r="BA59" t="str">
            <v>155PMNS</v>
          </cell>
          <cell r="BB59" t="str">
            <v>NS</v>
          </cell>
          <cell r="BC59">
            <v>4</v>
          </cell>
          <cell r="BD59">
            <v>3</v>
          </cell>
          <cell r="BE59">
            <v>8</v>
          </cell>
          <cell r="BF59">
            <v>25</v>
          </cell>
          <cell r="BG59"/>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1"/>
  <sheetViews>
    <sheetView zoomScale="80" zoomScaleNormal="80" workbookViewId="0">
      <selection activeCell="A9" sqref="A9"/>
    </sheetView>
  </sheetViews>
  <sheetFormatPr defaultRowHeight="13.2" x14ac:dyDescent="0.25"/>
  <cols>
    <col min="1" max="1" width="10.6640625" style="1" customWidth="1"/>
    <col min="2" max="2" width="68.33203125" style="254" customWidth="1"/>
    <col min="3" max="3" width="12.44140625" customWidth="1"/>
    <col min="5" max="5" width="29.77734375" customWidth="1"/>
  </cols>
  <sheetData>
    <row r="1" spans="1:5" x14ac:dyDescent="0.25">
      <c r="A1" s="85" t="s">
        <v>132</v>
      </c>
      <c r="B1" s="253" t="s">
        <v>0</v>
      </c>
      <c r="C1" s="51" t="s">
        <v>1</v>
      </c>
      <c r="D1" s="52" t="s">
        <v>132</v>
      </c>
      <c r="E1" s="51" t="s">
        <v>71</v>
      </c>
    </row>
    <row r="2" spans="1:5" ht="52.8" x14ac:dyDescent="0.25">
      <c r="A2" s="85">
        <v>42045</v>
      </c>
      <c r="B2" s="253" t="s">
        <v>936</v>
      </c>
      <c r="C2" s="51" t="s">
        <v>2</v>
      </c>
      <c r="D2" s="52" t="s">
        <v>958</v>
      </c>
      <c r="E2" s="51" t="s">
        <v>957</v>
      </c>
    </row>
    <row r="3" spans="1:5" x14ac:dyDescent="0.25">
      <c r="A3" s="85">
        <v>42046</v>
      </c>
      <c r="B3" s="253" t="s">
        <v>956</v>
      </c>
      <c r="C3" s="51" t="s">
        <v>2</v>
      </c>
      <c r="D3" s="52" t="s">
        <v>959</v>
      </c>
      <c r="E3" s="51"/>
    </row>
    <row r="4" spans="1:5" x14ac:dyDescent="0.25">
      <c r="A4" s="85">
        <v>42087</v>
      </c>
      <c r="B4" s="252" t="s">
        <v>1083</v>
      </c>
      <c r="C4" s="51" t="s">
        <v>2</v>
      </c>
      <c r="D4" s="52" t="s">
        <v>1084</v>
      </c>
      <c r="E4" s="51"/>
    </row>
    <row r="5" spans="1:5" ht="39.6" x14ac:dyDescent="0.25">
      <c r="A5" s="85">
        <v>42442</v>
      </c>
      <c r="B5" s="252" t="s">
        <v>1086</v>
      </c>
      <c r="C5" s="51" t="s">
        <v>2</v>
      </c>
      <c r="D5" s="52" t="s">
        <v>1085</v>
      </c>
      <c r="E5" s="51"/>
    </row>
    <row r="6" spans="1:5" ht="92.4" x14ac:dyDescent="0.25">
      <c r="A6" s="85">
        <v>42471</v>
      </c>
      <c r="B6" s="252" t="s">
        <v>1172</v>
      </c>
      <c r="C6" s="51" t="s">
        <v>2</v>
      </c>
      <c r="D6" s="52"/>
      <c r="E6" s="51"/>
    </row>
    <row r="7" spans="1:5" x14ac:dyDescent="0.25">
      <c r="A7" s="85">
        <v>42527</v>
      </c>
      <c r="B7" s="253" t="s">
        <v>1177</v>
      </c>
      <c r="C7" s="51" t="s">
        <v>2</v>
      </c>
      <c r="D7" s="52"/>
      <c r="E7" s="51"/>
    </row>
    <row r="8" spans="1:5" x14ac:dyDescent="0.25">
      <c r="A8" s="85">
        <v>42540</v>
      </c>
      <c r="B8" s="253" t="s">
        <v>1178</v>
      </c>
      <c r="C8" s="51" t="s">
        <v>2</v>
      </c>
      <c r="D8" s="52"/>
      <c r="E8" s="331"/>
    </row>
    <row r="10" spans="1:5" x14ac:dyDescent="0.25">
      <c r="A10" s="86" t="s">
        <v>130</v>
      </c>
      <c r="B10" s="253" t="s">
        <v>128</v>
      </c>
      <c r="C10" s="52" t="s">
        <v>129</v>
      </c>
      <c r="D10" s="51" t="s">
        <v>131</v>
      </c>
    </row>
    <row r="11" spans="1:5" ht="39.6" x14ac:dyDescent="0.25">
      <c r="A11" s="85">
        <v>41856</v>
      </c>
      <c r="B11" s="253" t="s">
        <v>677</v>
      </c>
      <c r="C11" s="51" t="s">
        <v>2</v>
      </c>
      <c r="D11"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4" workbookViewId="0">
      <selection activeCell="A26" sqref="A26"/>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861</v>
      </c>
      <c r="D10" s="66" t="s">
        <v>875</v>
      </c>
      <c r="E10" s="66" t="s">
        <v>606</v>
      </c>
    </row>
    <row r="11" spans="1:5" x14ac:dyDescent="0.25">
      <c r="A11">
        <v>1</v>
      </c>
      <c r="B11" t="s">
        <v>177</v>
      </c>
      <c r="C11">
        <f>A11</f>
        <v>1</v>
      </c>
      <c r="D11">
        <v>1</v>
      </c>
      <c r="E11">
        <v>1</v>
      </c>
    </row>
    <row r="12" spans="1:5" x14ac:dyDescent="0.25">
      <c r="A12">
        <v>2</v>
      </c>
      <c r="B12" t="s">
        <v>178</v>
      </c>
      <c r="C12">
        <f>A12</f>
        <v>2</v>
      </c>
      <c r="D12">
        <v>2</v>
      </c>
      <c r="E12">
        <v>2</v>
      </c>
    </row>
    <row r="13" spans="1:5" x14ac:dyDescent="0.25">
      <c r="A13">
        <v>3</v>
      </c>
      <c r="B13" t="s">
        <v>180</v>
      </c>
      <c r="C13">
        <v>4</v>
      </c>
      <c r="D13">
        <v>4</v>
      </c>
      <c r="E13">
        <v>4</v>
      </c>
    </row>
    <row r="14" spans="1:5" x14ac:dyDescent="0.25">
      <c r="A14">
        <v>4</v>
      </c>
      <c r="B14" t="s">
        <v>179</v>
      </c>
      <c r="C14">
        <v>3</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1077</v>
      </c>
    </row>
    <row r="25" spans="1:2" x14ac:dyDescent="0.25">
      <c r="A25" s="59">
        <f>A24*PI()/180</f>
        <v>0.58293997016610599</v>
      </c>
      <c r="B25" s="51" t="s">
        <v>1078</v>
      </c>
    </row>
    <row r="26" spans="1:2" x14ac:dyDescent="0.25">
      <c r="A26" s="59">
        <f>111132.92 - 559.82 * COS(2* rlat_) + 1.175*COS(4*rlat_)</f>
        <v>110911.57313720891</v>
      </c>
      <c r="B26" s="51" t="s">
        <v>1075</v>
      </c>
    </row>
    <row r="27" spans="1:2" x14ac:dyDescent="0.25">
      <c r="A27" s="340">
        <f>111412.84 * COS(rlat_) - 93.5 * COS(3*rlat_)</f>
        <v>93029.328837327688</v>
      </c>
      <c r="B27" s="51" t="s">
        <v>1076</v>
      </c>
    </row>
    <row r="28" spans="1:2" x14ac:dyDescent="0.25">
      <c r="A28" t="s">
        <v>1079</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1080</v>
      </c>
    </row>
    <row r="34" spans="1:2" x14ac:dyDescent="0.25">
      <c r="A34">
        <v>0.39040000000000002</v>
      </c>
      <c r="B34" t="s">
        <v>1082</v>
      </c>
    </row>
    <row r="35" spans="1:2" x14ac:dyDescent="0.25">
      <c r="A35" s="329" t="s">
        <v>1081</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920</v>
      </c>
    </row>
    <row r="5" spans="1:2" ht="211.2" x14ac:dyDescent="0.25">
      <c r="A5" s="16">
        <v>4</v>
      </c>
      <c r="B5" s="66" t="s">
        <v>1131</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497</v>
      </c>
      <c r="B1" s="166" t="s">
        <v>498</v>
      </c>
    </row>
    <row r="2" spans="1:9" x14ac:dyDescent="0.25">
      <c r="A2" s="167" t="s">
        <v>499</v>
      </c>
      <c r="B2" s="167" t="s">
        <v>500</v>
      </c>
    </row>
    <row r="3" spans="1:9" x14ac:dyDescent="0.25">
      <c r="A3" s="167" t="s">
        <v>501</v>
      </c>
      <c r="B3" s="167" t="s">
        <v>502</v>
      </c>
    </row>
    <row r="4" spans="1:9" ht="66" x14ac:dyDescent="0.25">
      <c r="A4" s="167" t="s">
        <v>503</v>
      </c>
      <c r="B4" s="167" t="s">
        <v>504</v>
      </c>
    </row>
    <row r="5" spans="1:9" x14ac:dyDescent="0.25">
      <c r="A5" s="167" t="s">
        <v>505</v>
      </c>
      <c r="B5" s="167" t="s">
        <v>506</v>
      </c>
    </row>
    <row r="6" spans="1:9" ht="26.4" x14ac:dyDescent="0.25">
      <c r="A6" s="167" t="s">
        <v>507</v>
      </c>
      <c r="B6" s="167" t="s">
        <v>508</v>
      </c>
    </row>
    <row r="7" spans="1:9" ht="52.8" x14ac:dyDescent="0.25">
      <c r="A7" s="167" t="s">
        <v>509</v>
      </c>
      <c r="B7" s="167" t="s">
        <v>510</v>
      </c>
    </row>
    <row r="8" spans="1:9" x14ac:dyDescent="0.25">
      <c r="A8" s="167" t="s">
        <v>511</v>
      </c>
      <c r="B8" s="167" t="s">
        <v>512</v>
      </c>
    </row>
    <row r="9" spans="1:9" ht="26.4" x14ac:dyDescent="0.25">
      <c r="A9" s="167" t="s">
        <v>513</v>
      </c>
      <c r="B9" s="167" t="s">
        <v>514</v>
      </c>
    </row>
    <row r="11" spans="1:9" x14ac:dyDescent="0.25">
      <c r="A11" s="168"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8" t="s">
        <v>517</v>
      </c>
    </row>
    <row r="30" spans="1:9" x14ac:dyDescent="0.25">
      <c r="A30" s="168" t="s">
        <v>529</v>
      </c>
    </row>
    <row r="33" spans="1:2" x14ac:dyDescent="0.25">
      <c r="A33" s="168" t="s">
        <v>530</v>
      </c>
    </row>
    <row r="34" spans="1:2" ht="13.8" thickBot="1" x14ac:dyDescent="0.3">
      <c r="B34" t="s">
        <v>531</v>
      </c>
    </row>
    <row r="35" spans="1:2" ht="29.4" thickBot="1" x14ac:dyDescent="0.3">
      <c r="A35" s="177" t="s">
        <v>532</v>
      </c>
      <c r="B35" s="177" t="s">
        <v>533</v>
      </c>
    </row>
    <row r="36" spans="1:2" ht="13.8" thickBot="1" x14ac:dyDescent="0.3">
      <c r="A36" s="178">
        <v>1</v>
      </c>
      <c r="B36" s="178" t="s">
        <v>534</v>
      </c>
    </row>
    <row r="37" spans="1:2" ht="13.8" thickBot="1" x14ac:dyDescent="0.3">
      <c r="A37" s="179">
        <v>2</v>
      </c>
      <c r="B37" s="179" t="s">
        <v>535</v>
      </c>
    </row>
    <row r="38" spans="1:2" ht="13.8" thickBot="1" x14ac:dyDescent="0.3">
      <c r="A38" s="178">
        <v>3</v>
      </c>
      <c r="B38" s="178" t="s">
        <v>536</v>
      </c>
    </row>
    <row r="40" spans="1:2" x14ac:dyDescent="0.25">
      <c r="A40" s="168" t="s">
        <v>541</v>
      </c>
    </row>
    <row r="41" spans="1:2" ht="26.4" x14ac:dyDescent="0.25">
      <c r="B41" s="182" t="s">
        <v>542</v>
      </c>
    </row>
    <row r="43" spans="1:2" x14ac:dyDescent="0.25">
      <c r="A43" s="168"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5" t="s">
        <v>607</v>
      </c>
    </row>
    <row r="2" spans="1:12" x14ac:dyDescent="0.25">
      <c r="A2" s="51"/>
      <c r="B2" s="86" t="s">
        <v>577</v>
      </c>
      <c r="C2" s="52"/>
      <c r="D2" s="192"/>
      <c r="E2" s="195" t="s">
        <v>578</v>
      </c>
      <c r="F2" s="196"/>
      <c r="G2" s="197"/>
      <c r="H2" s="193" t="s">
        <v>579</v>
      </c>
      <c r="I2" s="52"/>
      <c r="J2" s="52"/>
    </row>
    <row r="3" spans="1:12" s="66" customFormat="1" ht="26.4" x14ac:dyDescent="0.25">
      <c r="A3" s="53" t="s">
        <v>580</v>
      </c>
      <c r="B3" s="113" t="s">
        <v>136</v>
      </c>
      <c r="C3" s="113" t="s">
        <v>137</v>
      </c>
      <c r="D3" s="113" t="s">
        <v>134</v>
      </c>
      <c r="E3" s="194" t="s">
        <v>136</v>
      </c>
      <c r="F3" s="194" t="s">
        <v>137</v>
      </c>
      <c r="G3" s="194" t="s">
        <v>134</v>
      </c>
      <c r="H3" s="113" t="s">
        <v>136</v>
      </c>
      <c r="I3" s="113" t="s">
        <v>137</v>
      </c>
      <c r="J3" s="113" t="s">
        <v>134</v>
      </c>
      <c r="L3" s="77"/>
    </row>
    <row r="4" spans="1:12" x14ac:dyDescent="0.25">
      <c r="A4" s="51" t="str">
        <f t="shared" ref="A4:A19" si="0">INDEX(stat_row,L4)</f>
        <v>m1</v>
      </c>
      <c r="B4" s="52">
        <f t="shared" ref="B4:D19" ca="1" si="1">INDEX(Reg_TC,$L4,MATCH(B$3,Reg_hdr,0))</f>
        <v>-0.3855276022092422</v>
      </c>
      <c r="C4" s="52">
        <f t="shared" ca="1" si="1"/>
        <v>0.30209909010500935</v>
      </c>
      <c r="D4" s="52">
        <f t="shared" ca="1" si="1"/>
        <v>1.0142946141671094</v>
      </c>
      <c r="E4" s="52">
        <f t="shared" ref="E4:G19" ca="1" si="2">INDEX(Reg_Lane,$L4,MATCH(E$3,Reg_hdr,0))</f>
        <v>4.4863011111808265E-2</v>
      </c>
      <c r="F4" s="52">
        <f t="shared" ca="1" si="2"/>
        <v>-3.6128984735317005E-2</v>
      </c>
      <c r="G4" s="52">
        <f t="shared" ca="1" si="2"/>
        <v>-0.20843679454308894</v>
      </c>
      <c r="H4" s="52">
        <f t="shared" ref="H4:J19" ca="1" si="3">INDEX(Reg_Dist,$L4,MATCH(H$3,Reg_hdr,0))</f>
        <v>4.6329977035301097E-2</v>
      </c>
      <c r="I4" s="52">
        <f t="shared" ca="1" si="3"/>
        <v>1.9868760278942778E-2</v>
      </c>
      <c r="J4" s="52">
        <f t="shared" ca="1" si="3"/>
        <v>0.11373104234920192</v>
      </c>
      <c r="L4" s="16">
        <v>1</v>
      </c>
    </row>
    <row r="5" spans="1:12" x14ac:dyDescent="0.25">
      <c r="A5" s="51" t="str">
        <f t="shared" si="0"/>
        <v>b</v>
      </c>
      <c r="B5" s="52">
        <f t="shared" ca="1" si="1"/>
        <v>0.40682027396132248</v>
      </c>
      <c r="C5" s="52">
        <f t="shared" ca="1" si="1"/>
        <v>7.0282362923218211E-2</v>
      </c>
      <c r="D5" s="52">
        <f t="shared" ca="1" si="1"/>
        <v>7.9608038476054577E-2</v>
      </c>
      <c r="E5" s="52">
        <f t="shared" ca="1" si="2"/>
        <v>0.22272327907617953</v>
      </c>
      <c r="F5" s="52">
        <f t="shared" ca="1" si="2"/>
        <v>0.21414789460364725</v>
      </c>
      <c r="G5" s="52">
        <f t="shared" ca="1" si="2"/>
        <v>0.57012656769898418</v>
      </c>
      <c r="H5" s="52">
        <f t="shared" ca="1" si="3"/>
        <v>0.1934174983697442</v>
      </c>
      <c r="I5" s="52">
        <f t="shared" ca="1" si="3"/>
        <v>0.18271817425172818</v>
      </c>
      <c r="J5" s="52">
        <f t="shared" ca="1" si="3"/>
        <v>0.38966387187723839</v>
      </c>
      <c r="L5" s="16">
        <v>2</v>
      </c>
    </row>
    <row r="6" spans="1:12" x14ac:dyDescent="0.25">
      <c r="A6" s="51" t="str">
        <f t="shared" si="0"/>
        <v>se1</v>
      </c>
      <c r="B6" s="52">
        <f t="shared" ca="1" si="1"/>
        <v>6.4854129268961364E-2</v>
      </c>
      <c r="C6" s="52">
        <f t="shared" ca="1" si="1"/>
        <v>3.5921377912131895E-2</v>
      </c>
      <c r="D6" s="52">
        <f t="shared" ca="1" si="1"/>
        <v>8.5114958544088001E-2</v>
      </c>
      <c r="E6" s="52">
        <f t="shared" ca="1" si="2"/>
        <v>1.8887962626116469E-2</v>
      </c>
      <c r="F6" s="52">
        <f t="shared" ca="1" si="2"/>
        <v>1.3107323742094763E-2</v>
      </c>
      <c r="G6" s="52">
        <f t="shared" ca="1" si="2"/>
        <v>2.8010600428639277E-2</v>
      </c>
      <c r="H6" s="52">
        <f t="shared" ca="1" si="3"/>
        <v>1.8607628218340184E-2</v>
      </c>
      <c r="I6" s="52">
        <f t="shared" ca="1" si="3"/>
        <v>1.3326851001130005E-2</v>
      </c>
      <c r="J6" s="52">
        <f t="shared" ca="1" si="3"/>
        <v>3.3123918378446991E-2</v>
      </c>
      <c r="L6" s="16">
        <v>3</v>
      </c>
    </row>
    <row r="7" spans="1:12" x14ac:dyDescent="0.25">
      <c r="A7" s="51" t="str">
        <f t="shared" si="0"/>
        <v>seb</v>
      </c>
      <c r="B7" s="52">
        <f t="shared" ca="1" si="1"/>
        <v>3.2158525778332739E-2</v>
      </c>
      <c r="C7" s="52">
        <f t="shared" ca="1" si="1"/>
        <v>1.7811950767079133E-2</v>
      </c>
      <c r="D7" s="52">
        <f t="shared" ca="1" si="1"/>
        <v>4.2205047223905341E-2</v>
      </c>
      <c r="E7" s="52">
        <f t="shared" ca="1" si="2"/>
        <v>1.8887962626116479E-2</v>
      </c>
      <c r="F7" s="52">
        <f t="shared" ca="1" si="2"/>
        <v>1.3107323742094768E-2</v>
      </c>
      <c r="G7" s="52">
        <f t="shared" ca="1" si="2"/>
        <v>2.8010600428639287E-2</v>
      </c>
      <c r="H7" s="52">
        <f t="shared" ca="1" si="3"/>
        <v>2.5183614496307561E-2</v>
      </c>
      <c r="I7" s="52">
        <f t="shared" ca="1" si="3"/>
        <v>1.8036596288579863E-2</v>
      </c>
      <c r="J7" s="52">
        <f t="shared" ca="1" si="3"/>
        <v>4.483000096851545E-2</v>
      </c>
      <c r="L7" s="16">
        <v>4</v>
      </c>
    </row>
    <row r="8" spans="1:12" x14ac:dyDescent="0.25">
      <c r="A8" s="51" t="str">
        <f t="shared" si="0"/>
        <v>r2</v>
      </c>
      <c r="B8" s="52">
        <f t="shared" ca="1" si="1"/>
        <v>0.30374980102070054</v>
      </c>
      <c r="C8" s="52">
        <f t="shared" ca="1" si="1"/>
        <v>0.46615080171452267</v>
      </c>
      <c r="D8" s="52">
        <f t="shared" ca="1" si="1"/>
        <v>0.63678627123765696</v>
      </c>
      <c r="E8" s="52">
        <f t="shared" ca="1" si="2"/>
        <v>5.9610707677182538E-2</v>
      </c>
      <c r="F8" s="52">
        <f t="shared" ca="1" si="2"/>
        <v>7.86532318822738E-2</v>
      </c>
      <c r="G8" s="52">
        <f t="shared" ca="1" si="2"/>
        <v>0.38354444578203339</v>
      </c>
      <c r="H8" s="52">
        <f t="shared" ca="1" si="3"/>
        <v>6.5119102830238487E-2</v>
      </c>
      <c r="I8" s="52">
        <f t="shared" ca="1" si="3"/>
        <v>2.4365952689327054E-2</v>
      </c>
      <c r="J8" s="52">
        <f t="shared" ca="1" si="3"/>
        <v>0.11696657275840421</v>
      </c>
      <c r="L8" s="16">
        <v>5</v>
      </c>
    </row>
    <row r="9" spans="1:12" x14ac:dyDescent="0.25">
      <c r="A9" s="51" t="str">
        <f t="shared" si="0"/>
        <v>sev</v>
      </c>
      <c r="B9" s="52">
        <f t="shared" ca="1" si="1"/>
        <v>0.14880985378196737</v>
      </c>
      <c r="C9" s="52">
        <f t="shared" ca="1" si="1"/>
        <v>8.2422739384605828E-2</v>
      </c>
      <c r="D9" s="52">
        <f t="shared" ca="1" si="1"/>
        <v>0.19529896829045493</v>
      </c>
      <c r="E9" s="52">
        <f t="shared" ca="1" si="2"/>
        <v>0.16940255610809407</v>
      </c>
      <c r="F9" s="52">
        <f t="shared" ca="1" si="2"/>
        <v>0.11755710182192891</v>
      </c>
      <c r="G9" s="52">
        <f t="shared" ca="1" si="2"/>
        <v>0.25122176513484534</v>
      </c>
      <c r="H9" s="52">
        <f t="shared" ca="1" si="3"/>
        <v>0.16890568384419011</v>
      </c>
      <c r="I9" s="52">
        <f t="shared" ca="1" si="3"/>
        <v>0.12097086503570965</v>
      </c>
      <c r="J9" s="52">
        <f t="shared" ca="1" si="3"/>
        <v>0.30067335931595623</v>
      </c>
      <c r="L9" s="16">
        <v>6</v>
      </c>
    </row>
    <row r="10" spans="1:12" x14ac:dyDescent="0.25">
      <c r="A10" s="51" t="str">
        <f t="shared" si="0"/>
        <v>F</v>
      </c>
      <c r="B10" s="52">
        <f t="shared" ca="1" si="1"/>
        <v>35.337489193892857</v>
      </c>
      <c r="C10" s="52">
        <f t="shared" ca="1" si="1"/>
        <v>70.728241346323102</v>
      </c>
      <c r="D10" s="52">
        <f t="shared" ca="1" si="1"/>
        <v>142.00919151929875</v>
      </c>
      <c r="E10" s="52">
        <f t="shared" ca="1" si="2"/>
        <v>5.6416560955992052</v>
      </c>
      <c r="F10" s="52">
        <f t="shared" ca="1" si="2"/>
        <v>7.5977231155033671</v>
      </c>
      <c r="G10" s="52">
        <f t="shared" ca="1" si="2"/>
        <v>55.373749885188552</v>
      </c>
      <c r="H10" s="52">
        <f t="shared" ca="1" si="3"/>
        <v>6.1992925189044952</v>
      </c>
      <c r="I10" s="52">
        <f t="shared" ca="1" si="3"/>
        <v>2.222728691488117</v>
      </c>
      <c r="J10" s="52">
        <f t="shared" ca="1" si="3"/>
        <v>11.788936470974408</v>
      </c>
      <c r="L10" s="16">
        <v>7</v>
      </c>
    </row>
    <row r="11" spans="1:12" x14ac:dyDescent="0.25">
      <c r="A11" s="51" t="str">
        <f t="shared" si="0"/>
        <v>df</v>
      </c>
      <c r="B11" s="52">
        <f t="shared" ca="1" si="1"/>
        <v>81</v>
      </c>
      <c r="C11" s="52">
        <f t="shared" ca="1" si="1"/>
        <v>81</v>
      </c>
      <c r="D11" s="52">
        <f t="shared" ca="1" si="1"/>
        <v>81</v>
      </c>
      <c r="E11" s="52">
        <f t="shared" ca="1" si="2"/>
        <v>89</v>
      </c>
      <c r="F11" s="52">
        <f t="shared" ca="1" si="2"/>
        <v>89</v>
      </c>
      <c r="G11" s="52">
        <f t="shared" ca="1" si="2"/>
        <v>89</v>
      </c>
      <c r="H11" s="52">
        <f t="shared" ca="1" si="3"/>
        <v>89</v>
      </c>
      <c r="I11" s="52">
        <f t="shared" ca="1" si="3"/>
        <v>89</v>
      </c>
      <c r="J11" s="52">
        <f t="shared" ca="1" si="3"/>
        <v>89</v>
      </c>
      <c r="L11" s="16">
        <v>8</v>
      </c>
    </row>
    <row r="12" spans="1:12" x14ac:dyDescent="0.25">
      <c r="A12" s="51" t="str">
        <f t="shared" si="0"/>
        <v>ssreg</v>
      </c>
      <c r="B12" s="52">
        <f t="shared" ca="1" si="1"/>
        <v>0.78252652684353619</v>
      </c>
      <c r="C12" s="52">
        <f t="shared" ca="1" si="1"/>
        <v>0.48049287112501315</v>
      </c>
      <c r="D12" s="52">
        <f t="shared" ca="1" si="1"/>
        <v>5.4164701362271774</v>
      </c>
      <c r="E12" s="52">
        <f t="shared" ca="1" si="2"/>
        <v>0.16189988007970602</v>
      </c>
      <c r="F12" s="52">
        <f t="shared" ca="1" si="2"/>
        <v>0.10499804283730718</v>
      </c>
      <c r="G12" s="52">
        <f t="shared" ca="1" si="2"/>
        <v>3.4947688832746371</v>
      </c>
      <c r="H12" s="52">
        <f t="shared" ca="1" si="3"/>
        <v>0.17686042239604483</v>
      </c>
      <c r="I12" s="52">
        <f t="shared" ca="1" si="3"/>
        <v>3.2527300951537219E-2</v>
      </c>
      <c r="J12" s="52">
        <f t="shared" ca="1" si="3"/>
        <v>1.0657725417607864</v>
      </c>
      <c r="L12" s="16">
        <v>9</v>
      </c>
    </row>
    <row r="13" spans="1:12" x14ac:dyDescent="0.25">
      <c r="A13" s="51" t="str">
        <f t="shared" si="0"/>
        <v>ssresid</v>
      </c>
      <c r="B13" s="52">
        <f t="shared" ca="1" si="1"/>
        <v>1.7936941791914514</v>
      </c>
      <c r="C13" s="52">
        <f t="shared" ca="1" si="1"/>
        <v>0.55027414538067498</v>
      </c>
      <c r="D13" s="52">
        <f t="shared" ca="1" si="1"/>
        <v>3.089476648240606</v>
      </c>
      <c r="E13" s="52">
        <f t="shared" ca="1" si="2"/>
        <v>2.5540531154200803</v>
      </c>
      <c r="F13" s="52">
        <f t="shared" ca="1" si="2"/>
        <v>1.2299508248006512</v>
      </c>
      <c r="G13" s="52">
        <f t="shared" ca="1" si="2"/>
        <v>5.6170013996945984</v>
      </c>
      <c r="H13" s="52">
        <f t="shared" ca="1" si="3"/>
        <v>2.5390925731037415</v>
      </c>
      <c r="I13" s="52">
        <f t="shared" ca="1" si="3"/>
        <v>1.3024215666864212</v>
      </c>
      <c r="J13" s="52">
        <f t="shared" ca="1" si="3"/>
        <v>8.0459977412084491</v>
      </c>
      <c r="L13" s="16">
        <v>10</v>
      </c>
    </row>
    <row r="14" spans="1:12" x14ac:dyDescent="0.25">
      <c r="A14" s="51" t="str">
        <f t="shared" si="0"/>
        <v>t1</v>
      </c>
      <c r="B14" s="52">
        <f t="shared" ca="1" si="1"/>
        <v>-5.9445343967288826</v>
      </c>
      <c r="C14" s="52">
        <f t="shared" ca="1" si="1"/>
        <v>8.4100084034632765</v>
      </c>
      <c r="D14" s="52">
        <f t="shared" ca="1" si="1"/>
        <v>11.916760949154703</v>
      </c>
      <c r="E14" s="52">
        <f t="shared" ca="1" si="2"/>
        <v>2.3752170628385287</v>
      </c>
      <c r="F14" s="52">
        <f t="shared" ca="1" si="2"/>
        <v>-2.7563967630773578</v>
      </c>
      <c r="G14" s="52">
        <f t="shared" ca="1" si="2"/>
        <v>-7.4413540357376258</v>
      </c>
      <c r="H14" s="52">
        <f t="shared" ca="1" si="3"/>
        <v>2.4898378499220559</v>
      </c>
      <c r="I14" s="52">
        <f t="shared" ca="1" si="3"/>
        <v>1.4908818502779144</v>
      </c>
      <c r="J14" s="52">
        <f t="shared" ca="1" si="3"/>
        <v>3.4335020709145394</v>
      </c>
      <c r="L14" s="16">
        <v>11</v>
      </c>
    </row>
    <row r="15" spans="1:12" x14ac:dyDescent="0.25">
      <c r="A15" s="51" t="str">
        <f t="shared" si="0"/>
        <v>tb</v>
      </c>
      <c r="B15" s="52">
        <f t="shared" ca="1" si="1"/>
        <v>12.650464040718663</v>
      </c>
      <c r="C15" s="52">
        <f t="shared" ca="1" si="1"/>
        <v>3.9457981802373556</v>
      </c>
      <c r="D15" s="52">
        <f t="shared" ca="1" si="1"/>
        <v>1.8862208127317015</v>
      </c>
      <c r="E15" s="52">
        <f t="shared" ca="1" si="2"/>
        <v>11.791810661898438</v>
      </c>
      <c r="F15" s="52">
        <f t="shared" ca="1" si="2"/>
        <v>16.338033516018339</v>
      </c>
      <c r="G15" s="52">
        <f t="shared" ca="1" si="2"/>
        <v>20.353957393789436</v>
      </c>
      <c r="H15" s="52">
        <f t="shared" ca="1" si="3"/>
        <v>7.6802914211581186</v>
      </c>
      <c r="I15" s="52">
        <f t="shared" ca="1" si="3"/>
        <v>10.130413262474521</v>
      </c>
      <c r="J15" s="52">
        <f t="shared" ca="1" si="3"/>
        <v>8.6920335368920281</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6.6960329690108832E-8</v>
      </c>
      <c r="C18" s="52">
        <f t="shared" ca="1" si="1"/>
        <v>1.1661210537374202E-12</v>
      </c>
      <c r="D18" s="52">
        <f t="shared" ca="1" si="1"/>
        <v>1.6904232183457785E-19</v>
      </c>
      <c r="E18" s="52">
        <f t="shared" ca="1" si="2"/>
        <v>1.9685475257580451E-2</v>
      </c>
      <c r="F18" s="52">
        <f t="shared" ca="1" si="2"/>
        <v>7.089275467165387E-3</v>
      </c>
      <c r="G18" s="52">
        <f t="shared" ca="1" si="2"/>
        <v>5.9893658465524561E-11</v>
      </c>
      <c r="H18" s="52">
        <f t="shared" ca="1" si="3"/>
        <v>1.4637922580932437E-2</v>
      </c>
      <c r="I18" s="52">
        <f t="shared" ca="1" si="3"/>
        <v>0.13952836431316573</v>
      </c>
      <c r="J18" s="52">
        <f t="shared" ca="1" si="3"/>
        <v>9.064453266310541E-4</v>
      </c>
      <c r="L18" s="16">
        <v>15</v>
      </c>
    </row>
    <row r="19" spans="1:12" x14ac:dyDescent="0.25">
      <c r="A19" s="51" t="str">
        <f t="shared" si="0"/>
        <v>P(b)</v>
      </c>
      <c r="B19" s="52">
        <f t="shared" ca="1" si="1"/>
        <v>7.114331847401282E-21</v>
      </c>
      <c r="C19" s="52">
        <f t="shared" ca="1" si="1"/>
        <v>1.6840064231419174E-4</v>
      </c>
      <c r="D19" s="52">
        <f t="shared" ca="1" si="1"/>
        <v>6.2849104404313919E-2</v>
      </c>
      <c r="E19" s="52">
        <f t="shared" ca="1" si="2"/>
        <v>7.0184431218009721E-20</v>
      </c>
      <c r="F19" s="52">
        <f t="shared" ca="1" si="2"/>
        <v>1.581209223163726E-28</v>
      </c>
      <c r="G19" s="52">
        <f t="shared" ca="1" si="2"/>
        <v>3.0510589137701991E-35</v>
      </c>
      <c r="H19" s="52">
        <f t="shared" ca="1" si="3"/>
        <v>1.95772356442343E-11</v>
      </c>
      <c r="I19" s="52">
        <f t="shared" ca="1" si="3"/>
        <v>1.722994390769637E-16</v>
      </c>
      <c r="J19" s="52">
        <f t="shared" ca="1" si="3"/>
        <v>1.6294060141590115E-13</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5"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1" t="s">
        <v>483</v>
      </c>
      <c r="C9" s="171" t="s">
        <v>486</v>
      </c>
      <c r="F9" t="s">
        <v>526</v>
      </c>
      <c r="G9" t="s">
        <v>523</v>
      </c>
    </row>
    <row r="10" spans="1:7" x14ac:dyDescent="0.25">
      <c r="B10" s="171" t="s">
        <v>7</v>
      </c>
      <c r="C10" s="171" t="s">
        <v>486</v>
      </c>
      <c r="D10" s="171" t="s">
        <v>492</v>
      </c>
      <c r="E10" s="171" t="s">
        <v>493</v>
      </c>
      <c r="G10" t="s">
        <v>524</v>
      </c>
    </row>
    <row r="11" spans="1:7" x14ac:dyDescent="0.25">
      <c r="B11" s="171" t="s">
        <v>7</v>
      </c>
      <c r="C11" s="171" t="s">
        <v>486</v>
      </c>
      <c r="D11" s="171" t="s">
        <v>483</v>
      </c>
      <c r="E11" s="171" t="s">
        <v>493</v>
      </c>
      <c r="G11" t="s">
        <v>524</v>
      </c>
    </row>
    <row r="14" spans="1:7" x14ac:dyDescent="0.25">
      <c r="A14">
        <v>9</v>
      </c>
      <c r="B14" t="e">
        <f t="array" ref="B14:C18">LINEST(ReportDir!L2:L74,ReportDir!N2:N74,TRUE,TRUE)</f>
        <v>#VALUE!</v>
      </c>
      <c r="C14" t="e">
        <v>#VALUE!</v>
      </c>
      <c r="D14" s="256"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6"/>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zoomScale="70" zoomScaleNormal="70" workbookViewId="0">
      <pane ySplit="720" topLeftCell="A135" activePane="bottomLeft"/>
      <selection pane="bottomLeft" activeCell="E146" sqref="E146"/>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1" t="str">
        <f>INDEX(SummDir!$5:$113,$A1,C$117)</f>
        <v xml:space="preserve">Location or Intersection: E/W  </v>
      </c>
      <c r="D1" s="161" t="str">
        <f>INDEX(SummDir!$5:$113,$A1,D$117)</f>
        <v>Location or Intersection: N/S</v>
      </c>
      <c r="E1" s="128" t="str">
        <f>INDEX(SummDir!$5:$113,$A1,E$117)</f>
        <v>Loc Total</v>
      </c>
      <c r="F1" s="148" t="s">
        <v>492</v>
      </c>
      <c r="G1" s="172"/>
      <c r="H1" s="128" t="str">
        <f>INDEX(SummDir!$5:$113,$A1,H$117)</f>
        <v>Loc Total</v>
      </c>
      <c r="I1" s="108" t="s">
        <v>493</v>
      </c>
      <c r="J1" s="172"/>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20</v>
      </c>
      <c r="B2" s="52">
        <f>INDEX(SummDir!$5:$113,$A2,B$117)</f>
        <v>122</v>
      </c>
      <c r="C2" s="162" t="str">
        <f>INDEX(SummDir!$5:$113,$A2,C$117)</f>
        <v>McKellips Rd</v>
      </c>
      <c r="D2" s="162" t="str">
        <f>INDEX(SummDir!$5:$113,$A2,D$117)</f>
        <v>Greenbelt Path</v>
      </c>
      <c r="E2" s="52">
        <f>INDEX(SummDir!$5:$113,$A2,E$117)</f>
        <v>153</v>
      </c>
      <c r="F2" s="52">
        <f t="shared" ref="F2:F33" si="0">X2</f>
        <v>0</v>
      </c>
      <c r="G2" s="117"/>
      <c r="H2" s="52">
        <f>INDEX(SummDir!$5:$113,$A2,H$117)</f>
        <v>153</v>
      </c>
      <c r="I2" s="52">
        <f t="shared" ref="I2:I33" si="1">Z2</f>
        <v>1</v>
      </c>
      <c r="J2" s="20">
        <v>19</v>
      </c>
      <c r="K2" s="52">
        <f>IF(LEN(INDEX(SummDir!$5:$113,$A2,K$117))=0,NA(),INDEX(SummDir!$5:$113,$A2,K$117))</f>
        <v>38.25</v>
      </c>
      <c r="L2" s="52">
        <f>INDEX(SummDir!$5:$113,$A2,L$117)</f>
        <v>26.5</v>
      </c>
      <c r="M2" s="52">
        <f>INDEX(SummDir!$5:$113,$A2,M$117)</f>
        <v>50</v>
      </c>
      <c r="N2" s="52">
        <f ca="1">INDEX(SummDir!$5:$113,$A2,N$117)</f>
        <v>0.17647074602411797</v>
      </c>
      <c r="O2" s="52">
        <f ca="1">INDEX(SummDir!$5:$113,$A2,O$117)</f>
        <v>0.48366003382404388</v>
      </c>
      <c r="P2" s="52">
        <f ca="1">IF(LEN(INDEX(SummDir!$5:$113,$A2,P$117))=0,NA(),INDEX(SummDir!$5:$113,$A2,P$117))</f>
        <v>7.2037066506383506E-7</v>
      </c>
      <c r="Q2" s="52">
        <f ca="1">IF(LEN(INDEX(SummDir!$5:$113,$A2,Q$117))=0,NA(),INDEX(SummDir!$5:$113,$A2,Q$117))</f>
        <v>-8.032263545790064E-7</v>
      </c>
      <c r="R2" s="52">
        <f>INDEX(SummDir!$5:$113,$A2,R$117)</f>
        <v>153</v>
      </c>
      <c r="S2" s="52">
        <f>INDEX(SummDir!$5:$113,$A2,S$117)</f>
        <v>53</v>
      </c>
      <c r="T2" s="52">
        <f>INDEX(SummDir!$5:$113,$A2,T$117)</f>
        <v>100</v>
      </c>
      <c r="U2" s="52">
        <f>INDEX(SummDir!$5:$113,$A2,U$117)</f>
        <v>153</v>
      </c>
      <c r="V2" s="52">
        <f>INDEX(SummDir!$5:$113,$A2,V$117)</f>
        <v>53</v>
      </c>
      <c r="W2" s="52">
        <f t="shared" ref="W2:W33" si="2">IF(ISERROR(MATCH($B2,loc_ID,0)),"",INDEX(TrfCnt_by_loc,MATCH($B2,loc_ID,0)))</f>
        <v>14788</v>
      </c>
      <c r="X2" s="52">
        <f t="shared" ref="X2:X33" si="3">IF(LEN(INDEX(TC_loc_dir,MATCH($B2,loc_ID,0),IF(AE2="NS",1,2)))=0,NA(),INDEX(TC_loc_dir,MATCH($B2,loc_ID,0),IF(AE2="NS",1,2)))</f>
        <v>0</v>
      </c>
      <c r="Y2" s="52">
        <f t="shared" ref="Y2:Y33" si="4">IF(LEN(INDEX(Loc_Dist,MATCH($B2,loc_ID,0)))=0,NA(),INDEX(Loc_Dist,MATCH($B2,loc_ID,0)))</f>
        <v>2.2000000000000002</v>
      </c>
      <c r="Z2" s="52">
        <f t="shared" ref="Z2:Z33" si="5">IF(AND(AE2="NS",SUM(AP2,AQ2)&gt;0),Z$116,IF(AND(AE2="EW",SUM(AR2,AS2)&gt;0),Z$116,Z$117))</f>
        <v>1</v>
      </c>
      <c r="AA2" s="21">
        <f t="shared" ref="AA2:AA33" si="6">IF(LEN(X2)&gt;0,X2/X$114,"")</f>
        <v>0</v>
      </c>
      <c r="AB2" s="21" t="e">
        <f t="shared" ref="AB2:AB33" si="7">IF(ISNUMBER(Y2),Y2/Y$114,"")</f>
        <v>#N/A</v>
      </c>
      <c r="AC2" s="21"/>
      <c r="AE2" s="117" t="s">
        <v>354</v>
      </c>
      <c r="AF2" s="52">
        <f>INDEX(SummDir!$5:$113,$A2,AF$117)</f>
        <v>100</v>
      </c>
      <c r="AG2" s="52">
        <f t="shared" ref="AG2:AG33" si="8">IF(LEN(X2)&lt;1,1,0)</f>
        <v>0</v>
      </c>
      <c r="AH2" s="52"/>
      <c r="AI2" s="52"/>
      <c r="AJ2" s="52"/>
      <c r="AK2" s="52"/>
      <c r="AL2" s="52"/>
      <c r="AM2" s="52"/>
      <c r="AN2" s="52"/>
      <c r="AO2" s="83"/>
      <c r="AP2" s="52">
        <f t="shared" ref="AP2:AS21" si="9">IF(ISERROR(MATCH($B2,loc_ID,0)),"",INDEX(Lane,MATCH($B2,loc_ID,0),MATCH(AP$1,LaneHdr,0)))</f>
        <v>4</v>
      </c>
      <c r="AQ2" s="52">
        <f t="shared" si="9"/>
        <v>4</v>
      </c>
      <c r="AR2" s="52">
        <f t="shared" si="9"/>
        <v>3</v>
      </c>
      <c r="AS2" s="52">
        <f t="shared" si="9"/>
        <v>3</v>
      </c>
      <c r="AT2" s="52">
        <f t="shared" ref="AT2:AW21" si="10">IF(ISERROR(MATCH($B2,loc_ID,0)),"",INDEX(Cordon,MATCH($B2,loc_ID,0),AT$116))</f>
        <v>0</v>
      </c>
      <c r="AU2" s="52">
        <f t="shared" si="10"/>
        <v>0</v>
      </c>
      <c r="AV2" s="52">
        <f t="shared" si="10"/>
        <v>0</v>
      </c>
      <c r="AW2" s="52">
        <f t="shared" si="10"/>
        <v>0</v>
      </c>
      <c r="AX2" s="52">
        <f t="shared" ref="AX2:AY21" si="11">IF(ISBLANK(INDEX(GPS_,MATCH($B2,loc_ID,0),AX$116)),"",INDEX(GPS_,MATCH($B2,loc_ID,0),AX$116))</f>
        <v>33.451279999999997</v>
      </c>
      <c r="AY2" s="52">
        <f t="shared" si="11"/>
        <v>-111.91303000000001</v>
      </c>
    </row>
    <row r="3" spans="1:51" x14ac:dyDescent="0.25">
      <c r="A3" s="16">
        <v>39</v>
      </c>
      <c r="B3" s="52">
        <f>INDEX(SummDir!$5:$113,$A3,B$117)</f>
        <v>152</v>
      </c>
      <c r="C3" s="162" t="str">
        <f>INDEX(SummDir!$5:$113,$A3,C$117)</f>
        <v>Tempe Lake S.</v>
      </c>
      <c r="D3" s="162" t="str">
        <f>INDEX(SummDir!$5:$113,$A3,D$117)</f>
        <v>TCA Bridge</v>
      </c>
      <c r="E3" s="52">
        <f>INDEX(SummDir!$5:$113,$A3,E$117)</f>
        <v>13</v>
      </c>
      <c r="F3" s="52">
        <f t="shared" si="0"/>
        <v>0</v>
      </c>
      <c r="G3" s="117"/>
      <c r="H3" s="52">
        <f>INDEX(SummDir!$5:$113,$A3,H$117)</f>
        <v>13</v>
      </c>
      <c r="I3" s="52">
        <f t="shared" si="1"/>
        <v>1</v>
      </c>
      <c r="J3" s="20">
        <v>19</v>
      </c>
      <c r="K3" s="52">
        <f>IF(LEN(INDEX(SummDir!$5:$113,$A3,K$117))=0,NA(),INDEX(SummDir!$5:$113,$A3,K$117))</f>
        <v>6.5</v>
      </c>
      <c r="L3" s="52">
        <f>INDEX(SummDir!$5:$113,$A3,L$117)</f>
        <v>6.5</v>
      </c>
      <c r="M3" s="52" t="e">
        <f>INDEX(SummDir!$5:$113,$A3,M$117)</f>
        <v>#N/A</v>
      </c>
      <c r="N3" s="52">
        <f ca="1">INDEX(SummDir!$5:$113,$A3,N$117)</f>
        <v>7.6922569942055999E-2</v>
      </c>
      <c r="O3" s="52">
        <f ca="1">INDEX(SummDir!$5:$113,$A3,O$117)</f>
        <v>0.69230787458813281</v>
      </c>
      <c r="P3" s="52">
        <f ca="1">IF(LEN(INDEX(SummDir!$5:$113,$A3,P$117))=0,NA(),INDEX(SummDir!$5:$113,$A3,P$117))</f>
        <v>9.3214375459841786E-8</v>
      </c>
      <c r="Q3" s="52">
        <f ca="1">IF(LEN(INDEX(SummDir!$5:$113,$A3,Q$117))=0,NA(),INDEX(SummDir!$5:$113,$A3,Q$117))</f>
        <v>-5.8517510079465837E-7</v>
      </c>
      <c r="R3" s="52">
        <f>INDEX(SummDir!$5:$113,$A3,R$117)</f>
        <v>13</v>
      </c>
      <c r="S3" s="52">
        <f>INDEX(SummDir!$5:$113,$A3,S$117)</f>
        <v>13</v>
      </c>
      <c r="T3" s="52" t="e">
        <f>INDEX(SummDir!$5:$113,$A3,T$117)</f>
        <v>#N/A</v>
      </c>
      <c r="U3" s="52">
        <f>INDEX(SummDir!$5:$113,$A3,U$117)</f>
        <v>13</v>
      </c>
      <c r="V3" s="52">
        <f>INDEX(SummDir!$5:$113,$A3,V$117)</f>
        <v>13</v>
      </c>
      <c r="W3" s="52">
        <f t="shared" si="2"/>
        <v>0</v>
      </c>
      <c r="X3" s="52">
        <f t="shared" si="3"/>
        <v>0</v>
      </c>
      <c r="Y3" s="52">
        <f t="shared" si="4"/>
        <v>0.8</v>
      </c>
      <c r="Z3" s="52">
        <f t="shared" si="5"/>
        <v>1</v>
      </c>
      <c r="AA3" s="21">
        <f t="shared" si="6"/>
        <v>0</v>
      </c>
      <c r="AB3" s="21" t="e">
        <f t="shared" si="7"/>
        <v>#N/A</v>
      </c>
      <c r="AC3" s="21"/>
      <c r="AE3" s="117" t="s">
        <v>354</v>
      </c>
      <c r="AF3" s="52" t="e">
        <f>INDEX(SummDir!$5:$113,$A3,AF$117)</f>
        <v>#N/A</v>
      </c>
      <c r="AG3" s="52">
        <f t="shared" si="8"/>
        <v>0</v>
      </c>
      <c r="AH3" s="52"/>
      <c r="AI3" s="52"/>
      <c r="AJ3" s="52"/>
      <c r="AK3" s="52"/>
      <c r="AL3" s="52"/>
      <c r="AM3" s="52"/>
      <c r="AN3" s="52"/>
      <c r="AO3" s="83"/>
      <c r="AP3" s="52">
        <f t="shared" si="9"/>
        <v>4</v>
      </c>
      <c r="AQ3" s="52">
        <f t="shared" si="9"/>
        <v>4</v>
      </c>
      <c r="AR3" s="52">
        <f t="shared" si="9"/>
        <v>4</v>
      </c>
      <c r="AS3" s="52">
        <f t="shared" si="9"/>
        <v>4</v>
      </c>
      <c r="AT3" s="52">
        <f t="shared" si="10"/>
        <v>0</v>
      </c>
      <c r="AU3" s="52">
        <f t="shared" si="10"/>
        <v>0</v>
      </c>
      <c r="AV3" s="52">
        <f t="shared" si="10"/>
        <v>0</v>
      </c>
      <c r="AW3" s="52">
        <f t="shared" si="10"/>
        <v>0</v>
      </c>
      <c r="AX3" s="52">
        <f t="shared" si="11"/>
        <v>33.433500000000002</v>
      </c>
      <c r="AY3" s="52">
        <f t="shared" si="11"/>
        <v>-111.94875</v>
      </c>
    </row>
    <row r="4" spans="1:51" x14ac:dyDescent="0.25">
      <c r="A4" s="16">
        <v>93</v>
      </c>
      <c r="B4" s="141">
        <f>INDEX(SummDir!$5:$113,$A4,B$117)</f>
        <v>152</v>
      </c>
      <c r="C4" s="163" t="str">
        <f>INDEX(SummDir!$5:$113,$A4,C$117)</f>
        <v>Tempe Lake S.</v>
      </c>
      <c r="D4" s="163" t="str">
        <f>INDEX(SummDir!$5:$113,$A4,D$117)</f>
        <v>TCA Bridge</v>
      </c>
      <c r="E4" s="141">
        <f>INDEX(SummDir!$5:$113,$A4,E$117)</f>
        <v>23</v>
      </c>
      <c r="F4" s="141">
        <f t="shared" si="0"/>
        <v>0</v>
      </c>
      <c r="G4" s="117"/>
      <c r="H4" s="141">
        <f>INDEX(SummDir!$5:$113,$A4,H$117)</f>
        <v>23</v>
      </c>
      <c r="I4" s="141">
        <f t="shared" si="1"/>
        <v>1</v>
      </c>
      <c r="J4" s="20">
        <v>46</v>
      </c>
      <c r="K4" s="141">
        <f>IF(LEN(INDEX(SummDir!$5:$113,$A4,K$117))=0,NA(),INDEX(SummDir!$5:$113,$A4,K$117))</f>
        <v>11.5</v>
      </c>
      <c r="L4" s="141">
        <f>INDEX(SummDir!$5:$113,$A4,L$117)</f>
        <v>11.5</v>
      </c>
      <c r="M4" s="141" t="e">
        <f>INDEX(SummDir!$5:$113,$A4,M$117)</f>
        <v>#N/A</v>
      </c>
      <c r="N4" s="141">
        <f ca="1">INDEX(SummDir!$5:$113,$A4,N$117)</f>
        <v>0.30434835024642681</v>
      </c>
      <c r="O4" s="141">
        <f ca="1">INDEX(SummDir!$5:$113,$A4,O$117)</f>
        <v>0.30434843138424966</v>
      </c>
      <c r="P4" s="141">
        <f ca="1">IF(LEN(INDEX(SummDir!$5:$113,$A4,P$117))=0,NA(),INDEX(SummDir!$5:$113,$A4,P$117))</f>
        <v>7.8814241068303924E-7</v>
      </c>
      <c r="Q4" s="141">
        <f ca="1">IF(LEN(INDEX(SummDir!$5:$113,$A4,Q$117))=0,NA(),INDEX(SummDir!$5:$113,$A4,Q$117))</f>
        <v>6.0106438569681762E-7</v>
      </c>
      <c r="R4" s="141">
        <f>INDEX(SummDir!$5:$113,$A4,R$117)</f>
        <v>23</v>
      </c>
      <c r="S4" s="141">
        <f>INDEX(SummDir!$5:$113,$A4,S$117)</f>
        <v>23</v>
      </c>
      <c r="T4" s="141" t="e">
        <f>INDEX(SummDir!$5:$113,$A4,T$117)</f>
        <v>#N/A</v>
      </c>
      <c r="U4" s="141">
        <f>INDEX(SummDir!$5:$113,$A4,U$117)</f>
        <v>23</v>
      </c>
      <c r="V4" s="141">
        <f>INDEX(SummDir!$5:$113,$A4,V$117)</f>
        <v>23</v>
      </c>
      <c r="W4" s="141">
        <f t="shared" si="2"/>
        <v>0</v>
      </c>
      <c r="X4" s="141">
        <f t="shared" si="3"/>
        <v>0</v>
      </c>
      <c r="Y4" s="141">
        <f t="shared" si="4"/>
        <v>0.8</v>
      </c>
      <c r="Z4" s="141">
        <f t="shared" si="5"/>
        <v>1</v>
      </c>
      <c r="AA4" s="21">
        <f t="shared" si="6"/>
        <v>0</v>
      </c>
      <c r="AB4" s="21" t="e">
        <f t="shared" si="7"/>
        <v>#N/A</v>
      </c>
      <c r="AC4" s="137"/>
      <c r="AD4" s="140"/>
      <c r="AE4" s="141" t="s">
        <v>353</v>
      </c>
      <c r="AF4" s="141" t="e">
        <f>INDEX(SummDir!$5:$113,$A4,AF$117)</f>
        <v>#N/A</v>
      </c>
      <c r="AG4" s="141">
        <f t="shared" si="8"/>
        <v>0</v>
      </c>
      <c r="AH4" s="141"/>
      <c r="AI4" s="141"/>
      <c r="AJ4" s="141"/>
      <c r="AK4" s="141"/>
      <c r="AL4" s="141"/>
      <c r="AM4" s="141"/>
      <c r="AN4" s="141"/>
      <c r="AO4" s="147"/>
      <c r="AP4" s="141">
        <f t="shared" si="9"/>
        <v>4</v>
      </c>
      <c r="AQ4" s="141">
        <f t="shared" si="9"/>
        <v>4</v>
      </c>
      <c r="AR4" s="141">
        <f t="shared" si="9"/>
        <v>4</v>
      </c>
      <c r="AS4" s="141">
        <f t="shared" si="9"/>
        <v>4</v>
      </c>
      <c r="AT4" s="141">
        <f t="shared" si="10"/>
        <v>0</v>
      </c>
      <c r="AU4" s="141">
        <f t="shared" si="10"/>
        <v>0</v>
      </c>
      <c r="AV4" s="141">
        <f t="shared" si="10"/>
        <v>0</v>
      </c>
      <c r="AW4" s="141">
        <f t="shared" si="10"/>
        <v>0</v>
      </c>
      <c r="AX4" s="141">
        <f t="shared" si="11"/>
        <v>33.433500000000002</v>
      </c>
      <c r="AY4" s="141">
        <f t="shared" si="11"/>
        <v>-111.94875</v>
      </c>
    </row>
    <row r="5" spans="1:51" x14ac:dyDescent="0.25">
      <c r="A5" s="16">
        <v>95</v>
      </c>
      <c r="B5" s="141">
        <f>INDEX(SummDir!$5:$113,$A5,B$117)</f>
        <v>156</v>
      </c>
      <c r="C5" s="163" t="str">
        <f>INDEX(SummDir!$5:$113,$A5,C$117)</f>
        <v>Crosscut Canal</v>
      </c>
      <c r="D5" s="163" t="str">
        <f>INDEX(SummDir!$5:$113,$A5,D$117)</f>
        <v>Mill Ave</v>
      </c>
      <c r="E5" s="141">
        <f>INDEX(SummDir!$5:$113,$A5,E$117)</f>
        <v>44</v>
      </c>
      <c r="F5" s="141">
        <f t="shared" si="0"/>
        <v>0</v>
      </c>
      <c r="G5" s="117"/>
      <c r="H5" s="141">
        <f>INDEX(SummDir!$5:$113,$A5,H$117)</f>
        <v>44</v>
      </c>
      <c r="I5" s="141">
        <f t="shared" si="1"/>
        <v>-1</v>
      </c>
      <c r="J5" s="20">
        <v>46</v>
      </c>
      <c r="K5" s="141">
        <f>IF(LEN(INDEX(SummDir!$5:$113,$A5,K$117))=0,NA(),INDEX(SummDir!$5:$113,$A5,K$117))</f>
        <v>11</v>
      </c>
      <c r="L5" s="141">
        <f>INDEX(SummDir!$5:$113,$A5,L$117)</f>
        <v>15.5</v>
      </c>
      <c r="M5" s="141">
        <f>INDEX(SummDir!$5:$113,$A5,M$117)</f>
        <v>6.5</v>
      </c>
      <c r="N5" s="141">
        <f ca="1">INDEX(SummDir!$5:$113,$A5,N$117)</f>
        <v>0.18181861975128807</v>
      </c>
      <c r="O5" s="141">
        <f ca="1">INDEX(SummDir!$5:$113,$A5,O$117)</f>
        <v>0.54545373697743516</v>
      </c>
      <c r="P5" s="141">
        <f ca="1">IF(LEN(INDEX(SummDir!$5:$113,$A5,P$117))=0,NA(),INDEX(SummDir!$5:$113,$A5,P$117))</f>
        <v>0.11363662765464608</v>
      </c>
      <c r="Q5" s="141">
        <f ca="1">IF(LEN(INDEX(SummDir!$5:$113,$A5,Q$117))=0,NA(),INDEX(SummDir!$5:$113,$A5,Q$117))</f>
        <v>0.27272757960701055</v>
      </c>
      <c r="R5" s="141">
        <f>INDEX(SummDir!$5:$113,$A5,R$117)</f>
        <v>44</v>
      </c>
      <c r="S5" s="141">
        <f>INDEX(SummDir!$5:$113,$A5,S$117)</f>
        <v>31</v>
      </c>
      <c r="T5" s="141">
        <f>INDEX(SummDir!$5:$113,$A5,T$117)</f>
        <v>13</v>
      </c>
      <c r="U5" s="141">
        <f>INDEX(SummDir!$5:$113,$A5,U$117)</f>
        <v>44</v>
      </c>
      <c r="V5" s="141">
        <f>INDEX(SummDir!$5:$113,$A5,V$117)</f>
        <v>31</v>
      </c>
      <c r="W5" s="141">
        <f t="shared" si="2"/>
        <v>14670</v>
      </c>
      <c r="X5" s="141">
        <f t="shared" si="3"/>
        <v>0</v>
      </c>
      <c r="Y5" s="141">
        <f t="shared" si="4"/>
        <v>0.7</v>
      </c>
      <c r="Z5" s="141">
        <f t="shared" si="5"/>
        <v>-1</v>
      </c>
      <c r="AA5" s="21">
        <f t="shared" si="6"/>
        <v>0</v>
      </c>
      <c r="AB5" s="21" t="e">
        <f t="shared" si="7"/>
        <v>#N/A</v>
      </c>
      <c r="AC5" s="137"/>
      <c r="AD5" s="140"/>
      <c r="AE5" s="141" t="s">
        <v>353</v>
      </c>
      <c r="AF5" s="141">
        <f>INDEX(SummDir!$5:$113,$A5,AF$117)</f>
        <v>13</v>
      </c>
      <c r="AG5" s="141">
        <f t="shared" si="8"/>
        <v>0</v>
      </c>
      <c r="AH5" s="141"/>
      <c r="AI5" s="141"/>
      <c r="AJ5" s="141"/>
      <c r="AK5" s="141"/>
      <c r="AL5" s="141"/>
      <c r="AM5" s="141"/>
      <c r="AN5" s="141"/>
      <c r="AO5" s="147"/>
      <c r="AP5" s="141">
        <f t="shared" si="9"/>
        <v>4</v>
      </c>
      <c r="AQ5" s="141">
        <f t="shared" si="9"/>
        <v>4</v>
      </c>
      <c r="AR5" s="141" t="str">
        <f t="shared" si="9"/>
        <v>NA</v>
      </c>
      <c r="AS5" s="141" t="str">
        <f t="shared" si="9"/>
        <v>NA</v>
      </c>
      <c r="AT5" s="141">
        <f t="shared" si="10"/>
        <v>0</v>
      </c>
      <c r="AU5" s="141">
        <f t="shared" si="10"/>
        <v>0</v>
      </c>
      <c r="AV5" s="141">
        <f t="shared" si="10"/>
        <v>0</v>
      </c>
      <c r="AW5" s="141">
        <f t="shared" si="10"/>
        <v>0</v>
      </c>
      <c r="AX5" s="141">
        <f t="shared" si="11"/>
        <v>33.438907999999998</v>
      </c>
      <c r="AY5" s="141">
        <f t="shared" si="11"/>
        <v>-111.943848</v>
      </c>
    </row>
    <row r="6" spans="1:51" x14ac:dyDescent="0.25">
      <c r="A6" s="16">
        <v>10</v>
      </c>
      <c r="B6" s="52">
        <f>INDEX(SummDir!$5:$113,$A6,B$117)</f>
        <v>112</v>
      </c>
      <c r="C6" s="162" t="str">
        <f>INDEX(SummDir!$5:$113,$A6,C$117)</f>
        <v>Superstition Fwy</v>
      </c>
      <c r="D6" s="162" t="str">
        <f>INDEX(SummDir!$5:$113,$A6,D$117)</f>
        <v>College Ave</v>
      </c>
      <c r="E6" s="52">
        <f>INDEX(SummDir!$5:$113,$A6,E$117)</f>
        <v>112</v>
      </c>
      <c r="F6" s="52">
        <f t="shared" si="0"/>
        <v>1774</v>
      </c>
      <c r="G6" s="117"/>
      <c r="H6" s="52">
        <f>INDEX(SummDir!$5:$113,$A6,H$117)</f>
        <v>112</v>
      </c>
      <c r="I6" s="52">
        <f t="shared" si="1"/>
        <v>1</v>
      </c>
      <c r="J6" s="20">
        <v>13</v>
      </c>
      <c r="K6" s="52">
        <f>IF(LEN(INDEX(SummDir!$5:$113,$A6,K$117))=0,NA(),INDEX(SummDir!$5:$113,$A6,K$117))</f>
        <v>28</v>
      </c>
      <c r="L6" s="52">
        <f>INDEX(SummDir!$5:$113,$A6,L$117)</f>
        <v>26.5</v>
      </c>
      <c r="M6" s="52">
        <f>INDEX(SummDir!$5:$113,$A6,M$117)</f>
        <v>29.5</v>
      </c>
      <c r="N6" s="52">
        <f ca="1">INDEX(SummDir!$5:$113,$A6,N$117)</f>
        <v>0.25000006984653533</v>
      </c>
      <c r="O6" s="52">
        <f ca="1">INDEX(SummDir!$5:$113,$A6,O$117)</f>
        <v>0.56250007648789846</v>
      </c>
      <c r="P6" s="52">
        <f ca="1">IF(LEN(INDEX(SummDir!$5:$113,$A6,P$117))=0,NA(),INDEX(SummDir!$5:$113,$A6,P$117))</f>
        <v>8.9295342424041847E-3</v>
      </c>
      <c r="Q6" s="52">
        <f ca="1">IF(LEN(INDEX(SummDir!$5:$113,$A6,Q$117))=0,NA(),INDEX(SummDir!$5:$113,$A6,Q$117))</f>
        <v>-3.0646956662280234E-8</v>
      </c>
      <c r="R6" s="52">
        <f>INDEX(SummDir!$5:$113,$A6,R$117)</f>
        <v>112</v>
      </c>
      <c r="S6" s="52">
        <f>INDEX(SummDir!$5:$113,$A6,S$117)</f>
        <v>53</v>
      </c>
      <c r="T6" s="52">
        <f>INDEX(SummDir!$5:$113,$A6,T$117)</f>
        <v>59</v>
      </c>
      <c r="U6" s="52">
        <f>INDEX(SummDir!$5:$113,$A6,U$117)</f>
        <v>112</v>
      </c>
      <c r="V6" s="52">
        <f>INDEX(SummDir!$5:$113,$A6,V$117)</f>
        <v>53</v>
      </c>
      <c r="W6" s="52">
        <f t="shared" si="2"/>
        <v>1774</v>
      </c>
      <c r="X6" s="52">
        <f t="shared" si="3"/>
        <v>1774</v>
      </c>
      <c r="Y6" s="52">
        <f t="shared" si="4"/>
        <v>2</v>
      </c>
      <c r="Z6" s="52">
        <f t="shared" si="5"/>
        <v>1</v>
      </c>
      <c r="AA6" s="21">
        <f t="shared" si="6"/>
        <v>3.4527053328143244E-2</v>
      </c>
      <c r="AB6" s="21" t="e">
        <f t="shared" si="7"/>
        <v>#N/A</v>
      </c>
      <c r="AC6" s="21"/>
      <c r="AE6" s="117" t="s">
        <v>354</v>
      </c>
      <c r="AF6" s="52">
        <f>INDEX(SummDir!$5:$113,$A6,AF$117)</f>
        <v>59</v>
      </c>
      <c r="AG6" s="52">
        <f t="shared" si="8"/>
        <v>0</v>
      </c>
      <c r="AH6" s="52"/>
      <c r="AI6" s="52"/>
      <c r="AJ6" s="52"/>
      <c r="AK6" s="52"/>
      <c r="AL6" s="52"/>
      <c r="AM6" s="52"/>
      <c r="AN6" s="52"/>
      <c r="AO6" s="83"/>
      <c r="AP6" s="52">
        <f t="shared" si="9"/>
        <v>2</v>
      </c>
      <c r="AQ6" s="52">
        <f t="shared" si="9"/>
        <v>3</v>
      </c>
      <c r="AR6" s="52">
        <f t="shared" si="9"/>
        <v>0</v>
      </c>
      <c r="AS6" s="52">
        <f t="shared" si="9"/>
        <v>0</v>
      </c>
      <c r="AT6" s="52">
        <f t="shared" si="10"/>
        <v>0</v>
      </c>
      <c r="AU6" s="52">
        <f t="shared" si="10"/>
        <v>0</v>
      </c>
      <c r="AV6" s="52">
        <f t="shared" si="10"/>
        <v>0</v>
      </c>
      <c r="AW6" s="52">
        <f t="shared" si="10"/>
        <v>0</v>
      </c>
      <c r="AX6" s="52">
        <f t="shared" si="11"/>
        <v>33.385480000000001</v>
      </c>
      <c r="AY6" s="52">
        <f t="shared" si="11"/>
        <v>-111.93477</v>
      </c>
    </row>
    <row r="7" spans="1:51" x14ac:dyDescent="0.25">
      <c r="A7" s="16">
        <v>79</v>
      </c>
      <c r="B7" s="141">
        <f>INDEX(SummDir!$5:$113,$A7,B$117)</f>
        <v>129</v>
      </c>
      <c r="C7" s="163" t="str">
        <f>INDEX(SummDir!$5:$113,$A7,C$117)</f>
        <v>Alameda Dr</v>
      </c>
      <c r="D7" s="163" t="str">
        <f>INDEX(SummDir!$5:$113,$A7,D$117)</f>
        <v>Rural Rd</v>
      </c>
      <c r="E7" s="141">
        <f ca="1">INDEX(SummDir!$5:$113,$A7,E$117)</f>
        <v>80</v>
      </c>
      <c r="F7" s="141">
        <f t="shared" si="0"/>
        <v>1841</v>
      </c>
      <c r="G7" s="117"/>
      <c r="H7" s="141">
        <f ca="1">INDEX(SummDir!$5:$113,$A7,H$117)</f>
        <v>80</v>
      </c>
      <c r="I7" s="141">
        <f t="shared" si="1"/>
        <v>1</v>
      </c>
      <c r="J7" s="20">
        <v>46</v>
      </c>
      <c r="K7" s="141">
        <f ca="1">IF(LEN(INDEX(SummDir!$5:$113,$A7,K$117))=0,NA(),INDEX(SummDir!$5:$113,$A7,K$117))</f>
        <v>20</v>
      </c>
      <c r="L7" s="141">
        <f ca="1">INDEX(SummDir!$5:$113,$A7,L$117)</f>
        <v>21.75</v>
      </c>
      <c r="M7" s="141">
        <f ca="1">INDEX(SummDir!$5:$113,$A7,M$117)</f>
        <v>18.25</v>
      </c>
      <c r="N7" s="141">
        <f ca="1">INDEX(SummDir!$5:$113,$A7,N$117)</f>
        <v>0.19999991145081022</v>
      </c>
      <c r="O7" s="141">
        <f ca="1">INDEX(SummDir!$5:$113,$A7,O$117)</f>
        <v>0.48124928819297363</v>
      </c>
      <c r="P7" s="141">
        <f ca="1">IF(LEN(INDEX(SummDir!$5:$113,$A7,P$117))=0,NA(),INDEX(SummDir!$5:$113,$A7,P$117))</f>
        <v>3.74998246428059E-2</v>
      </c>
      <c r="Q7" s="141">
        <f ca="1">IF(LEN(INDEX(SummDir!$5:$113,$A7,Q$117))=0,NA(),INDEX(SummDir!$5:$113,$A7,Q$117))</f>
        <v>9.375003498225086E-2</v>
      </c>
      <c r="R7" s="141">
        <f ca="1">INDEX(SummDir!$5:$113,$A7,R$117)</f>
        <v>80</v>
      </c>
      <c r="S7" s="141">
        <f ca="1">INDEX(SummDir!$5:$113,$A7,S$117)</f>
        <v>43.5</v>
      </c>
      <c r="T7" s="141">
        <f ca="1">INDEX(SummDir!$5:$113,$A7,T$117)</f>
        <v>36.5</v>
      </c>
      <c r="U7" s="141">
        <f ca="1">INDEX(SummDir!$5:$113,$A7,U$117)</f>
        <v>80</v>
      </c>
      <c r="V7" s="141">
        <f ca="1">INDEX(SummDir!$5:$113,$A7,V$117)</f>
        <v>43.5</v>
      </c>
      <c r="W7" s="141">
        <f t="shared" si="2"/>
        <v>35740</v>
      </c>
      <c r="X7" s="141">
        <f t="shared" si="3"/>
        <v>1841</v>
      </c>
      <c r="Y7" s="141">
        <f t="shared" si="4"/>
        <v>1</v>
      </c>
      <c r="Z7" s="141">
        <f t="shared" si="5"/>
        <v>1</v>
      </c>
      <c r="AA7" s="21">
        <f t="shared" si="6"/>
        <v>3.5831062670299729E-2</v>
      </c>
      <c r="AB7" s="21" t="e">
        <f t="shared" si="7"/>
        <v>#N/A</v>
      </c>
      <c r="AC7" s="137"/>
      <c r="AD7" s="140"/>
      <c r="AE7" s="141" t="s">
        <v>353</v>
      </c>
      <c r="AF7" s="141">
        <f ca="1">INDEX(SummDir!$5:$113,$A7,AF$117)</f>
        <v>36.5</v>
      </c>
      <c r="AG7" s="141">
        <f t="shared" si="8"/>
        <v>0</v>
      </c>
      <c r="AH7" s="141"/>
      <c r="AI7" s="141"/>
      <c r="AJ7" s="141"/>
      <c r="AK7" s="141"/>
      <c r="AL7" s="141"/>
      <c r="AM7" s="141"/>
      <c r="AN7" s="141"/>
      <c r="AO7" s="147"/>
      <c r="AP7" s="141">
        <f t="shared" si="9"/>
        <v>0</v>
      </c>
      <c r="AQ7" s="141">
        <f t="shared" si="9"/>
        <v>0</v>
      </c>
      <c r="AR7" s="141">
        <f t="shared" si="9"/>
        <v>2</v>
      </c>
      <c r="AS7" s="141">
        <f t="shared" si="9"/>
        <v>2</v>
      </c>
      <c r="AT7" s="141">
        <f t="shared" si="10"/>
        <v>0</v>
      </c>
      <c r="AU7" s="141">
        <f t="shared" si="10"/>
        <v>0</v>
      </c>
      <c r="AV7" s="141">
        <f t="shared" si="10"/>
        <v>0</v>
      </c>
      <c r="AW7" s="141">
        <f t="shared" si="10"/>
        <v>0</v>
      </c>
      <c r="AX7" s="141">
        <f t="shared" si="11"/>
        <v>33.400246000000003</v>
      </c>
      <c r="AY7" s="141">
        <f t="shared" si="11"/>
        <v>-111.926098</v>
      </c>
    </row>
    <row r="8" spans="1:51" x14ac:dyDescent="0.25">
      <c r="A8" s="16">
        <v>90</v>
      </c>
      <c r="B8" s="141">
        <f>INDEX(SummDir!$5:$113,$A8,B$117)</f>
        <v>145</v>
      </c>
      <c r="C8" s="163" t="str">
        <f>INDEX(SummDir!$5:$113,$A8,C$117)</f>
        <v>Alameda Dr</v>
      </c>
      <c r="D8" s="163" t="str">
        <f>INDEX(SummDir!$5:$113,$A8,D$117)</f>
        <v>Mill Ave</v>
      </c>
      <c r="E8" s="141">
        <f>INDEX(SummDir!$5:$113,$A8,E$117)</f>
        <v>41</v>
      </c>
      <c r="F8" s="141">
        <f t="shared" si="0"/>
        <v>1841</v>
      </c>
      <c r="G8" s="117"/>
      <c r="H8" s="141">
        <f>INDEX(SummDir!$5:$113,$A8,H$117)</f>
        <v>41</v>
      </c>
      <c r="I8" s="141">
        <f t="shared" si="1"/>
        <v>1</v>
      </c>
      <c r="J8" s="20">
        <v>46</v>
      </c>
      <c r="K8" s="141">
        <f>IF(LEN(INDEX(SummDir!$5:$113,$A8,K$117))=0,NA(),INDEX(SummDir!$5:$113,$A8,K$117))</f>
        <v>10.25</v>
      </c>
      <c r="L8" s="141">
        <f>INDEX(SummDir!$5:$113,$A8,L$117)</f>
        <v>6.5</v>
      </c>
      <c r="M8" s="141">
        <f>INDEX(SummDir!$5:$113,$A8,M$117)</f>
        <v>14</v>
      </c>
      <c r="N8" s="141">
        <f ca="1">INDEX(SummDir!$5:$113,$A8,N$117)</f>
        <v>0.41463386477138037</v>
      </c>
      <c r="O8" s="141">
        <f ca="1">INDEX(SummDir!$5:$113,$A8,O$117)</f>
        <v>0.48780388865027485</v>
      </c>
      <c r="P8" s="141">
        <f ca="1">IF(LEN(INDEX(SummDir!$5:$113,$A8,P$117))=0,NA(),INDEX(SummDir!$5:$113,$A8,P$117))</f>
        <v>7.3170038615198621E-2</v>
      </c>
      <c r="Q8" s="141">
        <f ca="1">IF(LEN(INDEX(SummDir!$5:$113,$A8,Q$117))=0,NA(),INDEX(SummDir!$5:$113,$A8,Q$117))</f>
        <v>9.7561527875303491E-2</v>
      </c>
      <c r="R8" s="141">
        <f>INDEX(SummDir!$5:$113,$A8,R$117)</f>
        <v>41</v>
      </c>
      <c r="S8" s="141">
        <f>INDEX(SummDir!$5:$113,$A8,S$117)</f>
        <v>13</v>
      </c>
      <c r="T8" s="141">
        <f>INDEX(SummDir!$5:$113,$A8,T$117)</f>
        <v>28</v>
      </c>
      <c r="U8" s="141">
        <f>INDEX(SummDir!$5:$113,$A8,U$117)</f>
        <v>41</v>
      </c>
      <c r="V8" s="141">
        <f>INDEX(SummDir!$5:$113,$A8,V$117)</f>
        <v>13</v>
      </c>
      <c r="W8" s="141">
        <f t="shared" si="2"/>
        <v>26912</v>
      </c>
      <c r="X8" s="141">
        <f t="shared" si="3"/>
        <v>1841</v>
      </c>
      <c r="Y8" s="141">
        <f t="shared" si="4"/>
        <v>1</v>
      </c>
      <c r="Z8" s="141">
        <f t="shared" si="5"/>
        <v>1</v>
      </c>
      <c r="AA8" s="21">
        <f t="shared" si="6"/>
        <v>3.5831062670299729E-2</v>
      </c>
      <c r="AB8" s="21" t="e">
        <f t="shared" si="7"/>
        <v>#N/A</v>
      </c>
      <c r="AC8" s="137"/>
      <c r="AD8" s="140"/>
      <c r="AE8" s="141" t="s">
        <v>353</v>
      </c>
      <c r="AF8" s="141">
        <f>INDEX(SummDir!$5:$113,$A8,AF$117)</f>
        <v>28</v>
      </c>
      <c r="AG8" s="141">
        <f t="shared" si="8"/>
        <v>0</v>
      </c>
      <c r="AH8" s="141"/>
      <c r="AI8" s="141"/>
      <c r="AJ8" s="141"/>
      <c r="AK8" s="141"/>
      <c r="AL8" s="141"/>
      <c r="AM8" s="141"/>
      <c r="AN8" s="141"/>
      <c r="AO8" s="147"/>
      <c r="AP8" s="141">
        <f t="shared" si="9"/>
        <v>1</v>
      </c>
      <c r="AQ8" s="141">
        <f t="shared" si="9"/>
        <v>1</v>
      </c>
      <c r="AR8" s="141">
        <f t="shared" si="9"/>
        <v>2</v>
      </c>
      <c r="AS8" s="141">
        <f t="shared" si="9"/>
        <v>2</v>
      </c>
      <c r="AT8" s="141">
        <f t="shared" si="10"/>
        <v>0</v>
      </c>
      <c r="AU8" s="141">
        <f t="shared" si="10"/>
        <v>0</v>
      </c>
      <c r="AV8" s="141">
        <f t="shared" si="10"/>
        <v>0</v>
      </c>
      <c r="AW8" s="141">
        <f t="shared" si="10"/>
        <v>0</v>
      </c>
      <c r="AX8" s="141">
        <f t="shared" si="11"/>
        <v>33.400244999999998</v>
      </c>
      <c r="AY8" s="141">
        <f t="shared" si="11"/>
        <v>-111.939599</v>
      </c>
    </row>
    <row r="9" spans="1:51" x14ac:dyDescent="0.25">
      <c r="A9" s="16">
        <v>61</v>
      </c>
      <c r="B9" s="141">
        <f>INDEX(SummDir!$5:$113,$A9,B$117)</f>
        <v>108</v>
      </c>
      <c r="C9" s="163" t="str">
        <f>INDEX(SummDir!$5:$113,$A9,C$117)</f>
        <v>5th St</v>
      </c>
      <c r="D9" s="163" t="str">
        <f>INDEX(SummDir!$5:$113,$A9,D$117)</f>
        <v>Farmer Ave</v>
      </c>
      <c r="E9" s="141">
        <f>INDEX(SummDir!$5:$113,$A9,E$117)</f>
        <v>263</v>
      </c>
      <c r="F9" s="141">
        <f t="shared" si="0"/>
        <v>3508</v>
      </c>
      <c r="G9" s="117"/>
      <c r="H9" s="141">
        <f>INDEX(SummDir!$5:$113,$A9,H$117)</f>
        <v>263</v>
      </c>
      <c r="I9" s="141">
        <f t="shared" si="1"/>
        <v>1</v>
      </c>
      <c r="J9" s="20">
        <v>27</v>
      </c>
      <c r="K9" s="141">
        <f>IF(LEN(INDEX(SummDir!$5:$113,$A9,K$117))=0,NA(),INDEX(SummDir!$5:$113,$A9,K$117))</f>
        <v>65.75</v>
      </c>
      <c r="L9" s="141">
        <f>INDEX(SummDir!$5:$113,$A9,L$117)</f>
        <v>50</v>
      </c>
      <c r="M9" s="141">
        <f>INDEX(SummDir!$5:$113,$A9,M$117)</f>
        <v>81.5</v>
      </c>
      <c r="N9" s="141">
        <f ca="1">INDEX(SummDir!$5:$113,$A9,N$117)</f>
        <v>0.34600838083032687</v>
      </c>
      <c r="O9" s="141">
        <f ca="1">INDEX(SummDir!$5:$113,$A9,O$117)</f>
        <v>0.15209064596069627</v>
      </c>
      <c r="P9" s="141">
        <f ca="1">IF(LEN(INDEX(SummDir!$5:$113,$A9,P$117))=0,NA(),INDEX(SummDir!$5:$113,$A9,P$117))</f>
        <v>3.4220783305273506E-2</v>
      </c>
      <c r="Q9" s="141">
        <f ca="1">IF(LEN(INDEX(SummDir!$5:$113,$A9,Q$117))=0,NA(),INDEX(SummDir!$5:$113,$A9,Q$117))</f>
        <v>5.703340873232024E-2</v>
      </c>
      <c r="R9" s="141">
        <f>INDEX(SummDir!$5:$113,$A9,R$117)</f>
        <v>263</v>
      </c>
      <c r="S9" s="141">
        <f>INDEX(SummDir!$5:$113,$A9,S$117)</f>
        <v>100</v>
      </c>
      <c r="T9" s="141">
        <f>INDEX(SummDir!$5:$113,$A9,T$117)</f>
        <v>163</v>
      </c>
      <c r="U9" s="141">
        <f>INDEX(SummDir!$5:$113,$A9,U$117)</f>
        <v>263</v>
      </c>
      <c r="V9" s="141">
        <f>INDEX(SummDir!$5:$113,$A9,V$117)</f>
        <v>100</v>
      </c>
      <c r="W9" s="141">
        <f t="shared" si="2"/>
        <v>3508</v>
      </c>
      <c r="X9" s="141">
        <f t="shared" si="3"/>
        <v>3508</v>
      </c>
      <c r="Y9" s="141">
        <f t="shared" si="4"/>
        <v>0.25</v>
      </c>
      <c r="Z9" s="141">
        <f t="shared" si="5"/>
        <v>1</v>
      </c>
      <c r="AA9" s="21">
        <f t="shared" si="6"/>
        <v>6.8275593616193064E-2</v>
      </c>
      <c r="AB9" s="21" t="e">
        <f t="shared" si="7"/>
        <v>#N/A</v>
      </c>
      <c r="AC9" s="137"/>
      <c r="AD9" s="140"/>
      <c r="AE9" s="141" t="s">
        <v>353</v>
      </c>
      <c r="AF9" s="141">
        <f>INDEX(SummDir!$5:$113,$A9,AF$117)</f>
        <v>163</v>
      </c>
      <c r="AG9" s="141">
        <f t="shared" si="8"/>
        <v>0</v>
      </c>
      <c r="AH9" s="141"/>
      <c r="AI9" s="141"/>
      <c r="AJ9" s="141"/>
      <c r="AK9" s="141"/>
      <c r="AL9" s="141"/>
      <c r="AM9" s="141"/>
      <c r="AN9" s="141"/>
      <c r="AO9" s="147"/>
      <c r="AP9" s="141">
        <f t="shared" si="9"/>
        <v>0</v>
      </c>
      <c r="AQ9" s="141">
        <f t="shared" si="9"/>
        <v>0</v>
      </c>
      <c r="AR9" s="141">
        <f t="shared" si="9"/>
        <v>3</v>
      </c>
      <c r="AS9" s="141">
        <f t="shared" si="9"/>
        <v>3</v>
      </c>
      <c r="AT9" s="141">
        <f t="shared" si="10"/>
        <v>0</v>
      </c>
      <c r="AU9" s="141">
        <f t="shared" si="10"/>
        <v>0</v>
      </c>
      <c r="AV9" s="141">
        <f t="shared" si="10"/>
        <v>0</v>
      </c>
      <c r="AW9" s="141">
        <f t="shared" si="10"/>
        <v>0</v>
      </c>
      <c r="AX9" s="141">
        <f t="shared" si="11"/>
        <v>33.425445000000003</v>
      </c>
      <c r="AY9" s="141">
        <f t="shared" si="11"/>
        <v>-111.94409899999999</v>
      </c>
    </row>
    <row r="10" spans="1:51" x14ac:dyDescent="0.25">
      <c r="A10" s="16">
        <v>62</v>
      </c>
      <c r="B10" s="141">
        <f>INDEX(SummDir!$5:$113,$A10,B$117)</f>
        <v>110</v>
      </c>
      <c r="C10" s="163" t="str">
        <f>INDEX(SummDir!$5:$113,$A10,C$117)</f>
        <v>5th St</v>
      </c>
      <c r="D10" s="163" t="str">
        <f>INDEX(SummDir!$5:$113,$A10,D$117)</f>
        <v>Priest Dr</v>
      </c>
      <c r="E10" s="141">
        <f>INDEX(SummDir!$5:$113,$A10,E$117)</f>
        <v>18</v>
      </c>
      <c r="F10" s="141">
        <f t="shared" si="0"/>
        <v>3747</v>
      </c>
      <c r="G10" s="117"/>
      <c r="H10" s="141">
        <f>INDEX(SummDir!$5:$113,$A10,H$117)</f>
        <v>18</v>
      </c>
      <c r="I10" s="141">
        <f t="shared" si="1"/>
        <v>1</v>
      </c>
      <c r="J10" s="20">
        <v>28</v>
      </c>
      <c r="K10" s="141">
        <f>IF(LEN(INDEX(SummDir!$5:$113,$A10,K$117))=0,NA(),INDEX(SummDir!$5:$113,$A10,K$117))</f>
        <v>4.5</v>
      </c>
      <c r="L10" s="141">
        <f>INDEX(SummDir!$5:$113,$A10,L$117)</f>
        <v>3</v>
      </c>
      <c r="M10" s="141">
        <f>INDEX(SummDir!$5:$113,$A10,M$117)</f>
        <v>6</v>
      </c>
      <c r="N10" s="141">
        <f ca="1">INDEX(SummDir!$5:$113,$A10,N$117)</f>
        <v>0.16666590681228405</v>
      </c>
      <c r="O10" s="141">
        <f ca="1">INDEX(SummDir!$5:$113,$A10,O$117)</f>
        <v>0.16666585887936139</v>
      </c>
      <c r="P10" s="141">
        <f ca="1">IF(LEN(INDEX(SummDir!$5:$113,$A10,P$117))=0,NA(),INDEX(SummDir!$5:$113,$A10,P$117))</f>
        <v>0.22222235658196615</v>
      </c>
      <c r="Q10" s="141">
        <f ca="1">IF(LEN(INDEX(SummDir!$5:$113,$A10,Q$117))=0,NA(),INDEX(SummDir!$5:$113,$A10,Q$117))</f>
        <v>0.38888891523597624</v>
      </c>
      <c r="R10" s="141">
        <f>INDEX(SummDir!$5:$113,$A10,R$117)</f>
        <v>18</v>
      </c>
      <c r="S10" s="141">
        <f>INDEX(SummDir!$5:$113,$A10,S$117)</f>
        <v>6</v>
      </c>
      <c r="T10" s="141">
        <f>INDEX(SummDir!$5:$113,$A10,T$117)</f>
        <v>12</v>
      </c>
      <c r="U10" s="141">
        <f>INDEX(SummDir!$5:$113,$A10,U$117)</f>
        <v>18</v>
      </c>
      <c r="V10" s="141">
        <f>INDEX(SummDir!$5:$113,$A10,V$117)</f>
        <v>6</v>
      </c>
      <c r="W10" s="141">
        <f t="shared" si="2"/>
        <v>28310</v>
      </c>
      <c r="X10" s="141">
        <f t="shared" si="3"/>
        <v>3747</v>
      </c>
      <c r="Y10" s="141">
        <f t="shared" si="4"/>
        <v>1.24</v>
      </c>
      <c r="Z10" s="141">
        <f t="shared" si="5"/>
        <v>1</v>
      </c>
      <c r="AA10" s="21">
        <f t="shared" si="6"/>
        <v>7.2927209030751269E-2</v>
      </c>
      <c r="AB10" s="21" t="e">
        <f t="shared" si="7"/>
        <v>#N/A</v>
      </c>
      <c r="AC10" s="137"/>
      <c r="AD10" s="140"/>
      <c r="AE10" s="141" t="s">
        <v>353</v>
      </c>
      <c r="AF10" s="141">
        <f>INDEX(SummDir!$5:$113,$A10,AF$117)</f>
        <v>12</v>
      </c>
      <c r="AG10" s="141">
        <f t="shared" si="8"/>
        <v>0</v>
      </c>
      <c r="AH10" s="141"/>
      <c r="AI10" s="141"/>
      <c r="AJ10" s="141"/>
      <c r="AK10" s="141"/>
      <c r="AL10" s="141"/>
      <c r="AM10" s="141"/>
      <c r="AN10" s="141"/>
      <c r="AO10" s="147"/>
      <c r="AP10" s="141">
        <f t="shared" si="9"/>
        <v>1</v>
      </c>
      <c r="AQ10" s="141">
        <f t="shared" si="9"/>
        <v>1</v>
      </c>
      <c r="AR10" s="141">
        <f t="shared" si="9"/>
        <v>0</v>
      </c>
      <c r="AS10" s="141">
        <f t="shared" si="9"/>
        <v>3</v>
      </c>
      <c r="AT10" s="141">
        <f t="shared" si="10"/>
        <v>0</v>
      </c>
      <c r="AU10" s="141">
        <f t="shared" si="10"/>
        <v>0</v>
      </c>
      <c r="AV10" s="141">
        <f t="shared" si="10"/>
        <v>0</v>
      </c>
      <c r="AW10" s="141">
        <f t="shared" si="10"/>
        <v>0</v>
      </c>
      <c r="AX10" s="141">
        <f t="shared" si="11"/>
        <v>33.423789999999997</v>
      </c>
      <c r="AY10" s="141">
        <f t="shared" si="11"/>
        <v>-111.96124</v>
      </c>
    </row>
    <row r="11" spans="1:51" x14ac:dyDescent="0.25">
      <c r="A11" s="16">
        <v>65</v>
      </c>
      <c r="B11" s="141">
        <f>INDEX(SummDir!$5:$113,$A11,B$117)</f>
        <v>113</v>
      </c>
      <c r="C11" s="163" t="str">
        <f>INDEX(SummDir!$5:$113,$A11,C$117)</f>
        <v>13th St</v>
      </c>
      <c r="D11" s="163" t="str">
        <f>INDEX(SummDir!$5:$113,$A11,D$117)</f>
        <v>Mill Ave</v>
      </c>
      <c r="E11" s="141">
        <f ca="1">INDEX(SummDir!$5:$113,$A11,E$117)</f>
        <v>182.5</v>
      </c>
      <c r="F11" s="141">
        <f t="shared" si="0"/>
        <v>3917</v>
      </c>
      <c r="G11" s="117"/>
      <c r="H11" s="141">
        <f ca="1">INDEX(SummDir!$5:$113,$A11,H$117)</f>
        <v>182.5</v>
      </c>
      <c r="I11" s="141">
        <f t="shared" si="1"/>
        <v>1</v>
      </c>
      <c r="J11" s="20">
        <v>31</v>
      </c>
      <c r="K11" s="141">
        <f ca="1">IF(LEN(INDEX(SummDir!$5:$113,$A11,K$117))=0,NA(),INDEX(SummDir!$5:$113,$A11,K$117))</f>
        <v>45.625</v>
      </c>
      <c r="L11" s="141">
        <f ca="1">INDEX(SummDir!$5:$113,$A11,L$117)</f>
        <v>46.75</v>
      </c>
      <c r="M11" s="141">
        <f>INDEX(SummDir!$5:$113,$A11,M$117)</f>
        <v>44.5</v>
      </c>
      <c r="N11" s="141">
        <f ca="1">INDEX(SummDir!$5:$113,$A11,N$117)</f>
        <v>0.2904118195133733</v>
      </c>
      <c r="O11" s="141">
        <f ca="1">INDEX(SummDir!$5:$113,$A11,O$117)</f>
        <v>0.1808209621940286</v>
      </c>
      <c r="P11" s="141">
        <f ca="1">IF(LEN(INDEX(SummDir!$5:$113,$A11,P$117))=0,NA(),INDEX(SummDir!$5:$113,$A11,P$117))</f>
        <v>0.14520485277297207</v>
      </c>
      <c r="Q11" s="141">
        <f ca="1">IF(LEN(INDEX(SummDir!$5:$113,$A11,Q$117))=0,NA(),INDEX(SummDir!$5:$113,$A11,Q$117))</f>
        <v>0.16164438553071483</v>
      </c>
      <c r="R11" s="141">
        <f ca="1">INDEX(SummDir!$5:$113,$A11,R$117)</f>
        <v>182.5</v>
      </c>
      <c r="S11" s="141">
        <f ca="1">INDEX(SummDir!$5:$113,$A11,S$117)</f>
        <v>93.5</v>
      </c>
      <c r="T11" s="141">
        <f>INDEX(SummDir!$5:$113,$A11,T$117)</f>
        <v>89</v>
      </c>
      <c r="U11" s="141">
        <f ca="1">INDEX(SummDir!$5:$113,$A11,U$117)</f>
        <v>182.5</v>
      </c>
      <c r="V11" s="141">
        <f ca="1">INDEX(SummDir!$5:$113,$A11,V$117)</f>
        <v>93.5</v>
      </c>
      <c r="W11" s="141">
        <f t="shared" si="2"/>
        <v>26392</v>
      </c>
      <c r="X11" s="141">
        <f t="shared" si="3"/>
        <v>3917</v>
      </c>
      <c r="Y11" s="141">
        <f t="shared" si="4"/>
        <v>0</v>
      </c>
      <c r="Z11" s="141">
        <f t="shared" si="5"/>
        <v>1</v>
      </c>
      <c r="AA11" s="21">
        <f t="shared" si="6"/>
        <v>7.62358894511483E-2</v>
      </c>
      <c r="AB11" s="21" t="e">
        <f t="shared" si="7"/>
        <v>#N/A</v>
      </c>
      <c r="AC11" s="137"/>
      <c r="AD11" s="140"/>
      <c r="AE11" s="141" t="s">
        <v>353</v>
      </c>
      <c r="AF11" s="141">
        <f>INDEX(SummDir!$5:$113,$A11,AF$117)</f>
        <v>89</v>
      </c>
      <c r="AG11" s="141">
        <f t="shared" si="8"/>
        <v>0</v>
      </c>
      <c r="AH11" s="141"/>
      <c r="AI11" s="141"/>
      <c r="AJ11" s="141"/>
      <c r="AK11" s="141"/>
      <c r="AL11" s="141"/>
      <c r="AM11" s="141"/>
      <c r="AN11" s="141"/>
      <c r="AO11" s="147"/>
      <c r="AP11" s="141">
        <f t="shared" si="9"/>
        <v>1</v>
      </c>
      <c r="AQ11" s="141">
        <f t="shared" si="9"/>
        <v>0</v>
      </c>
      <c r="AR11" s="141">
        <f t="shared" si="9"/>
        <v>3</v>
      </c>
      <c r="AS11" s="141">
        <f t="shared" si="9"/>
        <v>3</v>
      </c>
      <c r="AT11" s="141">
        <f t="shared" si="10"/>
        <v>1</v>
      </c>
      <c r="AU11" s="141">
        <f t="shared" si="10"/>
        <v>0</v>
      </c>
      <c r="AV11" s="141">
        <f t="shared" si="10"/>
        <v>1</v>
      </c>
      <c r="AW11" s="141">
        <f t="shared" si="10"/>
        <v>0</v>
      </c>
      <c r="AX11" s="141">
        <f t="shared" si="11"/>
        <v>33.414645</v>
      </c>
      <c r="AY11" s="141">
        <f t="shared" si="11"/>
        <v>-111.93979899999999</v>
      </c>
    </row>
    <row r="12" spans="1:51" x14ac:dyDescent="0.25">
      <c r="A12" s="16">
        <v>66</v>
      </c>
      <c r="B12" s="141">
        <f>INDEX(SummDir!$5:$113,$A12,B$117)</f>
        <v>114</v>
      </c>
      <c r="C12" s="163" t="str">
        <f>INDEX(SummDir!$5:$113,$A12,C$117)</f>
        <v>13th St</v>
      </c>
      <c r="D12" s="163" t="str">
        <f>INDEX(SummDir!$5:$113,$A12,D$117)</f>
        <v>Hardy Dr</v>
      </c>
      <c r="E12" s="141">
        <f>INDEX(SummDir!$5:$113,$A12,E$117)</f>
        <v>81</v>
      </c>
      <c r="F12" s="141">
        <f t="shared" si="0"/>
        <v>3917</v>
      </c>
      <c r="G12" s="117"/>
      <c r="H12" s="141">
        <f>INDEX(SummDir!$5:$113,$A12,H$117)</f>
        <v>81</v>
      </c>
      <c r="I12" s="141">
        <f t="shared" si="1"/>
        <v>1</v>
      </c>
      <c r="J12" s="20">
        <v>32</v>
      </c>
      <c r="K12" s="141">
        <f>IF(LEN(INDEX(SummDir!$5:$113,$A12,K$117))=0,NA(),INDEX(SummDir!$5:$113,$A12,K$117))</f>
        <v>20.25</v>
      </c>
      <c r="L12" s="141">
        <f>INDEX(SummDir!$5:$113,$A12,L$117)</f>
        <v>15.5</v>
      </c>
      <c r="M12" s="141">
        <f>INDEX(SummDir!$5:$113,$A12,M$117)</f>
        <v>25</v>
      </c>
      <c r="N12" s="141">
        <f ca="1">INDEX(SummDir!$5:$113,$A12,N$117)</f>
        <v>0.24691404308764453</v>
      </c>
      <c r="O12" s="141">
        <f ca="1">INDEX(SummDir!$5:$113,$A12,O$117)</f>
        <v>0.27160458288739175</v>
      </c>
      <c r="P12" s="141">
        <f ca="1">IF(LEN(INDEX(SummDir!$5:$113,$A12,P$117))=0,NA(),INDEX(SummDir!$5:$113,$A12,P$117))</f>
        <v>9.8764535614492846E-2</v>
      </c>
      <c r="Q12" s="141">
        <f ca="1">IF(LEN(INDEX(SummDir!$5:$113,$A12,Q$117))=0,NA(),INDEX(SummDir!$5:$113,$A12,Q$117))</f>
        <v>0.16049472142091961</v>
      </c>
      <c r="R12" s="141">
        <f>INDEX(SummDir!$5:$113,$A12,R$117)</f>
        <v>81</v>
      </c>
      <c r="S12" s="141">
        <f>INDEX(SummDir!$5:$113,$A12,S$117)</f>
        <v>31</v>
      </c>
      <c r="T12" s="141">
        <f>INDEX(SummDir!$5:$113,$A12,T$117)</f>
        <v>50</v>
      </c>
      <c r="U12" s="141">
        <f>INDEX(SummDir!$5:$113,$A12,U$117)</f>
        <v>81</v>
      </c>
      <c r="V12" s="141">
        <f>INDEX(SummDir!$5:$113,$A12,V$117)</f>
        <v>31</v>
      </c>
      <c r="W12" s="141">
        <f t="shared" si="2"/>
        <v>9690</v>
      </c>
      <c r="X12" s="141">
        <f t="shared" si="3"/>
        <v>3917</v>
      </c>
      <c r="Y12" s="141">
        <f t="shared" si="4"/>
        <v>0.72</v>
      </c>
      <c r="Z12" s="141">
        <f t="shared" si="5"/>
        <v>1</v>
      </c>
      <c r="AA12" s="21">
        <f t="shared" si="6"/>
        <v>7.62358894511483E-2</v>
      </c>
      <c r="AB12" s="21" t="e">
        <f t="shared" si="7"/>
        <v>#N/A</v>
      </c>
      <c r="AC12" s="137"/>
      <c r="AD12" s="140"/>
      <c r="AE12" s="141" t="s">
        <v>353</v>
      </c>
      <c r="AF12" s="141">
        <f>INDEX(SummDir!$5:$113,$A12,AF$117)</f>
        <v>50</v>
      </c>
      <c r="AG12" s="141">
        <f t="shared" si="8"/>
        <v>0</v>
      </c>
      <c r="AH12" s="141"/>
      <c r="AI12" s="141"/>
      <c r="AJ12" s="141"/>
      <c r="AK12" s="141"/>
      <c r="AL12" s="141"/>
      <c r="AM12" s="141"/>
      <c r="AN12" s="141"/>
      <c r="AO12" s="147"/>
      <c r="AP12" s="141">
        <f t="shared" si="9"/>
        <v>3</v>
      </c>
      <c r="AQ12" s="141">
        <f t="shared" si="9"/>
        <v>3</v>
      </c>
      <c r="AR12" s="141">
        <f t="shared" si="9"/>
        <v>3</v>
      </c>
      <c r="AS12" s="141">
        <f t="shared" si="9"/>
        <v>3</v>
      </c>
      <c r="AT12" s="141">
        <f t="shared" si="10"/>
        <v>0</v>
      </c>
      <c r="AU12" s="141">
        <f t="shared" si="10"/>
        <v>0</v>
      </c>
      <c r="AV12" s="141">
        <f t="shared" si="10"/>
        <v>0</v>
      </c>
      <c r="AW12" s="141">
        <f t="shared" si="10"/>
        <v>0</v>
      </c>
      <c r="AX12" s="141">
        <f t="shared" si="11"/>
        <v>33.414645</v>
      </c>
      <c r="AY12" s="141">
        <f t="shared" si="11"/>
        <v>-111.951999</v>
      </c>
    </row>
    <row r="13" spans="1:51" x14ac:dyDescent="0.25">
      <c r="A13" s="16">
        <v>32</v>
      </c>
      <c r="B13" s="52">
        <f>INDEX(SummDir!$5:$113,$A13,B$117)</f>
        <v>141</v>
      </c>
      <c r="C13" s="162" t="str">
        <f>INDEX(SummDir!$5:$113,$A13,C$117)</f>
        <v>Southern Ave</v>
      </c>
      <c r="D13" s="162" t="str">
        <f>INDEX(SummDir!$5:$113,$A13,D$117)</f>
        <v>College Ave</v>
      </c>
      <c r="E13" s="52">
        <f>INDEX(SummDir!$5:$113,$A13,E$117)</f>
        <v>192</v>
      </c>
      <c r="F13" s="52">
        <f t="shared" si="0"/>
        <v>4442</v>
      </c>
      <c r="G13" s="117"/>
      <c r="H13" s="52">
        <f>INDEX(SummDir!$5:$113,$A13,H$117)</f>
        <v>192</v>
      </c>
      <c r="I13" s="52">
        <f t="shared" si="1"/>
        <v>1</v>
      </c>
      <c r="J13" s="20">
        <v>19</v>
      </c>
      <c r="K13" s="52">
        <f>IF(LEN(INDEX(SummDir!$5:$113,$A13,K$117))=0,NA(),INDEX(SummDir!$5:$113,$A13,K$117))</f>
        <v>48</v>
      </c>
      <c r="L13" s="52">
        <f>INDEX(SummDir!$5:$113,$A13,L$117)</f>
        <v>38.5</v>
      </c>
      <c r="M13" s="52">
        <f>INDEX(SummDir!$5:$113,$A13,M$117)</f>
        <v>57.5</v>
      </c>
      <c r="N13" s="52">
        <f ca="1">INDEX(SummDir!$5:$113,$A13,N$117)</f>
        <v>0.23958347057639737</v>
      </c>
      <c r="O13" s="52">
        <f ca="1">INDEX(SummDir!$5:$113,$A13,O$117)</f>
        <v>0.46874945883179486</v>
      </c>
      <c r="P13" s="52">
        <f ca="1">IF(LEN(INDEX(SummDir!$5:$113,$A13,P$117))=0,NA(),INDEX(SummDir!$5:$113,$A13,P$117))</f>
        <v>4.6875620788388903E-2</v>
      </c>
      <c r="Q13" s="52">
        <f ca="1">IF(LEN(INDEX(SummDir!$5:$113,$A13,Q$117))=0,NA(),INDEX(SummDir!$5:$113,$A13,Q$117))</f>
        <v>7.2917433880871088E-2</v>
      </c>
      <c r="R13" s="52">
        <f>INDEX(SummDir!$5:$113,$A13,R$117)</f>
        <v>192</v>
      </c>
      <c r="S13" s="52">
        <f>INDEX(SummDir!$5:$113,$A13,S$117)</f>
        <v>77</v>
      </c>
      <c r="T13" s="52">
        <f>INDEX(SummDir!$5:$113,$A13,T$117)</f>
        <v>115</v>
      </c>
      <c r="U13" s="52">
        <f>INDEX(SummDir!$5:$113,$A13,U$117)</f>
        <v>192</v>
      </c>
      <c r="V13" s="52">
        <f>INDEX(SummDir!$5:$113,$A13,V$117)</f>
        <v>77</v>
      </c>
      <c r="W13" s="52">
        <f t="shared" si="2"/>
        <v>35372</v>
      </c>
      <c r="X13" s="52">
        <f t="shared" si="3"/>
        <v>4442</v>
      </c>
      <c r="Y13" s="52">
        <f t="shared" si="4"/>
        <v>1.5</v>
      </c>
      <c r="Z13" s="52">
        <f t="shared" si="5"/>
        <v>1</v>
      </c>
      <c r="AA13" s="21">
        <f t="shared" si="6"/>
        <v>8.6453873102374471E-2</v>
      </c>
      <c r="AB13" s="21" t="e">
        <f t="shared" si="7"/>
        <v>#N/A</v>
      </c>
      <c r="AC13" s="21"/>
      <c r="AE13" s="117" t="s">
        <v>354</v>
      </c>
      <c r="AF13" s="52">
        <f>INDEX(SummDir!$5:$113,$A13,AF$117)</f>
        <v>115</v>
      </c>
      <c r="AG13" s="52">
        <f t="shared" si="8"/>
        <v>0</v>
      </c>
      <c r="AH13" s="52"/>
      <c r="AI13" s="52"/>
      <c r="AJ13" s="52"/>
      <c r="AK13" s="52"/>
      <c r="AL13" s="52"/>
      <c r="AM13" s="52"/>
      <c r="AN13" s="52"/>
      <c r="AO13" s="83"/>
      <c r="AP13" s="52">
        <f t="shared" si="9"/>
        <v>3</v>
      </c>
      <c r="AQ13" s="52">
        <f t="shared" si="9"/>
        <v>3</v>
      </c>
      <c r="AR13" s="52">
        <f t="shared" si="9"/>
        <v>0</v>
      </c>
      <c r="AS13" s="52">
        <f t="shared" si="9"/>
        <v>0</v>
      </c>
      <c r="AT13" s="52">
        <f t="shared" si="10"/>
        <v>0</v>
      </c>
      <c r="AU13" s="52">
        <f t="shared" si="10"/>
        <v>0</v>
      </c>
      <c r="AV13" s="52">
        <f t="shared" si="10"/>
        <v>0</v>
      </c>
      <c r="AW13" s="52">
        <f t="shared" si="10"/>
        <v>0</v>
      </c>
      <c r="AX13" s="52">
        <f t="shared" si="11"/>
        <v>33.392845999999999</v>
      </c>
      <c r="AY13" s="52">
        <f t="shared" si="11"/>
        <v>-111.934798</v>
      </c>
    </row>
    <row r="14" spans="1:51" x14ac:dyDescent="0.25">
      <c r="A14" s="16">
        <v>28</v>
      </c>
      <c r="B14" s="52">
        <f>INDEX(SummDir!$5:$113,$A14,B$117)</f>
        <v>133</v>
      </c>
      <c r="C14" s="162" t="str">
        <f>INDEX(SummDir!$5:$113,$A14,C$117)</f>
        <v>Apache Blvd</v>
      </c>
      <c r="D14" s="162" t="str">
        <f>INDEX(SummDir!$5:$113,$A14,D$117)</f>
        <v>College Ave</v>
      </c>
      <c r="E14" s="52">
        <f ca="1">INDEX(SummDir!$5:$113,$A14,E$117)</f>
        <v>678</v>
      </c>
      <c r="F14" s="52">
        <f t="shared" si="0"/>
        <v>4997</v>
      </c>
      <c r="G14" s="117"/>
      <c r="H14" s="52">
        <f ca="1">INDEX(SummDir!$5:$113,$A14,H$117)</f>
        <v>678</v>
      </c>
      <c r="I14" s="52">
        <f t="shared" si="1"/>
        <v>1</v>
      </c>
      <c r="J14" s="20">
        <v>19</v>
      </c>
      <c r="K14" s="52">
        <f ca="1">IF(LEN(INDEX(SummDir!$5:$113,$A14,K$117))=0,NA(),INDEX(SummDir!$5:$113,$A14,K$117))</f>
        <v>169.5</v>
      </c>
      <c r="L14" s="52">
        <f ca="1">INDEX(SummDir!$5:$113,$A14,L$117)</f>
        <v>164.5</v>
      </c>
      <c r="M14" s="52">
        <f ca="1">INDEX(SummDir!$5:$113,$A14,M$117)</f>
        <v>174.5</v>
      </c>
      <c r="N14" s="52">
        <f ca="1">INDEX(SummDir!$5:$113,$A14,N$117)</f>
        <v>0.31858442970112999</v>
      </c>
      <c r="O14" s="52">
        <f ca="1">INDEX(SummDir!$5:$113,$A14,O$117)</f>
        <v>0.19321592455868303</v>
      </c>
      <c r="P14" s="52">
        <f ca="1">IF(LEN(INDEX(SummDir!$5:$113,$A14,P$117))=0,NA(),INDEX(SummDir!$5:$113,$A14,P$117))</f>
        <v>4.867299247872009E-2</v>
      </c>
      <c r="Q14" s="52">
        <f ca="1">IF(LEN(INDEX(SummDir!$5:$113,$A14,Q$117))=0,NA(),INDEX(SummDir!$5:$113,$A14,Q$117))</f>
        <v>8.7021482451625623E-2</v>
      </c>
      <c r="R14" s="52">
        <f ca="1">INDEX(SummDir!$5:$113,$A14,R$117)</f>
        <v>678</v>
      </c>
      <c r="S14" s="52">
        <f ca="1">INDEX(SummDir!$5:$113,$A14,S$117)</f>
        <v>329</v>
      </c>
      <c r="T14" s="52">
        <f ca="1">INDEX(SummDir!$5:$113,$A14,T$117)</f>
        <v>349</v>
      </c>
      <c r="U14" s="52">
        <f ca="1">INDEX(SummDir!$5:$113,$A14,U$117)</f>
        <v>678</v>
      </c>
      <c r="V14" s="52">
        <f ca="1">INDEX(SummDir!$5:$113,$A14,V$117)</f>
        <v>329</v>
      </c>
      <c r="W14" s="52">
        <f t="shared" si="2"/>
        <v>22165</v>
      </c>
      <c r="X14" s="52">
        <f t="shared" si="3"/>
        <v>4997</v>
      </c>
      <c r="Y14" s="52">
        <f t="shared" si="4"/>
        <v>0</v>
      </c>
      <c r="Z14" s="52">
        <f t="shared" si="5"/>
        <v>1</v>
      </c>
      <c r="AA14" s="21">
        <f t="shared" si="6"/>
        <v>9.7255741533670684E-2</v>
      </c>
      <c r="AB14" s="21" t="e">
        <f t="shared" si="7"/>
        <v>#N/A</v>
      </c>
      <c r="AC14" s="21"/>
      <c r="AE14" s="117" t="s">
        <v>354</v>
      </c>
      <c r="AF14" s="52">
        <f ca="1">INDEX(SummDir!$5:$113,$A14,AF$117)</f>
        <v>349</v>
      </c>
      <c r="AG14" s="52">
        <f t="shared" si="8"/>
        <v>0</v>
      </c>
      <c r="AH14" s="52"/>
      <c r="AI14" s="52"/>
      <c r="AJ14" s="52"/>
      <c r="AK14" s="52"/>
      <c r="AL14" s="52"/>
      <c r="AM14" s="52"/>
      <c r="AN14" s="52"/>
      <c r="AO14" s="83"/>
      <c r="AP14" s="52">
        <f t="shared" si="9"/>
        <v>3</v>
      </c>
      <c r="AQ14" s="52">
        <f t="shared" si="9"/>
        <v>3</v>
      </c>
      <c r="AR14" s="52">
        <f t="shared" si="9"/>
        <v>3</v>
      </c>
      <c r="AS14" s="52">
        <f t="shared" si="9"/>
        <v>3</v>
      </c>
      <c r="AT14" s="52">
        <f t="shared" si="10"/>
        <v>1</v>
      </c>
      <c r="AU14" s="52">
        <f t="shared" si="10"/>
        <v>0</v>
      </c>
      <c r="AV14" s="52">
        <f t="shared" si="10"/>
        <v>0</v>
      </c>
      <c r="AW14" s="52">
        <f t="shared" si="10"/>
        <v>0</v>
      </c>
      <c r="AX14" s="52">
        <f t="shared" si="11"/>
        <v>33.414544999999997</v>
      </c>
      <c r="AY14" s="52">
        <f t="shared" si="11"/>
        <v>-111.93469899999999</v>
      </c>
    </row>
    <row r="15" spans="1:51" x14ac:dyDescent="0.25">
      <c r="A15" s="16">
        <v>31</v>
      </c>
      <c r="B15" s="52">
        <f>INDEX(SummDir!$5:$113,$A15,B$117)</f>
        <v>139</v>
      </c>
      <c r="C15" s="162" t="str">
        <f>INDEX(SummDir!$5:$113,$A15,C$117)</f>
        <v>Broadway Rd</v>
      </c>
      <c r="D15" s="162" t="str">
        <f>INDEX(SummDir!$5:$113,$A15,D$117)</f>
        <v>College Ave</v>
      </c>
      <c r="E15" s="52">
        <f>INDEX(SummDir!$5:$113,$A15,E$117)</f>
        <v>521</v>
      </c>
      <c r="F15" s="52">
        <f t="shared" si="0"/>
        <v>4997</v>
      </c>
      <c r="G15" s="117"/>
      <c r="H15" s="52">
        <f>INDEX(SummDir!$5:$113,$A15,H$117)</f>
        <v>521</v>
      </c>
      <c r="I15" s="52">
        <f t="shared" si="1"/>
        <v>1</v>
      </c>
      <c r="J15" s="20">
        <v>19</v>
      </c>
      <c r="K15" s="52">
        <f>IF(LEN(INDEX(SummDir!$5:$113,$A15,K$117))=0,NA(),INDEX(SummDir!$5:$113,$A15,K$117))</f>
        <v>130.25</v>
      </c>
      <c r="L15" s="52">
        <f>INDEX(SummDir!$5:$113,$A15,L$117)</f>
        <v>123</v>
      </c>
      <c r="M15" s="52">
        <f>INDEX(SummDir!$5:$113,$A15,M$117)</f>
        <v>137.5</v>
      </c>
      <c r="N15" s="52">
        <f ca="1">INDEX(SummDir!$5:$113,$A15,N$117)</f>
        <v>0.26679527133438613</v>
      </c>
      <c r="O15" s="52">
        <f ca="1">INDEX(SummDir!$5:$113,$A15,O$117)</f>
        <v>0.35700581082251698</v>
      </c>
      <c r="P15" s="52">
        <f ca="1">IF(LEN(INDEX(SummDir!$5:$113,$A15,P$117))=0,NA(),INDEX(SummDir!$5:$113,$A15,P$117))</f>
        <v>1.5355446582150017E-2</v>
      </c>
      <c r="Q15" s="52">
        <f ca="1">IF(LEN(INDEX(SummDir!$5:$113,$A15,Q$117))=0,NA(),INDEX(SummDir!$5:$113,$A15,Q$117))</f>
        <v>9.4050303521422421E-2</v>
      </c>
      <c r="R15" s="52">
        <f>INDEX(SummDir!$5:$113,$A15,R$117)</f>
        <v>521</v>
      </c>
      <c r="S15" s="52">
        <f>INDEX(SummDir!$5:$113,$A15,S$117)</f>
        <v>246</v>
      </c>
      <c r="T15" s="52">
        <f>INDEX(SummDir!$5:$113,$A15,T$117)</f>
        <v>275</v>
      </c>
      <c r="U15" s="52">
        <f>INDEX(SummDir!$5:$113,$A15,U$117)</f>
        <v>521</v>
      </c>
      <c r="V15" s="52">
        <f>INDEX(SummDir!$5:$113,$A15,V$117)</f>
        <v>246</v>
      </c>
      <c r="W15" s="52">
        <f t="shared" si="2"/>
        <v>29614</v>
      </c>
      <c r="X15" s="52">
        <f t="shared" si="3"/>
        <v>4997</v>
      </c>
      <c r="Y15" s="52">
        <f t="shared" si="4"/>
        <v>0.5</v>
      </c>
      <c r="Z15" s="52">
        <f t="shared" si="5"/>
        <v>1</v>
      </c>
      <c r="AA15" s="21">
        <f t="shared" si="6"/>
        <v>9.7255741533670684E-2</v>
      </c>
      <c r="AB15" s="21" t="e">
        <f t="shared" si="7"/>
        <v>#N/A</v>
      </c>
      <c r="AC15" s="21"/>
      <c r="AE15" s="117" t="s">
        <v>354</v>
      </c>
      <c r="AF15" s="52">
        <f>INDEX(SummDir!$5:$113,$A15,AF$117)</f>
        <v>275</v>
      </c>
      <c r="AG15" s="52">
        <f t="shared" si="8"/>
        <v>0</v>
      </c>
      <c r="AH15" s="52"/>
      <c r="AI15" s="52"/>
      <c r="AJ15" s="52"/>
      <c r="AK15" s="52"/>
      <c r="AL15" s="52"/>
      <c r="AM15" s="52"/>
      <c r="AN15" s="52"/>
      <c r="AO15" s="83"/>
      <c r="AP15" s="52">
        <f t="shared" si="9"/>
        <v>3</v>
      </c>
      <c r="AQ15" s="52">
        <f t="shared" si="9"/>
        <v>3</v>
      </c>
      <c r="AR15" s="52">
        <f t="shared" si="9"/>
        <v>0</v>
      </c>
      <c r="AS15" s="52">
        <f t="shared" si="9"/>
        <v>0</v>
      </c>
      <c r="AT15" s="52">
        <f t="shared" si="10"/>
        <v>0</v>
      </c>
      <c r="AU15" s="52">
        <f t="shared" si="10"/>
        <v>0</v>
      </c>
      <c r="AV15" s="52">
        <f t="shared" si="10"/>
        <v>0</v>
      </c>
      <c r="AW15" s="52">
        <f t="shared" si="10"/>
        <v>0</v>
      </c>
      <c r="AX15" s="52">
        <f t="shared" si="11"/>
        <v>33.407445000000003</v>
      </c>
      <c r="AY15" s="52">
        <f t="shared" si="11"/>
        <v>-111.93469899999999</v>
      </c>
    </row>
    <row r="16" spans="1:51" x14ac:dyDescent="0.25">
      <c r="A16" s="16">
        <v>13</v>
      </c>
      <c r="B16" s="52">
        <f>INDEX(SummDir!$5:$113,$A16,B$117)</f>
        <v>115</v>
      </c>
      <c r="C16" s="162" t="str">
        <f>INDEX(SummDir!$5:$113,$A16,C$117)</f>
        <v>University Dr</v>
      </c>
      <c r="D16" s="162" t="str">
        <f>INDEX(SummDir!$5:$113,$A16,D$117)</f>
        <v>College Ave</v>
      </c>
      <c r="E16" s="52">
        <f ca="1">INDEX(SummDir!$5:$113,$A16,E$117)</f>
        <v>444</v>
      </c>
      <c r="F16" s="52">
        <f t="shared" si="0"/>
        <v>5044</v>
      </c>
      <c r="G16" s="117"/>
      <c r="H16" s="52">
        <f ca="1">INDEX(SummDir!$5:$113,$A16,H$117)</f>
        <v>444</v>
      </c>
      <c r="I16" s="52">
        <f t="shared" si="1"/>
        <v>1</v>
      </c>
      <c r="J16" s="20">
        <v>18</v>
      </c>
      <c r="K16" s="52">
        <f ca="1">IF(LEN(INDEX(SummDir!$5:$113,$A16,K$117))=0,NA(),INDEX(SummDir!$5:$113,$A16,K$117))</f>
        <v>111</v>
      </c>
      <c r="L16" s="52">
        <f ca="1">INDEX(SummDir!$5:$113,$A16,L$117)</f>
        <v>73.5</v>
      </c>
      <c r="M16" s="52">
        <f ca="1">INDEX(SummDir!$5:$113,$A16,M$117)</f>
        <v>148.5</v>
      </c>
      <c r="N16" s="52">
        <f ca="1">INDEX(SummDir!$5:$113,$A16,N$117)</f>
        <v>0.2702694754300411</v>
      </c>
      <c r="O16" s="52">
        <f ca="1">INDEX(SummDir!$5:$113,$A16,O$117)</f>
        <v>9.4595151515280293E-2</v>
      </c>
      <c r="P16" s="52">
        <f ca="1">IF(LEN(INDEX(SummDir!$5:$113,$A16,P$117))=0,NA(),INDEX(SummDir!$5:$113,$A16,P$117))</f>
        <v>0.29729695196596767</v>
      </c>
      <c r="Q16" s="52">
        <f ca="1">IF(LEN(INDEX(SummDir!$5:$113,$A16,Q$117))=0,NA(),INDEX(SummDir!$5:$113,$A16,Q$117))</f>
        <v>0.27702735741579132</v>
      </c>
      <c r="R16" s="52">
        <f ca="1">INDEX(SummDir!$5:$113,$A16,R$117)</f>
        <v>444</v>
      </c>
      <c r="S16" s="52">
        <f ca="1">INDEX(SummDir!$5:$113,$A16,S$117)</f>
        <v>147</v>
      </c>
      <c r="T16" s="52">
        <f ca="1">INDEX(SummDir!$5:$113,$A16,T$117)</f>
        <v>297</v>
      </c>
      <c r="U16" s="52">
        <f ca="1">INDEX(SummDir!$5:$113,$A16,U$117)</f>
        <v>444</v>
      </c>
      <c r="V16" s="52">
        <f ca="1">INDEX(SummDir!$5:$113,$A16,V$117)</f>
        <v>147</v>
      </c>
      <c r="W16" s="52">
        <f t="shared" si="2"/>
        <v>26482</v>
      </c>
      <c r="X16" s="52">
        <f t="shared" si="3"/>
        <v>5044</v>
      </c>
      <c r="Y16" s="52">
        <f t="shared" si="4"/>
        <v>0</v>
      </c>
      <c r="Z16" s="52">
        <f t="shared" si="5"/>
        <v>1</v>
      </c>
      <c r="AA16" s="21">
        <f t="shared" si="6"/>
        <v>9.8170494355780458E-2</v>
      </c>
      <c r="AB16" s="21" t="e">
        <f t="shared" si="7"/>
        <v>#N/A</v>
      </c>
      <c r="AC16" s="21"/>
      <c r="AE16" s="117" t="s">
        <v>354</v>
      </c>
      <c r="AF16" s="52">
        <f ca="1">INDEX(SummDir!$5:$113,$A16,AF$117)</f>
        <v>297</v>
      </c>
      <c r="AG16" s="52">
        <f t="shared" si="8"/>
        <v>0</v>
      </c>
      <c r="AH16" s="52"/>
      <c r="AI16" s="52"/>
      <c r="AJ16" s="52"/>
      <c r="AK16" s="52"/>
      <c r="AL16" s="52"/>
      <c r="AM16" s="52"/>
      <c r="AN16" s="52"/>
      <c r="AO16" s="83"/>
      <c r="AP16" s="52">
        <f t="shared" si="9"/>
        <v>5</v>
      </c>
      <c r="AQ16" s="52">
        <f t="shared" si="9"/>
        <v>3</v>
      </c>
      <c r="AR16" s="52">
        <f t="shared" si="9"/>
        <v>3</v>
      </c>
      <c r="AS16" s="52">
        <f t="shared" si="9"/>
        <v>3</v>
      </c>
      <c r="AT16" s="52">
        <f t="shared" si="10"/>
        <v>0</v>
      </c>
      <c r="AU16" s="52">
        <f t="shared" si="10"/>
        <v>0</v>
      </c>
      <c r="AV16" s="52">
        <f t="shared" si="10"/>
        <v>0</v>
      </c>
      <c r="AW16" s="52">
        <f t="shared" si="10"/>
        <v>0</v>
      </c>
      <c r="AX16" s="52">
        <f t="shared" si="11"/>
        <v>33.421844999999998</v>
      </c>
      <c r="AY16" s="52">
        <f t="shared" si="11"/>
        <v>-111.934799</v>
      </c>
    </row>
    <row r="17" spans="1:51" x14ac:dyDescent="0.25">
      <c r="A17" s="16">
        <v>46</v>
      </c>
      <c r="B17" s="52">
        <f>INDEX(SummDir!$5:$113,$A17,B$117)</f>
        <v>162</v>
      </c>
      <c r="C17" s="162" t="str">
        <f>INDEX(SummDir!$5:$113,$A17,C$117)</f>
        <v>Broadway Rd</v>
      </c>
      <c r="D17" s="162" t="str">
        <f>INDEX(SummDir!$5:$113,$A17,D$117)</f>
        <v>Roosevelt St</v>
      </c>
      <c r="E17" s="52">
        <f>INDEX(SummDir!$5:$113,$A17,E$117)</f>
        <v>34</v>
      </c>
      <c r="F17" s="52">
        <f t="shared" si="0"/>
        <v>5329</v>
      </c>
      <c r="G17" s="117"/>
      <c r="H17" s="52">
        <f>INDEX(SummDir!$5:$113,$A17,H$117)</f>
        <v>34</v>
      </c>
      <c r="I17" s="52">
        <f t="shared" si="1"/>
        <v>1</v>
      </c>
      <c r="J17" s="20">
        <v>19</v>
      </c>
      <c r="K17" s="52">
        <f>IF(LEN(INDEX(SummDir!$5:$113,$A17,K$117))=0,NA(),INDEX(SummDir!$5:$113,$A17,K$117))</f>
        <v>8.5</v>
      </c>
      <c r="L17" s="52">
        <f>INDEX(SummDir!$5:$113,$A17,L$117)</f>
        <v>8.5</v>
      </c>
      <c r="M17" s="52">
        <f>INDEX(SummDir!$5:$113,$A17,M$117)</f>
        <v>8.5</v>
      </c>
      <c r="N17" s="52">
        <f ca="1">INDEX(SummDir!$5:$113,$A17,N$117)</f>
        <v>0.23529496150135007</v>
      </c>
      <c r="O17" s="52">
        <f ca="1">INDEX(SummDir!$5:$113,$A17,O$117)</f>
        <v>0.35294046520565353</v>
      </c>
      <c r="P17" s="52">
        <f ca="1">IF(LEN(INDEX(SummDir!$5:$113,$A17,P$117))=0,NA(),INDEX(SummDir!$5:$113,$A17,P$117))</f>
        <v>2.9412631255928176E-2</v>
      </c>
      <c r="Q17" s="52">
        <f ca="1">IF(LEN(INDEX(SummDir!$5:$113,$A17,Q$117))=0,NA(),INDEX(SummDir!$5:$113,$A17,Q$117))</f>
        <v>0.14705784197176872</v>
      </c>
      <c r="R17" s="52">
        <f>INDEX(SummDir!$5:$113,$A17,R$117)</f>
        <v>34</v>
      </c>
      <c r="S17" s="52">
        <f>INDEX(SummDir!$5:$113,$A17,S$117)</f>
        <v>17</v>
      </c>
      <c r="T17" s="52">
        <f>INDEX(SummDir!$5:$113,$A17,T$117)</f>
        <v>17</v>
      </c>
      <c r="U17" s="52">
        <f>INDEX(SummDir!$5:$113,$A17,U$117)</f>
        <v>34</v>
      </c>
      <c r="V17" s="52">
        <f>INDEX(SummDir!$5:$113,$A17,V$117)</f>
        <v>17</v>
      </c>
      <c r="W17" s="52">
        <f t="shared" si="2"/>
        <v>31585</v>
      </c>
      <c r="X17" s="52">
        <f t="shared" si="3"/>
        <v>5329</v>
      </c>
      <c r="Y17" s="52">
        <f t="shared" si="4"/>
        <v>1.1000000000000001</v>
      </c>
      <c r="Z17" s="52">
        <f t="shared" si="5"/>
        <v>1</v>
      </c>
      <c r="AA17" s="21">
        <f t="shared" si="6"/>
        <v>0.10371739976644609</v>
      </c>
      <c r="AB17" s="21" t="e">
        <f t="shared" si="7"/>
        <v>#N/A</v>
      </c>
      <c r="AC17" s="21"/>
      <c r="AE17" s="117" t="s">
        <v>354</v>
      </c>
      <c r="AF17" s="52">
        <f>INDEX(SummDir!$5:$113,$A17,AF$117)</f>
        <v>17</v>
      </c>
      <c r="AG17" s="52">
        <f t="shared" si="8"/>
        <v>0</v>
      </c>
      <c r="AH17" s="52"/>
      <c r="AI17" s="52"/>
      <c r="AJ17" s="52"/>
      <c r="AK17" s="52"/>
      <c r="AL17" s="52"/>
      <c r="AM17" s="52"/>
      <c r="AN17" s="52"/>
      <c r="AO17" s="83"/>
      <c r="AP17" s="52">
        <f t="shared" si="9"/>
        <v>3</v>
      </c>
      <c r="AQ17" s="52">
        <f t="shared" si="9"/>
        <v>3</v>
      </c>
      <c r="AR17" s="52">
        <f t="shared" si="9"/>
        <v>0</v>
      </c>
      <c r="AS17" s="52">
        <f t="shared" si="9"/>
        <v>0</v>
      </c>
      <c r="AT17" s="52">
        <f t="shared" si="10"/>
        <v>0</v>
      </c>
      <c r="AU17" s="52">
        <f t="shared" si="10"/>
        <v>0</v>
      </c>
      <c r="AV17" s="52">
        <f t="shared" si="10"/>
        <v>0</v>
      </c>
      <c r="AW17" s="52">
        <f t="shared" si="10"/>
        <v>0</v>
      </c>
      <c r="AX17" s="52">
        <f t="shared" si="11"/>
        <v>33.441630000000004</v>
      </c>
      <c r="AY17" s="52">
        <f t="shared" si="11"/>
        <v>-111.92623</v>
      </c>
    </row>
    <row r="18" spans="1:51" x14ac:dyDescent="0.25">
      <c r="A18" s="16">
        <v>42</v>
      </c>
      <c r="B18" s="52">
        <f>INDEX(SummDir!$5:$113,$A18,B$117)</f>
        <v>157</v>
      </c>
      <c r="C18" s="162" t="str">
        <f>INDEX(SummDir!$5:$113,$A18,C$117)</f>
        <v>Curry Rd</v>
      </c>
      <c r="D18" s="162" t="str">
        <f>INDEX(SummDir!$5:$113,$A18,D$117)</f>
        <v>College Ave</v>
      </c>
      <c r="E18" s="52">
        <f>INDEX(SummDir!$5:$113,$A18,E$117)</f>
        <v>77</v>
      </c>
      <c r="F18" s="52">
        <f t="shared" si="0"/>
        <v>5499</v>
      </c>
      <c r="G18" s="117"/>
      <c r="H18" s="52">
        <f>INDEX(SummDir!$5:$113,$A18,H$117)</f>
        <v>77</v>
      </c>
      <c r="I18" s="52">
        <f t="shared" si="1"/>
        <v>1</v>
      </c>
      <c r="J18" s="20">
        <v>19</v>
      </c>
      <c r="K18" s="52">
        <f>IF(LEN(INDEX(SummDir!$5:$113,$A18,K$117))=0,NA(),INDEX(SummDir!$5:$113,$A18,K$117))</f>
        <v>19.25</v>
      </c>
      <c r="L18" s="52">
        <f>INDEX(SummDir!$5:$113,$A18,L$117)</f>
        <v>18</v>
      </c>
      <c r="M18" s="52">
        <f>INDEX(SummDir!$5:$113,$A18,M$117)</f>
        <v>20.5</v>
      </c>
      <c r="N18" s="52">
        <f ca="1">INDEX(SummDir!$5:$113,$A18,N$117)</f>
        <v>0.14285775681992652</v>
      </c>
      <c r="O18" s="52">
        <f ca="1">INDEX(SummDir!$5:$113,$A18,O$117)</f>
        <v>0.50649345096514131</v>
      </c>
      <c r="P18" s="52">
        <f ca="1">IF(LEN(INDEX(SummDir!$5:$113,$A18,P$117))=0,NA(),INDEX(SummDir!$5:$113,$A18,P$117))</f>
        <v>0.11688381043361748</v>
      </c>
      <c r="Q18" s="52">
        <f ca="1">IF(LEN(INDEX(SummDir!$5:$113,$A18,Q$117))=0,NA(),INDEX(SummDir!$5:$113,$A18,Q$117))</f>
        <v>0.23376603916706026</v>
      </c>
      <c r="R18" s="52">
        <f>INDEX(SummDir!$5:$113,$A18,R$117)</f>
        <v>77</v>
      </c>
      <c r="S18" s="52">
        <f>INDEX(SummDir!$5:$113,$A18,S$117)</f>
        <v>36</v>
      </c>
      <c r="T18" s="52">
        <f>INDEX(SummDir!$5:$113,$A18,T$117)</f>
        <v>41</v>
      </c>
      <c r="U18" s="52">
        <f>INDEX(SummDir!$5:$113,$A18,U$117)</f>
        <v>77</v>
      </c>
      <c r="V18" s="52">
        <f>INDEX(SummDir!$5:$113,$A18,V$117)</f>
        <v>36</v>
      </c>
      <c r="W18" s="52">
        <f t="shared" si="2"/>
        <v>15990</v>
      </c>
      <c r="X18" s="52">
        <f t="shared" si="3"/>
        <v>5499</v>
      </c>
      <c r="Y18" s="52">
        <f t="shared" si="4"/>
        <v>1.1000000000000001</v>
      </c>
      <c r="Z18" s="52">
        <f t="shared" si="5"/>
        <v>1</v>
      </c>
      <c r="AA18" s="21">
        <f t="shared" si="6"/>
        <v>0.10702608018684313</v>
      </c>
      <c r="AB18" s="21" t="e">
        <f t="shared" si="7"/>
        <v>#N/A</v>
      </c>
      <c r="AC18" s="21"/>
      <c r="AE18" s="117" t="s">
        <v>354</v>
      </c>
      <c r="AF18" s="52">
        <f>INDEX(SummDir!$5:$113,$A18,AF$117)</f>
        <v>41</v>
      </c>
      <c r="AG18" s="52">
        <f t="shared" si="8"/>
        <v>0</v>
      </c>
      <c r="AH18" s="52"/>
      <c r="AI18" s="52"/>
      <c r="AJ18" s="52"/>
      <c r="AK18" s="52"/>
      <c r="AL18" s="52"/>
      <c r="AM18" s="52"/>
      <c r="AN18" s="52"/>
      <c r="AO18" s="83"/>
      <c r="AP18" s="52">
        <f t="shared" si="9"/>
        <v>3</v>
      </c>
      <c r="AQ18" s="52">
        <f t="shared" si="9"/>
        <v>3</v>
      </c>
      <c r="AR18" s="52">
        <f t="shared" si="9"/>
        <v>3</v>
      </c>
      <c r="AS18" s="52">
        <f t="shared" si="9"/>
        <v>3</v>
      </c>
      <c r="AT18" s="52">
        <f t="shared" si="10"/>
        <v>0</v>
      </c>
      <c r="AU18" s="52">
        <f t="shared" si="10"/>
        <v>0</v>
      </c>
      <c r="AV18" s="52">
        <f t="shared" si="10"/>
        <v>0</v>
      </c>
      <c r="AW18" s="52">
        <f t="shared" si="10"/>
        <v>0</v>
      </c>
      <c r="AX18" s="52">
        <f t="shared" si="11"/>
        <v>33.440289</v>
      </c>
      <c r="AY18" s="52">
        <f t="shared" si="11"/>
        <v>-111.93086099999999</v>
      </c>
    </row>
    <row r="19" spans="1:51" x14ac:dyDescent="0.25">
      <c r="A19" s="16">
        <v>60</v>
      </c>
      <c r="B19" s="141">
        <f>INDEX(SummDir!$5:$113,$A19,B$117)</f>
        <v>106</v>
      </c>
      <c r="C19" s="163" t="str">
        <f>INDEX(SummDir!$5:$113,$A19,C$117)</f>
        <v>5th St</v>
      </c>
      <c r="D19" s="163" t="str">
        <f>INDEX(SummDir!$5:$113,$A19,D$117)</f>
        <v>Mill Ave</v>
      </c>
      <c r="E19" s="141">
        <f>INDEX(SummDir!$5:$113,$A19,E$117)</f>
        <v>199</v>
      </c>
      <c r="F19" s="141">
        <f t="shared" si="0"/>
        <v>6739</v>
      </c>
      <c r="G19" s="117"/>
      <c r="H19" s="141">
        <f>INDEX(SummDir!$5:$113,$A19,H$117)</f>
        <v>199</v>
      </c>
      <c r="I19" s="141">
        <f t="shared" si="1"/>
        <v>1</v>
      </c>
      <c r="J19" s="20">
        <v>26</v>
      </c>
      <c r="K19" s="141">
        <f>IF(LEN(INDEX(SummDir!$5:$113,$A19,K$117))=0,NA(),INDEX(SummDir!$5:$113,$A19,K$117))</f>
        <v>49.75</v>
      </c>
      <c r="L19" s="141">
        <f>INDEX(SummDir!$5:$113,$A19,L$117)</f>
        <v>41.5</v>
      </c>
      <c r="M19" s="141">
        <f>INDEX(SummDir!$5:$113,$A19,M$117)</f>
        <v>58</v>
      </c>
      <c r="N19" s="141">
        <f ca="1">INDEX(SummDir!$5:$113,$A19,N$117)</f>
        <v>0.22110535694019076</v>
      </c>
      <c r="O19" s="141">
        <f ca="1">INDEX(SummDir!$5:$113,$A19,O$117)</f>
        <v>0.1457285278501505</v>
      </c>
      <c r="P19" s="141">
        <f ca="1">IF(LEN(INDEX(SummDir!$5:$113,$A19,P$117))=0,NA(),INDEX(SummDir!$5:$113,$A19,P$117))</f>
        <v>8.5427263367879494E-2</v>
      </c>
      <c r="Q19" s="141">
        <f ca="1">IF(LEN(INDEX(SummDir!$5:$113,$A19,Q$117))=0,NA(),INDEX(SummDir!$5:$113,$A19,Q$117))</f>
        <v>9.5477142390161307E-2</v>
      </c>
      <c r="R19" s="141">
        <f>INDEX(SummDir!$5:$113,$A19,R$117)</f>
        <v>199</v>
      </c>
      <c r="S19" s="141">
        <f>INDEX(SummDir!$5:$113,$A19,S$117)</f>
        <v>83</v>
      </c>
      <c r="T19" s="141">
        <f>INDEX(SummDir!$5:$113,$A19,T$117)</f>
        <v>116</v>
      </c>
      <c r="U19" s="141">
        <f>INDEX(SummDir!$5:$113,$A19,U$117)</f>
        <v>199</v>
      </c>
      <c r="V19" s="141">
        <f>INDEX(SummDir!$5:$113,$A19,V$117)</f>
        <v>83</v>
      </c>
      <c r="W19" s="141">
        <f t="shared" si="2"/>
        <v>14670</v>
      </c>
      <c r="X19" s="141">
        <f t="shared" si="3"/>
        <v>6739</v>
      </c>
      <c r="Y19" s="141">
        <f t="shared" si="4"/>
        <v>0</v>
      </c>
      <c r="Z19" s="141">
        <f t="shared" si="5"/>
        <v>1</v>
      </c>
      <c r="AA19" s="21">
        <f t="shared" si="6"/>
        <v>0.1311599844297392</v>
      </c>
      <c r="AB19" s="21" t="e">
        <f t="shared" si="7"/>
        <v>#N/A</v>
      </c>
      <c r="AC19" s="137"/>
      <c r="AD19" s="140"/>
      <c r="AE19" s="141" t="s">
        <v>353</v>
      </c>
      <c r="AF19" s="141">
        <f>INDEX(SummDir!$5:$113,$A19,AF$117)</f>
        <v>116</v>
      </c>
      <c r="AG19" s="141">
        <f t="shared" si="8"/>
        <v>0</v>
      </c>
      <c r="AH19" s="141"/>
      <c r="AI19" s="141"/>
      <c r="AJ19" s="141"/>
      <c r="AK19" s="141"/>
      <c r="AL19" s="141"/>
      <c r="AM19" s="141"/>
      <c r="AN19" s="141"/>
      <c r="AO19" s="147"/>
      <c r="AP19" s="141">
        <f t="shared" si="9"/>
        <v>3</v>
      </c>
      <c r="AQ19" s="141">
        <f t="shared" si="9"/>
        <v>3</v>
      </c>
      <c r="AR19" s="141">
        <f t="shared" si="9"/>
        <v>3</v>
      </c>
      <c r="AS19" s="141">
        <f t="shared" si="9"/>
        <v>3</v>
      </c>
      <c r="AT19" s="141">
        <f t="shared" si="10"/>
        <v>0</v>
      </c>
      <c r="AU19" s="141">
        <f t="shared" si="10"/>
        <v>0</v>
      </c>
      <c r="AV19" s="141">
        <f t="shared" si="10"/>
        <v>1</v>
      </c>
      <c r="AW19" s="141">
        <f t="shared" si="10"/>
        <v>0</v>
      </c>
      <c r="AX19" s="141">
        <f t="shared" si="11"/>
        <v>33.425445000000003</v>
      </c>
      <c r="AY19" s="141">
        <f t="shared" si="11"/>
        <v>-111.93979899999999</v>
      </c>
    </row>
    <row r="20" spans="1:51" x14ac:dyDescent="0.25">
      <c r="A20" s="16">
        <v>2</v>
      </c>
      <c r="B20" s="52">
        <f>INDEX(SummDir!$5:$113,$A20,B$117)</f>
        <v>101</v>
      </c>
      <c r="C20" s="162" t="str">
        <f>INDEX(SummDir!$5:$113,$A20,C$117)</f>
        <v>Washington/Curry</v>
      </c>
      <c r="D20" s="162" t="str">
        <f>INDEX(SummDir!$5:$113,$A20,D$117)</f>
        <v>Mill Ave</v>
      </c>
      <c r="E20" s="52">
        <f>INDEX(SummDir!$5:$113,$A20,E$117)</f>
        <v>40</v>
      </c>
      <c r="F20" s="52">
        <f t="shared" si="0"/>
        <v>9628</v>
      </c>
      <c r="G20" s="117"/>
      <c r="H20" s="52">
        <f>INDEX(SummDir!$5:$113,$A20,H$117)</f>
        <v>40</v>
      </c>
      <c r="I20" s="52">
        <f t="shared" si="1"/>
        <v>1</v>
      </c>
      <c r="J20" s="20">
        <v>3</v>
      </c>
      <c r="K20" s="52">
        <f>IF(LEN(INDEX(SummDir!$5:$113,$A20,K$117))=0,NA(),INDEX(SummDir!$5:$113,$A20,K$117))</f>
        <v>20</v>
      </c>
      <c r="L20" s="52">
        <f>INDEX(SummDir!$5:$113,$A20,L$117)</f>
        <v>20</v>
      </c>
      <c r="M20" s="52" t="e">
        <f>INDEX(SummDir!$5:$113,$A20,M$117)</f>
        <v>#N/A</v>
      </c>
      <c r="N20" s="52">
        <f ca="1">INDEX(SummDir!$5:$113,$A20,N$117)</f>
        <v>0.12500097211358166</v>
      </c>
      <c r="O20" s="52">
        <f ca="1">INDEX(SummDir!$5:$113,$A20,O$117)</f>
        <v>0.72499949191071666</v>
      </c>
      <c r="P20" s="52">
        <f ca="1">IF(LEN(INDEX(SummDir!$5:$113,$A20,P$117))=0,NA(),INDEX(SummDir!$5:$113,$A20,P$117))</f>
        <v>0.24999962577276966</v>
      </c>
      <c r="Q20" s="52">
        <f ca="1">IF(LEN(INDEX(SummDir!$5:$113,$A20,Q$117))=0,NA(),INDEX(SummDir!$5:$113,$A20,Q$117))</f>
        <v>0.32500030188795509</v>
      </c>
      <c r="R20" s="52">
        <f>INDEX(SummDir!$5:$113,$A20,R$117)</f>
        <v>40</v>
      </c>
      <c r="S20" s="52">
        <f>INDEX(SummDir!$5:$113,$A20,S$117)</f>
        <v>40</v>
      </c>
      <c r="T20" s="52" t="e">
        <f>INDEX(SummDir!$5:$113,$A20,T$117)</f>
        <v>#N/A</v>
      </c>
      <c r="U20" s="52">
        <f>INDEX(SummDir!$5:$113,$A20,U$117)</f>
        <v>40</v>
      </c>
      <c r="V20" s="52">
        <f>INDEX(SummDir!$5:$113,$A20,V$117)</f>
        <v>40</v>
      </c>
      <c r="W20" s="52">
        <f t="shared" si="2"/>
        <v>14035</v>
      </c>
      <c r="X20" s="52">
        <f t="shared" si="3"/>
        <v>9628</v>
      </c>
      <c r="Y20" s="52">
        <f t="shared" si="4"/>
        <v>0.6</v>
      </c>
      <c r="Z20" s="52">
        <f t="shared" si="5"/>
        <v>1</v>
      </c>
      <c r="AA20" s="21">
        <f t="shared" si="6"/>
        <v>0.18738808875048657</v>
      </c>
      <c r="AB20" s="21" t="e">
        <f t="shared" si="7"/>
        <v>#N/A</v>
      </c>
      <c r="AC20" s="21"/>
      <c r="AE20" s="117" t="s">
        <v>354</v>
      </c>
      <c r="AF20" s="52" t="e">
        <f>INDEX(SummDir!$5:$113,$A20,AF$117)</f>
        <v>#N/A</v>
      </c>
      <c r="AG20" s="52">
        <f t="shared" si="8"/>
        <v>0</v>
      </c>
      <c r="AH20" s="52"/>
      <c r="AI20" s="52"/>
      <c r="AJ20" s="52"/>
      <c r="AK20" s="52"/>
      <c r="AL20" s="52"/>
      <c r="AM20" s="52"/>
      <c r="AN20" s="52"/>
      <c r="AO20" s="83"/>
      <c r="AP20" s="52">
        <f t="shared" si="9"/>
        <v>3</v>
      </c>
      <c r="AQ20" s="52">
        <f t="shared" si="9"/>
        <v>0</v>
      </c>
      <c r="AR20" s="52">
        <f t="shared" si="9"/>
        <v>3</v>
      </c>
      <c r="AS20" s="52">
        <f t="shared" si="9"/>
        <v>0</v>
      </c>
      <c r="AT20" s="52">
        <f t="shared" si="10"/>
        <v>0</v>
      </c>
      <c r="AU20" s="52">
        <f t="shared" si="10"/>
        <v>0</v>
      </c>
      <c r="AV20" s="52">
        <f t="shared" si="10"/>
        <v>0</v>
      </c>
      <c r="AW20" s="52">
        <f t="shared" si="10"/>
        <v>0</v>
      </c>
      <c r="AX20" s="52">
        <f t="shared" si="11"/>
        <v>33.437573999999998</v>
      </c>
      <c r="AY20" s="52">
        <f t="shared" si="11"/>
        <v>-111.943254</v>
      </c>
    </row>
    <row r="21" spans="1:51" x14ac:dyDescent="0.25">
      <c r="A21" s="16">
        <v>12</v>
      </c>
      <c r="B21" s="52">
        <f>INDEX(SummDir!$5:$113,$A21,B$117)</f>
        <v>114</v>
      </c>
      <c r="C21" s="162" t="str">
        <f>INDEX(SummDir!$5:$113,$A21,C$117)</f>
        <v>13th St</v>
      </c>
      <c r="D21" s="162" t="str">
        <f>INDEX(SummDir!$5:$113,$A21,D$117)</f>
        <v>Hardy Dr</v>
      </c>
      <c r="E21" s="52">
        <f>INDEX(SummDir!$5:$113,$A21,E$117)</f>
        <v>79</v>
      </c>
      <c r="F21" s="52">
        <f t="shared" si="0"/>
        <v>9690</v>
      </c>
      <c r="G21" s="117"/>
      <c r="H21" s="52">
        <f>INDEX(SummDir!$5:$113,$A21,H$117)</f>
        <v>79</v>
      </c>
      <c r="I21" s="52">
        <f t="shared" si="1"/>
        <v>1</v>
      </c>
      <c r="J21" s="20">
        <v>17</v>
      </c>
      <c r="K21" s="52">
        <f>IF(LEN(INDEX(SummDir!$5:$113,$A21,K$117))=0,NA(),INDEX(SummDir!$5:$113,$A21,K$117))</f>
        <v>19.75</v>
      </c>
      <c r="L21" s="52">
        <f>INDEX(SummDir!$5:$113,$A21,L$117)</f>
        <v>17.5</v>
      </c>
      <c r="M21" s="52">
        <f>INDEX(SummDir!$5:$113,$A21,M$117)</f>
        <v>22</v>
      </c>
      <c r="N21" s="52">
        <f ca="1">INDEX(SummDir!$5:$113,$A21,N$117)</f>
        <v>0.26582368275968887</v>
      </c>
      <c r="O21" s="52">
        <f ca="1">INDEX(SummDir!$5:$113,$A21,O$117)</f>
        <v>0.27848083085481068</v>
      </c>
      <c r="P21" s="52">
        <f ca="1">IF(LEN(INDEX(SummDir!$5:$113,$A21,P$117))=0,NA(),INDEX(SummDir!$5:$113,$A21,P$117))</f>
        <v>0.1012667532333581</v>
      </c>
      <c r="Q21" s="52">
        <f ca="1">IF(LEN(INDEX(SummDir!$5:$113,$A21,Q$117))=0,NA(),INDEX(SummDir!$5:$113,$A21,Q$117))</f>
        <v>0.18987436095212429</v>
      </c>
      <c r="R21" s="52">
        <f>INDEX(SummDir!$5:$113,$A21,R$117)</f>
        <v>79</v>
      </c>
      <c r="S21" s="52">
        <f>INDEX(SummDir!$5:$113,$A21,S$117)</f>
        <v>35</v>
      </c>
      <c r="T21" s="52">
        <f>INDEX(SummDir!$5:$113,$A21,T$117)</f>
        <v>44</v>
      </c>
      <c r="U21" s="52">
        <f>INDEX(SummDir!$5:$113,$A21,U$117)</f>
        <v>79</v>
      </c>
      <c r="V21" s="52">
        <f>INDEX(SummDir!$5:$113,$A21,V$117)</f>
        <v>35</v>
      </c>
      <c r="W21" s="52">
        <f t="shared" si="2"/>
        <v>9690</v>
      </c>
      <c r="X21" s="52">
        <f t="shared" si="3"/>
        <v>9690</v>
      </c>
      <c r="Y21" s="52">
        <f t="shared" si="4"/>
        <v>0.72</v>
      </c>
      <c r="Z21" s="52">
        <f t="shared" si="5"/>
        <v>1</v>
      </c>
      <c r="AA21" s="21">
        <f t="shared" si="6"/>
        <v>0.18859478396263138</v>
      </c>
      <c r="AB21" s="21" t="e">
        <f t="shared" si="7"/>
        <v>#N/A</v>
      </c>
      <c r="AC21" s="21"/>
      <c r="AE21" s="117" t="s">
        <v>354</v>
      </c>
      <c r="AF21" s="52">
        <f>INDEX(SummDir!$5:$113,$A21,AF$117)</f>
        <v>44</v>
      </c>
      <c r="AG21" s="52">
        <f t="shared" si="8"/>
        <v>0</v>
      </c>
      <c r="AH21" s="52"/>
      <c r="AI21" s="52"/>
      <c r="AJ21" s="52"/>
      <c r="AK21" s="52"/>
      <c r="AL21" s="52"/>
      <c r="AM21" s="52"/>
      <c r="AN21" s="52"/>
      <c r="AO21" s="83"/>
      <c r="AP21" s="52">
        <f t="shared" si="9"/>
        <v>3</v>
      </c>
      <c r="AQ21" s="52">
        <f t="shared" si="9"/>
        <v>3</v>
      </c>
      <c r="AR21" s="52">
        <f t="shared" si="9"/>
        <v>3</v>
      </c>
      <c r="AS21" s="52">
        <f t="shared" si="9"/>
        <v>3</v>
      </c>
      <c r="AT21" s="52">
        <f t="shared" si="10"/>
        <v>0</v>
      </c>
      <c r="AU21" s="52">
        <f t="shared" si="10"/>
        <v>0</v>
      </c>
      <c r="AV21" s="52">
        <f t="shared" si="10"/>
        <v>0</v>
      </c>
      <c r="AW21" s="52">
        <f t="shared" si="10"/>
        <v>0</v>
      </c>
      <c r="AX21" s="52">
        <f t="shared" si="11"/>
        <v>33.414645</v>
      </c>
      <c r="AY21" s="52">
        <f t="shared" si="11"/>
        <v>-111.951999</v>
      </c>
    </row>
    <row r="22" spans="1:51" x14ac:dyDescent="0.25">
      <c r="A22" s="16">
        <v>19</v>
      </c>
      <c r="B22" s="52">
        <f>INDEX(SummDir!$5:$113,$A22,B$117)</f>
        <v>121</v>
      </c>
      <c r="C22" s="162" t="str">
        <f>INDEX(SummDir!$5:$113,$A22,C$117)</f>
        <v>University Dr</v>
      </c>
      <c r="D22" s="162" t="str">
        <f>INDEX(SummDir!$5:$113,$A22,D$117)</f>
        <v>Hardy Dr</v>
      </c>
      <c r="E22" s="52">
        <f>INDEX(SummDir!$5:$113,$A22,E$117)</f>
        <v>52</v>
      </c>
      <c r="F22" s="52">
        <f t="shared" si="0"/>
        <v>9690</v>
      </c>
      <c r="G22" s="117"/>
      <c r="H22" s="52">
        <f>INDEX(SummDir!$5:$113,$A22,H$117)</f>
        <v>52</v>
      </c>
      <c r="I22" s="52">
        <f t="shared" si="1"/>
        <v>1</v>
      </c>
      <c r="J22" s="20">
        <v>19</v>
      </c>
      <c r="K22" s="52">
        <f>IF(LEN(INDEX(SummDir!$5:$113,$A22,K$117))=0,NA(),INDEX(SummDir!$5:$113,$A22,K$117))</f>
        <v>26</v>
      </c>
      <c r="L22" s="52" t="e">
        <f>INDEX(SummDir!$5:$113,$A22,L$117)</f>
        <v>#N/A</v>
      </c>
      <c r="M22" s="52">
        <f>INDEX(SummDir!$5:$113,$A22,M$117)</f>
        <v>26</v>
      </c>
      <c r="N22" s="52">
        <f ca="1">INDEX(SummDir!$5:$113,$A22,N$117)</f>
        <v>0.19230864376931162</v>
      </c>
      <c r="O22" s="52">
        <f ca="1">INDEX(SummDir!$5:$113,$A22,O$117)</f>
        <v>0.26923087137109103</v>
      </c>
      <c r="P22" s="52">
        <f ca="1">IF(LEN(INDEX(SummDir!$5:$113,$A22,P$117))=0,NA(),INDEX(SummDir!$5:$113,$A22,P$117))</f>
        <v>0.23076972358513126</v>
      </c>
      <c r="Q22" s="52">
        <f ca="1">IF(LEN(INDEX(SummDir!$5:$113,$A22,Q$117))=0,NA(),INDEX(SummDir!$5:$113,$A22,Q$117))</f>
        <v>0.48076862789872704</v>
      </c>
      <c r="R22" s="52">
        <f>INDEX(SummDir!$5:$113,$A22,R$117)</f>
        <v>52</v>
      </c>
      <c r="S22" s="52" t="e">
        <f>INDEX(SummDir!$5:$113,$A22,S$117)</f>
        <v>#N/A</v>
      </c>
      <c r="T22" s="52">
        <f>INDEX(SummDir!$5:$113,$A22,T$117)</f>
        <v>52</v>
      </c>
      <c r="U22" s="52">
        <f>INDEX(SummDir!$5:$113,$A22,U$117)</f>
        <v>52</v>
      </c>
      <c r="V22" s="52" t="e">
        <f>INDEX(SummDir!$5:$113,$A22,V$117)</f>
        <v>#N/A</v>
      </c>
      <c r="W22" s="52">
        <f t="shared" si="2"/>
        <v>27003</v>
      </c>
      <c r="X22" s="52">
        <f t="shared" si="3"/>
        <v>9690</v>
      </c>
      <c r="Y22" s="52">
        <f t="shared" si="4"/>
        <v>0.72</v>
      </c>
      <c r="Z22" s="52">
        <f t="shared" si="5"/>
        <v>1</v>
      </c>
      <c r="AA22" s="21">
        <f t="shared" si="6"/>
        <v>0.18859478396263138</v>
      </c>
      <c r="AB22" s="21" t="e">
        <f t="shared" si="7"/>
        <v>#N/A</v>
      </c>
      <c r="AC22" s="21"/>
      <c r="AE22" s="117" t="s">
        <v>354</v>
      </c>
      <c r="AF22" s="52">
        <f>INDEX(SummDir!$5:$113,$A22,AF$117)</f>
        <v>52</v>
      </c>
      <c r="AG22" s="52">
        <f t="shared" si="8"/>
        <v>0</v>
      </c>
      <c r="AH22" s="52"/>
      <c r="AI22" s="52"/>
      <c r="AJ22" s="52"/>
      <c r="AK22" s="52"/>
      <c r="AL22" s="52"/>
      <c r="AM22" s="52"/>
      <c r="AN22" s="52"/>
      <c r="AO22" s="83"/>
      <c r="AP22" s="52">
        <f t="shared" ref="AP22:AS41" si="12">IF(ISERROR(MATCH($B22,loc_ID,0)),"",INDEX(Lane,MATCH($B22,loc_ID,0),MATCH(AP$1,LaneHdr,0)))</f>
        <v>3</v>
      </c>
      <c r="AQ22" s="52">
        <f t="shared" si="12"/>
        <v>3</v>
      </c>
      <c r="AR22" s="52">
        <f t="shared" si="12"/>
        <v>3</v>
      </c>
      <c r="AS22" s="52">
        <f t="shared" si="12"/>
        <v>3</v>
      </c>
      <c r="AT22" s="52">
        <f t="shared" ref="AT22:AW41" si="13">IF(ISERROR(MATCH($B22,loc_ID,0)),"",INDEX(Cordon,MATCH($B22,loc_ID,0),AT$116))</f>
        <v>0</v>
      </c>
      <c r="AU22" s="52">
        <f t="shared" si="13"/>
        <v>0</v>
      </c>
      <c r="AV22" s="52">
        <f t="shared" si="13"/>
        <v>0</v>
      </c>
      <c r="AW22" s="52">
        <f t="shared" si="13"/>
        <v>0</v>
      </c>
      <c r="AX22" s="52">
        <f t="shared" ref="AX22:AY41" si="14">IF(ISBLANK(INDEX(GPS_,MATCH($B22,loc_ID,0),AX$116)),"",INDEX(GPS_,MATCH($B22,loc_ID,0),AX$116))</f>
        <v>33.421844999999998</v>
      </c>
      <c r="AY22" s="52">
        <f t="shared" si="14"/>
        <v>-111.95219899999999</v>
      </c>
    </row>
    <row r="23" spans="1:51" x14ac:dyDescent="0.25">
      <c r="A23" s="16">
        <v>34</v>
      </c>
      <c r="B23" s="52">
        <f>INDEX(SummDir!$5:$113,$A23,B$117)</f>
        <v>143</v>
      </c>
      <c r="C23" s="162" t="str">
        <f>INDEX(SummDir!$5:$113,$A23,C$117)</f>
        <v>Southern Ave</v>
      </c>
      <c r="D23" s="162" t="str">
        <f>INDEX(SummDir!$5:$113,$A23,D$117)</f>
        <v>Hardy Dr</v>
      </c>
      <c r="E23" s="52">
        <f>INDEX(SummDir!$5:$113,$A23,E$117)</f>
        <v>81</v>
      </c>
      <c r="F23" s="52">
        <f t="shared" si="0"/>
        <v>13469</v>
      </c>
      <c r="G23" s="117"/>
      <c r="H23" s="52">
        <f>INDEX(SummDir!$5:$113,$A23,H$117)</f>
        <v>81</v>
      </c>
      <c r="I23" s="52">
        <f t="shared" si="1"/>
        <v>1</v>
      </c>
      <c r="J23" s="20">
        <v>19</v>
      </c>
      <c r="K23" s="52">
        <f>IF(LEN(INDEX(SummDir!$5:$113,$A23,K$117))=0,NA(),INDEX(SummDir!$5:$113,$A23,K$117))</f>
        <v>20.25</v>
      </c>
      <c r="L23" s="52">
        <f>INDEX(SummDir!$5:$113,$A23,L$117)</f>
        <v>21</v>
      </c>
      <c r="M23" s="52">
        <f>INDEX(SummDir!$5:$113,$A23,M$117)</f>
        <v>19.5</v>
      </c>
      <c r="N23" s="52">
        <f ca="1">INDEX(SummDir!$5:$113,$A23,N$117)</f>
        <v>0.22222240717567543</v>
      </c>
      <c r="O23" s="52">
        <f ca="1">INDEX(SummDir!$5:$113,$A23,O$117)</f>
        <v>0.56790078529548604</v>
      </c>
      <c r="P23" s="52">
        <f ca="1">IF(LEN(INDEX(SummDir!$5:$113,$A23,P$117))=0,NA(),INDEX(SummDir!$5:$113,$A23,P$117))</f>
        <v>0.11111075347321009</v>
      </c>
      <c r="Q23" s="52">
        <f ca="1">IF(LEN(INDEX(SummDir!$5:$113,$A23,Q$117))=0,NA(),INDEX(SummDir!$5:$113,$A23,Q$117))</f>
        <v>0.28395110693234932</v>
      </c>
      <c r="R23" s="52">
        <f>INDEX(SummDir!$5:$113,$A23,R$117)</f>
        <v>81</v>
      </c>
      <c r="S23" s="52">
        <f>INDEX(SummDir!$5:$113,$A23,S$117)</f>
        <v>42</v>
      </c>
      <c r="T23" s="52">
        <f>INDEX(SummDir!$5:$113,$A23,T$117)</f>
        <v>39</v>
      </c>
      <c r="U23" s="52">
        <f>INDEX(SummDir!$5:$113,$A23,U$117)</f>
        <v>81</v>
      </c>
      <c r="V23" s="52">
        <f>INDEX(SummDir!$5:$113,$A23,V$117)</f>
        <v>42</v>
      </c>
      <c r="W23" s="52">
        <f t="shared" si="2"/>
        <v>28429</v>
      </c>
      <c r="X23" s="52">
        <f t="shared" si="3"/>
        <v>13469</v>
      </c>
      <c r="Y23" s="52">
        <f t="shared" si="4"/>
        <v>2.2200000000000002</v>
      </c>
      <c r="Z23" s="52">
        <f t="shared" si="5"/>
        <v>1</v>
      </c>
      <c r="AA23" s="21">
        <f t="shared" si="6"/>
        <v>0.26214480342545737</v>
      </c>
      <c r="AB23" s="21" t="e">
        <f t="shared" si="7"/>
        <v>#N/A</v>
      </c>
      <c r="AC23" s="21"/>
      <c r="AE23" s="117" t="s">
        <v>354</v>
      </c>
      <c r="AF23" s="52">
        <f>INDEX(SummDir!$5:$113,$A23,AF$117)</f>
        <v>39</v>
      </c>
      <c r="AG23" s="52">
        <f t="shared" si="8"/>
        <v>0</v>
      </c>
      <c r="AH23" s="52"/>
      <c r="AI23" s="52"/>
      <c r="AJ23" s="52"/>
      <c r="AK23" s="52"/>
      <c r="AL23" s="52"/>
      <c r="AM23" s="52"/>
      <c r="AN23" s="52"/>
      <c r="AO23" s="83"/>
      <c r="AP23" s="52">
        <f t="shared" si="12"/>
        <v>3</v>
      </c>
      <c r="AQ23" s="52">
        <f t="shared" si="12"/>
        <v>3</v>
      </c>
      <c r="AR23" s="52">
        <f t="shared" si="12"/>
        <v>0</v>
      </c>
      <c r="AS23" s="52">
        <f t="shared" si="12"/>
        <v>0</v>
      </c>
      <c r="AT23" s="52">
        <f t="shared" si="13"/>
        <v>0</v>
      </c>
      <c r="AU23" s="52">
        <f t="shared" si="13"/>
        <v>0</v>
      </c>
      <c r="AV23" s="52">
        <f t="shared" si="13"/>
        <v>0</v>
      </c>
      <c r="AW23" s="52">
        <f t="shared" si="13"/>
        <v>0</v>
      </c>
      <c r="AX23" s="52">
        <f t="shared" si="14"/>
        <v>33.392845999999999</v>
      </c>
      <c r="AY23" s="52">
        <f t="shared" si="14"/>
        <v>-111.951999</v>
      </c>
    </row>
    <row r="24" spans="1:51" x14ac:dyDescent="0.25">
      <c r="A24" s="16">
        <v>44</v>
      </c>
      <c r="B24" s="52">
        <f>INDEX(SummDir!$5:$113,$A24,B$117)</f>
        <v>160</v>
      </c>
      <c r="C24" s="162" t="str">
        <f>INDEX(SummDir!$5:$113,$A24,C$117)</f>
        <v>Broadway Rd</v>
      </c>
      <c r="D24" s="162" t="str">
        <f>INDEX(SummDir!$5:$113,$A24,D$117)</f>
        <v>Hardy Dr</v>
      </c>
      <c r="E24" s="52">
        <f>INDEX(SummDir!$5:$113,$A24,E$117)</f>
        <v>68</v>
      </c>
      <c r="F24" s="52">
        <f t="shared" si="0"/>
        <v>13469</v>
      </c>
      <c r="G24" s="117"/>
      <c r="H24" s="52">
        <f>INDEX(SummDir!$5:$113,$A24,H$117)</f>
        <v>68</v>
      </c>
      <c r="I24" s="52">
        <f t="shared" si="1"/>
        <v>1</v>
      </c>
      <c r="J24" s="20">
        <v>19</v>
      </c>
      <c r="K24" s="52">
        <f>IF(LEN(INDEX(SummDir!$5:$113,$A24,K$117))=0,NA(),INDEX(SummDir!$5:$113,$A24,K$117))</f>
        <v>17</v>
      </c>
      <c r="L24" s="52">
        <f>INDEX(SummDir!$5:$113,$A24,L$117)</f>
        <v>14.5</v>
      </c>
      <c r="M24" s="52">
        <f>INDEX(SummDir!$5:$113,$A24,M$117)</f>
        <v>19.5</v>
      </c>
      <c r="N24" s="52">
        <f ca="1">INDEX(SummDir!$5:$113,$A24,N$117)</f>
        <v>0.27941141118186247</v>
      </c>
      <c r="O24" s="52">
        <f ca="1">INDEX(SummDir!$5:$113,$A24,O$117)</f>
        <v>0.52941158185087778</v>
      </c>
      <c r="P24" s="52">
        <f ca="1">IF(LEN(INDEX(SummDir!$5:$113,$A24,P$117))=0,NA(),INDEX(SummDir!$5:$113,$A24,P$117))</f>
        <v>4.411744768216122E-2</v>
      </c>
      <c r="Q24" s="52">
        <f ca="1">IF(LEN(INDEX(SummDir!$5:$113,$A24,Q$117))=0,NA(),INDEX(SummDir!$5:$113,$A24,Q$117))</f>
        <v>0.25000017733371699</v>
      </c>
      <c r="R24" s="52">
        <f>INDEX(SummDir!$5:$113,$A24,R$117)</f>
        <v>68</v>
      </c>
      <c r="S24" s="52">
        <f>INDEX(SummDir!$5:$113,$A24,S$117)</f>
        <v>29</v>
      </c>
      <c r="T24" s="52">
        <f>INDEX(SummDir!$5:$113,$A24,T$117)</f>
        <v>39</v>
      </c>
      <c r="U24" s="52">
        <f>INDEX(SummDir!$5:$113,$A24,U$117)</f>
        <v>68</v>
      </c>
      <c r="V24" s="52">
        <f>INDEX(SummDir!$5:$113,$A24,V$117)</f>
        <v>29</v>
      </c>
      <c r="W24" s="52">
        <f t="shared" si="2"/>
        <v>31585</v>
      </c>
      <c r="X24" s="52">
        <f t="shared" si="3"/>
        <v>13469</v>
      </c>
      <c r="Y24" s="52">
        <f t="shared" si="4"/>
        <v>1.3</v>
      </c>
      <c r="Z24" s="52">
        <f t="shared" si="5"/>
        <v>1</v>
      </c>
      <c r="AA24" s="21">
        <f t="shared" si="6"/>
        <v>0.26214480342545737</v>
      </c>
      <c r="AB24" s="21" t="e">
        <f t="shared" si="7"/>
        <v>#N/A</v>
      </c>
      <c r="AC24" s="21"/>
      <c r="AE24" s="117" t="s">
        <v>354</v>
      </c>
      <c r="AF24" s="52">
        <f>INDEX(SummDir!$5:$113,$A24,AF$117)</f>
        <v>39</v>
      </c>
      <c r="AG24" s="52">
        <f t="shared" si="8"/>
        <v>0</v>
      </c>
      <c r="AH24" s="52"/>
      <c r="AI24" s="52"/>
      <c r="AJ24" s="52"/>
      <c r="AK24" s="52"/>
      <c r="AL24" s="52"/>
      <c r="AM24" s="52"/>
      <c r="AN24" s="52"/>
      <c r="AO24" s="83"/>
      <c r="AP24" s="52">
        <f t="shared" si="12"/>
        <v>3</v>
      </c>
      <c r="AQ24" s="52">
        <f t="shared" si="12"/>
        <v>3</v>
      </c>
      <c r="AR24" s="52">
        <f t="shared" si="12"/>
        <v>0</v>
      </c>
      <c r="AS24" s="52">
        <f t="shared" si="12"/>
        <v>0</v>
      </c>
      <c r="AT24" s="52">
        <f t="shared" si="13"/>
        <v>0</v>
      </c>
      <c r="AU24" s="52">
        <f t="shared" si="13"/>
        <v>0</v>
      </c>
      <c r="AV24" s="52">
        <f t="shared" si="13"/>
        <v>0</v>
      </c>
      <c r="AW24" s="52">
        <f t="shared" si="13"/>
        <v>0</v>
      </c>
      <c r="AX24" s="52">
        <f t="shared" si="14"/>
        <v>33.407397000000003</v>
      </c>
      <c r="AY24" s="52">
        <f t="shared" si="14"/>
        <v>-111.952164</v>
      </c>
    </row>
    <row r="25" spans="1:51" x14ac:dyDescent="0.25">
      <c r="A25" s="16">
        <v>56</v>
      </c>
      <c r="B25" s="141">
        <f>INDEX(SummDir!$5:$113,$A25,B$117)</f>
        <v>101</v>
      </c>
      <c r="C25" s="163" t="str">
        <f>INDEX(SummDir!$5:$113,$A25,C$117)</f>
        <v>Washington/Curry</v>
      </c>
      <c r="D25" s="163" t="str">
        <f>INDEX(SummDir!$5:$113,$A25,D$117)</f>
        <v>Mill Ave</v>
      </c>
      <c r="E25" s="141">
        <f>INDEX(SummDir!$5:$113,$A25,E$117)</f>
        <v>18</v>
      </c>
      <c r="F25" s="141">
        <f t="shared" si="0"/>
        <v>14035</v>
      </c>
      <c r="G25" s="117"/>
      <c r="H25" s="141">
        <f>INDEX(SummDir!$5:$113,$A25,H$117)</f>
        <v>18</v>
      </c>
      <c r="I25" s="141">
        <f t="shared" si="1"/>
        <v>1</v>
      </c>
      <c r="J25" s="20">
        <v>21</v>
      </c>
      <c r="K25" s="141">
        <f>IF(LEN(INDEX(SummDir!$5:$113,$A25,K$117))=0,NA(),INDEX(SummDir!$5:$113,$A25,K$117))</f>
        <v>9</v>
      </c>
      <c r="L25" s="141">
        <f>INDEX(SummDir!$5:$113,$A25,L$117)</f>
        <v>9</v>
      </c>
      <c r="M25" s="141" t="e">
        <f>INDEX(SummDir!$5:$113,$A25,M$117)</f>
        <v>#N/A</v>
      </c>
      <c r="N25" s="141">
        <f ca="1">INDEX(SummDir!$5:$113,$A25,N$117)</f>
        <v>0.166667480296116</v>
      </c>
      <c r="O25" s="141">
        <f ca="1">INDEX(SummDir!$5:$113,$A25,O$117)</f>
        <v>0.77777808543115579</v>
      </c>
      <c r="P25" s="141">
        <f ca="1">IF(LEN(INDEX(SummDir!$5:$113,$A25,P$117))=0,NA(),INDEX(SummDir!$5:$113,$A25,P$117))</f>
        <v>5.5555970995598579E-2</v>
      </c>
      <c r="Q25" s="141">
        <f ca="1">IF(LEN(INDEX(SummDir!$5:$113,$A25,Q$117))=0,NA(),INDEX(SummDir!$5:$113,$A25,Q$117))</f>
        <v>0.2222230933475462</v>
      </c>
      <c r="R25" s="141">
        <f>INDEX(SummDir!$5:$113,$A25,R$117)</f>
        <v>18</v>
      </c>
      <c r="S25" s="141">
        <f>INDEX(SummDir!$5:$113,$A25,S$117)</f>
        <v>18</v>
      </c>
      <c r="T25" s="141" t="e">
        <f>INDEX(SummDir!$5:$113,$A25,T$117)</f>
        <v>#N/A</v>
      </c>
      <c r="U25" s="141">
        <f>INDEX(SummDir!$5:$113,$A25,U$117)</f>
        <v>18</v>
      </c>
      <c r="V25" s="141">
        <f>INDEX(SummDir!$5:$113,$A25,V$117)</f>
        <v>18</v>
      </c>
      <c r="W25" s="141">
        <f t="shared" si="2"/>
        <v>14035</v>
      </c>
      <c r="X25" s="141">
        <f t="shared" si="3"/>
        <v>14035</v>
      </c>
      <c r="Y25" s="141">
        <f t="shared" si="4"/>
        <v>0.6</v>
      </c>
      <c r="Z25" s="141">
        <f t="shared" si="5"/>
        <v>1</v>
      </c>
      <c r="AA25" s="21">
        <f t="shared" si="6"/>
        <v>0.2731607629427793</v>
      </c>
      <c r="AB25" s="21" t="e">
        <f t="shared" si="7"/>
        <v>#N/A</v>
      </c>
      <c r="AC25" s="137"/>
      <c r="AD25" s="140"/>
      <c r="AE25" s="141" t="s">
        <v>353</v>
      </c>
      <c r="AF25" s="141" t="e">
        <f>INDEX(SummDir!$5:$113,$A25,AF$117)</f>
        <v>#N/A</v>
      </c>
      <c r="AG25" s="141">
        <f t="shared" si="8"/>
        <v>0</v>
      </c>
      <c r="AH25" s="141"/>
      <c r="AI25" s="141"/>
      <c r="AJ25" s="141"/>
      <c r="AK25" s="141"/>
      <c r="AL25" s="141"/>
      <c r="AM25" s="141"/>
      <c r="AN25" s="141"/>
      <c r="AO25" s="147"/>
      <c r="AP25" s="141">
        <f t="shared" si="12"/>
        <v>3</v>
      </c>
      <c r="AQ25" s="141">
        <f t="shared" si="12"/>
        <v>0</v>
      </c>
      <c r="AR25" s="141">
        <f t="shared" si="12"/>
        <v>3</v>
      </c>
      <c r="AS25" s="141">
        <f t="shared" si="12"/>
        <v>0</v>
      </c>
      <c r="AT25" s="141">
        <f t="shared" si="13"/>
        <v>0</v>
      </c>
      <c r="AU25" s="141">
        <f t="shared" si="13"/>
        <v>0</v>
      </c>
      <c r="AV25" s="141">
        <f t="shared" si="13"/>
        <v>0</v>
      </c>
      <c r="AW25" s="141">
        <f t="shared" si="13"/>
        <v>0</v>
      </c>
      <c r="AX25" s="141">
        <f t="shared" si="14"/>
        <v>33.437573999999998</v>
      </c>
      <c r="AY25" s="141">
        <f t="shared" si="14"/>
        <v>-111.943254</v>
      </c>
    </row>
    <row r="26" spans="1:51" x14ac:dyDescent="0.25">
      <c r="A26" s="16">
        <v>57</v>
      </c>
      <c r="B26" s="141">
        <f>INDEX(SummDir!$5:$113,$A26,B$117)</f>
        <v>102</v>
      </c>
      <c r="C26" s="163" t="str">
        <f>INDEX(SummDir!$5:$113,$A26,C$117)</f>
        <v>Rio Salado Pkwy</v>
      </c>
      <c r="D26" s="163" t="str">
        <f>INDEX(SummDir!$5:$113,$A26,D$117)</f>
        <v>Mill Ave</v>
      </c>
      <c r="E26" s="141">
        <f ca="1">INDEX(SummDir!$5:$113,$A26,E$117)</f>
        <v>53</v>
      </c>
      <c r="F26" s="141">
        <f t="shared" si="0"/>
        <v>14634</v>
      </c>
      <c r="G26" s="117"/>
      <c r="H26" s="141">
        <f ca="1">INDEX(SummDir!$5:$113,$A26,H$117)</f>
        <v>53</v>
      </c>
      <c r="I26" s="141">
        <f t="shared" si="1"/>
        <v>1</v>
      </c>
      <c r="J26" s="20">
        <v>22</v>
      </c>
      <c r="K26" s="141">
        <f ca="1">IF(LEN(INDEX(SummDir!$5:$113,$A26,K$117))=0,NA(),INDEX(SummDir!$5:$113,$A26,K$117))</f>
        <v>13.25</v>
      </c>
      <c r="L26" s="141">
        <f>INDEX(SummDir!$5:$113,$A26,L$117)</f>
        <v>10</v>
      </c>
      <c r="M26" s="141">
        <f ca="1">INDEX(SummDir!$5:$113,$A26,M$117)</f>
        <v>16.5</v>
      </c>
      <c r="N26" s="141">
        <f ca="1">INDEX(SummDir!$5:$113,$A26,N$117)</f>
        <v>0.34905619539603899</v>
      </c>
      <c r="O26" s="141">
        <f ca="1">INDEX(SummDir!$5:$113,$A26,O$117)</f>
        <v>0.30188741666833696</v>
      </c>
      <c r="P26" s="141">
        <f ca="1">IF(LEN(INDEX(SummDir!$5:$113,$A26,P$117))=0,NA(),INDEX(SummDir!$5:$113,$A26,P$117))</f>
        <v>0.16037785473337471</v>
      </c>
      <c r="Q26" s="141">
        <f ca="1">IF(LEN(INDEX(SummDir!$5:$113,$A26,Q$117))=0,NA(),INDEX(SummDir!$5:$113,$A26,Q$117))</f>
        <v>0.33018945518249188</v>
      </c>
      <c r="R26" s="141">
        <f ca="1">INDEX(SummDir!$5:$113,$A26,R$117)</f>
        <v>53</v>
      </c>
      <c r="S26" s="141">
        <f>INDEX(SummDir!$5:$113,$A26,S$117)</f>
        <v>20</v>
      </c>
      <c r="T26" s="141">
        <f ca="1">INDEX(SummDir!$5:$113,$A26,T$117)</f>
        <v>33</v>
      </c>
      <c r="U26" s="141">
        <f ca="1">INDEX(SummDir!$5:$113,$A26,U$117)</f>
        <v>53</v>
      </c>
      <c r="V26" s="141">
        <f>INDEX(SummDir!$5:$113,$A26,V$117)</f>
        <v>20</v>
      </c>
      <c r="W26" s="141">
        <f t="shared" si="2"/>
        <v>14670</v>
      </c>
      <c r="X26" s="141">
        <f t="shared" si="3"/>
        <v>14634</v>
      </c>
      <c r="Y26" s="141">
        <f t="shared" si="4"/>
        <v>0</v>
      </c>
      <c r="Z26" s="141">
        <f t="shared" si="5"/>
        <v>1</v>
      </c>
      <c r="AA26" s="21">
        <f t="shared" si="6"/>
        <v>0.28481899571817826</v>
      </c>
      <c r="AB26" s="21" t="e">
        <f t="shared" si="7"/>
        <v>#N/A</v>
      </c>
      <c r="AC26" s="137"/>
      <c r="AD26" s="140"/>
      <c r="AE26" s="141" t="s">
        <v>353</v>
      </c>
      <c r="AF26" s="141">
        <f ca="1">INDEX(SummDir!$5:$113,$A26,AF$117)</f>
        <v>33</v>
      </c>
      <c r="AG26" s="141">
        <f t="shared" si="8"/>
        <v>0</v>
      </c>
      <c r="AH26" s="141"/>
      <c r="AI26" s="141"/>
      <c r="AJ26" s="141"/>
      <c r="AK26" s="141"/>
      <c r="AL26" s="141"/>
      <c r="AM26" s="141"/>
      <c r="AN26" s="141"/>
      <c r="AO26" s="147"/>
      <c r="AP26" s="141">
        <f t="shared" si="12"/>
        <v>3</v>
      </c>
      <c r="AQ26" s="141">
        <f t="shared" si="12"/>
        <v>3</v>
      </c>
      <c r="AR26" s="141">
        <f t="shared" si="12"/>
        <v>3</v>
      </c>
      <c r="AS26" s="141">
        <f t="shared" si="12"/>
        <v>3</v>
      </c>
      <c r="AT26" s="141">
        <f t="shared" si="13"/>
        <v>0</v>
      </c>
      <c r="AU26" s="141">
        <f t="shared" si="13"/>
        <v>1</v>
      </c>
      <c r="AV26" s="141">
        <f t="shared" si="13"/>
        <v>1</v>
      </c>
      <c r="AW26" s="141">
        <f t="shared" si="13"/>
        <v>0</v>
      </c>
      <c r="AX26" s="141">
        <f t="shared" si="14"/>
        <v>33.429690000000001</v>
      </c>
      <c r="AY26" s="141">
        <f t="shared" si="14"/>
        <v>-111.94045</v>
      </c>
    </row>
    <row r="27" spans="1:51" x14ac:dyDescent="0.25">
      <c r="A27" s="16">
        <v>58</v>
      </c>
      <c r="B27" s="141">
        <f>INDEX(SummDir!$5:$113,$A27,B$117)</f>
        <v>103</v>
      </c>
      <c r="C27" s="163" t="str">
        <f>INDEX(SummDir!$5:$113,$A27,C$117)</f>
        <v>Rio Salado Pkwy</v>
      </c>
      <c r="D27" s="163" t="str">
        <f>INDEX(SummDir!$5:$113,$A27,D$117)</f>
        <v>Rural Rd</v>
      </c>
      <c r="E27" s="141">
        <f>INDEX(SummDir!$5:$113,$A27,E$117)</f>
        <v>47</v>
      </c>
      <c r="F27" s="141">
        <f t="shared" si="0"/>
        <v>14634</v>
      </c>
      <c r="G27" s="117"/>
      <c r="H27" s="141">
        <f>INDEX(SummDir!$5:$113,$A27,H$117)</f>
        <v>47</v>
      </c>
      <c r="I27" s="141">
        <f t="shared" si="1"/>
        <v>1</v>
      </c>
      <c r="J27" s="20">
        <v>23</v>
      </c>
      <c r="K27" s="141">
        <f>IF(LEN(INDEX(SummDir!$5:$113,$A27,K$117))=0,NA(),INDEX(SummDir!$5:$113,$A27,K$117))</f>
        <v>11.75</v>
      </c>
      <c r="L27" s="141">
        <f>INDEX(SummDir!$5:$113,$A27,L$117)</f>
        <v>9</v>
      </c>
      <c r="M27" s="141">
        <f>INDEX(SummDir!$5:$113,$A27,M$117)</f>
        <v>14.5</v>
      </c>
      <c r="N27" s="141">
        <f ca="1">INDEX(SummDir!$5:$113,$A27,N$117)</f>
        <v>0.21276509232619667</v>
      </c>
      <c r="O27" s="141">
        <f ca="1">INDEX(SummDir!$5:$113,$A27,O$117)</f>
        <v>0.31914896965990031</v>
      </c>
      <c r="P27" s="141">
        <f ca="1">IF(LEN(INDEX(SummDir!$5:$113,$A27,P$117))=0,NA(),INDEX(SummDir!$5:$113,$A27,P$117))</f>
        <v>4.2553836389007518E-2</v>
      </c>
      <c r="Q27" s="141">
        <f ca="1">IF(LEN(INDEX(SummDir!$5:$113,$A27,Q$117))=0,NA(),INDEX(SummDir!$5:$113,$A27,Q$117))</f>
        <v>0.57446852620060707</v>
      </c>
      <c r="R27" s="141">
        <f>INDEX(SummDir!$5:$113,$A27,R$117)</f>
        <v>47</v>
      </c>
      <c r="S27" s="141">
        <f>INDEX(SummDir!$5:$113,$A27,S$117)</f>
        <v>18</v>
      </c>
      <c r="T27" s="141">
        <f>INDEX(SummDir!$5:$113,$A27,T$117)</f>
        <v>29</v>
      </c>
      <c r="U27" s="141">
        <f>INDEX(SummDir!$5:$113,$A27,U$117)</f>
        <v>47</v>
      </c>
      <c r="V27" s="141">
        <f>INDEX(SummDir!$5:$113,$A27,V$117)</f>
        <v>18</v>
      </c>
      <c r="W27" s="141">
        <f t="shared" si="2"/>
        <v>51380</v>
      </c>
      <c r="X27" s="141">
        <f t="shared" si="3"/>
        <v>14634</v>
      </c>
      <c r="Y27" s="141">
        <f t="shared" si="4"/>
        <v>0</v>
      </c>
      <c r="Z27" s="141">
        <f t="shared" si="5"/>
        <v>1</v>
      </c>
      <c r="AA27" s="21">
        <f t="shared" si="6"/>
        <v>0.28481899571817826</v>
      </c>
      <c r="AB27" s="21" t="e">
        <f t="shared" si="7"/>
        <v>#N/A</v>
      </c>
      <c r="AC27" s="137"/>
      <c r="AD27" s="140"/>
      <c r="AE27" s="141" t="s">
        <v>353</v>
      </c>
      <c r="AF27" s="141">
        <f>INDEX(SummDir!$5:$113,$A27,AF$117)</f>
        <v>29</v>
      </c>
      <c r="AG27" s="141">
        <f t="shared" si="8"/>
        <v>0</v>
      </c>
      <c r="AH27" s="141"/>
      <c r="AI27" s="141"/>
      <c r="AJ27" s="141"/>
      <c r="AK27" s="141"/>
      <c r="AL27" s="141"/>
      <c r="AM27" s="141"/>
      <c r="AN27" s="141"/>
      <c r="AO27" s="147"/>
      <c r="AP27" s="141">
        <f t="shared" si="12"/>
        <v>0</v>
      </c>
      <c r="AQ27" s="141">
        <f t="shared" si="12"/>
        <v>0</v>
      </c>
      <c r="AR27" s="141">
        <f t="shared" si="12"/>
        <v>3</v>
      </c>
      <c r="AS27" s="141">
        <f t="shared" si="12"/>
        <v>3</v>
      </c>
      <c r="AT27" s="141">
        <f t="shared" si="13"/>
        <v>0</v>
      </c>
      <c r="AU27" s="141">
        <f t="shared" si="13"/>
        <v>1</v>
      </c>
      <c r="AV27" s="141">
        <f t="shared" si="13"/>
        <v>0</v>
      </c>
      <c r="AW27" s="141">
        <f t="shared" si="13"/>
        <v>1</v>
      </c>
      <c r="AX27" s="141">
        <f t="shared" si="14"/>
        <v>33.429245000000002</v>
      </c>
      <c r="AY27" s="141">
        <f t="shared" si="14"/>
        <v>-111.92609899999999</v>
      </c>
    </row>
    <row r="28" spans="1:51" x14ac:dyDescent="0.25">
      <c r="A28" s="16">
        <v>3</v>
      </c>
      <c r="B28" s="52">
        <f>INDEX(SummDir!$5:$113,$A28,B$117)</f>
        <v>102</v>
      </c>
      <c r="C28" s="162" t="str">
        <f>INDEX(SummDir!$5:$113,$A28,C$117)</f>
        <v>Rio Salado Pkwy</v>
      </c>
      <c r="D28" s="162" t="str">
        <f>INDEX(SummDir!$5:$113,$A28,D$117)</f>
        <v>Mill Ave</v>
      </c>
      <c r="E28" s="52">
        <f ca="1">INDEX(SummDir!$5:$113,$A28,E$117)</f>
        <v>201.5</v>
      </c>
      <c r="F28" s="52">
        <f t="shared" si="0"/>
        <v>14670</v>
      </c>
      <c r="G28" s="117"/>
      <c r="H28" s="52">
        <f ca="1">INDEX(SummDir!$5:$113,$A28,H$117)</f>
        <v>201.5</v>
      </c>
      <c r="I28" s="52">
        <f t="shared" si="1"/>
        <v>1</v>
      </c>
      <c r="J28" s="20">
        <v>4</v>
      </c>
      <c r="K28" s="52">
        <f ca="1">IF(LEN(INDEX(SummDir!$5:$113,$A28,K$117))=0,NA(),INDEX(SummDir!$5:$113,$A28,K$117))</f>
        <v>50.375</v>
      </c>
      <c r="L28" s="52">
        <f>INDEX(SummDir!$5:$113,$A28,L$117)</f>
        <v>39</v>
      </c>
      <c r="M28" s="52">
        <f ca="1">INDEX(SummDir!$5:$113,$A28,M$117)</f>
        <v>61.75</v>
      </c>
      <c r="N28" s="52">
        <f ca="1">INDEX(SummDir!$5:$113,$A28,N$117)</f>
        <v>0.16873411419457451</v>
      </c>
      <c r="O28" s="52">
        <f ca="1">INDEX(SummDir!$5:$113,$A28,O$117)</f>
        <v>0.45161247220560602</v>
      </c>
      <c r="P28" s="52">
        <f ca="1">IF(LEN(INDEX(SummDir!$5:$113,$A28,P$117))=0,NA(),INDEX(SummDir!$5:$113,$A28,P$117))</f>
        <v>0.13399584243878912</v>
      </c>
      <c r="Q28" s="52">
        <f ca="1">IF(LEN(INDEX(SummDir!$5:$113,$A28,Q$117))=0,NA(),INDEX(SummDir!$5:$113,$A28,Q$117))</f>
        <v>0.21339990257131228</v>
      </c>
      <c r="R28" s="52">
        <f ca="1">INDEX(SummDir!$5:$113,$A28,R$117)</f>
        <v>201.5</v>
      </c>
      <c r="S28" s="52">
        <f>INDEX(SummDir!$5:$113,$A28,S$117)</f>
        <v>78</v>
      </c>
      <c r="T28" s="52">
        <f ca="1">INDEX(SummDir!$5:$113,$A28,T$117)</f>
        <v>123.5</v>
      </c>
      <c r="U28" s="52">
        <f ca="1">INDEX(SummDir!$5:$113,$A28,U$117)</f>
        <v>201.5</v>
      </c>
      <c r="V28" s="52">
        <f>INDEX(SummDir!$5:$113,$A28,V$117)</f>
        <v>78</v>
      </c>
      <c r="W28" s="52">
        <f t="shared" si="2"/>
        <v>14670</v>
      </c>
      <c r="X28" s="52">
        <f t="shared" si="3"/>
        <v>14670</v>
      </c>
      <c r="Y28" s="52">
        <f t="shared" si="4"/>
        <v>0</v>
      </c>
      <c r="Z28" s="52">
        <f t="shared" si="5"/>
        <v>1</v>
      </c>
      <c r="AA28" s="21">
        <f t="shared" si="6"/>
        <v>0.28551965745426233</v>
      </c>
      <c r="AB28" s="21" t="e">
        <f t="shared" si="7"/>
        <v>#N/A</v>
      </c>
      <c r="AC28" s="21"/>
      <c r="AE28" s="117" t="s">
        <v>354</v>
      </c>
      <c r="AF28" s="52">
        <f ca="1">INDEX(SummDir!$5:$113,$A28,AF$117)</f>
        <v>123.5</v>
      </c>
      <c r="AG28" s="52">
        <f t="shared" si="8"/>
        <v>0</v>
      </c>
      <c r="AH28" s="52"/>
      <c r="AI28" s="52"/>
      <c r="AJ28" s="52"/>
      <c r="AK28" s="52"/>
      <c r="AL28" s="52"/>
      <c r="AM28" s="52"/>
      <c r="AN28" s="52"/>
      <c r="AO28" s="83"/>
      <c r="AP28" s="52">
        <f t="shared" si="12"/>
        <v>3</v>
      </c>
      <c r="AQ28" s="52">
        <f t="shared" si="12"/>
        <v>3</v>
      </c>
      <c r="AR28" s="52">
        <f t="shared" si="12"/>
        <v>3</v>
      </c>
      <c r="AS28" s="52">
        <f t="shared" si="12"/>
        <v>3</v>
      </c>
      <c r="AT28" s="52">
        <f t="shared" si="13"/>
        <v>0</v>
      </c>
      <c r="AU28" s="52">
        <f t="shared" si="13"/>
        <v>1</v>
      </c>
      <c r="AV28" s="52">
        <f t="shared" si="13"/>
        <v>1</v>
      </c>
      <c r="AW28" s="52">
        <f t="shared" si="13"/>
        <v>0</v>
      </c>
      <c r="AX28" s="52">
        <f t="shared" si="14"/>
        <v>33.429690000000001</v>
      </c>
      <c r="AY28" s="52">
        <f t="shared" si="14"/>
        <v>-111.94045</v>
      </c>
    </row>
    <row r="29" spans="1:51" x14ac:dyDescent="0.25">
      <c r="A29" s="16">
        <v>6</v>
      </c>
      <c r="B29" s="52">
        <f>INDEX(SummDir!$5:$113,$A29,B$117)</f>
        <v>106</v>
      </c>
      <c r="C29" s="162" t="str">
        <f>INDEX(SummDir!$5:$113,$A29,C$117)</f>
        <v>5th St</v>
      </c>
      <c r="D29" s="162" t="str">
        <f>INDEX(SummDir!$5:$113,$A29,D$117)</f>
        <v>Mill Ave</v>
      </c>
      <c r="E29" s="52">
        <f>INDEX(SummDir!$5:$113,$A29,E$117)</f>
        <v>206</v>
      </c>
      <c r="F29" s="52">
        <f t="shared" si="0"/>
        <v>14670</v>
      </c>
      <c r="G29" s="117"/>
      <c r="H29" s="52">
        <f>INDEX(SummDir!$5:$113,$A29,H$117)</f>
        <v>206</v>
      </c>
      <c r="I29" s="52">
        <f t="shared" si="1"/>
        <v>1</v>
      </c>
      <c r="J29" s="20">
        <v>7</v>
      </c>
      <c r="K29" s="52">
        <f>IF(LEN(INDEX(SummDir!$5:$113,$A29,K$117))=0,NA(),INDEX(SummDir!$5:$113,$A29,K$117))</f>
        <v>51.5</v>
      </c>
      <c r="L29" s="52">
        <f>INDEX(SummDir!$5:$113,$A29,L$117)</f>
        <v>32</v>
      </c>
      <c r="M29" s="52">
        <f>INDEX(SummDir!$5:$113,$A29,M$117)</f>
        <v>71</v>
      </c>
      <c r="N29" s="52">
        <f ca="1">INDEX(SummDir!$5:$113,$A29,N$117)</f>
        <v>0.25242626741118379</v>
      </c>
      <c r="O29" s="52">
        <f ca="1">INDEX(SummDir!$5:$113,$A29,O$117)</f>
        <v>0.27669868453049173</v>
      </c>
      <c r="P29" s="52">
        <f ca="1">IF(LEN(INDEX(SummDir!$5:$113,$A29,P$117))=0,NA(),INDEX(SummDir!$5:$113,$A29,P$117))</f>
        <v>0.10194242261321264</v>
      </c>
      <c r="Q29" s="52">
        <f ca="1">IF(LEN(INDEX(SummDir!$5:$113,$A29,Q$117))=0,NA(),INDEX(SummDir!$5:$113,$A29,Q$117))</f>
        <v>0.12135965720413874</v>
      </c>
      <c r="R29" s="52">
        <f>INDEX(SummDir!$5:$113,$A29,R$117)</f>
        <v>206</v>
      </c>
      <c r="S29" s="52">
        <f>INDEX(SummDir!$5:$113,$A29,S$117)</f>
        <v>64</v>
      </c>
      <c r="T29" s="52">
        <f>INDEX(SummDir!$5:$113,$A29,T$117)</f>
        <v>142</v>
      </c>
      <c r="U29" s="52">
        <f>INDEX(SummDir!$5:$113,$A29,U$117)</f>
        <v>206</v>
      </c>
      <c r="V29" s="52">
        <f>INDEX(SummDir!$5:$113,$A29,V$117)</f>
        <v>64</v>
      </c>
      <c r="W29" s="52">
        <f t="shared" si="2"/>
        <v>14670</v>
      </c>
      <c r="X29" s="52">
        <f t="shared" si="3"/>
        <v>14670</v>
      </c>
      <c r="Y29" s="52">
        <f t="shared" si="4"/>
        <v>0</v>
      </c>
      <c r="Z29" s="52">
        <f t="shared" si="5"/>
        <v>1</v>
      </c>
      <c r="AA29" s="21">
        <f t="shared" si="6"/>
        <v>0.28551965745426233</v>
      </c>
      <c r="AB29" s="21" t="e">
        <f t="shared" si="7"/>
        <v>#N/A</v>
      </c>
      <c r="AC29" s="21"/>
      <c r="AE29" s="117" t="s">
        <v>354</v>
      </c>
      <c r="AF29" s="52">
        <f>INDEX(SummDir!$5:$113,$A29,AF$117)</f>
        <v>142</v>
      </c>
      <c r="AG29" s="52">
        <f t="shared" si="8"/>
        <v>0</v>
      </c>
      <c r="AH29" s="52"/>
      <c r="AI29" s="52"/>
      <c r="AJ29" s="52"/>
      <c r="AK29" s="52"/>
      <c r="AL29" s="52"/>
      <c r="AM29" s="52"/>
      <c r="AN29" s="52"/>
      <c r="AO29" s="83"/>
      <c r="AP29" s="52">
        <f t="shared" si="12"/>
        <v>3</v>
      </c>
      <c r="AQ29" s="52">
        <f t="shared" si="12"/>
        <v>3</v>
      </c>
      <c r="AR29" s="52">
        <f t="shared" si="12"/>
        <v>3</v>
      </c>
      <c r="AS29" s="52">
        <f t="shared" si="12"/>
        <v>3</v>
      </c>
      <c r="AT29" s="52">
        <f t="shared" si="13"/>
        <v>0</v>
      </c>
      <c r="AU29" s="52">
        <f t="shared" si="13"/>
        <v>0</v>
      </c>
      <c r="AV29" s="52">
        <f t="shared" si="13"/>
        <v>1</v>
      </c>
      <c r="AW29" s="52">
        <f t="shared" si="13"/>
        <v>0</v>
      </c>
      <c r="AX29" s="52">
        <f t="shared" si="14"/>
        <v>33.425445000000003</v>
      </c>
      <c r="AY29" s="52">
        <f t="shared" si="14"/>
        <v>-111.93979899999999</v>
      </c>
    </row>
    <row r="30" spans="1:51" x14ac:dyDescent="0.25">
      <c r="A30" s="16">
        <v>41</v>
      </c>
      <c r="B30" s="52">
        <f>INDEX(SummDir!$5:$113,$A30,B$117)</f>
        <v>156</v>
      </c>
      <c r="C30" s="162" t="str">
        <f>INDEX(SummDir!$5:$113,$A30,C$117)</f>
        <v>Crosscut Canal</v>
      </c>
      <c r="D30" s="162" t="str">
        <f>INDEX(SummDir!$5:$113,$A30,D$117)</f>
        <v>Mill Ave</v>
      </c>
      <c r="E30" s="52">
        <f>INDEX(SummDir!$5:$113,$A30,E$117)</f>
        <v>98</v>
      </c>
      <c r="F30" s="52">
        <f t="shared" si="0"/>
        <v>14670</v>
      </c>
      <c r="G30" s="117"/>
      <c r="H30" s="52">
        <f>INDEX(SummDir!$5:$113,$A30,H$117)</f>
        <v>98</v>
      </c>
      <c r="I30" s="52">
        <f t="shared" si="1"/>
        <v>1</v>
      </c>
      <c r="J30" s="20">
        <v>19</v>
      </c>
      <c r="K30" s="52">
        <f>IF(LEN(INDEX(SummDir!$5:$113,$A30,K$117))=0,NA(),INDEX(SummDir!$5:$113,$A30,K$117))</f>
        <v>24.5</v>
      </c>
      <c r="L30" s="52">
        <f>INDEX(SummDir!$5:$113,$A30,L$117)</f>
        <v>25.5</v>
      </c>
      <c r="M30" s="52">
        <f>INDEX(SummDir!$5:$113,$A30,M$117)</f>
        <v>23.5</v>
      </c>
      <c r="N30" s="52">
        <f ca="1">INDEX(SummDir!$5:$113,$A30,N$117)</f>
        <v>6.122381671035447E-2</v>
      </c>
      <c r="O30" s="52">
        <f ca="1">INDEX(SummDir!$5:$113,$A30,O$117)</f>
        <v>0.60204159648083888</v>
      </c>
      <c r="P30" s="52">
        <f ca="1">IF(LEN(INDEX(SummDir!$5:$113,$A30,P$117))=0,NA(),INDEX(SummDir!$5:$113,$A30,P$117))</f>
        <v>9.1837577108752302E-2</v>
      </c>
      <c r="Q30" s="52">
        <f ca="1">IF(LEN(INDEX(SummDir!$5:$113,$A30,Q$117))=0,NA(),INDEX(SummDir!$5:$113,$A30,Q$117))</f>
        <v>0.2346943514009934</v>
      </c>
      <c r="R30" s="52">
        <f>INDEX(SummDir!$5:$113,$A30,R$117)</f>
        <v>98</v>
      </c>
      <c r="S30" s="52">
        <f>INDEX(SummDir!$5:$113,$A30,S$117)</f>
        <v>51</v>
      </c>
      <c r="T30" s="52">
        <f>INDEX(SummDir!$5:$113,$A30,T$117)</f>
        <v>47</v>
      </c>
      <c r="U30" s="52">
        <f>INDEX(SummDir!$5:$113,$A30,U$117)</f>
        <v>98</v>
      </c>
      <c r="V30" s="52">
        <f>INDEX(SummDir!$5:$113,$A30,V$117)</f>
        <v>51</v>
      </c>
      <c r="W30" s="52">
        <f t="shared" si="2"/>
        <v>14670</v>
      </c>
      <c r="X30" s="52">
        <f t="shared" si="3"/>
        <v>14670</v>
      </c>
      <c r="Y30" s="52">
        <f t="shared" si="4"/>
        <v>0.7</v>
      </c>
      <c r="Z30" s="52">
        <f t="shared" si="5"/>
        <v>1</v>
      </c>
      <c r="AA30" s="21">
        <f t="shared" si="6"/>
        <v>0.28551965745426233</v>
      </c>
      <c r="AB30" s="21" t="e">
        <f t="shared" si="7"/>
        <v>#N/A</v>
      </c>
      <c r="AC30" s="21"/>
      <c r="AE30" s="117" t="s">
        <v>354</v>
      </c>
      <c r="AF30" s="52">
        <f>INDEX(SummDir!$5:$113,$A30,AF$117)</f>
        <v>47</v>
      </c>
      <c r="AG30" s="52">
        <f t="shared" si="8"/>
        <v>0</v>
      </c>
      <c r="AH30" s="52"/>
      <c r="AI30" s="52"/>
      <c r="AJ30" s="52"/>
      <c r="AK30" s="52"/>
      <c r="AL30" s="52"/>
      <c r="AM30" s="52"/>
      <c r="AN30" s="52"/>
      <c r="AO30" s="83"/>
      <c r="AP30" s="52">
        <f t="shared" si="12"/>
        <v>4</v>
      </c>
      <c r="AQ30" s="52">
        <f t="shared" si="12"/>
        <v>4</v>
      </c>
      <c r="AR30" s="52" t="str">
        <f t="shared" si="12"/>
        <v>NA</v>
      </c>
      <c r="AS30" s="52" t="str">
        <f t="shared" si="12"/>
        <v>NA</v>
      </c>
      <c r="AT30" s="52">
        <f t="shared" si="13"/>
        <v>0</v>
      </c>
      <c r="AU30" s="52">
        <f t="shared" si="13"/>
        <v>0</v>
      </c>
      <c r="AV30" s="52">
        <f t="shared" si="13"/>
        <v>0</v>
      </c>
      <c r="AW30" s="52">
        <f t="shared" si="13"/>
        <v>0</v>
      </c>
      <c r="AX30" s="52">
        <f t="shared" si="14"/>
        <v>33.438907999999998</v>
      </c>
      <c r="AY30" s="52">
        <f t="shared" si="14"/>
        <v>-111.943848</v>
      </c>
    </row>
    <row r="31" spans="1:51" x14ac:dyDescent="0.25">
      <c r="A31" s="16">
        <v>74</v>
      </c>
      <c r="B31" s="141">
        <f>INDEX(SummDir!$5:$113,$A31,B$117)</f>
        <v>122</v>
      </c>
      <c r="C31" s="163" t="str">
        <f>INDEX(SummDir!$5:$113,$A31,C$117)</f>
        <v>McKellips Rd</v>
      </c>
      <c r="D31" s="163" t="str">
        <f>INDEX(SummDir!$5:$113,$A31,D$117)</f>
        <v>Greenbelt Path</v>
      </c>
      <c r="E31" s="141">
        <f>INDEX(SummDir!$5:$113,$A31,E$117)</f>
        <v>24</v>
      </c>
      <c r="F31" s="141">
        <f t="shared" si="0"/>
        <v>14788</v>
      </c>
      <c r="G31" s="117"/>
      <c r="H31" s="141">
        <f>INDEX(SummDir!$5:$113,$A31,H$117)</f>
        <v>24</v>
      </c>
      <c r="I31" s="141">
        <f t="shared" si="1"/>
        <v>1</v>
      </c>
      <c r="J31" s="20">
        <v>43</v>
      </c>
      <c r="K31" s="141">
        <f>IF(LEN(INDEX(SummDir!$5:$113,$A31,K$117))=0,NA(),INDEX(SummDir!$5:$113,$A31,K$117))</f>
        <v>6</v>
      </c>
      <c r="L31" s="141">
        <f>INDEX(SummDir!$5:$113,$A31,L$117)</f>
        <v>4.5</v>
      </c>
      <c r="M31" s="141">
        <f>INDEX(SummDir!$5:$113,$A31,M$117)</f>
        <v>7.5</v>
      </c>
      <c r="N31" s="141">
        <f ca="1">INDEX(SummDir!$5:$113,$A31,N$117)</f>
        <v>4.1667213858187405E-2</v>
      </c>
      <c r="O31" s="141">
        <f ca="1">INDEX(SummDir!$5:$113,$A31,O$117)</f>
        <v>0.1666667774299849</v>
      </c>
      <c r="P31" s="141">
        <f ca="1">IF(LEN(INDEX(SummDir!$5:$113,$A31,P$117))=0,NA(),INDEX(SummDir!$5:$113,$A31,P$117))</f>
        <v>0.20833380048853634</v>
      </c>
      <c r="Q31" s="141">
        <f ca="1">IF(LEN(INDEX(SummDir!$5:$113,$A31,Q$117))=0,NA(),INDEX(SummDir!$5:$113,$A31,Q$117))</f>
        <v>0.29166597348996232</v>
      </c>
      <c r="R31" s="141">
        <f>INDEX(SummDir!$5:$113,$A31,R$117)</f>
        <v>24</v>
      </c>
      <c r="S31" s="141">
        <f>INDEX(SummDir!$5:$113,$A31,S$117)</f>
        <v>9</v>
      </c>
      <c r="T31" s="141">
        <f>INDEX(SummDir!$5:$113,$A31,T$117)</f>
        <v>15</v>
      </c>
      <c r="U31" s="141">
        <f>INDEX(SummDir!$5:$113,$A31,U$117)</f>
        <v>24</v>
      </c>
      <c r="V31" s="141">
        <f>INDEX(SummDir!$5:$113,$A31,V$117)</f>
        <v>9</v>
      </c>
      <c r="W31" s="141">
        <f t="shared" si="2"/>
        <v>14788</v>
      </c>
      <c r="X31" s="141">
        <f t="shared" si="3"/>
        <v>14788</v>
      </c>
      <c r="Y31" s="141">
        <f t="shared" si="4"/>
        <v>2.2000000000000002</v>
      </c>
      <c r="Z31" s="141">
        <f t="shared" si="5"/>
        <v>1</v>
      </c>
      <c r="AA31" s="21">
        <f t="shared" si="6"/>
        <v>0.28781627092253798</v>
      </c>
      <c r="AB31" s="21" t="e">
        <f t="shared" si="7"/>
        <v>#N/A</v>
      </c>
      <c r="AC31" s="137"/>
      <c r="AD31" s="140"/>
      <c r="AE31" s="141" t="s">
        <v>353</v>
      </c>
      <c r="AF31" s="141">
        <f>INDEX(SummDir!$5:$113,$A31,AF$117)</f>
        <v>15</v>
      </c>
      <c r="AG31" s="141">
        <f t="shared" si="8"/>
        <v>0</v>
      </c>
      <c r="AH31" s="141"/>
      <c r="AI31" s="141"/>
      <c r="AJ31" s="141"/>
      <c r="AK31" s="141"/>
      <c r="AL31" s="141"/>
      <c r="AM31" s="141"/>
      <c r="AN31" s="141"/>
      <c r="AO31" s="147"/>
      <c r="AP31" s="141">
        <f t="shared" si="12"/>
        <v>4</v>
      </c>
      <c r="AQ31" s="141">
        <f t="shared" si="12"/>
        <v>4</v>
      </c>
      <c r="AR31" s="141">
        <f t="shared" si="12"/>
        <v>3</v>
      </c>
      <c r="AS31" s="141">
        <f t="shared" si="12"/>
        <v>3</v>
      </c>
      <c r="AT31" s="141">
        <f t="shared" si="13"/>
        <v>0</v>
      </c>
      <c r="AU31" s="141">
        <f t="shared" si="13"/>
        <v>0</v>
      </c>
      <c r="AV31" s="141">
        <f t="shared" si="13"/>
        <v>0</v>
      </c>
      <c r="AW31" s="141">
        <f t="shared" si="13"/>
        <v>0</v>
      </c>
      <c r="AX31" s="141">
        <f t="shared" si="14"/>
        <v>33.451279999999997</v>
      </c>
      <c r="AY31" s="141">
        <f t="shared" si="14"/>
        <v>-111.91303000000001</v>
      </c>
    </row>
    <row r="32" spans="1:51" x14ac:dyDescent="0.25">
      <c r="A32" s="16">
        <v>96</v>
      </c>
      <c r="B32" s="141">
        <f>INDEX(SummDir!$5:$113,$A32,B$117)</f>
        <v>157</v>
      </c>
      <c r="C32" s="163" t="str">
        <f>INDEX(SummDir!$5:$113,$A32,C$117)</f>
        <v>Curry Rd</v>
      </c>
      <c r="D32" s="163" t="str">
        <f>INDEX(SummDir!$5:$113,$A32,D$117)</f>
        <v>College Ave</v>
      </c>
      <c r="E32" s="141">
        <f>INDEX(SummDir!$5:$113,$A32,E$117)</f>
        <v>30</v>
      </c>
      <c r="F32" s="141">
        <f t="shared" si="0"/>
        <v>15990</v>
      </c>
      <c r="G32" s="117"/>
      <c r="H32" s="141">
        <f>INDEX(SummDir!$5:$113,$A32,H$117)</f>
        <v>30</v>
      </c>
      <c r="I32" s="141">
        <f t="shared" si="1"/>
        <v>1</v>
      </c>
      <c r="J32" s="20">
        <v>46</v>
      </c>
      <c r="K32" s="141">
        <f>IF(LEN(INDEX(SummDir!$5:$113,$A32,K$117))=0,NA(),INDEX(SummDir!$5:$113,$A32,K$117))</f>
        <v>7.5</v>
      </c>
      <c r="L32" s="141">
        <f>INDEX(SummDir!$5:$113,$A32,L$117)</f>
        <v>6.5</v>
      </c>
      <c r="M32" s="141">
        <f>INDEX(SummDir!$5:$113,$A32,M$117)</f>
        <v>8.5</v>
      </c>
      <c r="N32" s="141">
        <f ca="1">INDEX(SummDir!$5:$113,$A32,N$117)</f>
        <v>9.9999340890599669E-2</v>
      </c>
      <c r="O32" s="141">
        <f ca="1">INDEX(SummDir!$5:$113,$A32,O$117)</f>
        <v>0.36666577505914699</v>
      </c>
      <c r="P32" s="141">
        <f ca="1">IF(LEN(INDEX(SummDir!$5:$113,$A32,P$117))=0,NA(),INDEX(SummDir!$5:$113,$A32,P$117))</f>
        <v>0.23333302487681909</v>
      </c>
      <c r="Q32" s="141">
        <f ca="1">IF(LEN(INDEX(SummDir!$5:$113,$A32,Q$117))=0,NA(),INDEX(SummDir!$5:$113,$A32,Q$117))</f>
        <v>0.46666662847189866</v>
      </c>
      <c r="R32" s="141">
        <f>INDEX(SummDir!$5:$113,$A32,R$117)</f>
        <v>30</v>
      </c>
      <c r="S32" s="141">
        <f>INDEX(SummDir!$5:$113,$A32,S$117)</f>
        <v>13</v>
      </c>
      <c r="T32" s="141">
        <f>INDEX(SummDir!$5:$113,$A32,T$117)</f>
        <v>17</v>
      </c>
      <c r="U32" s="141">
        <f>INDEX(SummDir!$5:$113,$A32,U$117)</f>
        <v>30</v>
      </c>
      <c r="V32" s="141">
        <f>INDEX(SummDir!$5:$113,$A32,V$117)</f>
        <v>13</v>
      </c>
      <c r="W32" s="141">
        <f t="shared" si="2"/>
        <v>15990</v>
      </c>
      <c r="X32" s="141">
        <f t="shared" si="3"/>
        <v>15990</v>
      </c>
      <c r="Y32" s="141">
        <f t="shared" si="4"/>
        <v>1.1000000000000001</v>
      </c>
      <c r="Z32" s="141">
        <f t="shared" si="5"/>
        <v>1</v>
      </c>
      <c r="AA32" s="21">
        <f t="shared" si="6"/>
        <v>0.31121058777734528</v>
      </c>
      <c r="AB32" s="21" t="e">
        <f t="shared" si="7"/>
        <v>#N/A</v>
      </c>
      <c r="AC32" s="137"/>
      <c r="AD32" s="140"/>
      <c r="AE32" s="141" t="s">
        <v>353</v>
      </c>
      <c r="AF32" s="141">
        <f>INDEX(SummDir!$5:$113,$A32,AF$117)</f>
        <v>17</v>
      </c>
      <c r="AG32" s="141">
        <f t="shared" si="8"/>
        <v>0</v>
      </c>
      <c r="AH32" s="141"/>
      <c r="AI32" s="141"/>
      <c r="AJ32" s="141"/>
      <c r="AK32" s="141"/>
      <c r="AL32" s="141"/>
      <c r="AM32" s="141"/>
      <c r="AN32" s="141"/>
      <c r="AO32" s="147"/>
      <c r="AP32" s="141">
        <f t="shared" si="12"/>
        <v>3</v>
      </c>
      <c r="AQ32" s="141">
        <f t="shared" si="12"/>
        <v>3</v>
      </c>
      <c r="AR32" s="141">
        <f t="shared" si="12"/>
        <v>3</v>
      </c>
      <c r="AS32" s="141">
        <f t="shared" si="12"/>
        <v>3</v>
      </c>
      <c r="AT32" s="141">
        <f t="shared" si="13"/>
        <v>0</v>
      </c>
      <c r="AU32" s="141">
        <f t="shared" si="13"/>
        <v>0</v>
      </c>
      <c r="AV32" s="141">
        <f t="shared" si="13"/>
        <v>0</v>
      </c>
      <c r="AW32" s="141">
        <f t="shared" si="13"/>
        <v>0</v>
      </c>
      <c r="AX32" s="141">
        <f t="shared" si="14"/>
        <v>33.440289</v>
      </c>
      <c r="AY32" s="141">
        <f t="shared" si="14"/>
        <v>-111.93086099999999</v>
      </c>
    </row>
    <row r="33" spans="1:51" x14ac:dyDescent="0.25">
      <c r="A33" s="16">
        <v>45</v>
      </c>
      <c r="B33" s="52">
        <f>INDEX(SummDir!$5:$113,$A33,B$117)</f>
        <v>161</v>
      </c>
      <c r="C33" s="162" t="str">
        <f>INDEX(SummDir!$5:$113,$A33,C$117)</f>
        <v>University Dr</v>
      </c>
      <c r="D33" s="162" t="str">
        <f>INDEX(SummDir!$5:$113,$A33,D$117)</f>
        <v>Price Rd</v>
      </c>
      <c r="E33" s="52">
        <f>INDEX(SummDir!$5:$113,$A33,E$117)</f>
        <v>13</v>
      </c>
      <c r="F33" s="52">
        <f t="shared" si="0"/>
        <v>16067</v>
      </c>
      <c r="G33" s="117"/>
      <c r="H33" s="52">
        <f>INDEX(SummDir!$5:$113,$A33,H$117)</f>
        <v>13</v>
      </c>
      <c r="I33" s="52">
        <f t="shared" si="1"/>
        <v>-1</v>
      </c>
      <c r="J33" s="20">
        <v>19</v>
      </c>
      <c r="K33" s="52">
        <f>IF(LEN(INDEX(SummDir!$5:$113,$A33,K$117))=0,NA(),INDEX(SummDir!$5:$113,$A33,K$117))</f>
        <v>6.5</v>
      </c>
      <c r="L33" s="52" t="e">
        <f>INDEX(SummDir!$5:$113,$A33,L$117)</f>
        <v>#N/A</v>
      </c>
      <c r="M33" s="52">
        <f>INDEX(SummDir!$5:$113,$A33,M$117)</f>
        <v>6.5</v>
      </c>
      <c r="N33" s="52">
        <f ca="1">INDEX(SummDir!$5:$113,$A33,N$117)</f>
        <v>0.15384589680846342</v>
      </c>
      <c r="O33" s="52">
        <f ca="1">INDEX(SummDir!$5:$113,$A33,O$117)</f>
        <v>-1.1912931797363391E-7</v>
      </c>
      <c r="P33" s="52">
        <f ca="1">IF(LEN(INDEX(SummDir!$5:$113,$A33,P$117))=0,NA(),INDEX(SummDir!$5:$113,$A33,P$117))</f>
        <v>0.23076835800789561</v>
      </c>
      <c r="Q33" s="52">
        <f ca="1">IF(LEN(INDEX(SummDir!$5:$113,$A33,Q$117))=0,NA(),INDEX(SummDir!$5:$113,$A33,Q$117))</f>
        <v>1.0000004246641612</v>
      </c>
      <c r="R33" s="52">
        <f>INDEX(SummDir!$5:$113,$A33,R$117)</f>
        <v>13</v>
      </c>
      <c r="S33" s="52" t="e">
        <f>INDEX(SummDir!$5:$113,$A33,S$117)</f>
        <v>#N/A</v>
      </c>
      <c r="T33" s="52">
        <f>INDEX(SummDir!$5:$113,$A33,T$117)</f>
        <v>13</v>
      </c>
      <c r="U33" s="52">
        <f>INDEX(SummDir!$5:$113,$A33,U$117)</f>
        <v>13</v>
      </c>
      <c r="V33" s="52" t="e">
        <f>INDEX(SummDir!$5:$113,$A33,V$117)</f>
        <v>#N/A</v>
      </c>
      <c r="W33" s="52">
        <f t="shared" si="2"/>
        <v>29056</v>
      </c>
      <c r="X33" s="52">
        <f t="shared" si="3"/>
        <v>16067</v>
      </c>
      <c r="Y33" s="52">
        <f t="shared" si="4"/>
        <v>2</v>
      </c>
      <c r="Z33" s="52">
        <f t="shared" si="5"/>
        <v>-1</v>
      </c>
      <c r="AA33" s="21">
        <f t="shared" si="6"/>
        <v>0.31270922537952511</v>
      </c>
      <c r="AB33" s="21" t="e">
        <f t="shared" si="7"/>
        <v>#N/A</v>
      </c>
      <c r="AC33" s="21"/>
      <c r="AE33" s="117" t="s">
        <v>354</v>
      </c>
      <c r="AF33" s="52">
        <f>INDEX(SummDir!$5:$113,$A33,AF$117)</f>
        <v>13</v>
      </c>
      <c r="AG33" s="52">
        <f t="shared" si="8"/>
        <v>0</v>
      </c>
      <c r="AH33" s="52"/>
      <c r="AI33" s="52"/>
      <c r="AJ33" s="52"/>
      <c r="AK33" s="52"/>
      <c r="AL33" s="52"/>
      <c r="AM33" s="52"/>
      <c r="AN33" s="52"/>
      <c r="AO33" s="83"/>
      <c r="AP33" s="52">
        <f t="shared" si="12"/>
        <v>0</v>
      </c>
      <c r="AQ33" s="52">
        <f t="shared" si="12"/>
        <v>0</v>
      </c>
      <c r="AR33" s="52">
        <f t="shared" si="12"/>
        <v>3</v>
      </c>
      <c r="AS33" s="52">
        <f t="shared" si="12"/>
        <v>3</v>
      </c>
      <c r="AT33" s="52">
        <f t="shared" si="13"/>
        <v>0</v>
      </c>
      <c r="AU33" s="52">
        <f t="shared" si="13"/>
        <v>0</v>
      </c>
      <c r="AV33" s="52">
        <f t="shared" si="13"/>
        <v>0</v>
      </c>
      <c r="AW33" s="52">
        <f t="shared" si="13"/>
        <v>0</v>
      </c>
      <c r="AX33" s="52">
        <f t="shared" si="14"/>
        <v>33.422013</v>
      </c>
      <c r="AY33" s="52">
        <f t="shared" si="14"/>
        <v>-111.891954</v>
      </c>
    </row>
    <row r="34" spans="1:51" x14ac:dyDescent="0.25">
      <c r="A34" s="16">
        <v>81</v>
      </c>
      <c r="B34" s="141">
        <f>INDEX(SummDir!$5:$113,$A34,B$117)</f>
        <v>132</v>
      </c>
      <c r="C34" s="163" t="str">
        <f>INDEX(SummDir!$5:$113,$A34,C$117)</f>
        <v>Apache Blvd</v>
      </c>
      <c r="D34" s="163" t="str">
        <f>INDEX(SummDir!$5:$113,$A34,D$117)</f>
        <v>S Dorsey Ln</v>
      </c>
      <c r="E34" s="141">
        <f>INDEX(SummDir!$5:$113,$A34,E$117)</f>
        <v>117</v>
      </c>
      <c r="F34" s="141">
        <f t="shared" ref="F34:F65" si="15">X34</f>
        <v>18699</v>
      </c>
      <c r="G34" s="117"/>
      <c r="H34" s="141">
        <f>INDEX(SummDir!$5:$113,$A34,H$117)</f>
        <v>117</v>
      </c>
      <c r="I34" s="141">
        <f t="shared" ref="I34:I65" si="16">Z34</f>
        <v>1</v>
      </c>
      <c r="J34" s="20">
        <v>46</v>
      </c>
      <c r="K34" s="141">
        <f>IF(LEN(INDEX(SummDir!$5:$113,$A34,K$117))=0,NA(),INDEX(SummDir!$5:$113,$A34,K$117))</f>
        <v>58.5</v>
      </c>
      <c r="L34" s="141" t="e">
        <f>INDEX(SummDir!$5:$113,$A34,L$117)</f>
        <v>#N/A</v>
      </c>
      <c r="M34" s="141">
        <f>INDEX(SummDir!$5:$113,$A34,M$117)</f>
        <v>58.5</v>
      </c>
      <c r="N34" s="141">
        <f ca="1">INDEX(SummDir!$5:$113,$A34,N$117)</f>
        <v>0.2051274110268663</v>
      </c>
      <c r="O34" s="141">
        <f ca="1">INDEX(SummDir!$5:$113,$A34,O$117)</f>
        <v>0.13675287533796679</v>
      </c>
      <c r="P34" s="141">
        <f ca="1">IF(LEN(INDEX(SummDir!$5:$113,$A34,P$117))=0,NA(),INDEX(SummDir!$5:$113,$A34,P$117))</f>
        <v>0.28205067170572529</v>
      </c>
      <c r="Q34" s="141">
        <f ca="1">IF(LEN(INDEX(SummDir!$5:$113,$A34,Q$117))=0,NA(),INDEX(SummDir!$5:$113,$A34,Q$117))</f>
        <v>0.50427388389080507</v>
      </c>
      <c r="R34" s="141">
        <f>INDEX(SummDir!$5:$113,$A34,R$117)</f>
        <v>117</v>
      </c>
      <c r="S34" s="141" t="e">
        <f>INDEX(SummDir!$5:$113,$A34,S$117)</f>
        <v>#N/A</v>
      </c>
      <c r="T34" s="141">
        <f>INDEX(SummDir!$5:$113,$A34,T$117)</f>
        <v>117</v>
      </c>
      <c r="U34" s="141">
        <f>INDEX(SummDir!$5:$113,$A34,U$117)</f>
        <v>117</v>
      </c>
      <c r="V34" s="141" t="e">
        <f>INDEX(SummDir!$5:$113,$A34,V$117)</f>
        <v>#N/A</v>
      </c>
      <c r="W34" s="141">
        <f t="shared" ref="W34:W65" si="17">IF(ISERROR(MATCH($B34,loc_ID,0)),"",INDEX(TrfCnt_by_loc,MATCH($B34,loc_ID,0)))</f>
        <v>18699</v>
      </c>
      <c r="X34" s="141">
        <f t="shared" ref="X34:X65" si="18">IF(LEN(INDEX(TC_loc_dir,MATCH($B34,loc_ID,0),IF(AE34="NS",1,2)))=0,NA(),INDEX(TC_loc_dir,MATCH($B34,loc_ID,0),IF(AE34="NS",1,2)))</f>
        <v>18699</v>
      </c>
      <c r="Y34" s="141">
        <f t="shared" ref="Y34:Y65" si="19">IF(LEN(INDEX(Loc_Dist,MATCH($B34,loc_ID,0)))=0,NA(),INDEX(Loc_Dist,MATCH($B34,loc_ID,0)))</f>
        <v>0.5</v>
      </c>
      <c r="Z34" s="141">
        <f t="shared" ref="Z34:Z65" si="20">IF(AND(AE34="NS",SUM(AP34,AQ34)&gt;0),Z$116,IF(AND(AE34="EW",SUM(AR34,AS34)&gt;0),Z$116,Z$117))</f>
        <v>1</v>
      </c>
      <c r="AA34" s="21">
        <f t="shared" ref="AA34:AA65" si="21">IF(LEN(X34)&gt;0,X34/X$114,"")</f>
        <v>0.36393538341767223</v>
      </c>
      <c r="AB34" s="21" t="e">
        <f t="shared" ref="AB34:AB65" si="22">IF(ISNUMBER(Y34),Y34/Y$114,"")</f>
        <v>#N/A</v>
      </c>
      <c r="AC34" s="137"/>
      <c r="AD34" s="140"/>
      <c r="AE34" s="141" t="s">
        <v>353</v>
      </c>
      <c r="AF34" s="141">
        <f>INDEX(SummDir!$5:$113,$A34,AF$117)</f>
        <v>117</v>
      </c>
      <c r="AG34" s="141">
        <f t="shared" ref="AG34:AG65" si="23">IF(LEN(X34)&lt;1,1,0)</f>
        <v>0</v>
      </c>
      <c r="AH34" s="141"/>
      <c r="AI34" s="141"/>
      <c r="AJ34" s="141"/>
      <c r="AK34" s="141"/>
      <c r="AL34" s="141"/>
      <c r="AM34" s="141"/>
      <c r="AN34" s="141"/>
      <c r="AO34" s="147"/>
      <c r="AP34" s="141">
        <f t="shared" si="12"/>
        <v>0</v>
      </c>
      <c r="AQ34" s="141">
        <f t="shared" si="12"/>
        <v>0</v>
      </c>
      <c r="AR34" s="141">
        <f t="shared" si="12"/>
        <v>3</v>
      </c>
      <c r="AS34" s="141">
        <f t="shared" si="12"/>
        <v>3</v>
      </c>
      <c r="AT34" s="141">
        <f t="shared" si="13"/>
        <v>0</v>
      </c>
      <c r="AU34" s="141">
        <f t="shared" si="13"/>
        <v>0</v>
      </c>
      <c r="AV34" s="141">
        <f t="shared" si="13"/>
        <v>0</v>
      </c>
      <c r="AW34" s="141">
        <f t="shared" si="13"/>
        <v>0</v>
      </c>
      <c r="AX34" s="141">
        <f t="shared" si="14"/>
        <v>33.414745000000003</v>
      </c>
      <c r="AY34" s="141">
        <f t="shared" si="14"/>
        <v>-111.917698</v>
      </c>
    </row>
    <row r="35" spans="1:51" x14ac:dyDescent="0.25">
      <c r="A35" s="16">
        <v>59</v>
      </c>
      <c r="B35" s="141">
        <f>INDEX(SummDir!$5:$113,$A35,B$117)</f>
        <v>104</v>
      </c>
      <c r="C35" s="163" t="str">
        <f>INDEX(SummDir!$5:$113,$A35,C$117)</f>
        <v>Rio Salado Pkwy</v>
      </c>
      <c r="D35" s="163" t="str">
        <f>INDEX(SummDir!$5:$113,$A35,D$117)</f>
        <v>McClintock Dr</v>
      </c>
      <c r="E35" s="141">
        <f>INDEX(SummDir!$5:$113,$A35,E$117)</f>
        <v>63</v>
      </c>
      <c r="F35" s="141">
        <f t="shared" si="15"/>
        <v>20597</v>
      </c>
      <c r="G35" s="117"/>
      <c r="H35" s="141">
        <f>INDEX(SummDir!$5:$113,$A35,H$117)</f>
        <v>63</v>
      </c>
      <c r="I35" s="141">
        <f t="shared" si="16"/>
        <v>1</v>
      </c>
      <c r="J35" s="20">
        <v>24</v>
      </c>
      <c r="K35" s="141">
        <f>IF(LEN(INDEX(SummDir!$5:$113,$A35,K$117))=0,NA(),INDEX(SummDir!$5:$113,$A35,K$117))</f>
        <v>15.75</v>
      </c>
      <c r="L35" s="141">
        <f>INDEX(SummDir!$5:$113,$A35,L$117)</f>
        <v>11.5</v>
      </c>
      <c r="M35" s="141">
        <f>INDEX(SummDir!$5:$113,$A35,M$117)</f>
        <v>20</v>
      </c>
      <c r="N35" s="141">
        <f ca="1">INDEX(SummDir!$5:$113,$A35,N$117)</f>
        <v>0.11111104138707981</v>
      </c>
      <c r="O35" s="141">
        <f ca="1">INDEX(SummDir!$5:$113,$A35,O$117)</f>
        <v>0.39682485106750476</v>
      </c>
      <c r="P35" s="141">
        <f ca="1">IF(LEN(INDEX(SummDir!$5:$113,$A35,P$117))=0,NA(),INDEX(SummDir!$5:$113,$A35,P$117))</f>
        <v>0.20634892146183767</v>
      </c>
      <c r="Q35" s="141">
        <f ca="1">IF(LEN(INDEX(SummDir!$5:$113,$A35,Q$117))=0,NA(),INDEX(SummDir!$5:$113,$A35,Q$117))</f>
        <v>0.57142898256901997</v>
      </c>
      <c r="R35" s="141">
        <f>INDEX(SummDir!$5:$113,$A35,R$117)</f>
        <v>63</v>
      </c>
      <c r="S35" s="141">
        <f>INDEX(SummDir!$5:$113,$A35,S$117)</f>
        <v>23</v>
      </c>
      <c r="T35" s="141">
        <f>INDEX(SummDir!$5:$113,$A35,T$117)</f>
        <v>40</v>
      </c>
      <c r="U35" s="141">
        <f>INDEX(SummDir!$5:$113,$A35,U$117)</f>
        <v>63</v>
      </c>
      <c r="V35" s="141">
        <f>INDEX(SummDir!$5:$113,$A35,V$117)</f>
        <v>23</v>
      </c>
      <c r="W35" s="141">
        <f t="shared" si="17"/>
        <v>39025</v>
      </c>
      <c r="X35" s="141">
        <f t="shared" si="18"/>
        <v>20597</v>
      </c>
      <c r="Y35" s="141">
        <f t="shared" si="19"/>
        <v>1</v>
      </c>
      <c r="Z35" s="141">
        <f t="shared" si="20"/>
        <v>1</v>
      </c>
      <c r="AA35" s="21">
        <f t="shared" si="21"/>
        <v>0.40087582717010511</v>
      </c>
      <c r="AB35" s="21" t="e">
        <f t="shared" si="22"/>
        <v>#N/A</v>
      </c>
      <c r="AC35" s="137"/>
      <c r="AD35" s="140"/>
      <c r="AE35" s="141" t="s">
        <v>353</v>
      </c>
      <c r="AF35" s="141">
        <f>INDEX(SummDir!$5:$113,$A35,AF$117)</f>
        <v>40</v>
      </c>
      <c r="AG35" s="141">
        <f t="shared" si="23"/>
        <v>0</v>
      </c>
      <c r="AH35" s="141"/>
      <c r="AI35" s="141"/>
      <c r="AJ35" s="141"/>
      <c r="AK35" s="141"/>
      <c r="AL35" s="141"/>
      <c r="AM35" s="141"/>
      <c r="AN35" s="141"/>
      <c r="AO35" s="147"/>
      <c r="AP35" s="141">
        <f t="shared" si="12"/>
        <v>0</v>
      </c>
      <c r="AQ35" s="141">
        <f t="shared" si="12"/>
        <v>0</v>
      </c>
      <c r="AR35" s="141">
        <f t="shared" si="12"/>
        <v>3</v>
      </c>
      <c r="AS35" s="141">
        <f t="shared" si="12"/>
        <v>3</v>
      </c>
      <c r="AT35" s="141">
        <f t="shared" si="13"/>
        <v>0</v>
      </c>
      <c r="AU35" s="141">
        <f t="shared" si="13"/>
        <v>0</v>
      </c>
      <c r="AV35" s="141">
        <f t="shared" si="13"/>
        <v>0</v>
      </c>
      <c r="AW35" s="141">
        <f t="shared" si="13"/>
        <v>0</v>
      </c>
      <c r="AX35" s="141">
        <f t="shared" si="14"/>
        <v>33.429144999999998</v>
      </c>
      <c r="AY35" s="141">
        <f t="shared" si="14"/>
        <v>-111.90889799999999</v>
      </c>
    </row>
    <row r="36" spans="1:51" x14ac:dyDescent="0.25">
      <c r="A36" s="16">
        <v>92</v>
      </c>
      <c r="B36" s="141">
        <f>INDEX(SummDir!$5:$113,$A36,B$117)</f>
        <v>147</v>
      </c>
      <c r="C36" s="163" t="str">
        <f>INDEX(SummDir!$5:$113,$A36,C$117)</f>
        <v>Baseline Rd</v>
      </c>
      <c r="D36" s="163" t="str">
        <f>INDEX(SummDir!$5:$113,$A36,D$117)</f>
        <v>Mill Ave</v>
      </c>
      <c r="E36" s="141">
        <f>INDEX(SummDir!$5:$113,$A36,E$117)</f>
        <v>37</v>
      </c>
      <c r="F36" s="141">
        <f t="shared" si="15"/>
        <v>22102</v>
      </c>
      <c r="G36" s="117"/>
      <c r="H36" s="141">
        <f>INDEX(SummDir!$5:$113,$A36,H$117)</f>
        <v>37</v>
      </c>
      <c r="I36" s="141">
        <f t="shared" si="16"/>
        <v>-1</v>
      </c>
      <c r="J36" s="20">
        <v>46</v>
      </c>
      <c r="K36" s="141">
        <f>IF(LEN(INDEX(SummDir!$5:$113,$A36,K$117))=0,NA(),INDEX(SummDir!$5:$113,$A36,K$117))</f>
        <v>9.25</v>
      </c>
      <c r="L36" s="141">
        <f>INDEX(SummDir!$5:$113,$A36,L$117)</f>
        <v>9</v>
      </c>
      <c r="M36" s="141">
        <f>INDEX(SummDir!$5:$113,$A36,M$117)</f>
        <v>9.5</v>
      </c>
      <c r="N36" s="141">
        <f ca="1">INDEX(SummDir!$5:$113,$A36,N$117)</f>
        <v>0.10810772987197342</v>
      </c>
      <c r="O36" s="141">
        <f ca="1">INDEX(SummDir!$5:$113,$A36,O$117)</f>
        <v>0.27027104354378989</v>
      </c>
      <c r="P36" s="141">
        <f ca="1">IF(LEN(INDEX(SummDir!$5:$113,$A36,P$117))=0,NA(),INDEX(SummDir!$5:$113,$A36,P$117))</f>
        <v>0.10810814942788691</v>
      </c>
      <c r="Q36" s="141">
        <f ca="1">IF(LEN(INDEX(SummDir!$5:$113,$A36,Q$117))=0,NA(),INDEX(SummDir!$5:$113,$A36,Q$117))</f>
        <v>0.72973052110239889</v>
      </c>
      <c r="R36" s="141">
        <f>INDEX(SummDir!$5:$113,$A36,R$117)</f>
        <v>37</v>
      </c>
      <c r="S36" s="141">
        <f>INDEX(SummDir!$5:$113,$A36,S$117)</f>
        <v>18</v>
      </c>
      <c r="T36" s="141">
        <f>INDEX(SummDir!$5:$113,$A36,T$117)</f>
        <v>19</v>
      </c>
      <c r="U36" s="141">
        <f>INDEX(SummDir!$5:$113,$A36,U$117)</f>
        <v>37</v>
      </c>
      <c r="V36" s="141">
        <f>INDEX(SummDir!$5:$113,$A36,V$117)</f>
        <v>18</v>
      </c>
      <c r="W36" s="141">
        <f t="shared" si="17"/>
        <v>24224</v>
      </c>
      <c r="X36" s="141">
        <f t="shared" si="18"/>
        <v>22102</v>
      </c>
      <c r="Y36" s="141">
        <f t="shared" si="19"/>
        <v>2.5</v>
      </c>
      <c r="Z36" s="141">
        <f t="shared" si="20"/>
        <v>-1</v>
      </c>
      <c r="AA36" s="21">
        <f t="shared" si="21"/>
        <v>0.43016738030362006</v>
      </c>
      <c r="AB36" s="21" t="e">
        <f t="shared" si="22"/>
        <v>#N/A</v>
      </c>
      <c r="AC36" s="137"/>
      <c r="AD36" s="140"/>
      <c r="AE36" s="141" t="s">
        <v>353</v>
      </c>
      <c r="AF36" s="141">
        <f>INDEX(SummDir!$5:$113,$A36,AF$117)</f>
        <v>19</v>
      </c>
      <c r="AG36" s="141">
        <f t="shared" si="23"/>
        <v>0</v>
      </c>
      <c r="AH36" s="141"/>
      <c r="AI36" s="141"/>
      <c r="AJ36" s="141"/>
      <c r="AK36" s="141"/>
      <c r="AL36" s="141"/>
      <c r="AM36" s="141"/>
      <c r="AN36" s="141"/>
      <c r="AO36" s="147"/>
      <c r="AP36" s="141">
        <f t="shared" si="12"/>
        <v>3</v>
      </c>
      <c r="AQ36" s="141">
        <f t="shared" si="12"/>
        <v>1</v>
      </c>
      <c r="AR36" s="141">
        <f t="shared" si="12"/>
        <v>0</v>
      </c>
      <c r="AS36" s="141">
        <f t="shared" si="12"/>
        <v>0</v>
      </c>
      <c r="AT36" s="141">
        <f t="shared" si="13"/>
        <v>0</v>
      </c>
      <c r="AU36" s="141">
        <f t="shared" si="13"/>
        <v>0</v>
      </c>
      <c r="AV36" s="141">
        <f t="shared" si="13"/>
        <v>0</v>
      </c>
      <c r="AW36" s="141">
        <f t="shared" si="13"/>
        <v>0</v>
      </c>
      <c r="AX36" s="141">
        <f t="shared" si="14"/>
        <v>33.378146000000001</v>
      </c>
      <c r="AY36" s="141">
        <f t="shared" si="14"/>
        <v>-111.93929799999999</v>
      </c>
    </row>
    <row r="37" spans="1:51" x14ac:dyDescent="0.25">
      <c r="A37" s="16">
        <v>80</v>
      </c>
      <c r="B37" s="141">
        <f>INDEX(SummDir!$5:$113,$A37,B$117)</f>
        <v>131</v>
      </c>
      <c r="C37" s="163" t="str">
        <f>INDEX(SummDir!$5:$113,$A37,C$117)</f>
        <v>Apache Blvd</v>
      </c>
      <c r="D37" s="163" t="str">
        <f>INDEX(SummDir!$5:$113,$A37,D$117)</f>
        <v>Rural Rd</v>
      </c>
      <c r="E37" s="141">
        <f>INDEX(SummDir!$5:$113,$A37,E$117)</f>
        <v>192</v>
      </c>
      <c r="F37" s="141">
        <f t="shared" si="15"/>
        <v>22165</v>
      </c>
      <c r="G37" s="117"/>
      <c r="H37" s="141">
        <f>INDEX(SummDir!$5:$113,$A37,H$117)</f>
        <v>192</v>
      </c>
      <c r="I37" s="141">
        <f t="shared" si="16"/>
        <v>1</v>
      </c>
      <c r="J37" s="20">
        <v>46</v>
      </c>
      <c r="K37" s="141">
        <f>IF(LEN(INDEX(SummDir!$5:$113,$A37,K$117))=0,NA(),INDEX(SummDir!$5:$113,$A37,K$117))</f>
        <v>96</v>
      </c>
      <c r="L37" s="141" t="e">
        <f>INDEX(SummDir!$5:$113,$A37,L$117)</f>
        <v>#N/A</v>
      </c>
      <c r="M37" s="141">
        <f>INDEX(SummDir!$5:$113,$A37,M$117)</f>
        <v>96</v>
      </c>
      <c r="N37" s="141">
        <f ca="1">INDEX(SummDir!$5:$113,$A37,N$117)</f>
        <v>0.21875048865316993</v>
      </c>
      <c r="O37" s="141">
        <f ca="1">INDEX(SummDir!$5:$113,$A37,O$117)</f>
        <v>6.7709071283409847E-2</v>
      </c>
      <c r="P37" s="141">
        <f ca="1">IF(LEN(INDEX(SummDir!$5:$113,$A37,P$117))=0,NA(),INDEX(SummDir!$5:$113,$A37,P$117))</f>
        <v>0.3854170021182487</v>
      </c>
      <c r="Q37" s="141">
        <f ca="1">IF(LEN(INDEX(SummDir!$5:$113,$A37,Q$117))=0,NA(),INDEX(SummDir!$5:$113,$A37,Q$117))</f>
        <v>0.53645796129963608</v>
      </c>
      <c r="R37" s="141">
        <f>INDEX(SummDir!$5:$113,$A37,R$117)</f>
        <v>192</v>
      </c>
      <c r="S37" s="141" t="e">
        <f>INDEX(SummDir!$5:$113,$A37,S$117)</f>
        <v>#N/A</v>
      </c>
      <c r="T37" s="141">
        <f>INDEX(SummDir!$5:$113,$A37,T$117)</f>
        <v>192</v>
      </c>
      <c r="U37" s="141">
        <f>INDEX(SummDir!$5:$113,$A37,U$117)</f>
        <v>192</v>
      </c>
      <c r="V37" s="141" t="e">
        <f>INDEX(SummDir!$5:$113,$A37,V$117)</f>
        <v>#N/A</v>
      </c>
      <c r="W37" s="141">
        <f t="shared" si="17"/>
        <v>44120</v>
      </c>
      <c r="X37" s="141">
        <f t="shared" si="18"/>
        <v>22165</v>
      </c>
      <c r="Y37" s="141">
        <f t="shared" si="19"/>
        <v>0</v>
      </c>
      <c r="Z37" s="141">
        <f t="shared" si="20"/>
        <v>1</v>
      </c>
      <c r="AA37" s="21">
        <f t="shared" si="21"/>
        <v>0.43139353834176725</v>
      </c>
      <c r="AB37" s="21" t="e">
        <f t="shared" si="22"/>
        <v>#N/A</v>
      </c>
      <c r="AC37" s="137"/>
      <c r="AD37" s="140"/>
      <c r="AE37" s="141" t="s">
        <v>353</v>
      </c>
      <c r="AF37" s="141">
        <f>INDEX(SummDir!$5:$113,$A37,AF$117)</f>
        <v>192</v>
      </c>
      <c r="AG37" s="141">
        <f t="shared" si="23"/>
        <v>0</v>
      </c>
      <c r="AH37" s="141"/>
      <c r="AI37" s="141"/>
      <c r="AJ37" s="141"/>
      <c r="AK37" s="141"/>
      <c r="AL37" s="141"/>
      <c r="AM37" s="141"/>
      <c r="AN37" s="141"/>
      <c r="AO37" s="147"/>
      <c r="AP37" s="141">
        <f t="shared" si="12"/>
        <v>0</v>
      </c>
      <c r="AQ37" s="141">
        <f t="shared" si="12"/>
        <v>0</v>
      </c>
      <c r="AR37" s="141">
        <f t="shared" si="12"/>
        <v>3</v>
      </c>
      <c r="AS37" s="141">
        <f t="shared" si="12"/>
        <v>3</v>
      </c>
      <c r="AT37" s="141">
        <f t="shared" si="13"/>
        <v>1</v>
      </c>
      <c r="AU37" s="141">
        <f t="shared" si="13"/>
        <v>0</v>
      </c>
      <c r="AV37" s="141">
        <f t="shared" si="13"/>
        <v>0</v>
      </c>
      <c r="AW37" s="141">
        <f t="shared" si="13"/>
        <v>1</v>
      </c>
      <c r="AX37" s="141">
        <f t="shared" si="14"/>
        <v>33.414645</v>
      </c>
      <c r="AY37" s="141">
        <f t="shared" si="14"/>
        <v>-111.926098</v>
      </c>
    </row>
    <row r="38" spans="1:51" x14ac:dyDescent="0.25">
      <c r="A38" s="16">
        <v>82</v>
      </c>
      <c r="B38" s="141">
        <f>INDEX(SummDir!$5:$113,$A38,B$117)</f>
        <v>133</v>
      </c>
      <c r="C38" s="163" t="str">
        <f>INDEX(SummDir!$5:$113,$A38,C$117)</f>
        <v>Apache Blvd</v>
      </c>
      <c r="D38" s="163" t="str">
        <f>INDEX(SummDir!$5:$113,$A38,D$117)</f>
        <v>College Ave</v>
      </c>
      <c r="E38" s="141">
        <f ca="1">INDEX(SummDir!$5:$113,$A38,E$117)</f>
        <v>294</v>
      </c>
      <c r="F38" s="141">
        <f t="shared" si="15"/>
        <v>22165</v>
      </c>
      <c r="G38" s="117"/>
      <c r="H38" s="141">
        <f ca="1">INDEX(SummDir!$5:$113,$A38,H$117)</f>
        <v>294</v>
      </c>
      <c r="I38" s="141">
        <f t="shared" si="16"/>
        <v>1</v>
      </c>
      <c r="J38" s="20">
        <v>46</v>
      </c>
      <c r="K38" s="141">
        <f ca="1">IF(LEN(INDEX(SummDir!$5:$113,$A38,K$117))=0,NA(),INDEX(SummDir!$5:$113,$A38,K$117))</f>
        <v>73.5</v>
      </c>
      <c r="L38" s="141">
        <f ca="1">INDEX(SummDir!$5:$113,$A38,L$117)</f>
        <v>64.5</v>
      </c>
      <c r="M38" s="141">
        <f ca="1">INDEX(SummDir!$5:$113,$A38,M$117)</f>
        <v>82.5</v>
      </c>
      <c r="N38" s="141">
        <f ca="1">INDEX(SummDir!$5:$113,$A38,N$117)</f>
        <v>0.26190556278272759</v>
      </c>
      <c r="O38" s="141">
        <f ca="1">INDEX(SummDir!$5:$113,$A38,O$117)</f>
        <v>7.6530667411374972E-2</v>
      </c>
      <c r="P38" s="141">
        <f ca="1">IF(LEN(INDEX(SummDir!$5:$113,$A38,P$117))=0,NA(),INDEX(SummDir!$5:$113,$A38,P$117))</f>
        <v>0.14795864566056674</v>
      </c>
      <c r="Q38" s="141">
        <f ca="1">IF(LEN(INDEX(SummDir!$5:$113,$A38,Q$117))=0,NA(),INDEX(SummDir!$5:$113,$A38,Q$117))</f>
        <v>0.22278858225780396</v>
      </c>
      <c r="R38" s="141">
        <f ca="1">INDEX(SummDir!$5:$113,$A38,R$117)</f>
        <v>294</v>
      </c>
      <c r="S38" s="141">
        <f ca="1">INDEX(SummDir!$5:$113,$A38,S$117)</f>
        <v>129</v>
      </c>
      <c r="T38" s="141">
        <f ca="1">INDEX(SummDir!$5:$113,$A38,T$117)</f>
        <v>165</v>
      </c>
      <c r="U38" s="141">
        <f ca="1">INDEX(SummDir!$5:$113,$A38,U$117)</f>
        <v>294</v>
      </c>
      <c r="V38" s="141">
        <f ca="1">INDEX(SummDir!$5:$113,$A38,V$117)</f>
        <v>129</v>
      </c>
      <c r="W38" s="141">
        <f t="shared" si="17"/>
        <v>22165</v>
      </c>
      <c r="X38" s="141">
        <f t="shared" si="18"/>
        <v>22165</v>
      </c>
      <c r="Y38" s="141">
        <f t="shared" si="19"/>
        <v>0</v>
      </c>
      <c r="Z38" s="141">
        <f t="shared" si="20"/>
        <v>1</v>
      </c>
      <c r="AA38" s="21">
        <f t="shared" si="21"/>
        <v>0.43139353834176725</v>
      </c>
      <c r="AB38" s="21" t="e">
        <f t="shared" si="22"/>
        <v>#N/A</v>
      </c>
      <c r="AC38" s="137"/>
      <c r="AD38" s="140"/>
      <c r="AE38" s="141" t="s">
        <v>353</v>
      </c>
      <c r="AF38" s="141">
        <f ca="1">INDEX(SummDir!$5:$113,$A38,AF$117)</f>
        <v>165</v>
      </c>
      <c r="AG38" s="141">
        <f t="shared" si="23"/>
        <v>0</v>
      </c>
      <c r="AH38" s="141"/>
      <c r="AI38" s="141"/>
      <c r="AJ38" s="141"/>
      <c r="AK38" s="141"/>
      <c r="AL38" s="141"/>
      <c r="AM38" s="141"/>
      <c r="AN38" s="141"/>
      <c r="AO38" s="147"/>
      <c r="AP38" s="141">
        <f t="shared" si="12"/>
        <v>3</v>
      </c>
      <c r="AQ38" s="141">
        <f t="shared" si="12"/>
        <v>3</v>
      </c>
      <c r="AR38" s="141">
        <f t="shared" si="12"/>
        <v>3</v>
      </c>
      <c r="AS38" s="141">
        <f t="shared" si="12"/>
        <v>3</v>
      </c>
      <c r="AT38" s="141">
        <f t="shared" si="13"/>
        <v>1</v>
      </c>
      <c r="AU38" s="141">
        <f t="shared" si="13"/>
        <v>0</v>
      </c>
      <c r="AV38" s="141">
        <f t="shared" si="13"/>
        <v>0</v>
      </c>
      <c r="AW38" s="141">
        <f t="shared" si="13"/>
        <v>0</v>
      </c>
      <c r="AX38" s="141">
        <f t="shared" si="14"/>
        <v>33.414544999999997</v>
      </c>
      <c r="AY38" s="141">
        <f t="shared" si="14"/>
        <v>-111.93469899999999</v>
      </c>
    </row>
    <row r="39" spans="1:51" x14ac:dyDescent="0.25">
      <c r="A39" s="16">
        <v>77</v>
      </c>
      <c r="B39" s="141">
        <f>INDEX(SummDir!$5:$113,$A39,B$117)</f>
        <v>126</v>
      </c>
      <c r="C39" s="163" t="str">
        <f>INDEX(SummDir!$5:$113,$A39,C$117)</f>
        <v>Baseline Rd</v>
      </c>
      <c r="D39" s="163" t="str">
        <f>INDEX(SummDir!$5:$113,$A39,D$117)</f>
        <v>Western Canal</v>
      </c>
      <c r="E39" s="141">
        <f>INDEX(SummDir!$5:$113,$A39,E$117)</f>
        <v>112</v>
      </c>
      <c r="F39" s="141">
        <f t="shared" si="15"/>
        <v>24094</v>
      </c>
      <c r="G39" s="117"/>
      <c r="H39" s="141">
        <f>INDEX(SummDir!$5:$113,$A39,H$117)</f>
        <v>112</v>
      </c>
      <c r="I39" s="141">
        <f t="shared" si="16"/>
        <v>-1</v>
      </c>
      <c r="J39" s="20">
        <v>46</v>
      </c>
      <c r="K39" s="141">
        <f>IF(LEN(INDEX(SummDir!$5:$113,$A39,K$117))=0,NA(),INDEX(SummDir!$5:$113,$A39,K$117))</f>
        <v>28</v>
      </c>
      <c r="L39" s="141">
        <f>INDEX(SummDir!$5:$113,$A39,L$117)</f>
        <v>20</v>
      </c>
      <c r="M39" s="141">
        <f>INDEX(SummDir!$5:$113,$A39,M$117)</f>
        <v>36</v>
      </c>
      <c r="N39" s="141">
        <f ca="1">INDEX(SummDir!$5:$113,$A39,N$117)</f>
        <v>0.17857192840944663</v>
      </c>
      <c r="O39" s="141">
        <f ca="1">INDEX(SummDir!$5:$113,$A39,O$117)</f>
        <v>0.21428484895523939</v>
      </c>
      <c r="P39" s="141">
        <f ca="1">IF(LEN(INDEX(SummDir!$5:$113,$A39,P$117))=0,NA(),INDEX(SummDir!$5:$113,$A39,P$117))</f>
        <v>0.33928474459434743</v>
      </c>
      <c r="Q39" s="141">
        <f ca="1">IF(LEN(INDEX(SummDir!$5:$113,$A39,Q$117))=0,NA(),INDEX(SummDir!$5:$113,$A39,Q$117))</f>
        <v>0.8928578771182788</v>
      </c>
      <c r="R39" s="141">
        <f>INDEX(SummDir!$5:$113,$A39,R$117)</f>
        <v>112</v>
      </c>
      <c r="S39" s="141">
        <f>INDEX(SummDir!$5:$113,$A39,S$117)</f>
        <v>40</v>
      </c>
      <c r="T39" s="141">
        <f>INDEX(SummDir!$5:$113,$A39,T$117)</f>
        <v>72</v>
      </c>
      <c r="U39" s="141">
        <f>INDEX(SummDir!$5:$113,$A39,U$117)</f>
        <v>112</v>
      </c>
      <c r="V39" s="141">
        <f>INDEX(SummDir!$5:$113,$A39,V$117)</f>
        <v>40</v>
      </c>
      <c r="W39" s="141">
        <f t="shared" si="17"/>
        <v>24094</v>
      </c>
      <c r="X39" s="141">
        <f t="shared" si="18"/>
        <v>24094</v>
      </c>
      <c r="Y39" s="141">
        <f t="shared" si="19"/>
        <v>2.9</v>
      </c>
      <c r="Z39" s="141">
        <f t="shared" si="20"/>
        <v>-1</v>
      </c>
      <c r="AA39" s="21">
        <f t="shared" si="21"/>
        <v>0.46893732970027246</v>
      </c>
      <c r="AB39" s="21" t="e">
        <f t="shared" si="22"/>
        <v>#N/A</v>
      </c>
      <c r="AC39" s="137"/>
      <c r="AD39" s="140"/>
      <c r="AE39" s="141" t="s">
        <v>353</v>
      </c>
      <c r="AF39" s="141">
        <f>INDEX(SummDir!$5:$113,$A39,AF$117)</f>
        <v>72</v>
      </c>
      <c r="AG39" s="141">
        <f t="shared" si="23"/>
        <v>0</v>
      </c>
      <c r="AH39" s="141"/>
      <c r="AI39" s="141"/>
      <c r="AJ39" s="141"/>
      <c r="AK39" s="141"/>
      <c r="AL39" s="141"/>
      <c r="AM39" s="141"/>
      <c r="AN39" s="141"/>
      <c r="AO39" s="147"/>
      <c r="AP39" s="141">
        <f t="shared" si="12"/>
        <v>4</v>
      </c>
      <c r="AQ39" s="141">
        <f t="shared" si="12"/>
        <v>4</v>
      </c>
      <c r="AR39" s="141">
        <f t="shared" si="12"/>
        <v>0</v>
      </c>
      <c r="AS39" s="141">
        <f t="shared" si="12"/>
        <v>0</v>
      </c>
      <c r="AT39" s="141">
        <f t="shared" si="13"/>
        <v>0</v>
      </c>
      <c r="AU39" s="141">
        <f t="shared" si="13"/>
        <v>0</v>
      </c>
      <c r="AV39" s="141">
        <f t="shared" si="13"/>
        <v>0</v>
      </c>
      <c r="AW39" s="141">
        <f t="shared" si="13"/>
        <v>0</v>
      </c>
      <c r="AX39" s="141">
        <f t="shared" si="14"/>
        <v>33.377958</v>
      </c>
      <c r="AY39" s="141">
        <f t="shared" si="14"/>
        <v>-111.945448</v>
      </c>
    </row>
    <row r="40" spans="1:51" x14ac:dyDescent="0.25">
      <c r="A40" s="16">
        <v>38</v>
      </c>
      <c r="B40" s="52">
        <f>INDEX(SummDir!$5:$113,$A40,B$117)</f>
        <v>147</v>
      </c>
      <c r="C40" s="162" t="str">
        <f>INDEX(SummDir!$5:$113,$A40,C$117)</f>
        <v>Baseline Rd</v>
      </c>
      <c r="D40" s="162" t="str">
        <f>INDEX(SummDir!$5:$113,$A40,D$117)</f>
        <v>Mill Ave</v>
      </c>
      <c r="E40" s="52">
        <f>INDEX(SummDir!$5:$113,$A40,E$117)</f>
        <v>27</v>
      </c>
      <c r="F40" s="52">
        <f t="shared" si="15"/>
        <v>24224</v>
      </c>
      <c r="G40" s="117"/>
      <c r="H40" s="52">
        <f>INDEX(SummDir!$5:$113,$A40,H$117)</f>
        <v>27</v>
      </c>
      <c r="I40" s="52">
        <f t="shared" si="16"/>
        <v>1</v>
      </c>
      <c r="J40" s="20">
        <v>19</v>
      </c>
      <c r="K40" s="52">
        <f>IF(LEN(INDEX(SummDir!$5:$113,$A40,K$117))=0,NA(),INDEX(SummDir!$5:$113,$A40,K$117))</f>
        <v>6.75</v>
      </c>
      <c r="L40" s="52">
        <f>INDEX(SummDir!$5:$113,$A40,L$117)</f>
        <v>4.5</v>
      </c>
      <c r="M40" s="52">
        <f>INDEX(SummDir!$5:$113,$A40,M$117)</f>
        <v>9</v>
      </c>
      <c r="N40" s="52">
        <f ca="1">INDEX(SummDir!$5:$113,$A40,N$117)</f>
        <v>0.2222217886212505</v>
      </c>
      <c r="O40" s="52">
        <f ca="1">INDEX(SummDir!$5:$113,$A40,O$117)</f>
        <v>0.18518541621898127</v>
      </c>
      <c r="P40" s="52">
        <f ca="1">IF(LEN(INDEX(SummDir!$5:$113,$A40,P$117))=0,NA(),INDEX(SummDir!$5:$113,$A40,P$117))</f>
        <v>0.18518497516154103</v>
      </c>
      <c r="Q40" s="52">
        <f ca="1">IF(LEN(INDEX(SummDir!$5:$113,$A40,Q$117))=0,NA(),INDEX(SummDir!$5:$113,$A40,Q$117))</f>
        <v>0.77777822131727103</v>
      </c>
      <c r="R40" s="52">
        <f>INDEX(SummDir!$5:$113,$A40,R$117)</f>
        <v>27</v>
      </c>
      <c r="S40" s="52">
        <f>INDEX(SummDir!$5:$113,$A40,S$117)</f>
        <v>9</v>
      </c>
      <c r="T40" s="52">
        <f>INDEX(SummDir!$5:$113,$A40,T$117)</f>
        <v>18</v>
      </c>
      <c r="U40" s="52">
        <f>INDEX(SummDir!$5:$113,$A40,U$117)</f>
        <v>27</v>
      </c>
      <c r="V40" s="52">
        <f>INDEX(SummDir!$5:$113,$A40,V$117)</f>
        <v>9</v>
      </c>
      <c r="W40" s="52">
        <f t="shared" si="17"/>
        <v>24224</v>
      </c>
      <c r="X40" s="52">
        <f t="shared" si="18"/>
        <v>24224</v>
      </c>
      <c r="Y40" s="52">
        <f t="shared" si="19"/>
        <v>2.5</v>
      </c>
      <c r="Z40" s="52">
        <f t="shared" si="20"/>
        <v>1</v>
      </c>
      <c r="AA40" s="21">
        <f t="shared" si="21"/>
        <v>0.47146749708057611</v>
      </c>
      <c r="AB40" s="21" t="e">
        <f t="shared" si="22"/>
        <v>#N/A</v>
      </c>
      <c r="AC40" s="21"/>
      <c r="AE40" s="117" t="s">
        <v>354</v>
      </c>
      <c r="AF40" s="52">
        <f>INDEX(SummDir!$5:$113,$A40,AF$117)</f>
        <v>18</v>
      </c>
      <c r="AG40" s="52">
        <f t="shared" si="23"/>
        <v>0</v>
      </c>
      <c r="AH40" s="52"/>
      <c r="AI40" s="52"/>
      <c r="AJ40" s="52"/>
      <c r="AK40" s="52"/>
      <c r="AL40" s="52"/>
      <c r="AM40" s="52"/>
      <c r="AN40" s="52"/>
      <c r="AO40" s="83"/>
      <c r="AP40" s="52">
        <f t="shared" si="12"/>
        <v>3</v>
      </c>
      <c r="AQ40" s="52">
        <f t="shared" si="12"/>
        <v>1</v>
      </c>
      <c r="AR40" s="52">
        <f t="shared" si="12"/>
        <v>0</v>
      </c>
      <c r="AS40" s="52">
        <f t="shared" si="12"/>
        <v>0</v>
      </c>
      <c r="AT40" s="52">
        <f t="shared" si="13"/>
        <v>0</v>
      </c>
      <c r="AU40" s="52">
        <f t="shared" si="13"/>
        <v>0</v>
      </c>
      <c r="AV40" s="52">
        <f t="shared" si="13"/>
        <v>0</v>
      </c>
      <c r="AW40" s="52">
        <f t="shared" si="13"/>
        <v>0</v>
      </c>
      <c r="AX40" s="52">
        <f t="shared" si="14"/>
        <v>33.378146000000001</v>
      </c>
      <c r="AY40" s="52">
        <f t="shared" si="14"/>
        <v>-111.93929799999999</v>
      </c>
    </row>
    <row r="41" spans="1:51" x14ac:dyDescent="0.25">
      <c r="A41" s="16">
        <v>9</v>
      </c>
      <c r="B41" s="52">
        <f>INDEX(SummDir!$5:$113,$A41,B$117)</f>
        <v>111</v>
      </c>
      <c r="C41" s="162" t="str">
        <f>INDEX(SummDir!$5:$113,$A41,C$117)</f>
        <v>10th St</v>
      </c>
      <c r="D41" s="162" t="str">
        <f>INDEX(SummDir!$5:$113,$A41,D$117)</f>
        <v>Mill Ave</v>
      </c>
      <c r="E41" s="52">
        <f>INDEX(SummDir!$5:$113,$A41,E$117)</f>
        <v>64</v>
      </c>
      <c r="F41" s="52">
        <f t="shared" si="15"/>
        <v>26392</v>
      </c>
      <c r="G41" s="117"/>
      <c r="H41" s="52">
        <f>INDEX(SummDir!$5:$113,$A41,H$117)</f>
        <v>64</v>
      </c>
      <c r="I41" s="52">
        <f t="shared" si="16"/>
        <v>-1</v>
      </c>
      <c r="J41" s="20">
        <v>10</v>
      </c>
      <c r="K41" s="52">
        <f>IF(LEN(INDEX(SummDir!$5:$113,$A41,K$117))=0,NA(),INDEX(SummDir!$5:$113,$A41,K$117))</f>
        <v>32</v>
      </c>
      <c r="L41" s="52">
        <f>INDEX(SummDir!$5:$113,$A41,L$117)</f>
        <v>32</v>
      </c>
      <c r="M41" s="52" t="e">
        <f>INDEX(SummDir!$5:$113,$A41,M$117)</f>
        <v>#N/A</v>
      </c>
      <c r="N41" s="52">
        <f ca="1">INDEX(SummDir!$5:$113,$A41,N$117)</f>
        <v>0.17187407015342546</v>
      </c>
      <c r="O41" s="52">
        <f ca="1">INDEX(SummDir!$5:$113,$A41,O$117)</f>
        <v>0.23437557678850021</v>
      </c>
      <c r="P41" s="52">
        <f ca="1">IF(LEN(INDEX(SummDir!$5:$113,$A41,P$117))=0,NA(),INDEX(SummDir!$5:$113,$A41,P$117))</f>
        <v>0.20312522263880115</v>
      </c>
      <c r="Q41" s="52">
        <f ca="1">IF(LEN(INDEX(SummDir!$5:$113,$A41,Q$117))=0,NA(),INDEX(SummDir!$5:$113,$A41,Q$117))</f>
        <v>0.34375074272273531</v>
      </c>
      <c r="R41" s="52">
        <f>INDEX(SummDir!$5:$113,$A41,R$117)</f>
        <v>64</v>
      </c>
      <c r="S41" s="52">
        <f>INDEX(SummDir!$5:$113,$A41,S$117)</f>
        <v>64</v>
      </c>
      <c r="T41" s="52" t="e">
        <f>INDEX(SummDir!$5:$113,$A41,T$117)</f>
        <v>#N/A</v>
      </c>
      <c r="U41" s="52">
        <f>INDEX(SummDir!$5:$113,$A41,U$117)</f>
        <v>64</v>
      </c>
      <c r="V41" s="52">
        <f>INDEX(SummDir!$5:$113,$A41,V$117)</f>
        <v>64</v>
      </c>
      <c r="W41" s="52">
        <f t="shared" si="17"/>
        <v>26392</v>
      </c>
      <c r="X41" s="52">
        <f t="shared" si="18"/>
        <v>26392</v>
      </c>
      <c r="Y41" s="52">
        <f t="shared" si="19"/>
        <v>0</v>
      </c>
      <c r="Z41" s="52">
        <f t="shared" si="20"/>
        <v>-1</v>
      </c>
      <c r="AA41" s="21">
        <f t="shared" si="21"/>
        <v>0.51366290385363955</v>
      </c>
      <c r="AB41" s="21" t="e">
        <f t="shared" si="22"/>
        <v>#N/A</v>
      </c>
      <c r="AC41" s="21"/>
      <c r="AE41" s="117" t="s">
        <v>354</v>
      </c>
      <c r="AF41" s="52" t="e">
        <f>INDEX(SummDir!$5:$113,$A41,AF$117)</f>
        <v>#N/A</v>
      </c>
      <c r="AG41" s="52">
        <f t="shared" si="23"/>
        <v>0</v>
      </c>
      <c r="AH41" s="52"/>
      <c r="AI41" s="52"/>
      <c r="AJ41" s="52"/>
      <c r="AK41" s="52"/>
      <c r="AL41" s="52"/>
      <c r="AM41" s="52"/>
      <c r="AN41" s="52"/>
      <c r="AO41" s="83"/>
      <c r="AP41" s="52">
        <f t="shared" si="12"/>
        <v>0</v>
      </c>
      <c r="AQ41" s="52">
        <f t="shared" si="12"/>
        <v>0</v>
      </c>
      <c r="AR41" s="52">
        <f t="shared" si="12"/>
        <v>2</v>
      </c>
      <c r="AS41" s="52">
        <f t="shared" si="12"/>
        <v>3</v>
      </c>
      <c r="AT41" s="52">
        <f t="shared" si="13"/>
        <v>0</v>
      </c>
      <c r="AU41" s="52">
        <f t="shared" si="13"/>
        <v>0</v>
      </c>
      <c r="AV41" s="52">
        <f t="shared" si="13"/>
        <v>1</v>
      </c>
      <c r="AW41" s="52">
        <f t="shared" si="13"/>
        <v>0</v>
      </c>
      <c r="AX41" s="52">
        <f t="shared" si="14"/>
        <v>33.418945000000001</v>
      </c>
      <c r="AY41" s="52">
        <f t="shared" si="14"/>
        <v>-111.93979899999999</v>
      </c>
    </row>
    <row r="42" spans="1:51" x14ac:dyDescent="0.25">
      <c r="A42" s="16">
        <v>11</v>
      </c>
      <c r="B42" s="52">
        <f>INDEX(SummDir!$5:$113,$A42,B$117)</f>
        <v>113</v>
      </c>
      <c r="C42" s="162" t="str">
        <f>INDEX(SummDir!$5:$113,$A42,C$117)</f>
        <v>13th St</v>
      </c>
      <c r="D42" s="162" t="str">
        <f>INDEX(SummDir!$5:$113,$A42,D$117)</f>
        <v>Mill Ave</v>
      </c>
      <c r="E42" s="52">
        <f ca="1">INDEX(SummDir!$5:$113,$A42,E$117)</f>
        <v>28</v>
      </c>
      <c r="F42" s="52">
        <f t="shared" si="15"/>
        <v>26392</v>
      </c>
      <c r="G42" s="117"/>
      <c r="H42" s="52">
        <f ca="1">INDEX(SummDir!$5:$113,$A42,H$117)</f>
        <v>28</v>
      </c>
      <c r="I42" s="52">
        <f t="shared" si="16"/>
        <v>1</v>
      </c>
      <c r="J42" s="20">
        <v>15</v>
      </c>
      <c r="K42" s="52">
        <f ca="1">IF(LEN(INDEX(SummDir!$5:$113,$A42,K$117))=0,NA(),INDEX(SummDir!$5:$113,$A42,K$117))</f>
        <v>7</v>
      </c>
      <c r="L42" s="52">
        <f ca="1">INDEX(SummDir!$5:$113,$A42,L$117)</f>
        <v>14</v>
      </c>
      <c r="M42" s="52" t="str">
        <f>INDEX(SummDir!$5:$113,$A42,M$117)</f>
        <v/>
      </c>
      <c r="N42" s="52">
        <f ca="1">INDEX(SummDir!$5:$113,$A42,N$117)</f>
        <v>0.17857221656682037</v>
      </c>
      <c r="O42" s="52">
        <f ca="1">INDEX(SummDir!$5:$113,$A42,O$117)</f>
        <v>8.9286000255471523E-2</v>
      </c>
      <c r="P42" s="52">
        <f ca="1">IF(LEN(INDEX(SummDir!$5:$113,$A42,P$117))=0,NA(),INDEX(SummDir!$5:$113,$A42,P$117))</f>
        <v>0.14285660672891073</v>
      </c>
      <c r="Q42" s="52">
        <f ca="1">IF(LEN(INDEX(SummDir!$5:$113,$A42,Q$117))=0,NA(),INDEX(SummDir!$5:$113,$A42,Q$117))</f>
        <v>0.35714210618110631</v>
      </c>
      <c r="R42" s="52">
        <f ca="1">INDEX(SummDir!$5:$113,$A42,R$117)</f>
        <v>28</v>
      </c>
      <c r="S42" s="52">
        <f ca="1">INDEX(SummDir!$5:$113,$A42,S$117)</f>
        <v>28</v>
      </c>
      <c r="T42" s="52">
        <f>INDEX(SummDir!$5:$113,$A42,T$117)</f>
        <v>0</v>
      </c>
      <c r="U42" s="52">
        <f ca="1">INDEX(SummDir!$5:$113,$A42,U$117)</f>
        <v>28</v>
      </c>
      <c r="V42" s="52">
        <f ca="1">INDEX(SummDir!$5:$113,$A42,V$117)</f>
        <v>28</v>
      </c>
      <c r="W42" s="52">
        <f t="shared" si="17"/>
        <v>26392</v>
      </c>
      <c r="X42" s="52">
        <f t="shared" si="18"/>
        <v>26392</v>
      </c>
      <c r="Y42" s="52">
        <f t="shared" si="19"/>
        <v>0</v>
      </c>
      <c r="Z42" s="52">
        <f t="shared" si="20"/>
        <v>1</v>
      </c>
      <c r="AA42" s="21">
        <f t="shared" si="21"/>
        <v>0.51366290385363955</v>
      </c>
      <c r="AB42" s="21" t="e">
        <f t="shared" si="22"/>
        <v>#N/A</v>
      </c>
      <c r="AC42" s="21"/>
      <c r="AE42" s="117" t="s">
        <v>354</v>
      </c>
      <c r="AF42" s="52">
        <f>INDEX(SummDir!$5:$113,$A42,AF$117)</f>
        <v>0</v>
      </c>
      <c r="AG42" s="52">
        <f t="shared" si="23"/>
        <v>0</v>
      </c>
      <c r="AH42" s="52"/>
      <c r="AI42" s="52"/>
      <c r="AJ42" s="52"/>
      <c r="AK42" s="52"/>
      <c r="AL42" s="52"/>
      <c r="AM42" s="52"/>
      <c r="AN42" s="52"/>
      <c r="AO42" s="83"/>
      <c r="AP42" s="52">
        <f t="shared" ref="AP42:AS61" si="24">IF(ISERROR(MATCH($B42,loc_ID,0)),"",INDEX(Lane,MATCH($B42,loc_ID,0),MATCH(AP$1,LaneHdr,0)))</f>
        <v>1</v>
      </c>
      <c r="AQ42" s="52">
        <f t="shared" si="24"/>
        <v>0</v>
      </c>
      <c r="AR42" s="52">
        <f t="shared" si="24"/>
        <v>3</v>
      </c>
      <c r="AS42" s="52">
        <f t="shared" si="24"/>
        <v>3</v>
      </c>
      <c r="AT42" s="52">
        <f t="shared" ref="AT42:AW61" si="25">IF(ISERROR(MATCH($B42,loc_ID,0)),"",INDEX(Cordon,MATCH($B42,loc_ID,0),AT$116))</f>
        <v>1</v>
      </c>
      <c r="AU42" s="52">
        <f t="shared" si="25"/>
        <v>0</v>
      </c>
      <c r="AV42" s="52">
        <f t="shared" si="25"/>
        <v>1</v>
      </c>
      <c r="AW42" s="52">
        <f t="shared" si="25"/>
        <v>0</v>
      </c>
      <c r="AX42" s="52">
        <f t="shared" ref="AX42:AY61" si="26">IF(ISBLANK(INDEX(GPS_,MATCH($B42,loc_ID,0),AX$116)),"",INDEX(GPS_,MATCH($B42,loc_ID,0),AX$116))</f>
        <v>33.414645</v>
      </c>
      <c r="AY42" s="52">
        <f t="shared" si="26"/>
        <v>-111.93979899999999</v>
      </c>
    </row>
    <row r="43" spans="1:51" x14ac:dyDescent="0.25">
      <c r="A43" s="16">
        <v>16</v>
      </c>
      <c r="B43" s="52">
        <f>INDEX(SummDir!$5:$113,$A43,B$117)</f>
        <v>118</v>
      </c>
      <c r="C43" s="162" t="str">
        <f>INDEX(SummDir!$5:$113,$A43,C$117)</f>
        <v>University Dr</v>
      </c>
      <c r="D43" s="162" t="str">
        <f>INDEX(SummDir!$5:$113,$A43,D$117)</f>
        <v>Mill Ave</v>
      </c>
      <c r="E43" s="52">
        <f>INDEX(SummDir!$5:$113,$A43,E$117)</f>
        <v>251</v>
      </c>
      <c r="F43" s="52">
        <f t="shared" si="15"/>
        <v>26392</v>
      </c>
      <c r="G43" s="117"/>
      <c r="H43" s="52">
        <f>INDEX(SummDir!$5:$113,$A43,H$117)</f>
        <v>251</v>
      </c>
      <c r="I43" s="52">
        <f t="shared" si="16"/>
        <v>1</v>
      </c>
      <c r="J43" s="20">
        <v>19</v>
      </c>
      <c r="K43" s="52">
        <f>IF(LEN(INDEX(SummDir!$5:$113,$A43,K$117))=0,NA(),INDEX(SummDir!$5:$113,$A43,K$117))</f>
        <v>62.75</v>
      </c>
      <c r="L43" s="52">
        <f>INDEX(SummDir!$5:$113,$A43,L$117)</f>
        <v>49</v>
      </c>
      <c r="M43" s="52">
        <f>INDEX(SummDir!$5:$113,$A43,M$117)</f>
        <v>76.5</v>
      </c>
      <c r="N43" s="52">
        <f ca="1">INDEX(SummDir!$5:$113,$A43,N$117)</f>
        <v>0.27888467378560483</v>
      </c>
      <c r="O43" s="52">
        <f ca="1">INDEX(SummDir!$5:$113,$A43,O$117)</f>
        <v>0.21115579153944555</v>
      </c>
      <c r="P43" s="52">
        <f ca="1">IF(LEN(INDEX(SummDir!$5:$113,$A43,P$117))=0,NA(),INDEX(SummDir!$5:$113,$A43,P$117))</f>
        <v>0.22709173660449994</v>
      </c>
      <c r="Q43" s="52">
        <f ca="1">IF(LEN(INDEX(SummDir!$5:$113,$A43,Q$117))=0,NA(),INDEX(SummDir!$5:$113,$A43,Q$117))</f>
        <v>0.44223062432428073</v>
      </c>
      <c r="R43" s="52">
        <f>INDEX(SummDir!$5:$113,$A43,R$117)</f>
        <v>251</v>
      </c>
      <c r="S43" s="52">
        <f>INDEX(SummDir!$5:$113,$A43,S$117)</f>
        <v>98</v>
      </c>
      <c r="T43" s="52">
        <f>INDEX(SummDir!$5:$113,$A43,T$117)</f>
        <v>153</v>
      </c>
      <c r="U43" s="52">
        <f>INDEX(SummDir!$5:$113,$A43,U$117)</f>
        <v>251</v>
      </c>
      <c r="V43" s="52">
        <f>INDEX(SummDir!$5:$113,$A43,V$117)</f>
        <v>98</v>
      </c>
      <c r="W43" s="52">
        <f t="shared" si="17"/>
        <v>27003</v>
      </c>
      <c r="X43" s="52">
        <f t="shared" si="18"/>
        <v>26392</v>
      </c>
      <c r="Y43" s="52">
        <f t="shared" si="19"/>
        <v>0</v>
      </c>
      <c r="Z43" s="52">
        <f t="shared" si="20"/>
        <v>1</v>
      </c>
      <c r="AA43" s="21">
        <f t="shared" si="21"/>
        <v>0.51366290385363955</v>
      </c>
      <c r="AB43" s="21" t="e">
        <f t="shared" si="22"/>
        <v>#N/A</v>
      </c>
      <c r="AC43" s="21"/>
      <c r="AE43" s="117" t="s">
        <v>354</v>
      </c>
      <c r="AF43" s="52">
        <f>INDEX(SummDir!$5:$113,$A43,AF$117)</f>
        <v>153</v>
      </c>
      <c r="AG43" s="52">
        <f t="shared" si="23"/>
        <v>0</v>
      </c>
      <c r="AH43" s="52"/>
      <c r="AI43" s="52"/>
      <c r="AJ43" s="52"/>
      <c r="AK43" s="52"/>
      <c r="AL43" s="52"/>
      <c r="AM43" s="52"/>
      <c r="AN43" s="52"/>
      <c r="AO43" s="83"/>
      <c r="AP43" s="52">
        <f t="shared" si="24"/>
        <v>0</v>
      </c>
      <c r="AQ43" s="52">
        <f t="shared" si="24"/>
        <v>3</v>
      </c>
      <c r="AR43" s="52">
        <f t="shared" si="24"/>
        <v>3</v>
      </c>
      <c r="AS43" s="52">
        <f t="shared" si="24"/>
        <v>3</v>
      </c>
      <c r="AT43" s="52">
        <f t="shared" si="25"/>
        <v>0</v>
      </c>
      <c r="AU43" s="52">
        <f t="shared" si="25"/>
        <v>0</v>
      </c>
      <c r="AV43" s="52">
        <f t="shared" si="25"/>
        <v>1</v>
      </c>
      <c r="AW43" s="52">
        <f t="shared" si="25"/>
        <v>0</v>
      </c>
      <c r="AX43" s="52">
        <f t="shared" si="26"/>
        <v>33.421945000000001</v>
      </c>
      <c r="AY43" s="52">
        <f t="shared" si="26"/>
        <v>-111.93979899999999</v>
      </c>
    </row>
    <row r="44" spans="1:51" x14ac:dyDescent="0.25">
      <c r="A44" s="16">
        <v>67</v>
      </c>
      <c r="B44" s="141">
        <f>INDEX(SummDir!$5:$113,$A44,B$117)</f>
        <v>115</v>
      </c>
      <c r="C44" s="163" t="str">
        <f>INDEX(SummDir!$5:$113,$A44,C$117)</f>
        <v>University Dr</v>
      </c>
      <c r="D44" s="163" t="str">
        <f>INDEX(SummDir!$5:$113,$A44,D$117)</f>
        <v>College Ave</v>
      </c>
      <c r="E44" s="141">
        <f ca="1">INDEX(SummDir!$5:$113,$A44,E$117)</f>
        <v>421</v>
      </c>
      <c r="F44" s="141">
        <f t="shared" si="15"/>
        <v>26482</v>
      </c>
      <c r="G44" s="117"/>
      <c r="H44" s="141">
        <f ca="1">INDEX(SummDir!$5:$113,$A44,H$117)</f>
        <v>421</v>
      </c>
      <c r="I44" s="141">
        <f t="shared" si="16"/>
        <v>1</v>
      </c>
      <c r="J44" s="20">
        <v>33</v>
      </c>
      <c r="K44" s="141">
        <f ca="1">IF(LEN(INDEX(SummDir!$5:$113,$A44,K$117))=0,NA(),INDEX(SummDir!$5:$113,$A44,K$117))</f>
        <v>105.25</v>
      </c>
      <c r="L44" s="141">
        <f ca="1">INDEX(SummDir!$5:$113,$A44,L$117)</f>
        <v>80</v>
      </c>
      <c r="M44" s="141">
        <f ca="1">INDEX(SummDir!$5:$113,$A44,M$117)</f>
        <v>130.5</v>
      </c>
      <c r="N44" s="141">
        <f ca="1">INDEX(SummDir!$5:$113,$A44,N$117)</f>
        <v>0.10490902944031533</v>
      </c>
      <c r="O44" s="141">
        <f ca="1">INDEX(SummDir!$5:$113,$A44,O$117)</f>
        <v>2.4148555767441966E-2</v>
      </c>
      <c r="P44" s="141">
        <f ca="1">IF(LEN(INDEX(SummDir!$5:$113,$A44,P$117))=0,NA(),INDEX(SummDir!$5:$113,$A44,P$117))</f>
        <v>0.15795680230030912</v>
      </c>
      <c r="Q44" s="141">
        <f ca="1">IF(LEN(INDEX(SummDir!$5:$113,$A44,Q$117))=0,NA(),INDEX(SummDir!$5:$113,$A44,Q$117))</f>
        <v>0.212589133406616</v>
      </c>
      <c r="R44" s="141">
        <f ca="1">INDEX(SummDir!$5:$113,$A44,R$117)</f>
        <v>421</v>
      </c>
      <c r="S44" s="141">
        <f ca="1">INDEX(SummDir!$5:$113,$A44,S$117)</f>
        <v>160</v>
      </c>
      <c r="T44" s="141">
        <f ca="1">INDEX(SummDir!$5:$113,$A44,T$117)</f>
        <v>261</v>
      </c>
      <c r="U44" s="141">
        <f ca="1">INDEX(SummDir!$5:$113,$A44,U$117)</f>
        <v>421</v>
      </c>
      <c r="V44" s="141">
        <f ca="1">INDEX(SummDir!$5:$113,$A44,V$117)</f>
        <v>160</v>
      </c>
      <c r="W44" s="141">
        <f t="shared" si="17"/>
        <v>26482</v>
      </c>
      <c r="X44" s="141">
        <f t="shared" si="18"/>
        <v>26482</v>
      </c>
      <c r="Y44" s="141">
        <f t="shared" si="19"/>
        <v>0</v>
      </c>
      <c r="Z44" s="141">
        <f t="shared" si="20"/>
        <v>1</v>
      </c>
      <c r="AA44" s="21">
        <f t="shared" si="21"/>
        <v>0.51541455819384974</v>
      </c>
      <c r="AB44" s="21" t="e">
        <f t="shared" si="22"/>
        <v>#N/A</v>
      </c>
      <c r="AC44" s="137"/>
      <c r="AD44" s="140"/>
      <c r="AE44" s="141" t="s">
        <v>353</v>
      </c>
      <c r="AF44" s="141">
        <f ca="1">INDEX(SummDir!$5:$113,$A44,AF$117)</f>
        <v>261</v>
      </c>
      <c r="AG44" s="141">
        <f t="shared" si="23"/>
        <v>0</v>
      </c>
      <c r="AH44" s="141"/>
      <c r="AI44" s="141"/>
      <c r="AJ44" s="141"/>
      <c r="AK44" s="141"/>
      <c r="AL44" s="141"/>
      <c r="AM44" s="141"/>
      <c r="AN44" s="141"/>
      <c r="AO44" s="147"/>
      <c r="AP44" s="141">
        <f t="shared" si="24"/>
        <v>5</v>
      </c>
      <c r="AQ44" s="141">
        <f t="shared" si="24"/>
        <v>3</v>
      </c>
      <c r="AR44" s="141">
        <f t="shared" si="24"/>
        <v>3</v>
      </c>
      <c r="AS44" s="141">
        <f t="shared" si="24"/>
        <v>3</v>
      </c>
      <c r="AT44" s="141">
        <f t="shared" si="25"/>
        <v>0</v>
      </c>
      <c r="AU44" s="141">
        <f t="shared" si="25"/>
        <v>0</v>
      </c>
      <c r="AV44" s="141">
        <f t="shared" si="25"/>
        <v>0</v>
      </c>
      <c r="AW44" s="141">
        <f t="shared" si="25"/>
        <v>0</v>
      </c>
      <c r="AX44" s="141">
        <f t="shared" si="26"/>
        <v>33.421844999999998</v>
      </c>
      <c r="AY44" s="141">
        <f t="shared" si="26"/>
        <v>-111.934799</v>
      </c>
    </row>
    <row r="45" spans="1:51" x14ac:dyDescent="0.25">
      <c r="A45" s="16">
        <v>36</v>
      </c>
      <c r="B45" s="52">
        <f>INDEX(SummDir!$5:$113,$A45,B$117)</f>
        <v>145</v>
      </c>
      <c r="C45" s="162" t="str">
        <f>INDEX(SummDir!$5:$113,$A45,C$117)</f>
        <v>Alameda Dr</v>
      </c>
      <c r="D45" s="162" t="str">
        <f>INDEX(SummDir!$5:$113,$A45,D$117)</f>
        <v>Mill Ave</v>
      </c>
      <c r="E45" s="52">
        <f>INDEX(SummDir!$5:$113,$A45,E$117)</f>
        <v>48</v>
      </c>
      <c r="F45" s="52">
        <f t="shared" si="15"/>
        <v>26912</v>
      </c>
      <c r="G45" s="117"/>
      <c r="H45" s="52">
        <f>INDEX(SummDir!$5:$113,$A45,H$117)</f>
        <v>48</v>
      </c>
      <c r="I45" s="52">
        <f t="shared" si="16"/>
        <v>1</v>
      </c>
      <c r="J45" s="20">
        <v>19</v>
      </c>
      <c r="K45" s="52">
        <f>IF(LEN(INDEX(SummDir!$5:$113,$A45,K$117))=0,NA(),INDEX(SummDir!$5:$113,$A45,K$117))</f>
        <v>12</v>
      </c>
      <c r="L45" s="52">
        <f>INDEX(SummDir!$5:$113,$A45,L$117)</f>
        <v>10.5</v>
      </c>
      <c r="M45" s="52">
        <f>INDEX(SummDir!$5:$113,$A45,M$117)</f>
        <v>13.5</v>
      </c>
      <c r="N45" s="52">
        <f ca="1">INDEX(SummDir!$5:$113,$A45,N$117)</f>
        <v>0.10416608841822603</v>
      </c>
      <c r="O45" s="52">
        <f ca="1">INDEX(SummDir!$5:$113,$A45,O$117)</f>
        <v>0.22916699942011848</v>
      </c>
      <c r="P45" s="52">
        <f ca="1">IF(LEN(INDEX(SummDir!$5:$113,$A45,P$117))=0,NA(),INDEX(SummDir!$5:$113,$A45,P$117))</f>
        <v>0.18750068912628295</v>
      </c>
      <c r="Q45" s="52">
        <f ca="1">IF(LEN(INDEX(SummDir!$5:$113,$A45,Q$117))=0,NA(),INDEX(SummDir!$5:$113,$A45,Q$117))</f>
        <v>0.39583328196834217</v>
      </c>
      <c r="R45" s="52">
        <f>INDEX(SummDir!$5:$113,$A45,R$117)</f>
        <v>48</v>
      </c>
      <c r="S45" s="52">
        <f>INDEX(SummDir!$5:$113,$A45,S$117)</f>
        <v>21</v>
      </c>
      <c r="T45" s="52">
        <f>INDEX(SummDir!$5:$113,$A45,T$117)</f>
        <v>27</v>
      </c>
      <c r="U45" s="52">
        <f>INDEX(SummDir!$5:$113,$A45,U$117)</f>
        <v>48</v>
      </c>
      <c r="V45" s="52">
        <f>INDEX(SummDir!$5:$113,$A45,V$117)</f>
        <v>21</v>
      </c>
      <c r="W45" s="52">
        <f t="shared" si="17"/>
        <v>26912</v>
      </c>
      <c r="X45" s="52">
        <f t="shared" si="18"/>
        <v>26912</v>
      </c>
      <c r="Y45" s="52">
        <f t="shared" si="19"/>
        <v>1</v>
      </c>
      <c r="Z45" s="52">
        <f t="shared" si="20"/>
        <v>1</v>
      </c>
      <c r="AA45" s="21">
        <f t="shared" si="21"/>
        <v>0.52378357337485404</v>
      </c>
      <c r="AB45" s="21" t="e">
        <f t="shared" si="22"/>
        <v>#N/A</v>
      </c>
      <c r="AC45" s="21"/>
      <c r="AE45" s="117" t="s">
        <v>354</v>
      </c>
      <c r="AF45" s="52">
        <f>INDEX(SummDir!$5:$113,$A45,AF$117)</f>
        <v>27</v>
      </c>
      <c r="AG45" s="52">
        <f t="shared" si="23"/>
        <v>0</v>
      </c>
      <c r="AH45" s="52"/>
      <c r="AI45" s="52"/>
      <c r="AJ45" s="52"/>
      <c r="AK45" s="52"/>
      <c r="AL45" s="52"/>
      <c r="AM45" s="52"/>
      <c r="AN45" s="52"/>
      <c r="AO45" s="83"/>
      <c r="AP45" s="52">
        <f t="shared" si="24"/>
        <v>1</v>
      </c>
      <c r="AQ45" s="52">
        <f t="shared" si="24"/>
        <v>1</v>
      </c>
      <c r="AR45" s="52">
        <f t="shared" si="24"/>
        <v>2</v>
      </c>
      <c r="AS45" s="52">
        <f t="shared" si="24"/>
        <v>2</v>
      </c>
      <c r="AT45" s="52">
        <f t="shared" si="25"/>
        <v>0</v>
      </c>
      <c r="AU45" s="52">
        <f t="shared" si="25"/>
        <v>0</v>
      </c>
      <c r="AV45" s="52">
        <f t="shared" si="25"/>
        <v>0</v>
      </c>
      <c r="AW45" s="52">
        <f t="shared" si="25"/>
        <v>0</v>
      </c>
      <c r="AX45" s="52">
        <f t="shared" si="26"/>
        <v>33.400244999999998</v>
      </c>
      <c r="AY45" s="52">
        <f t="shared" si="26"/>
        <v>-111.939599</v>
      </c>
    </row>
    <row r="46" spans="1:51" x14ac:dyDescent="0.25">
      <c r="A46" s="16">
        <v>37</v>
      </c>
      <c r="B46" s="52">
        <f>INDEX(SummDir!$5:$113,$A46,B$117)</f>
        <v>146</v>
      </c>
      <c r="C46" s="162" t="str">
        <f>INDEX(SummDir!$5:$113,$A46,C$117)</f>
        <v>Broadway Rd</v>
      </c>
      <c r="D46" s="162" t="str">
        <f>INDEX(SummDir!$5:$113,$A46,D$117)</f>
        <v>Mill Ave</v>
      </c>
      <c r="E46" s="52">
        <f ca="1">INDEX(SummDir!$5:$113,$A46,E$117)</f>
        <v>64</v>
      </c>
      <c r="F46" s="52">
        <f t="shared" si="15"/>
        <v>26912</v>
      </c>
      <c r="G46" s="117"/>
      <c r="H46" s="52">
        <f ca="1">INDEX(SummDir!$5:$113,$A46,H$117)</f>
        <v>64</v>
      </c>
      <c r="I46" s="52">
        <f t="shared" si="16"/>
        <v>1</v>
      </c>
      <c r="J46" s="20">
        <v>19</v>
      </c>
      <c r="K46" s="52">
        <f ca="1">IF(LEN(INDEX(SummDir!$5:$113,$A46,K$117))=0,NA(),INDEX(SummDir!$5:$113,$A46,K$117))</f>
        <v>16</v>
      </c>
      <c r="L46" s="52">
        <f ca="1">INDEX(SummDir!$5:$113,$A46,L$117)</f>
        <v>12.5</v>
      </c>
      <c r="M46" s="52">
        <f ca="1">INDEX(SummDir!$5:$113,$A46,M$117)</f>
        <v>19.5</v>
      </c>
      <c r="N46" s="52">
        <f ca="1">INDEX(SummDir!$5:$113,$A46,N$117)</f>
        <v>0.23437579811201351</v>
      </c>
      <c r="O46" s="52">
        <f ca="1">INDEX(SummDir!$5:$113,$A46,O$117)</f>
        <v>9.3749473011057308E-2</v>
      </c>
      <c r="P46" s="52">
        <f ca="1">IF(LEN(INDEX(SummDir!$5:$113,$A46,P$117))=0,NA(),INDEX(SummDir!$5:$113,$A46,P$117))</f>
        <v>0.21875019222998263</v>
      </c>
      <c r="Q46" s="52">
        <f ca="1">IF(LEN(INDEX(SummDir!$5:$113,$A46,Q$117))=0,NA(),INDEX(SummDir!$5:$113,$A46,Q$117))</f>
        <v>0.65624960744951544</v>
      </c>
      <c r="R46" s="52">
        <f ca="1">INDEX(SummDir!$5:$113,$A46,R$117)</f>
        <v>64</v>
      </c>
      <c r="S46" s="52">
        <f ca="1">INDEX(SummDir!$5:$113,$A46,S$117)</f>
        <v>25</v>
      </c>
      <c r="T46" s="52">
        <f ca="1">INDEX(SummDir!$5:$113,$A46,T$117)</f>
        <v>39</v>
      </c>
      <c r="U46" s="52">
        <f ca="1">INDEX(SummDir!$5:$113,$A46,U$117)</f>
        <v>64</v>
      </c>
      <c r="V46" s="52">
        <f ca="1">INDEX(SummDir!$5:$113,$A46,V$117)</f>
        <v>25</v>
      </c>
      <c r="W46" s="52">
        <f t="shared" si="17"/>
        <v>31585</v>
      </c>
      <c r="X46" s="52">
        <f t="shared" si="18"/>
        <v>26912</v>
      </c>
      <c r="Y46" s="52">
        <f t="shared" si="19"/>
        <v>0.5</v>
      </c>
      <c r="Z46" s="52">
        <f t="shared" si="20"/>
        <v>1</v>
      </c>
      <c r="AA46" s="21">
        <f t="shared" si="21"/>
        <v>0.52378357337485404</v>
      </c>
      <c r="AB46" s="21" t="e">
        <f t="shared" si="22"/>
        <v>#N/A</v>
      </c>
      <c r="AC46" s="21"/>
      <c r="AE46" s="117" t="s">
        <v>354</v>
      </c>
      <c r="AF46" s="52">
        <f ca="1">INDEX(SummDir!$5:$113,$A46,AF$117)</f>
        <v>39</v>
      </c>
      <c r="AG46" s="52">
        <f t="shared" si="23"/>
        <v>0</v>
      </c>
      <c r="AH46" s="52"/>
      <c r="AI46" s="52"/>
      <c r="AJ46" s="52"/>
      <c r="AK46" s="52"/>
      <c r="AL46" s="52"/>
      <c r="AM46" s="52"/>
      <c r="AN46" s="52"/>
      <c r="AO46" s="83"/>
      <c r="AP46" s="52">
        <f t="shared" si="24"/>
        <v>1</v>
      </c>
      <c r="AQ46" s="52">
        <f t="shared" si="24"/>
        <v>1</v>
      </c>
      <c r="AR46" s="52">
        <f t="shared" si="24"/>
        <v>0</v>
      </c>
      <c r="AS46" s="52">
        <f t="shared" si="24"/>
        <v>0</v>
      </c>
      <c r="AT46" s="52">
        <f t="shared" si="25"/>
        <v>0</v>
      </c>
      <c r="AU46" s="52">
        <f t="shared" si="25"/>
        <v>0</v>
      </c>
      <c r="AV46" s="52">
        <f t="shared" si="25"/>
        <v>0</v>
      </c>
      <c r="AW46" s="52">
        <f t="shared" si="25"/>
        <v>0</v>
      </c>
      <c r="AX46" s="52">
        <f t="shared" si="26"/>
        <v>33.407344999999999</v>
      </c>
      <c r="AY46" s="52">
        <f t="shared" si="26"/>
        <v>-111.939699</v>
      </c>
    </row>
    <row r="47" spans="1:51" x14ac:dyDescent="0.25">
      <c r="A47" s="16">
        <v>70</v>
      </c>
      <c r="B47" s="141">
        <f>INDEX(SummDir!$5:$113,$A47,B$117)</f>
        <v>118</v>
      </c>
      <c r="C47" s="163" t="str">
        <f>INDEX(SummDir!$5:$113,$A47,C$117)</f>
        <v>University Dr</v>
      </c>
      <c r="D47" s="163" t="str">
        <f>INDEX(SummDir!$5:$113,$A47,D$117)</f>
        <v>Mill Ave</v>
      </c>
      <c r="E47" s="141">
        <f>INDEX(SummDir!$5:$113,$A47,E$117)</f>
        <v>314</v>
      </c>
      <c r="F47" s="141">
        <f t="shared" si="15"/>
        <v>27003</v>
      </c>
      <c r="G47" s="117"/>
      <c r="H47" s="141">
        <f>INDEX(SummDir!$5:$113,$A47,H$117)</f>
        <v>314</v>
      </c>
      <c r="I47" s="141">
        <f t="shared" si="16"/>
        <v>1</v>
      </c>
      <c r="J47" s="20">
        <v>38</v>
      </c>
      <c r="K47" s="141">
        <f>IF(LEN(INDEX(SummDir!$5:$113,$A47,K$117))=0,NA(),INDEX(SummDir!$5:$113,$A47,K$117))</f>
        <v>78.5</v>
      </c>
      <c r="L47" s="141">
        <f>INDEX(SummDir!$5:$113,$A47,L$117)</f>
        <v>62</v>
      </c>
      <c r="M47" s="141">
        <f>INDEX(SummDir!$5:$113,$A47,M$117)</f>
        <v>95</v>
      </c>
      <c r="N47" s="141">
        <f ca="1">INDEX(SummDir!$5:$113,$A47,N$117)</f>
        <v>0.25159271756749618</v>
      </c>
      <c r="O47" s="141">
        <f ca="1">INDEX(SummDir!$5:$113,$A47,O$117)</f>
        <v>6.6879938119344132E-2</v>
      </c>
      <c r="P47" s="141">
        <f ca="1">IF(LEN(INDEX(SummDir!$5:$113,$A47,P$117))=0,NA(),INDEX(SummDir!$5:$113,$A47,P$117))</f>
        <v>0.21656140953604636</v>
      </c>
      <c r="Q47" s="141">
        <f ca="1">IF(LEN(INDEX(SummDir!$5:$113,$A47,Q$117))=0,NA(),INDEX(SummDir!$5:$113,$A47,Q$117))</f>
        <v>0.46815307479583629</v>
      </c>
      <c r="R47" s="141">
        <f>INDEX(SummDir!$5:$113,$A47,R$117)</f>
        <v>314</v>
      </c>
      <c r="S47" s="141">
        <f>INDEX(SummDir!$5:$113,$A47,S$117)</f>
        <v>124</v>
      </c>
      <c r="T47" s="141">
        <f>INDEX(SummDir!$5:$113,$A47,T$117)</f>
        <v>190</v>
      </c>
      <c r="U47" s="141">
        <f>INDEX(SummDir!$5:$113,$A47,U$117)</f>
        <v>314</v>
      </c>
      <c r="V47" s="141">
        <f>INDEX(SummDir!$5:$113,$A47,V$117)</f>
        <v>124</v>
      </c>
      <c r="W47" s="141">
        <f t="shared" si="17"/>
        <v>27003</v>
      </c>
      <c r="X47" s="141">
        <f t="shared" si="18"/>
        <v>27003</v>
      </c>
      <c r="Y47" s="141">
        <f t="shared" si="19"/>
        <v>0</v>
      </c>
      <c r="Z47" s="141">
        <f t="shared" si="20"/>
        <v>1</v>
      </c>
      <c r="AA47" s="21">
        <f t="shared" si="21"/>
        <v>0.52555469054106652</v>
      </c>
      <c r="AB47" s="21" t="e">
        <f t="shared" si="22"/>
        <v>#N/A</v>
      </c>
      <c r="AC47" s="137"/>
      <c r="AD47" s="140"/>
      <c r="AE47" s="141" t="s">
        <v>353</v>
      </c>
      <c r="AF47" s="141">
        <f>INDEX(SummDir!$5:$113,$A47,AF$117)</f>
        <v>190</v>
      </c>
      <c r="AG47" s="141">
        <f t="shared" si="23"/>
        <v>0</v>
      </c>
      <c r="AH47" s="141"/>
      <c r="AI47" s="141"/>
      <c r="AJ47" s="141"/>
      <c r="AK47" s="141"/>
      <c r="AL47" s="141"/>
      <c r="AM47" s="141"/>
      <c r="AN47" s="141"/>
      <c r="AO47" s="147"/>
      <c r="AP47" s="141">
        <f t="shared" si="24"/>
        <v>0</v>
      </c>
      <c r="AQ47" s="141">
        <f t="shared" si="24"/>
        <v>3</v>
      </c>
      <c r="AR47" s="141">
        <f t="shared" si="24"/>
        <v>3</v>
      </c>
      <c r="AS47" s="141">
        <f t="shared" si="24"/>
        <v>3</v>
      </c>
      <c r="AT47" s="141">
        <f t="shared" si="25"/>
        <v>0</v>
      </c>
      <c r="AU47" s="141">
        <f t="shared" si="25"/>
        <v>0</v>
      </c>
      <c r="AV47" s="141">
        <f t="shared" si="25"/>
        <v>1</v>
      </c>
      <c r="AW47" s="141">
        <f t="shared" si="25"/>
        <v>0</v>
      </c>
      <c r="AX47" s="141">
        <f t="shared" si="26"/>
        <v>33.421945000000001</v>
      </c>
      <c r="AY47" s="141">
        <f t="shared" si="26"/>
        <v>-111.93979899999999</v>
      </c>
    </row>
    <row r="48" spans="1:51" x14ac:dyDescent="0.25">
      <c r="A48" s="16">
        <v>71</v>
      </c>
      <c r="B48" s="141">
        <f>INDEX(SummDir!$5:$113,$A48,B$117)</f>
        <v>119</v>
      </c>
      <c r="C48" s="163" t="str">
        <f>INDEX(SummDir!$5:$113,$A48,C$117)</f>
        <v>University Dr</v>
      </c>
      <c r="D48" s="163" t="str">
        <f>INDEX(SummDir!$5:$113,$A48,D$117)</f>
        <v>Ash Ave</v>
      </c>
      <c r="E48" s="141">
        <f>INDEX(SummDir!$5:$113,$A48,E$117)</f>
        <v>253</v>
      </c>
      <c r="F48" s="141">
        <f t="shared" si="15"/>
        <v>27003</v>
      </c>
      <c r="G48" s="117"/>
      <c r="H48" s="141">
        <f>INDEX(SummDir!$5:$113,$A48,H$117)</f>
        <v>253</v>
      </c>
      <c r="I48" s="141">
        <f t="shared" si="16"/>
        <v>1</v>
      </c>
      <c r="J48" s="20">
        <v>40</v>
      </c>
      <c r="K48" s="141">
        <f>IF(LEN(INDEX(SummDir!$5:$113,$A48,K$117))=0,NA(),INDEX(SummDir!$5:$113,$A48,K$117))</f>
        <v>63.25</v>
      </c>
      <c r="L48" s="141">
        <f>INDEX(SummDir!$5:$113,$A48,L$117)</f>
        <v>32.5</v>
      </c>
      <c r="M48" s="141">
        <f>INDEX(SummDir!$5:$113,$A48,M$117)</f>
        <v>94</v>
      </c>
      <c r="N48" s="141">
        <f ca="1">INDEX(SummDir!$5:$113,$A48,N$117)</f>
        <v>0.30434784271603799</v>
      </c>
      <c r="O48" s="141">
        <f ca="1">INDEX(SummDir!$5:$113,$A48,O$117)</f>
        <v>0.13043453918193654</v>
      </c>
      <c r="P48" s="141">
        <f ca="1">IF(LEN(INDEX(SummDir!$5:$113,$A48,P$117))=0,NA(),INDEX(SummDir!$5:$113,$A48,P$117))</f>
        <v>0.2569179607339695</v>
      </c>
      <c r="Q48" s="141">
        <f ca="1">IF(LEN(INDEX(SummDir!$5:$113,$A48,Q$117))=0,NA(),INDEX(SummDir!$5:$113,$A48,Q$117))</f>
        <v>0.39130431202630978</v>
      </c>
      <c r="R48" s="141">
        <f>INDEX(SummDir!$5:$113,$A48,R$117)</f>
        <v>253</v>
      </c>
      <c r="S48" s="141">
        <f>INDEX(SummDir!$5:$113,$A48,S$117)</f>
        <v>65</v>
      </c>
      <c r="T48" s="141">
        <f>INDEX(SummDir!$5:$113,$A48,T$117)</f>
        <v>188</v>
      </c>
      <c r="U48" s="141">
        <f>INDEX(SummDir!$5:$113,$A48,U$117)</f>
        <v>253</v>
      </c>
      <c r="V48" s="141">
        <f>INDEX(SummDir!$5:$113,$A48,V$117)</f>
        <v>65</v>
      </c>
      <c r="W48" s="141">
        <f t="shared" si="17"/>
        <v>27003</v>
      </c>
      <c r="X48" s="141">
        <f t="shared" si="18"/>
        <v>27003</v>
      </c>
      <c r="Y48" s="141">
        <f t="shared" si="19"/>
        <v>0.11</v>
      </c>
      <c r="Z48" s="141">
        <f t="shared" si="20"/>
        <v>1</v>
      </c>
      <c r="AA48" s="21">
        <f t="shared" si="21"/>
        <v>0.52555469054106652</v>
      </c>
      <c r="AB48" s="21" t="e">
        <f t="shared" si="22"/>
        <v>#N/A</v>
      </c>
      <c r="AC48" s="137"/>
      <c r="AD48" s="140"/>
      <c r="AE48" s="141" t="s">
        <v>353</v>
      </c>
      <c r="AF48" s="141">
        <f>INDEX(SummDir!$5:$113,$A48,AF$117)</f>
        <v>188</v>
      </c>
      <c r="AG48" s="141">
        <f t="shared" si="23"/>
        <v>0</v>
      </c>
      <c r="AH48" s="141"/>
      <c r="AI48" s="141"/>
      <c r="AJ48" s="141"/>
      <c r="AK48" s="141"/>
      <c r="AL48" s="141"/>
      <c r="AM48" s="141"/>
      <c r="AN48" s="141"/>
      <c r="AO48" s="147"/>
      <c r="AP48" s="141">
        <f t="shared" si="24"/>
        <v>0</v>
      </c>
      <c r="AQ48" s="141">
        <f t="shared" si="24"/>
        <v>3</v>
      </c>
      <c r="AR48" s="141">
        <f t="shared" si="24"/>
        <v>3</v>
      </c>
      <c r="AS48" s="141">
        <f t="shared" si="24"/>
        <v>3</v>
      </c>
      <c r="AT48" s="141">
        <f t="shared" si="25"/>
        <v>0</v>
      </c>
      <c r="AU48" s="141">
        <f t="shared" si="25"/>
        <v>0</v>
      </c>
      <c r="AV48" s="141">
        <f t="shared" si="25"/>
        <v>0</v>
      </c>
      <c r="AW48" s="141">
        <f t="shared" si="25"/>
        <v>0</v>
      </c>
      <c r="AX48" s="141">
        <f t="shared" si="26"/>
        <v>33.421945000000001</v>
      </c>
      <c r="AY48" s="141">
        <f t="shared" si="26"/>
        <v>-111.942199</v>
      </c>
    </row>
    <row r="49" spans="1:51" x14ac:dyDescent="0.25">
      <c r="A49" s="16">
        <v>72</v>
      </c>
      <c r="B49" s="141">
        <f>INDEX(SummDir!$5:$113,$A49,B$117)</f>
        <v>120</v>
      </c>
      <c r="C49" s="163" t="str">
        <f>INDEX(SummDir!$5:$113,$A49,C$117)</f>
        <v>University Dr</v>
      </c>
      <c r="D49" s="163" t="str">
        <f>INDEX(SummDir!$5:$113,$A49,D$117)</f>
        <v>Roosevelt St</v>
      </c>
      <c r="E49" s="141">
        <f>INDEX(SummDir!$5:$113,$A49,E$117)</f>
        <v>178</v>
      </c>
      <c r="F49" s="141">
        <f t="shared" si="15"/>
        <v>27003</v>
      </c>
      <c r="G49" s="117"/>
      <c r="H49" s="141">
        <f>INDEX(SummDir!$5:$113,$A49,H$117)</f>
        <v>178</v>
      </c>
      <c r="I49" s="141">
        <f t="shared" si="16"/>
        <v>1</v>
      </c>
      <c r="J49" s="20">
        <v>41</v>
      </c>
      <c r="K49" s="141">
        <f>IF(LEN(INDEX(SummDir!$5:$113,$A49,K$117))=0,NA(),INDEX(SummDir!$5:$113,$A49,K$117))</f>
        <v>44.5</v>
      </c>
      <c r="L49" s="141">
        <f>INDEX(SummDir!$5:$113,$A49,L$117)</f>
        <v>40</v>
      </c>
      <c r="M49" s="141">
        <f>INDEX(SummDir!$5:$113,$A49,M$117)</f>
        <v>49</v>
      </c>
      <c r="N49" s="141">
        <f ca="1">INDEX(SummDir!$5:$113,$A49,N$117)</f>
        <v>0.23595509100225368</v>
      </c>
      <c r="O49" s="141">
        <f ca="1">INDEX(SummDir!$5:$113,$A49,O$117)</f>
        <v>7.8651442463291282E-2</v>
      </c>
      <c r="P49" s="141">
        <f ca="1">IF(LEN(INDEX(SummDir!$5:$113,$A49,P$117))=0,NA(),INDEX(SummDir!$5:$113,$A49,P$117))</f>
        <v>0.26404404236563284</v>
      </c>
      <c r="Q49" s="141">
        <f ca="1">IF(LEN(INDEX(SummDir!$5:$113,$A49,Q$117))=0,NA(),INDEX(SummDir!$5:$113,$A49,Q$117))</f>
        <v>0.46067387569546109</v>
      </c>
      <c r="R49" s="141">
        <f>INDEX(SummDir!$5:$113,$A49,R$117)</f>
        <v>178</v>
      </c>
      <c r="S49" s="141">
        <f>INDEX(SummDir!$5:$113,$A49,S$117)</f>
        <v>80</v>
      </c>
      <c r="T49" s="141">
        <f>INDEX(SummDir!$5:$113,$A49,T$117)</f>
        <v>98</v>
      </c>
      <c r="U49" s="141">
        <f>INDEX(SummDir!$5:$113,$A49,U$117)</f>
        <v>178</v>
      </c>
      <c r="V49" s="141">
        <f>INDEX(SummDir!$5:$113,$A49,V$117)</f>
        <v>80</v>
      </c>
      <c r="W49" s="141">
        <f t="shared" si="17"/>
        <v>27003</v>
      </c>
      <c r="X49" s="141">
        <f t="shared" si="18"/>
        <v>27003</v>
      </c>
      <c r="Y49" s="141">
        <f t="shared" si="19"/>
        <v>0.43</v>
      </c>
      <c r="Z49" s="141">
        <f t="shared" si="20"/>
        <v>1</v>
      </c>
      <c r="AA49" s="21">
        <f t="shared" si="21"/>
        <v>0.52555469054106652</v>
      </c>
      <c r="AB49" s="21" t="e">
        <f t="shared" si="22"/>
        <v>#N/A</v>
      </c>
      <c r="AC49" s="137"/>
      <c r="AD49" s="140"/>
      <c r="AE49" s="141" t="s">
        <v>353</v>
      </c>
      <c r="AF49" s="141">
        <f>INDEX(SummDir!$5:$113,$A49,AF$117)</f>
        <v>98</v>
      </c>
      <c r="AG49" s="141">
        <f t="shared" si="23"/>
        <v>0</v>
      </c>
      <c r="AH49" s="141"/>
      <c r="AI49" s="141"/>
      <c r="AJ49" s="141"/>
      <c r="AK49" s="141"/>
      <c r="AL49" s="141"/>
      <c r="AM49" s="141"/>
      <c r="AN49" s="141"/>
      <c r="AO49" s="147"/>
      <c r="AP49" s="141">
        <f t="shared" si="24"/>
        <v>3</v>
      </c>
      <c r="AQ49" s="141">
        <f t="shared" si="24"/>
        <v>2</v>
      </c>
      <c r="AR49" s="141">
        <f t="shared" si="24"/>
        <v>3</v>
      </c>
      <c r="AS49" s="141">
        <f t="shared" si="24"/>
        <v>3</v>
      </c>
      <c r="AT49" s="141">
        <f t="shared" si="25"/>
        <v>0</v>
      </c>
      <c r="AU49" s="141">
        <f t="shared" si="25"/>
        <v>0</v>
      </c>
      <c r="AV49" s="141">
        <f t="shared" si="25"/>
        <v>0</v>
      </c>
      <c r="AW49" s="141">
        <f t="shared" si="25"/>
        <v>0</v>
      </c>
      <c r="AX49" s="141">
        <f t="shared" si="26"/>
        <v>33.421844999999998</v>
      </c>
      <c r="AY49" s="141">
        <f t="shared" si="26"/>
        <v>-111.94709899999999</v>
      </c>
    </row>
    <row r="50" spans="1:51" x14ac:dyDescent="0.25">
      <c r="A50" s="16">
        <v>73</v>
      </c>
      <c r="B50" s="141">
        <f>INDEX(SummDir!$5:$113,$A50,B$117)</f>
        <v>121</v>
      </c>
      <c r="C50" s="163" t="str">
        <f>INDEX(SummDir!$5:$113,$A50,C$117)</f>
        <v>University Dr</v>
      </c>
      <c r="D50" s="163" t="str">
        <f>INDEX(SummDir!$5:$113,$A50,D$117)</f>
        <v>Hardy Dr</v>
      </c>
      <c r="E50" s="141">
        <f>INDEX(SummDir!$5:$113,$A50,E$117)</f>
        <v>61</v>
      </c>
      <c r="F50" s="141">
        <f t="shared" si="15"/>
        <v>27003</v>
      </c>
      <c r="G50" s="117"/>
      <c r="H50" s="141">
        <f>INDEX(SummDir!$5:$113,$A50,H$117)</f>
        <v>61</v>
      </c>
      <c r="I50" s="141">
        <f t="shared" si="16"/>
        <v>1</v>
      </c>
      <c r="J50" s="20">
        <v>42</v>
      </c>
      <c r="K50" s="141">
        <f>IF(LEN(INDEX(SummDir!$5:$113,$A50,K$117))=0,NA(),INDEX(SummDir!$5:$113,$A50,K$117))</f>
        <v>30.5</v>
      </c>
      <c r="L50" s="141" t="e">
        <f>INDEX(SummDir!$5:$113,$A50,L$117)</f>
        <v>#N/A</v>
      </c>
      <c r="M50" s="141">
        <f>INDEX(SummDir!$5:$113,$A50,M$117)</f>
        <v>30.5</v>
      </c>
      <c r="N50" s="141">
        <f ca="1">INDEX(SummDir!$5:$113,$A50,N$117)</f>
        <v>0.19672138273429848</v>
      </c>
      <c r="O50" s="141">
        <f ca="1">INDEX(SummDir!$5:$113,$A50,O$117)</f>
        <v>0.14754125059320766</v>
      </c>
      <c r="P50" s="141">
        <f ca="1">IF(LEN(INDEX(SummDir!$5:$113,$A50,P$117))=0,NA(),INDEX(SummDir!$5:$113,$A50,P$117))</f>
        <v>0.1311474013332341</v>
      </c>
      <c r="Q50" s="141">
        <f ca="1">IF(LEN(INDEX(SummDir!$5:$113,$A50,Q$117))=0,NA(),INDEX(SummDir!$5:$113,$A50,Q$117))</f>
        <v>0.40983519580862393</v>
      </c>
      <c r="R50" s="141">
        <f>INDEX(SummDir!$5:$113,$A50,R$117)</f>
        <v>61</v>
      </c>
      <c r="S50" s="141" t="e">
        <f>INDEX(SummDir!$5:$113,$A50,S$117)</f>
        <v>#N/A</v>
      </c>
      <c r="T50" s="141">
        <f>INDEX(SummDir!$5:$113,$A50,T$117)</f>
        <v>61</v>
      </c>
      <c r="U50" s="141">
        <f>INDEX(SummDir!$5:$113,$A50,U$117)</f>
        <v>61</v>
      </c>
      <c r="V50" s="141" t="e">
        <f>INDEX(SummDir!$5:$113,$A50,V$117)</f>
        <v>#N/A</v>
      </c>
      <c r="W50" s="141">
        <f t="shared" si="17"/>
        <v>27003</v>
      </c>
      <c r="X50" s="141">
        <f t="shared" si="18"/>
        <v>27003</v>
      </c>
      <c r="Y50" s="141">
        <f t="shared" si="19"/>
        <v>0.72</v>
      </c>
      <c r="Z50" s="141">
        <f t="shared" si="20"/>
        <v>1</v>
      </c>
      <c r="AA50" s="21">
        <f t="shared" si="21"/>
        <v>0.52555469054106652</v>
      </c>
      <c r="AB50" s="21" t="e">
        <f t="shared" si="22"/>
        <v>#N/A</v>
      </c>
      <c r="AC50" s="137"/>
      <c r="AD50" s="140"/>
      <c r="AE50" s="141" t="s">
        <v>353</v>
      </c>
      <c r="AF50" s="141">
        <f>INDEX(SummDir!$5:$113,$A50,AF$117)</f>
        <v>61</v>
      </c>
      <c r="AG50" s="141">
        <f t="shared" si="23"/>
        <v>0</v>
      </c>
      <c r="AH50" s="141"/>
      <c r="AI50" s="141"/>
      <c r="AJ50" s="141"/>
      <c r="AK50" s="141"/>
      <c r="AL50" s="141"/>
      <c r="AM50" s="141"/>
      <c r="AN50" s="141"/>
      <c r="AO50" s="147"/>
      <c r="AP50" s="141">
        <f t="shared" si="24"/>
        <v>3</v>
      </c>
      <c r="AQ50" s="141">
        <f t="shared" si="24"/>
        <v>3</v>
      </c>
      <c r="AR50" s="141">
        <f t="shared" si="24"/>
        <v>3</v>
      </c>
      <c r="AS50" s="141">
        <f t="shared" si="24"/>
        <v>3</v>
      </c>
      <c r="AT50" s="141">
        <f t="shared" si="25"/>
        <v>0</v>
      </c>
      <c r="AU50" s="141">
        <f t="shared" si="25"/>
        <v>0</v>
      </c>
      <c r="AV50" s="141">
        <f t="shared" si="25"/>
        <v>0</v>
      </c>
      <c r="AW50" s="141">
        <f t="shared" si="25"/>
        <v>0</v>
      </c>
      <c r="AX50" s="141">
        <f t="shared" si="26"/>
        <v>33.421844999999998</v>
      </c>
      <c r="AY50" s="141">
        <f t="shared" si="26"/>
        <v>-111.95219899999999</v>
      </c>
    </row>
    <row r="51" spans="1:51" x14ac:dyDescent="0.25">
      <c r="A51" s="16">
        <v>101</v>
      </c>
      <c r="B51" s="141">
        <f>INDEX(SummDir!$5:$113,$A51,B$117)</f>
        <v>163</v>
      </c>
      <c r="C51" s="163" t="str">
        <f>INDEX(SummDir!$5:$113,$A51,C$117)</f>
        <v>University Dr</v>
      </c>
      <c r="D51" s="163" t="str">
        <f>INDEX(SummDir!$5:$113,$A51,D$117)</f>
        <v>Farmer Ave</v>
      </c>
      <c r="E51" s="141">
        <f>INDEX(SummDir!$5:$113,$A51,E$117)</f>
        <v>203</v>
      </c>
      <c r="F51" s="141">
        <f t="shared" si="15"/>
        <v>27003</v>
      </c>
      <c r="G51" s="117"/>
      <c r="H51" s="141">
        <f>INDEX(SummDir!$5:$113,$A51,H$117)</f>
        <v>203</v>
      </c>
      <c r="I51" s="141">
        <f t="shared" si="16"/>
        <v>1</v>
      </c>
      <c r="J51" s="20">
        <v>46</v>
      </c>
      <c r="K51" s="141">
        <f>IF(LEN(INDEX(SummDir!$5:$113,$A51,K$117))=0,NA(),INDEX(SummDir!$5:$113,$A51,K$117))</f>
        <v>50.75</v>
      </c>
      <c r="L51" s="141">
        <f>INDEX(SummDir!$5:$113,$A51,L$117)</f>
        <v>35.5</v>
      </c>
      <c r="M51" s="141">
        <f>INDEX(SummDir!$5:$113,$A51,M$117)</f>
        <v>66</v>
      </c>
      <c r="N51" s="141">
        <f ca="1">INDEX(SummDir!$5:$113,$A51,N$117)</f>
        <v>0.2758628551827918</v>
      </c>
      <c r="O51" s="141">
        <f ca="1">INDEX(SummDir!$5:$113,$A51,O$117)</f>
        <v>7.8817957097555347E-2</v>
      </c>
      <c r="P51" s="141">
        <f ca="1">IF(LEN(INDEX(SummDir!$5:$113,$A51,P$117))=0,NA(),INDEX(SummDir!$5:$113,$A51,P$117))</f>
        <v>0.26600967996846764</v>
      </c>
      <c r="Q51" s="141">
        <f ca="1">IF(LEN(INDEX(SummDir!$5:$113,$A51,Q$117))=0,NA(),INDEX(SummDir!$5:$113,$A51,Q$117))</f>
        <v>0.40886708396151994</v>
      </c>
      <c r="R51" s="141">
        <f>INDEX(SummDir!$5:$113,$A51,R$117)</f>
        <v>203</v>
      </c>
      <c r="S51" s="141">
        <f>INDEX(SummDir!$5:$113,$A51,S$117)</f>
        <v>71</v>
      </c>
      <c r="T51" s="141">
        <f>INDEX(SummDir!$5:$113,$A51,T$117)</f>
        <v>132</v>
      </c>
      <c r="U51" s="141">
        <f>INDEX(SummDir!$5:$113,$A51,U$117)</f>
        <v>203</v>
      </c>
      <c r="V51" s="141">
        <f>INDEX(SummDir!$5:$113,$A51,V$117)</f>
        <v>71</v>
      </c>
      <c r="W51" s="141">
        <f t="shared" si="17"/>
        <v>27003</v>
      </c>
      <c r="X51" s="141">
        <f t="shared" si="18"/>
        <v>27003</v>
      </c>
      <c r="Y51" s="141">
        <f t="shared" si="19"/>
        <v>0.2</v>
      </c>
      <c r="Z51" s="141">
        <f t="shared" si="20"/>
        <v>1</v>
      </c>
      <c r="AA51" s="21">
        <f t="shared" si="21"/>
        <v>0.52555469054106652</v>
      </c>
      <c r="AB51" s="21" t="e">
        <f t="shared" si="22"/>
        <v>#N/A</v>
      </c>
      <c r="AC51" s="137"/>
      <c r="AD51" s="140"/>
      <c r="AE51" s="141" t="s">
        <v>353</v>
      </c>
      <c r="AF51" s="141">
        <f>INDEX(SummDir!$5:$113,$A51,AF$117)</f>
        <v>132</v>
      </c>
      <c r="AG51" s="141">
        <f t="shared" si="23"/>
        <v>0</v>
      </c>
      <c r="AH51" s="141"/>
      <c r="AI51" s="141"/>
      <c r="AJ51" s="141"/>
      <c r="AK51" s="141"/>
      <c r="AL51" s="141"/>
      <c r="AM51" s="141"/>
      <c r="AN51" s="141"/>
      <c r="AO51" s="147"/>
      <c r="AP51" s="141">
        <f t="shared" si="24"/>
        <v>3</v>
      </c>
      <c r="AQ51" s="141">
        <f t="shared" si="24"/>
        <v>3</v>
      </c>
      <c r="AR51" s="141">
        <f t="shared" si="24"/>
        <v>3</v>
      </c>
      <c r="AS51" s="141">
        <f t="shared" si="24"/>
        <v>3</v>
      </c>
      <c r="AT51" s="141">
        <f t="shared" si="25"/>
        <v>0</v>
      </c>
      <c r="AU51" s="141">
        <f t="shared" si="25"/>
        <v>0</v>
      </c>
      <c r="AV51" s="141">
        <f t="shared" si="25"/>
        <v>0</v>
      </c>
      <c r="AW51" s="141">
        <f t="shared" si="25"/>
        <v>0</v>
      </c>
      <c r="AX51" s="141">
        <f t="shared" si="26"/>
        <v>33.421894000000002</v>
      </c>
      <c r="AY51" s="141">
        <f t="shared" si="26"/>
        <v>-111.944266</v>
      </c>
    </row>
    <row r="52" spans="1:51" x14ac:dyDescent="0.25">
      <c r="A52" s="16">
        <v>24</v>
      </c>
      <c r="B52" s="52">
        <f>INDEX(SummDir!$5:$113,$A52,B$117)</f>
        <v>128</v>
      </c>
      <c r="C52" s="162" t="str">
        <f>INDEX(SummDir!$5:$113,$A52,C$117)</f>
        <v>Alameda Dr</v>
      </c>
      <c r="D52" s="162" t="str">
        <f>INDEX(SummDir!$5:$113,$A52,D$117)</f>
        <v>McClintock Dr</v>
      </c>
      <c r="E52" s="52">
        <f>INDEX(SummDir!$5:$113,$A52,E$117)</f>
        <v>20</v>
      </c>
      <c r="F52" s="52">
        <f t="shared" si="15"/>
        <v>27807</v>
      </c>
      <c r="G52" s="117"/>
      <c r="H52" s="52">
        <f>INDEX(SummDir!$5:$113,$A52,H$117)</f>
        <v>20</v>
      </c>
      <c r="I52" s="52">
        <f t="shared" si="16"/>
        <v>-1</v>
      </c>
      <c r="J52" s="20">
        <v>19</v>
      </c>
      <c r="K52" s="52">
        <f>IF(LEN(INDEX(SummDir!$5:$113,$A52,K$117))=0,NA(),INDEX(SummDir!$5:$113,$A52,K$117))</f>
        <v>10</v>
      </c>
      <c r="L52" s="52">
        <f>INDEX(SummDir!$5:$113,$A52,L$117)</f>
        <v>10</v>
      </c>
      <c r="M52" s="52" t="e">
        <f>INDEX(SummDir!$5:$113,$A52,M$117)</f>
        <v>#N/A</v>
      </c>
      <c r="N52" s="52">
        <f ca="1">INDEX(SummDir!$5:$113,$A52,N$117)</f>
        <v>5.0000707436642637E-2</v>
      </c>
      <c r="O52" s="52">
        <f ca="1">INDEX(SummDir!$5:$113,$A52,O$117)</f>
        <v>0.19999986948971485</v>
      </c>
      <c r="P52" s="52">
        <f ca="1">IF(LEN(INDEX(SummDir!$5:$113,$A52,P$117))=0,NA(),INDEX(SummDir!$5:$113,$A52,P$117))</f>
        <v>0.20000017025776684</v>
      </c>
      <c r="Q52" s="52">
        <f ca="1">IF(LEN(INDEX(SummDir!$5:$113,$A52,Q$117))=0,NA(),INDEX(SummDir!$5:$113,$A52,Q$117))</f>
        <v>0.69999946324122153</v>
      </c>
      <c r="R52" s="52">
        <f>INDEX(SummDir!$5:$113,$A52,R$117)</f>
        <v>20</v>
      </c>
      <c r="S52" s="52">
        <f>INDEX(SummDir!$5:$113,$A52,S$117)</f>
        <v>20</v>
      </c>
      <c r="T52" s="52" t="e">
        <f>INDEX(SummDir!$5:$113,$A52,T$117)</f>
        <v>#N/A</v>
      </c>
      <c r="U52" s="52">
        <f>INDEX(SummDir!$5:$113,$A52,U$117)</f>
        <v>20</v>
      </c>
      <c r="V52" s="52">
        <f>INDEX(SummDir!$5:$113,$A52,V$117)</f>
        <v>20</v>
      </c>
      <c r="W52" s="52">
        <f t="shared" si="17"/>
        <v>27807</v>
      </c>
      <c r="X52" s="52">
        <f t="shared" si="18"/>
        <v>27807</v>
      </c>
      <c r="Y52" s="52">
        <f t="shared" si="19"/>
        <v>2</v>
      </c>
      <c r="Z52" s="52">
        <f t="shared" si="20"/>
        <v>-1</v>
      </c>
      <c r="AA52" s="21">
        <f t="shared" si="21"/>
        <v>0.54120280264694431</v>
      </c>
      <c r="AB52" s="21" t="e">
        <f t="shared" si="22"/>
        <v>#N/A</v>
      </c>
      <c r="AC52" s="21"/>
      <c r="AE52" s="117" t="s">
        <v>354</v>
      </c>
      <c r="AF52" s="52" t="e">
        <f>INDEX(SummDir!$5:$113,$A52,AF$117)</f>
        <v>#N/A</v>
      </c>
      <c r="AG52" s="52">
        <f t="shared" si="23"/>
        <v>0</v>
      </c>
      <c r="AH52" s="52"/>
      <c r="AI52" s="52"/>
      <c r="AJ52" s="52"/>
      <c r="AK52" s="52"/>
      <c r="AL52" s="52"/>
      <c r="AM52" s="52"/>
      <c r="AN52" s="52"/>
      <c r="AO52" s="83"/>
      <c r="AP52" s="52">
        <f t="shared" si="24"/>
        <v>0</v>
      </c>
      <c r="AQ52" s="52">
        <f t="shared" si="24"/>
        <v>0</v>
      </c>
      <c r="AR52" s="52">
        <f t="shared" si="24"/>
        <v>2</v>
      </c>
      <c r="AS52" s="52">
        <f t="shared" si="24"/>
        <v>2</v>
      </c>
      <c r="AT52" s="52">
        <f t="shared" si="25"/>
        <v>0</v>
      </c>
      <c r="AU52" s="52">
        <f t="shared" si="25"/>
        <v>0</v>
      </c>
      <c r="AV52" s="52">
        <f t="shared" si="25"/>
        <v>0</v>
      </c>
      <c r="AW52" s="52">
        <f t="shared" si="25"/>
        <v>0</v>
      </c>
      <c r="AX52" s="52">
        <f t="shared" si="26"/>
        <v>33.400145999999999</v>
      </c>
      <c r="AY52" s="52">
        <f t="shared" si="26"/>
        <v>-111.908998</v>
      </c>
    </row>
    <row r="53" spans="1:51" x14ac:dyDescent="0.25">
      <c r="A53" s="16">
        <v>8</v>
      </c>
      <c r="B53" s="52">
        <f>INDEX(SummDir!$5:$113,$A53,B$117)</f>
        <v>110</v>
      </c>
      <c r="C53" s="162" t="str">
        <f>INDEX(SummDir!$5:$113,$A53,C$117)</f>
        <v>5th St</v>
      </c>
      <c r="D53" s="162" t="str">
        <f>INDEX(SummDir!$5:$113,$A53,D$117)</f>
        <v>Priest Dr</v>
      </c>
      <c r="E53" s="52">
        <f>INDEX(SummDir!$5:$113,$A53,E$117)</f>
        <v>62</v>
      </c>
      <c r="F53" s="52">
        <f t="shared" si="15"/>
        <v>28310</v>
      </c>
      <c r="G53" s="117"/>
      <c r="H53" s="52">
        <f>INDEX(SummDir!$5:$113,$A53,H$117)</f>
        <v>62</v>
      </c>
      <c r="I53" s="52">
        <f t="shared" si="16"/>
        <v>1</v>
      </c>
      <c r="J53" s="20">
        <v>9</v>
      </c>
      <c r="K53" s="52">
        <f>IF(LEN(INDEX(SummDir!$5:$113,$A53,K$117))=0,NA(),INDEX(SummDir!$5:$113,$A53,K$117))</f>
        <v>15.5</v>
      </c>
      <c r="L53" s="52">
        <f>INDEX(SummDir!$5:$113,$A53,L$117)</f>
        <v>12.5</v>
      </c>
      <c r="M53" s="52">
        <f>INDEX(SummDir!$5:$113,$A53,M$117)</f>
        <v>18.5</v>
      </c>
      <c r="N53" s="52">
        <f ca="1">INDEX(SummDir!$5:$113,$A53,N$117)</f>
        <v>0.25806454502929616</v>
      </c>
      <c r="O53" s="52">
        <f ca="1">INDEX(SummDir!$5:$113,$A53,O$117)</f>
        <v>0.20967822124690733</v>
      </c>
      <c r="P53" s="52">
        <f ca="1">IF(LEN(INDEX(SummDir!$5:$113,$A53,P$117))=0,NA(),INDEX(SummDir!$5:$113,$A53,P$117))</f>
        <v>0.20967747920002536</v>
      </c>
      <c r="Q53" s="52">
        <f ca="1">IF(LEN(INDEX(SummDir!$5:$113,$A53,Q$117))=0,NA(),INDEX(SummDir!$5:$113,$A53,Q$117))</f>
        <v>0.69354757300771586</v>
      </c>
      <c r="R53" s="52">
        <f>INDEX(SummDir!$5:$113,$A53,R$117)</f>
        <v>62</v>
      </c>
      <c r="S53" s="52">
        <f>INDEX(SummDir!$5:$113,$A53,S$117)</f>
        <v>25</v>
      </c>
      <c r="T53" s="52">
        <f>INDEX(SummDir!$5:$113,$A53,T$117)</f>
        <v>37</v>
      </c>
      <c r="U53" s="52">
        <f>INDEX(SummDir!$5:$113,$A53,U$117)</f>
        <v>62</v>
      </c>
      <c r="V53" s="52">
        <f>INDEX(SummDir!$5:$113,$A53,V$117)</f>
        <v>25</v>
      </c>
      <c r="W53" s="52">
        <f t="shared" si="17"/>
        <v>28310</v>
      </c>
      <c r="X53" s="52">
        <f t="shared" si="18"/>
        <v>28310</v>
      </c>
      <c r="Y53" s="52">
        <f t="shared" si="19"/>
        <v>1.24</v>
      </c>
      <c r="Z53" s="52">
        <f t="shared" si="20"/>
        <v>1</v>
      </c>
      <c r="AA53" s="21">
        <f t="shared" si="21"/>
        <v>0.55099260412611917</v>
      </c>
      <c r="AB53" s="21" t="e">
        <f t="shared" si="22"/>
        <v>#N/A</v>
      </c>
      <c r="AC53" s="21"/>
      <c r="AE53" s="117" t="s">
        <v>354</v>
      </c>
      <c r="AF53" s="52">
        <f>INDEX(SummDir!$5:$113,$A53,AF$117)</f>
        <v>37</v>
      </c>
      <c r="AG53" s="52">
        <f t="shared" si="23"/>
        <v>0</v>
      </c>
      <c r="AH53" s="52"/>
      <c r="AI53" s="52"/>
      <c r="AJ53" s="52"/>
      <c r="AK53" s="52"/>
      <c r="AL53" s="52"/>
      <c r="AM53" s="52"/>
      <c r="AN53" s="52"/>
      <c r="AO53" s="83"/>
      <c r="AP53" s="52">
        <f t="shared" si="24"/>
        <v>1</v>
      </c>
      <c r="AQ53" s="52">
        <f t="shared" si="24"/>
        <v>1</v>
      </c>
      <c r="AR53" s="52">
        <f t="shared" si="24"/>
        <v>0</v>
      </c>
      <c r="AS53" s="52">
        <f t="shared" si="24"/>
        <v>3</v>
      </c>
      <c r="AT53" s="52">
        <f t="shared" si="25"/>
        <v>0</v>
      </c>
      <c r="AU53" s="52">
        <f t="shared" si="25"/>
        <v>0</v>
      </c>
      <c r="AV53" s="52">
        <f t="shared" si="25"/>
        <v>0</v>
      </c>
      <c r="AW53" s="52">
        <f t="shared" si="25"/>
        <v>0</v>
      </c>
      <c r="AX53" s="52">
        <f t="shared" si="26"/>
        <v>33.423789999999997</v>
      </c>
      <c r="AY53" s="52">
        <f t="shared" si="26"/>
        <v>-111.96124</v>
      </c>
    </row>
    <row r="54" spans="1:51" x14ac:dyDescent="0.25">
      <c r="A54" s="16">
        <v>49</v>
      </c>
      <c r="B54" s="52">
        <f>INDEX(SummDir!$5:$113,$A54,B$117)</f>
        <v>165</v>
      </c>
      <c r="C54" s="162" t="str">
        <f>INDEX(SummDir!$5:$113,$A54,C$117)</f>
        <v>University Dr</v>
      </c>
      <c r="D54" s="162" t="str">
        <f>INDEX(SummDir!$5:$113,$A54,D$117)</f>
        <v>Priest Dr</v>
      </c>
      <c r="E54" s="52">
        <f>INDEX(SummDir!$5:$113,$A54,E$117)</f>
        <v>50</v>
      </c>
      <c r="F54" s="52">
        <f t="shared" si="15"/>
        <v>28310</v>
      </c>
      <c r="G54" s="117"/>
      <c r="H54" s="52">
        <f>INDEX(SummDir!$5:$113,$A54,H$117)</f>
        <v>50</v>
      </c>
      <c r="I54" s="52">
        <f t="shared" si="16"/>
        <v>1</v>
      </c>
      <c r="J54" s="20">
        <v>19</v>
      </c>
      <c r="K54" s="52">
        <f>IF(LEN(INDEX(SummDir!$5:$113,$A54,K$117))=0,NA(),INDEX(SummDir!$5:$113,$A54,K$117))</f>
        <v>12.5</v>
      </c>
      <c r="L54" s="52">
        <f>INDEX(SummDir!$5:$113,$A54,L$117)</f>
        <v>14</v>
      </c>
      <c r="M54" s="52">
        <f>INDEX(SummDir!$5:$113,$A54,M$117)</f>
        <v>11</v>
      </c>
      <c r="N54" s="52">
        <f ca="1">INDEX(SummDir!$5:$113,$A54,N$117)</f>
        <v>0.23999962926821605</v>
      </c>
      <c r="O54" s="52">
        <f ca="1">INDEX(SummDir!$5:$113,$A54,O$117)</f>
        <v>0.2400001453704047</v>
      </c>
      <c r="P54" s="52">
        <f ca="1">IF(LEN(INDEX(SummDir!$5:$113,$A54,P$117))=0,NA(),INDEX(SummDir!$5:$113,$A54,P$117))</f>
        <v>0.24000080057596493</v>
      </c>
      <c r="Q54" s="52">
        <f ca="1">IF(LEN(INDEX(SummDir!$5:$113,$A54,Q$117))=0,NA(),INDEX(SummDir!$5:$113,$A54,Q$117))</f>
        <v>0.57999915010093217</v>
      </c>
      <c r="R54" s="52">
        <f>INDEX(SummDir!$5:$113,$A54,R$117)</f>
        <v>50</v>
      </c>
      <c r="S54" s="52">
        <f>INDEX(SummDir!$5:$113,$A54,S$117)</f>
        <v>28</v>
      </c>
      <c r="T54" s="52">
        <f>INDEX(SummDir!$5:$113,$A54,T$117)</f>
        <v>22</v>
      </c>
      <c r="U54" s="52">
        <f>INDEX(SummDir!$5:$113,$A54,U$117)</f>
        <v>50</v>
      </c>
      <c r="V54" s="52">
        <f>INDEX(SummDir!$5:$113,$A54,V$117)</f>
        <v>28</v>
      </c>
      <c r="W54" s="52">
        <f t="shared" si="17"/>
        <v>28413</v>
      </c>
      <c r="X54" s="52">
        <f t="shared" si="18"/>
        <v>28310</v>
      </c>
      <c r="Y54" s="52">
        <f t="shared" si="19"/>
        <v>1.2</v>
      </c>
      <c r="Z54" s="52">
        <f t="shared" si="20"/>
        <v>1</v>
      </c>
      <c r="AA54" s="21">
        <f t="shared" si="21"/>
        <v>0.55099260412611917</v>
      </c>
      <c r="AB54" s="21" t="e">
        <f t="shared" si="22"/>
        <v>#N/A</v>
      </c>
      <c r="AC54" s="21"/>
      <c r="AE54" s="117" t="s">
        <v>354</v>
      </c>
      <c r="AF54" s="52">
        <f>INDEX(SummDir!$5:$113,$A54,AF$117)</f>
        <v>22</v>
      </c>
      <c r="AG54" s="52">
        <f t="shared" si="23"/>
        <v>0</v>
      </c>
      <c r="AH54" s="52"/>
      <c r="AI54" s="52"/>
      <c r="AJ54" s="52"/>
      <c r="AK54" s="52"/>
      <c r="AL54" s="52"/>
      <c r="AM54" s="52"/>
      <c r="AN54" s="52"/>
      <c r="AO54" s="83"/>
      <c r="AP54" s="52">
        <f t="shared" si="24"/>
        <v>3</v>
      </c>
      <c r="AQ54" s="52">
        <f t="shared" si="24"/>
        <v>1</v>
      </c>
      <c r="AR54" s="52">
        <f t="shared" si="24"/>
        <v>3</v>
      </c>
      <c r="AS54" s="52">
        <f t="shared" si="24"/>
        <v>3</v>
      </c>
      <c r="AT54" s="52">
        <f t="shared" si="25"/>
        <v>0</v>
      </c>
      <c r="AU54" s="52">
        <f t="shared" si="25"/>
        <v>0</v>
      </c>
      <c r="AV54" s="52">
        <f t="shared" si="25"/>
        <v>0</v>
      </c>
      <c r="AW54" s="52">
        <f t="shared" si="25"/>
        <v>0</v>
      </c>
      <c r="AX54" s="52">
        <f t="shared" si="26"/>
        <v>33.421936000000002</v>
      </c>
      <c r="AY54" s="52">
        <f t="shared" si="26"/>
        <v>-111.960908</v>
      </c>
    </row>
    <row r="55" spans="1:51" x14ac:dyDescent="0.25">
      <c r="A55" s="16">
        <v>102</v>
      </c>
      <c r="B55" s="141">
        <f>INDEX(SummDir!$5:$113,$A55,B$117)</f>
        <v>164</v>
      </c>
      <c r="C55" s="163" t="str">
        <f>INDEX(SummDir!$5:$113,$A55,C$117)</f>
        <v>Southern Ave</v>
      </c>
      <c r="D55" s="163" t="str">
        <f>INDEX(SummDir!$5:$113,$A55,D$117)</f>
        <v>McClintock Dr</v>
      </c>
      <c r="E55" s="141">
        <f>INDEX(SummDir!$5:$113,$A55,E$117)</f>
        <v>72</v>
      </c>
      <c r="F55" s="141">
        <f t="shared" si="15"/>
        <v>28316</v>
      </c>
      <c r="G55" s="117"/>
      <c r="H55" s="141">
        <f>INDEX(SummDir!$5:$113,$A55,H$117)</f>
        <v>72</v>
      </c>
      <c r="I55" s="141">
        <f t="shared" si="16"/>
        <v>-1</v>
      </c>
      <c r="J55" s="20">
        <v>46</v>
      </c>
      <c r="K55" s="141">
        <f>IF(LEN(INDEX(SummDir!$5:$113,$A55,K$117))=0,NA(),INDEX(SummDir!$5:$113,$A55,K$117))</f>
        <v>18</v>
      </c>
      <c r="L55" s="141">
        <f>INDEX(SummDir!$5:$113,$A55,L$117)</f>
        <v>11</v>
      </c>
      <c r="M55" s="141">
        <f>INDEX(SummDir!$5:$113,$A55,M$117)</f>
        <v>25</v>
      </c>
      <c r="N55" s="141">
        <f ca="1">INDEX(SummDir!$5:$113,$A55,N$117)</f>
        <v>0.22222157634357623</v>
      </c>
      <c r="O55" s="141">
        <f ca="1">INDEX(SummDir!$5:$113,$A55,O$117)</f>
        <v>8.3333578351518292E-2</v>
      </c>
      <c r="P55" s="141">
        <f ca="1">IF(LEN(INDEX(SummDir!$5:$113,$A55,P$117))=0,NA(),INDEX(SummDir!$5:$113,$A55,P$117))</f>
        <v>0.27777727628563037</v>
      </c>
      <c r="Q55" s="141">
        <f ca="1">IF(LEN(INDEX(SummDir!$5:$113,$A55,Q$117))=0,NA(),INDEX(SummDir!$5:$113,$A55,Q$117))</f>
        <v>0.90277757958267379</v>
      </c>
      <c r="R55" s="141">
        <f>INDEX(SummDir!$5:$113,$A55,R$117)</f>
        <v>72</v>
      </c>
      <c r="S55" s="141">
        <f>INDEX(SummDir!$5:$113,$A55,S$117)</f>
        <v>22</v>
      </c>
      <c r="T55" s="141">
        <f>INDEX(SummDir!$5:$113,$A55,T$117)</f>
        <v>50</v>
      </c>
      <c r="U55" s="141">
        <f>INDEX(SummDir!$5:$113,$A55,U$117)</f>
        <v>72</v>
      </c>
      <c r="V55" s="141">
        <f>INDEX(SummDir!$5:$113,$A55,V$117)</f>
        <v>22</v>
      </c>
      <c r="W55" s="141">
        <f t="shared" si="17"/>
        <v>39001</v>
      </c>
      <c r="X55" s="141">
        <f t="shared" si="18"/>
        <v>28316</v>
      </c>
      <c r="Y55" s="141">
        <f t="shared" si="19"/>
        <v>2.5</v>
      </c>
      <c r="Z55" s="141">
        <f t="shared" si="20"/>
        <v>-1</v>
      </c>
      <c r="AA55" s="21">
        <f t="shared" si="21"/>
        <v>0.55110938108213314</v>
      </c>
      <c r="AB55" s="21" t="e">
        <f t="shared" si="22"/>
        <v>#N/A</v>
      </c>
      <c r="AC55" s="137"/>
      <c r="AD55" s="140"/>
      <c r="AE55" s="141" t="s">
        <v>353</v>
      </c>
      <c r="AF55" s="141">
        <f>INDEX(SummDir!$5:$113,$A55,AF$117)</f>
        <v>50</v>
      </c>
      <c r="AG55" s="141">
        <f t="shared" si="23"/>
        <v>0</v>
      </c>
      <c r="AH55" s="141"/>
      <c r="AI55" s="141"/>
      <c r="AJ55" s="141"/>
      <c r="AK55" s="141"/>
      <c r="AL55" s="141"/>
      <c r="AM55" s="141"/>
      <c r="AN55" s="141"/>
      <c r="AO55" s="147"/>
      <c r="AP55" s="141">
        <f t="shared" si="24"/>
        <v>0</v>
      </c>
      <c r="AQ55" s="141">
        <f t="shared" si="24"/>
        <v>0</v>
      </c>
      <c r="AR55" s="141">
        <f t="shared" si="24"/>
        <v>0</v>
      </c>
      <c r="AS55" s="141">
        <f t="shared" si="24"/>
        <v>0</v>
      </c>
      <c r="AT55" s="141">
        <f t="shared" si="25"/>
        <v>0</v>
      </c>
      <c r="AU55" s="141">
        <f t="shared" si="25"/>
        <v>0</v>
      </c>
      <c r="AV55" s="141">
        <f t="shared" si="25"/>
        <v>0</v>
      </c>
      <c r="AW55" s="141">
        <f t="shared" si="25"/>
        <v>0</v>
      </c>
      <c r="AX55" s="141">
        <f t="shared" si="26"/>
        <v>33.394056999999997</v>
      </c>
      <c r="AY55" s="141">
        <f t="shared" si="26"/>
        <v>-111.92066199999999</v>
      </c>
    </row>
    <row r="56" spans="1:51" s="140" customFormat="1" x14ac:dyDescent="0.25">
      <c r="A56" s="16">
        <v>103</v>
      </c>
      <c r="B56" s="141">
        <f>INDEX(SummDir!$5:$113,$A56,B$117)</f>
        <v>165</v>
      </c>
      <c r="C56" s="163" t="str">
        <f>INDEX(SummDir!$5:$113,$A56,C$117)</f>
        <v>University Dr</v>
      </c>
      <c r="D56" s="163" t="str">
        <f>INDEX(SummDir!$5:$113,$A56,D$117)</f>
        <v>Priest Dr</v>
      </c>
      <c r="E56" s="141">
        <f>INDEX(SummDir!$5:$113,$A56,E$117)</f>
        <v>55</v>
      </c>
      <c r="F56" s="141">
        <f t="shared" si="15"/>
        <v>28413</v>
      </c>
      <c r="G56" s="117"/>
      <c r="H56" s="141">
        <f>INDEX(SummDir!$5:$113,$A56,H$117)</f>
        <v>55</v>
      </c>
      <c r="I56" s="141">
        <f t="shared" si="16"/>
        <v>1</v>
      </c>
      <c r="J56" s="20">
        <v>46</v>
      </c>
      <c r="K56" s="141">
        <f>IF(LEN(INDEX(SummDir!$5:$113,$A56,K$117))=0,NA(),INDEX(SummDir!$5:$113,$A56,K$117))</f>
        <v>13.75</v>
      </c>
      <c r="L56" s="141">
        <f>INDEX(SummDir!$5:$113,$A56,L$117)</f>
        <v>14</v>
      </c>
      <c r="M56" s="141">
        <f>INDEX(SummDir!$5:$113,$A56,M$117)</f>
        <v>13.5</v>
      </c>
      <c r="N56" s="141">
        <f ca="1">INDEX(SummDir!$5:$113,$A56,N$117)</f>
        <v>9.0908182961792636E-2</v>
      </c>
      <c r="O56" s="141">
        <f ca="1">INDEX(SummDir!$5:$113,$A56,O$117)</f>
        <v>0.12727265999704712</v>
      </c>
      <c r="P56" s="141">
        <f ca="1">IF(LEN(INDEX(SummDir!$5:$113,$A56,P$117))=0,NA(),INDEX(SummDir!$5:$113,$A56,P$117))</f>
        <v>0.21818091629489378</v>
      </c>
      <c r="Q56" s="141">
        <f ca="1">IF(LEN(INDEX(SummDir!$5:$113,$A56,Q$117))=0,NA(),INDEX(SummDir!$5:$113,$A56,Q$117))</f>
        <v>0.56363726276640547</v>
      </c>
      <c r="R56" s="141">
        <f>INDEX(SummDir!$5:$113,$A56,R$117)</f>
        <v>55</v>
      </c>
      <c r="S56" s="141">
        <f>INDEX(SummDir!$5:$113,$A56,S$117)</f>
        <v>28</v>
      </c>
      <c r="T56" s="141">
        <f>INDEX(SummDir!$5:$113,$A56,T$117)</f>
        <v>27</v>
      </c>
      <c r="U56" s="141">
        <f>INDEX(SummDir!$5:$113,$A56,U$117)</f>
        <v>55</v>
      </c>
      <c r="V56" s="141">
        <f>INDEX(SummDir!$5:$113,$A56,V$117)</f>
        <v>28</v>
      </c>
      <c r="W56" s="141">
        <f t="shared" si="17"/>
        <v>28413</v>
      </c>
      <c r="X56" s="141">
        <f t="shared" si="18"/>
        <v>28413</v>
      </c>
      <c r="Y56" s="141">
        <f t="shared" si="19"/>
        <v>1.2</v>
      </c>
      <c r="Z56" s="141">
        <f t="shared" si="20"/>
        <v>1</v>
      </c>
      <c r="AA56" s="21">
        <f t="shared" si="21"/>
        <v>0.55299727520435971</v>
      </c>
      <c r="AB56" s="21" t="e">
        <f t="shared" si="22"/>
        <v>#N/A</v>
      </c>
      <c r="AC56" s="137"/>
      <c r="AE56" s="141" t="s">
        <v>353</v>
      </c>
      <c r="AF56" s="141">
        <f>INDEX(SummDir!$5:$113,$A56,AF$117)</f>
        <v>27</v>
      </c>
      <c r="AG56" s="141">
        <f t="shared" si="23"/>
        <v>0</v>
      </c>
      <c r="AH56" s="141"/>
      <c r="AI56" s="141"/>
      <c r="AJ56" s="141"/>
      <c r="AK56" s="141"/>
      <c r="AL56" s="141"/>
      <c r="AM56" s="141"/>
      <c r="AN56" s="141"/>
      <c r="AO56" s="147"/>
      <c r="AP56" s="141">
        <f t="shared" si="24"/>
        <v>3</v>
      </c>
      <c r="AQ56" s="141">
        <f t="shared" si="24"/>
        <v>1</v>
      </c>
      <c r="AR56" s="141">
        <f t="shared" si="24"/>
        <v>3</v>
      </c>
      <c r="AS56" s="141">
        <f t="shared" si="24"/>
        <v>3</v>
      </c>
      <c r="AT56" s="141">
        <f t="shared" si="25"/>
        <v>0</v>
      </c>
      <c r="AU56" s="141">
        <f t="shared" si="25"/>
        <v>0</v>
      </c>
      <c r="AV56" s="141">
        <f t="shared" si="25"/>
        <v>0</v>
      </c>
      <c r="AW56" s="141">
        <f t="shared" si="25"/>
        <v>0</v>
      </c>
      <c r="AX56" s="141">
        <f t="shared" si="26"/>
        <v>33.421936000000002</v>
      </c>
      <c r="AY56" s="141">
        <f t="shared" si="26"/>
        <v>-111.960908</v>
      </c>
    </row>
    <row r="57" spans="1:51" s="140" customFormat="1" x14ac:dyDescent="0.25">
      <c r="A57" s="16">
        <v>88</v>
      </c>
      <c r="B57" s="141">
        <f>INDEX(SummDir!$5:$113,$A57,B$117)</f>
        <v>143</v>
      </c>
      <c r="C57" s="163" t="str">
        <f>INDEX(SummDir!$5:$113,$A57,C$117)</f>
        <v>Southern Ave</v>
      </c>
      <c r="D57" s="163" t="str">
        <f>INDEX(SummDir!$5:$113,$A57,D$117)</f>
        <v>Hardy Dr</v>
      </c>
      <c r="E57" s="141">
        <f>INDEX(SummDir!$5:$113,$A57,E$117)</f>
        <v>43</v>
      </c>
      <c r="F57" s="141">
        <f t="shared" si="15"/>
        <v>28429</v>
      </c>
      <c r="G57" s="117"/>
      <c r="H57" s="141">
        <f>INDEX(SummDir!$5:$113,$A57,H$117)</f>
        <v>43</v>
      </c>
      <c r="I57" s="141">
        <f t="shared" si="16"/>
        <v>-1</v>
      </c>
      <c r="J57" s="20">
        <v>46</v>
      </c>
      <c r="K57" s="141">
        <f>IF(LEN(INDEX(SummDir!$5:$113,$A57,K$117))=0,NA(),INDEX(SummDir!$5:$113,$A57,K$117))</f>
        <v>10.75</v>
      </c>
      <c r="L57" s="141">
        <f>INDEX(SummDir!$5:$113,$A57,L$117)</f>
        <v>7.5</v>
      </c>
      <c r="M57" s="141">
        <f>INDEX(SummDir!$5:$113,$A57,M$117)</f>
        <v>14</v>
      </c>
      <c r="N57" s="141">
        <f ca="1">INDEX(SummDir!$5:$113,$A57,N$117)</f>
        <v>0.23255863649534994</v>
      </c>
      <c r="O57" s="141">
        <f ca="1">INDEX(SummDir!$5:$113,$A57,O$117)</f>
        <v>0.25581324634107411</v>
      </c>
      <c r="P57" s="141">
        <f ca="1">IF(LEN(INDEX(SummDir!$5:$113,$A57,P$117))=0,NA(),INDEX(SummDir!$5:$113,$A57,P$117))</f>
        <v>0.20930311656330899</v>
      </c>
      <c r="Q57" s="141">
        <f ca="1">IF(LEN(INDEX(SummDir!$5:$113,$A57,Q$117))=0,NA(),INDEX(SummDir!$5:$113,$A57,Q$117))</f>
        <v>0.930232651949218</v>
      </c>
      <c r="R57" s="141">
        <f>INDEX(SummDir!$5:$113,$A57,R$117)</f>
        <v>43</v>
      </c>
      <c r="S57" s="141">
        <f>INDEX(SummDir!$5:$113,$A57,S$117)</f>
        <v>15</v>
      </c>
      <c r="T57" s="141">
        <f>INDEX(SummDir!$5:$113,$A57,T$117)</f>
        <v>28</v>
      </c>
      <c r="U57" s="141">
        <f>INDEX(SummDir!$5:$113,$A57,U$117)</f>
        <v>43</v>
      </c>
      <c r="V57" s="141">
        <f>INDEX(SummDir!$5:$113,$A57,V$117)</f>
        <v>15</v>
      </c>
      <c r="W57" s="141">
        <f t="shared" si="17"/>
        <v>28429</v>
      </c>
      <c r="X57" s="141">
        <f t="shared" si="18"/>
        <v>28429</v>
      </c>
      <c r="Y57" s="141">
        <f t="shared" si="19"/>
        <v>2.2200000000000002</v>
      </c>
      <c r="Z57" s="141">
        <f t="shared" si="20"/>
        <v>-1</v>
      </c>
      <c r="AA57" s="21">
        <f t="shared" si="21"/>
        <v>0.55330868042039705</v>
      </c>
      <c r="AB57" s="21" t="e">
        <f t="shared" si="22"/>
        <v>#N/A</v>
      </c>
      <c r="AC57" s="137"/>
      <c r="AE57" s="141" t="s">
        <v>353</v>
      </c>
      <c r="AF57" s="141">
        <f>INDEX(SummDir!$5:$113,$A57,AF$117)</f>
        <v>28</v>
      </c>
      <c r="AG57" s="141">
        <f t="shared" si="23"/>
        <v>0</v>
      </c>
      <c r="AH57" s="141"/>
      <c r="AI57" s="141"/>
      <c r="AJ57" s="141"/>
      <c r="AK57" s="141"/>
      <c r="AL57" s="141"/>
      <c r="AM57" s="141"/>
      <c r="AN57" s="141"/>
      <c r="AO57" s="147"/>
      <c r="AP57" s="141">
        <f t="shared" si="24"/>
        <v>3</v>
      </c>
      <c r="AQ57" s="141">
        <f t="shared" si="24"/>
        <v>3</v>
      </c>
      <c r="AR57" s="141">
        <f t="shared" si="24"/>
        <v>0</v>
      </c>
      <c r="AS57" s="141">
        <f t="shared" si="24"/>
        <v>0</v>
      </c>
      <c r="AT57" s="141">
        <f t="shared" si="25"/>
        <v>0</v>
      </c>
      <c r="AU57" s="141">
        <f t="shared" si="25"/>
        <v>0</v>
      </c>
      <c r="AV57" s="141">
        <f t="shared" si="25"/>
        <v>0</v>
      </c>
      <c r="AW57" s="141">
        <f t="shared" si="25"/>
        <v>0</v>
      </c>
      <c r="AX57" s="141">
        <f t="shared" si="26"/>
        <v>33.392845999999999</v>
      </c>
      <c r="AY57" s="141">
        <f t="shared" si="26"/>
        <v>-111.951999</v>
      </c>
    </row>
    <row r="58" spans="1:51" s="140" customFormat="1" x14ac:dyDescent="0.25">
      <c r="A58" s="16">
        <v>99</v>
      </c>
      <c r="B58" s="141">
        <f>INDEX(SummDir!$5:$113,$A58,B$117)</f>
        <v>161</v>
      </c>
      <c r="C58" s="163" t="str">
        <f>INDEX(SummDir!$5:$113,$A58,C$117)</f>
        <v>University Dr</v>
      </c>
      <c r="D58" s="163" t="str">
        <f>INDEX(SummDir!$5:$113,$A58,D$117)</f>
        <v>Price Rd</v>
      </c>
      <c r="E58" s="141">
        <f>INDEX(SummDir!$5:$113,$A58,E$117)</f>
        <v>36</v>
      </c>
      <c r="F58" s="141">
        <f t="shared" si="15"/>
        <v>29056</v>
      </c>
      <c r="G58" s="117"/>
      <c r="H58" s="141">
        <f>INDEX(SummDir!$5:$113,$A58,H$117)</f>
        <v>36</v>
      </c>
      <c r="I58" s="141">
        <f t="shared" si="16"/>
        <v>1</v>
      </c>
      <c r="J58" s="20">
        <v>46</v>
      </c>
      <c r="K58" s="141">
        <f>IF(LEN(INDEX(SummDir!$5:$113,$A58,K$117))=0,NA(),INDEX(SummDir!$5:$113,$A58,K$117))</f>
        <v>18</v>
      </c>
      <c r="L58" s="141" t="e">
        <f>INDEX(SummDir!$5:$113,$A58,L$117)</f>
        <v>#N/A</v>
      </c>
      <c r="M58" s="141">
        <f>INDEX(SummDir!$5:$113,$A58,M$117)</f>
        <v>18</v>
      </c>
      <c r="N58" s="141">
        <f ca="1">INDEX(SummDir!$5:$113,$A58,N$117)</f>
        <v>0.16666676400908564</v>
      </c>
      <c r="O58" s="141">
        <f ca="1">INDEX(SummDir!$5:$113,$A58,O$117)</f>
        <v>0.13888932179002639</v>
      </c>
      <c r="P58" s="141">
        <f ca="1">IF(LEN(INDEX(SummDir!$5:$113,$A58,P$117))=0,NA(),INDEX(SummDir!$5:$113,$A58,P$117))</f>
        <v>0.30555466941366494</v>
      </c>
      <c r="Q58" s="141">
        <f ca="1">IF(LEN(INDEX(SummDir!$5:$113,$A58,Q$117))=0,NA(),INDEX(SummDir!$5:$113,$A58,Q$117))</f>
        <v>0.94444418339238556</v>
      </c>
      <c r="R58" s="141">
        <f>INDEX(SummDir!$5:$113,$A58,R$117)</f>
        <v>36</v>
      </c>
      <c r="S58" s="141" t="e">
        <f>INDEX(SummDir!$5:$113,$A58,S$117)</f>
        <v>#N/A</v>
      </c>
      <c r="T58" s="141">
        <f>INDEX(SummDir!$5:$113,$A58,T$117)</f>
        <v>36</v>
      </c>
      <c r="U58" s="141">
        <f>INDEX(SummDir!$5:$113,$A58,U$117)</f>
        <v>36</v>
      </c>
      <c r="V58" s="141" t="e">
        <f>INDEX(SummDir!$5:$113,$A58,V$117)</f>
        <v>#N/A</v>
      </c>
      <c r="W58" s="141">
        <f t="shared" si="17"/>
        <v>29056</v>
      </c>
      <c r="X58" s="141">
        <f t="shared" si="18"/>
        <v>29056</v>
      </c>
      <c r="Y58" s="141">
        <f t="shared" si="19"/>
        <v>2</v>
      </c>
      <c r="Z58" s="141">
        <f t="shared" si="20"/>
        <v>1</v>
      </c>
      <c r="AA58" s="21">
        <f t="shared" si="21"/>
        <v>0.56551187232386146</v>
      </c>
      <c r="AB58" s="21" t="e">
        <f t="shared" si="22"/>
        <v>#N/A</v>
      </c>
      <c r="AC58" s="137"/>
      <c r="AE58" s="141" t="s">
        <v>353</v>
      </c>
      <c r="AF58" s="141">
        <f>INDEX(SummDir!$5:$113,$A58,AF$117)</f>
        <v>36</v>
      </c>
      <c r="AG58" s="141">
        <f t="shared" si="23"/>
        <v>0</v>
      </c>
      <c r="AH58" s="141"/>
      <c r="AI58" s="141"/>
      <c r="AJ58" s="141"/>
      <c r="AK58" s="141"/>
      <c r="AL58" s="141"/>
      <c r="AM58" s="141"/>
      <c r="AN58" s="141"/>
      <c r="AO58" s="147"/>
      <c r="AP58" s="141">
        <f t="shared" si="24"/>
        <v>0</v>
      </c>
      <c r="AQ58" s="141">
        <f t="shared" si="24"/>
        <v>0</v>
      </c>
      <c r="AR58" s="141">
        <f t="shared" si="24"/>
        <v>3</v>
      </c>
      <c r="AS58" s="141">
        <f t="shared" si="24"/>
        <v>3</v>
      </c>
      <c r="AT58" s="141">
        <f t="shared" si="25"/>
        <v>0</v>
      </c>
      <c r="AU58" s="141">
        <f t="shared" si="25"/>
        <v>0</v>
      </c>
      <c r="AV58" s="141">
        <f t="shared" si="25"/>
        <v>0</v>
      </c>
      <c r="AW58" s="141">
        <f t="shared" si="25"/>
        <v>0</v>
      </c>
      <c r="AX58" s="141">
        <f t="shared" si="26"/>
        <v>33.422013</v>
      </c>
      <c r="AY58" s="141">
        <f t="shared" si="26"/>
        <v>-111.891954</v>
      </c>
    </row>
    <row r="59" spans="1:51" s="140" customFormat="1" x14ac:dyDescent="0.25">
      <c r="A59" s="16">
        <v>21</v>
      </c>
      <c r="B59" s="52">
        <f>INDEX(SummDir!$5:$113,$A59,B$117)</f>
        <v>123</v>
      </c>
      <c r="C59" s="162" t="str">
        <f>INDEX(SummDir!$5:$113,$A59,C$117)</f>
        <v>Western Canal</v>
      </c>
      <c r="D59" s="162"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6.8964647189163494E-2</v>
      </c>
      <c r="O59" s="52">
        <f ca="1">INDEX(SummDir!$5:$113,$A59,O$117)</f>
        <v>0.41379382017729038</v>
      </c>
      <c r="P59" s="52">
        <f ca="1">IF(LEN(INDEX(SummDir!$5:$113,$A59,P$117))=0,NA(),INDEX(SummDir!$5:$113,$A59,P$117))</f>
        <v>0.24137852673864296</v>
      </c>
      <c r="Q59" s="52">
        <f ca="1">IF(LEN(INDEX(SummDir!$5:$113,$A59,Q$117))=0,NA(),INDEX(SummDir!$5:$113,$A59,Q$117))</f>
        <v>0.6206887605367839</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t="e">
        <f t="shared" si="22"/>
        <v>#N/A</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85</v>
      </c>
      <c r="B60" s="141">
        <f>INDEX(SummDir!$5:$113,$A60,B$117)</f>
        <v>139</v>
      </c>
      <c r="C60" s="163" t="str">
        <f>INDEX(SummDir!$5:$113,$A60,C$117)</f>
        <v>Broadway Rd</v>
      </c>
      <c r="D60" s="163" t="str">
        <f>INDEX(SummDir!$5:$113,$A60,D$117)</f>
        <v>College Ave</v>
      </c>
      <c r="E60" s="141">
        <f>INDEX(SummDir!$5:$113,$A60,E$117)</f>
        <v>79</v>
      </c>
      <c r="F60" s="141">
        <f t="shared" si="15"/>
        <v>29614</v>
      </c>
      <c r="G60" s="117"/>
      <c r="H60" s="141">
        <f>INDEX(SummDir!$5:$113,$A60,H$117)</f>
        <v>79</v>
      </c>
      <c r="I60" s="141">
        <f t="shared" si="16"/>
        <v>-1</v>
      </c>
      <c r="J60" s="20">
        <v>46</v>
      </c>
      <c r="K60" s="141">
        <f>IF(LEN(INDEX(SummDir!$5:$113,$A60,K$117))=0,NA(),INDEX(SummDir!$5:$113,$A60,K$117))</f>
        <v>19.75</v>
      </c>
      <c r="L60" s="141">
        <f>INDEX(SummDir!$5:$113,$A60,L$117)</f>
        <v>23.5</v>
      </c>
      <c r="M60" s="141">
        <f>INDEX(SummDir!$5:$113,$A60,M$117)</f>
        <v>16</v>
      </c>
      <c r="N60" s="141">
        <f ca="1">INDEX(SummDir!$5:$113,$A60,N$117)</f>
        <v>0.27848035144375649</v>
      </c>
      <c r="O60" s="141">
        <f ca="1">INDEX(SummDir!$5:$113,$A60,O$117)</f>
        <v>6.3290272404786477E-2</v>
      </c>
      <c r="P60" s="141">
        <f ca="1">IF(LEN(INDEX(SummDir!$5:$113,$A60,P$117))=0,NA(),INDEX(SummDir!$5:$113,$A60,P$117))</f>
        <v>0.30379750475673079</v>
      </c>
      <c r="Q60" s="141">
        <f ca="1">IF(LEN(INDEX(SummDir!$5:$113,$A60,Q$117))=0,NA(),INDEX(SummDir!$5:$113,$A60,Q$117))</f>
        <v>0.89873514674560384</v>
      </c>
      <c r="R60" s="141">
        <f>INDEX(SummDir!$5:$113,$A60,R$117)</f>
        <v>79</v>
      </c>
      <c r="S60" s="141">
        <f>INDEX(SummDir!$5:$113,$A60,S$117)</f>
        <v>47</v>
      </c>
      <c r="T60" s="141">
        <f>INDEX(SummDir!$5:$113,$A60,T$117)</f>
        <v>32</v>
      </c>
      <c r="U60" s="141">
        <f>INDEX(SummDir!$5:$113,$A60,U$117)</f>
        <v>79</v>
      </c>
      <c r="V60" s="141">
        <f>INDEX(SummDir!$5:$113,$A60,V$117)</f>
        <v>47</v>
      </c>
      <c r="W60" s="141">
        <f t="shared" si="17"/>
        <v>29614</v>
      </c>
      <c r="X60" s="141">
        <f t="shared" si="18"/>
        <v>29614</v>
      </c>
      <c r="Y60" s="141">
        <f t="shared" si="19"/>
        <v>0.5</v>
      </c>
      <c r="Z60" s="141">
        <f t="shared" si="20"/>
        <v>-1</v>
      </c>
      <c r="AA60" s="21">
        <f t="shared" si="21"/>
        <v>0.57637212923316461</v>
      </c>
      <c r="AB60" s="21" t="e">
        <f t="shared" si="22"/>
        <v>#N/A</v>
      </c>
      <c r="AC60" s="137"/>
      <c r="AE60" s="141" t="s">
        <v>353</v>
      </c>
      <c r="AF60" s="141">
        <f>INDEX(SummDir!$5:$113,$A60,AF$117)</f>
        <v>32</v>
      </c>
      <c r="AG60" s="141">
        <f t="shared" si="23"/>
        <v>0</v>
      </c>
      <c r="AH60" s="141"/>
      <c r="AI60" s="141"/>
      <c r="AJ60" s="141"/>
      <c r="AK60" s="141"/>
      <c r="AL60" s="141"/>
      <c r="AM60" s="141"/>
      <c r="AN60" s="141"/>
      <c r="AO60" s="147"/>
      <c r="AP60" s="141">
        <f t="shared" si="24"/>
        <v>3</v>
      </c>
      <c r="AQ60" s="141">
        <f t="shared" si="24"/>
        <v>3</v>
      </c>
      <c r="AR60" s="141">
        <f t="shared" si="24"/>
        <v>0</v>
      </c>
      <c r="AS60" s="141">
        <f t="shared" si="24"/>
        <v>0</v>
      </c>
      <c r="AT60" s="141">
        <f t="shared" si="25"/>
        <v>0</v>
      </c>
      <c r="AU60" s="141">
        <f t="shared" si="25"/>
        <v>0</v>
      </c>
      <c r="AV60" s="141">
        <f t="shared" si="25"/>
        <v>0</v>
      </c>
      <c r="AW60" s="141">
        <f t="shared" si="25"/>
        <v>0</v>
      </c>
      <c r="AX60" s="141">
        <f t="shared" si="26"/>
        <v>33.407445000000003</v>
      </c>
      <c r="AY60" s="141">
        <f t="shared" si="26"/>
        <v>-111.93469899999999</v>
      </c>
    </row>
    <row r="61" spans="1:51" s="140" customFormat="1" x14ac:dyDescent="0.25">
      <c r="A61" s="16">
        <v>68</v>
      </c>
      <c r="B61" s="141">
        <f>INDEX(SummDir!$5:$113,$A61,B$117)</f>
        <v>116</v>
      </c>
      <c r="C61" s="163" t="str">
        <f>INDEX(SummDir!$5:$113,$A61,C$117)</f>
        <v>University Dr</v>
      </c>
      <c r="D61" s="163" t="str">
        <f>INDEX(SummDir!$5:$113,$A61,D$117)</f>
        <v>Dorsey Ln</v>
      </c>
      <c r="E61" s="141">
        <f ca="1">INDEX(SummDir!$5:$113,$A61,E$117)</f>
        <v>245</v>
      </c>
      <c r="F61" s="141">
        <f t="shared" si="15"/>
        <v>30015</v>
      </c>
      <c r="G61" s="117"/>
      <c r="H61" s="141">
        <f ca="1">INDEX(SummDir!$5:$113,$A61,H$117)</f>
        <v>245</v>
      </c>
      <c r="I61" s="141">
        <f t="shared" si="16"/>
        <v>1</v>
      </c>
      <c r="J61" s="20">
        <v>36</v>
      </c>
      <c r="K61" s="141">
        <f ca="1">IF(LEN(INDEX(SummDir!$5:$113,$A61,K$117))=0,NA(),INDEX(SummDir!$5:$113,$A61,K$117))</f>
        <v>61.25</v>
      </c>
      <c r="L61" s="141">
        <f ca="1">INDEX(SummDir!$5:$113,$A61,L$117)</f>
        <v>37</v>
      </c>
      <c r="M61" s="141">
        <f>INDEX(SummDir!$5:$113,$A61,M$117)</f>
        <v>85.5</v>
      </c>
      <c r="N61" s="141">
        <f ca="1">INDEX(SummDir!$5:$113,$A61,N$117)</f>
        <v>0.24081610503611911</v>
      </c>
      <c r="O61" s="141">
        <f ca="1">INDEX(SummDir!$5:$113,$A61,O$117)</f>
        <v>0.1020401444380107</v>
      </c>
      <c r="P61" s="141">
        <f ca="1">IF(LEN(INDEX(SummDir!$5:$113,$A61,P$117))=0,NA(),INDEX(SummDir!$5:$113,$A61,P$117))</f>
        <v>0.28367357833447726</v>
      </c>
      <c r="Q61" s="141">
        <f ca="1">IF(LEN(INDEX(SummDir!$5:$113,$A61,Q$117))=0,NA(),INDEX(SummDir!$5:$113,$A61,Q$117))</f>
        <v>0.53061270791769721</v>
      </c>
      <c r="R61" s="141">
        <f ca="1">INDEX(SummDir!$5:$113,$A61,R$117)</f>
        <v>245</v>
      </c>
      <c r="S61" s="141">
        <f ca="1">INDEX(SummDir!$5:$113,$A61,S$117)</f>
        <v>74</v>
      </c>
      <c r="T61" s="141">
        <f>INDEX(SummDir!$5:$113,$A61,T$117)</f>
        <v>171</v>
      </c>
      <c r="U61" s="141">
        <f ca="1">INDEX(SummDir!$5:$113,$A61,U$117)</f>
        <v>245</v>
      </c>
      <c r="V61" s="141">
        <f ca="1">INDEX(SummDir!$5:$113,$A61,V$117)</f>
        <v>74</v>
      </c>
      <c r="W61" s="141">
        <f t="shared" si="17"/>
        <v>30015</v>
      </c>
      <c r="X61" s="141">
        <f t="shared" si="18"/>
        <v>30015</v>
      </c>
      <c r="Y61" s="141">
        <f t="shared" si="19"/>
        <v>0.5</v>
      </c>
      <c r="Z61" s="141">
        <f t="shared" si="20"/>
        <v>1</v>
      </c>
      <c r="AA61" s="21">
        <f t="shared" si="21"/>
        <v>0.58417672246010122</v>
      </c>
      <c r="AB61" s="21" t="e">
        <f t="shared" si="22"/>
        <v>#N/A</v>
      </c>
      <c r="AC61" s="137"/>
      <c r="AE61" s="141" t="s">
        <v>353</v>
      </c>
      <c r="AF61" s="141">
        <f>INDEX(SummDir!$5:$113,$A61,AF$117)</f>
        <v>171</v>
      </c>
      <c r="AG61" s="141">
        <f t="shared" si="23"/>
        <v>0</v>
      </c>
      <c r="AH61" s="141"/>
      <c r="AI61" s="141"/>
      <c r="AJ61" s="141"/>
      <c r="AK61" s="141"/>
      <c r="AL61" s="141"/>
      <c r="AM61" s="141"/>
      <c r="AN61" s="141"/>
      <c r="AO61" s="147"/>
      <c r="AP61" s="141">
        <f t="shared" si="24"/>
        <v>2</v>
      </c>
      <c r="AQ61" s="141">
        <f t="shared" si="24"/>
        <v>0</v>
      </c>
      <c r="AR61" s="141">
        <f t="shared" si="24"/>
        <v>3</v>
      </c>
      <c r="AS61" s="141">
        <f t="shared" si="24"/>
        <v>3</v>
      </c>
      <c r="AT61" s="141">
        <f t="shared" si="25"/>
        <v>0</v>
      </c>
      <c r="AU61" s="141">
        <f t="shared" si="25"/>
        <v>0</v>
      </c>
      <c r="AV61" s="141">
        <f t="shared" si="25"/>
        <v>0</v>
      </c>
      <c r="AW61" s="141">
        <f t="shared" si="25"/>
        <v>0</v>
      </c>
      <c r="AX61" s="141">
        <f t="shared" si="26"/>
        <v>33.421779999999998</v>
      </c>
      <c r="AY61" s="141">
        <f t="shared" si="26"/>
        <v>-111.91791000000001</v>
      </c>
    </row>
    <row r="62" spans="1:51" s="140" customFormat="1" x14ac:dyDescent="0.25">
      <c r="A62" s="16">
        <v>69</v>
      </c>
      <c r="B62" s="141">
        <f>INDEX(SummDir!$5:$113,$A62,B$117)</f>
        <v>117</v>
      </c>
      <c r="C62" s="163" t="str">
        <f>INDEX(SummDir!$5:$113,$A62,C$117)</f>
        <v>University Dr</v>
      </c>
      <c r="D62" s="163" t="str">
        <f>INDEX(SummDir!$5:$113,$A62,D$117)</f>
        <v>Rural Rd</v>
      </c>
      <c r="E62" s="141">
        <f>INDEX(SummDir!$5:$113,$A62,E$117)</f>
        <v>389</v>
      </c>
      <c r="F62" s="141">
        <f t="shared" si="15"/>
        <v>30015</v>
      </c>
      <c r="G62" s="117"/>
      <c r="H62" s="141">
        <f>INDEX(SummDir!$5:$113,$A62,H$117)</f>
        <v>389</v>
      </c>
      <c r="I62" s="141">
        <f t="shared" si="16"/>
        <v>1</v>
      </c>
      <c r="J62" s="20">
        <v>37</v>
      </c>
      <c r="K62" s="141">
        <f>IF(LEN(INDEX(SummDir!$5:$113,$A62,K$117))=0,NA(),INDEX(SummDir!$5:$113,$A62,K$117))</f>
        <v>97.25</v>
      </c>
      <c r="L62" s="141">
        <f>INDEX(SummDir!$5:$113,$A62,L$117)</f>
        <v>69</v>
      </c>
      <c r="M62" s="141">
        <f>INDEX(SummDir!$5:$113,$A62,M$117)</f>
        <v>125.5</v>
      </c>
      <c r="N62" s="141">
        <f ca="1">INDEX(SummDir!$5:$113,$A62,N$117)</f>
        <v>0.30591340307126602</v>
      </c>
      <c r="O62" s="141">
        <f ca="1">INDEX(SummDir!$5:$113,$A62,O$117)</f>
        <v>7.7121755938205153E-2</v>
      </c>
      <c r="P62" s="141">
        <f ca="1">IF(LEN(INDEX(SummDir!$5:$113,$A62,P$117))=0,NA(),INDEX(SummDir!$5:$113,$A62,P$117))</f>
        <v>0.32133666572336783</v>
      </c>
      <c r="Q62" s="141">
        <f ca="1">IF(LEN(INDEX(SummDir!$5:$113,$A62,Q$117))=0,NA(),INDEX(SummDir!$5:$113,$A62,Q$117))</f>
        <v>0.29563071400110913</v>
      </c>
      <c r="R62" s="141">
        <f>INDEX(SummDir!$5:$113,$A62,R$117)</f>
        <v>389</v>
      </c>
      <c r="S62" s="141">
        <f>INDEX(SummDir!$5:$113,$A62,S$117)</f>
        <v>138</v>
      </c>
      <c r="T62" s="141">
        <f>INDEX(SummDir!$5:$113,$A62,T$117)</f>
        <v>251</v>
      </c>
      <c r="U62" s="141">
        <f>INDEX(SummDir!$5:$113,$A62,U$117)</f>
        <v>389</v>
      </c>
      <c r="V62" s="141">
        <f>INDEX(SummDir!$5:$113,$A62,V$117)</f>
        <v>138</v>
      </c>
      <c r="W62" s="141">
        <f t="shared" si="17"/>
        <v>51380</v>
      </c>
      <c r="X62" s="141">
        <f t="shared" si="18"/>
        <v>30015</v>
      </c>
      <c r="Y62" s="141">
        <f t="shared" si="19"/>
        <v>0</v>
      </c>
      <c r="Z62" s="141">
        <f t="shared" si="20"/>
        <v>1</v>
      </c>
      <c r="AA62" s="21">
        <f t="shared" si="21"/>
        <v>0.58417672246010122</v>
      </c>
      <c r="AB62" s="21" t="e">
        <f t="shared" si="22"/>
        <v>#N/A</v>
      </c>
      <c r="AC62" s="137"/>
      <c r="AE62" s="141" t="s">
        <v>353</v>
      </c>
      <c r="AF62" s="141">
        <f>INDEX(SummDir!$5:$113,$A62,AF$117)</f>
        <v>251</v>
      </c>
      <c r="AG62" s="141">
        <f t="shared" si="23"/>
        <v>0</v>
      </c>
      <c r="AH62" s="141"/>
      <c r="AI62" s="141"/>
      <c r="AJ62" s="141"/>
      <c r="AK62" s="141"/>
      <c r="AL62" s="141"/>
      <c r="AM62" s="141"/>
      <c r="AN62" s="141"/>
      <c r="AO62" s="147"/>
      <c r="AP62" s="141">
        <f t="shared" ref="AP62:AS81" si="27">IF(ISERROR(MATCH($B62,loc_ID,0)),"",INDEX(Lane,MATCH($B62,loc_ID,0),MATCH(AP$1,LaneHdr,0)))</f>
        <v>0</v>
      </c>
      <c r="AQ62" s="141">
        <f t="shared" si="27"/>
        <v>0</v>
      </c>
      <c r="AR62" s="141">
        <f t="shared" si="27"/>
        <v>3</v>
      </c>
      <c r="AS62" s="141">
        <f t="shared" si="27"/>
        <v>3</v>
      </c>
      <c r="AT62" s="141">
        <f t="shared" ref="AT62:AW81" si="28">IF(ISERROR(MATCH($B62,loc_ID,0)),"",INDEX(Cordon,MATCH($B62,loc_ID,0),AT$116))</f>
        <v>0</v>
      </c>
      <c r="AU62" s="141">
        <f t="shared" si="28"/>
        <v>0</v>
      </c>
      <c r="AV62" s="141">
        <f t="shared" si="28"/>
        <v>0</v>
      </c>
      <c r="AW62" s="141">
        <f t="shared" si="28"/>
        <v>1</v>
      </c>
      <c r="AX62" s="141">
        <f t="shared" ref="AX62:AY81" si="29">IF(ISBLANK(INDEX(GPS_,MATCH($B62,loc_ID,0),AX$116)),"",INDEX(GPS_,MATCH($B62,loc_ID,0),AX$116))</f>
        <v>33.422044999999997</v>
      </c>
      <c r="AY62" s="141">
        <f t="shared" si="29"/>
        <v>-111.926299</v>
      </c>
    </row>
    <row r="63" spans="1:51" s="140" customFormat="1" x14ac:dyDescent="0.25">
      <c r="A63" s="16">
        <v>94</v>
      </c>
      <c r="B63" s="141">
        <f>INDEX(SummDir!$5:$113,$A63,B$117)</f>
        <v>155</v>
      </c>
      <c r="C63" s="163" t="str">
        <f>INDEX(SummDir!$5:$113,$A63,C$117)</f>
        <v>University Dr</v>
      </c>
      <c r="D63" s="163" t="str">
        <f>INDEX(SummDir!$5:$113,$A63,D$117)</f>
        <v>McClintock Dr</v>
      </c>
      <c r="E63" s="141">
        <f>INDEX(SummDir!$5:$113,$A63,E$117)</f>
        <v>175</v>
      </c>
      <c r="F63" s="141">
        <f t="shared" si="15"/>
        <v>30015</v>
      </c>
      <c r="G63" s="117"/>
      <c r="H63" s="141">
        <f>INDEX(SummDir!$5:$113,$A63,H$117)</f>
        <v>175</v>
      </c>
      <c r="I63" s="141">
        <f t="shared" si="16"/>
        <v>1</v>
      </c>
      <c r="J63" s="20">
        <v>46</v>
      </c>
      <c r="K63" s="141">
        <f>IF(LEN(INDEX(SummDir!$5:$113,$A63,K$117))=0,NA(),INDEX(SummDir!$5:$113,$A63,K$117))</f>
        <v>43.75</v>
      </c>
      <c r="L63" s="141">
        <f>INDEX(SummDir!$5:$113,$A63,L$117)</f>
        <v>33</v>
      </c>
      <c r="M63" s="141">
        <f>INDEX(SummDir!$5:$113,$A63,M$117)</f>
        <v>54.5</v>
      </c>
      <c r="N63" s="141">
        <f ca="1">INDEX(SummDir!$5:$113,$A63,N$117)</f>
        <v>0.1771419559129068</v>
      </c>
      <c r="O63" s="141">
        <f ca="1">INDEX(SummDir!$5:$113,$A63,O$117)</f>
        <v>0.16000020464181397</v>
      </c>
      <c r="P63" s="141">
        <f ca="1">IF(LEN(INDEX(SummDir!$5:$113,$A63,P$117))=0,NA(),INDEX(SummDir!$5:$113,$A63,P$117))</f>
        <v>0.26285662068989929</v>
      </c>
      <c r="Q63" s="141">
        <f ca="1">IF(LEN(INDEX(SummDir!$5:$113,$A63,Q$117))=0,NA(),INDEX(SummDir!$5:$113,$A63,Q$117))</f>
        <v>0.77714322852313933</v>
      </c>
      <c r="R63" s="141">
        <f>INDEX(SummDir!$5:$113,$A63,R$117)</f>
        <v>175</v>
      </c>
      <c r="S63" s="141">
        <f>INDEX(SummDir!$5:$113,$A63,S$117)</f>
        <v>66</v>
      </c>
      <c r="T63" s="141">
        <f>INDEX(SummDir!$5:$113,$A63,T$117)</f>
        <v>109</v>
      </c>
      <c r="U63" s="141">
        <f>INDEX(SummDir!$5:$113,$A63,U$117)</f>
        <v>175</v>
      </c>
      <c r="V63" s="141">
        <f>INDEX(SummDir!$5:$113,$A63,V$117)</f>
        <v>66</v>
      </c>
      <c r="W63" s="141">
        <f t="shared" si="17"/>
        <v>36366</v>
      </c>
      <c r="X63" s="141">
        <f t="shared" si="18"/>
        <v>30015</v>
      </c>
      <c r="Y63" s="141">
        <f t="shared" si="19"/>
        <v>1</v>
      </c>
      <c r="Z63" s="141">
        <f t="shared" si="20"/>
        <v>1</v>
      </c>
      <c r="AA63" s="21">
        <f t="shared" si="21"/>
        <v>0.58417672246010122</v>
      </c>
      <c r="AB63" s="21" t="e">
        <f t="shared" si="22"/>
        <v>#N/A</v>
      </c>
      <c r="AC63" s="137"/>
      <c r="AE63" s="141" t="s">
        <v>353</v>
      </c>
      <c r="AF63" s="141">
        <f>INDEX(SummDir!$5:$113,$A63,AF$117)</f>
        <v>109</v>
      </c>
      <c r="AG63" s="141">
        <f t="shared" si="23"/>
        <v>0</v>
      </c>
      <c r="AH63" s="141"/>
      <c r="AI63" s="141"/>
      <c r="AJ63" s="141"/>
      <c r="AK63" s="141"/>
      <c r="AL63" s="141"/>
      <c r="AM63" s="141"/>
      <c r="AN63" s="141"/>
      <c r="AO63" s="147"/>
      <c r="AP63" s="141">
        <f t="shared" si="27"/>
        <v>3</v>
      </c>
      <c r="AQ63" s="141">
        <f t="shared" si="27"/>
        <v>3</v>
      </c>
      <c r="AR63" s="141">
        <f t="shared" si="27"/>
        <v>3</v>
      </c>
      <c r="AS63" s="141">
        <f t="shared" si="27"/>
        <v>3</v>
      </c>
      <c r="AT63" s="141">
        <f t="shared" si="28"/>
        <v>0</v>
      </c>
      <c r="AU63" s="141">
        <f t="shared" si="28"/>
        <v>0</v>
      </c>
      <c r="AV63" s="141">
        <f t="shared" si="28"/>
        <v>0</v>
      </c>
      <c r="AW63" s="141">
        <f t="shared" si="28"/>
        <v>0</v>
      </c>
      <c r="AX63" s="141">
        <f t="shared" si="29"/>
        <v>33.417368000000003</v>
      </c>
      <c r="AY63" s="141">
        <f t="shared" si="29"/>
        <v>-111.92255400000001</v>
      </c>
    </row>
    <row r="64" spans="1:51" s="140" customFormat="1" x14ac:dyDescent="0.25">
      <c r="A64" s="16">
        <v>84</v>
      </c>
      <c r="B64" s="141">
        <f>INDEX(SummDir!$5:$113,$A64,B$117)</f>
        <v>138</v>
      </c>
      <c r="C64" s="163" t="str">
        <f>INDEX(SummDir!$5:$113,$A64,C$117)</f>
        <v>Broadway Rd</v>
      </c>
      <c r="D64" s="163" t="str">
        <f>INDEX(SummDir!$5:$113,$A64,D$117)</f>
        <v>Rural Rd</v>
      </c>
      <c r="E64" s="141">
        <f>INDEX(SummDir!$5:$113,$A64,E$117)</f>
        <v>94</v>
      </c>
      <c r="F64" s="141">
        <f t="shared" si="15"/>
        <v>30063</v>
      </c>
      <c r="G64" s="117"/>
      <c r="H64" s="141">
        <f>INDEX(SummDir!$5:$113,$A64,H$117)</f>
        <v>94</v>
      </c>
      <c r="I64" s="141">
        <f t="shared" si="16"/>
        <v>-1</v>
      </c>
      <c r="J64" s="20">
        <v>46</v>
      </c>
      <c r="K64" s="141">
        <f>IF(LEN(INDEX(SummDir!$5:$113,$A64,K$117))=0,NA(),INDEX(SummDir!$5:$113,$A64,K$117))</f>
        <v>23.5</v>
      </c>
      <c r="L64" s="141">
        <f>INDEX(SummDir!$5:$113,$A64,L$117)</f>
        <v>19</v>
      </c>
      <c r="M64" s="141">
        <f>INDEX(SummDir!$5:$113,$A64,M$117)</f>
        <v>28</v>
      </c>
      <c r="N64" s="141">
        <f ca="1">INDEX(SummDir!$5:$113,$A64,N$117)</f>
        <v>0.12765881402881449</v>
      </c>
      <c r="O64" s="141">
        <f ca="1">INDEX(SummDir!$5:$113,$A64,O$117)</f>
        <v>9.5745219549239632E-2</v>
      </c>
      <c r="P64" s="141">
        <f ca="1">IF(LEN(INDEX(SummDir!$5:$113,$A64,P$117))=0,NA(),INDEX(SummDir!$5:$113,$A64,P$117))</f>
        <v>0.36170281771611629</v>
      </c>
      <c r="Q64" s="141">
        <f ca="1">IF(LEN(INDEX(SummDir!$5:$113,$A64,Q$117))=0,NA(),INDEX(SummDir!$5:$113,$A64,Q$117))</f>
        <v>0.97872390909448392</v>
      </c>
      <c r="R64" s="141">
        <f>INDEX(SummDir!$5:$113,$A64,R$117)</f>
        <v>94</v>
      </c>
      <c r="S64" s="141">
        <f>INDEX(SummDir!$5:$113,$A64,S$117)</f>
        <v>38</v>
      </c>
      <c r="T64" s="141">
        <f>INDEX(SummDir!$5:$113,$A64,T$117)</f>
        <v>56</v>
      </c>
      <c r="U64" s="141">
        <f>INDEX(SummDir!$5:$113,$A64,U$117)</f>
        <v>94</v>
      </c>
      <c r="V64" s="141">
        <f>INDEX(SummDir!$5:$113,$A64,V$117)</f>
        <v>38</v>
      </c>
      <c r="W64" s="141">
        <f t="shared" si="17"/>
        <v>44120</v>
      </c>
      <c r="X64" s="141">
        <f t="shared" si="18"/>
        <v>30063</v>
      </c>
      <c r="Y64" s="141">
        <f t="shared" si="19"/>
        <v>0.5</v>
      </c>
      <c r="Z64" s="141">
        <f t="shared" si="20"/>
        <v>-1</v>
      </c>
      <c r="AA64" s="21">
        <f t="shared" si="21"/>
        <v>0.58511093810821335</v>
      </c>
      <c r="AB64" s="21" t="e">
        <f t="shared" si="22"/>
        <v>#N/A</v>
      </c>
      <c r="AC64" s="137"/>
      <c r="AE64" s="141" t="s">
        <v>353</v>
      </c>
      <c r="AF64" s="141">
        <f>INDEX(SummDir!$5:$113,$A64,AF$117)</f>
        <v>56</v>
      </c>
      <c r="AG64" s="141">
        <f t="shared" si="23"/>
        <v>0</v>
      </c>
      <c r="AH64" s="141"/>
      <c r="AI64" s="141"/>
      <c r="AJ64" s="141"/>
      <c r="AK64" s="141"/>
      <c r="AL64" s="141"/>
      <c r="AM64" s="141"/>
      <c r="AN64" s="141"/>
      <c r="AO64" s="147"/>
      <c r="AP64" s="141">
        <f t="shared" si="27"/>
        <v>0</v>
      </c>
      <c r="AQ64" s="141">
        <f t="shared" si="27"/>
        <v>0</v>
      </c>
      <c r="AR64" s="141">
        <f t="shared" si="27"/>
        <v>0</v>
      </c>
      <c r="AS64" s="141">
        <f t="shared" si="27"/>
        <v>0</v>
      </c>
      <c r="AT64" s="141">
        <f t="shared" si="28"/>
        <v>0</v>
      </c>
      <c r="AU64" s="141">
        <f t="shared" si="28"/>
        <v>0</v>
      </c>
      <c r="AV64" s="141">
        <f t="shared" si="28"/>
        <v>0</v>
      </c>
      <c r="AW64" s="141">
        <f t="shared" si="28"/>
        <v>0</v>
      </c>
      <c r="AX64" s="141">
        <f t="shared" si="29"/>
        <v>33.407445000000003</v>
      </c>
      <c r="AY64" s="141">
        <f t="shared" si="29"/>
        <v>-111.926098</v>
      </c>
    </row>
    <row r="65" spans="1:51" s="140" customFormat="1" x14ac:dyDescent="0.25">
      <c r="A65" s="16">
        <v>22</v>
      </c>
      <c r="B65" s="52">
        <f>INDEX(SummDir!$5:$113,$A65,B$117)</f>
        <v>124</v>
      </c>
      <c r="C65" s="162" t="str">
        <f>INDEX(SummDir!$5:$113,$A65,C$117)</f>
        <v>Western Canal</v>
      </c>
      <c r="D65" s="162" t="str">
        <f>INDEX(SummDir!$5:$113,$A65,D$117)</f>
        <v>McClintock Dr</v>
      </c>
      <c r="E65" s="52">
        <f>INDEX(SummDir!$5:$113,$A65,E$117)</f>
        <v>44</v>
      </c>
      <c r="F65" s="52">
        <f t="shared" si="15"/>
        <v>30170</v>
      </c>
      <c r="G65" s="117"/>
      <c r="H65" s="52">
        <f>INDEX(SummDir!$5:$113,$A65,H$117)</f>
        <v>44</v>
      </c>
      <c r="I65" s="52">
        <f t="shared" si="16"/>
        <v>1</v>
      </c>
      <c r="J65" s="20">
        <v>19</v>
      </c>
      <c r="K65" s="52">
        <f>IF(LEN(INDEX(SummDir!$5:$113,$A65,K$117))=0,NA(),INDEX(SummDir!$5:$113,$A65,K$117))</f>
        <v>11</v>
      </c>
      <c r="L65" s="52">
        <f>INDEX(SummDir!$5:$113,$A65,L$117)</f>
        <v>10</v>
      </c>
      <c r="M65" s="52">
        <f>INDEX(SummDir!$5:$113,$A65,M$117)</f>
        <v>12</v>
      </c>
      <c r="N65" s="52">
        <f ca="1">INDEX(SummDir!$5:$113,$A65,N$117)</f>
        <v>0.29545434236129947</v>
      </c>
      <c r="O65" s="52">
        <f ca="1">INDEX(SummDir!$5:$113,$A65,O$117)</f>
        <v>0.43181902262537525</v>
      </c>
      <c r="P65" s="52">
        <f ca="1">IF(LEN(INDEX(SummDir!$5:$113,$A65,P$117))=0,NA(),INDEX(SummDir!$5:$113,$A65,P$117))</f>
        <v>0.40909079091544076</v>
      </c>
      <c r="Q65" s="52">
        <f ca="1">IF(LEN(INDEX(SummDir!$5:$113,$A65,Q$117))=0,NA(),INDEX(SummDir!$5:$113,$A65,Q$117))</f>
        <v>0.74999949386696663</v>
      </c>
      <c r="R65" s="52">
        <f>INDEX(SummDir!$5:$113,$A65,R$117)</f>
        <v>44</v>
      </c>
      <c r="S65" s="52">
        <f>INDEX(SummDir!$5:$113,$A65,S$117)</f>
        <v>20</v>
      </c>
      <c r="T65" s="52">
        <f>INDEX(SummDir!$5:$113,$A65,T$117)</f>
        <v>24</v>
      </c>
      <c r="U65" s="52">
        <f>INDEX(SummDir!$5:$113,$A65,U$117)</f>
        <v>44</v>
      </c>
      <c r="V65" s="52">
        <f>INDEX(SummDir!$5:$113,$A65,V$117)</f>
        <v>20</v>
      </c>
      <c r="W65" s="52">
        <f t="shared" si="17"/>
        <v>30170</v>
      </c>
      <c r="X65" s="52">
        <f t="shared" si="18"/>
        <v>30170</v>
      </c>
      <c r="Y65" s="52">
        <f t="shared" si="19"/>
        <v>5</v>
      </c>
      <c r="Z65" s="52">
        <f t="shared" si="20"/>
        <v>1</v>
      </c>
      <c r="AA65" s="21">
        <f t="shared" si="21"/>
        <v>0.58719346049046317</v>
      </c>
      <c r="AB65" s="21" t="e">
        <f t="shared" si="22"/>
        <v>#N/A</v>
      </c>
      <c r="AC65" s="21"/>
      <c r="AD65"/>
      <c r="AE65" s="117" t="s">
        <v>354</v>
      </c>
      <c r="AF65" s="52">
        <f>INDEX(SummDir!$5:$113,$A65,AF$117)</f>
        <v>24</v>
      </c>
      <c r="AG65" s="52">
        <f t="shared" si="23"/>
        <v>0</v>
      </c>
      <c r="AH65" s="52"/>
      <c r="AI65" s="52"/>
      <c r="AJ65" s="52"/>
      <c r="AK65" s="52"/>
      <c r="AL65" s="52"/>
      <c r="AM65" s="52"/>
      <c r="AN65" s="52"/>
      <c r="AO65" s="83"/>
      <c r="AP65" s="52">
        <f t="shared" si="27"/>
        <v>3</v>
      </c>
      <c r="AQ65" s="52">
        <f t="shared" si="27"/>
        <v>3</v>
      </c>
      <c r="AR65" s="52">
        <f t="shared" si="27"/>
        <v>4</v>
      </c>
      <c r="AS65" s="52">
        <f t="shared" si="27"/>
        <v>4</v>
      </c>
      <c r="AT65" s="52">
        <f t="shared" si="28"/>
        <v>0</v>
      </c>
      <c r="AU65" s="52">
        <f t="shared" si="28"/>
        <v>0</v>
      </c>
      <c r="AV65" s="52">
        <f t="shared" si="28"/>
        <v>0</v>
      </c>
      <c r="AW65" s="52">
        <f t="shared" si="28"/>
        <v>0</v>
      </c>
      <c r="AX65" s="52">
        <f t="shared" si="29"/>
        <v>33.356769999999997</v>
      </c>
      <c r="AY65" s="52">
        <f t="shared" si="29"/>
        <v>-111.91153</v>
      </c>
    </row>
    <row r="66" spans="1:51" s="140" customFormat="1" x14ac:dyDescent="0.25">
      <c r="A66" s="16">
        <v>43</v>
      </c>
      <c r="B66" s="52">
        <f>INDEX(SummDir!$5:$113,$A66,B$117)</f>
        <v>159</v>
      </c>
      <c r="C66" s="162" t="str">
        <f>INDEX(SummDir!$5:$113,$A66,C$117)</f>
        <v>Broadway Rd</v>
      </c>
      <c r="D66" s="162" t="str">
        <f>INDEX(SummDir!$5:$113,$A66,D$117)</f>
        <v>McClintock Dr</v>
      </c>
      <c r="E66" s="52">
        <f>INDEX(SummDir!$5:$113,$A66,E$117)</f>
        <v>33</v>
      </c>
      <c r="F66" s="52">
        <f t="shared" ref="F66:F97" si="30">X66</f>
        <v>31175</v>
      </c>
      <c r="G66" s="117"/>
      <c r="H66" s="52">
        <f>INDEX(SummDir!$5:$113,$A66,H$117)</f>
        <v>33</v>
      </c>
      <c r="I66" s="52">
        <f t="shared" ref="I66:I97" si="31">Z66</f>
        <v>-1</v>
      </c>
      <c r="J66" s="20">
        <v>19</v>
      </c>
      <c r="K66" s="52">
        <f>IF(LEN(INDEX(SummDir!$5:$113,$A66,K$117))=0,NA(),INDEX(SummDir!$5:$113,$A66,K$117))</f>
        <v>16.5</v>
      </c>
      <c r="L66" s="52">
        <f>INDEX(SummDir!$5:$113,$A66,L$117)</f>
        <v>16.5</v>
      </c>
      <c r="M66" s="52" t="e">
        <f>INDEX(SummDir!$5:$113,$A66,M$117)</f>
        <v>#N/A</v>
      </c>
      <c r="N66" s="52">
        <f ca="1">INDEX(SummDir!$5:$113,$A66,N$117)</f>
        <v>0.1212121319159785</v>
      </c>
      <c r="O66" s="52">
        <f ca="1">INDEX(SummDir!$5:$113,$A66,O$117)</f>
        <v>0.18181722543462597</v>
      </c>
      <c r="P66" s="52">
        <f ca="1">IF(LEN(INDEX(SummDir!$5:$113,$A66,P$117))=0,NA(),INDEX(SummDir!$5:$113,$A66,P$117))</f>
        <v>0.39393876263278932</v>
      </c>
      <c r="Q66" s="52">
        <f ca="1">IF(LEN(INDEX(SummDir!$5:$113,$A66,Q$117))=0,NA(),INDEX(SummDir!$5:$113,$A66,Q$117))</f>
        <v>0.93939356812938957</v>
      </c>
      <c r="R66" s="52">
        <f>INDEX(SummDir!$5:$113,$A66,R$117)</f>
        <v>33</v>
      </c>
      <c r="S66" s="52">
        <f>INDEX(SummDir!$5:$113,$A66,S$117)</f>
        <v>33</v>
      </c>
      <c r="T66" s="52" t="e">
        <f>INDEX(SummDir!$5:$113,$A66,T$117)</f>
        <v>#N/A</v>
      </c>
      <c r="U66" s="52">
        <f>INDEX(SummDir!$5:$113,$A66,U$117)</f>
        <v>33</v>
      </c>
      <c r="V66" s="52">
        <f>INDEX(SummDir!$5:$113,$A66,V$117)</f>
        <v>33</v>
      </c>
      <c r="W66" s="52">
        <f t="shared" ref="W66:W97" si="32">IF(ISERROR(MATCH($B66,loc_ID,0)),"",INDEX(TrfCnt_by_loc,MATCH($B66,loc_ID,0)))</f>
        <v>32138</v>
      </c>
      <c r="X66" s="52">
        <f t="shared" ref="X66:X97" si="33">IF(LEN(INDEX(TC_loc_dir,MATCH($B66,loc_ID,0),IF(AE66="NS",1,2)))=0,NA(),INDEX(TC_loc_dir,MATCH($B66,loc_ID,0),IF(AE66="NS",1,2)))</f>
        <v>31175</v>
      </c>
      <c r="Y66" s="52">
        <f t="shared" ref="Y66:Y97" si="34">IF(LEN(INDEX(Loc_Dist,MATCH($B66,loc_ID,0)))=0,NA(),INDEX(Loc_Dist,MATCH($B66,loc_ID,0)))</f>
        <v>1.5</v>
      </c>
      <c r="Z66" s="52">
        <f t="shared" ref="Z66:Z97" si="35">IF(AND(AE66="NS",SUM(AP66,AQ66)&gt;0),Z$116,IF(AND(AE66="EW",SUM(AR66,AS66)&gt;0),Z$116,Z$117))</f>
        <v>-1</v>
      </c>
      <c r="AA66" s="21">
        <f t="shared" ref="AA66:AA97" si="36">IF(LEN(X66)&gt;0,X66/X$114,"")</f>
        <v>0.60675360062281047</v>
      </c>
      <c r="AB66" s="21" t="e">
        <f t="shared" ref="AB66:AB97" si="37">IF(ISNUMBER(Y66),Y66/Y$114,"")</f>
        <v>#N/A</v>
      </c>
      <c r="AC66" s="21"/>
      <c r="AD66"/>
      <c r="AE66" s="117" t="s">
        <v>354</v>
      </c>
      <c r="AF66" s="52" t="e">
        <f>INDEX(SummDir!$5:$113,$A66,AF$117)</f>
        <v>#N/A</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33.407432999999997</v>
      </c>
      <c r="AY66" s="52">
        <f t="shared" si="29"/>
        <v>-111.90910700000001</v>
      </c>
    </row>
    <row r="67" spans="1:51" s="140" customFormat="1" x14ac:dyDescent="0.25">
      <c r="A67" s="16">
        <v>91</v>
      </c>
      <c r="B67" s="141">
        <f>INDEX(SummDir!$5:$113,$A67,B$117)</f>
        <v>146</v>
      </c>
      <c r="C67" s="163" t="str">
        <f>INDEX(SummDir!$5:$113,$A67,C$117)</f>
        <v>Broadway Rd</v>
      </c>
      <c r="D67" s="163" t="str">
        <f>INDEX(SummDir!$5:$113,$A67,D$117)</f>
        <v>Mill Ave</v>
      </c>
      <c r="E67" s="141">
        <f ca="1">INDEX(SummDir!$5:$113,$A67,E$117)</f>
        <v>44</v>
      </c>
      <c r="F67" s="141">
        <f t="shared" si="30"/>
        <v>31585</v>
      </c>
      <c r="G67" s="117"/>
      <c r="H67" s="141">
        <f ca="1">INDEX(SummDir!$5:$113,$A67,H$117)</f>
        <v>44</v>
      </c>
      <c r="I67" s="141">
        <f t="shared" si="31"/>
        <v>-1</v>
      </c>
      <c r="J67" s="20">
        <v>46</v>
      </c>
      <c r="K67" s="141">
        <f ca="1">IF(LEN(INDEX(SummDir!$5:$113,$A67,K$117))=0,NA(),INDEX(SummDir!$5:$113,$A67,K$117))</f>
        <v>11</v>
      </c>
      <c r="L67" s="141">
        <f ca="1">INDEX(SummDir!$5:$113,$A67,L$117)</f>
        <v>8</v>
      </c>
      <c r="M67" s="141">
        <f ca="1">INDEX(SummDir!$5:$113,$A67,M$117)</f>
        <v>14</v>
      </c>
      <c r="N67" s="141">
        <f ca="1">INDEX(SummDir!$5:$113,$A67,N$117)</f>
        <v>0.15909108258033672</v>
      </c>
      <c r="O67" s="141">
        <f ca="1">INDEX(SummDir!$5:$113,$A67,O$117)</f>
        <v>4.5455327005430111E-2</v>
      </c>
      <c r="P67" s="141">
        <f ca="1">IF(LEN(INDEX(SummDir!$5:$113,$A67,P$117))=0,NA(),INDEX(SummDir!$5:$113,$A67,P$117))</f>
        <v>5.6818133985450048E-2</v>
      </c>
      <c r="Q67" s="141">
        <f ca="1">IF(LEN(INDEX(SummDir!$5:$113,$A67,Q$117))=0,NA(),INDEX(SummDir!$5:$113,$A67,Q$117))</f>
        <v>0.40909064728627587</v>
      </c>
      <c r="R67" s="141">
        <f ca="1">INDEX(SummDir!$5:$113,$A67,R$117)</f>
        <v>44</v>
      </c>
      <c r="S67" s="141">
        <f ca="1">INDEX(SummDir!$5:$113,$A67,S$117)</f>
        <v>16</v>
      </c>
      <c r="T67" s="141">
        <f ca="1">INDEX(SummDir!$5:$113,$A67,T$117)</f>
        <v>28</v>
      </c>
      <c r="U67" s="141">
        <f ca="1">INDEX(SummDir!$5:$113,$A67,U$117)</f>
        <v>44</v>
      </c>
      <c r="V67" s="141">
        <f ca="1">INDEX(SummDir!$5:$113,$A67,V$117)</f>
        <v>16</v>
      </c>
      <c r="W67" s="141">
        <f t="shared" si="32"/>
        <v>31585</v>
      </c>
      <c r="X67" s="141">
        <f t="shared" si="33"/>
        <v>31585</v>
      </c>
      <c r="Y67" s="141">
        <f t="shared" si="34"/>
        <v>0.5</v>
      </c>
      <c r="Z67" s="141">
        <f t="shared" si="35"/>
        <v>-1</v>
      </c>
      <c r="AA67" s="21">
        <f t="shared" si="36"/>
        <v>0.61473335928376804</v>
      </c>
      <c r="AB67" s="21" t="e">
        <f t="shared" si="37"/>
        <v>#N/A</v>
      </c>
      <c r="AC67" s="137"/>
      <c r="AE67" s="141" t="s">
        <v>353</v>
      </c>
      <c r="AF67" s="141">
        <f ca="1">INDEX(SummDir!$5:$113,$A67,AF$117)</f>
        <v>28</v>
      </c>
      <c r="AG67" s="141">
        <f t="shared" si="38"/>
        <v>0</v>
      </c>
      <c r="AH67" s="141"/>
      <c r="AI67" s="141"/>
      <c r="AJ67" s="141"/>
      <c r="AK67" s="141"/>
      <c r="AL67" s="141"/>
      <c r="AM67" s="141"/>
      <c r="AN67" s="141"/>
      <c r="AO67" s="147"/>
      <c r="AP67" s="141">
        <f t="shared" si="27"/>
        <v>1</v>
      </c>
      <c r="AQ67" s="141">
        <f t="shared" si="27"/>
        <v>1</v>
      </c>
      <c r="AR67" s="141">
        <f t="shared" si="27"/>
        <v>0</v>
      </c>
      <c r="AS67" s="141">
        <f t="shared" si="27"/>
        <v>0</v>
      </c>
      <c r="AT67" s="141">
        <f t="shared" si="28"/>
        <v>0</v>
      </c>
      <c r="AU67" s="141">
        <f t="shared" si="28"/>
        <v>0</v>
      </c>
      <c r="AV67" s="141">
        <f t="shared" si="28"/>
        <v>0</v>
      </c>
      <c r="AW67" s="141">
        <f t="shared" si="28"/>
        <v>0</v>
      </c>
      <c r="AX67" s="141">
        <f t="shared" si="29"/>
        <v>33.407344999999999</v>
      </c>
      <c r="AY67" s="141">
        <f t="shared" si="29"/>
        <v>-111.939699</v>
      </c>
    </row>
    <row r="68" spans="1:51" s="140" customFormat="1" x14ac:dyDescent="0.25">
      <c r="A68" s="16">
        <v>98</v>
      </c>
      <c r="B68" s="141">
        <f>INDEX(SummDir!$5:$113,$A68,B$117)</f>
        <v>160</v>
      </c>
      <c r="C68" s="163" t="str">
        <f>INDEX(SummDir!$5:$113,$A68,C$117)</f>
        <v>Broadway Rd</v>
      </c>
      <c r="D68" s="163" t="str">
        <f>INDEX(SummDir!$5:$113,$A68,D$117)</f>
        <v>Hardy Dr</v>
      </c>
      <c r="E68" s="141">
        <f>INDEX(SummDir!$5:$113,$A68,E$117)</f>
        <v>27</v>
      </c>
      <c r="F68" s="141">
        <f t="shared" si="30"/>
        <v>31585</v>
      </c>
      <c r="G68" s="117"/>
      <c r="H68" s="141">
        <f>INDEX(SummDir!$5:$113,$A68,H$117)</f>
        <v>27</v>
      </c>
      <c r="I68" s="141">
        <f t="shared" si="31"/>
        <v>-1</v>
      </c>
      <c r="J68" s="20">
        <v>46</v>
      </c>
      <c r="K68" s="141">
        <f>IF(LEN(INDEX(SummDir!$5:$113,$A68,K$117))=0,NA(),INDEX(SummDir!$5:$113,$A68,K$117))</f>
        <v>6.75</v>
      </c>
      <c r="L68" s="141">
        <f>INDEX(SummDir!$5:$113,$A68,L$117)</f>
        <v>2</v>
      </c>
      <c r="M68" s="141">
        <f>INDEX(SummDir!$5:$113,$A68,M$117)</f>
        <v>11.5</v>
      </c>
      <c r="N68" s="141">
        <f ca="1">INDEX(SummDir!$5:$113,$A68,N$117)</f>
        <v>0.18518578621042742</v>
      </c>
      <c r="O68" s="141">
        <f ca="1">INDEX(SummDir!$5:$113,$A68,O$117)</f>
        <v>0.18518524458035943</v>
      </c>
      <c r="P68" s="141">
        <f ca="1">IF(LEN(INDEX(SummDir!$5:$113,$A68,P$117))=0,NA(),INDEX(SummDir!$5:$113,$A68,P$117))</f>
        <v>0.37037086073549891</v>
      </c>
      <c r="Q68" s="141">
        <f ca="1">IF(LEN(INDEX(SummDir!$5:$113,$A68,Q$117))=0,NA(),INDEX(SummDir!$5:$113,$A68,Q$117))</f>
        <v>0.92592650525315989</v>
      </c>
      <c r="R68" s="141">
        <f>INDEX(SummDir!$5:$113,$A68,R$117)</f>
        <v>27</v>
      </c>
      <c r="S68" s="141">
        <f>INDEX(SummDir!$5:$113,$A68,S$117)</f>
        <v>4</v>
      </c>
      <c r="T68" s="141">
        <f>INDEX(SummDir!$5:$113,$A68,T$117)</f>
        <v>23</v>
      </c>
      <c r="U68" s="141">
        <f>INDEX(SummDir!$5:$113,$A68,U$117)</f>
        <v>27</v>
      </c>
      <c r="V68" s="141">
        <f>INDEX(SummDir!$5:$113,$A68,V$117)</f>
        <v>4</v>
      </c>
      <c r="W68" s="141">
        <f t="shared" si="32"/>
        <v>31585</v>
      </c>
      <c r="X68" s="141">
        <f t="shared" si="33"/>
        <v>31585</v>
      </c>
      <c r="Y68" s="141">
        <f t="shared" si="34"/>
        <v>1.3</v>
      </c>
      <c r="Z68" s="141">
        <f t="shared" si="35"/>
        <v>-1</v>
      </c>
      <c r="AA68" s="21">
        <f t="shared" si="36"/>
        <v>0.61473335928376804</v>
      </c>
      <c r="AB68" s="21" t="e">
        <f t="shared" si="37"/>
        <v>#N/A</v>
      </c>
      <c r="AC68" s="137"/>
      <c r="AE68" s="141" t="s">
        <v>353</v>
      </c>
      <c r="AF68" s="141">
        <f>INDEX(SummDir!$5:$113,$A68,AF$117)</f>
        <v>23</v>
      </c>
      <c r="AG68" s="141">
        <f t="shared" si="38"/>
        <v>0</v>
      </c>
      <c r="AH68" s="141"/>
      <c r="AI68" s="141"/>
      <c r="AJ68" s="141"/>
      <c r="AK68" s="141"/>
      <c r="AL68" s="141"/>
      <c r="AM68" s="141"/>
      <c r="AN68" s="141"/>
      <c r="AO68" s="147"/>
      <c r="AP68" s="141">
        <f t="shared" si="27"/>
        <v>3</v>
      </c>
      <c r="AQ68" s="141">
        <f t="shared" si="27"/>
        <v>3</v>
      </c>
      <c r="AR68" s="141">
        <f t="shared" si="27"/>
        <v>0</v>
      </c>
      <c r="AS68" s="141">
        <f t="shared" si="27"/>
        <v>0</v>
      </c>
      <c r="AT68" s="141">
        <f t="shared" si="28"/>
        <v>0</v>
      </c>
      <c r="AU68" s="141">
        <f t="shared" si="28"/>
        <v>0</v>
      </c>
      <c r="AV68" s="141">
        <f t="shared" si="28"/>
        <v>0</v>
      </c>
      <c r="AW68" s="141">
        <f t="shared" si="28"/>
        <v>0</v>
      </c>
      <c r="AX68" s="141">
        <f t="shared" si="29"/>
        <v>33.407397000000003</v>
      </c>
      <c r="AY68" s="141">
        <f t="shared" si="29"/>
        <v>-111.952164</v>
      </c>
    </row>
    <row r="69" spans="1:51" s="140" customFormat="1" x14ac:dyDescent="0.25">
      <c r="A69" s="16">
        <v>100</v>
      </c>
      <c r="B69" s="141">
        <f>INDEX(SummDir!$5:$113,$A69,B$117)</f>
        <v>162</v>
      </c>
      <c r="C69" s="163" t="str">
        <f>INDEX(SummDir!$5:$113,$A69,C$117)</f>
        <v>Broadway Rd</v>
      </c>
      <c r="D69" s="163" t="str">
        <f>INDEX(SummDir!$5:$113,$A69,D$117)</f>
        <v>Roosevelt St</v>
      </c>
      <c r="E69" s="141">
        <f>INDEX(SummDir!$5:$113,$A69,E$117)</f>
        <v>46</v>
      </c>
      <c r="F69" s="141">
        <f t="shared" si="30"/>
        <v>31585</v>
      </c>
      <c r="G69" s="117"/>
      <c r="H69" s="141">
        <f>INDEX(SummDir!$5:$113,$A69,H$117)</f>
        <v>46</v>
      </c>
      <c r="I69" s="141">
        <f t="shared" si="31"/>
        <v>-1</v>
      </c>
      <c r="J69" s="20">
        <v>46</v>
      </c>
      <c r="K69" s="141">
        <f>IF(LEN(INDEX(SummDir!$5:$113,$A69,K$117))=0,NA(),INDEX(SummDir!$5:$113,$A69,K$117))</f>
        <v>11.5</v>
      </c>
      <c r="L69" s="141">
        <f>INDEX(SummDir!$5:$113,$A69,L$117)</f>
        <v>14.5</v>
      </c>
      <c r="M69" s="141">
        <f>INDEX(SummDir!$5:$113,$A69,M$117)</f>
        <v>8.5</v>
      </c>
      <c r="N69" s="141">
        <f ca="1">INDEX(SummDir!$5:$113,$A69,N$117)</f>
        <v>0.23913078885583511</v>
      </c>
      <c r="O69" s="141">
        <f ca="1">INDEX(SummDir!$5:$113,$A69,O$117)</f>
        <v>0.10869659612799396</v>
      </c>
      <c r="P69" s="141">
        <f ca="1">IF(LEN(INDEX(SummDir!$5:$113,$A69,P$117))=0,NA(),INDEX(SummDir!$5:$113,$A69,P$117))</f>
        <v>0.30434727824555158</v>
      </c>
      <c r="Q69" s="141">
        <f ca="1">IF(LEN(INDEX(SummDir!$5:$113,$A69,Q$117))=0,NA(),INDEX(SummDir!$5:$113,$A69,Q$117))</f>
        <v>0.91304410478958731</v>
      </c>
      <c r="R69" s="141">
        <f>INDEX(SummDir!$5:$113,$A69,R$117)</f>
        <v>46</v>
      </c>
      <c r="S69" s="141">
        <f>INDEX(SummDir!$5:$113,$A69,S$117)</f>
        <v>29</v>
      </c>
      <c r="T69" s="141">
        <f>INDEX(SummDir!$5:$113,$A69,T$117)</f>
        <v>17</v>
      </c>
      <c r="U69" s="141">
        <f>INDEX(SummDir!$5:$113,$A69,U$117)</f>
        <v>46</v>
      </c>
      <c r="V69" s="141">
        <f>INDEX(SummDir!$5:$113,$A69,V$117)</f>
        <v>29</v>
      </c>
      <c r="W69" s="141">
        <f t="shared" si="32"/>
        <v>31585</v>
      </c>
      <c r="X69" s="141">
        <f t="shared" si="33"/>
        <v>31585</v>
      </c>
      <c r="Y69" s="141">
        <f t="shared" si="34"/>
        <v>1.1000000000000001</v>
      </c>
      <c r="Z69" s="141">
        <f t="shared" si="35"/>
        <v>-1</v>
      </c>
      <c r="AA69" s="21">
        <f t="shared" si="36"/>
        <v>0.61473335928376804</v>
      </c>
      <c r="AB69" s="21" t="e">
        <f t="shared" si="37"/>
        <v>#N/A</v>
      </c>
      <c r="AC69" s="137"/>
      <c r="AE69" s="141" t="s">
        <v>353</v>
      </c>
      <c r="AF69" s="141">
        <f>INDEX(SummDir!$5:$113,$A69,AF$117)</f>
        <v>17</v>
      </c>
      <c r="AG69" s="141">
        <f t="shared" si="38"/>
        <v>0</v>
      </c>
      <c r="AH69" s="141"/>
      <c r="AI69" s="141"/>
      <c r="AJ69" s="141"/>
      <c r="AK69" s="141"/>
      <c r="AL69" s="141"/>
      <c r="AM69" s="141"/>
      <c r="AN69" s="141"/>
      <c r="AO69" s="147"/>
      <c r="AP69" s="141">
        <f t="shared" si="27"/>
        <v>3</v>
      </c>
      <c r="AQ69" s="141">
        <f t="shared" si="27"/>
        <v>3</v>
      </c>
      <c r="AR69" s="141">
        <f t="shared" si="27"/>
        <v>0</v>
      </c>
      <c r="AS69" s="141">
        <f t="shared" si="27"/>
        <v>0</v>
      </c>
      <c r="AT69" s="141">
        <f t="shared" si="28"/>
        <v>0</v>
      </c>
      <c r="AU69" s="141">
        <f t="shared" si="28"/>
        <v>0</v>
      </c>
      <c r="AV69" s="141">
        <f t="shared" si="28"/>
        <v>0</v>
      </c>
      <c r="AW69" s="141">
        <f t="shared" si="28"/>
        <v>0</v>
      </c>
      <c r="AX69" s="141">
        <f t="shared" si="29"/>
        <v>33.441630000000004</v>
      </c>
      <c r="AY69" s="141">
        <f t="shared" si="29"/>
        <v>-111.92623</v>
      </c>
    </row>
    <row r="70" spans="1:51" s="140" customFormat="1" x14ac:dyDescent="0.25">
      <c r="A70" s="16">
        <v>97</v>
      </c>
      <c r="B70" s="141">
        <f>INDEX(SummDir!$5:$113,$A70,B$117)</f>
        <v>159</v>
      </c>
      <c r="C70" s="163" t="str">
        <f>INDEX(SummDir!$5:$113,$A70,C$117)</f>
        <v>Broadway Rd</v>
      </c>
      <c r="D70" s="163" t="str">
        <f>INDEX(SummDir!$5:$113,$A70,D$117)</f>
        <v>McClintock Dr</v>
      </c>
      <c r="E70" s="141">
        <f>INDEX(SummDir!$5:$113,$A70,E$117)</f>
        <v>31</v>
      </c>
      <c r="F70" s="141">
        <f t="shared" si="30"/>
        <v>32138</v>
      </c>
      <c r="G70" s="117"/>
      <c r="H70" s="141">
        <f>INDEX(SummDir!$5:$113,$A70,H$117)</f>
        <v>31</v>
      </c>
      <c r="I70" s="141">
        <f t="shared" si="31"/>
        <v>-1</v>
      </c>
      <c r="J70" s="20">
        <v>46</v>
      </c>
      <c r="K70" s="141">
        <f>IF(LEN(INDEX(SummDir!$5:$113,$A70,K$117))=0,NA(),INDEX(SummDir!$5:$113,$A70,K$117))</f>
        <v>15.5</v>
      </c>
      <c r="L70" s="141">
        <f>INDEX(SummDir!$5:$113,$A70,L$117)</f>
        <v>15.5</v>
      </c>
      <c r="M70" s="141" t="e">
        <f>INDEX(SummDir!$5:$113,$A70,M$117)</f>
        <v>#N/A</v>
      </c>
      <c r="N70" s="141">
        <f ca="1">INDEX(SummDir!$5:$113,$A70,N$117)</f>
        <v>0.29032306252975265</v>
      </c>
      <c r="O70" s="141">
        <f ca="1">INDEX(SummDir!$5:$113,$A70,O$117)</f>
        <v>9.677418332174148E-2</v>
      </c>
      <c r="P70" s="141">
        <f ca="1">IF(LEN(INDEX(SummDir!$5:$113,$A70,P$117))=0,NA(),INDEX(SummDir!$5:$113,$A70,P$117))</f>
        <v>0.25806456452906612</v>
      </c>
      <c r="Q70" s="141">
        <f ca="1">IF(LEN(INDEX(SummDir!$5:$113,$A70,Q$117))=0,NA(),INDEX(SummDir!$5:$113,$A70,Q$117))</f>
        <v>0.96774275013669553</v>
      </c>
      <c r="R70" s="141">
        <f>INDEX(SummDir!$5:$113,$A70,R$117)</f>
        <v>31</v>
      </c>
      <c r="S70" s="141">
        <f>INDEX(SummDir!$5:$113,$A70,S$117)</f>
        <v>31</v>
      </c>
      <c r="T70" s="141" t="e">
        <f>INDEX(SummDir!$5:$113,$A70,T$117)</f>
        <v>#N/A</v>
      </c>
      <c r="U70" s="141">
        <f>INDEX(SummDir!$5:$113,$A70,U$117)</f>
        <v>31</v>
      </c>
      <c r="V70" s="141">
        <f>INDEX(SummDir!$5:$113,$A70,V$117)</f>
        <v>31</v>
      </c>
      <c r="W70" s="141">
        <f t="shared" si="32"/>
        <v>32138</v>
      </c>
      <c r="X70" s="141">
        <f t="shared" si="33"/>
        <v>32138</v>
      </c>
      <c r="Y70" s="141">
        <f t="shared" si="34"/>
        <v>1.5</v>
      </c>
      <c r="Z70" s="141">
        <f t="shared" si="35"/>
        <v>-1</v>
      </c>
      <c r="AA70" s="21">
        <f t="shared" si="36"/>
        <v>0.62549630206305951</v>
      </c>
      <c r="AB70" s="21" t="e">
        <f t="shared" si="37"/>
        <v>#N/A</v>
      </c>
      <c r="AC70" s="137"/>
      <c r="AE70" s="141" t="s">
        <v>353</v>
      </c>
      <c r="AF70" s="141" t="e">
        <f>INDEX(SummDir!$5:$113,$A70,AF$117)</f>
        <v>#N/A</v>
      </c>
      <c r="AG70" s="141">
        <f t="shared" si="38"/>
        <v>0</v>
      </c>
      <c r="AH70" s="141"/>
      <c r="AI70" s="141"/>
      <c r="AJ70" s="141"/>
      <c r="AK70" s="141"/>
      <c r="AL70" s="141"/>
      <c r="AM70" s="141"/>
      <c r="AN70" s="141"/>
      <c r="AO70" s="147"/>
      <c r="AP70" s="141">
        <f t="shared" si="27"/>
        <v>0</v>
      </c>
      <c r="AQ70" s="141">
        <f t="shared" si="27"/>
        <v>0</v>
      </c>
      <c r="AR70" s="141">
        <f t="shared" si="27"/>
        <v>0</v>
      </c>
      <c r="AS70" s="141">
        <f t="shared" si="27"/>
        <v>0</v>
      </c>
      <c r="AT70" s="141">
        <f t="shared" si="28"/>
        <v>0</v>
      </c>
      <c r="AU70" s="141">
        <f t="shared" si="28"/>
        <v>0</v>
      </c>
      <c r="AV70" s="141">
        <f t="shared" si="28"/>
        <v>0</v>
      </c>
      <c r="AW70" s="141">
        <f t="shared" si="28"/>
        <v>0</v>
      </c>
      <c r="AX70" s="141">
        <f t="shared" si="29"/>
        <v>33.407432999999997</v>
      </c>
      <c r="AY70" s="141">
        <f t="shared" si="29"/>
        <v>-111.90910700000001</v>
      </c>
    </row>
    <row r="71" spans="1:51" s="140" customFormat="1" x14ac:dyDescent="0.25">
      <c r="A71" s="16">
        <v>35</v>
      </c>
      <c r="B71" s="52">
        <f>INDEX(SummDir!$5:$113,$A71,B$117)</f>
        <v>144</v>
      </c>
      <c r="C71" s="162" t="str">
        <f>INDEX(SummDir!$5:$113,$A71,C$117)</f>
        <v>Southern Ave</v>
      </c>
      <c r="D71" s="162"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0.22077865576206152</v>
      </c>
      <c r="O71" s="52">
        <f ca="1">INDEX(SummDir!$5:$113,$A71,O$117)</f>
        <v>9.0908938846654186E-2</v>
      </c>
      <c r="P71" s="52">
        <f ca="1">IF(LEN(INDEX(SummDir!$5:$113,$A71,P$117))=0,NA(),INDEX(SummDir!$5:$113,$A71,P$117))</f>
        <v>0.42857232720271371</v>
      </c>
      <c r="Q71" s="52">
        <f ca="1">IF(LEN(INDEX(SummDir!$5:$113,$A71,Q$117))=0,NA(),INDEX(SummDir!$5:$113,$A71,Q$117))</f>
        <v>0.93506394423706451</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t="e">
        <f t="shared" si="37"/>
        <v>#N/A</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86</v>
      </c>
      <c r="B72" s="141">
        <f>INDEX(SummDir!$5:$113,$A72,B$117)</f>
        <v>141</v>
      </c>
      <c r="C72" s="163" t="str">
        <f>INDEX(SummDir!$5:$113,$A72,C$117)</f>
        <v>Southern Ave</v>
      </c>
      <c r="D72" s="163" t="str">
        <f>INDEX(SummDir!$5:$113,$A72,D$117)</f>
        <v>College Ave</v>
      </c>
      <c r="E72" s="141">
        <f>INDEX(SummDir!$5:$113,$A72,E$117)</f>
        <v>71</v>
      </c>
      <c r="F72" s="141">
        <f t="shared" si="30"/>
        <v>35372</v>
      </c>
      <c r="G72" s="117"/>
      <c r="H72" s="141">
        <f>INDEX(SummDir!$5:$113,$A72,H$117)</f>
        <v>71</v>
      </c>
      <c r="I72" s="141">
        <f t="shared" si="31"/>
        <v>-1</v>
      </c>
      <c r="J72" s="20">
        <v>46</v>
      </c>
      <c r="K72" s="141">
        <f>IF(LEN(INDEX(SummDir!$5:$113,$A72,K$117))=0,NA(),INDEX(SummDir!$5:$113,$A72,K$117))</f>
        <v>17.75</v>
      </c>
      <c r="L72" s="141">
        <f>INDEX(SummDir!$5:$113,$A72,L$117)</f>
        <v>15.5</v>
      </c>
      <c r="M72" s="141">
        <f>INDEX(SummDir!$5:$113,$A72,M$117)</f>
        <v>20</v>
      </c>
      <c r="N72" s="141">
        <f ca="1">INDEX(SummDir!$5:$113,$A72,N$117)</f>
        <v>0.18309862587270034</v>
      </c>
      <c r="O72" s="141">
        <f ca="1">INDEX(SummDir!$5:$113,$A72,O$117)</f>
        <v>0.18309868381268768</v>
      </c>
      <c r="P72" s="141">
        <f ca="1">IF(LEN(INDEX(SummDir!$5:$113,$A72,P$117))=0,NA(),INDEX(SummDir!$5:$113,$A72,P$117))</f>
        <v>0.32394337876525281</v>
      </c>
      <c r="Q72" s="141">
        <f ca="1">IF(LEN(INDEX(SummDir!$5:$113,$A72,Q$117))=0,NA(),INDEX(SummDir!$5:$113,$A72,Q$117))</f>
        <v>0.87323945048973672</v>
      </c>
      <c r="R72" s="141">
        <f>INDEX(SummDir!$5:$113,$A72,R$117)</f>
        <v>71</v>
      </c>
      <c r="S72" s="141">
        <f>INDEX(SummDir!$5:$113,$A72,S$117)</f>
        <v>31</v>
      </c>
      <c r="T72" s="141">
        <f>INDEX(SummDir!$5:$113,$A72,T$117)</f>
        <v>40</v>
      </c>
      <c r="U72" s="141">
        <f>INDEX(SummDir!$5:$113,$A72,U$117)</f>
        <v>71</v>
      </c>
      <c r="V72" s="141">
        <f>INDEX(SummDir!$5:$113,$A72,V$117)</f>
        <v>31</v>
      </c>
      <c r="W72" s="141">
        <f t="shared" si="32"/>
        <v>35372</v>
      </c>
      <c r="X72" s="141">
        <f t="shared" si="33"/>
        <v>35372</v>
      </c>
      <c r="Y72" s="141">
        <f t="shared" si="34"/>
        <v>1.5</v>
      </c>
      <c r="Z72" s="141">
        <f t="shared" si="35"/>
        <v>-1</v>
      </c>
      <c r="AA72" s="21">
        <f t="shared" si="36"/>
        <v>0.68843908135461274</v>
      </c>
      <c r="AB72" s="21" t="e">
        <f t="shared" si="37"/>
        <v>#N/A</v>
      </c>
      <c r="AC72" s="137"/>
      <c r="AE72" s="141" t="s">
        <v>353</v>
      </c>
      <c r="AF72" s="141">
        <f>INDEX(SummDir!$5:$113,$A72,AF$117)</f>
        <v>40</v>
      </c>
      <c r="AG72" s="141">
        <f t="shared" si="38"/>
        <v>0</v>
      </c>
      <c r="AH72" s="141"/>
      <c r="AI72" s="141"/>
      <c r="AJ72" s="141"/>
      <c r="AK72" s="141"/>
      <c r="AL72" s="141"/>
      <c r="AM72" s="141"/>
      <c r="AN72" s="141"/>
      <c r="AO72" s="147"/>
      <c r="AP72" s="141">
        <f t="shared" si="27"/>
        <v>3</v>
      </c>
      <c r="AQ72" s="141">
        <f t="shared" si="27"/>
        <v>3</v>
      </c>
      <c r="AR72" s="141">
        <f t="shared" si="27"/>
        <v>0</v>
      </c>
      <c r="AS72" s="141">
        <f t="shared" si="27"/>
        <v>0</v>
      </c>
      <c r="AT72" s="141">
        <f t="shared" si="28"/>
        <v>0</v>
      </c>
      <c r="AU72" s="141">
        <f t="shared" si="28"/>
        <v>0</v>
      </c>
      <c r="AV72" s="141">
        <f t="shared" si="28"/>
        <v>0</v>
      </c>
      <c r="AW72" s="141">
        <f t="shared" si="28"/>
        <v>0</v>
      </c>
      <c r="AX72" s="141">
        <f t="shared" si="29"/>
        <v>33.392845999999999</v>
      </c>
      <c r="AY72" s="141">
        <f t="shared" si="29"/>
        <v>-111.934798</v>
      </c>
    </row>
    <row r="73" spans="1:51" s="140" customFormat="1" x14ac:dyDescent="0.25">
      <c r="A73" s="16">
        <v>87</v>
      </c>
      <c r="B73" s="141">
        <f>INDEX(SummDir!$5:$113,$A73,B$117)</f>
        <v>142</v>
      </c>
      <c r="C73" s="163" t="str">
        <f>INDEX(SummDir!$5:$113,$A73,C$117)</f>
        <v>Southern Ave</v>
      </c>
      <c r="D73" s="163" t="str">
        <f>INDEX(SummDir!$5:$113,$A73,D$117)</f>
        <v>Rural Rd</v>
      </c>
      <c r="E73" s="141">
        <f>INDEX(SummDir!$5:$113,$A73,E$117)</f>
        <v>88</v>
      </c>
      <c r="F73" s="141">
        <f t="shared" si="30"/>
        <v>35372</v>
      </c>
      <c r="G73" s="117"/>
      <c r="H73" s="141">
        <f>INDEX(SummDir!$5:$113,$A73,H$117)</f>
        <v>88</v>
      </c>
      <c r="I73" s="141">
        <f t="shared" si="31"/>
        <v>-1</v>
      </c>
      <c r="J73" s="20">
        <v>46</v>
      </c>
      <c r="K73" s="141">
        <f>IF(LEN(INDEX(SummDir!$5:$113,$A73,K$117))=0,NA(),INDEX(SummDir!$5:$113,$A73,K$117))</f>
        <v>22</v>
      </c>
      <c r="L73" s="141">
        <f>INDEX(SummDir!$5:$113,$A73,L$117)</f>
        <v>14.5</v>
      </c>
      <c r="M73" s="141">
        <f>INDEX(SummDir!$5:$113,$A73,M$117)</f>
        <v>29.5</v>
      </c>
      <c r="N73" s="141">
        <f ca="1">INDEX(SummDir!$5:$113,$A73,N$117)</f>
        <v>0.27272769408189451</v>
      </c>
      <c r="O73" s="141">
        <f ca="1">INDEX(SummDir!$5:$113,$A73,O$117)</f>
        <v>0.26136350152736515</v>
      </c>
      <c r="P73" s="141">
        <f ca="1">IF(LEN(INDEX(SummDir!$5:$113,$A73,P$117))=0,NA(),INDEX(SummDir!$5:$113,$A73,P$117))</f>
        <v>0.29545435023641969</v>
      </c>
      <c r="Q73" s="141">
        <f ca="1">IF(LEN(INDEX(SummDir!$5:$113,$A73,Q$117))=0,NA(),INDEX(SummDir!$5:$113,$A73,Q$117))</f>
        <v>0.92045532474354763</v>
      </c>
      <c r="R73" s="141">
        <f>INDEX(SummDir!$5:$113,$A73,R$117)</f>
        <v>88</v>
      </c>
      <c r="S73" s="141">
        <f>INDEX(SummDir!$5:$113,$A73,S$117)</f>
        <v>29</v>
      </c>
      <c r="T73" s="141">
        <f>INDEX(SummDir!$5:$113,$A73,T$117)</f>
        <v>59</v>
      </c>
      <c r="U73" s="141">
        <f>INDEX(SummDir!$5:$113,$A73,U$117)</f>
        <v>88</v>
      </c>
      <c r="V73" s="141">
        <f>INDEX(SummDir!$5:$113,$A73,V$117)</f>
        <v>29</v>
      </c>
      <c r="W73" s="141">
        <f t="shared" si="32"/>
        <v>40059</v>
      </c>
      <c r="X73" s="141">
        <f t="shared" si="33"/>
        <v>35372</v>
      </c>
      <c r="Y73" s="141">
        <f t="shared" si="34"/>
        <v>1.5</v>
      </c>
      <c r="Z73" s="141">
        <f t="shared" si="35"/>
        <v>-1</v>
      </c>
      <c r="AA73" s="21">
        <f t="shared" si="36"/>
        <v>0.68843908135461274</v>
      </c>
      <c r="AB73" s="21" t="e">
        <f t="shared" si="37"/>
        <v>#N/A</v>
      </c>
      <c r="AC73" s="137"/>
      <c r="AE73" s="141" t="s">
        <v>353</v>
      </c>
      <c r="AF73" s="141">
        <f>INDEX(SummDir!$5:$113,$A73,AF$117)</f>
        <v>59</v>
      </c>
      <c r="AG73" s="141">
        <f t="shared" si="38"/>
        <v>0</v>
      </c>
      <c r="AH73" s="141"/>
      <c r="AI73" s="141"/>
      <c r="AJ73" s="141"/>
      <c r="AK73" s="141"/>
      <c r="AL73" s="141"/>
      <c r="AM73" s="141"/>
      <c r="AN73" s="141"/>
      <c r="AO73" s="147"/>
      <c r="AP73" s="141">
        <f t="shared" si="27"/>
        <v>0</v>
      </c>
      <c r="AQ73" s="141">
        <f t="shared" si="27"/>
        <v>0</v>
      </c>
      <c r="AR73" s="141">
        <f t="shared" si="27"/>
        <v>0</v>
      </c>
      <c r="AS73" s="141">
        <f t="shared" si="27"/>
        <v>0</v>
      </c>
      <c r="AT73" s="141">
        <f t="shared" si="28"/>
        <v>0</v>
      </c>
      <c r="AU73" s="141">
        <f t="shared" si="28"/>
        <v>0</v>
      </c>
      <c r="AV73" s="141">
        <f t="shared" si="28"/>
        <v>0</v>
      </c>
      <c r="AW73" s="141">
        <f t="shared" si="28"/>
        <v>0</v>
      </c>
      <c r="AX73" s="141">
        <f t="shared" si="29"/>
        <v>33.392946000000002</v>
      </c>
      <c r="AY73" s="141">
        <f t="shared" si="29"/>
        <v>-111.926198</v>
      </c>
    </row>
    <row r="74" spans="1:51" s="140" customFormat="1" x14ac:dyDescent="0.25">
      <c r="A74" s="16">
        <v>89</v>
      </c>
      <c r="B74" s="141">
        <f>INDEX(SummDir!$5:$113,$A74,B$117)</f>
        <v>144</v>
      </c>
      <c r="C74" s="163" t="str">
        <f>INDEX(SummDir!$5:$113,$A74,C$117)</f>
        <v>Southern Ave</v>
      </c>
      <c r="D74" s="163" t="str">
        <f>INDEX(SummDir!$5:$113,$A74,D$117)</f>
        <v>Mill Ave</v>
      </c>
      <c r="E74" s="141">
        <f>INDEX(SummDir!$5:$113,$A74,E$117)</f>
        <v>83</v>
      </c>
      <c r="F74" s="141">
        <f t="shared" si="30"/>
        <v>35372</v>
      </c>
      <c r="G74" s="117"/>
      <c r="H74" s="141">
        <f>INDEX(SummDir!$5:$113,$A74,H$117)</f>
        <v>83</v>
      </c>
      <c r="I74" s="141">
        <f t="shared" si="31"/>
        <v>-1</v>
      </c>
      <c r="J74" s="20">
        <v>46</v>
      </c>
      <c r="K74" s="141">
        <f>IF(LEN(INDEX(SummDir!$5:$113,$A74,K$117))=0,NA(),INDEX(SummDir!$5:$113,$A74,K$117))</f>
        <v>20.75</v>
      </c>
      <c r="L74" s="141">
        <f>INDEX(SummDir!$5:$113,$A74,L$117)</f>
        <v>15.5</v>
      </c>
      <c r="M74" s="141">
        <f>INDEX(SummDir!$5:$113,$A74,M$117)</f>
        <v>26</v>
      </c>
      <c r="N74" s="141">
        <f ca="1">INDEX(SummDir!$5:$113,$A74,N$117)</f>
        <v>0.25301255706676778</v>
      </c>
      <c r="O74" s="141">
        <f ca="1">INDEX(SummDir!$5:$113,$A74,O$117)</f>
        <v>0.15662706603267798</v>
      </c>
      <c r="P74" s="141">
        <f ca="1">IF(LEN(INDEX(SummDir!$5:$113,$A74,P$117))=0,NA(),INDEX(SummDir!$5:$113,$A74,P$117))</f>
        <v>0.1566271608083355</v>
      </c>
      <c r="Q74" s="141">
        <f ca="1">IF(LEN(INDEX(SummDir!$5:$113,$A74,Q$117))=0,NA(),INDEX(SummDir!$5:$113,$A74,Q$117))</f>
        <v>0.98795229206065494</v>
      </c>
      <c r="R74" s="141">
        <f>INDEX(SummDir!$5:$113,$A74,R$117)</f>
        <v>83</v>
      </c>
      <c r="S74" s="141">
        <f>INDEX(SummDir!$5:$113,$A74,S$117)</f>
        <v>31</v>
      </c>
      <c r="T74" s="141">
        <f>INDEX(SummDir!$5:$113,$A74,T$117)</f>
        <v>52</v>
      </c>
      <c r="U74" s="141">
        <f>INDEX(SummDir!$5:$113,$A74,U$117)</f>
        <v>83</v>
      </c>
      <c r="V74" s="141">
        <f>INDEX(SummDir!$5:$113,$A74,V$117)</f>
        <v>31</v>
      </c>
      <c r="W74" s="141">
        <f t="shared" si="32"/>
        <v>35372</v>
      </c>
      <c r="X74" s="141">
        <f t="shared" si="33"/>
        <v>35372</v>
      </c>
      <c r="Y74" s="141">
        <f t="shared" si="34"/>
        <v>1.5</v>
      </c>
      <c r="Z74" s="141">
        <f t="shared" si="35"/>
        <v>-1</v>
      </c>
      <c r="AA74" s="21">
        <f t="shared" si="36"/>
        <v>0.68843908135461274</v>
      </c>
      <c r="AB74" s="21" t="e">
        <f t="shared" si="37"/>
        <v>#N/A</v>
      </c>
      <c r="AC74" s="137"/>
      <c r="AE74" s="141" t="s">
        <v>353</v>
      </c>
      <c r="AF74" s="141">
        <f>INDEX(SummDir!$5:$113,$A74,AF$117)</f>
        <v>52</v>
      </c>
      <c r="AG74" s="141">
        <f t="shared" si="38"/>
        <v>0</v>
      </c>
      <c r="AH74" s="141"/>
      <c r="AI74" s="141"/>
      <c r="AJ74" s="141"/>
      <c r="AK74" s="141"/>
      <c r="AL74" s="141"/>
      <c r="AM74" s="141"/>
      <c r="AN74" s="141"/>
      <c r="AO74" s="147"/>
      <c r="AP74" s="141">
        <f t="shared" si="27"/>
        <v>1</v>
      </c>
      <c r="AQ74" s="141">
        <f t="shared" si="27"/>
        <v>1</v>
      </c>
      <c r="AR74" s="141">
        <f t="shared" si="27"/>
        <v>0</v>
      </c>
      <c r="AS74" s="141">
        <f t="shared" si="27"/>
        <v>0</v>
      </c>
      <c r="AT74" s="141">
        <f t="shared" si="28"/>
        <v>0</v>
      </c>
      <c r="AU74" s="141">
        <f t="shared" si="28"/>
        <v>0</v>
      </c>
      <c r="AV74" s="141">
        <f t="shared" si="28"/>
        <v>0</v>
      </c>
      <c r="AW74" s="141">
        <f t="shared" si="28"/>
        <v>0</v>
      </c>
      <c r="AX74" s="141">
        <f t="shared" si="29"/>
        <v>33.392845999999999</v>
      </c>
      <c r="AY74" s="141">
        <f t="shared" si="29"/>
        <v>-111.939499</v>
      </c>
    </row>
    <row r="75" spans="1:51" s="140" customFormat="1" x14ac:dyDescent="0.25">
      <c r="A75" s="16">
        <v>25</v>
      </c>
      <c r="B75" s="52">
        <f>INDEX(SummDir!$5:$113,$A75,B$117)</f>
        <v>129</v>
      </c>
      <c r="C75" s="162" t="str">
        <f>INDEX(SummDir!$5:$113,$A75,C$117)</f>
        <v>Alameda Dr</v>
      </c>
      <c r="D75" s="162" t="str">
        <f>INDEX(SummDir!$5:$113,$A75,D$117)</f>
        <v>Rural Rd</v>
      </c>
      <c r="E75" s="52">
        <f ca="1">INDEX(SummDir!$5:$113,$A75,E$117)</f>
        <v>175.5</v>
      </c>
      <c r="F75" s="52">
        <f t="shared" si="30"/>
        <v>35740</v>
      </c>
      <c r="G75" s="117"/>
      <c r="H75" s="52">
        <f ca="1">INDEX(SummDir!$5:$113,$A75,H$117)</f>
        <v>175.5</v>
      </c>
      <c r="I75" s="52">
        <f t="shared" si="31"/>
        <v>-1</v>
      </c>
      <c r="J75" s="20">
        <v>19</v>
      </c>
      <c r="K75" s="52">
        <f ca="1">IF(LEN(INDEX(SummDir!$5:$113,$A75,K$117))=0,NA(),INDEX(SummDir!$5:$113,$A75,K$117))</f>
        <v>43.875</v>
      </c>
      <c r="L75" s="52">
        <f ca="1">INDEX(SummDir!$5:$113,$A75,L$117)</f>
        <v>27</v>
      </c>
      <c r="M75" s="52">
        <f ca="1">INDEX(SummDir!$5:$113,$A75,M$117)</f>
        <v>60.75</v>
      </c>
      <c r="N75" s="52">
        <f ca="1">INDEX(SummDir!$5:$113,$A75,N$117)</f>
        <v>0.24786267896264749</v>
      </c>
      <c r="O75" s="52">
        <f ca="1">INDEX(SummDir!$5:$113,$A75,O$117)</f>
        <v>0.24216461331233879</v>
      </c>
      <c r="P75" s="52">
        <f ca="1">IF(LEN(INDEX(SummDir!$5:$113,$A75,P$117))=0,NA(),INDEX(SummDir!$5:$113,$A75,P$117))</f>
        <v>0.15384517526751068</v>
      </c>
      <c r="Q75" s="52">
        <f ca="1">IF(LEN(INDEX(SummDir!$5:$113,$A75,Q$117))=0,NA(),INDEX(SummDir!$5:$113,$A75,Q$117))</f>
        <v>0.50142356748540962</v>
      </c>
      <c r="R75" s="52">
        <f ca="1">INDEX(SummDir!$5:$113,$A75,R$117)</f>
        <v>175.5</v>
      </c>
      <c r="S75" s="52">
        <f ca="1">INDEX(SummDir!$5:$113,$A75,S$117)</f>
        <v>54</v>
      </c>
      <c r="T75" s="52">
        <f ca="1">INDEX(SummDir!$5:$113,$A75,T$117)</f>
        <v>121.5</v>
      </c>
      <c r="U75" s="52">
        <f ca="1">INDEX(SummDir!$5:$113,$A75,U$117)</f>
        <v>175.5</v>
      </c>
      <c r="V75" s="52">
        <f ca="1">INDEX(SummDir!$5:$113,$A75,V$117)</f>
        <v>54</v>
      </c>
      <c r="W75" s="52">
        <f t="shared" si="32"/>
        <v>35740</v>
      </c>
      <c r="X75" s="52">
        <f t="shared" si="33"/>
        <v>35740</v>
      </c>
      <c r="Y75" s="52">
        <f t="shared" si="34"/>
        <v>1</v>
      </c>
      <c r="Z75" s="52">
        <f t="shared" si="35"/>
        <v>-1</v>
      </c>
      <c r="AA75" s="21">
        <f t="shared" si="36"/>
        <v>0.69560140132347215</v>
      </c>
      <c r="AB75" s="21" t="e">
        <f t="shared" si="37"/>
        <v>#N/A</v>
      </c>
      <c r="AC75" s="21"/>
      <c r="AD75"/>
      <c r="AE75" s="117" t="s">
        <v>354</v>
      </c>
      <c r="AF75" s="52">
        <f ca="1">INDEX(SummDir!$5:$113,$A75,AF$117)</f>
        <v>121.5</v>
      </c>
      <c r="AG75" s="52">
        <f t="shared" si="38"/>
        <v>0</v>
      </c>
      <c r="AH75" s="52"/>
      <c r="AI75" s="52"/>
      <c r="AJ75" s="52"/>
      <c r="AK75" s="52"/>
      <c r="AL75" s="52"/>
      <c r="AM75" s="52"/>
      <c r="AN75" s="52"/>
      <c r="AO75" s="83"/>
      <c r="AP75" s="52">
        <f t="shared" si="27"/>
        <v>0</v>
      </c>
      <c r="AQ75" s="52">
        <f t="shared" si="27"/>
        <v>0</v>
      </c>
      <c r="AR75" s="52">
        <f t="shared" si="27"/>
        <v>2</v>
      </c>
      <c r="AS75" s="52">
        <f t="shared" si="27"/>
        <v>2</v>
      </c>
      <c r="AT75" s="52">
        <f t="shared" si="28"/>
        <v>0</v>
      </c>
      <c r="AU75" s="52">
        <f t="shared" si="28"/>
        <v>0</v>
      </c>
      <c r="AV75" s="52">
        <f t="shared" si="28"/>
        <v>0</v>
      </c>
      <c r="AW75" s="52">
        <f t="shared" si="28"/>
        <v>0</v>
      </c>
      <c r="AX75" s="52">
        <f t="shared" si="29"/>
        <v>33.400246000000003</v>
      </c>
      <c r="AY75" s="52">
        <f t="shared" si="29"/>
        <v>-111.926098</v>
      </c>
    </row>
    <row r="76" spans="1:51" s="140" customFormat="1" x14ac:dyDescent="0.25">
      <c r="A76" s="16">
        <v>40</v>
      </c>
      <c r="B76" s="52">
        <f>INDEX(SummDir!$5:$113,$A76,B$117)</f>
        <v>155</v>
      </c>
      <c r="C76" s="162" t="str">
        <f>INDEX(SummDir!$5:$113,$A76,C$117)</f>
        <v>University Dr</v>
      </c>
      <c r="D76" s="162"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0.14893700608697064</v>
      </c>
      <c r="O76" s="52">
        <f ca="1">INDEX(SummDir!$5:$113,$A76,O$117)</f>
        <v>2.1277572719186892E-2</v>
      </c>
      <c r="P76" s="52">
        <f ca="1">IF(LEN(INDEX(SummDir!$5:$113,$A76,P$117))=0,NA(),INDEX(SummDir!$5:$113,$A76,P$117))</f>
        <v>0.37234046270996651</v>
      </c>
      <c r="Q76" s="52">
        <f ca="1">IF(LEN(INDEX(SummDir!$5:$113,$A76,Q$117))=0,NA(),INDEX(SummDir!$5:$113,$A76,Q$117))</f>
        <v>0.93617094113507315</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t="e">
        <f t="shared" si="37"/>
        <v>#N/A</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29</v>
      </c>
      <c r="B77" s="52">
        <f>INDEX(SummDir!$5:$113,$A77,B$117)</f>
        <v>135</v>
      </c>
      <c r="C77" s="162" t="str">
        <f>INDEX(SummDir!$5:$113,$A77,C$117)</f>
        <v>Lemon St</v>
      </c>
      <c r="D77" s="162" t="str">
        <f>INDEX(SummDir!$5:$113,$A77,D$117)</f>
        <v>Rural Rd</v>
      </c>
      <c r="E77" s="52">
        <f>INDEX(SummDir!$5:$113,$A77,E$117)</f>
        <v>368</v>
      </c>
      <c r="F77" s="52">
        <f t="shared" si="30"/>
        <v>37510</v>
      </c>
      <c r="G77" s="117"/>
      <c r="H77" s="52">
        <f>INDEX(SummDir!$5:$113,$A77,H$117)</f>
        <v>368</v>
      </c>
      <c r="I77" s="52">
        <f t="shared" si="31"/>
        <v>-1</v>
      </c>
      <c r="J77" s="20">
        <v>19</v>
      </c>
      <c r="K77" s="52">
        <f>IF(LEN(INDEX(SummDir!$5:$113,$A77,K$117))=0,NA(),INDEX(SummDir!$5:$113,$A77,K$117))</f>
        <v>92</v>
      </c>
      <c r="L77" s="52">
        <f>INDEX(SummDir!$5:$113,$A77,L$117)</f>
        <v>78</v>
      </c>
      <c r="M77" s="52">
        <f>INDEX(SummDir!$5:$113,$A77,M$117)</f>
        <v>106</v>
      </c>
      <c r="N77" s="52">
        <f ca="1">INDEX(SummDir!$5:$113,$A77,N$117)</f>
        <v>0.29347740490888857</v>
      </c>
      <c r="O77" s="52">
        <f ca="1">INDEX(SummDir!$5:$113,$A77,O$117)</f>
        <v>3.2608747466382551E-2</v>
      </c>
      <c r="P77" s="52">
        <f ca="1">IF(LEN(INDEX(SummDir!$5:$113,$A77,P$117))=0,NA(),INDEX(SummDir!$5:$113,$A77,P$117))</f>
        <v>0.4239136944566928</v>
      </c>
      <c r="Q77" s="52">
        <f ca="1">IF(LEN(INDEX(SummDir!$5:$113,$A77,Q$117))=0,NA(),INDEX(SummDir!$5:$113,$A77,Q$117))</f>
        <v>0.92119633440867721</v>
      </c>
      <c r="R77" s="52">
        <f>INDEX(SummDir!$5:$113,$A77,R$117)</f>
        <v>368</v>
      </c>
      <c r="S77" s="52">
        <f>INDEX(SummDir!$5:$113,$A77,S$117)</f>
        <v>156</v>
      </c>
      <c r="T77" s="52">
        <f>INDEX(SummDir!$5:$113,$A77,T$117)</f>
        <v>212</v>
      </c>
      <c r="U77" s="52">
        <f>INDEX(SummDir!$5:$113,$A77,U$117)</f>
        <v>368</v>
      </c>
      <c r="V77" s="52">
        <f>INDEX(SummDir!$5:$113,$A77,V$117)</f>
        <v>156</v>
      </c>
      <c r="W77" s="52">
        <f t="shared" si="32"/>
        <v>37510</v>
      </c>
      <c r="X77" s="52">
        <f t="shared" si="33"/>
        <v>37510</v>
      </c>
      <c r="Y77" s="52">
        <f t="shared" si="34"/>
        <v>0</v>
      </c>
      <c r="Z77" s="52">
        <f t="shared" si="35"/>
        <v>-1</v>
      </c>
      <c r="AA77" s="21">
        <f t="shared" si="36"/>
        <v>0.73005060334760608</v>
      </c>
      <c r="AB77" s="21" t="e">
        <f t="shared" si="37"/>
        <v>#N/A</v>
      </c>
      <c r="AC77" s="21"/>
      <c r="AD77"/>
      <c r="AE77" s="117" t="s">
        <v>354</v>
      </c>
      <c r="AF77" s="52">
        <f>INDEX(SummDir!$5:$113,$A77,AF$117)</f>
        <v>212</v>
      </c>
      <c r="AG77" s="52">
        <f t="shared" si="38"/>
        <v>0</v>
      </c>
      <c r="AH77" s="52"/>
      <c r="AI77" s="52"/>
      <c r="AJ77" s="52"/>
      <c r="AK77" s="52"/>
      <c r="AL77" s="52"/>
      <c r="AM77" s="52"/>
      <c r="AN77" s="52"/>
      <c r="AO77" s="83"/>
      <c r="AP77" s="52">
        <f t="shared" si="27"/>
        <v>0</v>
      </c>
      <c r="AQ77" s="52">
        <f t="shared" si="27"/>
        <v>0</v>
      </c>
      <c r="AR77" s="52">
        <f t="shared" si="27"/>
        <v>3</v>
      </c>
      <c r="AS77" s="52">
        <f t="shared" si="27"/>
        <v>3</v>
      </c>
      <c r="AT77" s="52">
        <f t="shared" si="28"/>
        <v>0</v>
      </c>
      <c r="AU77" s="52">
        <f t="shared" si="28"/>
        <v>0</v>
      </c>
      <c r="AV77" s="52">
        <f t="shared" si="28"/>
        <v>0</v>
      </c>
      <c r="AW77" s="52">
        <f t="shared" si="28"/>
        <v>1</v>
      </c>
      <c r="AX77" s="52">
        <f t="shared" si="29"/>
        <v>33.416744999999999</v>
      </c>
      <c r="AY77" s="52">
        <f t="shared" si="29"/>
        <v>-111.926198</v>
      </c>
    </row>
    <row r="78" spans="1:51" s="140" customFormat="1" x14ac:dyDescent="0.25">
      <c r="A78" s="16">
        <v>48</v>
      </c>
      <c r="B78" s="52">
        <f>INDEX(SummDir!$5:$113,$A78,B$117)</f>
        <v>164</v>
      </c>
      <c r="C78" s="162" t="str">
        <f>INDEX(SummDir!$5:$113,$A78,C$117)</f>
        <v>Southern Ave</v>
      </c>
      <c r="D78" s="162" t="str">
        <f>INDEX(SummDir!$5:$113,$A78,D$117)</f>
        <v>McClintock Dr</v>
      </c>
      <c r="E78" s="52">
        <f>INDEX(SummDir!$5:$113,$A78,E$117)</f>
        <v>63</v>
      </c>
      <c r="F78" s="52">
        <f t="shared" si="30"/>
        <v>39001</v>
      </c>
      <c r="G78" s="117"/>
      <c r="H78" s="52">
        <f>INDEX(SummDir!$5:$113,$A78,H$117)</f>
        <v>63</v>
      </c>
      <c r="I78" s="52">
        <f t="shared" si="31"/>
        <v>-1</v>
      </c>
      <c r="J78" s="20">
        <v>19</v>
      </c>
      <c r="K78" s="52">
        <f>IF(LEN(INDEX(SummDir!$5:$113,$A78,K$117))=0,NA(),INDEX(SummDir!$5:$113,$A78,K$117))</f>
        <v>15.75</v>
      </c>
      <c r="L78" s="52">
        <f>INDEX(SummDir!$5:$113,$A78,L$117)</f>
        <v>15</v>
      </c>
      <c r="M78" s="52">
        <f>INDEX(SummDir!$5:$113,$A78,M$117)</f>
        <v>16.5</v>
      </c>
      <c r="N78" s="52">
        <f ca="1">INDEX(SummDir!$5:$113,$A78,N$117)</f>
        <v>0.20634861445452052</v>
      </c>
      <c r="O78" s="52">
        <f ca="1">INDEX(SummDir!$5:$113,$A78,O$117)</f>
        <v>0.15873018527160448</v>
      </c>
      <c r="P78" s="52">
        <f ca="1">IF(LEN(INDEX(SummDir!$5:$113,$A78,P$117))=0,NA(),INDEX(SummDir!$5:$113,$A78,P$117))</f>
        <v>0.25396801935837576</v>
      </c>
      <c r="Q78" s="52">
        <f ca="1">IF(LEN(INDEX(SummDir!$5:$113,$A78,Q$117))=0,NA(),INDEX(SummDir!$5:$113,$A78,Q$117))</f>
        <v>0.98412751356368244</v>
      </c>
      <c r="R78" s="52">
        <f>INDEX(SummDir!$5:$113,$A78,R$117)</f>
        <v>63</v>
      </c>
      <c r="S78" s="52">
        <f>INDEX(SummDir!$5:$113,$A78,S$117)</f>
        <v>30</v>
      </c>
      <c r="T78" s="52">
        <f>INDEX(SummDir!$5:$113,$A78,T$117)</f>
        <v>33</v>
      </c>
      <c r="U78" s="52">
        <f>INDEX(SummDir!$5:$113,$A78,U$117)</f>
        <v>63</v>
      </c>
      <c r="V78" s="52">
        <f>INDEX(SummDir!$5:$113,$A78,V$117)</f>
        <v>30</v>
      </c>
      <c r="W78" s="52">
        <f t="shared" si="32"/>
        <v>39001</v>
      </c>
      <c r="X78" s="52">
        <f t="shared" si="33"/>
        <v>39001</v>
      </c>
      <c r="Y78" s="52">
        <f t="shared" si="34"/>
        <v>2.5</v>
      </c>
      <c r="Z78" s="52">
        <f t="shared" si="35"/>
        <v>-1</v>
      </c>
      <c r="AA78" s="21">
        <f t="shared" si="36"/>
        <v>0.75906967691708838</v>
      </c>
      <c r="AB78" s="21" t="e">
        <f t="shared" si="37"/>
        <v>#N/A</v>
      </c>
      <c r="AC78" s="21"/>
      <c r="AD78"/>
      <c r="AE78" s="117" t="s">
        <v>354</v>
      </c>
      <c r="AF78" s="52">
        <f>INDEX(SummDir!$5:$113,$A78,AF$117)</f>
        <v>33</v>
      </c>
      <c r="AG78" s="52">
        <f t="shared" si="38"/>
        <v>0</v>
      </c>
      <c r="AH78" s="52"/>
      <c r="AI78" s="52"/>
      <c r="AJ78" s="52"/>
      <c r="AK78" s="52"/>
      <c r="AL78" s="52"/>
      <c r="AM78" s="52"/>
      <c r="AN78" s="52"/>
      <c r="AO78" s="83"/>
      <c r="AP78" s="52">
        <f t="shared" si="27"/>
        <v>0</v>
      </c>
      <c r="AQ78" s="52">
        <f t="shared" si="27"/>
        <v>0</v>
      </c>
      <c r="AR78" s="52">
        <f t="shared" si="27"/>
        <v>0</v>
      </c>
      <c r="AS78" s="52">
        <f t="shared" si="27"/>
        <v>0</v>
      </c>
      <c r="AT78" s="52">
        <f t="shared" si="28"/>
        <v>0</v>
      </c>
      <c r="AU78" s="52">
        <f t="shared" si="28"/>
        <v>0</v>
      </c>
      <c r="AV78" s="52">
        <f t="shared" si="28"/>
        <v>0</v>
      </c>
      <c r="AW78" s="52">
        <f t="shared" si="28"/>
        <v>0</v>
      </c>
      <c r="AX78" s="52">
        <f t="shared" si="29"/>
        <v>33.394056999999997</v>
      </c>
      <c r="AY78" s="52">
        <f t="shared" si="29"/>
        <v>-111.92066199999999</v>
      </c>
    </row>
    <row r="79" spans="1:51" s="140" customFormat="1" x14ac:dyDescent="0.25">
      <c r="A79" s="16">
        <v>5</v>
      </c>
      <c r="B79" s="52">
        <f>INDEX(SummDir!$5:$113,$A79,B$117)</f>
        <v>104</v>
      </c>
      <c r="C79" s="162" t="str">
        <f>INDEX(SummDir!$5:$113,$A79,C$117)</f>
        <v>Rio Salado Pkwy</v>
      </c>
      <c r="D79" s="162" t="str">
        <f>INDEX(SummDir!$5:$113,$A79,D$117)</f>
        <v>McClintock Dr</v>
      </c>
      <c r="E79" s="52">
        <f>INDEX(SummDir!$5:$113,$A79,E$117)</f>
        <v>57</v>
      </c>
      <c r="F79" s="52">
        <f t="shared" si="30"/>
        <v>39025</v>
      </c>
      <c r="G79" s="117"/>
      <c r="H79" s="52">
        <f>INDEX(SummDir!$5:$113,$A79,H$117)</f>
        <v>57</v>
      </c>
      <c r="I79" s="52">
        <f t="shared" si="31"/>
        <v>-1</v>
      </c>
      <c r="J79" s="20">
        <v>6</v>
      </c>
      <c r="K79" s="52">
        <f>IF(LEN(INDEX(SummDir!$5:$113,$A79,K$117))=0,NA(),INDEX(SummDir!$5:$113,$A79,K$117))</f>
        <v>14.25</v>
      </c>
      <c r="L79" s="52">
        <f>INDEX(SummDir!$5:$113,$A79,L$117)</f>
        <v>8</v>
      </c>
      <c r="M79" s="52">
        <f>INDEX(SummDir!$5:$113,$A79,M$117)</f>
        <v>20.5</v>
      </c>
      <c r="N79" s="52">
        <f ca="1">INDEX(SummDir!$5:$113,$A79,N$117)</f>
        <v>0.22807106156078788</v>
      </c>
      <c r="O79" s="52">
        <f ca="1">INDEX(SummDir!$5:$113,$A79,O$117)</f>
        <v>0.19298322986191782</v>
      </c>
      <c r="P79" s="52">
        <f ca="1">IF(LEN(INDEX(SummDir!$5:$113,$A79,P$117))=0,NA(),INDEX(SummDir!$5:$113,$A79,P$117))</f>
        <v>0.29824573182682912</v>
      </c>
      <c r="Q79" s="52">
        <f ca="1">IF(LEN(INDEX(SummDir!$5:$113,$A79,Q$117))=0,NA(),INDEX(SummDir!$5:$113,$A79,Q$117))</f>
        <v>0.85964888606853262</v>
      </c>
      <c r="R79" s="52">
        <f>INDEX(SummDir!$5:$113,$A79,R$117)</f>
        <v>57</v>
      </c>
      <c r="S79" s="52">
        <f>INDEX(SummDir!$5:$113,$A79,S$117)</f>
        <v>16</v>
      </c>
      <c r="T79" s="52">
        <f>INDEX(SummDir!$5:$113,$A79,T$117)</f>
        <v>41</v>
      </c>
      <c r="U79" s="52">
        <f>INDEX(SummDir!$5:$113,$A79,U$117)</f>
        <v>57</v>
      </c>
      <c r="V79" s="52">
        <f>INDEX(SummDir!$5:$113,$A79,V$117)</f>
        <v>16</v>
      </c>
      <c r="W79" s="52">
        <f t="shared" si="32"/>
        <v>39025</v>
      </c>
      <c r="X79" s="52">
        <f t="shared" si="33"/>
        <v>39025</v>
      </c>
      <c r="Y79" s="52">
        <f t="shared" si="34"/>
        <v>1</v>
      </c>
      <c r="Z79" s="52">
        <f t="shared" si="35"/>
        <v>-1</v>
      </c>
      <c r="AA79" s="21">
        <f t="shared" si="36"/>
        <v>0.75953678474114439</v>
      </c>
      <c r="AB79" s="21" t="e">
        <f t="shared" si="37"/>
        <v>#N/A</v>
      </c>
      <c r="AC79" s="21"/>
      <c r="AD79"/>
      <c r="AE79" s="117" t="s">
        <v>354</v>
      </c>
      <c r="AF79" s="52">
        <f>INDEX(SummDir!$5:$113,$A79,AF$117)</f>
        <v>41</v>
      </c>
      <c r="AG79" s="52">
        <f t="shared" si="38"/>
        <v>0</v>
      </c>
      <c r="AH79" s="52"/>
      <c r="AI79" s="52"/>
      <c r="AJ79" s="52"/>
      <c r="AK79" s="52"/>
      <c r="AL79" s="52"/>
      <c r="AM79" s="52"/>
      <c r="AN79" s="52"/>
      <c r="AO79" s="83"/>
      <c r="AP79" s="52">
        <f t="shared" si="27"/>
        <v>0</v>
      </c>
      <c r="AQ79" s="52">
        <f t="shared" si="27"/>
        <v>0</v>
      </c>
      <c r="AR79" s="52">
        <f t="shared" si="27"/>
        <v>3</v>
      </c>
      <c r="AS79" s="52">
        <f t="shared" si="27"/>
        <v>3</v>
      </c>
      <c r="AT79" s="52">
        <f t="shared" si="28"/>
        <v>0</v>
      </c>
      <c r="AU79" s="52">
        <f t="shared" si="28"/>
        <v>0</v>
      </c>
      <c r="AV79" s="52">
        <f t="shared" si="28"/>
        <v>0</v>
      </c>
      <c r="AW79" s="52">
        <f t="shared" si="28"/>
        <v>0</v>
      </c>
      <c r="AX79" s="52">
        <f t="shared" si="29"/>
        <v>33.429144999999998</v>
      </c>
      <c r="AY79" s="52">
        <f t="shared" si="29"/>
        <v>-111.90889799999999</v>
      </c>
    </row>
    <row r="80" spans="1:51" s="140" customFormat="1" x14ac:dyDescent="0.25">
      <c r="A80" s="16">
        <v>33</v>
      </c>
      <c r="B80" s="52">
        <f>INDEX(SummDir!$5:$113,$A80,B$117)</f>
        <v>142</v>
      </c>
      <c r="C80" s="162" t="str">
        <f>INDEX(SummDir!$5:$113,$A80,C$117)</f>
        <v>Southern Ave</v>
      </c>
      <c r="D80" s="162" t="str">
        <f>INDEX(SummDir!$5:$113,$A80,D$117)</f>
        <v>Rural Rd</v>
      </c>
      <c r="E80" s="52">
        <f>INDEX(SummDir!$5:$113,$A80,E$117)</f>
        <v>85</v>
      </c>
      <c r="F80" s="52">
        <f t="shared" si="30"/>
        <v>40059</v>
      </c>
      <c r="G80" s="117"/>
      <c r="H80" s="52">
        <f>INDEX(SummDir!$5:$113,$A80,H$117)</f>
        <v>85</v>
      </c>
      <c r="I80" s="52">
        <f t="shared" si="31"/>
        <v>-1</v>
      </c>
      <c r="J80" s="20">
        <v>19</v>
      </c>
      <c r="K80" s="52">
        <f>IF(LEN(INDEX(SummDir!$5:$113,$A80,K$117))=0,NA(),INDEX(SummDir!$5:$113,$A80,K$117))</f>
        <v>21.25</v>
      </c>
      <c r="L80" s="52">
        <f>INDEX(SummDir!$5:$113,$A80,L$117)</f>
        <v>15</v>
      </c>
      <c r="M80" s="52">
        <f>INDEX(SummDir!$5:$113,$A80,M$117)</f>
        <v>27.5</v>
      </c>
      <c r="N80" s="52">
        <f ca="1">INDEX(SummDir!$5:$113,$A80,N$117)</f>
        <v>0.14117645954994948</v>
      </c>
      <c r="O80" s="52">
        <f ca="1">INDEX(SummDir!$5:$113,$A80,O$117)</f>
        <v>0.15294210598544863</v>
      </c>
      <c r="P80" s="52">
        <f ca="1">IF(LEN(INDEX(SummDir!$5:$113,$A80,P$117))=0,NA(),INDEX(SummDir!$5:$113,$A80,P$117))</f>
        <v>0.27058882869118206</v>
      </c>
      <c r="Q80" s="52">
        <f ca="1">IF(LEN(INDEX(SummDir!$5:$113,$A80,Q$117))=0,NA(),INDEX(SummDir!$5:$113,$A80,Q$117))</f>
        <v>0.92941233325979744</v>
      </c>
      <c r="R80" s="52">
        <f>INDEX(SummDir!$5:$113,$A80,R$117)</f>
        <v>85</v>
      </c>
      <c r="S80" s="52">
        <f>INDEX(SummDir!$5:$113,$A80,S$117)</f>
        <v>30</v>
      </c>
      <c r="T80" s="52">
        <f>INDEX(SummDir!$5:$113,$A80,T$117)</f>
        <v>55</v>
      </c>
      <c r="U80" s="52">
        <f>INDEX(SummDir!$5:$113,$A80,U$117)</f>
        <v>85</v>
      </c>
      <c r="V80" s="52">
        <f>INDEX(SummDir!$5:$113,$A80,V$117)</f>
        <v>30</v>
      </c>
      <c r="W80" s="52">
        <f t="shared" si="32"/>
        <v>40059</v>
      </c>
      <c r="X80" s="52">
        <f t="shared" si="33"/>
        <v>40059</v>
      </c>
      <c r="Y80" s="52">
        <f t="shared" si="34"/>
        <v>1.5</v>
      </c>
      <c r="Z80" s="52">
        <f t="shared" si="35"/>
        <v>-1</v>
      </c>
      <c r="AA80" s="21">
        <f t="shared" si="36"/>
        <v>0.77966134682755939</v>
      </c>
      <c r="AB80" s="21" t="e">
        <f t="shared" si="37"/>
        <v>#N/A</v>
      </c>
      <c r="AC80" s="21"/>
      <c r="AD80"/>
      <c r="AE80" s="117" t="s">
        <v>354</v>
      </c>
      <c r="AF80" s="52">
        <f>INDEX(SummDir!$5:$113,$A80,AF$117)</f>
        <v>55</v>
      </c>
      <c r="AG80" s="52">
        <f t="shared" si="38"/>
        <v>0</v>
      </c>
      <c r="AH80" s="52"/>
      <c r="AI80" s="52"/>
      <c r="AJ80" s="52"/>
      <c r="AK80" s="52"/>
      <c r="AL80" s="52"/>
      <c r="AM80" s="52"/>
      <c r="AN80" s="52"/>
      <c r="AO80" s="83"/>
      <c r="AP80" s="52">
        <f t="shared" si="27"/>
        <v>0</v>
      </c>
      <c r="AQ80" s="52">
        <f t="shared" si="27"/>
        <v>0</v>
      </c>
      <c r="AR80" s="52">
        <f t="shared" si="27"/>
        <v>0</v>
      </c>
      <c r="AS80" s="52">
        <f t="shared" si="27"/>
        <v>0</v>
      </c>
      <c r="AT80" s="52">
        <f t="shared" si="28"/>
        <v>0</v>
      </c>
      <c r="AU80" s="52">
        <f t="shared" si="28"/>
        <v>0</v>
      </c>
      <c r="AV80" s="52">
        <f t="shared" si="28"/>
        <v>0</v>
      </c>
      <c r="AW80" s="52">
        <f t="shared" si="28"/>
        <v>0</v>
      </c>
      <c r="AX80" s="52">
        <f t="shared" si="29"/>
        <v>33.392946000000002</v>
      </c>
      <c r="AY80" s="52">
        <f t="shared" si="29"/>
        <v>-111.926198</v>
      </c>
    </row>
    <row r="81" spans="1:51" s="140" customFormat="1" x14ac:dyDescent="0.25">
      <c r="A81" s="16">
        <v>26</v>
      </c>
      <c r="B81" s="52">
        <f>INDEX(SummDir!$5:$113,$A81,B$117)</f>
        <v>131</v>
      </c>
      <c r="C81" s="162" t="str">
        <f>INDEX(SummDir!$5:$113,$A81,C$117)</f>
        <v>Apache Blvd</v>
      </c>
      <c r="D81" s="162" t="str">
        <f>INDEX(SummDir!$5:$113,$A81,D$117)</f>
        <v>Rural Rd</v>
      </c>
      <c r="E81" s="52">
        <f>INDEX(SummDir!$5:$113,$A81,E$117)</f>
        <v>168</v>
      </c>
      <c r="F81" s="52">
        <f t="shared" si="30"/>
        <v>44120</v>
      </c>
      <c r="G81" s="117"/>
      <c r="H81" s="52">
        <f>INDEX(SummDir!$5:$113,$A81,H$117)</f>
        <v>168</v>
      </c>
      <c r="I81" s="52">
        <f t="shared" si="31"/>
        <v>-1</v>
      </c>
      <c r="J81" s="20">
        <v>19</v>
      </c>
      <c r="K81" s="52">
        <f>IF(LEN(INDEX(SummDir!$5:$113,$A81,K$117))=0,NA(),INDEX(SummDir!$5:$113,$A81,K$117))</f>
        <v>84</v>
      </c>
      <c r="L81" s="52" t="e">
        <f>INDEX(SummDir!$5:$113,$A81,L$117)</f>
        <v>#N/A</v>
      </c>
      <c r="M81" s="52">
        <f>INDEX(SummDir!$5:$113,$A81,M$117)</f>
        <v>84</v>
      </c>
      <c r="N81" s="52">
        <f ca="1">INDEX(SummDir!$5:$113,$A81,N$117)</f>
        <v>0.19642860679782104</v>
      </c>
      <c r="O81" s="52">
        <f ca="1">INDEX(SummDir!$5:$113,$A81,O$117)</f>
        <v>1.7857065759183523E-2</v>
      </c>
      <c r="P81" s="52">
        <f ca="1">IF(LEN(INDEX(SummDir!$5:$113,$A81,P$117))=0,NA(),INDEX(SummDir!$5:$113,$A81,P$117))</f>
        <v>0.3214281304972319</v>
      </c>
      <c r="Q81" s="52">
        <f ca="1">IF(LEN(INDEX(SummDir!$5:$113,$A81,Q$117))=0,NA(),INDEX(SummDir!$5:$113,$A81,Q$117))</f>
        <v>0.91071513286333294</v>
      </c>
      <c r="R81" s="52">
        <f>INDEX(SummDir!$5:$113,$A81,R$117)</f>
        <v>168</v>
      </c>
      <c r="S81" s="52" t="e">
        <f>INDEX(SummDir!$5:$113,$A81,S$117)</f>
        <v>#N/A</v>
      </c>
      <c r="T81" s="52">
        <f>INDEX(SummDir!$5:$113,$A81,T$117)</f>
        <v>168</v>
      </c>
      <c r="U81" s="52">
        <f>INDEX(SummDir!$5:$113,$A81,U$117)</f>
        <v>168</v>
      </c>
      <c r="V81" s="52" t="e">
        <f>INDEX(SummDir!$5:$113,$A81,V$117)</f>
        <v>#N/A</v>
      </c>
      <c r="W81" s="52">
        <f t="shared" si="32"/>
        <v>44120</v>
      </c>
      <c r="X81" s="52">
        <f t="shared" si="33"/>
        <v>44120</v>
      </c>
      <c r="Y81" s="52">
        <f t="shared" si="34"/>
        <v>0</v>
      </c>
      <c r="Z81" s="52">
        <f t="shared" si="35"/>
        <v>-1</v>
      </c>
      <c r="AA81" s="21">
        <f t="shared" si="36"/>
        <v>0.85869988322304402</v>
      </c>
      <c r="AB81" s="21" t="e">
        <f t="shared" si="37"/>
        <v>#N/A</v>
      </c>
      <c r="AC81" s="21"/>
      <c r="AD81"/>
      <c r="AE81" s="117" t="s">
        <v>354</v>
      </c>
      <c r="AF81" s="52">
        <f>INDEX(SummDir!$5:$113,$A81,AF$117)</f>
        <v>168</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1</v>
      </c>
      <c r="AU81" s="52">
        <f t="shared" si="28"/>
        <v>0</v>
      </c>
      <c r="AV81" s="52">
        <f t="shared" si="28"/>
        <v>0</v>
      </c>
      <c r="AW81" s="52">
        <f t="shared" si="28"/>
        <v>1</v>
      </c>
      <c r="AX81" s="52">
        <f t="shared" si="29"/>
        <v>33.414645</v>
      </c>
      <c r="AY81" s="52">
        <f t="shared" si="29"/>
        <v>-111.926098</v>
      </c>
    </row>
    <row r="82" spans="1:51" s="140" customFormat="1" x14ac:dyDescent="0.25">
      <c r="A82" s="16">
        <v>30</v>
      </c>
      <c r="B82" s="52">
        <f>INDEX(SummDir!$5:$113,$A82,B$117)</f>
        <v>138</v>
      </c>
      <c r="C82" s="162" t="str">
        <f>INDEX(SummDir!$5:$113,$A82,C$117)</f>
        <v>Broadway Rd</v>
      </c>
      <c r="D82" s="162" t="str">
        <f>INDEX(SummDir!$5:$113,$A82,D$117)</f>
        <v>Rural Rd</v>
      </c>
      <c r="E82" s="52">
        <f>INDEX(SummDir!$5:$113,$A82,E$117)</f>
        <v>193</v>
      </c>
      <c r="F82" s="52">
        <f t="shared" si="30"/>
        <v>44120</v>
      </c>
      <c r="G82" s="117"/>
      <c r="H82" s="52">
        <f>INDEX(SummDir!$5:$113,$A82,H$117)</f>
        <v>193</v>
      </c>
      <c r="I82" s="52">
        <f t="shared" si="31"/>
        <v>-1</v>
      </c>
      <c r="J82" s="20">
        <v>19</v>
      </c>
      <c r="K82" s="52">
        <f>IF(LEN(INDEX(SummDir!$5:$113,$A82,K$117))=0,NA(),INDEX(SummDir!$5:$113,$A82,K$117))</f>
        <v>48.25</v>
      </c>
      <c r="L82" s="52">
        <f>INDEX(SummDir!$5:$113,$A82,L$117)</f>
        <v>39.5</v>
      </c>
      <c r="M82" s="52">
        <f>INDEX(SummDir!$5:$113,$A82,M$117)</f>
        <v>57</v>
      </c>
      <c r="N82" s="52">
        <f ca="1">INDEX(SummDir!$5:$113,$A82,N$117)</f>
        <v>0.24870394772333485</v>
      </c>
      <c r="O82" s="52">
        <f ca="1">INDEX(SummDir!$5:$113,$A82,O$117)</f>
        <v>0.13471441951095925</v>
      </c>
      <c r="P82" s="52">
        <f ca="1">IF(LEN(INDEX(SummDir!$5:$113,$A82,P$117))=0,NA(),INDEX(SummDir!$5:$113,$A82,P$117))</f>
        <v>0.2487038419407788</v>
      </c>
      <c r="Q82" s="52">
        <f ca="1">IF(LEN(INDEX(SummDir!$5:$113,$A82,Q$117))=0,NA(),INDEX(SummDir!$5:$113,$A82,Q$117))</f>
        <v>0.98445644801498389</v>
      </c>
      <c r="R82" s="52">
        <f>INDEX(SummDir!$5:$113,$A82,R$117)</f>
        <v>193</v>
      </c>
      <c r="S82" s="52">
        <f>INDEX(SummDir!$5:$113,$A82,S$117)</f>
        <v>79</v>
      </c>
      <c r="T82" s="52">
        <f>INDEX(SummDir!$5:$113,$A82,T$117)</f>
        <v>114</v>
      </c>
      <c r="U82" s="52">
        <f>INDEX(SummDir!$5:$113,$A82,U$117)</f>
        <v>193</v>
      </c>
      <c r="V82" s="52">
        <f>INDEX(SummDir!$5:$113,$A82,V$117)</f>
        <v>79</v>
      </c>
      <c r="W82" s="52">
        <f t="shared" si="32"/>
        <v>44120</v>
      </c>
      <c r="X82" s="52">
        <f t="shared" si="33"/>
        <v>44120</v>
      </c>
      <c r="Y82" s="52">
        <f t="shared" si="34"/>
        <v>0.5</v>
      </c>
      <c r="Z82" s="52">
        <f t="shared" si="35"/>
        <v>-1</v>
      </c>
      <c r="AA82" s="21">
        <f t="shared" si="36"/>
        <v>0.85869988322304402</v>
      </c>
      <c r="AB82" s="21" t="e">
        <f t="shared" si="37"/>
        <v>#N/A</v>
      </c>
      <c r="AC82" s="21"/>
      <c r="AD82"/>
      <c r="AE82" s="117" t="s">
        <v>354</v>
      </c>
      <c r="AF82" s="52">
        <f>INDEX(SummDir!$5:$113,$A82,AF$117)</f>
        <v>114</v>
      </c>
      <c r="AG82" s="52">
        <f t="shared" si="38"/>
        <v>0</v>
      </c>
      <c r="AH82" s="52"/>
      <c r="AI82" s="52"/>
      <c r="AJ82" s="52"/>
      <c r="AK82" s="52"/>
      <c r="AL82" s="52"/>
      <c r="AM82" s="52"/>
      <c r="AN82" s="52"/>
      <c r="AO82" s="83"/>
      <c r="AP82" s="52">
        <f t="shared" ref="AP82:AS101" si="39">IF(ISERROR(MATCH($B82,loc_ID,0)),"",INDEX(Lane,MATCH($B82,loc_ID,0),MATCH(AP$1,LaneHdr,0)))</f>
        <v>0</v>
      </c>
      <c r="AQ82" s="52">
        <f t="shared" si="39"/>
        <v>0</v>
      </c>
      <c r="AR82" s="52">
        <f t="shared" si="39"/>
        <v>0</v>
      </c>
      <c r="AS82" s="52">
        <f t="shared" si="39"/>
        <v>0</v>
      </c>
      <c r="AT82" s="52">
        <f t="shared" ref="AT82:AW101" si="40">IF(ISERROR(MATCH($B82,loc_ID,0)),"",INDEX(Cordon,MATCH($B82,loc_ID,0),AT$116))</f>
        <v>0</v>
      </c>
      <c r="AU82" s="52">
        <f t="shared" si="40"/>
        <v>0</v>
      </c>
      <c r="AV82" s="52">
        <f t="shared" si="40"/>
        <v>0</v>
      </c>
      <c r="AW82" s="52">
        <f t="shared" si="40"/>
        <v>0</v>
      </c>
      <c r="AX82" s="52">
        <f t="shared" ref="AX82:AY101" si="41">IF(ISBLANK(INDEX(GPS_,MATCH($B82,loc_ID,0),AX$116)),"",INDEX(GPS_,MATCH($B82,loc_ID,0),AX$116))</f>
        <v>33.407445000000003</v>
      </c>
      <c r="AY82" s="52">
        <f t="shared" si="41"/>
        <v>-111.926098</v>
      </c>
    </row>
    <row r="83" spans="1:51" s="140" customFormat="1" x14ac:dyDescent="0.25">
      <c r="A83" s="16">
        <v>4</v>
      </c>
      <c r="B83" s="52">
        <f>INDEX(SummDir!$5:$113,$A83,B$117)</f>
        <v>103</v>
      </c>
      <c r="C83" s="162" t="str">
        <f>INDEX(SummDir!$5:$113,$A83,C$117)</f>
        <v>Rio Salado Pkwy</v>
      </c>
      <c r="D83" s="162" t="str">
        <f>INDEX(SummDir!$5:$113,$A83,D$117)</f>
        <v>Rural Rd</v>
      </c>
      <c r="E83" s="52">
        <f>INDEX(SummDir!$5:$113,$A83,E$117)</f>
        <v>197</v>
      </c>
      <c r="F83" s="52">
        <f t="shared" si="30"/>
        <v>51380</v>
      </c>
      <c r="G83" s="117"/>
      <c r="H83" s="52">
        <f>INDEX(SummDir!$5:$113,$A83,H$117)</f>
        <v>197</v>
      </c>
      <c r="I83" s="52">
        <f t="shared" si="31"/>
        <v>-1</v>
      </c>
      <c r="J83" s="20">
        <v>5</v>
      </c>
      <c r="K83" s="52">
        <f>IF(LEN(INDEX(SummDir!$5:$113,$A83,K$117))=0,NA(),INDEX(SummDir!$5:$113,$A83,K$117))</f>
        <v>49.25</v>
      </c>
      <c r="L83" s="52">
        <f>INDEX(SummDir!$5:$113,$A83,L$117)</f>
        <v>40</v>
      </c>
      <c r="M83" s="52">
        <f>INDEX(SummDir!$5:$113,$A83,M$117)</f>
        <v>58.5</v>
      </c>
      <c r="N83" s="52">
        <f ca="1">INDEX(SummDir!$5:$113,$A83,N$117)</f>
        <v>0.1979700160215471</v>
      </c>
      <c r="O83" s="52">
        <f ca="1">INDEX(SummDir!$5:$113,$A83,O$117)</f>
        <v>0.28933968223795342</v>
      </c>
      <c r="P83" s="52">
        <f ca="1">IF(LEN(INDEX(SummDir!$5:$113,$A83,P$117))=0,NA(),INDEX(SummDir!$5:$113,$A83,P$117))</f>
        <v>0.26903474449887171</v>
      </c>
      <c r="Q83" s="52">
        <f ca="1">IF(LEN(INDEX(SummDir!$5:$113,$A83,Q$117))=0,NA(),INDEX(SummDir!$5:$113,$A83,Q$117))</f>
        <v>0.96954372164984415</v>
      </c>
      <c r="R83" s="52">
        <f>INDEX(SummDir!$5:$113,$A83,R$117)</f>
        <v>197</v>
      </c>
      <c r="S83" s="52">
        <f>INDEX(SummDir!$5:$113,$A83,S$117)</f>
        <v>80</v>
      </c>
      <c r="T83" s="52">
        <f>INDEX(SummDir!$5:$113,$A83,T$117)</f>
        <v>117</v>
      </c>
      <c r="U83" s="52">
        <f>INDEX(SummDir!$5:$113,$A83,U$117)</f>
        <v>197</v>
      </c>
      <c r="V83" s="52">
        <f>INDEX(SummDir!$5:$113,$A83,V$117)</f>
        <v>80</v>
      </c>
      <c r="W83" s="52">
        <f t="shared" si="32"/>
        <v>51380</v>
      </c>
      <c r="X83" s="52">
        <f t="shared" si="33"/>
        <v>51380</v>
      </c>
      <c r="Y83" s="52">
        <f t="shared" si="34"/>
        <v>0</v>
      </c>
      <c r="Z83" s="52">
        <f t="shared" si="35"/>
        <v>-1</v>
      </c>
      <c r="AA83" s="21">
        <f t="shared" si="36"/>
        <v>1</v>
      </c>
      <c r="AB83" s="21" t="e">
        <f t="shared" si="37"/>
        <v>#N/A</v>
      </c>
      <c r="AC83" s="21"/>
      <c r="AD83"/>
      <c r="AE83" s="117" t="s">
        <v>354</v>
      </c>
      <c r="AF83" s="52">
        <f>INDEX(SummDir!$5:$113,$A83,AF$117)</f>
        <v>117</v>
      </c>
      <c r="AG83" s="52">
        <f t="shared" si="38"/>
        <v>0</v>
      </c>
      <c r="AH83" s="52"/>
      <c r="AI83" s="52"/>
      <c r="AJ83" s="52"/>
      <c r="AK83" s="52"/>
      <c r="AL83" s="52"/>
      <c r="AM83" s="52"/>
      <c r="AN83" s="52"/>
      <c r="AO83" s="83"/>
      <c r="AP83" s="52">
        <f t="shared" si="39"/>
        <v>0</v>
      </c>
      <c r="AQ83" s="52">
        <f t="shared" si="39"/>
        <v>0</v>
      </c>
      <c r="AR83" s="52">
        <f t="shared" si="39"/>
        <v>3</v>
      </c>
      <c r="AS83" s="52">
        <f t="shared" si="39"/>
        <v>3</v>
      </c>
      <c r="AT83" s="52">
        <f t="shared" si="40"/>
        <v>0</v>
      </c>
      <c r="AU83" s="52">
        <f t="shared" si="40"/>
        <v>1</v>
      </c>
      <c r="AV83" s="52">
        <f t="shared" si="40"/>
        <v>0</v>
      </c>
      <c r="AW83" s="52">
        <f t="shared" si="40"/>
        <v>1</v>
      </c>
      <c r="AX83" s="52">
        <f t="shared" si="41"/>
        <v>33.429245000000002</v>
      </c>
      <c r="AY83" s="52">
        <f t="shared" si="41"/>
        <v>-111.92609899999999</v>
      </c>
    </row>
    <row r="84" spans="1:51" s="140" customFormat="1" x14ac:dyDescent="0.25">
      <c r="A84" s="16">
        <v>15</v>
      </c>
      <c r="B84" s="52">
        <f>INDEX(SummDir!$5:$113,$A84,B$117)</f>
        <v>117</v>
      </c>
      <c r="C84" s="162" t="str">
        <f>INDEX(SummDir!$5:$113,$A84,C$117)</f>
        <v>University Dr</v>
      </c>
      <c r="D84" s="162" t="str">
        <f>INDEX(SummDir!$5:$113,$A84,D$117)</f>
        <v>Rural Rd</v>
      </c>
      <c r="E84" s="52">
        <f>INDEX(SummDir!$5:$113,$A84,E$117)</f>
        <v>192</v>
      </c>
      <c r="F84" s="52">
        <f t="shared" si="30"/>
        <v>51380</v>
      </c>
      <c r="G84" s="117"/>
      <c r="H84" s="52">
        <f>INDEX(SummDir!$5:$113,$A84,H$117)</f>
        <v>192</v>
      </c>
      <c r="I84" s="52">
        <f t="shared" si="31"/>
        <v>-1</v>
      </c>
      <c r="J84" s="20">
        <v>19</v>
      </c>
      <c r="K84" s="52">
        <f>IF(LEN(INDEX(SummDir!$5:$113,$A84,K$117))=0,NA(),INDEX(SummDir!$5:$113,$A84,K$117))</f>
        <v>48</v>
      </c>
      <c r="L84" s="52">
        <f>INDEX(SummDir!$5:$113,$A84,L$117)</f>
        <v>32</v>
      </c>
      <c r="M84" s="52">
        <f>INDEX(SummDir!$5:$113,$A84,M$117)</f>
        <v>64</v>
      </c>
      <c r="N84" s="52">
        <f ca="1">INDEX(SummDir!$5:$113,$A84,N$117)</f>
        <v>0.23958363395514876</v>
      </c>
      <c r="O84" s="52">
        <f ca="1">INDEX(SummDir!$5:$113,$A84,O$117)</f>
        <v>0.1354157912453198</v>
      </c>
      <c r="P84" s="52">
        <f ca="1">IF(LEN(INDEX(SummDir!$5:$113,$A84,P$117))=0,NA(),INDEX(SummDir!$5:$113,$A84,P$117))</f>
        <v>0.20312417619943246</v>
      </c>
      <c r="Q84" s="52">
        <f ca="1">IF(LEN(INDEX(SummDir!$5:$113,$A84,Q$117))=0,NA(),INDEX(SummDir!$5:$113,$A84,Q$117))</f>
        <v>0.52604170127578476</v>
      </c>
      <c r="R84" s="52">
        <f>INDEX(SummDir!$5:$113,$A84,R$117)</f>
        <v>192</v>
      </c>
      <c r="S84" s="52">
        <f>INDEX(SummDir!$5:$113,$A84,S$117)</f>
        <v>64</v>
      </c>
      <c r="T84" s="52">
        <f>INDEX(SummDir!$5:$113,$A84,T$117)</f>
        <v>128</v>
      </c>
      <c r="U84" s="52">
        <f>INDEX(SummDir!$5:$113,$A84,U$117)</f>
        <v>192</v>
      </c>
      <c r="V84" s="52">
        <f>INDEX(SummDir!$5:$113,$A84,V$117)</f>
        <v>64</v>
      </c>
      <c r="W84" s="52">
        <f t="shared" si="32"/>
        <v>51380</v>
      </c>
      <c r="X84" s="52">
        <f t="shared" si="33"/>
        <v>51380</v>
      </c>
      <c r="Y84" s="52">
        <f t="shared" si="34"/>
        <v>0</v>
      </c>
      <c r="Z84" s="52">
        <f t="shared" si="35"/>
        <v>-1</v>
      </c>
      <c r="AA84" s="21">
        <f t="shared" si="36"/>
        <v>1</v>
      </c>
      <c r="AB84" s="21" t="e">
        <f t="shared" si="37"/>
        <v>#N/A</v>
      </c>
      <c r="AC84" s="21"/>
      <c r="AD84"/>
      <c r="AE84" s="117" t="s">
        <v>354</v>
      </c>
      <c r="AF84" s="52">
        <f>INDEX(SummDir!$5:$113,$A84,AF$117)</f>
        <v>128</v>
      </c>
      <c r="AG84" s="52">
        <f t="shared" si="38"/>
        <v>0</v>
      </c>
      <c r="AH84" s="52"/>
      <c r="AI84" s="52"/>
      <c r="AJ84" s="52"/>
      <c r="AK84" s="52"/>
      <c r="AL84" s="52"/>
      <c r="AM84" s="52"/>
      <c r="AN84" s="52"/>
      <c r="AO84" s="83"/>
      <c r="AP84" s="52">
        <f t="shared" si="39"/>
        <v>0</v>
      </c>
      <c r="AQ84" s="52">
        <f t="shared" si="39"/>
        <v>0</v>
      </c>
      <c r="AR84" s="52">
        <f t="shared" si="39"/>
        <v>3</v>
      </c>
      <c r="AS84" s="52">
        <f t="shared" si="39"/>
        <v>3</v>
      </c>
      <c r="AT84" s="52">
        <f t="shared" si="40"/>
        <v>0</v>
      </c>
      <c r="AU84" s="52">
        <f t="shared" si="40"/>
        <v>0</v>
      </c>
      <c r="AV84" s="52">
        <f t="shared" si="40"/>
        <v>0</v>
      </c>
      <c r="AW84" s="52">
        <f t="shared" si="40"/>
        <v>1</v>
      </c>
      <c r="AX84" s="52">
        <f t="shared" si="41"/>
        <v>33.422044999999997</v>
      </c>
      <c r="AY84" s="52">
        <f t="shared" si="41"/>
        <v>-111.926299</v>
      </c>
    </row>
    <row r="85" spans="1:51" s="140" customFormat="1" x14ac:dyDescent="0.25">
      <c r="A85" s="16">
        <v>7</v>
      </c>
      <c r="B85" s="52">
        <f>INDEX(SummDir!$5:$113,$A85,B$117)</f>
        <v>108</v>
      </c>
      <c r="C85" s="162" t="str">
        <f>INDEX(SummDir!$5:$113,$A85,C$117)</f>
        <v>5th St</v>
      </c>
      <c r="D85" s="162" t="str">
        <f>INDEX(SummDir!$5:$113,$A85,D$117)</f>
        <v>Farmer Ave</v>
      </c>
      <c r="E85" s="52">
        <f>INDEX(SummDir!$5:$113,$A85,E$117)</f>
        <v>49</v>
      </c>
      <c r="F85" s="52" t="e">
        <f t="shared" si="30"/>
        <v>#N/A</v>
      </c>
      <c r="G85" s="117"/>
      <c r="H85" s="52">
        <f>INDEX(SummDir!$5:$113,$A85,H$117)</f>
        <v>49</v>
      </c>
      <c r="I85" s="52">
        <f t="shared" si="31"/>
        <v>-1</v>
      </c>
      <c r="J85" s="20">
        <v>8</v>
      </c>
      <c r="K85" s="52">
        <f>IF(LEN(INDEX(SummDir!$5:$113,$A85,K$117))=0,NA(),INDEX(SummDir!$5:$113,$A85,K$117))</f>
        <v>12.25</v>
      </c>
      <c r="L85" s="52">
        <f>INDEX(SummDir!$5:$113,$A85,L$117)</f>
        <v>7.5</v>
      </c>
      <c r="M85" s="52">
        <f>INDEX(SummDir!$5:$113,$A85,M$117)</f>
        <v>17</v>
      </c>
      <c r="N85" s="52">
        <f ca="1">INDEX(SummDir!$5:$113,$A85,N$117)</f>
        <v>0.1632653789291702</v>
      </c>
      <c r="O85" s="52">
        <f ca="1">INDEX(SummDir!$5:$113,$A85,O$117)</f>
        <v>0.18367416331143596</v>
      </c>
      <c r="P85" s="52">
        <f ca="1">IF(LEN(INDEX(SummDir!$5:$113,$A85,P$117))=0,NA(),INDEX(SummDir!$5:$113,$A85,P$117))</f>
        <v>0.18367349890448056</v>
      </c>
      <c r="Q85" s="52">
        <f ca="1">IF(LEN(INDEX(SummDir!$5:$113,$A85,Q$117))=0,NA(),INDEX(SummDir!$5:$113,$A85,Q$117))</f>
        <v>0.16326597365815254</v>
      </c>
      <c r="R85" s="52">
        <f>INDEX(SummDir!$5:$113,$A85,R$117)</f>
        <v>49</v>
      </c>
      <c r="S85" s="52">
        <f>INDEX(SummDir!$5:$113,$A85,S$117)</f>
        <v>15</v>
      </c>
      <c r="T85" s="52">
        <f>INDEX(SummDir!$5:$113,$A85,T$117)</f>
        <v>34</v>
      </c>
      <c r="U85" s="52">
        <f>INDEX(SummDir!$5:$113,$A85,U$117)</f>
        <v>49</v>
      </c>
      <c r="V85" s="52">
        <f>INDEX(SummDir!$5:$113,$A85,V$117)</f>
        <v>15</v>
      </c>
      <c r="W85" s="52">
        <f t="shared" si="32"/>
        <v>3508</v>
      </c>
      <c r="X85" s="52" t="e">
        <f t="shared" si="33"/>
        <v>#N/A</v>
      </c>
      <c r="Y85" s="52">
        <f t="shared" si="34"/>
        <v>0.25</v>
      </c>
      <c r="Z85" s="52">
        <f t="shared" si="35"/>
        <v>-1</v>
      </c>
      <c r="AA85" s="21" t="e">
        <f t="shared" si="36"/>
        <v>#N/A</v>
      </c>
      <c r="AB85" s="21" t="e">
        <f t="shared" si="37"/>
        <v>#N/A</v>
      </c>
      <c r="AC85" s="21"/>
      <c r="AD85"/>
      <c r="AE85" s="117" t="s">
        <v>354</v>
      </c>
      <c r="AF85" s="52">
        <f>INDEX(SummDir!$5:$113,$A85,AF$117)</f>
        <v>34</v>
      </c>
      <c r="AG85" s="52" t="e">
        <f t="shared" si="38"/>
        <v>#N/A</v>
      </c>
      <c r="AH85" s="52"/>
      <c r="AI85" s="52"/>
      <c r="AJ85" s="52"/>
      <c r="AK85" s="52"/>
      <c r="AL85" s="52"/>
      <c r="AM85" s="52"/>
      <c r="AN85" s="52"/>
      <c r="AO85" s="83"/>
      <c r="AP85" s="52">
        <f t="shared" si="39"/>
        <v>0</v>
      </c>
      <c r="AQ85" s="52">
        <f t="shared" si="39"/>
        <v>0</v>
      </c>
      <c r="AR85" s="52">
        <f t="shared" si="39"/>
        <v>3</v>
      </c>
      <c r="AS85" s="52">
        <f t="shared" si="39"/>
        <v>3</v>
      </c>
      <c r="AT85" s="52">
        <f t="shared" si="40"/>
        <v>0</v>
      </c>
      <c r="AU85" s="52">
        <f t="shared" si="40"/>
        <v>0</v>
      </c>
      <c r="AV85" s="52">
        <f t="shared" si="40"/>
        <v>0</v>
      </c>
      <c r="AW85" s="52">
        <f t="shared" si="40"/>
        <v>0</v>
      </c>
      <c r="AX85" s="52">
        <f t="shared" si="41"/>
        <v>33.425445000000003</v>
      </c>
      <c r="AY85" s="52">
        <f t="shared" si="41"/>
        <v>-111.94409899999999</v>
      </c>
    </row>
    <row r="86" spans="1:51" s="140" customFormat="1" x14ac:dyDescent="0.25">
      <c r="A86" s="16">
        <v>14</v>
      </c>
      <c r="B86" s="52">
        <f>INDEX(SummDir!$5:$113,$A86,B$117)</f>
        <v>116</v>
      </c>
      <c r="C86" s="162" t="str">
        <f>INDEX(SummDir!$5:$113,$A86,C$117)</f>
        <v>University Dr</v>
      </c>
      <c r="D86" s="162" t="str">
        <f>INDEX(SummDir!$5:$113,$A86,D$117)</f>
        <v>Dorsey Ln</v>
      </c>
      <c r="E86" s="52">
        <f ca="1">INDEX(SummDir!$5:$113,$A86,E$117)</f>
        <v>46</v>
      </c>
      <c r="F86" s="52" t="e">
        <f t="shared" si="30"/>
        <v>#N/A</v>
      </c>
      <c r="G86" s="117"/>
      <c r="H86" s="52">
        <f ca="1">INDEX(SummDir!$5:$113,$A86,H$117)</f>
        <v>46</v>
      </c>
      <c r="I86" s="52">
        <f t="shared" si="31"/>
        <v>1</v>
      </c>
      <c r="J86" s="20">
        <v>19</v>
      </c>
      <c r="K86" s="52">
        <f ca="1">IF(LEN(INDEX(SummDir!$5:$113,$A86,K$117))=0,NA(),INDEX(SummDir!$5:$113,$A86,K$117))</f>
        <v>11.5</v>
      </c>
      <c r="L86" s="52">
        <f ca="1">INDEX(SummDir!$5:$113,$A86,L$117)</f>
        <v>5</v>
      </c>
      <c r="M86" s="52">
        <f>INDEX(SummDir!$5:$113,$A86,M$117)</f>
        <v>18</v>
      </c>
      <c r="N86" s="52">
        <f ca="1">INDEX(SummDir!$5:$113,$A86,N$117)</f>
        <v>0.18478306065985894</v>
      </c>
      <c r="O86" s="52">
        <f ca="1">INDEX(SummDir!$5:$113,$A86,O$117)</f>
        <v>0.13043478098666253</v>
      </c>
      <c r="P86" s="52">
        <f ca="1">IF(LEN(INDEX(SummDir!$5:$113,$A86,P$117))=0,NA(),INDEX(SummDir!$5:$113,$A86,P$117))</f>
        <v>0.44565138420745887</v>
      </c>
      <c r="Q86" s="52">
        <f ca="1">IF(LEN(INDEX(SummDir!$5:$113,$A86,Q$117))=0,NA(),INDEX(SummDir!$5:$113,$A86,Q$117))</f>
        <v>0.76086935329084471</v>
      </c>
      <c r="R86" s="52">
        <f ca="1">INDEX(SummDir!$5:$113,$A86,R$117)</f>
        <v>46</v>
      </c>
      <c r="S86" s="52">
        <f ca="1">INDEX(SummDir!$5:$113,$A86,S$117)</f>
        <v>10</v>
      </c>
      <c r="T86" s="52">
        <f>INDEX(SummDir!$5:$113,$A86,T$117)</f>
        <v>36</v>
      </c>
      <c r="U86" s="52">
        <f ca="1">INDEX(SummDir!$5:$113,$A86,U$117)</f>
        <v>46</v>
      </c>
      <c r="V86" s="52">
        <f ca="1">INDEX(SummDir!$5:$113,$A86,V$117)</f>
        <v>10</v>
      </c>
      <c r="W86" s="52">
        <f t="shared" si="32"/>
        <v>30015</v>
      </c>
      <c r="X86" s="52" t="e">
        <f t="shared" si="33"/>
        <v>#N/A</v>
      </c>
      <c r="Y86" s="52">
        <f t="shared" si="34"/>
        <v>0.5</v>
      </c>
      <c r="Z86" s="52">
        <f t="shared" si="35"/>
        <v>1</v>
      </c>
      <c r="AA86" s="21" t="e">
        <f t="shared" si="36"/>
        <v>#N/A</v>
      </c>
      <c r="AB86" s="21" t="e">
        <f t="shared" si="37"/>
        <v>#N/A</v>
      </c>
      <c r="AC86" s="21"/>
      <c r="AD86"/>
      <c r="AE86" s="117" t="s">
        <v>354</v>
      </c>
      <c r="AF86" s="52">
        <f>INDEX(SummDir!$5:$113,$A86,AF$117)</f>
        <v>36</v>
      </c>
      <c r="AG86" s="52" t="e">
        <f t="shared" si="38"/>
        <v>#N/A</v>
      </c>
      <c r="AH86" s="52"/>
      <c r="AI86" s="52"/>
      <c r="AJ86" s="52"/>
      <c r="AK86" s="52"/>
      <c r="AL86" s="52"/>
      <c r="AM86" s="52"/>
      <c r="AN86" s="52"/>
      <c r="AO86" s="83"/>
      <c r="AP86" s="52">
        <f t="shared" si="39"/>
        <v>2</v>
      </c>
      <c r="AQ86" s="52">
        <f t="shared" si="39"/>
        <v>0</v>
      </c>
      <c r="AR86" s="52">
        <f t="shared" si="39"/>
        <v>3</v>
      </c>
      <c r="AS86" s="52">
        <f t="shared" si="39"/>
        <v>3</v>
      </c>
      <c r="AT86" s="52">
        <f t="shared" si="40"/>
        <v>0</v>
      </c>
      <c r="AU86" s="52">
        <f t="shared" si="40"/>
        <v>0</v>
      </c>
      <c r="AV86" s="52">
        <f t="shared" si="40"/>
        <v>0</v>
      </c>
      <c r="AW86" s="52">
        <f t="shared" si="40"/>
        <v>0</v>
      </c>
      <c r="AX86" s="52">
        <f t="shared" si="41"/>
        <v>33.421779999999998</v>
      </c>
      <c r="AY86" s="52">
        <f t="shared" si="41"/>
        <v>-111.91791000000001</v>
      </c>
    </row>
    <row r="87" spans="1:51" s="140" customFormat="1" x14ac:dyDescent="0.25">
      <c r="A87" s="16">
        <v>17</v>
      </c>
      <c r="B87" s="52">
        <f>INDEX(SummDir!$5:$113,$A87,B$117)</f>
        <v>119</v>
      </c>
      <c r="C87" s="162" t="str">
        <f>INDEX(SummDir!$5:$113,$A87,C$117)</f>
        <v>University Dr</v>
      </c>
      <c r="D87" s="162" t="str">
        <f>INDEX(SummDir!$5:$113,$A87,D$117)</f>
        <v>Ash Ave</v>
      </c>
      <c r="E87" s="52">
        <f>INDEX(SummDir!$5:$113,$A87,E$117)</f>
        <v>129</v>
      </c>
      <c r="F87" s="52" t="e">
        <f t="shared" si="30"/>
        <v>#N/A</v>
      </c>
      <c r="G87" s="117"/>
      <c r="H87" s="52">
        <f>INDEX(SummDir!$5:$113,$A87,H$117)</f>
        <v>129</v>
      </c>
      <c r="I87" s="52">
        <f t="shared" si="31"/>
        <v>1</v>
      </c>
      <c r="J87" s="20">
        <v>19</v>
      </c>
      <c r="K87" s="52">
        <f>IF(LEN(INDEX(SummDir!$5:$113,$A87,K$117))=0,NA(),INDEX(SummDir!$5:$113,$A87,K$117))</f>
        <v>32.25</v>
      </c>
      <c r="L87" s="52">
        <f>INDEX(SummDir!$5:$113,$A87,L$117)</f>
        <v>28</v>
      </c>
      <c r="M87" s="52">
        <f>INDEX(SummDir!$5:$113,$A87,M$117)</f>
        <v>36.5</v>
      </c>
      <c r="N87" s="52">
        <f ca="1">INDEX(SummDir!$5:$113,$A87,N$117)</f>
        <v>0.31782875707958314</v>
      </c>
      <c r="O87" s="52">
        <f ca="1">INDEX(SummDir!$5:$113,$A87,O$117)</f>
        <v>0.20930169865970544</v>
      </c>
      <c r="P87" s="52">
        <f ca="1">IF(LEN(INDEX(SummDir!$5:$113,$A87,P$117))=0,NA(),INDEX(SummDir!$5:$113,$A87,P$117))</f>
        <v>0.10852747359980432</v>
      </c>
      <c r="Q87" s="52">
        <f ca="1">IF(LEN(INDEX(SummDir!$5:$113,$A87,Q$117))=0,NA(),INDEX(SummDir!$5:$113,$A87,Q$117))</f>
        <v>0.18604637807141558</v>
      </c>
      <c r="R87" s="52">
        <f>INDEX(SummDir!$5:$113,$A87,R$117)</f>
        <v>129</v>
      </c>
      <c r="S87" s="52">
        <f>INDEX(SummDir!$5:$113,$A87,S$117)</f>
        <v>56</v>
      </c>
      <c r="T87" s="52">
        <f>INDEX(SummDir!$5:$113,$A87,T$117)</f>
        <v>73</v>
      </c>
      <c r="U87" s="52">
        <f>INDEX(SummDir!$5:$113,$A87,U$117)</f>
        <v>129</v>
      </c>
      <c r="V87" s="52">
        <f>INDEX(SummDir!$5:$113,$A87,V$117)</f>
        <v>56</v>
      </c>
      <c r="W87" s="52">
        <f t="shared" si="32"/>
        <v>27003</v>
      </c>
      <c r="X87" s="52" t="e">
        <f t="shared" si="33"/>
        <v>#N/A</v>
      </c>
      <c r="Y87" s="52">
        <f t="shared" si="34"/>
        <v>0.11</v>
      </c>
      <c r="Z87" s="52">
        <f t="shared" si="35"/>
        <v>1</v>
      </c>
      <c r="AA87" s="21" t="e">
        <f t="shared" si="36"/>
        <v>#N/A</v>
      </c>
      <c r="AB87" s="21" t="e">
        <f t="shared" si="37"/>
        <v>#N/A</v>
      </c>
      <c r="AC87" s="21"/>
      <c r="AD87"/>
      <c r="AE87" s="117" t="s">
        <v>354</v>
      </c>
      <c r="AF87" s="52">
        <f>INDEX(SummDir!$5:$113,$A87,AF$117)</f>
        <v>73</v>
      </c>
      <c r="AG87" s="52" t="e">
        <f t="shared" si="38"/>
        <v>#N/A</v>
      </c>
      <c r="AH87" s="52"/>
      <c r="AI87" s="52"/>
      <c r="AJ87" s="52"/>
      <c r="AK87" s="52"/>
      <c r="AL87" s="52"/>
      <c r="AM87" s="52"/>
      <c r="AN87" s="52"/>
      <c r="AO87" s="83"/>
      <c r="AP87" s="52">
        <f t="shared" si="39"/>
        <v>0</v>
      </c>
      <c r="AQ87" s="52">
        <f t="shared" si="39"/>
        <v>3</v>
      </c>
      <c r="AR87" s="52">
        <f t="shared" si="39"/>
        <v>3</v>
      </c>
      <c r="AS87" s="52">
        <f t="shared" si="39"/>
        <v>3</v>
      </c>
      <c r="AT87" s="52">
        <f t="shared" si="40"/>
        <v>0</v>
      </c>
      <c r="AU87" s="52">
        <f t="shared" si="40"/>
        <v>0</v>
      </c>
      <c r="AV87" s="52">
        <f t="shared" si="40"/>
        <v>0</v>
      </c>
      <c r="AW87" s="52">
        <f t="shared" si="40"/>
        <v>0</v>
      </c>
      <c r="AX87" s="52">
        <f t="shared" si="41"/>
        <v>33.421945000000001</v>
      </c>
      <c r="AY87" s="52">
        <f t="shared" si="41"/>
        <v>-111.942199</v>
      </c>
    </row>
    <row r="88" spans="1:51" s="140" customFormat="1" x14ac:dyDescent="0.25">
      <c r="A88" s="16">
        <v>18</v>
      </c>
      <c r="B88" s="52">
        <f>INDEX(SummDir!$5:$113,$A88,B$117)</f>
        <v>120</v>
      </c>
      <c r="C88" s="162" t="str">
        <f>INDEX(SummDir!$5:$113,$A88,C$117)</f>
        <v>University Dr</v>
      </c>
      <c r="D88" s="162" t="str">
        <f>INDEX(SummDir!$5:$113,$A88,D$117)</f>
        <v>Roosevelt St</v>
      </c>
      <c r="E88" s="52">
        <f>INDEX(SummDir!$5:$113,$A88,E$117)</f>
        <v>34</v>
      </c>
      <c r="F88" s="52" t="e">
        <f t="shared" si="30"/>
        <v>#N/A</v>
      </c>
      <c r="G88" s="117"/>
      <c r="H88" s="52">
        <f>INDEX(SummDir!$5:$113,$A88,H$117)</f>
        <v>34</v>
      </c>
      <c r="I88" s="52">
        <f t="shared" si="31"/>
        <v>1</v>
      </c>
      <c r="J88" s="20">
        <v>19</v>
      </c>
      <c r="K88" s="52">
        <f>IF(LEN(INDEX(SummDir!$5:$113,$A88,K$117))=0,NA(),INDEX(SummDir!$5:$113,$A88,K$117))</f>
        <v>8.5</v>
      </c>
      <c r="L88" s="52">
        <f>INDEX(SummDir!$5:$113,$A88,L$117)</f>
        <v>11</v>
      </c>
      <c r="M88" s="52">
        <f>INDEX(SummDir!$5:$113,$A88,M$117)</f>
        <v>6</v>
      </c>
      <c r="N88" s="52">
        <f ca="1">INDEX(SummDir!$5:$113,$A88,N$117)</f>
        <v>0.20588322056425676</v>
      </c>
      <c r="O88" s="52">
        <f ca="1">INDEX(SummDir!$5:$113,$A88,O$117)</f>
        <v>0.11764718303632041</v>
      </c>
      <c r="P88" s="52">
        <f ca="1">IF(LEN(INDEX(SummDir!$5:$113,$A88,P$117))=0,NA(),INDEX(SummDir!$5:$113,$A88,P$117))</f>
        <v>0.5882358305208748</v>
      </c>
      <c r="Q88" s="52">
        <f ca="1">IF(LEN(INDEX(SummDir!$5:$113,$A88,Q$117))=0,NA(),INDEX(SummDir!$5:$113,$A88,Q$117))</f>
        <v>0.58823435351857711</v>
      </c>
      <c r="R88" s="52">
        <f>INDEX(SummDir!$5:$113,$A88,R$117)</f>
        <v>34</v>
      </c>
      <c r="S88" s="52">
        <f>INDEX(SummDir!$5:$113,$A88,S$117)</f>
        <v>22</v>
      </c>
      <c r="T88" s="52">
        <f>INDEX(SummDir!$5:$113,$A88,T$117)</f>
        <v>12</v>
      </c>
      <c r="U88" s="52">
        <f>INDEX(SummDir!$5:$113,$A88,U$117)</f>
        <v>34</v>
      </c>
      <c r="V88" s="52">
        <f>INDEX(SummDir!$5:$113,$A88,V$117)</f>
        <v>22</v>
      </c>
      <c r="W88" s="52">
        <f t="shared" si="32"/>
        <v>27003</v>
      </c>
      <c r="X88" s="52" t="e">
        <f t="shared" si="33"/>
        <v>#N/A</v>
      </c>
      <c r="Y88" s="52">
        <f t="shared" si="34"/>
        <v>0.43</v>
      </c>
      <c r="Z88" s="52">
        <f t="shared" si="35"/>
        <v>1</v>
      </c>
      <c r="AA88" s="21" t="e">
        <f t="shared" si="36"/>
        <v>#N/A</v>
      </c>
      <c r="AB88" s="21" t="e">
        <f t="shared" si="37"/>
        <v>#N/A</v>
      </c>
      <c r="AC88" s="21"/>
      <c r="AD88"/>
      <c r="AE88" s="117" t="s">
        <v>354</v>
      </c>
      <c r="AF88" s="52">
        <f>INDEX(SummDir!$5:$113,$A88,AF$117)</f>
        <v>12</v>
      </c>
      <c r="AG88" s="52" t="e">
        <f t="shared" si="38"/>
        <v>#N/A</v>
      </c>
      <c r="AH88" s="52"/>
      <c r="AI88" s="52"/>
      <c r="AJ88" s="52"/>
      <c r="AK88" s="52"/>
      <c r="AL88" s="52"/>
      <c r="AM88" s="52"/>
      <c r="AN88" s="52"/>
      <c r="AO88" s="83"/>
      <c r="AP88" s="52">
        <f t="shared" si="39"/>
        <v>3</v>
      </c>
      <c r="AQ88" s="52">
        <f t="shared" si="39"/>
        <v>2</v>
      </c>
      <c r="AR88" s="52">
        <f t="shared" si="39"/>
        <v>3</v>
      </c>
      <c r="AS88" s="52">
        <f t="shared" si="39"/>
        <v>3</v>
      </c>
      <c r="AT88" s="52">
        <f t="shared" si="40"/>
        <v>0</v>
      </c>
      <c r="AU88" s="52">
        <f t="shared" si="40"/>
        <v>0</v>
      </c>
      <c r="AV88" s="52">
        <f t="shared" si="40"/>
        <v>0</v>
      </c>
      <c r="AW88" s="52">
        <f t="shared" si="40"/>
        <v>0</v>
      </c>
      <c r="AX88" s="52">
        <f t="shared" si="41"/>
        <v>33.421844999999998</v>
      </c>
      <c r="AY88" s="52">
        <f t="shared" si="41"/>
        <v>-111.94709899999999</v>
      </c>
    </row>
    <row r="89" spans="1:51" s="140" customFormat="1" x14ac:dyDescent="0.25">
      <c r="A89" s="16">
        <v>23</v>
      </c>
      <c r="B89" s="52">
        <f>INDEX(SummDir!$5:$113,$A89,B$117)</f>
        <v>126</v>
      </c>
      <c r="C89" s="162" t="str">
        <f>INDEX(SummDir!$5:$113,$A89,C$117)</f>
        <v>Baseline Rd</v>
      </c>
      <c r="D89" s="162" t="str">
        <f>INDEX(SummDir!$5:$113,$A89,D$117)</f>
        <v>Western Canal</v>
      </c>
      <c r="E89" s="52">
        <f>INDEX(SummDir!$5:$113,$A89,E$117)</f>
        <v>37</v>
      </c>
      <c r="F89" s="52" t="e">
        <f t="shared" si="30"/>
        <v>#N/A</v>
      </c>
      <c r="G89" s="117"/>
      <c r="H89" s="52">
        <f>INDEX(SummDir!$5:$113,$A89,H$117)</f>
        <v>37</v>
      </c>
      <c r="I89" s="52">
        <f t="shared" si="31"/>
        <v>1</v>
      </c>
      <c r="J89" s="20">
        <v>19</v>
      </c>
      <c r="K89" s="52">
        <f>IF(LEN(INDEX(SummDir!$5:$113,$A89,K$117))=0,NA(),INDEX(SummDir!$5:$113,$A89,K$117))</f>
        <v>9.25</v>
      </c>
      <c r="L89" s="52">
        <f>INDEX(SummDir!$5:$113,$A89,L$117)</f>
        <v>6</v>
      </c>
      <c r="M89" s="52">
        <f>INDEX(SummDir!$5:$113,$A89,M$117)</f>
        <v>12.5</v>
      </c>
      <c r="N89" s="52">
        <f ca="1">INDEX(SummDir!$5:$113,$A89,N$117)</f>
        <v>2.7027526331731534E-2</v>
      </c>
      <c r="O89" s="52">
        <f ca="1">INDEX(SummDir!$5:$113,$A89,O$117)</f>
        <v>0.48648668935305489</v>
      </c>
      <c r="P89" s="52">
        <f ca="1">IF(LEN(INDEX(SummDir!$5:$113,$A89,P$117))=0,NA(),INDEX(SummDir!$5:$113,$A89,P$117))</f>
        <v>0.32432342689090815</v>
      </c>
      <c r="Q89" s="52">
        <f ca="1">IF(LEN(INDEX(SummDir!$5:$113,$A89,Q$117))=0,NA(),INDEX(SummDir!$5:$113,$A89,Q$117))</f>
        <v>0.48648578513401203</v>
      </c>
      <c r="R89" s="52">
        <f>INDEX(SummDir!$5:$113,$A89,R$117)</f>
        <v>37</v>
      </c>
      <c r="S89" s="52">
        <f>INDEX(SummDir!$5:$113,$A89,S$117)</f>
        <v>12</v>
      </c>
      <c r="T89" s="52">
        <f>INDEX(SummDir!$5:$113,$A89,T$117)</f>
        <v>25</v>
      </c>
      <c r="U89" s="52">
        <f>INDEX(SummDir!$5:$113,$A89,U$117)</f>
        <v>37</v>
      </c>
      <c r="V89" s="52">
        <f>INDEX(SummDir!$5:$113,$A89,V$117)</f>
        <v>12</v>
      </c>
      <c r="W89" s="52">
        <f t="shared" si="32"/>
        <v>24094</v>
      </c>
      <c r="X89" s="52" t="e">
        <f t="shared" si="33"/>
        <v>#N/A</v>
      </c>
      <c r="Y89" s="52">
        <f t="shared" si="34"/>
        <v>2.9</v>
      </c>
      <c r="Z89" s="52">
        <f t="shared" si="35"/>
        <v>1</v>
      </c>
      <c r="AA89" s="21" t="e">
        <f t="shared" si="36"/>
        <v>#N/A</v>
      </c>
      <c r="AB89" s="21" t="e">
        <f t="shared" si="37"/>
        <v>#N/A</v>
      </c>
      <c r="AC89" s="21"/>
      <c r="AD89"/>
      <c r="AE89" s="117" t="s">
        <v>354</v>
      </c>
      <c r="AF89" s="52">
        <f>INDEX(SummDir!$5:$113,$A89,AF$117)</f>
        <v>25</v>
      </c>
      <c r="AG89" s="52" t="e">
        <f t="shared" si="38"/>
        <v>#N/A</v>
      </c>
      <c r="AH89" s="52"/>
      <c r="AI89" s="52"/>
      <c r="AJ89" s="52"/>
      <c r="AK89" s="52"/>
      <c r="AL89" s="52"/>
      <c r="AM89" s="52"/>
      <c r="AN89" s="52"/>
      <c r="AO89" s="83"/>
      <c r="AP89" s="52">
        <f t="shared" si="39"/>
        <v>4</v>
      </c>
      <c r="AQ89" s="52">
        <f t="shared" si="39"/>
        <v>4</v>
      </c>
      <c r="AR89" s="52">
        <f t="shared" si="39"/>
        <v>0</v>
      </c>
      <c r="AS89" s="52">
        <f t="shared" si="39"/>
        <v>0</v>
      </c>
      <c r="AT89" s="52">
        <f t="shared" si="40"/>
        <v>0</v>
      </c>
      <c r="AU89" s="52">
        <f t="shared" si="40"/>
        <v>0</v>
      </c>
      <c r="AV89" s="52">
        <f t="shared" si="40"/>
        <v>0</v>
      </c>
      <c r="AW89" s="52">
        <f t="shared" si="40"/>
        <v>0</v>
      </c>
      <c r="AX89" s="52">
        <f t="shared" si="41"/>
        <v>33.377958</v>
      </c>
      <c r="AY89" s="52">
        <f t="shared" si="41"/>
        <v>-111.945448</v>
      </c>
    </row>
    <row r="90" spans="1:51" s="140" customFormat="1" x14ac:dyDescent="0.25">
      <c r="A90" s="16">
        <v>27</v>
      </c>
      <c r="B90" s="52">
        <f>INDEX(SummDir!$5:$113,$A90,B$117)</f>
        <v>132</v>
      </c>
      <c r="C90" s="162" t="str">
        <f>INDEX(SummDir!$5:$113,$A90,C$117)</f>
        <v>Apache Blvd</v>
      </c>
      <c r="D90" s="162" t="str">
        <f>INDEX(SummDir!$5:$113,$A90,D$117)</f>
        <v>S Dorsey Ln</v>
      </c>
      <c r="E90" s="52">
        <f>INDEX(SummDir!$5:$113,$A90,E$117)</f>
        <v>15</v>
      </c>
      <c r="F90" s="52" t="e">
        <f t="shared" si="30"/>
        <v>#N/A</v>
      </c>
      <c r="G90" s="117"/>
      <c r="H90" s="52">
        <f>INDEX(SummDir!$5:$113,$A90,H$117)</f>
        <v>15</v>
      </c>
      <c r="I90" s="52">
        <f t="shared" si="31"/>
        <v>-1</v>
      </c>
      <c r="J90" s="20">
        <v>19</v>
      </c>
      <c r="K90" s="52">
        <f>IF(LEN(INDEX(SummDir!$5:$113,$A90,K$117))=0,NA(),INDEX(SummDir!$5:$113,$A90,K$117))</f>
        <v>7.5</v>
      </c>
      <c r="L90" s="52" t="e">
        <f>INDEX(SummDir!$5:$113,$A90,L$117)</f>
        <v>#N/A</v>
      </c>
      <c r="M90" s="52">
        <f>INDEX(SummDir!$5:$113,$A90,M$117)</f>
        <v>7.5</v>
      </c>
      <c r="N90" s="52">
        <f ca="1">INDEX(SummDir!$5:$113,$A90,N$117)</f>
        <v>0.13333326827171113</v>
      </c>
      <c r="O90" s="52">
        <f ca="1">INDEX(SummDir!$5:$113,$A90,O$117)</f>
        <v>0.19999911367644321</v>
      </c>
      <c r="P90" s="52">
        <f ca="1">IF(LEN(INDEX(SummDir!$5:$113,$A90,P$117))=0,NA(),INDEX(SummDir!$5:$113,$A90,P$117))</f>
        <v>0.13333353394740508</v>
      </c>
      <c r="Q90" s="52">
        <f ca="1">IF(LEN(INDEX(SummDir!$5:$113,$A90,Q$117))=0,NA(),INDEX(SummDir!$5:$113,$A90,Q$117))</f>
        <v>0.39999995576036973</v>
      </c>
      <c r="R90" s="52">
        <f>INDEX(SummDir!$5:$113,$A90,R$117)</f>
        <v>15</v>
      </c>
      <c r="S90" s="52" t="e">
        <f>INDEX(SummDir!$5:$113,$A90,S$117)</f>
        <v>#N/A</v>
      </c>
      <c r="T90" s="52">
        <f>INDEX(SummDir!$5:$113,$A90,T$117)</f>
        <v>15</v>
      </c>
      <c r="U90" s="52">
        <f>INDEX(SummDir!$5:$113,$A90,U$117)</f>
        <v>15</v>
      </c>
      <c r="V90" s="52" t="e">
        <f>INDEX(SummDir!$5:$113,$A90,V$117)</f>
        <v>#N/A</v>
      </c>
      <c r="W90" s="52">
        <f t="shared" si="32"/>
        <v>18699</v>
      </c>
      <c r="X90" s="52" t="e">
        <f t="shared" si="33"/>
        <v>#N/A</v>
      </c>
      <c r="Y90" s="52">
        <f t="shared" si="34"/>
        <v>0.5</v>
      </c>
      <c r="Z90" s="52">
        <f t="shared" si="35"/>
        <v>-1</v>
      </c>
      <c r="AA90" s="21" t="e">
        <f t="shared" si="36"/>
        <v>#N/A</v>
      </c>
      <c r="AB90" s="21" t="e">
        <f t="shared" si="37"/>
        <v>#N/A</v>
      </c>
      <c r="AC90" s="21"/>
      <c r="AD90"/>
      <c r="AE90" s="117" t="s">
        <v>354</v>
      </c>
      <c r="AF90" s="52">
        <f>INDEX(SummDir!$5:$113,$A90,AF$117)</f>
        <v>15</v>
      </c>
      <c r="AG90" s="52" t="e">
        <f t="shared" si="38"/>
        <v>#N/A</v>
      </c>
      <c r="AH90" s="52"/>
      <c r="AI90" s="52"/>
      <c r="AJ90" s="52"/>
      <c r="AK90" s="52"/>
      <c r="AL90" s="52"/>
      <c r="AM90" s="52"/>
      <c r="AN90" s="52"/>
      <c r="AO90" s="83"/>
      <c r="AP90" s="52">
        <f t="shared" si="39"/>
        <v>0</v>
      </c>
      <c r="AQ90" s="52">
        <f t="shared" si="39"/>
        <v>0</v>
      </c>
      <c r="AR90" s="52">
        <f t="shared" si="39"/>
        <v>3</v>
      </c>
      <c r="AS90" s="52">
        <f t="shared" si="39"/>
        <v>3</v>
      </c>
      <c r="AT90" s="52">
        <f t="shared" si="40"/>
        <v>0</v>
      </c>
      <c r="AU90" s="52">
        <f t="shared" si="40"/>
        <v>0</v>
      </c>
      <c r="AV90" s="52">
        <f t="shared" si="40"/>
        <v>0</v>
      </c>
      <c r="AW90" s="52">
        <f t="shared" si="40"/>
        <v>0</v>
      </c>
      <c r="AX90" s="52">
        <f t="shared" si="41"/>
        <v>33.414745000000003</v>
      </c>
      <c r="AY90" s="52">
        <f t="shared" si="41"/>
        <v>-111.917698</v>
      </c>
    </row>
    <row r="91" spans="1:51" s="140" customFormat="1" x14ac:dyDescent="0.25">
      <c r="A91" s="16">
        <v>47</v>
      </c>
      <c r="B91" s="52">
        <f>INDEX(SummDir!$5:$113,$A91,B$117)</f>
        <v>163</v>
      </c>
      <c r="C91" s="162" t="str">
        <f>INDEX(SummDir!$5:$113,$A91,C$117)</f>
        <v>University Dr</v>
      </c>
      <c r="D91" s="162" t="str">
        <f>INDEX(SummDir!$5:$113,$A91,D$117)</f>
        <v>Farmer Ave</v>
      </c>
      <c r="E91" s="52">
        <f>INDEX(SummDir!$5:$113,$A91,E$117)</f>
        <v>36</v>
      </c>
      <c r="F91" s="52" t="e">
        <f t="shared" si="30"/>
        <v>#N/A</v>
      </c>
      <c r="G91" s="117"/>
      <c r="H91" s="52">
        <f>INDEX(SummDir!$5:$113,$A91,H$117)</f>
        <v>36</v>
      </c>
      <c r="I91" s="52">
        <f t="shared" si="31"/>
        <v>1</v>
      </c>
      <c r="J91" s="20">
        <v>19</v>
      </c>
      <c r="K91" s="52">
        <f>IF(LEN(INDEX(SummDir!$5:$113,$A91,K$117))=0,NA(),INDEX(SummDir!$5:$113,$A91,K$117))</f>
        <v>9</v>
      </c>
      <c r="L91" s="52">
        <f>INDEX(SummDir!$5:$113,$A91,L$117)</f>
        <v>9.5</v>
      </c>
      <c r="M91" s="52">
        <f>INDEX(SummDir!$5:$113,$A91,M$117)</f>
        <v>8.5</v>
      </c>
      <c r="N91" s="52">
        <f ca="1">INDEX(SummDir!$5:$113,$A91,N$117)</f>
        <v>0.19444374449556112</v>
      </c>
      <c r="O91" s="52">
        <f ca="1">INDEX(SummDir!$5:$113,$A91,O$117)</f>
        <v>2.777742170290666E-2</v>
      </c>
      <c r="P91" s="52">
        <f ca="1">IF(LEN(INDEX(SummDir!$5:$113,$A91,P$117))=0,NA(),INDEX(SummDir!$5:$113,$A91,P$117))</f>
        <v>2.7778757442169528E-2</v>
      </c>
      <c r="Q91" s="52">
        <f ca="1">IF(LEN(INDEX(SummDir!$5:$113,$A91,Q$117))=0,NA(),INDEX(SummDir!$5:$113,$A91,Q$117))</f>
        <v>0.25000013338041199</v>
      </c>
      <c r="R91" s="52">
        <f>INDEX(SummDir!$5:$113,$A91,R$117)</f>
        <v>36</v>
      </c>
      <c r="S91" s="52">
        <f>INDEX(SummDir!$5:$113,$A91,S$117)</f>
        <v>19</v>
      </c>
      <c r="T91" s="52">
        <f>INDEX(SummDir!$5:$113,$A91,T$117)</f>
        <v>17</v>
      </c>
      <c r="U91" s="52">
        <f>INDEX(SummDir!$5:$113,$A91,U$117)</f>
        <v>36</v>
      </c>
      <c r="V91" s="52">
        <f>INDEX(SummDir!$5:$113,$A91,V$117)</f>
        <v>19</v>
      </c>
      <c r="W91" s="52">
        <f t="shared" si="32"/>
        <v>27003</v>
      </c>
      <c r="X91" s="52" t="e">
        <f t="shared" si="33"/>
        <v>#N/A</v>
      </c>
      <c r="Y91" s="52">
        <f t="shared" si="34"/>
        <v>0.2</v>
      </c>
      <c r="Z91" s="52">
        <f t="shared" si="35"/>
        <v>1</v>
      </c>
      <c r="AA91" s="21" t="e">
        <f t="shared" si="36"/>
        <v>#N/A</v>
      </c>
      <c r="AB91" s="21" t="e">
        <f t="shared" si="37"/>
        <v>#N/A</v>
      </c>
      <c r="AC91" s="21"/>
      <c r="AD91"/>
      <c r="AE91" s="117" t="s">
        <v>354</v>
      </c>
      <c r="AF91" s="52">
        <f>INDEX(SummDir!$5:$113,$A91,AF$117)</f>
        <v>17</v>
      </c>
      <c r="AG91" s="52" t="e">
        <f t="shared" si="38"/>
        <v>#N/A</v>
      </c>
      <c r="AH91" s="52"/>
      <c r="AI91" s="52"/>
      <c r="AJ91" s="52"/>
      <c r="AK91" s="52"/>
      <c r="AL91" s="52"/>
      <c r="AM91" s="52"/>
      <c r="AN91" s="52"/>
      <c r="AO91" s="83"/>
      <c r="AP91" s="52">
        <f t="shared" si="39"/>
        <v>3</v>
      </c>
      <c r="AQ91" s="52">
        <f t="shared" si="39"/>
        <v>3</v>
      </c>
      <c r="AR91" s="52">
        <f t="shared" si="39"/>
        <v>3</v>
      </c>
      <c r="AS91" s="52">
        <f t="shared" si="39"/>
        <v>3</v>
      </c>
      <c r="AT91" s="52">
        <f t="shared" si="40"/>
        <v>0</v>
      </c>
      <c r="AU91" s="52">
        <f t="shared" si="40"/>
        <v>0</v>
      </c>
      <c r="AV91" s="52">
        <f t="shared" si="40"/>
        <v>0</v>
      </c>
      <c r="AW91" s="52">
        <f t="shared" si="40"/>
        <v>0</v>
      </c>
      <c r="AX91" s="52">
        <f t="shared" si="41"/>
        <v>33.421894000000002</v>
      </c>
      <c r="AY91" s="52">
        <f t="shared" si="41"/>
        <v>-111.944266</v>
      </c>
    </row>
    <row r="92" spans="1:51" s="140" customFormat="1" x14ac:dyDescent="0.25">
      <c r="A92" s="16">
        <v>63</v>
      </c>
      <c r="B92" s="141">
        <f>INDEX(SummDir!$5:$113,$A92,B$117)</f>
        <v>111</v>
      </c>
      <c r="C92" s="163" t="str">
        <f>INDEX(SummDir!$5:$113,$A92,C$117)</f>
        <v>10th St</v>
      </c>
      <c r="D92" s="163" t="str">
        <f>INDEX(SummDir!$5:$113,$A92,D$117)</f>
        <v>Mill Ave</v>
      </c>
      <c r="E92" s="141">
        <f>INDEX(SummDir!$5:$113,$A92,E$117)</f>
        <v>161</v>
      </c>
      <c r="F92" s="141" t="e">
        <f t="shared" si="30"/>
        <v>#N/A</v>
      </c>
      <c r="G92" s="117"/>
      <c r="H92" s="141">
        <f>INDEX(SummDir!$5:$113,$A92,H$117)</f>
        <v>161</v>
      </c>
      <c r="I92" s="141">
        <f t="shared" si="31"/>
        <v>1</v>
      </c>
      <c r="J92" s="20">
        <v>29</v>
      </c>
      <c r="K92" s="141">
        <f>IF(LEN(INDEX(SummDir!$5:$113,$A92,K$117))=0,NA(),INDEX(SummDir!$5:$113,$A92,K$117))</f>
        <v>80.5</v>
      </c>
      <c r="L92" s="141">
        <f>INDEX(SummDir!$5:$113,$A92,L$117)</f>
        <v>80.5</v>
      </c>
      <c r="M92" s="141" t="e">
        <f>INDEX(SummDir!$5:$113,$A92,M$117)</f>
        <v>#N/A</v>
      </c>
      <c r="N92" s="141">
        <f ca="1">INDEX(SummDir!$5:$113,$A92,N$117)</f>
        <v>0.38509308000364789</v>
      </c>
      <c r="O92" s="141">
        <f ca="1">INDEX(SummDir!$5:$113,$A92,O$117)</f>
        <v>0.204969339800151</v>
      </c>
      <c r="P92" s="141">
        <f ca="1">IF(LEN(INDEX(SummDir!$5:$113,$A92,P$117))=0,NA(),INDEX(SummDir!$5:$113,$A92,P$117))</f>
        <v>1.2422703445323934E-2</v>
      </c>
      <c r="Q92" s="141">
        <f ca="1">IF(LEN(INDEX(SummDir!$5:$113,$A92,Q$117))=0,NA(),INDEX(SummDir!$5:$113,$A92,Q$117))</f>
        <v>1.8633093747713603E-2</v>
      </c>
      <c r="R92" s="141">
        <f>INDEX(SummDir!$5:$113,$A92,R$117)</f>
        <v>161</v>
      </c>
      <c r="S92" s="141">
        <f>INDEX(SummDir!$5:$113,$A92,S$117)</f>
        <v>161</v>
      </c>
      <c r="T92" s="141" t="e">
        <f>INDEX(SummDir!$5:$113,$A92,T$117)</f>
        <v>#N/A</v>
      </c>
      <c r="U92" s="141">
        <f>INDEX(SummDir!$5:$113,$A92,U$117)</f>
        <v>161</v>
      </c>
      <c r="V92" s="141">
        <f>INDEX(SummDir!$5:$113,$A92,V$117)</f>
        <v>161</v>
      </c>
      <c r="W92" s="141">
        <f t="shared" si="32"/>
        <v>26392</v>
      </c>
      <c r="X92" s="141" t="e">
        <f t="shared" si="33"/>
        <v>#N/A</v>
      </c>
      <c r="Y92" s="141">
        <f t="shared" si="34"/>
        <v>0</v>
      </c>
      <c r="Z92" s="141">
        <f t="shared" si="35"/>
        <v>1</v>
      </c>
      <c r="AA92" s="21" t="e">
        <f t="shared" si="36"/>
        <v>#N/A</v>
      </c>
      <c r="AB92" s="21" t="e">
        <f t="shared" si="37"/>
        <v>#N/A</v>
      </c>
      <c r="AC92" s="137"/>
      <c r="AE92" s="141" t="s">
        <v>353</v>
      </c>
      <c r="AF92" s="141" t="e">
        <f>INDEX(SummDir!$5:$113,$A92,AF$117)</f>
        <v>#N/A</v>
      </c>
      <c r="AG92" s="141" t="e">
        <f t="shared" si="38"/>
        <v>#N/A</v>
      </c>
      <c r="AH92" s="141"/>
      <c r="AI92" s="141"/>
      <c r="AJ92" s="141"/>
      <c r="AK92" s="141"/>
      <c r="AL92" s="141"/>
      <c r="AM92" s="141"/>
      <c r="AN92" s="141"/>
      <c r="AO92" s="147"/>
      <c r="AP92" s="141">
        <f t="shared" si="39"/>
        <v>0</v>
      </c>
      <c r="AQ92" s="141">
        <f t="shared" si="39"/>
        <v>0</v>
      </c>
      <c r="AR92" s="141">
        <f t="shared" si="39"/>
        <v>2</v>
      </c>
      <c r="AS92" s="141">
        <f t="shared" si="39"/>
        <v>3</v>
      </c>
      <c r="AT92" s="141">
        <f t="shared" si="40"/>
        <v>0</v>
      </c>
      <c r="AU92" s="141">
        <f t="shared" si="40"/>
        <v>0</v>
      </c>
      <c r="AV92" s="141">
        <f t="shared" si="40"/>
        <v>1</v>
      </c>
      <c r="AW92" s="141">
        <f t="shared" si="40"/>
        <v>0</v>
      </c>
      <c r="AX92" s="141">
        <f t="shared" si="41"/>
        <v>33.418945000000001</v>
      </c>
      <c r="AY92" s="141">
        <f t="shared" si="41"/>
        <v>-111.93979899999999</v>
      </c>
    </row>
    <row r="93" spans="1:51" s="140" customFormat="1" x14ac:dyDescent="0.25">
      <c r="A93" s="16">
        <v>64</v>
      </c>
      <c r="B93" s="141">
        <f>INDEX(SummDir!$5:$113,$A93,B$117)</f>
        <v>112</v>
      </c>
      <c r="C93" s="163" t="str">
        <f>INDEX(SummDir!$5:$113,$A93,C$117)</f>
        <v>Superstition Fwy</v>
      </c>
      <c r="D93" s="163" t="str">
        <f>INDEX(SummDir!$5:$113,$A93,D$117)</f>
        <v>College Ave</v>
      </c>
      <c r="E93" s="141">
        <f>INDEX(SummDir!$5:$113,$A93,E$117)</f>
        <v>0</v>
      </c>
      <c r="F93" s="141" t="e">
        <f t="shared" si="30"/>
        <v>#N/A</v>
      </c>
      <c r="G93" s="117"/>
      <c r="H93" s="141">
        <f>INDEX(SummDir!$5:$113,$A93,H$117)</f>
        <v>0</v>
      </c>
      <c r="I93" s="141">
        <f t="shared" si="31"/>
        <v>-1</v>
      </c>
      <c r="J93" s="20">
        <v>30</v>
      </c>
      <c r="K93" s="141" t="e">
        <f>IF(LEN(INDEX(SummDir!$5:$113,$A93,K$117))=0,NA(),INDEX(SummDir!$5:$113,$A93,K$117))</f>
        <v>#N/A</v>
      </c>
      <c r="L93" s="141" t="str">
        <f>INDEX(SummDir!$5:$113,$A93,L$117)</f>
        <v/>
      </c>
      <c r="M93" s="141" t="str">
        <f>INDEX(SummDir!$5:$113,$A93,M$117)</f>
        <v/>
      </c>
      <c r="N93" s="141" t="str">
        <f ca="1">INDEX(SummDir!$5:$113,$A93,N$117)</f>
        <v/>
      </c>
      <c r="O93" s="141" t="str">
        <f ca="1">INDEX(SummDir!$5:$113,$A93,O$117)</f>
        <v/>
      </c>
      <c r="P93" s="141" t="e">
        <f ca="1">IF(LEN(INDEX(SummDir!$5:$113,$A93,P$117))=0,NA(),INDEX(SummDir!$5:$113,$A93,P$117))</f>
        <v>#N/A</v>
      </c>
      <c r="Q93" s="141" t="e">
        <f ca="1">IF(LEN(INDEX(SummDir!$5:$113,$A93,Q$117))=0,NA(),INDEX(SummDir!$5:$113,$A93,Q$117))</f>
        <v>#N/A</v>
      </c>
      <c r="R93" s="141">
        <f>INDEX(SummDir!$5:$113,$A93,R$117)</f>
        <v>0</v>
      </c>
      <c r="S93" s="141">
        <f>INDEX(SummDir!$5:$113,$A93,S$117)</f>
        <v>0</v>
      </c>
      <c r="T93" s="141">
        <f>INDEX(SummDir!$5:$113,$A93,T$117)</f>
        <v>0</v>
      </c>
      <c r="U93" s="141">
        <f>INDEX(SummDir!$5:$113,$A93,U$117)</f>
        <v>0</v>
      </c>
      <c r="V93" s="141">
        <f>INDEX(SummDir!$5:$113,$A93,V$117)</f>
        <v>0</v>
      </c>
      <c r="W93" s="141">
        <f t="shared" si="32"/>
        <v>1774</v>
      </c>
      <c r="X93" s="141" t="e">
        <f t="shared" si="33"/>
        <v>#N/A</v>
      </c>
      <c r="Y93" s="141">
        <f t="shared" si="34"/>
        <v>2</v>
      </c>
      <c r="Z93" s="141">
        <f t="shared" si="35"/>
        <v>-1</v>
      </c>
      <c r="AA93" s="21" t="e">
        <f t="shared" si="36"/>
        <v>#N/A</v>
      </c>
      <c r="AB93" s="21" t="e">
        <f t="shared" si="37"/>
        <v>#N/A</v>
      </c>
      <c r="AC93" s="137"/>
      <c r="AE93" s="141" t="s">
        <v>353</v>
      </c>
      <c r="AF93" s="141">
        <f>INDEX(SummDir!$5:$113,$A93,AF$117)</f>
        <v>0</v>
      </c>
      <c r="AG93" s="141" t="e">
        <f t="shared" si="38"/>
        <v>#N/A</v>
      </c>
      <c r="AH93" s="141"/>
      <c r="AI93" s="141"/>
      <c r="AJ93" s="141"/>
      <c r="AK93" s="141"/>
      <c r="AL93" s="141"/>
      <c r="AM93" s="141"/>
      <c r="AN93" s="141"/>
      <c r="AO93" s="147"/>
      <c r="AP93" s="141">
        <f t="shared" si="39"/>
        <v>2</v>
      </c>
      <c r="AQ93" s="141">
        <f t="shared" si="39"/>
        <v>3</v>
      </c>
      <c r="AR93" s="141">
        <f t="shared" si="39"/>
        <v>0</v>
      </c>
      <c r="AS93" s="141">
        <f t="shared" si="39"/>
        <v>0</v>
      </c>
      <c r="AT93" s="141">
        <f t="shared" si="40"/>
        <v>0</v>
      </c>
      <c r="AU93" s="141">
        <f t="shared" si="40"/>
        <v>0</v>
      </c>
      <c r="AV93" s="141">
        <f t="shared" si="40"/>
        <v>0</v>
      </c>
      <c r="AW93" s="141">
        <f t="shared" si="40"/>
        <v>0</v>
      </c>
      <c r="AX93" s="141">
        <f t="shared" si="41"/>
        <v>33.385480000000001</v>
      </c>
      <c r="AY93" s="141">
        <f t="shared" si="41"/>
        <v>-111.93477</v>
      </c>
    </row>
    <row r="94" spans="1:51" s="140" customFormat="1" x14ac:dyDescent="0.25">
      <c r="A94" s="16">
        <v>75</v>
      </c>
      <c r="B94" s="141">
        <f>INDEX(SummDir!$5:$113,$A94,B$117)</f>
        <v>123</v>
      </c>
      <c r="C94" s="163" t="str">
        <f>INDEX(SummDir!$5:$113,$A94,C$117)</f>
        <v>Western Canal</v>
      </c>
      <c r="D94" s="163" t="str">
        <f>INDEX(SummDir!$5:$113,$A94,D$117)</f>
        <v>Rural Rd</v>
      </c>
      <c r="E94" s="141">
        <f>INDEX(SummDir!$5:$113,$A94,E$117)</f>
        <v>133</v>
      </c>
      <c r="F94" s="141" t="e">
        <f t="shared" si="30"/>
        <v>#N/A</v>
      </c>
      <c r="G94" s="117"/>
      <c r="H94" s="141">
        <f>INDEX(SummDir!$5:$113,$A94,H$117)</f>
        <v>133</v>
      </c>
      <c r="I94" s="141">
        <f t="shared" si="31"/>
        <v>1</v>
      </c>
      <c r="J94" s="20">
        <v>44</v>
      </c>
      <c r="K94" s="141">
        <f>IF(LEN(INDEX(SummDir!$5:$113,$A94,K$117))=0,NA(),INDEX(SummDir!$5:$113,$A94,K$117))</f>
        <v>33.25</v>
      </c>
      <c r="L94" s="141">
        <f>INDEX(SummDir!$5:$113,$A94,L$117)</f>
        <v>28</v>
      </c>
      <c r="M94" s="141">
        <f>INDEX(SummDir!$5:$113,$A94,M$117)</f>
        <v>38.5</v>
      </c>
      <c r="N94" s="141">
        <f ca="1">INDEX(SummDir!$5:$113,$A94,N$117)</f>
        <v>0.2030073793416359</v>
      </c>
      <c r="O94" s="141">
        <f ca="1">INDEX(SummDir!$5:$113,$A94,O$117)</f>
        <v>0.61654138719323337</v>
      </c>
      <c r="P94" s="141">
        <f ca="1">IF(LEN(INDEX(SummDir!$5:$113,$A94,P$117))=0,NA(),INDEX(SummDir!$5:$113,$A94,P$117))</f>
        <v>-9.2157466268026681E-8</v>
      </c>
      <c r="Q94" s="141">
        <f ca="1">IF(LEN(INDEX(SummDir!$5:$113,$A94,Q$117))=0,NA(),INDEX(SummDir!$5:$113,$A94,Q$117))</f>
        <v>5.7244286194509783E-7</v>
      </c>
      <c r="R94" s="141">
        <f>INDEX(SummDir!$5:$113,$A94,R$117)</f>
        <v>133</v>
      </c>
      <c r="S94" s="141">
        <f>INDEX(SummDir!$5:$113,$A94,S$117)</f>
        <v>56</v>
      </c>
      <c r="T94" s="141">
        <f>INDEX(SummDir!$5:$113,$A94,T$117)</f>
        <v>77</v>
      </c>
      <c r="U94" s="141">
        <f>INDEX(SummDir!$5:$113,$A94,U$117)</f>
        <v>133</v>
      </c>
      <c r="V94" s="141">
        <f>INDEX(SummDir!$5:$113,$A94,V$117)</f>
        <v>56</v>
      </c>
      <c r="W94" s="141">
        <f t="shared" si="32"/>
        <v>29395</v>
      </c>
      <c r="X94" s="141" t="e">
        <f t="shared" si="33"/>
        <v>#N/A</v>
      </c>
      <c r="Y94" s="141">
        <f t="shared" si="34"/>
        <v>4</v>
      </c>
      <c r="Z94" s="141">
        <f t="shared" si="35"/>
        <v>1</v>
      </c>
      <c r="AA94" s="21" t="e">
        <f t="shared" si="36"/>
        <v>#N/A</v>
      </c>
      <c r="AB94" s="21" t="e">
        <f t="shared" si="37"/>
        <v>#N/A</v>
      </c>
      <c r="AC94" s="137"/>
      <c r="AE94" s="141" t="s">
        <v>353</v>
      </c>
      <c r="AF94" s="141">
        <f>INDEX(SummDir!$5:$113,$A94,AF$117)</f>
        <v>77</v>
      </c>
      <c r="AG94" s="141" t="e">
        <f t="shared" si="38"/>
        <v>#N/A</v>
      </c>
      <c r="AH94" s="141"/>
      <c r="AI94" s="141"/>
      <c r="AJ94" s="141"/>
      <c r="AK94" s="141"/>
      <c r="AL94" s="141"/>
      <c r="AM94" s="141"/>
      <c r="AN94" s="141"/>
      <c r="AO94" s="147"/>
      <c r="AP94" s="141">
        <f t="shared" si="39"/>
        <v>0</v>
      </c>
      <c r="AQ94" s="141">
        <f t="shared" si="39"/>
        <v>0</v>
      </c>
      <c r="AR94" s="141">
        <f t="shared" si="39"/>
        <v>4</v>
      </c>
      <c r="AS94" s="141">
        <f t="shared" si="39"/>
        <v>4</v>
      </c>
      <c r="AT94" s="141">
        <f t="shared" si="40"/>
        <v>0</v>
      </c>
      <c r="AU94" s="141">
        <f t="shared" si="40"/>
        <v>0</v>
      </c>
      <c r="AV94" s="141">
        <f t="shared" si="40"/>
        <v>0</v>
      </c>
      <c r="AW94" s="141">
        <f t="shared" si="40"/>
        <v>0</v>
      </c>
      <c r="AX94" s="141">
        <f t="shared" si="41"/>
        <v>33.356630000000003</v>
      </c>
      <c r="AY94" s="141">
        <f t="shared" si="41"/>
        <v>-111.92854</v>
      </c>
    </row>
    <row r="95" spans="1:51" s="140" customFormat="1" x14ac:dyDescent="0.25">
      <c r="A95" s="16">
        <v>76</v>
      </c>
      <c r="B95" s="141">
        <f>INDEX(SummDir!$5:$113,$A95,B$117)</f>
        <v>124</v>
      </c>
      <c r="C95" s="163" t="str">
        <f>INDEX(SummDir!$5:$113,$A95,C$117)</f>
        <v>Western Canal</v>
      </c>
      <c r="D95" s="163" t="str">
        <f>INDEX(SummDir!$5:$113,$A95,D$117)</f>
        <v>McClintock Dr</v>
      </c>
      <c r="E95" s="141">
        <f>INDEX(SummDir!$5:$113,$A95,E$117)</f>
        <v>107</v>
      </c>
      <c r="F95" s="141" t="e">
        <f t="shared" si="30"/>
        <v>#N/A</v>
      </c>
      <c r="G95" s="117"/>
      <c r="H95" s="141">
        <f>INDEX(SummDir!$5:$113,$A95,H$117)</f>
        <v>107</v>
      </c>
      <c r="I95" s="141">
        <f t="shared" si="31"/>
        <v>1</v>
      </c>
      <c r="J95" s="20">
        <v>45</v>
      </c>
      <c r="K95" s="141">
        <f>IF(LEN(INDEX(SummDir!$5:$113,$A95,K$117))=0,NA(),INDEX(SummDir!$5:$113,$A95,K$117))</f>
        <v>26.75</v>
      </c>
      <c r="L95" s="141">
        <f>INDEX(SummDir!$5:$113,$A95,L$117)</f>
        <v>27</v>
      </c>
      <c r="M95" s="141">
        <f>INDEX(SummDir!$5:$113,$A95,M$117)</f>
        <v>26.5</v>
      </c>
      <c r="N95" s="141">
        <f ca="1">INDEX(SummDir!$5:$113,$A95,N$117)</f>
        <v>0.25233677602494392</v>
      </c>
      <c r="O95" s="141">
        <f ca="1">INDEX(SummDir!$5:$113,$A95,O$117)</f>
        <v>0.64486045067275188</v>
      </c>
      <c r="P95" s="141">
        <f ca="1">IF(LEN(INDEX(SummDir!$5:$113,$A95,P$117))=0,NA(),INDEX(SummDir!$5:$113,$A95,P$117))</f>
        <v>-5.2219932610624011E-7</v>
      </c>
      <c r="Q95" s="141">
        <f ca="1">IF(LEN(INDEX(SummDir!$5:$113,$A95,Q$117))=0,NA(),INDEX(SummDir!$5:$113,$A95,Q$117))</f>
        <v>9.3455827417375237E-3</v>
      </c>
      <c r="R95" s="141">
        <f>INDEX(SummDir!$5:$113,$A95,R$117)</f>
        <v>107</v>
      </c>
      <c r="S95" s="141">
        <f>INDEX(SummDir!$5:$113,$A95,S$117)</f>
        <v>54</v>
      </c>
      <c r="T95" s="141">
        <f>INDEX(SummDir!$5:$113,$A95,T$117)</f>
        <v>53</v>
      </c>
      <c r="U95" s="141">
        <f>INDEX(SummDir!$5:$113,$A95,U$117)</f>
        <v>107</v>
      </c>
      <c r="V95" s="141">
        <f>INDEX(SummDir!$5:$113,$A95,V$117)</f>
        <v>54</v>
      </c>
      <c r="W95" s="141">
        <f t="shared" si="32"/>
        <v>30170</v>
      </c>
      <c r="X95" s="141" t="e">
        <f t="shared" si="33"/>
        <v>#N/A</v>
      </c>
      <c r="Y95" s="141">
        <f t="shared" si="34"/>
        <v>5</v>
      </c>
      <c r="Z95" s="141">
        <f t="shared" si="35"/>
        <v>1</v>
      </c>
      <c r="AA95" s="21" t="e">
        <f t="shared" si="36"/>
        <v>#N/A</v>
      </c>
      <c r="AB95" s="21" t="e">
        <f t="shared" si="37"/>
        <v>#N/A</v>
      </c>
      <c r="AC95" s="137"/>
      <c r="AE95" s="141" t="s">
        <v>353</v>
      </c>
      <c r="AF95" s="141">
        <f>INDEX(SummDir!$5:$113,$A95,AF$117)</f>
        <v>53</v>
      </c>
      <c r="AG95" s="141" t="e">
        <f t="shared" si="38"/>
        <v>#N/A</v>
      </c>
      <c r="AH95" s="141"/>
      <c r="AI95" s="141"/>
      <c r="AJ95" s="141"/>
      <c r="AK95" s="141"/>
      <c r="AL95" s="141"/>
      <c r="AM95" s="141"/>
      <c r="AN95" s="141"/>
      <c r="AO95" s="147"/>
      <c r="AP95" s="141">
        <f t="shared" si="39"/>
        <v>3</v>
      </c>
      <c r="AQ95" s="141">
        <f t="shared" si="39"/>
        <v>3</v>
      </c>
      <c r="AR95" s="141">
        <f t="shared" si="39"/>
        <v>4</v>
      </c>
      <c r="AS95" s="141">
        <f t="shared" si="39"/>
        <v>4</v>
      </c>
      <c r="AT95" s="141">
        <f t="shared" si="40"/>
        <v>0</v>
      </c>
      <c r="AU95" s="141">
        <f t="shared" si="40"/>
        <v>0</v>
      </c>
      <c r="AV95" s="141">
        <f t="shared" si="40"/>
        <v>0</v>
      </c>
      <c r="AW95" s="141">
        <f t="shared" si="40"/>
        <v>0</v>
      </c>
      <c r="AX95" s="141">
        <f t="shared" si="41"/>
        <v>33.356769999999997</v>
      </c>
      <c r="AY95" s="141">
        <f t="shared" si="41"/>
        <v>-111.91153</v>
      </c>
    </row>
    <row r="96" spans="1:51" s="140" customFormat="1" x14ac:dyDescent="0.25">
      <c r="A96" s="16">
        <v>78</v>
      </c>
      <c r="B96" s="141">
        <f>INDEX(SummDir!$5:$113,$A96,B$117)</f>
        <v>128</v>
      </c>
      <c r="C96" s="163" t="str">
        <f>INDEX(SummDir!$5:$113,$A96,C$117)</f>
        <v>Alameda Dr</v>
      </c>
      <c r="D96" s="163" t="str">
        <f>INDEX(SummDir!$5:$113,$A96,D$117)</f>
        <v>McClintock Dr</v>
      </c>
      <c r="E96" s="141">
        <f>INDEX(SummDir!$5:$113,$A96,E$117)</f>
        <v>15</v>
      </c>
      <c r="F96" s="141" t="e">
        <f t="shared" si="30"/>
        <v>#N/A</v>
      </c>
      <c r="G96" s="117"/>
      <c r="H96" s="141">
        <f>INDEX(SummDir!$5:$113,$A96,H$117)</f>
        <v>15</v>
      </c>
      <c r="I96" s="141">
        <f t="shared" si="31"/>
        <v>1</v>
      </c>
      <c r="J96" s="20">
        <v>46</v>
      </c>
      <c r="K96" s="141">
        <f>IF(LEN(INDEX(SummDir!$5:$113,$A96,K$117))=0,NA(),INDEX(SummDir!$5:$113,$A96,K$117))</f>
        <v>7.5</v>
      </c>
      <c r="L96" s="141">
        <f>INDEX(SummDir!$5:$113,$A96,L$117)</f>
        <v>7.5</v>
      </c>
      <c r="M96" s="141" t="e">
        <f>INDEX(SummDir!$5:$113,$A96,M$117)</f>
        <v>#N/A</v>
      </c>
      <c r="N96" s="141">
        <f ca="1">INDEX(SummDir!$5:$113,$A96,N$117)</f>
        <v>0.19999946384543729</v>
      </c>
      <c r="O96" s="141">
        <f ca="1">INDEX(SummDir!$5:$113,$A96,O$117)</f>
        <v>0.53333327181312784</v>
      </c>
      <c r="P96" s="141">
        <f ca="1">IF(LEN(INDEX(SummDir!$5:$113,$A96,P$117))=0,NA(),INDEX(SummDir!$5:$113,$A96,P$117))</f>
        <v>0.13333377335952629</v>
      </c>
      <c r="Q96" s="141">
        <f ca="1">IF(LEN(INDEX(SummDir!$5:$113,$A96,Q$117))=0,NA(),INDEX(SummDir!$5:$113,$A96,Q$117))</f>
        <v>0.39999938432401833</v>
      </c>
      <c r="R96" s="141">
        <f>INDEX(SummDir!$5:$113,$A96,R$117)</f>
        <v>15</v>
      </c>
      <c r="S96" s="141">
        <f>INDEX(SummDir!$5:$113,$A96,S$117)</f>
        <v>15</v>
      </c>
      <c r="T96" s="141" t="e">
        <f>INDEX(SummDir!$5:$113,$A96,T$117)</f>
        <v>#N/A</v>
      </c>
      <c r="U96" s="141">
        <f>INDEX(SummDir!$5:$113,$A96,U$117)</f>
        <v>15</v>
      </c>
      <c r="V96" s="141">
        <f>INDEX(SummDir!$5:$113,$A96,V$117)</f>
        <v>15</v>
      </c>
      <c r="W96" s="141">
        <f t="shared" si="32"/>
        <v>27807</v>
      </c>
      <c r="X96" s="141" t="e">
        <f t="shared" si="33"/>
        <v>#N/A</v>
      </c>
      <c r="Y96" s="141">
        <f t="shared" si="34"/>
        <v>2</v>
      </c>
      <c r="Z96" s="141">
        <f t="shared" si="35"/>
        <v>1</v>
      </c>
      <c r="AA96" s="21" t="e">
        <f t="shared" si="36"/>
        <v>#N/A</v>
      </c>
      <c r="AB96" s="21" t="e">
        <f t="shared" si="37"/>
        <v>#N/A</v>
      </c>
      <c r="AC96" s="137"/>
      <c r="AE96" s="141" t="s">
        <v>353</v>
      </c>
      <c r="AF96" s="141" t="e">
        <f>INDEX(SummDir!$5:$113,$A96,AF$117)</f>
        <v>#N/A</v>
      </c>
      <c r="AG96" s="141" t="e">
        <f t="shared" si="38"/>
        <v>#N/A</v>
      </c>
      <c r="AH96" s="141"/>
      <c r="AI96" s="141"/>
      <c r="AJ96" s="141"/>
      <c r="AK96" s="141"/>
      <c r="AL96" s="141"/>
      <c r="AM96" s="141"/>
      <c r="AN96" s="141"/>
      <c r="AO96" s="147"/>
      <c r="AP96" s="141">
        <f t="shared" si="39"/>
        <v>0</v>
      </c>
      <c r="AQ96" s="141">
        <f t="shared" si="39"/>
        <v>0</v>
      </c>
      <c r="AR96" s="141">
        <f t="shared" si="39"/>
        <v>2</v>
      </c>
      <c r="AS96" s="141">
        <f t="shared" si="39"/>
        <v>2</v>
      </c>
      <c r="AT96" s="141">
        <f t="shared" si="40"/>
        <v>0</v>
      </c>
      <c r="AU96" s="141">
        <f t="shared" si="40"/>
        <v>0</v>
      </c>
      <c r="AV96" s="141">
        <f t="shared" si="40"/>
        <v>0</v>
      </c>
      <c r="AW96" s="141">
        <f t="shared" si="40"/>
        <v>0</v>
      </c>
      <c r="AX96" s="141">
        <f t="shared" si="41"/>
        <v>33.400145999999999</v>
      </c>
      <c r="AY96" s="141">
        <f t="shared" si="41"/>
        <v>-111.908998</v>
      </c>
    </row>
    <row r="97" spans="1:51" s="140" customFormat="1" x14ac:dyDescent="0.25">
      <c r="A97" s="16">
        <v>83</v>
      </c>
      <c r="B97" s="141">
        <f>INDEX(SummDir!$5:$113,$A97,B$117)</f>
        <v>135</v>
      </c>
      <c r="C97" s="163" t="str">
        <f>INDEX(SummDir!$5:$113,$A97,C$117)</f>
        <v>Lemon St</v>
      </c>
      <c r="D97" s="163" t="str">
        <f>INDEX(SummDir!$5:$113,$A97,D$117)</f>
        <v>Rural Rd</v>
      </c>
      <c r="E97" s="141">
        <f>INDEX(SummDir!$5:$113,$A97,E$117)</f>
        <v>305</v>
      </c>
      <c r="F97" s="141" t="e">
        <f t="shared" si="30"/>
        <v>#N/A</v>
      </c>
      <c r="G97" s="117"/>
      <c r="H97" s="141">
        <f>INDEX(SummDir!$5:$113,$A97,H$117)</f>
        <v>305</v>
      </c>
      <c r="I97" s="141">
        <f t="shared" si="31"/>
        <v>1</v>
      </c>
      <c r="J97" s="20">
        <v>46</v>
      </c>
      <c r="K97" s="141">
        <f>IF(LEN(INDEX(SummDir!$5:$113,$A97,K$117))=0,NA(),INDEX(SummDir!$5:$113,$A97,K$117))</f>
        <v>76.25</v>
      </c>
      <c r="L97" s="141">
        <f>INDEX(SummDir!$5:$113,$A97,L$117)</f>
        <v>76</v>
      </c>
      <c r="M97" s="141">
        <f>INDEX(SummDir!$5:$113,$A97,M$117)</f>
        <v>76.5</v>
      </c>
      <c r="N97" s="141">
        <f ca="1">INDEX(SummDir!$5:$113,$A97,N$117)</f>
        <v>0.25245946765668709</v>
      </c>
      <c r="O97" s="141">
        <f ca="1">INDEX(SummDir!$5:$113,$A97,O$117)</f>
        <v>7.2130550023072823E-2</v>
      </c>
      <c r="P97" s="141">
        <f ca="1">IF(LEN(INDEX(SummDir!$5:$113,$A97,P$117))=0,NA(),INDEX(SummDir!$5:$113,$A97,P$117))</f>
        <v>0.20983680882426967</v>
      </c>
      <c r="Q97" s="141">
        <f ca="1">IF(LEN(INDEX(SummDir!$5:$113,$A97,Q$117))=0,NA(),INDEX(SummDir!$5:$113,$A97,Q$117))</f>
        <v>0.55737723169286724</v>
      </c>
      <c r="R97" s="141">
        <f>INDEX(SummDir!$5:$113,$A97,R$117)</f>
        <v>305</v>
      </c>
      <c r="S97" s="141">
        <f>INDEX(SummDir!$5:$113,$A97,S$117)</f>
        <v>152</v>
      </c>
      <c r="T97" s="141">
        <f>INDEX(SummDir!$5:$113,$A97,T$117)</f>
        <v>153</v>
      </c>
      <c r="U97" s="141">
        <f>INDEX(SummDir!$5:$113,$A97,U$117)</f>
        <v>305</v>
      </c>
      <c r="V97" s="141">
        <f>INDEX(SummDir!$5:$113,$A97,V$117)</f>
        <v>152</v>
      </c>
      <c r="W97" s="141">
        <f t="shared" si="32"/>
        <v>37510</v>
      </c>
      <c r="X97" s="141" t="e">
        <f t="shared" si="33"/>
        <v>#N/A</v>
      </c>
      <c r="Y97" s="141">
        <f t="shared" si="34"/>
        <v>0</v>
      </c>
      <c r="Z97" s="141">
        <f t="shared" si="35"/>
        <v>1</v>
      </c>
      <c r="AA97" s="21" t="e">
        <f t="shared" si="36"/>
        <v>#N/A</v>
      </c>
      <c r="AB97" s="21" t="e">
        <f t="shared" si="37"/>
        <v>#N/A</v>
      </c>
      <c r="AC97" s="137"/>
      <c r="AE97" s="141" t="s">
        <v>353</v>
      </c>
      <c r="AF97" s="141">
        <f>INDEX(SummDir!$5:$113,$A97,AF$117)</f>
        <v>153</v>
      </c>
      <c r="AG97" s="141" t="e">
        <f t="shared" si="38"/>
        <v>#N/A</v>
      </c>
      <c r="AH97" s="141"/>
      <c r="AI97" s="141"/>
      <c r="AJ97" s="141"/>
      <c r="AK97" s="141"/>
      <c r="AL97" s="141"/>
      <c r="AM97" s="141"/>
      <c r="AN97" s="141"/>
      <c r="AO97" s="147"/>
      <c r="AP97" s="141">
        <f t="shared" si="39"/>
        <v>0</v>
      </c>
      <c r="AQ97" s="141">
        <f t="shared" si="39"/>
        <v>0</v>
      </c>
      <c r="AR97" s="141">
        <f t="shared" si="39"/>
        <v>3</v>
      </c>
      <c r="AS97" s="141">
        <f t="shared" si="39"/>
        <v>3</v>
      </c>
      <c r="AT97" s="141">
        <f t="shared" si="40"/>
        <v>0</v>
      </c>
      <c r="AU97" s="141">
        <f t="shared" si="40"/>
        <v>0</v>
      </c>
      <c r="AV97" s="141">
        <f t="shared" si="40"/>
        <v>0</v>
      </c>
      <c r="AW97" s="141">
        <f t="shared" si="40"/>
        <v>1</v>
      </c>
      <c r="AX97" s="141">
        <f t="shared" si="41"/>
        <v>33.416744999999999</v>
      </c>
      <c r="AY97" s="141">
        <f t="shared" si="41"/>
        <v>-111.926198</v>
      </c>
    </row>
    <row r="98" spans="1:51" s="140" customFormat="1" x14ac:dyDescent="0.25">
      <c r="A98" s="16">
        <v>55</v>
      </c>
      <c r="B98" s="52">
        <f>INDEX(SummDir!$5:$113,$A98,B$117)</f>
        <v>0</v>
      </c>
      <c r="C98" s="162">
        <f>INDEX(SummDir!$5:$113,$A98,C$117)</f>
        <v>0</v>
      </c>
      <c r="D98" s="162">
        <f>INDEX(SummDir!$5:$113,$A98,D$117)</f>
        <v>0</v>
      </c>
      <c r="E98" s="52">
        <f>INDEX(SummDir!$5:$113,$A98,E$117)</f>
        <v>0</v>
      </c>
      <c r="F98" s="52" t="e">
        <f t="shared" ref="F98:F109" si="42">X98</f>
        <v>#N/A</v>
      </c>
      <c r="G98" s="117"/>
      <c r="H98" s="52">
        <f>INDEX(SummDir!$5:$113,$A98,H$117)</f>
        <v>0</v>
      </c>
      <c r="I98" s="52">
        <f t="shared" ref="I98:I109" si="43">Z98</f>
        <v>-1</v>
      </c>
      <c r="J98" s="20">
        <v>19</v>
      </c>
      <c r="K98" s="52" t="e">
        <f>IF(LEN(INDEX(SummDir!$5:$113,$A98,K$117))=0,NA(),INDEX(SummDir!$5:$113,$A98,K$117))</f>
        <v>#N/A</v>
      </c>
      <c r="L98" s="52">
        <f>INDEX(SummDir!$5:$113,$A98,L$117)</f>
        <v>0</v>
      </c>
      <c r="M98" s="52">
        <f>INDEX(SummDir!$5:$113,$A98,M$117)</f>
        <v>0</v>
      </c>
      <c r="N98" s="52">
        <f>INDEX(SummDir!$5:$113,$A98,N$117)</f>
        <v>0</v>
      </c>
      <c r="O98" s="52">
        <f>INDEX(SummDir!$5:$113,$A98,O$117)</f>
        <v>0</v>
      </c>
      <c r="P98" s="52" t="e">
        <f>IF(LEN(INDEX(SummDir!$5:$113,$A98,P$117))=0,NA(),INDEX(SummDir!$5:$113,$A98,P$117))</f>
        <v>#N/A</v>
      </c>
      <c r="Q98" s="52" t="e">
        <f>IF(LEN(INDEX(SummDir!$5:$113,$A98,Q$117))=0,NA(),INDEX(SummDir!$5:$113,$A98,Q$117))</f>
        <v>#N/A</v>
      </c>
      <c r="R98" s="52">
        <f>INDEX(SummDir!$5:$113,$A98,R$117)</f>
        <v>0</v>
      </c>
      <c r="S98" s="52">
        <f>INDEX(SummDir!$5:$113,$A98,S$117)</f>
        <v>0</v>
      </c>
      <c r="T98" s="52">
        <f>INDEX(SummDir!$5:$113,$A98,T$117)</f>
        <v>0</v>
      </c>
      <c r="U98" s="52">
        <f>INDEX(SummDir!$5:$113,$A98,U$117)</f>
        <v>0</v>
      </c>
      <c r="V98" s="52">
        <f>INDEX(SummDir!$5:$113,$A98,V$117)</f>
        <v>0</v>
      </c>
      <c r="W98" s="52" t="str">
        <f t="shared" ref="W98:W109" si="44">IF(ISERROR(MATCH($B98,loc_ID,0)),"",INDEX(TrfCnt_by_loc,MATCH($B98,loc_ID,0)))</f>
        <v/>
      </c>
      <c r="X98" s="52" t="e">
        <f t="shared" ref="X98:X109" si="45">IF(LEN(INDEX(TC_loc_dir,MATCH($B98,loc_ID,0),IF(AE98="NS",1,2)))=0,NA(),INDEX(TC_loc_dir,MATCH($B98,loc_ID,0),IF(AE98="NS",1,2)))</f>
        <v>#N/A</v>
      </c>
      <c r="Y98" s="52" t="e">
        <f t="shared" ref="Y98:Y109" si="46">IF(LEN(INDEX(Loc_Dist,MATCH($B98,loc_ID,0)))=0,NA(),INDEX(Loc_Dist,MATCH($B98,loc_ID,0)))</f>
        <v>#N/A</v>
      </c>
      <c r="Z98" s="52">
        <f t="shared" ref="Z98:Z109" si="47">IF(AND(AE98="NS",SUM(AP98,AQ98)&gt;0),Z$116,IF(AND(AE98="EW",SUM(AR98,AS98)&gt;0),Z$116,Z$117))</f>
        <v>-1</v>
      </c>
      <c r="AA98" s="21" t="e">
        <f t="shared" ref="AA98:AA109" si="48">IF(LEN(X98)&gt;0,X98/X$114,"")</f>
        <v>#N/A</v>
      </c>
      <c r="AB98" s="21" t="str">
        <f t="shared" ref="AB98:AB109" si="49">IF(ISNUMBER(Y98),Y98/Y$114,"")</f>
        <v/>
      </c>
      <c r="AC98" s="21"/>
      <c r="AD98"/>
      <c r="AE98" s="117" t="s">
        <v>354</v>
      </c>
      <c r="AF98" s="52">
        <f>INDEX(SummDir!$5:$113,$A98,AF$117)</f>
        <v>0</v>
      </c>
      <c r="AG98" s="52" t="e">
        <f t="shared" ref="AG98:AG109" si="50">IF(LEN(X98)&lt;1,1,0)</f>
        <v>#N/A</v>
      </c>
      <c r="AH98" s="52"/>
      <c r="AI98" s="52"/>
      <c r="AJ98" s="52"/>
      <c r="AK98" s="52"/>
      <c r="AL98" s="52"/>
      <c r="AM98" s="52"/>
      <c r="AN98" s="52"/>
      <c r="AO98" s="83"/>
      <c r="AP98" s="52" t="str">
        <f t="shared" si="39"/>
        <v/>
      </c>
      <c r="AQ98" s="52" t="str">
        <f t="shared" si="39"/>
        <v/>
      </c>
      <c r="AR98" s="52" t="str">
        <f t="shared" si="39"/>
        <v/>
      </c>
      <c r="AS98" s="52" t="str">
        <f t="shared" si="39"/>
        <v/>
      </c>
      <c r="AT98" s="52" t="str">
        <f t="shared" si="40"/>
        <v/>
      </c>
      <c r="AU98" s="52" t="str">
        <f t="shared" si="40"/>
        <v/>
      </c>
      <c r="AV98" s="52" t="str">
        <f t="shared" si="40"/>
        <v/>
      </c>
      <c r="AW98" s="52" t="str">
        <f t="shared" si="40"/>
        <v/>
      </c>
      <c r="AX98" s="52" t="e">
        <f t="shared" si="41"/>
        <v>#N/A</v>
      </c>
      <c r="AY98" s="52" t="e">
        <f t="shared" si="41"/>
        <v>#N/A</v>
      </c>
    </row>
    <row r="99" spans="1:51" s="140" customFormat="1" x14ac:dyDescent="0.25">
      <c r="A99" s="16">
        <v>50</v>
      </c>
      <c r="B99" s="52">
        <f>INDEX(SummDir!$5:$113,$A99,B$117)</f>
        <v>0</v>
      </c>
      <c r="C99" s="162">
        <f>INDEX(SummDir!$5:$113,$A99,C$117)</f>
        <v>0</v>
      </c>
      <c r="D99" s="162">
        <f>INDEX(SummDir!$5:$113,$A99,D$117)</f>
        <v>0</v>
      </c>
      <c r="E99" s="52">
        <f>INDEX(SummDir!$5:$113,$A99,E$117)</f>
        <v>0</v>
      </c>
      <c r="F99" s="52" t="e">
        <f t="shared" si="42"/>
        <v>#N/A</v>
      </c>
      <c r="G99" s="117"/>
      <c r="H99" s="52">
        <f>INDEX(SummDir!$5:$113,$A99,H$117)</f>
        <v>0</v>
      </c>
      <c r="I99" s="52">
        <f t="shared" si="43"/>
        <v>-1</v>
      </c>
      <c r="J99" s="20">
        <v>19</v>
      </c>
      <c r="K99" s="52" t="e">
        <f>IF(LEN(INDEX(SummDir!$5:$113,$A99,K$117))=0,NA(),INDEX(SummDir!$5:$113,$A99,K$117))</f>
        <v>#N/A</v>
      </c>
      <c r="L99" s="52">
        <f>INDEX(SummDir!$5:$113,$A99,L$117)</f>
        <v>0</v>
      </c>
      <c r="M99" s="52">
        <f>INDEX(SummDir!$5:$113,$A99,M$117)</f>
        <v>0</v>
      </c>
      <c r="N99" s="52">
        <f>INDEX(SummDir!$5:$113,$A99,N$117)</f>
        <v>0</v>
      </c>
      <c r="O99" s="52">
        <f>INDEX(SummDir!$5:$113,$A99,O$117)</f>
        <v>0</v>
      </c>
      <c r="P99" s="52" t="e">
        <f>IF(LEN(INDEX(SummDir!$5:$113,$A99,P$117))=0,NA(),INDEX(SummDir!$5:$113,$A99,P$117))</f>
        <v>#N/A</v>
      </c>
      <c r="Q99" s="52" t="e">
        <f>IF(LEN(INDEX(SummDir!$5:$113,$A99,Q$117))=0,NA(),INDEX(SummDir!$5:$113,$A99,Q$117))</f>
        <v>#N/A</v>
      </c>
      <c r="R99" s="52">
        <f>INDEX(SummDir!$5:$113,$A99,R$117)</f>
        <v>0</v>
      </c>
      <c r="S99" s="52">
        <f>INDEX(SummDir!$5:$113,$A99,S$117)</f>
        <v>0</v>
      </c>
      <c r="T99" s="52">
        <f>INDEX(SummDir!$5:$113,$A99,T$117)</f>
        <v>0</v>
      </c>
      <c r="U99" s="52">
        <f>INDEX(SummDir!$5:$113,$A99,U$117)</f>
        <v>0</v>
      </c>
      <c r="V99" s="52">
        <f>INDEX(SummDir!$5:$113,$A99,V$117)</f>
        <v>0</v>
      </c>
      <c r="W99" s="52" t="str">
        <f t="shared" si="44"/>
        <v/>
      </c>
      <c r="X99" s="52" t="e">
        <f t="shared" si="45"/>
        <v>#N/A</v>
      </c>
      <c r="Y99" s="52" t="e">
        <f t="shared" si="46"/>
        <v>#N/A</v>
      </c>
      <c r="Z99" s="52">
        <f t="shared" si="47"/>
        <v>-1</v>
      </c>
      <c r="AA99" s="21" t="e">
        <f t="shared" si="48"/>
        <v>#N/A</v>
      </c>
      <c r="AB99" s="21" t="str">
        <f t="shared" si="49"/>
        <v/>
      </c>
      <c r="AC99" s="21"/>
      <c r="AD99"/>
      <c r="AE99" s="117" t="s">
        <v>354</v>
      </c>
      <c r="AF99" s="52">
        <f>INDEX(SummDir!$5:$113,$A99,AF$117)</f>
        <v>0</v>
      </c>
      <c r="AG99" s="52" t="e">
        <f t="shared" si="50"/>
        <v>#N/A</v>
      </c>
      <c r="AH99" s="52"/>
      <c r="AI99" s="52"/>
      <c r="AJ99" s="52"/>
      <c r="AK99" s="52"/>
      <c r="AL99" s="52"/>
      <c r="AM99" s="52"/>
      <c r="AN99" s="52"/>
      <c r="AO99" s="83"/>
      <c r="AP99" s="52" t="str">
        <f t="shared" si="39"/>
        <v/>
      </c>
      <c r="AQ99" s="52" t="str">
        <f t="shared" si="39"/>
        <v/>
      </c>
      <c r="AR99" s="52" t="str">
        <f t="shared" si="39"/>
        <v/>
      </c>
      <c r="AS99" s="52" t="str">
        <f t="shared" si="39"/>
        <v/>
      </c>
      <c r="AT99" s="52" t="str">
        <f t="shared" si="40"/>
        <v/>
      </c>
      <c r="AU99" s="52" t="str">
        <f t="shared" si="40"/>
        <v/>
      </c>
      <c r="AV99" s="52" t="str">
        <f t="shared" si="40"/>
        <v/>
      </c>
      <c r="AW99" s="52" t="str">
        <f t="shared" si="40"/>
        <v/>
      </c>
      <c r="AX99" s="52" t="e">
        <f t="shared" si="41"/>
        <v>#N/A</v>
      </c>
      <c r="AY99" s="52" t="e">
        <f t="shared" si="41"/>
        <v>#N/A</v>
      </c>
    </row>
    <row r="100" spans="1:51" s="140" customFormat="1" x14ac:dyDescent="0.25">
      <c r="A100" s="16">
        <v>51</v>
      </c>
      <c r="B100" s="52">
        <f>INDEX(SummDir!$5:$113,$A100,B$117)</f>
        <v>0</v>
      </c>
      <c r="C100" s="162">
        <f>INDEX(SummDir!$5:$113,$A100,C$117)</f>
        <v>0</v>
      </c>
      <c r="D100" s="162">
        <f>INDEX(SummDir!$5:$113,$A100,D$117)</f>
        <v>0</v>
      </c>
      <c r="E100" s="52">
        <f>INDEX(SummDir!$5:$113,$A100,E$117)</f>
        <v>0</v>
      </c>
      <c r="F100" s="52" t="e">
        <f t="shared" si="42"/>
        <v>#N/A</v>
      </c>
      <c r="G100" s="117"/>
      <c r="H100" s="52">
        <f>INDEX(SummDir!$5:$113,$A100,H$117)</f>
        <v>0</v>
      </c>
      <c r="I100" s="52">
        <f t="shared" si="43"/>
        <v>-1</v>
      </c>
      <c r="J100" s="20">
        <v>19</v>
      </c>
      <c r="K100" s="52" t="e">
        <f>IF(LEN(INDEX(SummDir!$5:$113,$A100,K$117))=0,NA(),INDEX(SummDir!$5:$113,$A100,K$117))</f>
        <v>#N/A</v>
      </c>
      <c r="L100" s="52">
        <f>INDEX(SummDir!$5:$113,$A100,L$117)</f>
        <v>0</v>
      </c>
      <c r="M100" s="52">
        <f>INDEX(SummDir!$5:$113,$A100,M$117)</f>
        <v>0</v>
      </c>
      <c r="N100" s="52">
        <f>INDEX(SummDir!$5:$113,$A100,N$117)</f>
        <v>0</v>
      </c>
      <c r="O100" s="52">
        <f>INDEX(SummDir!$5:$113,$A100,O$117)</f>
        <v>0</v>
      </c>
      <c r="P100" s="52" t="e">
        <f>IF(LEN(INDEX(SummDir!$5:$113,$A100,P$117))=0,NA(),INDEX(SummDir!$5:$113,$A100,P$117))</f>
        <v>#N/A</v>
      </c>
      <c r="Q100" s="52" t="e">
        <f>IF(LEN(INDEX(SummDir!$5:$113,$A100,Q$117))=0,NA(),INDEX(SummDir!$5:$113,$A100,Q$117))</f>
        <v>#N/A</v>
      </c>
      <c r="R100" s="52">
        <f>INDEX(SummDir!$5:$113,$A100,R$117)</f>
        <v>0</v>
      </c>
      <c r="S100" s="52">
        <f>INDEX(SummDir!$5:$113,$A100,S$117)</f>
        <v>0</v>
      </c>
      <c r="T100" s="52">
        <f>INDEX(SummDir!$5:$113,$A100,T$117)</f>
        <v>0</v>
      </c>
      <c r="U100" s="52">
        <f>INDEX(SummDir!$5:$113,$A100,U$117)</f>
        <v>0</v>
      </c>
      <c r="V100" s="52">
        <f>INDEX(SummDir!$5:$113,$A100,V$117)</f>
        <v>0</v>
      </c>
      <c r="W100" s="52" t="str">
        <f t="shared" si="44"/>
        <v/>
      </c>
      <c r="X100" s="52" t="e">
        <f t="shared" si="45"/>
        <v>#N/A</v>
      </c>
      <c r="Y100" s="52" t="e">
        <f t="shared" si="46"/>
        <v>#N/A</v>
      </c>
      <c r="Z100" s="52">
        <f t="shared" si="47"/>
        <v>-1</v>
      </c>
      <c r="AA100" s="21" t="e">
        <f t="shared" si="48"/>
        <v>#N/A</v>
      </c>
      <c r="AB100" s="21" t="str">
        <f t="shared" si="49"/>
        <v/>
      </c>
      <c r="AC100" s="21"/>
      <c r="AD100"/>
      <c r="AE100" s="117" t="s">
        <v>354</v>
      </c>
      <c r="AF100" s="52">
        <f>INDEX(SummDir!$5:$113,$A100,AF$117)</f>
        <v>0</v>
      </c>
      <c r="AG100" s="52" t="e">
        <f t="shared" si="50"/>
        <v>#N/A</v>
      </c>
      <c r="AH100" s="52"/>
      <c r="AI100" s="52"/>
      <c r="AJ100" s="52"/>
      <c r="AK100" s="52"/>
      <c r="AL100" s="52"/>
      <c r="AM100" s="52"/>
      <c r="AN100" s="52"/>
      <c r="AO100" s="83"/>
      <c r="AP100" s="52" t="str">
        <f t="shared" si="39"/>
        <v/>
      </c>
      <c r="AQ100" s="52" t="str">
        <f t="shared" si="39"/>
        <v/>
      </c>
      <c r="AR100" s="52" t="str">
        <f t="shared" si="39"/>
        <v/>
      </c>
      <c r="AS100" s="52" t="str">
        <f t="shared" si="39"/>
        <v/>
      </c>
      <c r="AT100" s="52" t="str">
        <f t="shared" si="40"/>
        <v/>
      </c>
      <c r="AU100" s="52" t="str">
        <f t="shared" si="40"/>
        <v/>
      </c>
      <c r="AV100" s="52" t="str">
        <f t="shared" si="40"/>
        <v/>
      </c>
      <c r="AW100" s="52" t="str">
        <f t="shared" si="40"/>
        <v/>
      </c>
      <c r="AX100" s="52" t="e">
        <f t="shared" si="41"/>
        <v>#N/A</v>
      </c>
      <c r="AY100" s="52" t="e">
        <f t="shared" si="41"/>
        <v>#N/A</v>
      </c>
    </row>
    <row r="101" spans="1:51" s="140" customFormat="1" x14ac:dyDescent="0.25">
      <c r="A101" s="16">
        <v>52</v>
      </c>
      <c r="B101" s="52">
        <f>INDEX(SummDir!$5:$113,$A101,B$117)</f>
        <v>0</v>
      </c>
      <c r="C101" s="162">
        <f>INDEX(SummDir!$5:$113,$A101,C$117)</f>
        <v>0</v>
      </c>
      <c r="D101" s="162">
        <f>INDEX(SummDir!$5:$113,$A101,D$117)</f>
        <v>0</v>
      </c>
      <c r="E101" s="52">
        <f>INDEX(SummDir!$5:$113,$A101,E$117)</f>
        <v>0</v>
      </c>
      <c r="F101" s="52" t="e">
        <f t="shared" si="42"/>
        <v>#N/A</v>
      </c>
      <c r="G101" s="117"/>
      <c r="H101" s="52">
        <f>INDEX(SummDir!$5:$113,$A101,H$117)</f>
        <v>0</v>
      </c>
      <c r="I101" s="52">
        <f t="shared" si="43"/>
        <v>-1</v>
      </c>
      <c r="J101" s="20">
        <v>19</v>
      </c>
      <c r="K101" s="52" t="e">
        <f>IF(LEN(INDEX(SummDir!$5:$113,$A101,K$117))=0,NA(),INDEX(SummDir!$5:$113,$A101,K$117))</f>
        <v>#N/A</v>
      </c>
      <c r="L101" s="52">
        <f>INDEX(SummDir!$5:$113,$A101,L$117)</f>
        <v>0</v>
      </c>
      <c r="M101" s="52">
        <f>INDEX(SummDir!$5:$113,$A101,M$117)</f>
        <v>0</v>
      </c>
      <c r="N101" s="52">
        <f>INDEX(SummDir!$5:$113,$A101,N$117)</f>
        <v>0</v>
      </c>
      <c r="O101" s="52">
        <f>INDEX(SummDir!$5:$113,$A101,O$117)</f>
        <v>0</v>
      </c>
      <c r="P101" s="52" t="e">
        <f>IF(LEN(INDEX(SummDir!$5:$113,$A101,P$117))=0,NA(),INDEX(SummDir!$5:$113,$A101,P$117))</f>
        <v>#N/A</v>
      </c>
      <c r="Q101" s="52" t="e">
        <f>IF(LEN(INDEX(SummDir!$5:$113,$A101,Q$117))=0,NA(),INDEX(SummDir!$5:$113,$A101,Q$117))</f>
        <v>#N/A</v>
      </c>
      <c r="R101" s="52">
        <f>INDEX(SummDir!$5:$113,$A101,R$117)</f>
        <v>0</v>
      </c>
      <c r="S101" s="52">
        <f>INDEX(SummDir!$5:$113,$A101,S$117)</f>
        <v>0</v>
      </c>
      <c r="T101" s="52">
        <f>INDEX(SummDir!$5:$113,$A101,T$117)</f>
        <v>0</v>
      </c>
      <c r="U101" s="52">
        <f>INDEX(SummDir!$5:$113,$A101,U$117)</f>
        <v>0</v>
      </c>
      <c r="V101" s="52">
        <f>INDEX(SummDir!$5:$113,$A101,V$117)</f>
        <v>0</v>
      </c>
      <c r="W101" s="52" t="str">
        <f t="shared" si="44"/>
        <v/>
      </c>
      <c r="X101" s="52" t="e">
        <f t="shared" si="45"/>
        <v>#N/A</v>
      </c>
      <c r="Y101" s="52" t="e">
        <f t="shared" si="46"/>
        <v>#N/A</v>
      </c>
      <c r="Z101" s="52">
        <f t="shared" si="47"/>
        <v>-1</v>
      </c>
      <c r="AA101" s="21" t="e">
        <f t="shared" si="48"/>
        <v>#N/A</v>
      </c>
      <c r="AB101" s="21" t="str">
        <f t="shared" si="49"/>
        <v/>
      </c>
      <c r="AC101" s="21"/>
      <c r="AD101"/>
      <c r="AE101" s="117" t="s">
        <v>354</v>
      </c>
      <c r="AF101" s="52">
        <f>INDEX(SummDir!$5:$113,$A101,AF$117)</f>
        <v>0</v>
      </c>
      <c r="AG101" s="52" t="e">
        <f t="shared" si="50"/>
        <v>#N/A</v>
      </c>
      <c r="AH101" s="52"/>
      <c r="AI101" s="52"/>
      <c r="AJ101" s="52"/>
      <c r="AK101" s="52"/>
      <c r="AL101" s="52"/>
      <c r="AM101" s="52"/>
      <c r="AN101" s="52"/>
      <c r="AO101" s="83"/>
      <c r="AP101" s="52" t="str">
        <f t="shared" si="39"/>
        <v/>
      </c>
      <c r="AQ101" s="52" t="str">
        <f t="shared" si="39"/>
        <v/>
      </c>
      <c r="AR101" s="52" t="str">
        <f t="shared" si="39"/>
        <v/>
      </c>
      <c r="AS101" s="52" t="str">
        <f t="shared" si="39"/>
        <v/>
      </c>
      <c r="AT101" s="52" t="str">
        <f t="shared" si="40"/>
        <v/>
      </c>
      <c r="AU101" s="52" t="str">
        <f t="shared" si="40"/>
        <v/>
      </c>
      <c r="AV101" s="52" t="str">
        <f t="shared" si="40"/>
        <v/>
      </c>
      <c r="AW101" s="52" t="str">
        <f t="shared" si="40"/>
        <v/>
      </c>
      <c r="AX101" s="52" t="e">
        <f t="shared" si="41"/>
        <v>#N/A</v>
      </c>
      <c r="AY101" s="52" t="e">
        <f t="shared" si="41"/>
        <v>#N/A</v>
      </c>
    </row>
    <row r="102" spans="1:51" s="140" customFormat="1" x14ac:dyDescent="0.25">
      <c r="A102" s="16">
        <v>53</v>
      </c>
      <c r="B102" s="52">
        <f>INDEX(SummDir!$5:$113,$A102,B$117)</f>
        <v>0</v>
      </c>
      <c r="C102" s="162">
        <f>INDEX(SummDir!$5:$113,$A102,C$117)</f>
        <v>0</v>
      </c>
      <c r="D102" s="162">
        <f>INDEX(SummDir!$5:$113,$A102,D$117)</f>
        <v>0</v>
      </c>
      <c r="E102" s="52">
        <f>INDEX(SummDir!$5:$113,$A102,E$117)</f>
        <v>0</v>
      </c>
      <c r="F102" s="52" t="e">
        <f t="shared" si="42"/>
        <v>#N/A</v>
      </c>
      <c r="G102" s="117"/>
      <c r="H102" s="52">
        <f>INDEX(SummDir!$5:$113,$A102,H$117)</f>
        <v>0</v>
      </c>
      <c r="I102" s="52">
        <f t="shared" si="43"/>
        <v>-1</v>
      </c>
      <c r="J102" s="20">
        <v>19</v>
      </c>
      <c r="K102" s="52" t="e">
        <f>IF(LEN(INDEX(SummDir!$5:$113,$A102,K$117))=0,NA(),INDEX(SummDir!$5:$113,$A102,K$117))</f>
        <v>#N/A</v>
      </c>
      <c r="L102" s="52">
        <f>INDEX(SummDir!$5:$113,$A102,L$117)</f>
        <v>0</v>
      </c>
      <c r="M102" s="52">
        <f>INDEX(SummDir!$5:$113,$A102,M$117)</f>
        <v>0</v>
      </c>
      <c r="N102" s="52">
        <f>INDEX(SummDir!$5:$113,$A102,N$117)</f>
        <v>0</v>
      </c>
      <c r="O102" s="52">
        <f>INDEX(SummDir!$5:$113,$A102,O$117)</f>
        <v>0</v>
      </c>
      <c r="P102" s="52" t="e">
        <f>IF(LEN(INDEX(SummDir!$5:$113,$A102,P$117))=0,NA(),INDEX(SummDir!$5:$113,$A102,P$117))</f>
        <v>#N/A</v>
      </c>
      <c r="Q102" s="52" t="e">
        <f>IF(LEN(INDEX(SummDir!$5:$113,$A102,Q$117))=0,NA(),INDEX(SummDir!$5:$113,$A102,Q$117))</f>
        <v>#N/A</v>
      </c>
      <c r="R102" s="52">
        <f>INDEX(SummDir!$5:$113,$A102,R$117)</f>
        <v>0</v>
      </c>
      <c r="S102" s="52">
        <f>INDEX(SummDir!$5:$113,$A102,S$117)</f>
        <v>0</v>
      </c>
      <c r="T102" s="52">
        <f>INDEX(SummDir!$5:$113,$A102,T$117)</f>
        <v>0</v>
      </c>
      <c r="U102" s="52">
        <f>INDEX(SummDir!$5:$113,$A102,U$117)</f>
        <v>0</v>
      </c>
      <c r="V102" s="52">
        <f>INDEX(SummDir!$5:$113,$A102,V$117)</f>
        <v>0</v>
      </c>
      <c r="W102" s="52" t="str">
        <f t="shared" si="44"/>
        <v/>
      </c>
      <c r="X102" s="52" t="e">
        <f t="shared" si="45"/>
        <v>#N/A</v>
      </c>
      <c r="Y102" s="52" t="e">
        <f t="shared" si="46"/>
        <v>#N/A</v>
      </c>
      <c r="Z102" s="52">
        <f t="shared" si="47"/>
        <v>-1</v>
      </c>
      <c r="AA102" s="21" t="e">
        <f t="shared" si="48"/>
        <v>#N/A</v>
      </c>
      <c r="AB102" s="21" t="str">
        <f t="shared" si="49"/>
        <v/>
      </c>
      <c r="AC102" s="21"/>
      <c r="AD102"/>
      <c r="AE102" s="117" t="s">
        <v>354</v>
      </c>
      <c r="AF102" s="52">
        <f>INDEX(SummDir!$5:$113,$A102,AF$117)</f>
        <v>0</v>
      </c>
      <c r="AG102" s="52" t="e">
        <f t="shared" si="50"/>
        <v>#N/A</v>
      </c>
      <c r="AH102" s="52"/>
      <c r="AI102" s="52"/>
      <c r="AJ102" s="52"/>
      <c r="AK102" s="52"/>
      <c r="AL102" s="52"/>
      <c r="AM102" s="52"/>
      <c r="AN102" s="52"/>
      <c r="AO102" s="83"/>
      <c r="AP102" s="52" t="str">
        <f t="shared" ref="AP102:AS109" si="51">IF(ISERROR(MATCH($B102,loc_ID,0)),"",INDEX(Lane,MATCH($B102,loc_ID,0),MATCH(AP$1,LaneHdr,0)))</f>
        <v/>
      </c>
      <c r="AQ102" s="52" t="str">
        <f t="shared" si="51"/>
        <v/>
      </c>
      <c r="AR102" s="52" t="str">
        <f t="shared" si="51"/>
        <v/>
      </c>
      <c r="AS102" s="52" t="str">
        <f t="shared" si="51"/>
        <v/>
      </c>
      <c r="AT102" s="52" t="str">
        <f t="shared" ref="AT102:AW109" si="52">IF(ISERROR(MATCH($B102,loc_ID,0)),"",INDEX(Cordon,MATCH($B102,loc_ID,0),AT$116))</f>
        <v/>
      </c>
      <c r="AU102" s="52" t="str">
        <f t="shared" si="52"/>
        <v/>
      </c>
      <c r="AV102" s="52" t="str">
        <f t="shared" si="52"/>
        <v/>
      </c>
      <c r="AW102" s="52" t="str">
        <f t="shared" si="52"/>
        <v/>
      </c>
      <c r="AX102" s="52" t="e">
        <f t="shared" ref="AX102:AY109" si="53">IF(ISBLANK(INDEX(GPS_,MATCH($B102,loc_ID,0),AX$116)),"",INDEX(GPS_,MATCH($B102,loc_ID,0),AX$116))</f>
        <v>#N/A</v>
      </c>
      <c r="AY102" s="52" t="e">
        <f t="shared" si="53"/>
        <v>#N/A</v>
      </c>
    </row>
    <row r="103" spans="1:51" s="140" customFormat="1" x14ac:dyDescent="0.25">
      <c r="A103" s="16">
        <v>54</v>
      </c>
      <c r="B103" s="52">
        <f>INDEX(SummDir!$5:$113,$A103,B$117)</f>
        <v>0</v>
      </c>
      <c r="C103" s="162">
        <f>INDEX(SummDir!$5:$113,$A103,C$117)</f>
        <v>0</v>
      </c>
      <c r="D103" s="162">
        <f>INDEX(SummDir!$5:$113,$A103,D$117)</f>
        <v>0</v>
      </c>
      <c r="E103" s="52">
        <f>INDEX(SummDir!$5:$113,$A103,E$117)</f>
        <v>0</v>
      </c>
      <c r="F103" s="52" t="e">
        <f t="shared" si="42"/>
        <v>#N/A</v>
      </c>
      <c r="G103" s="117"/>
      <c r="H103" s="52">
        <f>INDEX(SummDir!$5:$113,$A103,H$117)</f>
        <v>0</v>
      </c>
      <c r="I103" s="52">
        <f t="shared" si="43"/>
        <v>-1</v>
      </c>
      <c r="J103" s="20">
        <v>19</v>
      </c>
      <c r="K103" s="52" t="e">
        <f>IF(LEN(INDEX(SummDir!$5:$113,$A103,K$117))=0,NA(),INDEX(SummDir!$5:$113,$A103,K$117))</f>
        <v>#N/A</v>
      </c>
      <c r="L103" s="52">
        <f>INDEX(SummDir!$5:$113,$A103,L$117)</f>
        <v>0</v>
      </c>
      <c r="M103" s="52">
        <f>INDEX(SummDir!$5:$113,$A103,M$117)</f>
        <v>0</v>
      </c>
      <c r="N103" s="52">
        <f>INDEX(SummDir!$5:$113,$A103,N$117)</f>
        <v>0</v>
      </c>
      <c r="O103" s="52">
        <f>INDEX(SummDir!$5:$113,$A103,O$117)</f>
        <v>0</v>
      </c>
      <c r="P103" s="52" t="e">
        <f>IF(LEN(INDEX(SummDir!$5:$113,$A103,P$117))=0,NA(),INDEX(SummDir!$5:$113,$A103,P$117))</f>
        <v>#N/A</v>
      </c>
      <c r="Q103" s="52" t="e">
        <f>IF(LEN(INDEX(SummDir!$5:$113,$A103,Q$117))=0,NA(),INDEX(SummDir!$5:$113,$A103,Q$117))</f>
        <v>#N/A</v>
      </c>
      <c r="R103" s="52">
        <f>INDEX(SummDir!$5:$113,$A103,R$117)</f>
        <v>0</v>
      </c>
      <c r="S103" s="52">
        <f>INDEX(SummDir!$5:$113,$A103,S$117)</f>
        <v>0</v>
      </c>
      <c r="T103" s="52">
        <f>INDEX(SummDir!$5:$113,$A103,T$117)</f>
        <v>0</v>
      </c>
      <c r="U103" s="52">
        <f>INDEX(SummDir!$5:$113,$A103,U$117)</f>
        <v>0</v>
      </c>
      <c r="V103" s="52">
        <f>INDEX(SummDir!$5:$113,$A103,V$117)</f>
        <v>0</v>
      </c>
      <c r="W103" s="52" t="str">
        <f t="shared" si="44"/>
        <v/>
      </c>
      <c r="X103" s="52" t="e">
        <f t="shared" si="45"/>
        <v>#N/A</v>
      </c>
      <c r="Y103" s="52" t="e">
        <f t="shared" si="46"/>
        <v>#N/A</v>
      </c>
      <c r="Z103" s="52">
        <f t="shared" si="47"/>
        <v>-1</v>
      </c>
      <c r="AA103" s="21" t="e">
        <f t="shared" si="48"/>
        <v>#N/A</v>
      </c>
      <c r="AB103" s="21" t="str">
        <f t="shared" si="49"/>
        <v/>
      </c>
      <c r="AC103" s="21"/>
      <c r="AD103"/>
      <c r="AE103" s="117" t="s">
        <v>354</v>
      </c>
      <c r="AF103" s="52">
        <f>INDEX(SummDir!$5:$113,$A103,AF$117)</f>
        <v>0</v>
      </c>
      <c r="AG103" s="52" t="e">
        <f t="shared" si="50"/>
        <v>#N/A</v>
      </c>
      <c r="AH103" s="52"/>
      <c r="AI103" s="52"/>
      <c r="AJ103" s="52"/>
      <c r="AK103" s="52"/>
      <c r="AL103" s="52"/>
      <c r="AM103" s="52"/>
      <c r="AN103" s="52"/>
      <c r="AO103" s="83"/>
      <c r="AP103" s="52" t="str">
        <f t="shared" si="51"/>
        <v/>
      </c>
      <c r="AQ103" s="52" t="str">
        <f t="shared" si="51"/>
        <v/>
      </c>
      <c r="AR103" s="52" t="str">
        <f t="shared" si="51"/>
        <v/>
      </c>
      <c r="AS103" s="52" t="str">
        <f t="shared" si="51"/>
        <v/>
      </c>
      <c r="AT103" s="52" t="str">
        <f t="shared" si="52"/>
        <v/>
      </c>
      <c r="AU103" s="52" t="str">
        <f t="shared" si="52"/>
        <v/>
      </c>
      <c r="AV103" s="52" t="str">
        <f t="shared" si="52"/>
        <v/>
      </c>
      <c r="AW103" s="52" t="str">
        <f t="shared" si="52"/>
        <v/>
      </c>
      <c r="AX103" s="52" t="e">
        <f t="shared" si="53"/>
        <v>#N/A</v>
      </c>
      <c r="AY103" s="52" t="e">
        <f t="shared" si="53"/>
        <v>#N/A</v>
      </c>
    </row>
    <row r="104" spans="1:51" s="140" customFormat="1" x14ac:dyDescent="0.25">
      <c r="A104" s="16">
        <v>106</v>
      </c>
      <c r="B104" s="141">
        <f>INDEX(SummDir!$5:$113,$A104,B$117)</f>
        <v>0</v>
      </c>
      <c r="C104" s="163">
        <f>INDEX(SummDir!$5:$113,$A104,C$117)</f>
        <v>0</v>
      </c>
      <c r="D104" s="163">
        <f>INDEX(SummDir!$5:$113,$A104,D$117)</f>
        <v>0</v>
      </c>
      <c r="E104" s="141">
        <f>INDEX(SummDir!$5:$113,$A104,E$117)</f>
        <v>0</v>
      </c>
      <c r="F104" s="141" t="e">
        <f t="shared" si="42"/>
        <v>#N/A</v>
      </c>
      <c r="G104" s="117"/>
      <c r="H104" s="141">
        <f>INDEX(SummDir!$5:$113,$A104,H$117)</f>
        <v>0</v>
      </c>
      <c r="I104" s="141">
        <f t="shared" si="43"/>
        <v>-1</v>
      </c>
      <c r="J104" s="20">
        <v>46</v>
      </c>
      <c r="K104" s="141" t="e">
        <f>IF(LEN(INDEX(SummDir!$5:$113,$A104,K$117))=0,NA(),INDEX(SummDir!$5:$113,$A104,K$117))</f>
        <v>#N/A</v>
      </c>
      <c r="L104" s="141">
        <f>INDEX(SummDir!$5:$113,$A104,L$117)</f>
        <v>0</v>
      </c>
      <c r="M104" s="141">
        <f>INDEX(SummDir!$5:$113,$A104,M$117)</f>
        <v>0</v>
      </c>
      <c r="N104" s="141">
        <f>INDEX(SummDir!$5:$113,$A104,N$117)</f>
        <v>0</v>
      </c>
      <c r="O104" s="141">
        <f>INDEX(SummDir!$5:$113,$A104,O$117)</f>
        <v>0</v>
      </c>
      <c r="P104" s="141" t="e">
        <f>IF(LEN(INDEX(SummDir!$5:$113,$A104,P$117))=0,NA(),INDEX(SummDir!$5:$113,$A104,P$117))</f>
        <v>#N/A</v>
      </c>
      <c r="Q104" s="141" t="e">
        <f>IF(LEN(INDEX(SummDir!$5:$113,$A104,Q$117))=0,NA(),INDEX(SummDir!$5:$113,$A104,Q$117))</f>
        <v>#N/A</v>
      </c>
      <c r="R104" s="141">
        <f>INDEX(SummDir!$5:$113,$A104,R$117)</f>
        <v>0</v>
      </c>
      <c r="S104" s="141">
        <f>INDEX(SummDir!$5:$113,$A104,S$117)</f>
        <v>0</v>
      </c>
      <c r="T104" s="141">
        <f>INDEX(SummDir!$5:$113,$A104,T$117)</f>
        <v>0</v>
      </c>
      <c r="U104" s="141">
        <f>INDEX(SummDir!$5:$113,$A104,U$117)</f>
        <v>0</v>
      </c>
      <c r="V104" s="141">
        <f>INDEX(SummDir!$5:$113,$A104,V$117)</f>
        <v>0</v>
      </c>
      <c r="W104" s="141" t="str">
        <f t="shared" si="44"/>
        <v/>
      </c>
      <c r="X104" s="141" t="e">
        <f t="shared" si="45"/>
        <v>#N/A</v>
      </c>
      <c r="Y104" s="141" t="e">
        <f t="shared" si="46"/>
        <v>#N/A</v>
      </c>
      <c r="Z104" s="141">
        <f t="shared" si="47"/>
        <v>-1</v>
      </c>
      <c r="AA104" s="21" t="e">
        <f t="shared" si="48"/>
        <v>#N/A</v>
      </c>
      <c r="AB104" s="21" t="str">
        <f t="shared" si="49"/>
        <v/>
      </c>
      <c r="AC104" s="137"/>
      <c r="AE104" s="141" t="s">
        <v>353</v>
      </c>
      <c r="AF104" s="141">
        <f>INDEX(SummDir!$5:$113,$A104,AF$117)</f>
        <v>0</v>
      </c>
      <c r="AG104" s="141" t="e">
        <f t="shared" si="50"/>
        <v>#N/A</v>
      </c>
      <c r="AH104" s="141"/>
      <c r="AI104" s="141"/>
      <c r="AJ104" s="141"/>
      <c r="AK104" s="141"/>
      <c r="AL104" s="141"/>
      <c r="AM104" s="141"/>
      <c r="AN104" s="141"/>
      <c r="AO104" s="147"/>
      <c r="AP104" s="141" t="str">
        <f t="shared" si="51"/>
        <v/>
      </c>
      <c r="AQ104" s="141" t="str">
        <f t="shared" si="51"/>
        <v/>
      </c>
      <c r="AR104" s="141" t="str">
        <f t="shared" si="51"/>
        <v/>
      </c>
      <c r="AS104" s="141" t="str">
        <f t="shared" si="51"/>
        <v/>
      </c>
      <c r="AT104" s="141" t="str">
        <f t="shared" si="52"/>
        <v/>
      </c>
      <c r="AU104" s="141" t="str">
        <f t="shared" si="52"/>
        <v/>
      </c>
      <c r="AV104" s="141" t="str">
        <f t="shared" si="52"/>
        <v/>
      </c>
      <c r="AW104" s="141" t="str">
        <f t="shared" si="52"/>
        <v/>
      </c>
      <c r="AX104" s="141" t="e">
        <f t="shared" si="53"/>
        <v>#N/A</v>
      </c>
      <c r="AY104" s="141" t="e">
        <f t="shared" si="53"/>
        <v>#N/A</v>
      </c>
    </row>
    <row r="105" spans="1:51" s="140" customFormat="1" x14ac:dyDescent="0.25">
      <c r="A105" s="16">
        <v>109</v>
      </c>
      <c r="B105" s="141">
        <f>INDEX(SummDir!$5:$113,$A105,B$117)</f>
        <v>0</v>
      </c>
      <c r="C105" s="163">
        <f>INDEX(SummDir!$5:$113,$A105,C$117)</f>
        <v>0</v>
      </c>
      <c r="D105" s="163">
        <f>INDEX(SummDir!$5:$113,$A105,D$117)</f>
        <v>0</v>
      </c>
      <c r="E105" s="141">
        <f>INDEX(SummDir!$5:$113,$A105,E$117)</f>
        <v>0</v>
      </c>
      <c r="F105" s="141" t="e">
        <f t="shared" si="42"/>
        <v>#N/A</v>
      </c>
      <c r="G105" s="117"/>
      <c r="H105" s="141">
        <f>INDEX(SummDir!$5:$113,$A105,H$117)</f>
        <v>0</v>
      </c>
      <c r="I105" s="141">
        <f t="shared" si="43"/>
        <v>-1</v>
      </c>
      <c r="J105" s="20">
        <v>46</v>
      </c>
      <c r="K105" s="141" t="e">
        <f>IF(LEN(INDEX(SummDir!$5:$113,$A105,K$117))=0,NA(),INDEX(SummDir!$5:$113,$A105,K$117))</f>
        <v>#N/A</v>
      </c>
      <c r="L105" s="141">
        <f>INDEX(SummDir!$5:$113,$A105,L$117)</f>
        <v>0</v>
      </c>
      <c r="M105" s="141">
        <f>INDEX(SummDir!$5:$113,$A105,M$117)</f>
        <v>0</v>
      </c>
      <c r="N105" s="141">
        <f>INDEX(SummDir!$5:$113,$A105,N$117)</f>
        <v>0</v>
      </c>
      <c r="O105" s="141">
        <f>INDEX(SummDir!$5:$113,$A105,O$117)</f>
        <v>0</v>
      </c>
      <c r="P105" s="141" t="e">
        <f>IF(LEN(INDEX(SummDir!$5:$113,$A105,P$117))=0,NA(),INDEX(SummDir!$5:$113,$A105,P$117))</f>
        <v>#N/A</v>
      </c>
      <c r="Q105" s="141" t="e">
        <f>IF(LEN(INDEX(SummDir!$5:$113,$A105,Q$117))=0,NA(),INDEX(SummDir!$5:$113,$A105,Q$117))</f>
        <v>#N/A</v>
      </c>
      <c r="R105" s="141">
        <f>INDEX(SummDir!$5:$113,$A105,R$117)</f>
        <v>0</v>
      </c>
      <c r="S105" s="141">
        <f>INDEX(SummDir!$5:$113,$A105,S$117)</f>
        <v>0</v>
      </c>
      <c r="T105" s="141">
        <f>INDEX(SummDir!$5:$113,$A105,T$117)</f>
        <v>0</v>
      </c>
      <c r="U105" s="141">
        <f>INDEX(SummDir!$5:$113,$A105,U$117)</f>
        <v>0</v>
      </c>
      <c r="V105" s="141">
        <f>INDEX(SummDir!$5:$113,$A105,V$117)</f>
        <v>0</v>
      </c>
      <c r="W105" s="141" t="str">
        <f t="shared" si="44"/>
        <v/>
      </c>
      <c r="X105" s="141" t="e">
        <f t="shared" si="45"/>
        <v>#N/A</v>
      </c>
      <c r="Y105" s="141" t="e">
        <f t="shared" si="46"/>
        <v>#N/A</v>
      </c>
      <c r="Z105" s="141">
        <f t="shared" si="47"/>
        <v>-1</v>
      </c>
      <c r="AA105" s="21" t="e">
        <f t="shared" si="48"/>
        <v>#N/A</v>
      </c>
      <c r="AB105" s="21" t="str">
        <f t="shared" si="49"/>
        <v/>
      </c>
      <c r="AC105" s="137"/>
      <c r="AE105" s="141" t="s">
        <v>353</v>
      </c>
      <c r="AF105" s="141">
        <f>INDEX(SummDir!$5:$113,$A105,AF$117)</f>
        <v>0</v>
      </c>
      <c r="AG105" s="141" t="e">
        <f t="shared" si="50"/>
        <v>#N/A</v>
      </c>
      <c r="AH105" s="141"/>
      <c r="AI105" s="141"/>
      <c r="AJ105" s="141"/>
      <c r="AK105" s="141"/>
      <c r="AL105" s="141"/>
      <c r="AM105" s="141"/>
      <c r="AN105" s="141"/>
      <c r="AO105" s="147"/>
      <c r="AP105" s="141" t="str">
        <f t="shared" si="51"/>
        <v/>
      </c>
      <c r="AQ105" s="141" t="str">
        <f t="shared" si="51"/>
        <v/>
      </c>
      <c r="AR105" s="141" t="str">
        <f t="shared" si="51"/>
        <v/>
      </c>
      <c r="AS105" s="141" t="str">
        <f t="shared" si="51"/>
        <v/>
      </c>
      <c r="AT105" s="141" t="str">
        <f t="shared" si="52"/>
        <v/>
      </c>
      <c r="AU105" s="141" t="str">
        <f t="shared" si="52"/>
        <v/>
      </c>
      <c r="AV105" s="141" t="str">
        <f t="shared" si="52"/>
        <v/>
      </c>
      <c r="AW105" s="141" t="str">
        <f t="shared" si="52"/>
        <v/>
      </c>
      <c r="AX105" s="141" t="e">
        <f t="shared" si="53"/>
        <v>#N/A</v>
      </c>
      <c r="AY105" s="141" t="e">
        <f t="shared" si="53"/>
        <v>#N/A</v>
      </c>
    </row>
    <row r="106" spans="1:51" s="140" customFormat="1" x14ac:dyDescent="0.25">
      <c r="A106" s="16">
        <v>104</v>
      </c>
      <c r="B106" s="141">
        <f>INDEX(SummDir!$5:$113,$A106,B$117)</f>
        <v>0</v>
      </c>
      <c r="C106" s="163">
        <f>INDEX(SummDir!$5:$113,$A106,C$117)</f>
        <v>0</v>
      </c>
      <c r="D106" s="163">
        <f>INDEX(SummDir!$5:$113,$A106,D$117)</f>
        <v>0</v>
      </c>
      <c r="E106" s="141">
        <f>INDEX(SummDir!$5:$113,$A106,E$117)</f>
        <v>0</v>
      </c>
      <c r="F106" s="141" t="e">
        <f t="shared" si="42"/>
        <v>#N/A</v>
      </c>
      <c r="G106" s="117"/>
      <c r="H106" s="141">
        <f>INDEX(SummDir!$5:$113,$A106,H$117)</f>
        <v>0</v>
      </c>
      <c r="I106" s="141">
        <f t="shared" si="43"/>
        <v>-1</v>
      </c>
      <c r="J106" s="20">
        <v>46</v>
      </c>
      <c r="K106" s="141" t="e">
        <f>IF(LEN(INDEX(SummDir!$5:$113,$A106,K$117))=0,NA(),INDEX(SummDir!$5:$113,$A106,K$117))</f>
        <v>#N/A</v>
      </c>
      <c r="L106" s="141">
        <f>INDEX(SummDir!$5:$113,$A106,L$117)</f>
        <v>0</v>
      </c>
      <c r="M106" s="141">
        <f>INDEX(SummDir!$5:$113,$A106,M$117)</f>
        <v>0</v>
      </c>
      <c r="N106" s="141">
        <f>INDEX(SummDir!$5:$113,$A106,N$117)</f>
        <v>0</v>
      </c>
      <c r="O106" s="141">
        <f>INDEX(SummDir!$5:$113,$A106,O$117)</f>
        <v>0</v>
      </c>
      <c r="P106" s="141" t="e">
        <f>IF(LEN(INDEX(SummDir!$5:$113,$A106,P$117))=0,NA(),INDEX(SummDir!$5:$113,$A106,P$117))</f>
        <v>#N/A</v>
      </c>
      <c r="Q106" s="141" t="e">
        <f>IF(LEN(INDEX(SummDir!$5:$113,$A106,Q$117))=0,NA(),INDEX(SummDir!$5:$113,$A106,Q$117))</f>
        <v>#N/A</v>
      </c>
      <c r="R106" s="141">
        <f>INDEX(SummDir!$5:$113,$A106,R$117)</f>
        <v>0</v>
      </c>
      <c r="S106" s="141">
        <f>INDEX(SummDir!$5:$113,$A106,S$117)</f>
        <v>0</v>
      </c>
      <c r="T106" s="141">
        <f>INDEX(SummDir!$5:$113,$A106,T$117)</f>
        <v>0</v>
      </c>
      <c r="U106" s="141">
        <f>INDEX(SummDir!$5:$113,$A106,U$117)</f>
        <v>0</v>
      </c>
      <c r="V106" s="141">
        <f>INDEX(SummDir!$5:$113,$A106,V$117)</f>
        <v>0</v>
      </c>
      <c r="W106" s="141" t="str">
        <f t="shared" si="44"/>
        <v/>
      </c>
      <c r="X106" s="141" t="e">
        <f t="shared" si="45"/>
        <v>#N/A</v>
      </c>
      <c r="Y106" s="141" t="e">
        <f t="shared" si="46"/>
        <v>#N/A</v>
      </c>
      <c r="Z106" s="141">
        <f t="shared" si="47"/>
        <v>-1</v>
      </c>
      <c r="AA106" s="21" t="e">
        <f t="shared" si="48"/>
        <v>#N/A</v>
      </c>
      <c r="AB106" s="21" t="str">
        <f t="shared" si="49"/>
        <v/>
      </c>
      <c r="AC106" s="137"/>
      <c r="AE106" s="141" t="s">
        <v>353</v>
      </c>
      <c r="AF106" s="141">
        <f>INDEX(SummDir!$5:$113,$A106,AF$117)</f>
        <v>0</v>
      </c>
      <c r="AG106" s="141" t="e">
        <f t="shared" si="50"/>
        <v>#N/A</v>
      </c>
      <c r="AH106" s="141"/>
      <c r="AI106" s="141"/>
      <c r="AJ106" s="141"/>
      <c r="AK106" s="141"/>
      <c r="AL106" s="141"/>
      <c r="AM106" s="141"/>
      <c r="AN106" s="141"/>
      <c r="AO106" s="147"/>
      <c r="AP106" s="141" t="str">
        <f t="shared" si="51"/>
        <v/>
      </c>
      <c r="AQ106" s="141" t="str">
        <f t="shared" si="51"/>
        <v/>
      </c>
      <c r="AR106" s="141" t="str">
        <f t="shared" si="51"/>
        <v/>
      </c>
      <c r="AS106" s="141" t="str">
        <f t="shared" si="51"/>
        <v/>
      </c>
      <c r="AT106" s="141" t="str">
        <f t="shared" si="52"/>
        <v/>
      </c>
      <c r="AU106" s="141" t="str">
        <f t="shared" si="52"/>
        <v/>
      </c>
      <c r="AV106" s="141" t="str">
        <f t="shared" si="52"/>
        <v/>
      </c>
      <c r="AW106" s="141" t="str">
        <f t="shared" si="52"/>
        <v/>
      </c>
      <c r="AX106" s="141" t="e">
        <f t="shared" si="53"/>
        <v>#N/A</v>
      </c>
      <c r="AY106" s="141" t="e">
        <f t="shared" si="53"/>
        <v>#N/A</v>
      </c>
    </row>
    <row r="107" spans="1:51" s="140" customFormat="1" x14ac:dyDescent="0.25">
      <c r="A107" s="16">
        <v>105</v>
      </c>
      <c r="B107" s="141">
        <f>INDEX(SummDir!$5:$113,$A107,B$117)</f>
        <v>0</v>
      </c>
      <c r="C107" s="163">
        <f>INDEX(SummDir!$5:$113,$A107,C$117)</f>
        <v>0</v>
      </c>
      <c r="D107" s="163">
        <f>INDEX(SummDir!$5:$113,$A107,D$117)</f>
        <v>0</v>
      </c>
      <c r="E107" s="141">
        <f>INDEX(SummDir!$5:$113,$A107,E$117)</f>
        <v>0</v>
      </c>
      <c r="F107" s="141" t="e">
        <f t="shared" si="42"/>
        <v>#N/A</v>
      </c>
      <c r="G107" s="117"/>
      <c r="H107" s="141">
        <f>INDEX(SummDir!$5:$113,$A107,H$117)</f>
        <v>0</v>
      </c>
      <c r="I107" s="141">
        <f t="shared" si="43"/>
        <v>-1</v>
      </c>
      <c r="J107" s="20">
        <v>46</v>
      </c>
      <c r="K107" s="141" t="e">
        <f>IF(LEN(INDEX(SummDir!$5:$113,$A107,K$117))=0,NA(),INDEX(SummDir!$5:$113,$A107,K$117))</f>
        <v>#N/A</v>
      </c>
      <c r="L107" s="141">
        <f>INDEX(SummDir!$5:$113,$A107,L$117)</f>
        <v>0</v>
      </c>
      <c r="M107" s="141">
        <f>INDEX(SummDir!$5:$113,$A107,M$117)</f>
        <v>0</v>
      </c>
      <c r="N107" s="141">
        <f>INDEX(SummDir!$5:$113,$A107,N$117)</f>
        <v>0</v>
      </c>
      <c r="O107" s="141">
        <f>INDEX(SummDir!$5:$113,$A107,O$117)</f>
        <v>0</v>
      </c>
      <c r="P107" s="141" t="e">
        <f>IF(LEN(INDEX(SummDir!$5:$113,$A107,P$117))=0,NA(),INDEX(SummDir!$5:$113,$A107,P$117))</f>
        <v>#N/A</v>
      </c>
      <c r="Q107" s="141" t="e">
        <f>IF(LEN(INDEX(SummDir!$5:$113,$A107,Q$117))=0,NA(),INDEX(SummDir!$5:$113,$A107,Q$117))</f>
        <v>#N/A</v>
      </c>
      <c r="R107" s="141">
        <f>INDEX(SummDir!$5:$113,$A107,R$117)</f>
        <v>0</v>
      </c>
      <c r="S107" s="141">
        <f>INDEX(SummDir!$5:$113,$A107,S$117)</f>
        <v>0</v>
      </c>
      <c r="T107" s="141">
        <f>INDEX(SummDir!$5:$113,$A107,T$117)</f>
        <v>0</v>
      </c>
      <c r="U107" s="141">
        <f>INDEX(SummDir!$5:$113,$A107,U$117)</f>
        <v>0</v>
      </c>
      <c r="V107" s="141">
        <f>INDEX(SummDir!$5:$113,$A107,V$117)</f>
        <v>0</v>
      </c>
      <c r="W107" s="141" t="str">
        <f t="shared" si="44"/>
        <v/>
      </c>
      <c r="X107" s="141" t="e">
        <f t="shared" si="45"/>
        <v>#N/A</v>
      </c>
      <c r="Y107" s="141" t="e">
        <f t="shared" si="46"/>
        <v>#N/A</v>
      </c>
      <c r="Z107" s="141">
        <f t="shared" si="47"/>
        <v>-1</v>
      </c>
      <c r="AA107" s="21" t="e">
        <f t="shared" si="48"/>
        <v>#N/A</v>
      </c>
      <c r="AB107" s="21" t="str">
        <f t="shared" si="49"/>
        <v/>
      </c>
      <c r="AC107" s="137"/>
      <c r="AE107" s="141" t="s">
        <v>353</v>
      </c>
      <c r="AF107" s="141">
        <f>INDEX(SummDir!$5:$113,$A107,AF$117)</f>
        <v>0</v>
      </c>
      <c r="AG107" s="141" t="e">
        <f t="shared" si="50"/>
        <v>#N/A</v>
      </c>
      <c r="AH107" s="141"/>
      <c r="AI107" s="141"/>
      <c r="AJ107" s="141"/>
      <c r="AK107" s="141"/>
      <c r="AL107" s="141"/>
      <c r="AM107" s="141"/>
      <c r="AN107" s="141"/>
      <c r="AO107" s="147"/>
      <c r="AP107" s="141" t="str">
        <f t="shared" si="51"/>
        <v/>
      </c>
      <c r="AQ107" s="141" t="str">
        <f t="shared" si="51"/>
        <v/>
      </c>
      <c r="AR107" s="141" t="str">
        <f t="shared" si="51"/>
        <v/>
      </c>
      <c r="AS107" s="141" t="str">
        <f t="shared" si="51"/>
        <v/>
      </c>
      <c r="AT107" s="141" t="str">
        <f t="shared" si="52"/>
        <v/>
      </c>
      <c r="AU107" s="141" t="str">
        <f t="shared" si="52"/>
        <v/>
      </c>
      <c r="AV107" s="141" t="str">
        <f t="shared" si="52"/>
        <v/>
      </c>
      <c r="AW107" s="141" t="str">
        <f t="shared" si="52"/>
        <v/>
      </c>
      <c r="AX107" s="141" t="e">
        <f t="shared" si="53"/>
        <v>#N/A</v>
      </c>
      <c r="AY107" s="141" t="e">
        <f t="shared" si="53"/>
        <v>#N/A</v>
      </c>
    </row>
    <row r="108" spans="1:51" s="140" customFormat="1" x14ac:dyDescent="0.25">
      <c r="A108" s="16">
        <v>107</v>
      </c>
      <c r="B108" s="141">
        <f>INDEX(SummDir!$5:$113,$A108,B$117)</f>
        <v>0</v>
      </c>
      <c r="C108" s="163">
        <f>INDEX(SummDir!$5:$113,$A108,C$117)</f>
        <v>0</v>
      </c>
      <c r="D108" s="163">
        <f>INDEX(SummDir!$5:$113,$A108,D$117)</f>
        <v>0</v>
      </c>
      <c r="E108" s="141">
        <f>INDEX(SummDir!$5:$113,$A108,E$117)</f>
        <v>0</v>
      </c>
      <c r="F108" s="141" t="e">
        <f t="shared" si="42"/>
        <v>#N/A</v>
      </c>
      <c r="G108" s="117"/>
      <c r="H108" s="141">
        <f>INDEX(SummDir!$5:$113,$A108,H$117)</f>
        <v>0</v>
      </c>
      <c r="I108" s="141">
        <f t="shared" si="43"/>
        <v>-1</v>
      </c>
      <c r="J108" s="20">
        <v>46</v>
      </c>
      <c r="K108" s="141" t="e">
        <f>IF(LEN(INDEX(SummDir!$5:$113,$A108,K$117))=0,NA(),INDEX(SummDir!$5:$113,$A108,K$117))</f>
        <v>#N/A</v>
      </c>
      <c r="L108" s="141">
        <f>INDEX(SummDir!$5:$113,$A108,L$117)</f>
        <v>0</v>
      </c>
      <c r="M108" s="141">
        <f>INDEX(SummDir!$5:$113,$A108,M$117)</f>
        <v>0</v>
      </c>
      <c r="N108" s="141">
        <f>INDEX(SummDir!$5:$113,$A108,N$117)</f>
        <v>0</v>
      </c>
      <c r="O108" s="141">
        <f>INDEX(SummDir!$5:$113,$A108,O$117)</f>
        <v>0</v>
      </c>
      <c r="P108" s="141" t="e">
        <f>IF(LEN(INDEX(SummDir!$5:$113,$A108,P$117))=0,NA(),INDEX(SummDir!$5:$113,$A108,P$117))</f>
        <v>#N/A</v>
      </c>
      <c r="Q108" s="141" t="e">
        <f>IF(LEN(INDEX(SummDir!$5:$113,$A108,Q$117))=0,NA(),INDEX(SummDir!$5:$113,$A108,Q$117))</f>
        <v>#N/A</v>
      </c>
      <c r="R108" s="141">
        <f>INDEX(SummDir!$5:$113,$A108,R$117)</f>
        <v>0</v>
      </c>
      <c r="S108" s="141">
        <f>INDEX(SummDir!$5:$113,$A108,S$117)</f>
        <v>0</v>
      </c>
      <c r="T108" s="141">
        <f>INDEX(SummDir!$5:$113,$A108,T$117)</f>
        <v>0</v>
      </c>
      <c r="U108" s="141">
        <f>INDEX(SummDir!$5:$113,$A108,U$117)</f>
        <v>0</v>
      </c>
      <c r="V108" s="141">
        <f>INDEX(SummDir!$5:$113,$A108,V$117)</f>
        <v>0</v>
      </c>
      <c r="W108" s="141" t="str">
        <f t="shared" si="44"/>
        <v/>
      </c>
      <c r="X108" s="141" t="e">
        <f t="shared" si="45"/>
        <v>#N/A</v>
      </c>
      <c r="Y108" s="141" t="e">
        <f t="shared" si="46"/>
        <v>#N/A</v>
      </c>
      <c r="Z108" s="141">
        <f t="shared" si="47"/>
        <v>-1</v>
      </c>
      <c r="AA108" s="21" t="e">
        <f t="shared" si="48"/>
        <v>#N/A</v>
      </c>
      <c r="AB108" s="21" t="str">
        <f t="shared" si="49"/>
        <v/>
      </c>
      <c r="AC108" s="137"/>
      <c r="AE108" s="141" t="s">
        <v>353</v>
      </c>
      <c r="AF108" s="141">
        <f>INDEX(SummDir!$5:$113,$A108,AF$117)</f>
        <v>0</v>
      </c>
      <c r="AG108" s="141" t="e">
        <f t="shared" si="50"/>
        <v>#N/A</v>
      </c>
      <c r="AH108" s="141"/>
      <c r="AI108" s="141"/>
      <c r="AJ108" s="141"/>
      <c r="AK108" s="141"/>
      <c r="AL108" s="141"/>
      <c r="AM108" s="141"/>
      <c r="AN108" s="141"/>
      <c r="AO108" s="147"/>
      <c r="AP108" s="141" t="str">
        <f t="shared" si="51"/>
        <v/>
      </c>
      <c r="AQ108" s="141" t="str">
        <f t="shared" si="51"/>
        <v/>
      </c>
      <c r="AR108" s="141" t="str">
        <f t="shared" si="51"/>
        <v/>
      </c>
      <c r="AS108" s="141" t="str">
        <f t="shared" si="51"/>
        <v/>
      </c>
      <c r="AT108" s="141" t="str">
        <f t="shared" si="52"/>
        <v/>
      </c>
      <c r="AU108" s="141" t="str">
        <f t="shared" si="52"/>
        <v/>
      </c>
      <c r="AV108" s="141" t="str">
        <f t="shared" si="52"/>
        <v/>
      </c>
      <c r="AW108" s="141" t="str">
        <f t="shared" si="52"/>
        <v/>
      </c>
      <c r="AX108" s="141" t="e">
        <f t="shared" si="53"/>
        <v>#N/A</v>
      </c>
      <c r="AY108" s="141" t="e">
        <f t="shared" si="53"/>
        <v>#N/A</v>
      </c>
    </row>
    <row r="109" spans="1:51" s="140" customFormat="1" x14ac:dyDescent="0.25">
      <c r="A109" s="16">
        <v>108</v>
      </c>
      <c r="B109" s="141">
        <f>INDEX(SummDir!$5:$113,$A109,B$117)</f>
        <v>0</v>
      </c>
      <c r="C109" s="163">
        <f>INDEX(SummDir!$5:$113,$A109,C$117)</f>
        <v>0</v>
      </c>
      <c r="D109" s="163">
        <f>INDEX(SummDir!$5:$113,$A109,D$117)</f>
        <v>0</v>
      </c>
      <c r="E109" s="141">
        <f>INDEX(SummDir!$5:$113,$A109,E$117)</f>
        <v>0</v>
      </c>
      <c r="F109" s="141" t="e">
        <f t="shared" si="42"/>
        <v>#N/A</v>
      </c>
      <c r="G109" s="117"/>
      <c r="H109" s="141">
        <f>INDEX(SummDir!$5:$113,$A109,H$117)</f>
        <v>0</v>
      </c>
      <c r="I109" s="141">
        <f t="shared" si="43"/>
        <v>-1</v>
      </c>
      <c r="J109" s="20">
        <v>46</v>
      </c>
      <c r="K109" s="141" t="e">
        <f>IF(LEN(INDEX(SummDir!$5:$113,$A109,K$117))=0,NA(),INDEX(SummDir!$5:$113,$A109,K$117))</f>
        <v>#N/A</v>
      </c>
      <c r="L109" s="141">
        <f>INDEX(SummDir!$5:$113,$A109,L$117)</f>
        <v>0</v>
      </c>
      <c r="M109" s="141">
        <f>INDEX(SummDir!$5:$113,$A109,M$117)</f>
        <v>0</v>
      </c>
      <c r="N109" s="141">
        <f>INDEX(SummDir!$5:$113,$A109,N$117)</f>
        <v>0</v>
      </c>
      <c r="O109" s="141">
        <f>INDEX(SummDir!$5:$113,$A109,O$117)</f>
        <v>0</v>
      </c>
      <c r="P109" s="141" t="e">
        <f>IF(LEN(INDEX(SummDir!$5:$113,$A109,P$117))=0,NA(),INDEX(SummDir!$5:$113,$A109,P$117))</f>
        <v>#N/A</v>
      </c>
      <c r="Q109" s="141" t="e">
        <f>IF(LEN(INDEX(SummDir!$5:$113,$A109,Q$117))=0,NA(),INDEX(SummDir!$5:$113,$A109,Q$117))</f>
        <v>#N/A</v>
      </c>
      <c r="R109" s="141">
        <f>INDEX(SummDir!$5:$113,$A109,R$117)</f>
        <v>0</v>
      </c>
      <c r="S109" s="141">
        <f>INDEX(SummDir!$5:$113,$A109,S$117)</f>
        <v>0</v>
      </c>
      <c r="T109" s="141">
        <f>INDEX(SummDir!$5:$113,$A109,T$117)</f>
        <v>0</v>
      </c>
      <c r="U109" s="141">
        <f>INDEX(SummDir!$5:$113,$A109,U$117)</f>
        <v>0</v>
      </c>
      <c r="V109" s="141">
        <f>INDEX(SummDir!$5:$113,$A109,V$117)</f>
        <v>0</v>
      </c>
      <c r="W109" s="141" t="str">
        <f t="shared" si="44"/>
        <v/>
      </c>
      <c r="X109" s="141" t="e">
        <f t="shared" si="45"/>
        <v>#N/A</v>
      </c>
      <c r="Y109" s="141" t="e">
        <f t="shared" si="46"/>
        <v>#N/A</v>
      </c>
      <c r="Z109" s="141">
        <f t="shared" si="47"/>
        <v>-1</v>
      </c>
      <c r="AA109" s="21" t="e">
        <f t="shared" si="48"/>
        <v>#N/A</v>
      </c>
      <c r="AB109" s="21" t="str">
        <f t="shared" si="49"/>
        <v/>
      </c>
      <c r="AC109" s="137"/>
      <c r="AE109" s="141" t="s">
        <v>353</v>
      </c>
      <c r="AF109" s="141">
        <f>INDEX(SummDir!$5:$113,$A109,AF$117)</f>
        <v>0</v>
      </c>
      <c r="AG109" s="141" t="e">
        <f t="shared" si="50"/>
        <v>#N/A</v>
      </c>
      <c r="AH109" s="141"/>
      <c r="AI109" s="141"/>
      <c r="AJ109" s="141"/>
      <c r="AK109" s="141"/>
      <c r="AL109" s="141"/>
      <c r="AM109" s="141"/>
      <c r="AN109" s="141"/>
      <c r="AO109" s="147"/>
      <c r="AP109" s="141" t="str">
        <f t="shared" si="51"/>
        <v/>
      </c>
      <c r="AQ109" s="141" t="str">
        <f t="shared" si="51"/>
        <v/>
      </c>
      <c r="AR109" s="141" t="str">
        <f t="shared" si="51"/>
        <v/>
      </c>
      <c r="AS109" s="141" t="str">
        <f t="shared" si="51"/>
        <v/>
      </c>
      <c r="AT109" s="141" t="str">
        <f t="shared" si="52"/>
        <v/>
      </c>
      <c r="AU109" s="141" t="str">
        <f t="shared" si="52"/>
        <v/>
      </c>
      <c r="AV109" s="141" t="str">
        <f t="shared" si="52"/>
        <v/>
      </c>
      <c r="AW109" s="141" t="str">
        <f t="shared" si="52"/>
        <v/>
      </c>
      <c r="AX109" s="141" t="e">
        <f t="shared" si="53"/>
        <v>#N/A</v>
      </c>
      <c r="AY109" s="141" t="e">
        <f t="shared" si="53"/>
        <v>#N/A</v>
      </c>
    </row>
    <row r="110" spans="1:51" x14ac:dyDescent="0.25">
      <c r="AT110" s="16"/>
      <c r="AU110" s="16"/>
      <c r="AV110" s="16"/>
      <c r="AW110" s="16"/>
    </row>
    <row r="111" spans="1:51" x14ac:dyDescent="0.25">
      <c r="B111" s="16" t="s">
        <v>965</v>
      </c>
      <c r="O111" s="78"/>
      <c r="P111" s="78">
        <f ca="1">INDEX(LINEST(P$2:P$84,$X$2:$X$84,1,1),1,1)</f>
        <v>5.8797020261776907E-6</v>
      </c>
      <c r="Q111" s="78">
        <f ca="1">INDEX(LINEST(Q$2:Q$84,$X$2:$X$84,1,1),1,1)</f>
        <v>1.9741039590640509E-5</v>
      </c>
    </row>
    <row r="112" spans="1:51" x14ac:dyDescent="0.25">
      <c r="B112" s="16" t="s">
        <v>556</v>
      </c>
      <c r="O112" s="78"/>
      <c r="P112" s="78">
        <f ca="1">INDEX(LINEST(P$2:P$84,$X$2:$X$84,1,1),1,2)</f>
        <v>7.0282362923217989E-2</v>
      </c>
      <c r="Q112" s="78">
        <f ca="1">INDEX(LINEST(Q$2:Q$84,$X$2:$X$84,1,1),1,2)</f>
        <v>7.9608038476054521E-2</v>
      </c>
    </row>
    <row r="113" spans="1:51" x14ac:dyDescent="0.25">
      <c r="B113" s="16" t="s">
        <v>966</v>
      </c>
      <c r="O113" s="78"/>
      <c r="P113" s="330">
        <f ca="1">INDEX(LINEST(P$2:P$84,$X$2:$X$84,1,1),3,1)</f>
        <v>0.46615080171452256</v>
      </c>
      <c r="Q113" s="330">
        <f ca="1">INDEX(LINEST(Q$2:Q$84,$X$2:$X$84,1,1),3,1)</f>
        <v>0.63678627123765674</v>
      </c>
    </row>
    <row r="114" spans="1:51" x14ac:dyDescent="0.25">
      <c r="B114" s="16" t="s">
        <v>47</v>
      </c>
      <c r="O114" s="78"/>
      <c r="P114" s="78">
        <f ca="1">P$112+P$111*$X114</f>
        <v>0.37238145302822773</v>
      </c>
      <c r="Q114" s="78">
        <f ca="1">Q$112+Q$111*$X114</f>
        <v>1.0939026526431639</v>
      </c>
      <c r="W114" s="16">
        <f>MAX(W2:W109)</f>
        <v>51380</v>
      </c>
      <c r="X114" s="16">
        <f>_xlfn.AGGREGATE(4,6,X$2:X$109)</f>
        <v>51380</v>
      </c>
      <c r="Y114" s="16" t="e">
        <f>MAX(Y2:Y109)</f>
        <v>#N/A</v>
      </c>
    </row>
    <row r="115" spans="1:51" x14ac:dyDescent="0.25">
      <c r="B115" s="16" t="s">
        <v>48</v>
      </c>
      <c r="O115" s="78"/>
      <c r="P115" s="78">
        <f ca="1">P$112+P$111*$X115</f>
        <v>7.0282362923217989E-2</v>
      </c>
      <c r="Q115" s="78">
        <f ca="1">Q$112+Q$111*$X115</f>
        <v>7.9608038476054521E-2</v>
      </c>
      <c r="W115" s="16">
        <f>MIN(W2:W109)</f>
        <v>0</v>
      </c>
      <c r="X115" s="16">
        <f>_xlfn.AGGREGATE(5,6,X$2:X$109)</f>
        <v>0</v>
      </c>
      <c r="Y115" s="16" t="e">
        <f>MIN(Y2:Y109)</f>
        <v>#N/A</v>
      </c>
    </row>
    <row r="116" spans="1:51" x14ac:dyDescent="0.25">
      <c r="A116" s="16" t="s">
        <v>197</v>
      </c>
      <c r="B116" s="16">
        <v>1</v>
      </c>
      <c r="C116" s="164">
        <v>2</v>
      </c>
      <c r="D116" s="164">
        <v>3</v>
      </c>
      <c r="E116" s="78">
        <v>11</v>
      </c>
      <c r="H116" s="78">
        <v>11</v>
      </c>
      <c r="K116" s="16">
        <v>4</v>
      </c>
      <c r="L116" s="16">
        <v>5</v>
      </c>
      <c r="M116" s="16">
        <v>6</v>
      </c>
      <c r="N116" s="16">
        <v>7</v>
      </c>
      <c r="O116" s="78">
        <v>8</v>
      </c>
      <c r="P116" s="78">
        <v>9</v>
      </c>
      <c r="Q116" s="78">
        <v>10</v>
      </c>
      <c r="R116" s="78">
        <v>11</v>
      </c>
      <c r="S116" s="78">
        <v>12</v>
      </c>
      <c r="T116" s="78">
        <v>13</v>
      </c>
      <c r="U116" s="78">
        <v>14</v>
      </c>
      <c r="V116" s="78">
        <v>15</v>
      </c>
      <c r="Z116" s="176">
        <v>1</v>
      </c>
      <c r="AA116" s="190"/>
      <c r="AB116" s="190"/>
      <c r="AC116" s="190"/>
      <c r="AF116" s="16">
        <v>16</v>
      </c>
      <c r="AO116" s="78"/>
      <c r="AT116" s="16">
        <v>1</v>
      </c>
      <c r="AU116" s="16">
        <v>2</v>
      </c>
      <c r="AV116" s="16">
        <v>3</v>
      </c>
      <c r="AW116" s="16">
        <v>4</v>
      </c>
      <c r="AX116" s="16">
        <v>1</v>
      </c>
      <c r="AY116" s="16">
        <v>2</v>
      </c>
    </row>
    <row r="117" spans="1:51" x14ac:dyDescent="0.25">
      <c r="A117" s="16" t="s">
        <v>196</v>
      </c>
      <c r="B117" s="16">
        <f>MATCH(B116,Summary!62:62,0)</f>
        <v>1</v>
      </c>
      <c r="C117" s="164">
        <f>MATCH(C116,Summary!62:62,0)</f>
        <v>2</v>
      </c>
      <c r="D117" s="164">
        <f>MATCH(D116,Summary!62:62,0)</f>
        <v>3</v>
      </c>
      <c r="E117" s="78">
        <f>MATCH(E116,Summary!62:62,0)</f>
        <v>30</v>
      </c>
      <c r="H117" s="78">
        <f>MATCH(H116,Summary!62:62,0)</f>
        <v>30</v>
      </c>
      <c r="K117" s="16">
        <f>MATCH(K116,Summary!62:62,0)</f>
        <v>4</v>
      </c>
      <c r="L117" s="16">
        <f>MATCH(L116,Summary!62:62,0)</f>
        <v>5</v>
      </c>
      <c r="M117" s="16">
        <f>MATCH(M116,Summary!62:62,0)</f>
        <v>6</v>
      </c>
      <c r="N117" s="16">
        <f>MATCH(N116,Summary!62:62,0)</f>
        <v>18</v>
      </c>
      <c r="O117" s="78">
        <f>MATCH(O116,Summary!62:62,0)</f>
        <v>19</v>
      </c>
      <c r="P117" s="78">
        <f>MATCH(P116,Summary!62:62,0)</f>
        <v>20</v>
      </c>
      <c r="Q117" s="78">
        <f>MATCH(Q116,Summary!62:62,0)</f>
        <v>21</v>
      </c>
      <c r="R117" s="78">
        <f>MATCH(R116,Summary!62:62,0)</f>
        <v>30</v>
      </c>
      <c r="S117" s="78">
        <f>MATCH(S116,Summary!62:62,0)</f>
        <v>31</v>
      </c>
      <c r="T117" s="78">
        <f>MATCH(T116,Summary!62:62,0)</f>
        <v>32</v>
      </c>
      <c r="U117" s="78">
        <f>MATCH(U116,Summary!62:62,0)</f>
        <v>34</v>
      </c>
      <c r="V117" s="78">
        <f>MATCH(V116,Summary!62:62,0)</f>
        <v>35</v>
      </c>
      <c r="Z117" s="176">
        <v>-1</v>
      </c>
      <c r="AA117" s="190"/>
      <c r="AB117" s="190"/>
      <c r="AC117" s="190"/>
      <c r="AF117" s="16">
        <f>MATCH(AF116,Summary!62:62,0)</f>
        <v>36</v>
      </c>
      <c r="AO117" s="78"/>
      <c r="AT117" s="16"/>
    </row>
    <row r="118" spans="1:51" x14ac:dyDescent="0.25">
      <c r="K118" s="189" t="str">
        <f>K119&amp;" vs. "&amp;K120</f>
        <v>Total per hr vs. Traffic Count in Direction</v>
      </c>
      <c r="O118" s="189" t="str">
        <f t="shared" ref="O118:T118" si="54">O119&amp;" vs. "&amp;O120</f>
        <v>Helmet% vs. Traffic Count</v>
      </c>
      <c r="P118" s="189" t="str">
        <f t="shared" si="54"/>
        <v>Wrong way% vs. Traffic Count</v>
      </c>
      <c r="Q118" s="189" t="str">
        <f t="shared" si="54"/>
        <v>Sidewalk% vs. Traffic Count</v>
      </c>
      <c r="R118" s="189" t="str">
        <f t="shared" si="54"/>
        <v>Loc Total vs. Traffic Count</v>
      </c>
      <c r="S118" s="189" t="str">
        <f t="shared" si="54"/>
        <v>AM Total vs. Traffic Count</v>
      </c>
      <c r="T118" s="189" t="str">
        <f t="shared" si="54"/>
        <v>PM Total vs. Traffic Count</v>
      </c>
    </row>
    <row r="119" spans="1:51" s="66" customFormat="1" ht="24" customHeight="1" x14ac:dyDescent="0.25">
      <c r="A119" s="77"/>
      <c r="B119" s="77"/>
      <c r="E119" s="173"/>
      <c r="F119" s="77"/>
      <c r="G119" s="174"/>
      <c r="H119" s="173"/>
      <c r="I119" s="77"/>
      <c r="J119" s="174"/>
      <c r="K119" s="173" t="str">
        <f>K$1</f>
        <v>Total per hr</v>
      </c>
      <c r="L119" s="77"/>
      <c r="M119" s="77"/>
      <c r="N119" s="77"/>
      <c r="O119" s="173" t="str">
        <f>O$1</f>
        <v>Helmet%</v>
      </c>
      <c r="P119" s="173" t="str">
        <f t="shared" ref="P119:V119" si="55">P$1</f>
        <v>Wrong way%</v>
      </c>
      <c r="Q119" s="173" t="str">
        <f t="shared" si="55"/>
        <v>Sidewalk%</v>
      </c>
      <c r="R119" s="173" t="str">
        <f t="shared" si="55"/>
        <v>Loc Total</v>
      </c>
      <c r="S119" s="173" t="str">
        <f t="shared" si="55"/>
        <v>AM Total</v>
      </c>
      <c r="T119" s="173" t="str">
        <f t="shared" si="55"/>
        <v>PM Total</v>
      </c>
      <c r="U119" s="173" t="str">
        <f t="shared" si="55"/>
        <v>Loc Total</v>
      </c>
      <c r="V119" s="173" t="str">
        <f t="shared" si="55"/>
        <v>AM Total</v>
      </c>
      <c r="W119" s="77"/>
      <c r="X119" s="77"/>
      <c r="Y119" s="77"/>
      <c r="Z119" s="77"/>
      <c r="AA119" s="173" t="str">
        <f>AA$1</f>
        <v>Traffic Dir re max</v>
      </c>
      <c r="AB119" s="173" t="str">
        <f>AB$1</f>
        <v>Loc to ASU</v>
      </c>
      <c r="AC119" s="77"/>
      <c r="AE119" s="174"/>
      <c r="AF119" s="77"/>
      <c r="AG119" s="77"/>
      <c r="AH119" s="77"/>
      <c r="AI119" s="77"/>
      <c r="AJ119" s="77"/>
      <c r="AK119" s="77"/>
      <c r="AL119" s="77"/>
      <c r="AM119" s="77"/>
      <c r="AN119" s="77"/>
      <c r="AO119" s="173"/>
      <c r="AP119" s="77"/>
      <c r="AQ119" s="77"/>
      <c r="AR119" s="77"/>
      <c r="AS119" s="77"/>
    </row>
    <row r="120" spans="1:51" s="66" customFormat="1" ht="27" customHeight="1" x14ac:dyDescent="0.25">
      <c r="A120" s="77"/>
      <c r="B120" s="77"/>
      <c r="C120" s="53" t="s">
        <v>528</v>
      </c>
      <c r="E120" s="173"/>
      <c r="F120" s="77"/>
      <c r="G120" s="174"/>
      <c r="H120" s="173"/>
      <c r="I120" s="77"/>
      <c r="J120" s="174"/>
      <c r="K120" s="191" t="s">
        <v>577</v>
      </c>
      <c r="L120" s="77"/>
      <c r="M120" s="77"/>
      <c r="N120" s="77"/>
      <c r="O120" s="191" t="s">
        <v>483</v>
      </c>
      <c r="P120" s="191" t="s">
        <v>483</v>
      </c>
      <c r="Q120" s="191" t="s">
        <v>483</v>
      </c>
      <c r="R120" s="191" t="s">
        <v>483</v>
      </c>
      <c r="S120" s="191" t="s">
        <v>483</v>
      </c>
      <c r="T120" s="191" t="s">
        <v>483</v>
      </c>
      <c r="U120" s="191" t="s">
        <v>483</v>
      </c>
      <c r="V120" s="191" t="s">
        <v>483</v>
      </c>
      <c r="W120" s="77"/>
      <c r="X120" s="77"/>
      <c r="Y120" s="77"/>
      <c r="Z120" s="77"/>
      <c r="AA120" s="77"/>
      <c r="AB120" s="77"/>
      <c r="AC120" s="77"/>
      <c r="AE120" s="174"/>
      <c r="AF120" s="77"/>
      <c r="AG120" s="77"/>
      <c r="AH120" s="77"/>
      <c r="AI120" s="77"/>
      <c r="AJ120" s="77"/>
      <c r="AK120" s="77"/>
      <c r="AL120" s="77"/>
      <c r="AM120" s="77"/>
      <c r="AN120" s="77"/>
      <c r="AO120" s="173"/>
      <c r="AP120" s="77"/>
      <c r="AQ120" s="77"/>
      <c r="AR120" s="77"/>
      <c r="AS120" s="77"/>
    </row>
    <row r="121" spans="1:51" x14ac:dyDescent="0.25">
      <c r="A121" s="52">
        <v>1</v>
      </c>
      <c r="B121" s="52">
        <v>1</v>
      </c>
      <c r="C121" s="162" t="str">
        <f>INDEX(linest_def,$A121,$B121)</f>
        <v>m1</v>
      </c>
      <c r="K121" s="162">
        <f t="shared" ref="K121:K130" ca="1" si="56">INDEX(LINEST(K$2:K$84,$AA$2:$AA$84,TRUE,TRUE),$A121,$B121)</f>
        <v>-2.8458900582243665</v>
      </c>
      <c r="O121" s="162">
        <f t="shared" ref="O121:V121" ca="1" si="57">INDEX(LINEST(O$2:O$84,$AA$2:$AA$84,TRUE,TRUE),$A121,$B121)</f>
        <v>-0.3855276022092422</v>
      </c>
      <c r="P121" s="162">
        <f t="shared" ca="1" si="57"/>
        <v>0.30209909010500935</v>
      </c>
      <c r="Q121" s="162">
        <f t="shared" ca="1" si="57"/>
        <v>1.0142946141671094</v>
      </c>
      <c r="R121" s="162">
        <f t="shared" ca="1" si="57"/>
        <v>-21.86382128259336</v>
      </c>
      <c r="S121" s="162" t="e">
        <f t="shared" ca="1" si="57"/>
        <v>#VALUE!</v>
      </c>
      <c r="T121" s="162" t="e">
        <f t="shared" si="57"/>
        <v>#VALUE!</v>
      </c>
      <c r="U121" s="162">
        <f t="shared" ca="1" si="57"/>
        <v>-21.86382128259336</v>
      </c>
      <c r="V121" s="162" t="e">
        <f t="shared" ca="1" si="57"/>
        <v>#VALUE!</v>
      </c>
    </row>
    <row r="122" spans="1:51" x14ac:dyDescent="0.25">
      <c r="A122" s="52">
        <v>1</v>
      </c>
      <c r="B122" s="52">
        <v>2</v>
      </c>
      <c r="C122" s="162" t="str">
        <f t="shared" ref="C122:C130" si="58">INDEX(linest_def,A122,B122)</f>
        <v>b</v>
      </c>
      <c r="K122" s="162">
        <f t="shared" ca="1" si="56"/>
        <v>35.12973568106235</v>
      </c>
      <c r="O122" s="162">
        <f t="shared" ref="O122:O130" ca="1" si="59">INDEX(LINEST(O$2:O$84,$AA$2:$AA$84,TRUE,TRUE),$A122,$B122)</f>
        <v>0.40682027396132248</v>
      </c>
      <c r="P122" s="162">
        <f t="shared" ref="P122:P130" ca="1" si="60">INDEX(LINEST(P$2:P$84,$AA$2:$AA$84,TRUE,TRUE),$A122,$B122)</f>
        <v>7.0282362923218211E-2</v>
      </c>
      <c r="Q122" s="162">
        <f t="shared" ref="Q122:V130" ca="1" si="61">INDEX(LINEST(Q$2:Q$84,$AA$2:$AA$84,TRUE,TRUE),$A122,$B122)</f>
        <v>7.9608038476054577E-2</v>
      </c>
      <c r="R122" s="162">
        <f t="shared" ca="1" si="61"/>
        <v>134.38097047657365</v>
      </c>
      <c r="S122" s="162" t="e">
        <f t="shared" ca="1" si="61"/>
        <v>#VALUE!</v>
      </c>
      <c r="T122" s="162" t="e">
        <f t="shared" si="61"/>
        <v>#VALUE!</v>
      </c>
      <c r="U122" s="162">
        <f t="shared" ca="1" si="61"/>
        <v>134.38097047657365</v>
      </c>
      <c r="V122" s="162" t="e">
        <f t="shared" ca="1" si="61"/>
        <v>#VALUE!</v>
      </c>
    </row>
    <row r="123" spans="1:51" x14ac:dyDescent="0.25">
      <c r="A123" s="52">
        <v>2</v>
      </c>
      <c r="B123" s="52">
        <v>1</v>
      </c>
      <c r="C123" s="162" t="str">
        <f t="shared" si="58"/>
        <v>se1</v>
      </c>
      <c r="K123" s="162">
        <f t="shared" ca="1" si="56"/>
        <v>13.992565862596607</v>
      </c>
      <c r="O123" s="162">
        <f t="shared" ca="1" si="59"/>
        <v>6.4854129268961364E-2</v>
      </c>
      <c r="P123" s="162">
        <f t="shared" ca="1" si="60"/>
        <v>3.5921377912131895E-2</v>
      </c>
      <c r="Q123" s="162">
        <f t="shared" ca="1" si="61"/>
        <v>8.5114958544088001E-2</v>
      </c>
      <c r="R123" s="162">
        <f t="shared" ca="1" si="61"/>
        <v>54.706158558123668</v>
      </c>
      <c r="S123" s="162" t="e">
        <f t="shared" ca="1" si="61"/>
        <v>#VALUE!</v>
      </c>
      <c r="T123" s="162" t="e">
        <f t="shared" si="61"/>
        <v>#VALUE!</v>
      </c>
      <c r="U123" s="162">
        <f t="shared" ca="1" si="61"/>
        <v>54.706158558123668</v>
      </c>
      <c r="V123" s="162" t="e">
        <f t="shared" ca="1" si="61"/>
        <v>#VALUE!</v>
      </c>
    </row>
    <row r="124" spans="1:51" x14ac:dyDescent="0.25">
      <c r="A124" s="52">
        <v>2</v>
      </c>
      <c r="B124" s="52">
        <v>2</v>
      </c>
      <c r="C124" s="162" t="str">
        <f t="shared" si="58"/>
        <v>seb</v>
      </c>
      <c r="K124" s="162">
        <f t="shared" ca="1" si="56"/>
        <v>6.9383444827573735</v>
      </c>
      <c r="O124" s="162">
        <f t="shared" ca="1" si="59"/>
        <v>3.2158525778332739E-2</v>
      </c>
      <c r="P124" s="162">
        <f t="shared" ca="1" si="60"/>
        <v>1.7811950767079133E-2</v>
      </c>
      <c r="Q124" s="162">
        <f t="shared" ca="1" si="61"/>
        <v>4.2205047223905341E-2</v>
      </c>
      <c r="R124" s="162">
        <f t="shared" ca="1" si="61"/>
        <v>27.12655971262803</v>
      </c>
      <c r="S124" s="162" t="e">
        <f t="shared" ca="1" si="61"/>
        <v>#VALUE!</v>
      </c>
      <c r="T124" s="162" t="e">
        <f t="shared" si="61"/>
        <v>#VALUE!</v>
      </c>
      <c r="U124" s="162">
        <f t="shared" ca="1" si="61"/>
        <v>27.12655971262803</v>
      </c>
      <c r="V124" s="162" t="e">
        <f t="shared" ca="1" si="61"/>
        <v>#VALUE!</v>
      </c>
    </row>
    <row r="125" spans="1:51" s="42" customFormat="1" x14ac:dyDescent="0.25">
      <c r="A125" s="117">
        <v>3</v>
      </c>
      <c r="B125" s="117">
        <v>1</v>
      </c>
      <c r="C125" s="186" t="str">
        <f t="shared" si="58"/>
        <v>r2</v>
      </c>
      <c r="D125" s="187"/>
      <c r="E125" s="188"/>
      <c r="F125" s="20"/>
      <c r="G125" s="20"/>
      <c r="H125" s="188"/>
      <c r="I125" s="20"/>
      <c r="J125" s="20"/>
      <c r="K125" s="162">
        <f t="shared" ca="1" si="56"/>
        <v>5.1042832409594968E-4</v>
      </c>
      <c r="L125" s="20"/>
      <c r="M125" s="20"/>
      <c r="N125" s="20"/>
      <c r="O125" s="162">
        <f t="shared" ca="1" si="59"/>
        <v>0.30374980102070054</v>
      </c>
      <c r="P125" s="266">
        <f t="shared" ca="1" si="60"/>
        <v>0.46615080171452267</v>
      </c>
      <c r="Q125" s="266">
        <f t="shared" ca="1" si="61"/>
        <v>0.63678627123765696</v>
      </c>
      <c r="R125" s="162">
        <f t="shared" ca="1" si="61"/>
        <v>1.9680635478560365E-3</v>
      </c>
      <c r="S125" s="162" t="e">
        <f t="shared" ca="1" si="61"/>
        <v>#VALUE!</v>
      </c>
      <c r="T125" s="162" t="e">
        <f t="shared" si="61"/>
        <v>#VALUE!</v>
      </c>
      <c r="U125" s="162">
        <f t="shared" ca="1" si="61"/>
        <v>1.9680635478560365E-3</v>
      </c>
      <c r="V125" s="162" t="e">
        <f t="shared" ca="1" si="61"/>
        <v>#VALUE!</v>
      </c>
      <c r="W125" s="20"/>
      <c r="X125" s="20"/>
      <c r="Y125" s="20"/>
      <c r="Z125" s="20"/>
      <c r="AA125" s="20"/>
      <c r="AB125" s="20"/>
      <c r="AC125" s="20"/>
      <c r="AE125" s="20"/>
      <c r="AF125" s="20"/>
      <c r="AG125" s="20"/>
      <c r="AH125" s="20"/>
      <c r="AI125" s="20"/>
      <c r="AJ125" s="20"/>
      <c r="AK125" s="20"/>
      <c r="AL125" s="20"/>
      <c r="AM125" s="20"/>
      <c r="AN125" s="20"/>
      <c r="AO125" s="188"/>
      <c r="AP125" s="20"/>
      <c r="AQ125" s="20"/>
      <c r="AR125" s="20"/>
      <c r="AS125" s="20"/>
    </row>
    <row r="126" spans="1:51" x14ac:dyDescent="0.25">
      <c r="A126" s="52">
        <v>3</v>
      </c>
      <c r="B126" s="52">
        <v>2</v>
      </c>
      <c r="C126" s="162" t="str">
        <f t="shared" si="58"/>
        <v>sev</v>
      </c>
      <c r="K126" s="162">
        <f t="shared" ca="1" si="56"/>
        <v>32.106385568946152</v>
      </c>
      <c r="O126" s="162">
        <f t="shared" ca="1" si="59"/>
        <v>0.14880985378196737</v>
      </c>
      <c r="P126" s="162">
        <f t="shared" ca="1" si="60"/>
        <v>8.2422739384605828E-2</v>
      </c>
      <c r="Q126" s="162">
        <f t="shared" ca="1" si="61"/>
        <v>0.19529896829045493</v>
      </c>
      <c r="R126" s="162">
        <f t="shared" ca="1" si="61"/>
        <v>125.52501356152862</v>
      </c>
      <c r="S126" s="162" t="e">
        <f t="shared" ca="1" si="61"/>
        <v>#VALUE!</v>
      </c>
      <c r="T126" s="162" t="e">
        <f t="shared" si="61"/>
        <v>#VALUE!</v>
      </c>
      <c r="U126" s="162">
        <f t="shared" ca="1" si="61"/>
        <v>125.52501356152862</v>
      </c>
      <c r="V126" s="162" t="e">
        <f t="shared" ca="1" si="61"/>
        <v>#VALUE!</v>
      </c>
    </row>
    <row r="127" spans="1:51" x14ac:dyDescent="0.25">
      <c r="A127" s="52">
        <v>4</v>
      </c>
      <c r="B127" s="52">
        <v>1</v>
      </c>
      <c r="C127" s="162" t="str">
        <f t="shared" si="58"/>
        <v>F</v>
      </c>
      <c r="K127" s="162">
        <f t="shared" ca="1" si="56"/>
        <v>4.1365808532095837E-2</v>
      </c>
      <c r="O127" s="162">
        <f t="shared" ca="1" si="59"/>
        <v>35.337489193892857</v>
      </c>
      <c r="P127" s="162">
        <f t="shared" ca="1" si="60"/>
        <v>70.728241346323102</v>
      </c>
      <c r="Q127" s="162">
        <f t="shared" ca="1" si="61"/>
        <v>142.00919151929875</v>
      </c>
      <c r="R127" s="162">
        <f t="shared" ca="1" si="61"/>
        <v>0.15972750124913751</v>
      </c>
      <c r="S127" s="162" t="e">
        <f t="shared" ca="1" si="61"/>
        <v>#VALUE!</v>
      </c>
      <c r="T127" s="162" t="e">
        <f t="shared" si="61"/>
        <v>#VALUE!</v>
      </c>
      <c r="U127" s="162">
        <f t="shared" ca="1" si="61"/>
        <v>0.15972750124913751</v>
      </c>
      <c r="V127" s="162" t="e">
        <f t="shared" ca="1" si="61"/>
        <v>#VALUE!</v>
      </c>
    </row>
    <row r="128" spans="1:51" x14ac:dyDescent="0.25">
      <c r="A128" s="52">
        <v>4</v>
      </c>
      <c r="B128" s="52">
        <v>2</v>
      </c>
      <c r="C128" s="162" t="str">
        <f t="shared" si="58"/>
        <v>df</v>
      </c>
      <c r="K128" s="162">
        <f t="shared" ca="1" si="56"/>
        <v>81</v>
      </c>
      <c r="O128" s="162">
        <f t="shared" ca="1" si="59"/>
        <v>81</v>
      </c>
      <c r="P128" s="162">
        <f t="shared" ca="1" si="60"/>
        <v>81</v>
      </c>
      <c r="Q128" s="162">
        <f t="shared" ca="1" si="61"/>
        <v>81</v>
      </c>
      <c r="R128" s="162">
        <f t="shared" ca="1" si="61"/>
        <v>81</v>
      </c>
      <c r="S128" s="162" t="e">
        <f t="shared" ca="1" si="61"/>
        <v>#VALUE!</v>
      </c>
      <c r="T128" s="162" t="e">
        <f t="shared" si="61"/>
        <v>#VALUE!</v>
      </c>
      <c r="U128" s="162">
        <f t="shared" ca="1" si="61"/>
        <v>81</v>
      </c>
      <c r="V128" s="162" t="e">
        <f t="shared" ca="1" si="61"/>
        <v>#VALUE!</v>
      </c>
    </row>
    <row r="129" spans="1:45" x14ac:dyDescent="0.25">
      <c r="A129" s="52">
        <v>5</v>
      </c>
      <c r="B129" s="52">
        <v>1</v>
      </c>
      <c r="C129" s="162" t="str">
        <f t="shared" si="58"/>
        <v>ssreg</v>
      </c>
      <c r="K129" s="162">
        <f t="shared" ca="1" si="56"/>
        <v>42.640702515345765</v>
      </c>
      <c r="O129" s="162">
        <f t="shared" ca="1" si="59"/>
        <v>0.78252652684353619</v>
      </c>
      <c r="P129" s="162">
        <f t="shared" ca="1" si="60"/>
        <v>0.48049287112501315</v>
      </c>
      <c r="Q129" s="162">
        <f t="shared" ca="1" si="61"/>
        <v>5.4164701362271774</v>
      </c>
      <c r="R129" s="162">
        <f t="shared" ca="1" si="61"/>
        <v>2516.7510102610104</v>
      </c>
      <c r="S129" s="162" t="e">
        <f t="shared" ca="1" si="61"/>
        <v>#VALUE!</v>
      </c>
      <c r="T129" s="162" t="e">
        <f t="shared" si="61"/>
        <v>#VALUE!</v>
      </c>
      <c r="U129" s="162">
        <f t="shared" ca="1" si="61"/>
        <v>2516.7510102610104</v>
      </c>
      <c r="V129" s="162" t="e">
        <f t="shared" ca="1" si="61"/>
        <v>#VALUE!</v>
      </c>
    </row>
    <row r="130" spans="1:45" x14ac:dyDescent="0.25">
      <c r="A130" s="52">
        <v>5</v>
      </c>
      <c r="B130" s="52">
        <v>2</v>
      </c>
      <c r="C130" s="162" t="str">
        <f t="shared" si="58"/>
        <v>ssresid</v>
      </c>
      <c r="K130" s="162">
        <f t="shared" ca="1" si="56"/>
        <v>83496.419538448507</v>
      </c>
      <c r="O130" s="162">
        <f t="shared" ca="1" si="59"/>
        <v>1.7936941791914514</v>
      </c>
      <c r="P130" s="162">
        <f t="shared" ca="1" si="60"/>
        <v>0.55027414538067498</v>
      </c>
      <c r="Q130" s="162">
        <f t="shared" ca="1" si="61"/>
        <v>3.089476648240606</v>
      </c>
      <c r="R130" s="162">
        <f t="shared" ca="1" si="61"/>
        <v>1276278.8513993775</v>
      </c>
      <c r="S130" s="162" t="e">
        <f t="shared" ca="1" si="61"/>
        <v>#VALUE!</v>
      </c>
      <c r="T130" s="162" t="e">
        <f t="shared" si="61"/>
        <v>#VALUE!</v>
      </c>
      <c r="U130" s="162">
        <f t="shared" ca="1" si="61"/>
        <v>1276278.8513993775</v>
      </c>
      <c r="V130" s="162" t="e">
        <f t="shared" ca="1" si="61"/>
        <v>#VALUE!</v>
      </c>
    </row>
    <row r="131" spans="1:45" x14ac:dyDescent="0.25">
      <c r="A131" s="21"/>
      <c r="B131" s="21"/>
      <c r="C131" s="162" t="s">
        <v>537</v>
      </c>
      <c r="K131" s="180">
        <f ca="1">K121/K123</f>
        <v>-0.20338586119016869</v>
      </c>
      <c r="O131" s="180">
        <f ca="1">O121/O123</f>
        <v>-5.9445343967288826</v>
      </c>
      <c r="P131" s="180">
        <f ca="1">P121/P123</f>
        <v>8.4100084034632765</v>
      </c>
      <c r="Q131" s="180">
        <f t="shared" ref="Q131:T132" ca="1" si="62">Q121/Q123</f>
        <v>11.916760949154703</v>
      </c>
      <c r="R131" s="180">
        <f t="shared" ca="1" si="62"/>
        <v>-0.39965923140744197</v>
      </c>
      <c r="S131" s="180" t="e">
        <f t="shared" ca="1" si="62"/>
        <v>#VALUE!</v>
      </c>
      <c r="T131" s="180" t="e">
        <f t="shared" si="62"/>
        <v>#VALUE!</v>
      </c>
      <c r="U131" s="180">
        <f ca="1">U121/U123</f>
        <v>-0.39965923140744197</v>
      </c>
      <c r="V131" s="180" t="e">
        <f ca="1">V121/V123</f>
        <v>#VALUE!</v>
      </c>
    </row>
    <row r="132" spans="1:45" x14ac:dyDescent="0.25">
      <c r="A132" s="21"/>
      <c r="B132" s="21"/>
      <c r="C132" s="162" t="s">
        <v>538</v>
      </c>
      <c r="K132" s="180">
        <f ca="1">K122/K124</f>
        <v>5.0631293629718153</v>
      </c>
      <c r="O132" s="180">
        <f ca="1">O122/O124</f>
        <v>12.650464040718663</v>
      </c>
      <c r="P132" s="180">
        <f ca="1">P122/P124</f>
        <v>3.9457981802373556</v>
      </c>
      <c r="Q132" s="180">
        <f t="shared" ca="1" si="62"/>
        <v>1.8862208127317015</v>
      </c>
      <c r="R132" s="180">
        <f t="shared" ca="1" si="62"/>
        <v>4.9538523093297471</v>
      </c>
      <c r="S132" s="180" t="e">
        <f t="shared" ca="1" si="62"/>
        <v>#VALUE!</v>
      </c>
      <c r="T132" s="180" t="e">
        <f t="shared" si="62"/>
        <v>#VALUE!</v>
      </c>
      <c r="U132" s="180">
        <f ca="1">U122/U124</f>
        <v>4.9538523093297471</v>
      </c>
      <c r="V132" s="180" t="e">
        <f ca="1">V122/V124</f>
        <v>#VALUE!</v>
      </c>
    </row>
    <row r="133" spans="1:45" x14ac:dyDescent="0.25">
      <c r="A133" s="21"/>
      <c r="B133" s="21"/>
      <c r="C133" s="162" t="s">
        <v>539</v>
      </c>
      <c r="K133" s="162">
        <v>2</v>
      </c>
      <c r="O133" s="162">
        <v>2</v>
      </c>
      <c r="P133" s="162">
        <v>2</v>
      </c>
      <c r="Q133" s="162">
        <v>2</v>
      </c>
      <c r="R133" s="162">
        <v>2</v>
      </c>
      <c r="S133" s="162">
        <v>2</v>
      </c>
      <c r="T133" s="162">
        <v>2</v>
      </c>
      <c r="U133" s="162">
        <v>2</v>
      </c>
      <c r="V133" s="162">
        <v>2</v>
      </c>
    </row>
    <row r="134" spans="1:45" x14ac:dyDescent="0.25">
      <c r="A134" s="21"/>
      <c r="B134" s="21"/>
      <c r="C134" s="186" t="s">
        <v>540</v>
      </c>
      <c r="K134" s="162">
        <v>1</v>
      </c>
      <c r="O134" s="162">
        <v>1</v>
      </c>
      <c r="P134" s="162">
        <v>1</v>
      </c>
      <c r="Q134" s="162">
        <v>1</v>
      </c>
      <c r="R134" s="162">
        <v>1</v>
      </c>
      <c r="S134" s="162">
        <v>1</v>
      </c>
      <c r="T134" s="162">
        <v>1</v>
      </c>
      <c r="U134" s="162">
        <v>1</v>
      </c>
      <c r="V134" s="162">
        <v>1</v>
      </c>
    </row>
    <row r="135" spans="1:45" x14ac:dyDescent="0.25">
      <c r="A135" s="21"/>
      <c r="B135" s="21"/>
      <c r="C135" s="186" t="s">
        <v>581</v>
      </c>
      <c r="K135" s="162">
        <f ca="1">TDIST(ABS(K131),K$128,K$133)</f>
        <v>0.83934352687813929</v>
      </c>
      <c r="O135" s="162">
        <f ca="1">TDIST(ABS(O131),O$128,O$133)</f>
        <v>6.6960329690108832E-8</v>
      </c>
      <c r="P135" s="162">
        <f t="shared" ref="P135:V135" ca="1" si="63">TDIST(ABS(P131),P$128,P$133)</f>
        <v>1.1661210537374202E-12</v>
      </c>
      <c r="Q135" s="162">
        <f t="shared" ca="1" si="63"/>
        <v>1.6904232183457785E-19</v>
      </c>
      <c r="R135" s="162">
        <f t="shared" ca="1" si="63"/>
        <v>0.69045944422991179</v>
      </c>
      <c r="S135" s="162" t="e">
        <f t="shared" ca="1" si="63"/>
        <v>#VALUE!</v>
      </c>
      <c r="T135" s="162" t="e">
        <f t="shared" si="63"/>
        <v>#VALUE!</v>
      </c>
      <c r="U135" s="162">
        <f t="shared" ca="1" si="63"/>
        <v>0.69045944422991179</v>
      </c>
      <c r="V135" s="162" t="e">
        <f t="shared" ca="1" si="63"/>
        <v>#VALUE!</v>
      </c>
    </row>
    <row r="136" spans="1:45" x14ac:dyDescent="0.25">
      <c r="A136" s="21"/>
      <c r="B136" s="21"/>
      <c r="C136" s="186" t="s">
        <v>576</v>
      </c>
      <c r="K136" s="162">
        <f ca="1">TDIST(ABS(K132),K$128,K$133)</f>
        <v>2.5370045708640086E-6</v>
      </c>
      <c r="O136" s="162">
        <f ca="1">TDIST(ABS(O132),O$128,O$133)</f>
        <v>7.114331847401282E-21</v>
      </c>
      <c r="P136" s="162">
        <f t="shared" ref="P136:V136" ca="1" si="64">TDIST(ABS(P132),P$128,P$133)</f>
        <v>1.6840064231419174E-4</v>
      </c>
      <c r="Q136" s="162">
        <f t="shared" ca="1" si="64"/>
        <v>6.2849104404313919E-2</v>
      </c>
      <c r="R136" s="162">
        <f t="shared" ca="1" si="64"/>
        <v>3.9121534292219768E-6</v>
      </c>
      <c r="S136" s="162" t="e">
        <f t="shared" ca="1" si="64"/>
        <v>#VALUE!</v>
      </c>
      <c r="T136" s="162" t="e">
        <f t="shared" si="64"/>
        <v>#VALUE!</v>
      </c>
      <c r="U136" s="162">
        <f t="shared" ca="1" si="64"/>
        <v>3.9121534292219768E-6</v>
      </c>
      <c r="V136" s="162" t="e">
        <f t="shared" ca="1" si="64"/>
        <v>#VALUE!</v>
      </c>
    </row>
    <row r="137" spans="1:45" x14ac:dyDescent="0.25">
      <c r="K137" s="189" t="str">
        <f>K138&amp;" vs. "&amp;K139</f>
        <v>Total per hr vs. Lane in Direction</v>
      </c>
      <c r="O137" s="189" t="str">
        <f t="shared" ref="O137:T137" si="65">O138&amp;" vs. "&amp;O139</f>
        <v>Helmet% vs. Lane in Direction</v>
      </c>
      <c r="P137" s="189" t="str">
        <f t="shared" si="65"/>
        <v>Wrong way% vs. Lane in Direction</v>
      </c>
      <c r="Q137" s="189" t="str">
        <f t="shared" si="65"/>
        <v>Sidewalk% vs. Lane in Direction</v>
      </c>
      <c r="R137" s="189" t="str">
        <f t="shared" si="65"/>
        <v>Loc Total vs. Lane in Direction</v>
      </c>
      <c r="S137" s="189" t="str">
        <f t="shared" si="65"/>
        <v>AM Total vs. Lane in Direction</v>
      </c>
      <c r="T137" s="189" t="str">
        <f t="shared" si="65"/>
        <v>PM Total vs. Lane in Direction</v>
      </c>
    </row>
    <row r="138" spans="1:45" s="66" customFormat="1" ht="24" customHeight="1" x14ac:dyDescent="0.25">
      <c r="A138" s="77"/>
      <c r="B138" s="77"/>
      <c r="E138" s="173"/>
      <c r="F138" s="77"/>
      <c r="G138" s="174"/>
      <c r="H138" s="173"/>
      <c r="I138" s="77"/>
      <c r="J138" s="174"/>
      <c r="K138" s="173" t="str">
        <f>K$1</f>
        <v>Total per hr</v>
      </c>
      <c r="L138" s="77"/>
      <c r="M138" s="77"/>
      <c r="N138" s="77"/>
      <c r="O138" s="173" t="str">
        <f>O$1</f>
        <v>Helmet%</v>
      </c>
      <c r="P138" s="173" t="str">
        <f t="shared" ref="P138:V138" si="66">P$1</f>
        <v>Wrong way%</v>
      </c>
      <c r="Q138" s="173" t="str">
        <f t="shared" si="66"/>
        <v>Sidewalk%</v>
      </c>
      <c r="R138" s="173" t="str">
        <f t="shared" si="66"/>
        <v>Loc Total</v>
      </c>
      <c r="S138" s="173" t="str">
        <f t="shared" si="66"/>
        <v>AM Total</v>
      </c>
      <c r="T138" s="173" t="str">
        <f t="shared" si="66"/>
        <v>PM Total</v>
      </c>
      <c r="U138" s="173" t="str">
        <f t="shared" si="66"/>
        <v>Loc Total</v>
      </c>
      <c r="V138" s="173" t="str">
        <f t="shared" si="66"/>
        <v>AM Total</v>
      </c>
      <c r="W138" s="77"/>
      <c r="X138" s="77"/>
      <c r="Y138" s="77"/>
      <c r="Z138" s="77"/>
      <c r="AA138" s="77"/>
      <c r="AB138" s="77"/>
      <c r="AC138" s="77"/>
      <c r="AE138" s="174"/>
      <c r="AF138" s="77"/>
      <c r="AG138" s="77"/>
      <c r="AH138" s="77"/>
      <c r="AI138" s="77"/>
      <c r="AJ138" s="77"/>
      <c r="AK138" s="77"/>
      <c r="AL138" s="77"/>
      <c r="AM138" s="77"/>
      <c r="AN138" s="77"/>
      <c r="AO138" s="173"/>
      <c r="AP138" s="77"/>
      <c r="AQ138" s="77"/>
      <c r="AR138" s="77"/>
      <c r="AS138" s="77"/>
    </row>
    <row r="139" spans="1:45" s="66" customFormat="1" ht="27" customHeight="1" x14ac:dyDescent="0.25">
      <c r="A139" s="77"/>
      <c r="B139" s="77"/>
      <c r="C139" s="53" t="s">
        <v>528</v>
      </c>
      <c r="E139" s="173"/>
      <c r="F139" s="77"/>
      <c r="G139" s="174"/>
      <c r="H139" s="173"/>
      <c r="I139" s="77"/>
      <c r="J139" s="174"/>
      <c r="K139" s="191" t="s">
        <v>578</v>
      </c>
      <c r="L139" s="77"/>
      <c r="M139" s="77"/>
      <c r="N139" s="77"/>
      <c r="O139" s="191" t="s">
        <v>578</v>
      </c>
      <c r="P139" s="191" t="s">
        <v>578</v>
      </c>
      <c r="Q139" s="191" t="s">
        <v>578</v>
      </c>
      <c r="R139" s="191" t="s">
        <v>578</v>
      </c>
      <c r="S139" s="191" t="s">
        <v>578</v>
      </c>
      <c r="T139" s="191" t="s">
        <v>578</v>
      </c>
      <c r="U139" s="191" t="s">
        <v>578</v>
      </c>
      <c r="V139" s="191" t="s">
        <v>578</v>
      </c>
      <c r="W139" s="77"/>
      <c r="X139" s="77"/>
      <c r="Y139" s="77"/>
      <c r="Z139" s="77"/>
      <c r="AA139" s="77"/>
      <c r="AB139" s="77"/>
      <c r="AC139" s="77"/>
      <c r="AE139" s="174"/>
      <c r="AF139" s="77"/>
      <c r="AG139" s="77"/>
      <c r="AH139" s="77"/>
      <c r="AI139" s="77"/>
      <c r="AJ139" s="77"/>
      <c r="AK139" s="77"/>
      <c r="AL139" s="77"/>
      <c r="AM139" s="77"/>
      <c r="AN139" s="77"/>
      <c r="AO139" s="173"/>
      <c r="AP139" s="77"/>
      <c r="AQ139" s="77"/>
      <c r="AR139" s="77"/>
      <c r="AS139" s="77"/>
    </row>
    <row r="140" spans="1:45" x14ac:dyDescent="0.25">
      <c r="A140" s="52">
        <v>1</v>
      </c>
      <c r="B140" s="52">
        <v>1</v>
      </c>
      <c r="C140" s="162" t="str">
        <f>INDEX(linest_def,$A140,$B140)</f>
        <v>m1</v>
      </c>
      <c r="K140" s="162">
        <f t="shared" ref="K140:K149" ca="1" si="67">INDEX(LINEST(K$2:K$92,$Z$2:$Z$92,TRUE,TRUE),$A140,$B140)</f>
        <v>6.219501366120217</v>
      </c>
      <c r="O140" s="162">
        <f t="shared" ref="O140:V149" ca="1" si="68">INDEX(LINEST(O$2:O$92,$Z$2:$Z$92,TRUE,TRUE),$A140,$B140)</f>
        <v>4.4863011111808265E-2</v>
      </c>
      <c r="P140" s="162">
        <f t="shared" ca="1" si="68"/>
        <v>-3.6128984735317005E-2</v>
      </c>
      <c r="Q140" s="162">
        <f t="shared" ca="1" si="68"/>
        <v>-0.20843679454308894</v>
      </c>
      <c r="R140" s="162">
        <f t="shared" ca="1" si="68"/>
        <v>24.767076502732227</v>
      </c>
      <c r="S140" s="162" t="e">
        <f t="shared" ca="1" si="68"/>
        <v>#VALUE!</v>
      </c>
      <c r="T140" s="162" t="e">
        <f t="shared" si="68"/>
        <v>#VALUE!</v>
      </c>
      <c r="U140" s="162">
        <f t="shared" ca="1" si="68"/>
        <v>24.767076502732227</v>
      </c>
      <c r="V140" s="162" t="e">
        <f t="shared" ca="1" si="68"/>
        <v>#VALUE!</v>
      </c>
    </row>
    <row r="141" spans="1:45" x14ac:dyDescent="0.25">
      <c r="A141" s="52">
        <v>1</v>
      </c>
      <c r="B141" s="52">
        <v>2</v>
      </c>
      <c r="C141" s="162" t="str">
        <f t="shared" ref="C141:C149" si="69">INDEX(linest_def,A141,B141)</f>
        <v>b</v>
      </c>
      <c r="K141" s="162">
        <f t="shared" ca="1" si="67"/>
        <v>30.690334699453551</v>
      </c>
      <c r="O141" s="162">
        <f t="shared" ca="1" si="68"/>
        <v>0.22272327907617953</v>
      </c>
      <c r="P141" s="162">
        <f t="shared" ca="1" si="68"/>
        <v>0.21414789460364725</v>
      </c>
      <c r="Q141" s="162">
        <f t="shared" ca="1" si="68"/>
        <v>0.57012656769898418</v>
      </c>
      <c r="R141" s="162">
        <f t="shared" ca="1" si="68"/>
        <v>111.18374316939891</v>
      </c>
      <c r="S141" s="162" t="e">
        <f t="shared" ca="1" si="68"/>
        <v>#VALUE!</v>
      </c>
      <c r="T141" s="162" t="e">
        <f t="shared" si="68"/>
        <v>#VALUE!</v>
      </c>
      <c r="U141" s="162">
        <f t="shared" ca="1" si="68"/>
        <v>111.18374316939891</v>
      </c>
      <c r="V141" s="162" t="e">
        <f t="shared" ca="1" si="68"/>
        <v>#VALUE!</v>
      </c>
    </row>
    <row r="142" spans="1:45" x14ac:dyDescent="0.25">
      <c r="A142" s="52">
        <v>2</v>
      </c>
      <c r="B142" s="52">
        <v>1</v>
      </c>
      <c r="C142" s="162" t="str">
        <f t="shared" si="69"/>
        <v>se1</v>
      </c>
      <c r="K142" s="162">
        <f t="shared" ca="1" si="67"/>
        <v>3.4666060080987684</v>
      </c>
      <c r="O142" s="162">
        <f t="shared" ca="1" si="68"/>
        <v>1.8887962626116469E-2</v>
      </c>
      <c r="P142" s="162">
        <f t="shared" ca="1" si="68"/>
        <v>1.3107323742094763E-2</v>
      </c>
      <c r="Q142" s="162">
        <f t="shared" ca="1" si="68"/>
        <v>2.8010600428639277E-2</v>
      </c>
      <c r="R142" s="162">
        <f t="shared" ca="1" si="68"/>
        <v>13.351459378227304</v>
      </c>
      <c r="S142" s="162" t="e">
        <f t="shared" ca="1" si="68"/>
        <v>#VALUE!</v>
      </c>
      <c r="T142" s="162" t="e">
        <f t="shared" si="68"/>
        <v>#VALUE!</v>
      </c>
      <c r="U142" s="162">
        <f t="shared" ca="1" si="68"/>
        <v>13.351459378227304</v>
      </c>
      <c r="V142" s="162" t="e">
        <f t="shared" ca="1" si="68"/>
        <v>#VALUE!</v>
      </c>
    </row>
    <row r="143" spans="1:45" x14ac:dyDescent="0.25">
      <c r="A143" s="52">
        <v>2</v>
      </c>
      <c r="B143" s="52">
        <v>2</v>
      </c>
      <c r="C143" s="162" t="str">
        <f t="shared" si="69"/>
        <v>seb</v>
      </c>
      <c r="K143" s="162">
        <f t="shared" ca="1" si="67"/>
        <v>3.4666060080987697</v>
      </c>
      <c r="O143" s="162">
        <f t="shared" ca="1" si="68"/>
        <v>1.8887962626116479E-2</v>
      </c>
      <c r="P143" s="162">
        <f t="shared" ca="1" si="68"/>
        <v>1.3107323742094768E-2</v>
      </c>
      <c r="Q143" s="162">
        <f t="shared" ca="1" si="68"/>
        <v>2.8010600428639287E-2</v>
      </c>
      <c r="R143" s="162">
        <f t="shared" ca="1" si="68"/>
        <v>13.351459378227311</v>
      </c>
      <c r="S143" s="162" t="e">
        <f t="shared" ca="1" si="68"/>
        <v>#VALUE!</v>
      </c>
      <c r="T143" s="162" t="e">
        <f t="shared" si="68"/>
        <v>#VALUE!</v>
      </c>
      <c r="U143" s="162">
        <f t="shared" ca="1" si="68"/>
        <v>13.351459378227311</v>
      </c>
      <c r="V143" s="162" t="e">
        <f t="shared" ca="1" si="68"/>
        <v>#VALUE!</v>
      </c>
    </row>
    <row r="144" spans="1:45" s="42" customFormat="1" x14ac:dyDescent="0.25">
      <c r="A144" s="117">
        <v>3</v>
      </c>
      <c r="B144" s="117">
        <v>1</v>
      </c>
      <c r="C144" s="186" t="str">
        <f t="shared" si="69"/>
        <v>r2</v>
      </c>
      <c r="D144" s="187"/>
      <c r="E144" s="188"/>
      <c r="F144" s="20"/>
      <c r="G144" s="20"/>
      <c r="H144" s="188"/>
      <c r="I144" s="20"/>
      <c r="J144" s="20"/>
      <c r="K144" s="162">
        <f t="shared" ca="1" si="67"/>
        <v>3.4904579668895978E-2</v>
      </c>
      <c r="L144" s="20"/>
      <c r="M144" s="20"/>
      <c r="N144" s="20"/>
      <c r="O144" s="162">
        <f t="shared" ca="1" si="68"/>
        <v>5.9610707677182538E-2</v>
      </c>
      <c r="P144" s="162">
        <f t="shared" ca="1" si="68"/>
        <v>7.86532318822738E-2</v>
      </c>
      <c r="Q144" s="162">
        <f t="shared" ca="1" si="68"/>
        <v>0.38354444578203339</v>
      </c>
      <c r="R144" s="162">
        <f t="shared" ca="1" si="68"/>
        <v>3.7224348510378757E-2</v>
      </c>
      <c r="S144" s="162" t="e">
        <f t="shared" ca="1" si="68"/>
        <v>#VALUE!</v>
      </c>
      <c r="T144" s="162" t="e">
        <f t="shared" si="68"/>
        <v>#VALUE!</v>
      </c>
      <c r="U144" s="162">
        <f t="shared" ca="1" si="68"/>
        <v>3.7224348510378757E-2</v>
      </c>
      <c r="V144" s="162" t="e">
        <f t="shared" ca="1" si="68"/>
        <v>#VALUE!</v>
      </c>
      <c r="W144" s="20"/>
      <c r="X144" s="20"/>
      <c r="Y144" s="20"/>
      <c r="Z144" s="20"/>
      <c r="AA144" s="20"/>
      <c r="AB144" s="20"/>
      <c r="AC144" s="20"/>
      <c r="AE144" s="20"/>
      <c r="AF144" s="20"/>
      <c r="AG144" s="20"/>
      <c r="AH144" s="20"/>
      <c r="AI144" s="20"/>
      <c r="AJ144" s="20"/>
      <c r="AK144" s="20"/>
      <c r="AL144" s="20"/>
      <c r="AM144" s="20"/>
      <c r="AN144" s="20"/>
      <c r="AO144" s="188"/>
      <c r="AP144" s="20"/>
      <c r="AQ144" s="20"/>
      <c r="AR144" s="20"/>
      <c r="AS144" s="20"/>
    </row>
    <row r="145" spans="1:45" x14ac:dyDescent="0.25">
      <c r="A145" s="52">
        <v>3</v>
      </c>
      <c r="B145" s="52">
        <v>2</v>
      </c>
      <c r="C145" s="162" t="str">
        <f t="shared" si="69"/>
        <v>sev</v>
      </c>
      <c r="K145" s="162">
        <f t="shared" ca="1" si="67"/>
        <v>31.091332104798415</v>
      </c>
      <c r="O145" s="162">
        <f t="shared" ca="1" si="68"/>
        <v>0.16940255610809407</v>
      </c>
      <c r="P145" s="162">
        <f t="shared" ca="1" si="68"/>
        <v>0.11755710182192891</v>
      </c>
      <c r="Q145" s="162">
        <f t="shared" ca="1" si="68"/>
        <v>0.25122176513484534</v>
      </c>
      <c r="R145" s="162">
        <f t="shared" ca="1" si="68"/>
        <v>119.74670806038807</v>
      </c>
      <c r="S145" s="162" t="e">
        <f t="shared" ca="1" si="68"/>
        <v>#VALUE!</v>
      </c>
      <c r="T145" s="162" t="e">
        <f t="shared" si="68"/>
        <v>#VALUE!</v>
      </c>
      <c r="U145" s="162">
        <f t="shared" ca="1" si="68"/>
        <v>119.74670806038807</v>
      </c>
      <c r="V145" s="162" t="e">
        <f t="shared" ca="1" si="68"/>
        <v>#VALUE!</v>
      </c>
    </row>
    <row r="146" spans="1:45" x14ac:dyDescent="0.25">
      <c r="A146" s="52">
        <v>4</v>
      </c>
      <c r="B146" s="52">
        <v>1</v>
      </c>
      <c r="C146" s="162" t="str">
        <f t="shared" si="69"/>
        <v>F</v>
      </c>
      <c r="K146" s="162">
        <f t="shared" ca="1" si="67"/>
        <v>3.2188605655863167</v>
      </c>
      <c r="O146" s="162">
        <f t="shared" ca="1" si="68"/>
        <v>5.6416560955992052</v>
      </c>
      <c r="P146" s="162">
        <f t="shared" ca="1" si="68"/>
        <v>7.5977231155033671</v>
      </c>
      <c r="Q146" s="162">
        <f t="shared" ca="1" si="68"/>
        <v>55.373749885188552</v>
      </c>
      <c r="R146" s="162">
        <f t="shared" ca="1" si="68"/>
        <v>3.441058165833168</v>
      </c>
      <c r="S146" s="162" t="e">
        <f t="shared" ca="1" si="68"/>
        <v>#VALUE!</v>
      </c>
      <c r="T146" s="162" t="e">
        <f t="shared" si="68"/>
        <v>#VALUE!</v>
      </c>
      <c r="U146" s="162">
        <f t="shared" ca="1" si="68"/>
        <v>3.441058165833168</v>
      </c>
      <c r="V146" s="162" t="e">
        <f t="shared" ca="1" si="68"/>
        <v>#VALUE!</v>
      </c>
    </row>
    <row r="147" spans="1:45" x14ac:dyDescent="0.25">
      <c r="A147" s="52">
        <v>4</v>
      </c>
      <c r="B147" s="52">
        <v>2</v>
      </c>
      <c r="C147" s="162" t="str">
        <f t="shared" si="69"/>
        <v>df</v>
      </c>
      <c r="K147" s="162">
        <f t="shared" ca="1" si="67"/>
        <v>89</v>
      </c>
      <c r="O147" s="162">
        <f t="shared" ca="1" si="68"/>
        <v>89</v>
      </c>
      <c r="P147" s="162">
        <f t="shared" ca="1" si="68"/>
        <v>89</v>
      </c>
      <c r="Q147" s="162">
        <f t="shared" ca="1" si="68"/>
        <v>89</v>
      </c>
      <c r="R147" s="162">
        <f t="shared" ca="1" si="68"/>
        <v>89</v>
      </c>
      <c r="S147" s="162" t="e">
        <f t="shared" ca="1" si="68"/>
        <v>#VALUE!</v>
      </c>
      <c r="T147" s="162" t="e">
        <f t="shared" si="68"/>
        <v>#VALUE!</v>
      </c>
      <c r="U147" s="162">
        <f t="shared" ca="1" si="68"/>
        <v>89</v>
      </c>
      <c r="V147" s="162" t="e">
        <f t="shared" ca="1" si="68"/>
        <v>#VALUE!</v>
      </c>
    </row>
    <row r="148" spans="1:45" x14ac:dyDescent="0.25">
      <c r="A148" s="52">
        <v>5</v>
      </c>
      <c r="B148" s="52">
        <v>1</v>
      </c>
      <c r="C148" s="162" t="str">
        <f t="shared" si="69"/>
        <v>ssreg</v>
      </c>
      <c r="K148" s="162">
        <f t="shared" ca="1" si="67"/>
        <v>3111.578943077111</v>
      </c>
      <c r="O148" s="162">
        <f t="shared" ca="1" si="68"/>
        <v>0.16189988007970602</v>
      </c>
      <c r="P148" s="162">
        <f t="shared" ca="1" si="68"/>
        <v>0.10499804283730718</v>
      </c>
      <c r="Q148" s="162">
        <f t="shared" ca="1" si="68"/>
        <v>3.4947688832746371</v>
      </c>
      <c r="R148" s="162">
        <f t="shared" ca="1" si="68"/>
        <v>49342.276203987189</v>
      </c>
      <c r="S148" s="162" t="e">
        <f t="shared" ca="1" si="68"/>
        <v>#VALUE!</v>
      </c>
      <c r="T148" s="162" t="e">
        <f t="shared" si="68"/>
        <v>#VALUE!</v>
      </c>
      <c r="U148" s="162">
        <f t="shared" ca="1" si="68"/>
        <v>49342.276203987189</v>
      </c>
      <c r="V148" s="162" t="e">
        <f t="shared" ca="1" si="68"/>
        <v>#VALUE!</v>
      </c>
    </row>
    <row r="149" spans="1:45" x14ac:dyDescent="0.25">
      <c r="A149" s="52">
        <v>5</v>
      </c>
      <c r="B149" s="52">
        <v>2</v>
      </c>
      <c r="C149" s="162" t="str">
        <f t="shared" si="69"/>
        <v>ssresid</v>
      </c>
      <c r="K149" s="162">
        <f t="shared" ca="1" si="67"/>
        <v>86033.712952527305</v>
      </c>
      <c r="O149" s="162">
        <f t="shared" ca="1" si="68"/>
        <v>2.5540531154200803</v>
      </c>
      <c r="P149" s="162">
        <f t="shared" ca="1" si="68"/>
        <v>1.2299508248006512</v>
      </c>
      <c r="Q149" s="162">
        <f t="shared" ca="1" si="68"/>
        <v>5.6170013996945984</v>
      </c>
      <c r="R149" s="162">
        <f t="shared" ca="1" si="68"/>
        <v>1276195.394125683</v>
      </c>
      <c r="S149" s="162" t="e">
        <f t="shared" ca="1" si="68"/>
        <v>#VALUE!</v>
      </c>
      <c r="T149" s="162" t="e">
        <f t="shared" si="68"/>
        <v>#VALUE!</v>
      </c>
      <c r="U149" s="162">
        <f t="shared" ca="1" si="68"/>
        <v>1276195.394125683</v>
      </c>
      <c r="V149" s="162" t="e">
        <f t="shared" ca="1" si="68"/>
        <v>#VALUE!</v>
      </c>
    </row>
    <row r="150" spans="1:45" x14ac:dyDescent="0.25">
      <c r="A150" s="21"/>
      <c r="B150" s="21"/>
      <c r="C150" s="162" t="s">
        <v>537</v>
      </c>
      <c r="K150" s="180">
        <f ca="1">K140/K142</f>
        <v>1.7941183254139836</v>
      </c>
      <c r="O150" s="180">
        <f ca="1">O140/O142</f>
        <v>2.3752170628385287</v>
      </c>
      <c r="P150" s="180">
        <f ca="1">P140/P142</f>
        <v>-2.7563967630773578</v>
      </c>
      <c r="Q150" s="180">
        <f t="shared" ref="Q150:T151" ca="1" si="70">Q140/Q142</f>
        <v>-7.4413540357376258</v>
      </c>
      <c r="R150" s="180">
        <f t="shared" ca="1" si="70"/>
        <v>1.8550089395561338</v>
      </c>
      <c r="S150" s="180" t="e">
        <f t="shared" ca="1" si="70"/>
        <v>#VALUE!</v>
      </c>
      <c r="T150" s="180" t="e">
        <f t="shared" si="70"/>
        <v>#VALUE!</v>
      </c>
      <c r="U150" s="180">
        <f ca="1">U140/U142</f>
        <v>1.8550089395561338</v>
      </c>
      <c r="V150" s="180" t="e">
        <f ca="1">V140/V142</f>
        <v>#VALUE!</v>
      </c>
    </row>
    <row r="151" spans="1:45" x14ac:dyDescent="0.25">
      <c r="A151" s="21"/>
      <c r="B151" s="21"/>
      <c r="C151" s="162" t="s">
        <v>538</v>
      </c>
      <c r="K151" s="180">
        <f ca="1">K141/K143</f>
        <v>8.8531360725026271</v>
      </c>
      <c r="O151" s="180">
        <f ca="1">O141/O143</f>
        <v>11.791810661898438</v>
      </c>
      <c r="P151" s="180">
        <f ca="1">P141/P143</f>
        <v>16.338033516018339</v>
      </c>
      <c r="Q151" s="180">
        <f t="shared" ca="1" si="70"/>
        <v>20.353957393789436</v>
      </c>
      <c r="R151" s="180">
        <f t="shared" ca="1" si="70"/>
        <v>8.3274599442447546</v>
      </c>
      <c r="S151" s="180" t="e">
        <f t="shared" ca="1" si="70"/>
        <v>#VALUE!</v>
      </c>
      <c r="T151" s="180" t="e">
        <f t="shared" si="70"/>
        <v>#VALUE!</v>
      </c>
      <c r="U151" s="180">
        <f ca="1">U141/U143</f>
        <v>8.3274599442447546</v>
      </c>
      <c r="V151" s="180" t="e">
        <f ca="1">V141/V143</f>
        <v>#VALUE!</v>
      </c>
    </row>
    <row r="152" spans="1:45" x14ac:dyDescent="0.25">
      <c r="A152" s="21"/>
      <c r="B152" s="21"/>
      <c r="C152" s="162" t="s">
        <v>539</v>
      </c>
      <c r="K152" s="162">
        <v>2</v>
      </c>
      <c r="O152" s="162">
        <v>2</v>
      </c>
      <c r="P152" s="162">
        <v>2</v>
      </c>
      <c r="Q152" s="162">
        <v>2</v>
      </c>
      <c r="R152" s="162">
        <v>2</v>
      </c>
      <c r="S152" s="162">
        <v>2</v>
      </c>
      <c r="T152" s="162">
        <v>2</v>
      </c>
      <c r="U152" s="162">
        <v>2</v>
      </c>
      <c r="V152" s="162">
        <v>2</v>
      </c>
    </row>
    <row r="153" spans="1:45" x14ac:dyDescent="0.25">
      <c r="A153" s="21"/>
      <c r="B153" s="21"/>
      <c r="C153" s="186" t="s">
        <v>540</v>
      </c>
      <c r="K153" s="162">
        <v>1</v>
      </c>
      <c r="O153" s="162">
        <v>1</v>
      </c>
      <c r="P153" s="162">
        <v>1</v>
      </c>
      <c r="Q153" s="162">
        <v>1</v>
      </c>
      <c r="R153" s="162">
        <v>1</v>
      </c>
      <c r="S153" s="162">
        <v>1</v>
      </c>
      <c r="T153" s="162">
        <v>1</v>
      </c>
      <c r="U153" s="162">
        <v>1</v>
      </c>
      <c r="V153" s="162">
        <v>1</v>
      </c>
    </row>
    <row r="154" spans="1:45" x14ac:dyDescent="0.25">
      <c r="A154" s="21"/>
      <c r="B154" s="21"/>
      <c r="C154" s="186" t="s">
        <v>544</v>
      </c>
      <c r="K154" s="162">
        <f ca="1">TDIST(ABS(K150),K$147,K$152)</f>
        <v>7.6190004834893868E-2</v>
      </c>
      <c r="O154" s="162">
        <f ca="1">TDIST(ABS(O150),O$147,O$152)</f>
        <v>1.9685475257580451E-2</v>
      </c>
      <c r="P154" s="162">
        <f t="shared" ref="P154:V154" ca="1" si="71">TDIST(ABS(P150),P$147,P$152)</f>
        <v>7.089275467165387E-3</v>
      </c>
      <c r="Q154" s="162">
        <f t="shared" ca="1" si="71"/>
        <v>5.9893658465524561E-11</v>
      </c>
      <c r="R154" s="162">
        <f t="shared" ca="1" si="71"/>
        <v>6.6905697428495892E-2</v>
      </c>
      <c r="S154" s="162" t="e">
        <f t="shared" ca="1" si="71"/>
        <v>#VALUE!</v>
      </c>
      <c r="T154" s="162" t="e">
        <f t="shared" si="71"/>
        <v>#VALUE!</v>
      </c>
      <c r="U154" s="162">
        <f t="shared" ca="1" si="71"/>
        <v>6.6905697428495892E-2</v>
      </c>
      <c r="V154" s="162" t="e">
        <f t="shared" ca="1" si="71"/>
        <v>#VALUE!</v>
      </c>
    </row>
    <row r="155" spans="1:45" x14ac:dyDescent="0.25">
      <c r="A155" s="21"/>
      <c r="B155" s="21"/>
      <c r="C155" s="186" t="s">
        <v>576</v>
      </c>
      <c r="K155" s="162">
        <f ca="1">TDIST(ABS(K151),K$147,K$152)</f>
        <v>7.564657530032383E-14</v>
      </c>
      <c r="O155" s="162">
        <f ca="1">TDIST(ABS(O151),O$147,O$152)</f>
        <v>7.0184431218009721E-20</v>
      </c>
      <c r="P155" s="162">
        <f t="shared" ref="P155:V155" ca="1" si="72">TDIST(ABS(P151),P$147,P$152)</f>
        <v>1.581209223163726E-28</v>
      </c>
      <c r="Q155" s="162">
        <f t="shared" ca="1" si="72"/>
        <v>3.0510589137701991E-35</v>
      </c>
      <c r="R155" s="162">
        <f t="shared" ca="1" si="72"/>
        <v>9.2184332451672956E-13</v>
      </c>
      <c r="S155" s="162" t="e">
        <f t="shared" ca="1" si="72"/>
        <v>#VALUE!</v>
      </c>
      <c r="T155" s="162" t="e">
        <f t="shared" si="72"/>
        <v>#VALUE!</v>
      </c>
      <c r="U155" s="162">
        <f t="shared" ca="1" si="72"/>
        <v>9.2184332451672956E-13</v>
      </c>
      <c r="V155" s="162" t="e">
        <f t="shared" ca="1" si="72"/>
        <v>#VALUE!</v>
      </c>
    </row>
    <row r="156" spans="1:45" x14ac:dyDescent="0.25">
      <c r="K156" s="189" t="str">
        <f>K157&amp;" by dir vs. "&amp;K158</f>
        <v>Total per hr by dir vs. Distance to ASU (miles)</v>
      </c>
      <c r="O156" s="189" t="str">
        <f t="shared" ref="O156:T156" si="73">O157&amp;" vs. "&amp;O158</f>
        <v>Helmet% vs. Distance to ASU (miles)</v>
      </c>
      <c r="P156" s="189" t="str">
        <f t="shared" si="73"/>
        <v>Wrong way% vs. Distance to ASU (miles)</v>
      </c>
      <c r="Q156" s="189" t="str">
        <f t="shared" si="73"/>
        <v>Sidewalk% vs. Distance to ASU (miles)</v>
      </c>
      <c r="R156" s="189" t="str">
        <f t="shared" si="73"/>
        <v>Loc Total vs. Distance to ASU (miles)</v>
      </c>
      <c r="S156" s="189" t="str">
        <f t="shared" si="73"/>
        <v>AM Total vs. Distance to ASU (miles)</v>
      </c>
      <c r="T156" s="189" t="str">
        <f t="shared" si="73"/>
        <v>PM Total vs. Distance to ASU (miles)</v>
      </c>
    </row>
    <row r="157" spans="1:45" s="66" customFormat="1" ht="24" customHeight="1" x14ac:dyDescent="0.25">
      <c r="A157" s="77"/>
      <c r="B157" s="77"/>
      <c r="E157" s="173"/>
      <c r="F157" s="77"/>
      <c r="G157" s="174"/>
      <c r="H157" s="173"/>
      <c r="I157" s="77"/>
      <c r="J157" s="174"/>
      <c r="K157" s="173" t="str">
        <f>K$1</f>
        <v>Total per hr</v>
      </c>
      <c r="L157" s="77"/>
      <c r="M157" s="77"/>
      <c r="N157" s="77"/>
      <c r="O157" s="173" t="str">
        <f>O$1</f>
        <v>Helmet%</v>
      </c>
      <c r="P157" s="173" t="str">
        <f t="shared" ref="P157:V157" si="74">P$1</f>
        <v>Wrong way%</v>
      </c>
      <c r="Q157" s="173" t="str">
        <f t="shared" si="74"/>
        <v>Sidewalk%</v>
      </c>
      <c r="R157" s="173" t="str">
        <f t="shared" si="74"/>
        <v>Loc Total</v>
      </c>
      <c r="S157" s="173" t="str">
        <f t="shared" si="74"/>
        <v>AM Total</v>
      </c>
      <c r="T157" s="173" t="str">
        <f t="shared" si="74"/>
        <v>PM Total</v>
      </c>
      <c r="U157" s="173" t="str">
        <f t="shared" si="74"/>
        <v>Loc Total</v>
      </c>
      <c r="V157" s="173" t="str">
        <f t="shared" si="74"/>
        <v>AM Total</v>
      </c>
      <c r="W157" s="77"/>
      <c r="X157" s="77"/>
      <c r="Y157" s="77"/>
      <c r="Z157" s="77"/>
      <c r="AA157" s="77"/>
      <c r="AB157" s="77"/>
      <c r="AC157" s="77"/>
      <c r="AE157" s="174"/>
      <c r="AF157" s="77"/>
      <c r="AG157" s="77"/>
      <c r="AH157" s="77"/>
      <c r="AI157" s="77"/>
      <c r="AJ157" s="77"/>
      <c r="AK157" s="77"/>
      <c r="AL157" s="77"/>
      <c r="AM157" s="77"/>
      <c r="AN157" s="77"/>
      <c r="AO157" s="173"/>
      <c r="AP157" s="77"/>
      <c r="AQ157" s="77"/>
      <c r="AR157" s="77"/>
      <c r="AS157" s="77"/>
    </row>
    <row r="158" spans="1:45" s="66" customFormat="1" ht="27" customHeight="1" x14ac:dyDescent="0.25">
      <c r="A158" s="77"/>
      <c r="B158" s="77"/>
      <c r="C158" s="53" t="s">
        <v>528</v>
      </c>
      <c r="E158" s="173"/>
      <c r="F158" s="77"/>
      <c r="G158" s="174"/>
      <c r="H158" s="173"/>
      <c r="I158" s="77"/>
      <c r="J158" s="174"/>
      <c r="K158" s="191" t="s">
        <v>579</v>
      </c>
      <c r="L158" s="77"/>
      <c r="M158" s="77"/>
      <c r="N158" s="77"/>
      <c r="O158" s="191" t="s">
        <v>579</v>
      </c>
      <c r="P158" s="191" t="s">
        <v>579</v>
      </c>
      <c r="Q158" s="191" t="s">
        <v>579</v>
      </c>
      <c r="R158" s="191" t="s">
        <v>579</v>
      </c>
      <c r="S158" s="191" t="s">
        <v>579</v>
      </c>
      <c r="T158" s="191" t="s">
        <v>579</v>
      </c>
      <c r="U158" s="191" t="s">
        <v>579</v>
      </c>
      <c r="V158" s="191" t="s">
        <v>579</v>
      </c>
      <c r="W158" s="77"/>
      <c r="X158" s="77"/>
      <c r="Y158" s="77"/>
      <c r="Z158" s="77"/>
      <c r="AA158" s="77"/>
      <c r="AB158" s="77"/>
      <c r="AC158" s="77"/>
      <c r="AE158" s="174"/>
      <c r="AF158" s="77"/>
      <c r="AG158" s="77"/>
      <c r="AH158" s="77"/>
      <c r="AI158" s="77"/>
      <c r="AJ158" s="77"/>
      <c r="AK158" s="77"/>
      <c r="AL158" s="77"/>
      <c r="AM158" s="77"/>
      <c r="AN158" s="77"/>
      <c r="AO158" s="173"/>
      <c r="AP158" s="77"/>
      <c r="AQ158" s="77"/>
      <c r="AR158" s="77"/>
      <c r="AS158" s="77"/>
    </row>
    <row r="159" spans="1:45" x14ac:dyDescent="0.25">
      <c r="A159" s="52">
        <v>1</v>
      </c>
      <c r="B159" s="52">
        <v>1</v>
      </c>
      <c r="C159" s="162" t="str">
        <f>INDEX(linest_def,$A159,$B159)</f>
        <v>m1</v>
      </c>
      <c r="K159" s="162">
        <f t="shared" ref="K159:K168" ca="1" si="75">INDEX(LINEST(K$2:K$92,$Y$2:$Y$92,TRUE,TRUE),$A159,$B159)</f>
        <v>-15.628755396975489</v>
      </c>
      <c r="O159" s="162">
        <f t="shared" ref="O159:V168" ca="1" si="76">INDEX(LINEST(O$2:O$92,$Y$2:$Y$92,TRUE,TRUE),$A159,$B159)</f>
        <v>4.6329977035301097E-2</v>
      </c>
      <c r="P159" s="162">
        <f t="shared" ca="1" si="76"/>
        <v>1.9868760278942778E-2</v>
      </c>
      <c r="Q159" s="162">
        <f t="shared" ca="1" si="76"/>
        <v>0.11373104234920192</v>
      </c>
      <c r="R159" s="162">
        <f t="shared" ca="1" si="76"/>
        <v>-55.569115095137761</v>
      </c>
      <c r="S159" s="162" t="e">
        <f t="shared" ca="1" si="76"/>
        <v>#VALUE!</v>
      </c>
      <c r="T159" s="162" t="e">
        <f t="shared" si="76"/>
        <v>#VALUE!</v>
      </c>
      <c r="U159" s="162">
        <f t="shared" ca="1" si="76"/>
        <v>-55.569115095137761</v>
      </c>
      <c r="V159" s="162" t="e">
        <f t="shared" ca="1" si="76"/>
        <v>#VALUE!</v>
      </c>
    </row>
    <row r="160" spans="1:45" x14ac:dyDescent="0.25">
      <c r="A160" s="52">
        <v>1</v>
      </c>
      <c r="B160" s="52">
        <v>2</v>
      </c>
      <c r="C160" s="162" t="str">
        <f t="shared" ref="C160:C168" si="77">INDEX(linest_def,A160,B160)</f>
        <v>b</v>
      </c>
      <c r="K160" s="162">
        <f t="shared" ca="1" si="75"/>
        <v>47.85045491941883</v>
      </c>
      <c r="O160" s="162">
        <f t="shared" ca="1" si="76"/>
        <v>0.1934174983697442</v>
      </c>
      <c r="P160" s="162">
        <f t="shared" ca="1" si="76"/>
        <v>0.18271817425172818</v>
      </c>
      <c r="Q160" s="162">
        <f t="shared" ca="1" si="76"/>
        <v>0.38966387187723839</v>
      </c>
      <c r="R160" s="162">
        <f t="shared" ca="1" si="76"/>
        <v>173.10157252782599</v>
      </c>
      <c r="S160" s="162" t="e">
        <f t="shared" ca="1" si="76"/>
        <v>#VALUE!</v>
      </c>
      <c r="T160" s="162" t="e">
        <f t="shared" si="76"/>
        <v>#VALUE!</v>
      </c>
      <c r="U160" s="162">
        <f t="shared" ca="1" si="76"/>
        <v>173.10157252782599</v>
      </c>
      <c r="V160" s="162" t="e">
        <f t="shared" ca="1" si="76"/>
        <v>#VALUE!</v>
      </c>
    </row>
    <row r="161" spans="1:45" x14ac:dyDescent="0.25">
      <c r="A161" s="52">
        <v>2</v>
      </c>
      <c r="B161" s="52">
        <v>1</v>
      </c>
      <c r="C161" s="162" t="str">
        <f t="shared" si="77"/>
        <v>se1</v>
      </c>
      <c r="K161" s="162">
        <f t="shared" ca="1" si="75"/>
        <v>3.067872608995569</v>
      </c>
      <c r="O161" s="162">
        <f t="shared" ca="1" si="76"/>
        <v>1.8607628218340184E-2</v>
      </c>
      <c r="P161" s="162">
        <f t="shared" ca="1" si="76"/>
        <v>1.3326851001130005E-2</v>
      </c>
      <c r="Q161" s="162">
        <f t="shared" ca="1" si="76"/>
        <v>3.3123918378446991E-2</v>
      </c>
      <c r="R161" s="162">
        <f t="shared" ca="1" si="76"/>
        <v>12.085585852200255</v>
      </c>
      <c r="S161" s="162" t="e">
        <f t="shared" ca="1" si="76"/>
        <v>#VALUE!</v>
      </c>
      <c r="T161" s="162" t="e">
        <f t="shared" si="76"/>
        <v>#VALUE!</v>
      </c>
      <c r="U161" s="162">
        <f t="shared" ca="1" si="76"/>
        <v>12.085585852200255</v>
      </c>
      <c r="V161" s="162" t="e">
        <f t="shared" ca="1" si="76"/>
        <v>#VALUE!</v>
      </c>
    </row>
    <row r="162" spans="1:45" x14ac:dyDescent="0.25">
      <c r="A162" s="52">
        <v>2</v>
      </c>
      <c r="B162" s="52">
        <v>2</v>
      </c>
      <c r="C162" s="162" t="str">
        <f t="shared" si="77"/>
        <v>seb</v>
      </c>
      <c r="K162" s="162">
        <f t="shared" ca="1" si="75"/>
        <v>4.1520671093684056</v>
      </c>
      <c r="O162" s="162">
        <f t="shared" ca="1" si="76"/>
        <v>2.5183614496307561E-2</v>
      </c>
      <c r="P162" s="162">
        <f t="shared" ca="1" si="76"/>
        <v>1.8036596288579863E-2</v>
      </c>
      <c r="Q162" s="162">
        <f t="shared" ca="1" si="76"/>
        <v>4.483000096851545E-2</v>
      </c>
      <c r="R162" s="162">
        <f t="shared" ca="1" si="76"/>
        <v>16.356664669592636</v>
      </c>
      <c r="S162" s="162" t="e">
        <f t="shared" ca="1" si="76"/>
        <v>#VALUE!</v>
      </c>
      <c r="T162" s="162" t="e">
        <f t="shared" si="76"/>
        <v>#VALUE!</v>
      </c>
      <c r="U162" s="162">
        <f t="shared" ca="1" si="76"/>
        <v>16.356664669592636</v>
      </c>
      <c r="V162" s="162" t="e">
        <f t="shared" ca="1" si="76"/>
        <v>#VALUE!</v>
      </c>
    </row>
    <row r="163" spans="1:45" s="42" customFormat="1" x14ac:dyDescent="0.25">
      <c r="A163" s="117">
        <v>3</v>
      </c>
      <c r="B163" s="117">
        <v>1</v>
      </c>
      <c r="C163" s="186" t="str">
        <f t="shared" si="77"/>
        <v>r2</v>
      </c>
      <c r="D163" s="187"/>
      <c r="E163" s="188"/>
      <c r="F163" s="20"/>
      <c r="G163" s="20"/>
      <c r="H163" s="188"/>
      <c r="I163" s="20"/>
      <c r="J163" s="20"/>
      <c r="K163" s="186">
        <f t="shared" ca="1" si="75"/>
        <v>0.22576513006027291</v>
      </c>
      <c r="L163" s="20"/>
      <c r="M163" s="20"/>
      <c r="N163" s="20"/>
      <c r="O163" s="186">
        <f t="shared" ca="1" si="76"/>
        <v>6.5119102830238487E-2</v>
      </c>
      <c r="P163" s="186">
        <f t="shared" ca="1" si="76"/>
        <v>2.4365952689327054E-2</v>
      </c>
      <c r="Q163" s="186">
        <f t="shared" ca="1" si="76"/>
        <v>0.11696657275840421</v>
      </c>
      <c r="R163" s="186">
        <f t="shared" ca="1" si="76"/>
        <v>0.19194702066757935</v>
      </c>
      <c r="S163" s="186" t="e">
        <f t="shared" ca="1" si="76"/>
        <v>#VALUE!</v>
      </c>
      <c r="T163" s="186" t="e">
        <f t="shared" si="76"/>
        <v>#VALUE!</v>
      </c>
      <c r="U163" s="186">
        <f t="shared" ca="1" si="76"/>
        <v>0.19194702066757935</v>
      </c>
      <c r="V163" s="186" t="e">
        <f t="shared" ca="1" si="76"/>
        <v>#VALUE!</v>
      </c>
      <c r="W163" s="20"/>
      <c r="X163" s="20"/>
      <c r="Y163" s="20"/>
      <c r="Z163" s="20"/>
      <c r="AA163" s="20"/>
      <c r="AB163" s="20"/>
      <c r="AC163" s="20"/>
      <c r="AE163" s="20"/>
      <c r="AF163" s="20"/>
      <c r="AG163" s="20"/>
      <c r="AH163" s="20"/>
      <c r="AI163" s="20"/>
      <c r="AJ163" s="20"/>
      <c r="AK163" s="20"/>
      <c r="AL163" s="20"/>
      <c r="AM163" s="20"/>
      <c r="AN163" s="20"/>
      <c r="AO163" s="188"/>
      <c r="AP163" s="20"/>
      <c r="AQ163" s="20"/>
      <c r="AR163" s="20"/>
      <c r="AS163" s="20"/>
    </row>
    <row r="164" spans="1:45" x14ac:dyDescent="0.25">
      <c r="A164" s="52">
        <v>3</v>
      </c>
      <c r="B164" s="52">
        <v>2</v>
      </c>
      <c r="C164" s="162" t="str">
        <f t="shared" si="77"/>
        <v>sev</v>
      </c>
      <c r="K164" s="162">
        <f t="shared" ca="1" si="75"/>
        <v>27.847779141380457</v>
      </c>
      <c r="O164" s="162">
        <f t="shared" ca="1" si="76"/>
        <v>0.16890568384419011</v>
      </c>
      <c r="P164" s="162">
        <f t="shared" ca="1" si="76"/>
        <v>0.12097086503570965</v>
      </c>
      <c r="Q164" s="162">
        <f t="shared" ca="1" si="76"/>
        <v>0.30067335931595623</v>
      </c>
      <c r="R164" s="162">
        <f t="shared" ca="1" si="76"/>
        <v>109.70361827261618</v>
      </c>
      <c r="S164" s="162" t="e">
        <f t="shared" ca="1" si="76"/>
        <v>#VALUE!</v>
      </c>
      <c r="T164" s="162" t="e">
        <f t="shared" si="76"/>
        <v>#VALUE!</v>
      </c>
      <c r="U164" s="162">
        <f t="shared" ca="1" si="76"/>
        <v>109.70361827261618</v>
      </c>
      <c r="V164" s="162" t="e">
        <f t="shared" ca="1" si="76"/>
        <v>#VALUE!</v>
      </c>
    </row>
    <row r="165" spans="1:45" x14ac:dyDescent="0.25">
      <c r="A165" s="52">
        <v>4</v>
      </c>
      <c r="B165" s="52">
        <v>1</v>
      </c>
      <c r="C165" s="162" t="str">
        <f t="shared" si="77"/>
        <v>F</v>
      </c>
      <c r="K165" s="162">
        <f t="shared" ca="1" si="75"/>
        <v>25.952197912409321</v>
      </c>
      <c r="O165" s="162">
        <f t="shared" ca="1" si="76"/>
        <v>6.1992925189044952</v>
      </c>
      <c r="P165" s="162">
        <f t="shared" ca="1" si="76"/>
        <v>2.222728691488117</v>
      </c>
      <c r="Q165" s="162">
        <f t="shared" ca="1" si="76"/>
        <v>11.788936470974408</v>
      </c>
      <c r="R165" s="162">
        <f t="shared" ca="1" si="76"/>
        <v>21.141293054235199</v>
      </c>
      <c r="S165" s="162" t="e">
        <f t="shared" ca="1" si="76"/>
        <v>#VALUE!</v>
      </c>
      <c r="T165" s="162" t="e">
        <f t="shared" si="76"/>
        <v>#VALUE!</v>
      </c>
      <c r="U165" s="162">
        <f t="shared" ca="1" si="76"/>
        <v>21.141293054235199</v>
      </c>
      <c r="V165" s="162" t="e">
        <f t="shared" ca="1" si="76"/>
        <v>#VALUE!</v>
      </c>
    </row>
    <row r="166" spans="1:45" x14ac:dyDescent="0.25">
      <c r="A166" s="52">
        <v>4</v>
      </c>
      <c r="B166" s="52">
        <v>2</v>
      </c>
      <c r="C166" s="162" t="str">
        <f t="shared" si="77"/>
        <v>df</v>
      </c>
      <c r="K166" s="162">
        <f t="shared" ca="1" si="75"/>
        <v>89</v>
      </c>
      <c r="O166" s="162">
        <f t="shared" ca="1" si="76"/>
        <v>89</v>
      </c>
      <c r="P166" s="162">
        <f t="shared" ca="1" si="76"/>
        <v>89</v>
      </c>
      <c r="Q166" s="162">
        <f t="shared" ca="1" si="76"/>
        <v>89</v>
      </c>
      <c r="R166" s="162">
        <f t="shared" ca="1" si="76"/>
        <v>89</v>
      </c>
      <c r="S166" s="162" t="e">
        <f t="shared" ca="1" si="76"/>
        <v>#VALUE!</v>
      </c>
      <c r="T166" s="162" t="e">
        <f t="shared" si="76"/>
        <v>#VALUE!</v>
      </c>
      <c r="U166" s="162">
        <f t="shared" ca="1" si="76"/>
        <v>89</v>
      </c>
      <c r="V166" s="162" t="e">
        <f t="shared" ca="1" si="76"/>
        <v>#VALUE!</v>
      </c>
    </row>
    <row r="167" spans="1:45" x14ac:dyDescent="0.25">
      <c r="A167" s="52">
        <v>5</v>
      </c>
      <c r="B167" s="52">
        <v>1</v>
      </c>
      <c r="C167" s="162" t="str">
        <f t="shared" si="77"/>
        <v>ssreg</v>
      </c>
      <c r="K167" s="162">
        <f t="shared" ca="1" si="75"/>
        <v>20125.898419072124</v>
      </c>
      <c r="O167" s="162">
        <f t="shared" ca="1" si="76"/>
        <v>0.17686042239604483</v>
      </c>
      <c r="P167" s="162">
        <f t="shared" ca="1" si="76"/>
        <v>3.2527300951537219E-2</v>
      </c>
      <c r="Q167" s="162">
        <f t="shared" ca="1" si="76"/>
        <v>1.0657725417607864</v>
      </c>
      <c r="R167" s="162">
        <f t="shared" ca="1" si="76"/>
        <v>254433.0066024242</v>
      </c>
      <c r="S167" s="162" t="e">
        <f t="shared" ca="1" si="76"/>
        <v>#VALUE!</v>
      </c>
      <c r="T167" s="162" t="e">
        <f t="shared" si="76"/>
        <v>#VALUE!</v>
      </c>
      <c r="U167" s="162">
        <f t="shared" ca="1" si="76"/>
        <v>254433.0066024242</v>
      </c>
      <c r="V167" s="162" t="e">
        <f t="shared" ca="1" si="76"/>
        <v>#VALUE!</v>
      </c>
    </row>
    <row r="168" spans="1:45" x14ac:dyDescent="0.25">
      <c r="A168" s="52">
        <v>5</v>
      </c>
      <c r="B168" s="52">
        <v>2</v>
      </c>
      <c r="C168" s="162" t="str">
        <f t="shared" si="77"/>
        <v>ssresid</v>
      </c>
      <c r="K168" s="162">
        <f t="shared" ca="1" si="75"/>
        <v>69019.393476532292</v>
      </c>
      <c r="O168" s="162">
        <f t="shared" ca="1" si="76"/>
        <v>2.5390925731037415</v>
      </c>
      <c r="P168" s="162">
        <f t="shared" ca="1" si="76"/>
        <v>1.3024215666864212</v>
      </c>
      <c r="Q168" s="162">
        <f t="shared" ca="1" si="76"/>
        <v>8.0459977412084491</v>
      </c>
      <c r="R168" s="162">
        <f t="shared" ca="1" si="76"/>
        <v>1071104.663727246</v>
      </c>
      <c r="S168" s="162" t="e">
        <f t="shared" ca="1" si="76"/>
        <v>#VALUE!</v>
      </c>
      <c r="T168" s="162" t="e">
        <f t="shared" si="76"/>
        <v>#VALUE!</v>
      </c>
      <c r="U168" s="162">
        <f t="shared" ca="1" si="76"/>
        <v>1071104.663727246</v>
      </c>
      <c r="V168" s="162" t="e">
        <f t="shared" ca="1" si="76"/>
        <v>#VALUE!</v>
      </c>
    </row>
    <row r="169" spans="1:45" x14ac:dyDescent="0.25">
      <c r="A169" s="21"/>
      <c r="B169" s="21"/>
      <c r="C169" s="162" t="s">
        <v>537</v>
      </c>
      <c r="K169" s="180">
        <f ca="1">K159/K161</f>
        <v>-5.0943299767888313</v>
      </c>
      <c r="O169" s="180">
        <f t="shared" ref="O169:V169" ca="1" si="78">O159/O161</f>
        <v>2.4898378499220559</v>
      </c>
      <c r="P169" s="180">
        <f t="shared" ca="1" si="78"/>
        <v>1.4908818502779144</v>
      </c>
      <c r="Q169" s="180">
        <f t="shared" ca="1" si="78"/>
        <v>3.4335020709145394</v>
      </c>
      <c r="R169" s="180">
        <f t="shared" ca="1" si="78"/>
        <v>-4.5979661867216031</v>
      </c>
      <c r="S169" s="180" t="e">
        <f t="shared" ca="1" si="78"/>
        <v>#VALUE!</v>
      </c>
      <c r="T169" s="180" t="e">
        <f t="shared" si="78"/>
        <v>#VALUE!</v>
      </c>
      <c r="U169" s="180">
        <f t="shared" ca="1" si="78"/>
        <v>-4.5979661867216031</v>
      </c>
      <c r="V169" s="180" t="e">
        <f t="shared" ca="1" si="78"/>
        <v>#VALUE!</v>
      </c>
    </row>
    <row r="170" spans="1:45" x14ac:dyDescent="0.25">
      <c r="A170" s="21"/>
      <c r="B170" s="21"/>
      <c r="C170" s="162" t="s">
        <v>538</v>
      </c>
      <c r="K170" s="180">
        <f ca="1">K160/K162</f>
        <v>11.524489768350019</v>
      </c>
      <c r="O170" s="180">
        <f t="shared" ref="O170:T170" ca="1" si="79">O160/O162</f>
        <v>7.6802914211581186</v>
      </c>
      <c r="P170" s="180">
        <f t="shared" ca="1" si="79"/>
        <v>10.130413262474521</v>
      </c>
      <c r="Q170" s="180">
        <f t="shared" ca="1" si="79"/>
        <v>8.6920335368920281</v>
      </c>
      <c r="R170" s="180">
        <f t="shared" ca="1" si="79"/>
        <v>10.582938271616294</v>
      </c>
      <c r="S170" s="180" t="e">
        <f t="shared" ca="1" si="79"/>
        <v>#VALUE!</v>
      </c>
      <c r="T170" s="180" t="e">
        <f t="shared" si="79"/>
        <v>#VALUE!</v>
      </c>
      <c r="U170" s="180">
        <f ca="1">U160/U162</f>
        <v>10.582938271616294</v>
      </c>
      <c r="V170" s="180" t="e">
        <f ca="1">V160/V162</f>
        <v>#VALUE!</v>
      </c>
    </row>
    <row r="171" spans="1:45" x14ac:dyDescent="0.25">
      <c r="A171" s="21"/>
      <c r="B171" s="21"/>
      <c r="C171" s="162" t="s">
        <v>539</v>
      </c>
      <c r="K171" s="162">
        <v>2</v>
      </c>
      <c r="O171" s="162">
        <v>2</v>
      </c>
      <c r="P171" s="162">
        <v>2</v>
      </c>
      <c r="Q171" s="162">
        <v>2</v>
      </c>
      <c r="R171" s="162">
        <v>2</v>
      </c>
      <c r="S171" s="162">
        <v>2</v>
      </c>
      <c r="T171" s="162">
        <v>2</v>
      </c>
      <c r="U171" s="162">
        <v>2</v>
      </c>
      <c r="V171" s="162">
        <v>2</v>
      </c>
    </row>
    <row r="172" spans="1:45" x14ac:dyDescent="0.25">
      <c r="A172" s="21"/>
      <c r="B172" s="21"/>
      <c r="C172" s="186" t="s">
        <v>540</v>
      </c>
      <c r="K172" s="162">
        <v>1</v>
      </c>
      <c r="O172" s="162">
        <v>1</v>
      </c>
      <c r="P172" s="162">
        <v>1</v>
      </c>
      <c r="Q172" s="162">
        <v>1</v>
      </c>
      <c r="R172" s="162">
        <v>1</v>
      </c>
      <c r="S172" s="162">
        <v>1</v>
      </c>
      <c r="T172" s="162">
        <v>1</v>
      </c>
      <c r="U172" s="162">
        <v>1</v>
      </c>
      <c r="V172" s="162">
        <v>1</v>
      </c>
    </row>
    <row r="173" spans="1:45" x14ac:dyDescent="0.25">
      <c r="A173" s="21"/>
      <c r="B173" s="21"/>
      <c r="C173" s="186" t="s">
        <v>544</v>
      </c>
      <c r="K173" s="162">
        <f ca="1">TDIST(ABS(K169),K$166,K$171)</f>
        <v>1.9451529740846198E-6</v>
      </c>
      <c r="O173" s="162">
        <f ca="1">TDIST(ABS(O169),O$166,O$171)</f>
        <v>1.4637922580932437E-2</v>
      </c>
      <c r="P173" s="162">
        <f t="shared" ref="P173:V173" ca="1" si="80">TDIST(ABS(P169),P$166,P$171)</f>
        <v>0.13952836431316573</v>
      </c>
      <c r="Q173" s="162">
        <f t="shared" ca="1" si="80"/>
        <v>9.064453266310541E-4</v>
      </c>
      <c r="R173" s="162">
        <f t="shared" ca="1" si="80"/>
        <v>1.4037775291332028E-5</v>
      </c>
      <c r="S173" s="162" t="e">
        <f t="shared" ca="1" si="80"/>
        <v>#VALUE!</v>
      </c>
      <c r="T173" s="162" t="e">
        <f t="shared" si="80"/>
        <v>#VALUE!</v>
      </c>
      <c r="U173" s="162">
        <f t="shared" ca="1" si="80"/>
        <v>1.4037775291332028E-5</v>
      </c>
      <c r="V173" s="162" t="e">
        <f t="shared" ca="1" si="80"/>
        <v>#VALUE!</v>
      </c>
    </row>
    <row r="174" spans="1:45" x14ac:dyDescent="0.25">
      <c r="A174" s="21"/>
      <c r="B174" s="21"/>
      <c r="C174" s="186" t="s">
        <v>576</v>
      </c>
      <c r="K174" s="162">
        <f ca="1">TDIST(ABS(K170),K$166,K$171)</f>
        <v>2.4300423745604755E-19</v>
      </c>
      <c r="O174" s="162">
        <f ca="1">TDIST(ABS(O170),O$166,O$171)</f>
        <v>1.95772356442343E-11</v>
      </c>
      <c r="P174" s="162">
        <f t="shared" ref="P174:V174" ca="1" si="81">TDIST(ABS(P170),P$166,P$171)</f>
        <v>1.722994390769637E-16</v>
      </c>
      <c r="Q174" s="162">
        <f t="shared" ca="1" si="81"/>
        <v>1.6294060141590115E-13</v>
      </c>
      <c r="R174" s="162">
        <f t="shared" ca="1" si="81"/>
        <v>2.0186800734933336E-17</v>
      </c>
      <c r="S174" s="162" t="e">
        <f t="shared" ca="1" si="81"/>
        <v>#VALUE!</v>
      </c>
      <c r="T174" s="162" t="e">
        <f t="shared" si="81"/>
        <v>#VALUE!</v>
      </c>
      <c r="U174" s="162">
        <f t="shared" ca="1" si="81"/>
        <v>2.0186800734933336E-17</v>
      </c>
      <c r="V174" s="162" t="e">
        <f t="shared" ca="1" si="81"/>
        <v>#VALUE!</v>
      </c>
    </row>
    <row r="175" spans="1:45" x14ac:dyDescent="0.25">
      <c r="K175" s="189" t="str">
        <f>K176&amp;" vs. "&amp;K177</f>
        <v>Total per hr vs. Total per hr</v>
      </c>
      <c r="O175" s="189" t="str">
        <f t="shared" ref="O175:V175" si="82">O176&amp;" vs. "&amp;O177</f>
        <v>Helmet% vs. Total per hr</v>
      </c>
      <c r="P175" s="189" t="str">
        <f t="shared" si="82"/>
        <v>Wrong way% vs. Total per hr</v>
      </c>
      <c r="Q175" s="189" t="str">
        <f t="shared" si="82"/>
        <v>Sidewalk% vs. Total per hr</v>
      </c>
      <c r="R175" s="189" t="str">
        <f t="shared" si="82"/>
        <v>Loc Total vs. Total per hr</v>
      </c>
      <c r="S175" s="189" t="str">
        <f t="shared" si="82"/>
        <v>AM Total vs. Total per hr</v>
      </c>
      <c r="T175" s="189" t="str">
        <f t="shared" si="82"/>
        <v>PM Total vs. Total per hr</v>
      </c>
      <c r="U175" s="189" t="str">
        <f t="shared" si="82"/>
        <v>Loc Total vs. Total per hr</v>
      </c>
      <c r="V175" s="189" t="str">
        <f t="shared" si="82"/>
        <v>AM Total vs. Total per hr</v>
      </c>
    </row>
    <row r="176" spans="1:45" s="66" customFormat="1" ht="24" customHeight="1" x14ac:dyDescent="0.25">
      <c r="A176" s="77"/>
      <c r="B176" s="77"/>
      <c r="E176" s="173"/>
      <c r="F176" s="77"/>
      <c r="G176" s="174"/>
      <c r="H176" s="173"/>
      <c r="I176" s="77"/>
      <c r="J176" s="174"/>
      <c r="K176" s="173" t="str">
        <f>K$1</f>
        <v>Total per hr</v>
      </c>
      <c r="L176" s="77"/>
      <c r="M176" s="77"/>
      <c r="N176" s="77"/>
      <c r="O176" s="173" t="str">
        <f>O$1</f>
        <v>Helmet%</v>
      </c>
      <c r="P176" s="173" t="str">
        <f t="shared" ref="P176:V176" si="83">P$1</f>
        <v>Wrong way%</v>
      </c>
      <c r="Q176" s="173" t="str">
        <f t="shared" si="83"/>
        <v>Sidewalk%</v>
      </c>
      <c r="R176" s="173" t="str">
        <f t="shared" si="83"/>
        <v>Loc Total</v>
      </c>
      <c r="S176" s="173" t="str">
        <f t="shared" si="83"/>
        <v>AM Total</v>
      </c>
      <c r="T176" s="173" t="str">
        <f t="shared" si="83"/>
        <v>PM Total</v>
      </c>
      <c r="U176" s="173" t="str">
        <f t="shared" si="83"/>
        <v>Loc Total</v>
      </c>
      <c r="V176" s="173" t="str">
        <f t="shared" si="83"/>
        <v>AM Total</v>
      </c>
      <c r="W176" s="77"/>
      <c r="X176" s="77"/>
      <c r="Y176" s="77"/>
      <c r="Z176" s="77"/>
      <c r="AA176" s="77"/>
      <c r="AB176" s="77"/>
      <c r="AC176" s="77"/>
      <c r="AE176" s="174"/>
      <c r="AF176" s="77"/>
      <c r="AG176" s="77"/>
      <c r="AH176" s="77"/>
      <c r="AI176" s="77"/>
      <c r="AJ176" s="77"/>
      <c r="AK176" s="77"/>
      <c r="AL176" s="77"/>
      <c r="AM176" s="77"/>
      <c r="AN176" s="77"/>
      <c r="AO176" s="173"/>
      <c r="AP176" s="77"/>
      <c r="AQ176" s="77"/>
      <c r="AR176" s="77"/>
      <c r="AS176" s="77"/>
    </row>
    <row r="177" spans="1:45" s="66" customFormat="1" ht="27" customHeight="1" x14ac:dyDescent="0.25">
      <c r="A177" s="77"/>
      <c r="B177" s="77"/>
      <c r="C177" s="53" t="s">
        <v>528</v>
      </c>
      <c r="E177" s="173"/>
      <c r="F177" s="77"/>
      <c r="G177" s="174"/>
      <c r="H177" s="173"/>
      <c r="I177" s="77"/>
      <c r="J177" s="174"/>
      <c r="K177" s="175" t="str">
        <f>$K$1</f>
        <v>Total per hr</v>
      </c>
      <c r="L177" s="77"/>
      <c r="M177" s="77"/>
      <c r="N177" s="77"/>
      <c r="O177" s="175" t="str">
        <f>$K$1</f>
        <v>Total per hr</v>
      </c>
      <c r="P177" s="175" t="str">
        <f t="shared" ref="P177:V177" si="84">$K$1</f>
        <v>Total per hr</v>
      </c>
      <c r="Q177" s="175" t="str">
        <f t="shared" si="84"/>
        <v>Total per hr</v>
      </c>
      <c r="R177" s="175" t="str">
        <f t="shared" si="84"/>
        <v>Total per hr</v>
      </c>
      <c r="S177" s="175" t="str">
        <f t="shared" si="84"/>
        <v>Total per hr</v>
      </c>
      <c r="T177" s="175" t="str">
        <f t="shared" si="84"/>
        <v>Total per hr</v>
      </c>
      <c r="U177" s="175" t="str">
        <f t="shared" si="84"/>
        <v>Total per hr</v>
      </c>
      <c r="V177" s="175" t="str">
        <f t="shared" si="84"/>
        <v>Total per hr</v>
      </c>
      <c r="W177" s="77"/>
      <c r="X177" s="77"/>
      <c r="Y177" s="77"/>
      <c r="Z177" s="77"/>
      <c r="AA177" s="77"/>
      <c r="AB177" s="77"/>
      <c r="AC177" s="77"/>
      <c r="AE177" s="174"/>
      <c r="AF177" s="77"/>
      <c r="AG177" s="77"/>
      <c r="AH177" s="77"/>
      <c r="AI177" s="77"/>
      <c r="AJ177" s="77"/>
      <c r="AK177" s="77"/>
      <c r="AL177" s="77"/>
      <c r="AM177" s="77"/>
      <c r="AN177" s="77"/>
      <c r="AO177" s="173"/>
      <c r="AP177" s="77"/>
      <c r="AQ177" s="77"/>
      <c r="AR177" s="77"/>
      <c r="AS177" s="77"/>
    </row>
    <row r="178" spans="1:45" x14ac:dyDescent="0.25">
      <c r="A178" s="52">
        <v>1</v>
      </c>
      <c r="B178" s="52">
        <v>1</v>
      </c>
      <c r="C178" s="162" t="str">
        <f>INDEX(linest_def,$A178,$B178)</f>
        <v>m1</v>
      </c>
      <c r="K178" s="162">
        <f t="shared" ref="K178:K187" ca="1" si="85">INDEX(LINEST(K$2:K$92,$K$2:$K$92,TRUE,TRUE),$A178,$B178)</f>
        <v>0.99999999999999978</v>
      </c>
      <c r="O178" s="162">
        <f t="shared" ref="O178:V187" ca="1" si="86">INDEX(LINEST(O$2:O$92,$K$2:$K$92,TRUE,TRUE),$A178,$B178)</f>
        <v>-1.4308737372507284E-3</v>
      </c>
      <c r="P178" s="162">
        <f t="shared" ca="1" si="86"/>
        <v>-1.597846810504129E-4</v>
      </c>
      <c r="Q178" s="162">
        <f t="shared" ca="1" si="86"/>
        <v>-2.4853973619821095E-3</v>
      </c>
      <c r="R178" s="162">
        <f t="shared" ca="1" si="86"/>
        <v>3.7048490531782079</v>
      </c>
      <c r="S178" s="162" t="e">
        <f t="shared" ca="1" si="86"/>
        <v>#VALUE!</v>
      </c>
      <c r="T178" s="162" t="e">
        <f t="shared" ca="1" si="86"/>
        <v>#VALUE!</v>
      </c>
      <c r="U178" s="162">
        <f t="shared" ca="1" si="86"/>
        <v>3.7048490531782079</v>
      </c>
      <c r="V178" s="162" t="e">
        <f t="shared" ca="1" si="86"/>
        <v>#VALUE!</v>
      </c>
    </row>
    <row r="179" spans="1:45" x14ac:dyDescent="0.25">
      <c r="A179" s="52">
        <v>1</v>
      </c>
      <c r="B179" s="52">
        <v>2</v>
      </c>
      <c r="C179" s="162" t="str">
        <f t="shared" ref="C179:C187" si="87">INDEX(linest_def,A179,B179)</f>
        <v>b</v>
      </c>
      <c r="K179" s="162">
        <f t="shared" ca="1" si="85"/>
        <v>7.1054273576010019E-15</v>
      </c>
      <c r="O179" s="162">
        <f t="shared" ca="1" si="86"/>
        <v>0.28495191365030331</v>
      </c>
      <c r="P179" s="162">
        <f t="shared" ca="1" si="86"/>
        <v>0.20708260462085948</v>
      </c>
      <c r="Q179" s="162">
        <f t="shared" ca="1" si="86"/>
        <v>0.58066419262241353</v>
      </c>
      <c r="R179" s="162">
        <f t="shared" ca="1" si="86"/>
        <v>-1.931757740606443</v>
      </c>
      <c r="S179" s="162" t="e">
        <f t="shared" ca="1" si="86"/>
        <v>#VALUE!</v>
      </c>
      <c r="T179" s="162" t="e">
        <f t="shared" ca="1" si="86"/>
        <v>#VALUE!</v>
      </c>
      <c r="U179" s="162">
        <f t="shared" ca="1" si="86"/>
        <v>-1.931757740606443</v>
      </c>
      <c r="V179" s="162" t="e">
        <f t="shared" ca="1" si="86"/>
        <v>#VALUE!</v>
      </c>
    </row>
    <row r="180" spans="1:45" x14ac:dyDescent="0.25">
      <c r="A180" s="52">
        <v>2</v>
      </c>
      <c r="B180" s="52">
        <v>1</v>
      </c>
      <c r="C180" s="162" t="str">
        <f t="shared" si="87"/>
        <v>se1</v>
      </c>
      <c r="K180" s="162">
        <f t="shared" ca="1" si="85"/>
        <v>1.7678853835894899E-17</v>
      </c>
      <c r="O180" s="162">
        <f t="shared" ca="1" si="86"/>
        <v>5.6508117782202592E-4</v>
      </c>
      <c r="P180" s="162">
        <f t="shared" ca="1" si="86"/>
        <v>4.0984304728603903E-4</v>
      </c>
      <c r="Q180" s="162">
        <f t="shared" ca="1" si="86"/>
        <v>1.0387729363978229E-3</v>
      </c>
      <c r="R180" s="162">
        <f t="shared" ca="1" si="86"/>
        <v>0.11335045464263295</v>
      </c>
      <c r="S180" s="162" t="e">
        <f t="shared" ca="1" si="86"/>
        <v>#VALUE!</v>
      </c>
      <c r="T180" s="162" t="e">
        <f t="shared" ca="1" si="86"/>
        <v>#VALUE!</v>
      </c>
      <c r="U180" s="162">
        <f t="shared" ca="1" si="86"/>
        <v>0.11335045464263295</v>
      </c>
      <c r="V180" s="162" t="e">
        <f t="shared" ca="1" si="86"/>
        <v>#VALUE!</v>
      </c>
    </row>
    <row r="181" spans="1:45" x14ac:dyDescent="0.25">
      <c r="A181" s="52">
        <v>2</v>
      </c>
      <c r="B181" s="52">
        <v>2</v>
      </c>
      <c r="C181" s="162" t="str">
        <f t="shared" si="87"/>
        <v>seb</v>
      </c>
      <c r="K181" s="162">
        <f t="shared" ca="1" si="85"/>
        <v>8.01625087205532E-16</v>
      </c>
      <c r="O181" s="162">
        <f t="shared" ca="1" si="86"/>
        <v>2.5622885547594457E-2</v>
      </c>
      <c r="P181" s="162">
        <f t="shared" ca="1" si="86"/>
        <v>1.8583810442178553E-2</v>
      </c>
      <c r="Q181" s="162">
        <f t="shared" ca="1" si="86"/>
        <v>4.7101834398106487E-2</v>
      </c>
      <c r="R181" s="162">
        <f t="shared" ca="1" si="86"/>
        <v>5.1397318475023068</v>
      </c>
      <c r="S181" s="162" t="e">
        <f t="shared" ca="1" si="86"/>
        <v>#VALUE!</v>
      </c>
      <c r="T181" s="162" t="e">
        <f t="shared" ca="1" si="86"/>
        <v>#VALUE!</v>
      </c>
      <c r="U181" s="162">
        <f t="shared" ca="1" si="86"/>
        <v>5.1397318475023068</v>
      </c>
      <c r="V181" s="162" t="e">
        <f t="shared" ca="1" si="86"/>
        <v>#VALUE!</v>
      </c>
    </row>
    <row r="182" spans="1:45" s="42" customFormat="1" x14ac:dyDescent="0.25">
      <c r="A182" s="117">
        <v>3</v>
      </c>
      <c r="B182" s="117">
        <v>1</v>
      </c>
      <c r="C182" s="186" t="str">
        <f t="shared" si="87"/>
        <v>r2</v>
      </c>
      <c r="D182" s="187"/>
      <c r="E182" s="188"/>
      <c r="F182" s="20"/>
      <c r="G182" s="20"/>
      <c r="H182" s="188"/>
      <c r="I182" s="20"/>
      <c r="J182" s="20"/>
      <c r="K182" s="162">
        <f t="shared" ca="1" si="85"/>
        <v>1</v>
      </c>
      <c r="L182" s="20"/>
      <c r="M182" s="20"/>
      <c r="N182" s="20"/>
      <c r="O182" s="186">
        <f t="shared" ca="1" si="86"/>
        <v>6.7201472154638439E-2</v>
      </c>
      <c r="P182" s="186">
        <f t="shared" ca="1" si="86"/>
        <v>1.7049202153606631E-3</v>
      </c>
      <c r="Q182" s="186">
        <f t="shared" ca="1" si="86"/>
        <v>6.0434831452230033E-2</v>
      </c>
      <c r="R182" s="186">
        <f t="shared" ca="1" si="86"/>
        <v>0.92309707183146894</v>
      </c>
      <c r="S182" s="186" t="e">
        <f t="shared" ca="1" si="86"/>
        <v>#VALUE!</v>
      </c>
      <c r="T182" s="186" t="e">
        <f t="shared" ca="1" si="86"/>
        <v>#VALUE!</v>
      </c>
      <c r="U182" s="186">
        <f t="shared" ca="1" si="86"/>
        <v>0.92309707183146894</v>
      </c>
      <c r="V182" s="186" t="e">
        <f t="shared" ca="1" si="86"/>
        <v>#VALUE!</v>
      </c>
      <c r="W182" s="20"/>
      <c r="X182" s="20"/>
      <c r="Y182" s="20"/>
      <c r="Z182" s="20"/>
      <c r="AA182" s="20"/>
      <c r="AB182" s="20"/>
      <c r="AC182" s="20"/>
      <c r="AE182" s="20"/>
      <c r="AF182" s="20"/>
      <c r="AG182" s="20"/>
      <c r="AH182" s="20"/>
      <c r="AI182" s="20"/>
      <c r="AJ182" s="20"/>
      <c r="AK182" s="20"/>
      <c r="AL182" s="20"/>
      <c r="AM182" s="20"/>
      <c r="AN182" s="20"/>
      <c r="AO182" s="188"/>
      <c r="AP182" s="20"/>
      <c r="AQ182" s="20"/>
      <c r="AR182" s="20"/>
      <c r="AS182" s="20"/>
    </row>
    <row r="183" spans="1:45" x14ac:dyDescent="0.25">
      <c r="A183" s="52">
        <v>3</v>
      </c>
      <c r="B183" s="52">
        <v>2</v>
      </c>
      <c r="C183" s="162" t="str">
        <f t="shared" si="87"/>
        <v>sev</v>
      </c>
      <c r="K183" s="162">
        <f t="shared" ca="1" si="85"/>
        <v>5.2784123080534448E-15</v>
      </c>
      <c r="O183" s="162">
        <f t="shared" ca="1" si="86"/>
        <v>0.16871746730599818</v>
      </c>
      <c r="P183" s="162">
        <f t="shared" ca="1" si="86"/>
        <v>0.1223676944922969</v>
      </c>
      <c r="Q183" s="162">
        <f t="shared" ca="1" si="86"/>
        <v>0.31014860486160778</v>
      </c>
      <c r="R183" s="162">
        <f t="shared" ca="1" si="86"/>
        <v>33.84328194932673</v>
      </c>
      <c r="S183" s="162" t="e">
        <f t="shared" ca="1" si="86"/>
        <v>#VALUE!</v>
      </c>
      <c r="T183" s="162" t="e">
        <f t="shared" ca="1" si="86"/>
        <v>#VALUE!</v>
      </c>
      <c r="U183" s="162">
        <f t="shared" ca="1" si="86"/>
        <v>33.84328194932673</v>
      </c>
      <c r="V183" s="162" t="e">
        <f t="shared" ca="1" si="86"/>
        <v>#VALUE!</v>
      </c>
    </row>
    <row r="184" spans="1:45" x14ac:dyDescent="0.25">
      <c r="A184" s="52">
        <v>4</v>
      </c>
      <c r="B184" s="52">
        <v>1</v>
      </c>
      <c r="C184" s="162" t="str">
        <f t="shared" si="87"/>
        <v>F</v>
      </c>
      <c r="K184" s="162">
        <f t="shared" ca="1" si="85"/>
        <v>3.1995712784282959E+33</v>
      </c>
      <c r="O184" s="162">
        <f t="shared" ca="1" si="86"/>
        <v>6.411814387805653</v>
      </c>
      <c r="P184" s="162">
        <f t="shared" ca="1" si="86"/>
        <v>0.15199704199667416</v>
      </c>
      <c r="Q184" s="162">
        <f t="shared" ca="1" si="86"/>
        <v>5.7246694314583939</v>
      </c>
      <c r="R184" s="162">
        <f t="shared" ca="1" si="86"/>
        <v>1068.3031368189065</v>
      </c>
      <c r="S184" s="162" t="e">
        <f t="shared" ca="1" si="86"/>
        <v>#VALUE!</v>
      </c>
      <c r="T184" s="162" t="e">
        <f t="shared" ca="1" si="86"/>
        <v>#VALUE!</v>
      </c>
      <c r="U184" s="162">
        <f t="shared" ca="1" si="86"/>
        <v>1068.3031368189065</v>
      </c>
      <c r="V184" s="162" t="e">
        <f t="shared" ca="1" si="86"/>
        <v>#VALUE!</v>
      </c>
    </row>
    <row r="185" spans="1:45" x14ac:dyDescent="0.25">
      <c r="A185" s="52">
        <v>4</v>
      </c>
      <c r="B185" s="52">
        <v>2</v>
      </c>
      <c r="C185" s="162" t="str">
        <f t="shared" si="87"/>
        <v>df</v>
      </c>
      <c r="K185" s="162">
        <f t="shared" ca="1" si="85"/>
        <v>89</v>
      </c>
      <c r="O185" s="162">
        <f t="shared" ca="1" si="86"/>
        <v>89</v>
      </c>
      <c r="P185" s="162">
        <f t="shared" ca="1" si="86"/>
        <v>89</v>
      </c>
      <c r="Q185" s="162">
        <f t="shared" ca="1" si="86"/>
        <v>89</v>
      </c>
      <c r="R185" s="162">
        <f t="shared" ca="1" si="86"/>
        <v>89</v>
      </c>
      <c r="S185" s="162" t="e">
        <f t="shared" ca="1" si="86"/>
        <v>#VALUE!</v>
      </c>
      <c r="T185" s="162" t="e">
        <f t="shared" ca="1" si="86"/>
        <v>#VALUE!</v>
      </c>
      <c r="U185" s="162">
        <f t="shared" ca="1" si="86"/>
        <v>89</v>
      </c>
      <c r="V185" s="162" t="e">
        <f t="shared" ca="1" si="86"/>
        <v>#VALUE!</v>
      </c>
    </row>
    <row r="186" spans="1:45" x14ac:dyDescent="0.25">
      <c r="A186" s="52">
        <v>5</v>
      </c>
      <c r="B186" s="52">
        <v>1</v>
      </c>
      <c r="C186" s="162" t="str">
        <f t="shared" si="87"/>
        <v>ssreg</v>
      </c>
      <c r="K186" s="162">
        <f t="shared" ca="1" si="85"/>
        <v>89145.291895604416</v>
      </c>
      <c r="O186" s="162">
        <f t="shared" ca="1" si="86"/>
        <v>0.18251603960038576</v>
      </c>
      <c r="P186" s="162">
        <f t="shared" ca="1" si="86"/>
        <v>2.2759813109087812E-3</v>
      </c>
      <c r="Q186" s="162">
        <f t="shared" ca="1" si="86"/>
        <v>0.55066830128268407</v>
      </c>
      <c r="R186" s="162">
        <f t="shared" ca="1" si="86"/>
        <v>1223599.9420836256</v>
      </c>
      <c r="S186" s="162" t="e">
        <f t="shared" ca="1" si="86"/>
        <v>#VALUE!</v>
      </c>
      <c r="T186" s="162" t="e">
        <f t="shared" ca="1" si="86"/>
        <v>#VALUE!</v>
      </c>
      <c r="U186" s="162">
        <f t="shared" ca="1" si="86"/>
        <v>1223599.9420836256</v>
      </c>
      <c r="V186" s="162" t="e">
        <f t="shared" ca="1" si="86"/>
        <v>#VALUE!</v>
      </c>
    </row>
    <row r="187" spans="1:45" x14ac:dyDescent="0.25">
      <c r="A187" s="52">
        <v>5</v>
      </c>
      <c r="B187" s="52">
        <v>2</v>
      </c>
      <c r="C187" s="162" t="str">
        <f t="shared" si="87"/>
        <v>ssresid</v>
      </c>
      <c r="K187" s="162">
        <f t="shared" ca="1" si="85"/>
        <v>2.479685647949098E-27</v>
      </c>
      <c r="O187" s="162">
        <f t="shared" ca="1" si="86"/>
        <v>2.5334369558994005</v>
      </c>
      <c r="P187" s="162">
        <f t="shared" ca="1" si="86"/>
        <v>1.3326728863270496</v>
      </c>
      <c r="Q187" s="162">
        <f t="shared" ca="1" si="86"/>
        <v>8.5611019816865515</v>
      </c>
      <c r="R187" s="162">
        <f t="shared" ca="1" si="86"/>
        <v>101937.72824604457</v>
      </c>
      <c r="S187" s="162" t="e">
        <f t="shared" ca="1" si="86"/>
        <v>#VALUE!</v>
      </c>
      <c r="T187" s="162" t="e">
        <f t="shared" ca="1" si="86"/>
        <v>#VALUE!</v>
      </c>
      <c r="U187" s="162">
        <f t="shared" ca="1" si="86"/>
        <v>101937.72824604457</v>
      </c>
      <c r="V187" s="162" t="e">
        <f t="shared" ca="1" si="86"/>
        <v>#VALUE!</v>
      </c>
    </row>
    <row r="188" spans="1:45" x14ac:dyDescent="0.25">
      <c r="A188" s="21"/>
      <c r="B188" s="21"/>
      <c r="C188" s="162" t="s">
        <v>537</v>
      </c>
      <c r="K188" s="180">
        <f ca="1">K178/K180</f>
        <v>5.6564752968861232E+16</v>
      </c>
      <c r="O188" s="180">
        <f ca="1">O178/O180</f>
        <v>-2.5321560749301519</v>
      </c>
      <c r="P188" s="180">
        <f t="shared" ref="P188:V188" ca="1" si="88">P178/P180</f>
        <v>-0.38986798021461966</v>
      </c>
      <c r="Q188" s="180">
        <f t="shared" ca="1" si="88"/>
        <v>-2.3926281431635865</v>
      </c>
      <c r="R188" s="180">
        <f t="shared" ca="1" si="88"/>
        <v>32.684906865691161</v>
      </c>
      <c r="S188" s="180" t="e">
        <f t="shared" ca="1" si="88"/>
        <v>#VALUE!</v>
      </c>
      <c r="T188" s="180" t="e">
        <f t="shared" ca="1" si="88"/>
        <v>#VALUE!</v>
      </c>
      <c r="U188" s="180">
        <f t="shared" ca="1" si="88"/>
        <v>32.684906865691161</v>
      </c>
      <c r="V188" s="180" t="e">
        <f t="shared" ca="1" si="88"/>
        <v>#VALUE!</v>
      </c>
    </row>
    <row r="189" spans="1:45" x14ac:dyDescent="0.25">
      <c r="A189" s="21"/>
      <c r="B189" s="21"/>
      <c r="C189" s="162" t="s">
        <v>538</v>
      </c>
      <c r="K189" s="180">
        <f ca="1">K179/K181</f>
        <v>8.8637786803436356</v>
      </c>
      <c r="O189" s="180">
        <f ca="1">O179/O181</f>
        <v>11.120992330118547</v>
      </c>
      <c r="P189" s="180">
        <f t="shared" ref="P189:V189" ca="1" si="89">P179/P181</f>
        <v>11.143172454603636</v>
      </c>
      <c r="Q189" s="180">
        <f t="shared" ca="1" si="89"/>
        <v>12.327846676089466</v>
      </c>
      <c r="R189" s="180">
        <f t="shared" ca="1" si="89"/>
        <v>-0.3758479620965432</v>
      </c>
      <c r="S189" s="180" t="e">
        <f t="shared" ca="1" si="89"/>
        <v>#VALUE!</v>
      </c>
      <c r="T189" s="180" t="e">
        <f t="shared" ca="1" si="89"/>
        <v>#VALUE!</v>
      </c>
      <c r="U189" s="180">
        <f t="shared" ca="1" si="89"/>
        <v>-0.3758479620965432</v>
      </c>
      <c r="V189" s="180" t="e">
        <f t="shared" ca="1" si="89"/>
        <v>#VALUE!</v>
      </c>
    </row>
    <row r="190" spans="1:45" x14ac:dyDescent="0.25">
      <c r="A190" s="21"/>
      <c r="B190" s="21"/>
      <c r="C190" s="162" t="s">
        <v>539</v>
      </c>
      <c r="K190" s="162">
        <v>2</v>
      </c>
      <c r="O190" s="162">
        <v>2</v>
      </c>
      <c r="P190" s="162">
        <v>2</v>
      </c>
      <c r="Q190" s="162">
        <v>2</v>
      </c>
      <c r="R190" s="162">
        <v>2</v>
      </c>
      <c r="S190" s="162">
        <v>2</v>
      </c>
      <c r="T190" s="162">
        <v>2</v>
      </c>
      <c r="U190" s="162">
        <v>2</v>
      </c>
      <c r="V190" s="162">
        <v>2</v>
      </c>
    </row>
    <row r="191" spans="1:45" x14ac:dyDescent="0.25">
      <c r="A191" s="21"/>
      <c r="B191" s="21"/>
      <c r="C191" s="186" t="s">
        <v>540</v>
      </c>
      <c r="K191" s="162">
        <v>1</v>
      </c>
      <c r="O191" s="162">
        <v>1</v>
      </c>
      <c r="P191" s="162">
        <v>1</v>
      </c>
      <c r="Q191" s="162">
        <v>1</v>
      </c>
      <c r="R191" s="162">
        <v>1</v>
      </c>
      <c r="S191" s="162">
        <v>1</v>
      </c>
      <c r="T191" s="162">
        <v>1</v>
      </c>
      <c r="U191" s="162">
        <v>1</v>
      </c>
      <c r="V191" s="162">
        <v>1</v>
      </c>
    </row>
    <row r="192" spans="1:45" x14ac:dyDescent="0.25">
      <c r="A192" s="21"/>
      <c r="B192" s="21"/>
      <c r="C192" s="186" t="s">
        <v>544</v>
      </c>
      <c r="K192" s="162">
        <f ca="1">TDIST(ABS(K188),K$185,K$190)</f>
        <v>0</v>
      </c>
      <c r="O192" s="162">
        <f ca="1">TDIST(ABS(O188),O$185,O$190)</f>
        <v>1.3090082837440488E-2</v>
      </c>
      <c r="P192" s="162">
        <f t="shared" ref="P192:V192" ca="1" si="90">TDIST(ABS(P188),P$185,P$190)</f>
        <v>0.69756561210302404</v>
      </c>
      <c r="Q192" s="162">
        <f t="shared" ca="1" si="90"/>
        <v>1.8830681474379905E-2</v>
      </c>
      <c r="R192" s="162">
        <f t="shared" ca="1" si="90"/>
        <v>2.3305732529594139E-51</v>
      </c>
      <c r="S192" s="162" t="e">
        <f t="shared" ca="1" si="90"/>
        <v>#VALUE!</v>
      </c>
      <c r="T192" s="162" t="e">
        <f t="shared" ca="1" si="90"/>
        <v>#VALUE!</v>
      </c>
      <c r="U192" s="162">
        <f t="shared" ca="1" si="90"/>
        <v>2.3305732529594139E-51</v>
      </c>
      <c r="V192" s="162" t="e">
        <f t="shared" ca="1" si="90"/>
        <v>#VALUE!</v>
      </c>
    </row>
    <row r="193" spans="1:27" x14ac:dyDescent="0.25">
      <c r="A193" s="21"/>
      <c r="B193" s="21"/>
      <c r="C193" s="186" t="s">
        <v>545</v>
      </c>
      <c r="K193" s="162">
        <f ca="1">TDIST(ABS(K189),K$166,K$171)</f>
        <v>7.1906034279853594E-14</v>
      </c>
      <c r="O193" s="162">
        <f ca="1">TDIST(ABS(O189),O$166,O$171)</f>
        <v>1.6021781852661628E-18</v>
      </c>
      <c r="P193" s="162">
        <f t="shared" ref="P193:V193" ca="1" si="91">TDIST(ABS(P189),P$166,P$171)</f>
        <v>1.4439104175893274E-18</v>
      </c>
      <c r="Q193" s="162">
        <f t="shared" ca="1" si="91"/>
        <v>5.9348488992552906E-21</v>
      </c>
      <c r="R193" s="162">
        <f t="shared" ca="1" si="91"/>
        <v>0.70792430686806473</v>
      </c>
      <c r="S193" s="162" t="e">
        <f t="shared" ca="1" si="91"/>
        <v>#VALUE!</v>
      </c>
      <c r="T193" s="162" t="e">
        <f t="shared" ca="1" si="91"/>
        <v>#VALUE!</v>
      </c>
      <c r="U193" s="162">
        <f t="shared" ca="1" si="91"/>
        <v>0.70792430686806473</v>
      </c>
      <c r="V193" s="162" t="e">
        <f t="shared" ca="1" si="91"/>
        <v>#VALUE!</v>
      </c>
    </row>
    <row r="194" spans="1:27" x14ac:dyDescent="0.25">
      <c r="K194" s="75"/>
    </row>
    <row r="195" spans="1:27" ht="26.4" x14ac:dyDescent="0.25">
      <c r="K195" s="229" t="str">
        <f>$X$1</f>
        <v>Traffic Dir</v>
      </c>
      <c r="O195" s="175" t="str">
        <f t="shared" ref="O195:V195" si="92">$X$1</f>
        <v>Traffic Dir</v>
      </c>
      <c r="P195" s="175" t="str">
        <f t="shared" si="92"/>
        <v>Traffic Dir</v>
      </c>
      <c r="Q195" s="175" t="str">
        <f t="shared" si="92"/>
        <v>Traffic Dir</v>
      </c>
      <c r="R195" s="175" t="str">
        <f t="shared" si="92"/>
        <v>Traffic Dir</v>
      </c>
      <c r="S195" s="175" t="str">
        <f t="shared" si="92"/>
        <v>Traffic Dir</v>
      </c>
      <c r="T195" s="175" t="str">
        <f t="shared" si="92"/>
        <v>Traffic Dir</v>
      </c>
      <c r="U195" s="175" t="str">
        <f t="shared" si="92"/>
        <v>Traffic Dir</v>
      </c>
      <c r="V195" s="175" t="str">
        <f t="shared" si="92"/>
        <v>Traffic Dir</v>
      </c>
    </row>
    <row r="196" spans="1:27" x14ac:dyDescent="0.25">
      <c r="K196" s="230">
        <f ca="1">$AA196*K$121+K$122</f>
        <v>35.12973568106235</v>
      </c>
      <c r="O196" s="75">
        <f t="shared" ref="O196:V197" ca="1" si="93">$AA196*O$121+O$122</f>
        <v>0.40682027396132248</v>
      </c>
      <c r="P196" s="75">
        <f t="shared" ca="1" si="93"/>
        <v>7.0282362923218211E-2</v>
      </c>
      <c r="Q196" s="75">
        <f t="shared" ca="1" si="93"/>
        <v>7.9608038476054577E-2</v>
      </c>
      <c r="R196" s="230">
        <f t="shared" ca="1" si="93"/>
        <v>134.38097047657365</v>
      </c>
      <c r="S196" s="230" t="e">
        <f t="shared" ca="1" si="93"/>
        <v>#VALUE!</v>
      </c>
      <c r="T196" s="230" t="e">
        <f t="shared" si="93"/>
        <v>#VALUE!</v>
      </c>
      <c r="U196" s="230">
        <f t="shared" ca="1" si="93"/>
        <v>134.38097047657365</v>
      </c>
      <c r="V196" s="230" t="e">
        <f t="shared" ca="1" si="93"/>
        <v>#VALUE!</v>
      </c>
      <c r="X196" s="16">
        <v>0</v>
      </c>
      <c r="AA196" s="20">
        <v>0</v>
      </c>
    </row>
    <row r="197" spans="1:27" x14ac:dyDescent="0.25">
      <c r="K197" s="230">
        <f ca="1">$AA197*K$121+K$122</f>
        <v>32.283845622837987</v>
      </c>
      <c r="O197" s="75">
        <f t="shared" ca="1" si="93"/>
        <v>2.1292671752080272E-2</v>
      </c>
      <c r="P197" s="75">
        <f t="shared" ca="1" si="93"/>
        <v>0.37238145302822756</v>
      </c>
      <c r="Q197" s="75">
        <f t="shared" ca="1" si="93"/>
        <v>1.0939026526431639</v>
      </c>
      <c r="R197" s="230">
        <f t="shared" ca="1" si="93"/>
        <v>112.51714919398029</v>
      </c>
      <c r="S197" s="230" t="e">
        <f t="shared" ca="1" si="93"/>
        <v>#VALUE!</v>
      </c>
      <c r="T197" s="230" t="e">
        <f t="shared" si="93"/>
        <v>#VALUE!</v>
      </c>
      <c r="U197" s="230">
        <f t="shared" ca="1" si="93"/>
        <v>112.51714919398029</v>
      </c>
      <c r="V197" s="230" t="e">
        <f t="shared" ca="1" si="93"/>
        <v>#VALUE!</v>
      </c>
      <c r="X197" s="16">
        <f>X$114</f>
        <v>51380</v>
      </c>
      <c r="AA197" s="20">
        <v>1</v>
      </c>
    </row>
    <row r="198" spans="1:27" x14ac:dyDescent="0.25">
      <c r="K198" s="230"/>
      <c r="R198" s="230"/>
      <c r="S198" s="230"/>
      <c r="T198" s="230"/>
      <c r="U198" s="230"/>
      <c r="V198" s="230"/>
    </row>
    <row r="199" spans="1:27" ht="26.4" x14ac:dyDescent="0.25">
      <c r="K199" s="229" t="str">
        <f>$Y$1</f>
        <v>Loc to ASU</v>
      </c>
      <c r="O199" s="175" t="str">
        <f t="shared" ref="O199:V199" si="94">$Y$1</f>
        <v>Loc to ASU</v>
      </c>
      <c r="P199" s="175" t="str">
        <f t="shared" si="94"/>
        <v>Loc to ASU</v>
      </c>
      <c r="Q199" s="175" t="str">
        <f t="shared" si="94"/>
        <v>Loc to ASU</v>
      </c>
      <c r="R199" s="229" t="str">
        <f t="shared" si="94"/>
        <v>Loc to ASU</v>
      </c>
      <c r="S199" s="229" t="str">
        <f t="shared" si="94"/>
        <v>Loc to ASU</v>
      </c>
      <c r="T199" s="229" t="str">
        <f t="shared" si="94"/>
        <v>Loc to ASU</v>
      </c>
      <c r="U199" s="229" t="str">
        <f t="shared" si="94"/>
        <v>Loc to ASU</v>
      </c>
      <c r="V199" s="229" t="str">
        <f t="shared" si="94"/>
        <v>Loc to ASU</v>
      </c>
    </row>
    <row r="200" spans="1:27" x14ac:dyDescent="0.25">
      <c r="K200" s="230">
        <f ca="1">$Y200*K$159+K$160</f>
        <v>47.85045491941883</v>
      </c>
      <c r="O200" s="75">
        <f t="shared" ref="O200:V201" ca="1" si="95">$Y200*O$159+O$160</f>
        <v>0.1934174983697442</v>
      </c>
      <c r="P200" s="75">
        <f t="shared" ca="1" si="95"/>
        <v>0.18271817425172818</v>
      </c>
      <c r="Q200" s="75">
        <f t="shared" ca="1" si="95"/>
        <v>0.38966387187723839</v>
      </c>
      <c r="R200" s="230">
        <f t="shared" ca="1" si="95"/>
        <v>173.10157252782599</v>
      </c>
      <c r="S200" s="230" t="e">
        <f t="shared" ca="1" si="95"/>
        <v>#VALUE!</v>
      </c>
      <c r="T200" s="230" t="e">
        <f t="shared" si="95"/>
        <v>#VALUE!</v>
      </c>
      <c r="U200" s="230">
        <f t="shared" ca="1" si="95"/>
        <v>173.10157252782599</v>
      </c>
      <c r="V200" s="230" t="e">
        <f t="shared" ca="1" si="95"/>
        <v>#VALUE!</v>
      </c>
      <c r="Y200" s="16">
        <v>0</v>
      </c>
      <c r="AA200" s="20"/>
    </row>
    <row r="201" spans="1:27" x14ac:dyDescent="0.25">
      <c r="K201" s="230" t="e">
        <f ca="1">$Y201*K$159+K$160</f>
        <v>#N/A</v>
      </c>
      <c r="O201" s="75" t="e">
        <f t="shared" ca="1" si="95"/>
        <v>#N/A</v>
      </c>
      <c r="P201" s="75" t="e">
        <f t="shared" ca="1" si="95"/>
        <v>#N/A</v>
      </c>
      <c r="Q201" s="75" t="e">
        <f t="shared" ca="1" si="95"/>
        <v>#N/A</v>
      </c>
      <c r="R201" s="230" t="e">
        <f t="shared" ca="1" si="95"/>
        <v>#N/A</v>
      </c>
      <c r="S201" s="230" t="e">
        <f t="shared" ca="1" si="95"/>
        <v>#N/A</v>
      </c>
      <c r="T201" s="230" t="e">
        <f t="shared" si="95"/>
        <v>#N/A</v>
      </c>
      <c r="U201" s="230" t="e">
        <f t="shared" ca="1" si="95"/>
        <v>#N/A</v>
      </c>
      <c r="V201" s="230" t="e">
        <f t="shared" ca="1" si="95"/>
        <v>#N/A</v>
      </c>
      <c r="Y201" s="16" t="e">
        <f>Y$114</f>
        <v>#N/A</v>
      </c>
      <c r="AA201" s="20"/>
    </row>
    <row r="202" spans="1:27" x14ac:dyDescent="0.25">
      <c r="K202" s="230"/>
      <c r="R202" s="230"/>
      <c r="S202" s="230"/>
      <c r="T202" s="230"/>
      <c r="U202" s="230"/>
      <c r="V202" s="230"/>
    </row>
    <row r="203" spans="1:27" ht="26.4" x14ac:dyDescent="0.25">
      <c r="K203" s="229" t="str">
        <f>$Z$1</f>
        <v>Lane in Dir</v>
      </c>
      <c r="O203" s="175" t="str">
        <f t="shared" ref="O203:V203" si="96">$Z$1</f>
        <v>Lane in Dir</v>
      </c>
      <c r="P203" s="175" t="str">
        <f t="shared" si="96"/>
        <v>Lane in Dir</v>
      </c>
      <c r="Q203" s="175" t="str">
        <f t="shared" si="96"/>
        <v>Lane in Dir</v>
      </c>
      <c r="R203" s="229" t="str">
        <f t="shared" si="96"/>
        <v>Lane in Dir</v>
      </c>
      <c r="S203" s="229" t="str">
        <f t="shared" si="96"/>
        <v>Lane in Dir</v>
      </c>
      <c r="T203" s="229" t="str">
        <f t="shared" si="96"/>
        <v>Lane in Dir</v>
      </c>
      <c r="U203" s="229" t="str">
        <f t="shared" si="96"/>
        <v>Lane in Dir</v>
      </c>
      <c r="V203" s="229" t="str">
        <f t="shared" si="96"/>
        <v>Lane in Dir</v>
      </c>
    </row>
    <row r="204" spans="1:27" x14ac:dyDescent="0.25">
      <c r="K204" s="230">
        <f ca="1">$Z204*K$159+K$160</f>
        <v>63.479210316394315</v>
      </c>
      <c r="O204" s="75">
        <f t="shared" ref="O204:V205" ca="1" si="97">$Z204*O$159+O$160</f>
        <v>0.14708752133444311</v>
      </c>
      <c r="P204" s="75">
        <f t="shared" ca="1" si="97"/>
        <v>0.16284941397278541</v>
      </c>
      <c r="Q204" s="75">
        <f t="shared" ca="1" si="97"/>
        <v>0.27593282952803644</v>
      </c>
      <c r="R204" s="230">
        <f t="shared" ca="1" si="97"/>
        <v>228.67068762296375</v>
      </c>
      <c r="S204" s="230" t="e">
        <f t="shared" ca="1" si="97"/>
        <v>#VALUE!</v>
      </c>
      <c r="T204" s="230" t="e">
        <f t="shared" si="97"/>
        <v>#VALUE!</v>
      </c>
      <c r="U204" s="230">
        <f t="shared" ca="1" si="97"/>
        <v>228.67068762296375</v>
      </c>
      <c r="V204" s="230" t="e">
        <f t="shared" ca="1" si="97"/>
        <v>#VALUE!</v>
      </c>
      <c r="Z204" s="16">
        <v>-1</v>
      </c>
      <c r="AA204" s="20"/>
    </row>
    <row r="205" spans="1:27" x14ac:dyDescent="0.25">
      <c r="K205" s="230">
        <f ca="1">$Z205*K$159+K$160</f>
        <v>32.221699522443345</v>
      </c>
      <c r="O205" s="75">
        <f t="shared" ca="1" si="97"/>
        <v>0.23974747540504529</v>
      </c>
      <c r="P205" s="75">
        <f t="shared" ca="1" si="97"/>
        <v>0.20258693453067095</v>
      </c>
      <c r="Q205" s="75">
        <f t="shared" ca="1" si="97"/>
        <v>0.50339491422644034</v>
      </c>
      <c r="R205" s="230">
        <f t="shared" ca="1" si="97"/>
        <v>117.53245743268823</v>
      </c>
      <c r="S205" s="230" t="e">
        <f t="shared" ca="1" si="97"/>
        <v>#VALUE!</v>
      </c>
      <c r="T205" s="230" t="e">
        <f t="shared" si="97"/>
        <v>#VALUE!</v>
      </c>
      <c r="U205" s="230">
        <f t="shared" ca="1" si="97"/>
        <v>117.53245743268823</v>
      </c>
      <c r="V205" s="230" t="e">
        <f t="shared" ca="1" si="97"/>
        <v>#VALUE!</v>
      </c>
      <c r="Z205" s="16">
        <v>1</v>
      </c>
      <c r="AA205" s="20"/>
    </row>
  </sheetData>
  <sortState ref="A2:AY97">
    <sortCondition ref="X2:X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
  <sheetViews>
    <sheetView topLeftCell="A60" zoomScale="70" workbookViewId="0">
      <selection activeCell="A88" sqref="A88"/>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9"/>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8" t="s">
        <v>975</v>
      </c>
      <c r="U1" s="338" t="s">
        <v>980</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70"/>
      <c r="F2" s="52">
        <f>INDEX(Summary!$5:$59,$A2,F$67)</f>
        <v>29</v>
      </c>
      <c r="G2" s="52">
        <f>INDEX(Summary!$5:$59,$A2,G$67)</f>
        <v>29</v>
      </c>
      <c r="H2" s="52" t="e">
        <f>INDEX(Summary!$5:$59,$A2,H$67)</f>
        <v>#N/A</v>
      </c>
      <c r="I2" s="52">
        <f ca="1">INDEX(Summary!$5:$59,$A2,I$67)</f>
        <v>0.13793023609788874</v>
      </c>
      <c r="J2" s="83">
        <f ca="1">INDEX(Summary!$5:$59,$A2,J$67)</f>
        <v>0.74137859798719774</v>
      </c>
      <c r="K2" s="83">
        <f ca="1">INDEX(Summary!$5:$59,$A2,K$67)</f>
        <v>0.1896543240159308</v>
      </c>
      <c r="L2" s="83">
        <f ca="1">INDEX(Summary!$5:$59,$A2,L$67)</f>
        <v>0.29310349982858863</v>
      </c>
      <c r="M2" s="220">
        <f>INDEX(Summary!$5:$59,$A2,M$67)</f>
        <v>58</v>
      </c>
      <c r="N2" s="220">
        <f>INDEX(Summary!$5:$59,$A2,N$67)</f>
        <v>58</v>
      </c>
      <c r="O2" s="220" t="e">
        <f>INDEX(Summary!$5:$59,$A2,O$67)</f>
        <v>#N/A</v>
      </c>
      <c r="P2" s="220">
        <f>INDEX(Summary!$5:$59,$A2,P$67)</f>
        <v>58</v>
      </c>
      <c r="Q2" s="220">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70"/>
      <c r="F3" s="52">
        <f ca="1">INDEX(Summary!$5:$59,$A3,F$67)</f>
        <v>63.625</v>
      </c>
      <c r="G3" s="52">
        <f>INDEX(Summary!$5:$59,$A3,G$67)</f>
        <v>49</v>
      </c>
      <c r="H3" s="52">
        <f ca="1">INDEX(Summary!$5:$59,$A3,H$67)</f>
        <v>78.25</v>
      </c>
      <c r="I3" s="52">
        <f ca="1">INDEX(Summary!$5:$59,$A3,I$67)</f>
        <v>0.20628696822568005</v>
      </c>
      <c r="J3" s="83">
        <f ca="1">INDEX(Summary!$5:$59,$A3,J$67)</f>
        <v>0.42043289796617539</v>
      </c>
      <c r="K3" s="83">
        <f ca="1">INDEX(Summary!$5:$59,$A3,K$67)</f>
        <v>0.13949000513685655</v>
      </c>
      <c r="L3" s="83">
        <f ca="1">INDEX(Summary!$5:$59,$A3,L$67)</f>
        <v>0.23772043560702175</v>
      </c>
      <c r="M3" s="220">
        <f ca="1">INDEX(Summary!$5:$59,$A3,M$67)</f>
        <v>254.5</v>
      </c>
      <c r="N3" s="220">
        <f>INDEX(Summary!$5:$59,$A3,N$67)</f>
        <v>98</v>
      </c>
      <c r="O3" s="220">
        <f ca="1">INDEX(Summary!$5:$59,$A3,O$67)</f>
        <v>156.5</v>
      </c>
      <c r="P3" s="220">
        <f ca="1">INDEX(Summary!$5:$59,$A3,P$67)</f>
        <v>254.5</v>
      </c>
      <c r="Q3" s="220">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70"/>
      <c r="F4" s="52">
        <f>INDEX(Summary!$5:$59,$A4,F$67)</f>
        <v>61</v>
      </c>
      <c r="G4" s="52">
        <f>INDEX(Summary!$5:$59,$A4,G$67)</f>
        <v>49</v>
      </c>
      <c r="H4" s="52">
        <f>INDEX(Summary!$5:$59,$A4,H$67)</f>
        <v>73</v>
      </c>
      <c r="I4" s="52">
        <f ca="1">INDEX(Summary!$5:$59,$A4,I$67)</f>
        <v>0.20082020519837165</v>
      </c>
      <c r="J4" s="83">
        <f ca="1">INDEX(Summary!$5:$59,$A4,J$67)</f>
        <v>0.29508160606408823</v>
      </c>
      <c r="K4" s="83">
        <f ca="1">INDEX(Summary!$5:$59,$A4,K$67)</f>
        <v>0.22541076824376197</v>
      </c>
      <c r="L4" s="83">
        <f ca="1">INDEX(Summary!$5:$59,$A4,L$67)</f>
        <v>0.89344347089216314</v>
      </c>
      <c r="M4" s="220">
        <f>INDEX(Summary!$5:$59,$A4,M$67)</f>
        <v>244</v>
      </c>
      <c r="N4" s="220">
        <f>INDEX(Summary!$5:$59,$A4,N$67)</f>
        <v>98</v>
      </c>
      <c r="O4" s="220">
        <f>INDEX(Summary!$5:$59,$A4,O$67)</f>
        <v>146</v>
      </c>
      <c r="P4" s="220">
        <f>INDEX(Summary!$5:$59,$A4,P$67)</f>
        <v>244</v>
      </c>
      <c r="Q4" s="220">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70"/>
      <c r="F5" s="52">
        <f>INDEX(Summary!$5:$59,$A5,F$67)</f>
        <v>30</v>
      </c>
      <c r="G5" s="52">
        <f>INDEX(Summary!$5:$59,$A5,G$67)</f>
        <v>19.5</v>
      </c>
      <c r="H5" s="52">
        <f>INDEX(Summary!$5:$59,$A5,H$67)</f>
        <v>40.5</v>
      </c>
      <c r="I5" s="52">
        <f ca="1">INDEX(Summary!$5:$59,$A5,I$67)</f>
        <v>0.16666722028840467</v>
      </c>
      <c r="J5" s="83">
        <f ca="1">INDEX(Summary!$5:$59,$A5,J$67)</f>
        <v>0.2999995739072307</v>
      </c>
      <c r="K5" s="83">
        <f ca="1">INDEX(Summary!$5:$59,$A5,K$67)</f>
        <v>0.2500001208667389</v>
      </c>
      <c r="L5" s="83">
        <f ca="1">INDEX(Summary!$5:$59,$A5,L$67)</f>
        <v>0.70833268716052356</v>
      </c>
      <c r="M5" s="220">
        <f>INDEX(Summary!$5:$59,$A5,M$67)</f>
        <v>120</v>
      </c>
      <c r="N5" s="220">
        <f>INDEX(Summary!$5:$59,$A5,N$67)</f>
        <v>39</v>
      </c>
      <c r="O5" s="220">
        <f>INDEX(Summary!$5:$59,$A5,O$67)</f>
        <v>81</v>
      </c>
      <c r="P5" s="220">
        <f>INDEX(Summary!$5:$59,$A5,P$67)</f>
        <v>120</v>
      </c>
      <c r="Q5" s="220">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70"/>
      <c r="F6" s="52">
        <f>INDEX(Summary!$5:$59,$A6,F$67)</f>
        <v>101.25</v>
      </c>
      <c r="G6" s="52">
        <f>INDEX(Summary!$5:$59,$A6,G$67)</f>
        <v>73.5</v>
      </c>
      <c r="H6" s="52">
        <f>INDEX(Summary!$5:$59,$A6,H$67)</f>
        <v>129</v>
      </c>
      <c r="I6" s="52">
        <f ca="1">INDEX(Summary!$5:$59,$A6,I$67)</f>
        <v>0.23703611201679442</v>
      </c>
      <c r="J6" s="83">
        <f ca="1">INDEX(Summary!$5:$59,$A6,J$67)</f>
        <v>0.21234577144352645</v>
      </c>
      <c r="K6" s="83">
        <f ca="1">INDEX(Summary!$5:$59,$A6,K$67)</f>
        <v>9.3828142678731782E-2</v>
      </c>
      <c r="L6" s="83">
        <f ca="1">INDEX(Summary!$5:$59,$A6,L$67)</f>
        <v>0.1086424111076944</v>
      </c>
      <c r="M6" s="220">
        <f>INDEX(Summary!$5:$59,$A6,M$67)</f>
        <v>405</v>
      </c>
      <c r="N6" s="220">
        <f>INDEX(Summary!$5:$59,$A6,N$67)</f>
        <v>147</v>
      </c>
      <c r="O6" s="220">
        <f>INDEX(Summary!$5:$59,$A6,O$67)</f>
        <v>258</v>
      </c>
      <c r="P6" s="220">
        <f>INDEX(Summary!$5:$59,$A6,P$67)</f>
        <v>405</v>
      </c>
      <c r="Q6" s="220">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70"/>
      <c r="F7" s="52">
        <f>INDEX(Summary!$5:$59,$A7,F$67)</f>
        <v>78</v>
      </c>
      <c r="G7" s="52">
        <f>INDEX(Summary!$5:$59,$A7,G$67)</f>
        <v>57.5</v>
      </c>
      <c r="H7" s="52">
        <f>INDEX(Summary!$5:$59,$A7,H$67)</f>
        <v>98.5</v>
      </c>
      <c r="I7" s="52">
        <f ca="1">INDEX(Summary!$5:$59,$A7,I$67)</f>
        <v>0.31730710404044749</v>
      </c>
      <c r="J7" s="83">
        <f ca="1">INDEX(Summary!$5:$59,$A7,J$67)</f>
        <v>0.15705113395723114</v>
      </c>
      <c r="K7" s="83">
        <f ca="1">INDEX(Summary!$5:$59,$A7,K$67)</f>
        <v>5.7692784718536422E-2</v>
      </c>
      <c r="L7" s="83">
        <f ca="1">INDEX(Summary!$5:$59,$A7,L$67)</f>
        <v>7.3717076817586838E-2</v>
      </c>
      <c r="M7" s="220">
        <f>INDEX(Summary!$5:$59,$A7,M$67)</f>
        <v>312</v>
      </c>
      <c r="N7" s="220">
        <f>INDEX(Summary!$5:$59,$A7,N$67)</f>
        <v>115</v>
      </c>
      <c r="O7" s="220">
        <f>INDEX(Summary!$5:$59,$A7,O$67)</f>
        <v>197</v>
      </c>
      <c r="P7" s="220">
        <f>INDEX(Summary!$5:$59,$A7,P$67)</f>
        <v>312</v>
      </c>
      <c r="Q7" s="220">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70"/>
      <c r="F8" s="52">
        <f>INDEX(Summary!$5:$59,$A8,F$67)</f>
        <v>20</v>
      </c>
      <c r="G8" s="52">
        <f>INDEX(Summary!$5:$59,$A8,G$67)</f>
        <v>15.5</v>
      </c>
      <c r="H8" s="52">
        <f>INDEX(Summary!$5:$59,$A8,H$67)</f>
        <v>24.5</v>
      </c>
      <c r="I8" s="52">
        <f ca="1">INDEX(Summary!$5:$59,$A8,I$67)</f>
        <v>0.23750049298166775</v>
      </c>
      <c r="J8" s="83">
        <f ca="1">INDEX(Summary!$5:$59,$A8,J$67)</f>
        <v>0.19999945108816106</v>
      </c>
      <c r="K8" s="83">
        <f ca="1">INDEX(Summary!$5:$59,$A8,K$67)</f>
        <v>0.21250022816066674</v>
      </c>
      <c r="L8" s="83">
        <f ca="1">INDEX(Summary!$5:$59,$A8,L$67)</f>
        <v>0.62500004476487747</v>
      </c>
      <c r="M8" s="220">
        <f>INDEX(Summary!$5:$59,$A8,M$67)</f>
        <v>80</v>
      </c>
      <c r="N8" s="220">
        <f>INDEX(Summary!$5:$59,$A8,N$67)</f>
        <v>31</v>
      </c>
      <c r="O8" s="220">
        <f>INDEX(Summary!$5:$59,$A8,O$67)</f>
        <v>49</v>
      </c>
      <c r="P8" s="220">
        <f>INDEX(Summary!$5:$59,$A8,P$67)</f>
        <v>80</v>
      </c>
      <c r="Q8" s="220">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70"/>
      <c r="F9" s="52">
        <f>INDEX(Summary!$5:$59,$A9,F$67)</f>
        <v>112.5</v>
      </c>
      <c r="G9" s="52">
        <f>INDEX(Summary!$5:$59,$A9,G$67)</f>
        <v>112.5</v>
      </c>
      <c r="H9" s="52" t="e">
        <f>INDEX(Summary!$5:$59,$A9,H$67)</f>
        <v>#N/A</v>
      </c>
      <c r="I9" s="52">
        <f ca="1">INDEX(Summary!$5:$59,$A9,I$67)</f>
        <v>0.32444529931870297</v>
      </c>
      <c r="J9" s="83">
        <f ca="1">INDEX(Summary!$5:$59,$A9,J$67)</f>
        <v>0.21333353781358541</v>
      </c>
      <c r="K9" s="83">
        <f ca="1">INDEX(Summary!$5:$59,$A9,K$67)</f>
        <v>6.6667463056723691E-2</v>
      </c>
      <c r="L9" s="83">
        <f ca="1">INDEX(Summary!$5:$59,$A9,L$67)</f>
        <v>0.11111019447815383</v>
      </c>
      <c r="M9" s="220">
        <f>INDEX(Summary!$5:$59,$A9,M$67)</f>
        <v>225</v>
      </c>
      <c r="N9" s="220">
        <f>INDEX(Summary!$5:$59,$A9,N$67)</f>
        <v>225</v>
      </c>
      <c r="O9" s="220" t="e">
        <f>INDEX(Summary!$5:$59,$A9,O$67)</f>
        <v>#N/A</v>
      </c>
      <c r="P9" s="220">
        <f>INDEX(Summary!$5:$59,$A9,P$67)</f>
        <v>225</v>
      </c>
      <c r="Q9" s="220">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70"/>
      <c r="F10" s="52">
        <f>INDEX(Summary!$5:$59,$A10,F$67)</f>
        <v>28</v>
      </c>
      <c r="G10" s="52">
        <f>INDEX(Summary!$5:$59,$A10,G$67)</f>
        <v>26.5</v>
      </c>
      <c r="H10" s="52">
        <f>INDEX(Summary!$5:$59,$A10,H$67)</f>
        <v>29.5</v>
      </c>
      <c r="I10" s="52">
        <f ca="1">INDEX(Summary!$5:$59,$A10,I$67)</f>
        <v>0.24999994264564016</v>
      </c>
      <c r="J10" s="83">
        <f ca="1">INDEX(Summary!$5:$59,$A10,J$67)</f>
        <v>0.56249965757143738</v>
      </c>
      <c r="K10" s="83">
        <f ca="1">INDEX(Summary!$5:$59,$A10,K$67)</f>
        <v>8.9287981169019291E-3</v>
      </c>
      <c r="L10" s="83">
        <f ca="1">INDEX(Summary!$5:$59,$A10,L$67)</f>
        <v>2.7497832826878808E-7</v>
      </c>
      <c r="M10" s="220">
        <f>INDEX(Summary!$5:$59,$A10,M$67)</f>
        <v>112</v>
      </c>
      <c r="N10" s="220">
        <f>INDEX(Summary!$5:$59,$A10,N$67)</f>
        <v>53</v>
      </c>
      <c r="O10" s="220">
        <f>INDEX(Summary!$5:$59,$A10,O$67)</f>
        <v>59</v>
      </c>
      <c r="P10" s="220">
        <f>INDEX(Summary!$5:$59,$A10,P$67)</f>
        <v>112</v>
      </c>
      <c r="Q10" s="220">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70"/>
      <c r="F11" s="52">
        <f ca="1">INDEX(Summary!$5:$59,$A11,F$67)</f>
        <v>52.625</v>
      </c>
      <c r="G11" s="52">
        <f ca="1">INDEX(Summary!$5:$59,$A11,G$67)</f>
        <v>60.75</v>
      </c>
      <c r="H11" s="52">
        <f>INDEX(Summary!$5:$59,$A11,H$67)</f>
        <v>44.5</v>
      </c>
      <c r="I11" s="52">
        <f ca="1">INDEX(Summary!$5:$59,$A11,I$67)</f>
        <v>0.2755353454120707</v>
      </c>
      <c r="J11" s="83">
        <f ca="1">INDEX(Summary!$5:$59,$A11,J$67)</f>
        <v>0.16864521127634807</v>
      </c>
      <c r="K11" s="83">
        <f ca="1">INDEX(Summary!$5:$59,$A11,K$67)</f>
        <v>0.14489232975423666</v>
      </c>
      <c r="L11" s="83">
        <f ca="1">INDEX(Summary!$5:$59,$A11,L$67)</f>
        <v>0.18764786656108581</v>
      </c>
      <c r="M11" s="220">
        <f ca="1">INDEX(Summary!$5:$59,$A11,M$67)</f>
        <v>210.5</v>
      </c>
      <c r="N11" s="220">
        <f ca="1">INDEX(Summary!$5:$59,$A11,N$67)</f>
        <v>121.5</v>
      </c>
      <c r="O11" s="220">
        <f>INDEX(Summary!$5:$59,$A11,O$67)</f>
        <v>89</v>
      </c>
      <c r="P11" s="220">
        <f ca="1">INDEX(Summary!$5:$59,$A11,P$67)</f>
        <v>210.5</v>
      </c>
      <c r="Q11" s="220">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70"/>
      <c r="F12" s="52">
        <f>INDEX(Summary!$5:$59,$A12,F$67)</f>
        <v>40</v>
      </c>
      <c r="G12" s="52">
        <f>INDEX(Summary!$5:$59,$A12,G$67)</f>
        <v>33</v>
      </c>
      <c r="H12" s="52">
        <f>INDEX(Summary!$5:$59,$A12,H$67)</f>
        <v>47</v>
      </c>
      <c r="I12" s="52">
        <f ca="1">INDEX(Summary!$5:$59,$A12,I$67)</f>
        <v>0.25624989118165487</v>
      </c>
      <c r="J12" s="83">
        <f ca="1">INDEX(Summary!$5:$59,$A12,J$67)</f>
        <v>0.27500096703799437</v>
      </c>
      <c r="K12" s="83">
        <f ca="1">INDEX(Summary!$5:$59,$A12,K$67)</f>
        <v>0.10000087856778869</v>
      </c>
      <c r="L12" s="83">
        <f ca="1">INDEX(Summary!$5:$59,$A12,L$67)</f>
        <v>0.17500052056176948</v>
      </c>
      <c r="M12" s="220">
        <f>INDEX(Summary!$5:$59,$A12,M$67)</f>
        <v>160</v>
      </c>
      <c r="N12" s="220">
        <f>INDEX(Summary!$5:$59,$A12,N$67)</f>
        <v>66</v>
      </c>
      <c r="O12" s="220">
        <f>INDEX(Summary!$5:$59,$A12,O$67)</f>
        <v>94</v>
      </c>
      <c r="P12" s="220">
        <f>INDEX(Summary!$5:$59,$A12,P$67)</f>
        <v>160</v>
      </c>
      <c r="Q12" s="220">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70"/>
      <c r="F13" s="52">
        <f ca="1">INDEX(Summary!$5:$59,$A13,F$67)</f>
        <v>216.25</v>
      </c>
      <c r="G13" s="52">
        <f ca="1">INDEX(Summary!$5:$59,$A13,G$67)</f>
        <v>153.5</v>
      </c>
      <c r="H13" s="52">
        <f ca="1">INDEX(Summary!$5:$59,$A13,H$67)</f>
        <v>279</v>
      </c>
      <c r="I13" s="52">
        <f ca="1">INDEX(Summary!$5:$59,$A13,I$67)</f>
        <v>0.25780295773998774</v>
      </c>
      <c r="J13" s="83">
        <f ca="1">INDEX(Summary!$5:$59,$A13,J$67)</f>
        <v>7.5145349068279549E-2</v>
      </c>
      <c r="K13" s="83">
        <f ca="1">INDEX(Summary!$5:$59,$A13,K$67)</f>
        <v>0.32485486867132951</v>
      </c>
      <c r="L13" s="83">
        <f ca="1">INDEX(Summary!$5:$59,$A13,L$67)</f>
        <v>0.37687848854582817</v>
      </c>
      <c r="M13" s="220">
        <f ca="1">INDEX(Summary!$5:$59,$A13,M$67)</f>
        <v>865</v>
      </c>
      <c r="N13" s="220">
        <f ca="1">INDEX(Summary!$5:$59,$A13,N$67)</f>
        <v>307</v>
      </c>
      <c r="O13" s="220">
        <f ca="1">INDEX(Summary!$5:$59,$A13,O$67)</f>
        <v>558</v>
      </c>
      <c r="P13" s="220">
        <f ca="1">INDEX(Summary!$5:$59,$A13,P$67)</f>
        <v>865</v>
      </c>
      <c r="Q13" s="220">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70"/>
      <c r="F14" s="52">
        <f ca="1">INDEX(Summary!$5:$59,$A14,F$67)</f>
        <v>72.75</v>
      </c>
      <c r="G14" s="52">
        <f ca="1">INDEX(Summary!$5:$59,$A14,G$67)</f>
        <v>42</v>
      </c>
      <c r="H14" s="52">
        <f>INDEX(Summary!$5:$59,$A14,H$67)</f>
        <v>103.5</v>
      </c>
      <c r="I14" s="52">
        <f ca="1">INDEX(Summary!$5:$59,$A14,I$67)</f>
        <v>0.23195961209188329</v>
      </c>
      <c r="J14" s="83">
        <f ca="1">INDEX(Summary!$5:$59,$A14,J$67)</f>
        <v>0.10652966899475905</v>
      </c>
      <c r="K14" s="83">
        <f ca="1">INDEX(Summary!$5:$59,$A14,K$67)</f>
        <v>0.30927873826286278</v>
      </c>
      <c r="L14" s="83">
        <f ca="1">INDEX(Summary!$5:$59,$A14,L$67)</f>
        <v>0.56700932938821946</v>
      </c>
      <c r="M14" s="220">
        <f ca="1">INDEX(Summary!$5:$59,$A14,M$67)</f>
        <v>291</v>
      </c>
      <c r="N14" s="220">
        <f ca="1">INDEX(Summary!$5:$59,$A14,N$67)</f>
        <v>84</v>
      </c>
      <c r="O14" s="220">
        <f>INDEX(Summary!$5:$59,$A14,O$67)</f>
        <v>207</v>
      </c>
      <c r="P14" s="220">
        <f ca="1">INDEX(Summary!$5:$59,$A14,P$67)</f>
        <v>291</v>
      </c>
      <c r="Q14" s="220">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70"/>
      <c r="F15" s="52">
        <f>INDEX(Summary!$5:$59,$A15,F$67)</f>
        <v>145.25</v>
      </c>
      <c r="G15" s="52">
        <f>INDEX(Summary!$5:$59,$A15,G$67)</f>
        <v>101</v>
      </c>
      <c r="H15" s="52">
        <f>INDEX(Summary!$5:$59,$A15,H$67)</f>
        <v>189.5</v>
      </c>
      <c r="I15" s="52">
        <f ca="1">INDEX(Summary!$5:$59,$A15,I$67)</f>
        <v>0.28399380690746256</v>
      </c>
      <c r="J15" s="83">
        <f ca="1">INDEX(Summary!$5:$59,$A15,J$67)</f>
        <v>9.6386519255648381E-2</v>
      </c>
      <c r="K15" s="83">
        <f ca="1">INDEX(Summary!$5:$59,$A15,K$67)</f>
        <v>0.2822719594732736</v>
      </c>
      <c r="L15" s="83">
        <f ca="1">INDEX(Summary!$5:$59,$A15,L$67)</f>
        <v>0.37177230455285382</v>
      </c>
      <c r="M15" s="220">
        <f>INDEX(Summary!$5:$59,$A15,M$67)</f>
        <v>581</v>
      </c>
      <c r="N15" s="220">
        <f>INDEX(Summary!$5:$59,$A15,N$67)</f>
        <v>202</v>
      </c>
      <c r="O15" s="220">
        <f>INDEX(Summary!$5:$59,$A15,O$67)</f>
        <v>379</v>
      </c>
      <c r="P15" s="220">
        <f>INDEX(Summary!$5:$59,$A15,P$67)</f>
        <v>581</v>
      </c>
      <c r="Q15" s="220">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70"/>
      <c r="F16" s="52">
        <f>INDEX(Summary!$5:$59,$A16,F$67)</f>
        <v>141.25</v>
      </c>
      <c r="G16" s="52">
        <f>INDEX(Summary!$5:$59,$A16,G$67)</f>
        <v>111</v>
      </c>
      <c r="H16" s="52">
        <f>INDEX(Summary!$5:$59,$A16,H$67)</f>
        <v>171.5</v>
      </c>
      <c r="I16" s="52">
        <f ca="1">INDEX(Summary!$5:$59,$A16,I$67)</f>
        <v>0.26371643484870333</v>
      </c>
      <c r="J16" s="83">
        <f ca="1">INDEX(Summary!$5:$59,$A16,J$67)</f>
        <v>0.13097378113895616</v>
      </c>
      <c r="K16" s="83">
        <f ca="1">INDEX(Summary!$5:$59,$A16,K$67)</f>
        <v>0.22123819988014848</v>
      </c>
      <c r="L16" s="83">
        <f ca="1">INDEX(Summary!$5:$59,$A16,L$67)</f>
        <v>0.45663724516050375</v>
      </c>
      <c r="M16" s="220">
        <f>INDEX(Summary!$5:$59,$A16,M$67)</f>
        <v>565</v>
      </c>
      <c r="N16" s="220">
        <f>INDEX(Summary!$5:$59,$A16,N$67)</f>
        <v>222</v>
      </c>
      <c r="O16" s="220">
        <f>INDEX(Summary!$5:$59,$A16,O$67)</f>
        <v>343</v>
      </c>
      <c r="P16" s="220">
        <f>INDEX(Summary!$5:$59,$A16,P$67)</f>
        <v>565</v>
      </c>
      <c r="Q16" s="220">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70"/>
      <c r="F17" s="52">
        <f>INDEX(Summary!$5:$59,$A17,F$67)</f>
        <v>95.5</v>
      </c>
      <c r="G17" s="52">
        <f>INDEX(Summary!$5:$59,$A17,G$67)</f>
        <v>60.5</v>
      </c>
      <c r="H17" s="52">
        <f>INDEX(Summary!$5:$59,$A17,H$67)</f>
        <v>130.5</v>
      </c>
      <c r="I17" s="52">
        <f ca="1">INDEX(Summary!$5:$59,$A17,I$67)</f>
        <v>0.30890105421504138</v>
      </c>
      <c r="J17" s="83">
        <f ca="1">INDEX(Summary!$5:$59,$A17,J$67)</f>
        <v>0.15706781934877517</v>
      </c>
      <c r="K17" s="83">
        <f ca="1">INDEX(Summary!$5:$59,$A17,K$67)</f>
        <v>0.20680554318977265</v>
      </c>
      <c r="L17" s="83">
        <f ca="1">INDEX(Summary!$5:$59,$A17,L$67)</f>
        <v>0.32198950766533996</v>
      </c>
      <c r="M17" s="220">
        <f>INDEX(Summary!$5:$59,$A17,M$67)</f>
        <v>382</v>
      </c>
      <c r="N17" s="220">
        <f>INDEX(Summary!$5:$59,$A17,N$67)</f>
        <v>121</v>
      </c>
      <c r="O17" s="220">
        <f>INDEX(Summary!$5:$59,$A17,O$67)</f>
        <v>261</v>
      </c>
      <c r="P17" s="220">
        <f>INDEX(Summary!$5:$59,$A17,P$67)</f>
        <v>382</v>
      </c>
      <c r="Q17" s="220">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70"/>
      <c r="F18" s="52">
        <f>INDEX(Summary!$5:$59,$A18,F$67)</f>
        <v>53</v>
      </c>
      <c r="G18" s="52">
        <f>INDEX(Summary!$5:$59,$A18,G$67)</f>
        <v>51</v>
      </c>
      <c r="H18" s="52">
        <f>INDEX(Summary!$5:$59,$A18,H$67)</f>
        <v>55</v>
      </c>
      <c r="I18" s="52">
        <f ca="1">INDEX(Summary!$5:$59,$A18,I$67)</f>
        <v>0.23113117700435368</v>
      </c>
      <c r="J18" s="83">
        <f ca="1">INDEX(Summary!$5:$59,$A18,J$67)</f>
        <v>8.4905953182308577E-2</v>
      </c>
      <c r="K18" s="83">
        <f ca="1">INDEX(Summary!$5:$59,$A18,K$67)</f>
        <v>0.31603740207527209</v>
      </c>
      <c r="L18" s="83">
        <f ca="1">INDEX(Summary!$5:$59,$A18,L$67)</f>
        <v>0.48113200940474893</v>
      </c>
      <c r="M18" s="220">
        <f>INDEX(Summary!$5:$59,$A18,M$67)</f>
        <v>212</v>
      </c>
      <c r="N18" s="220">
        <f>INDEX(Summary!$5:$59,$A18,N$67)</f>
        <v>102</v>
      </c>
      <c r="O18" s="220">
        <f>INDEX(Summary!$5:$59,$A18,O$67)</f>
        <v>110</v>
      </c>
      <c r="P18" s="220">
        <f>INDEX(Summary!$5:$59,$A18,P$67)</f>
        <v>212</v>
      </c>
      <c r="Q18" s="220">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70"/>
      <c r="F19" s="52">
        <f>INDEX(Summary!$5:$59,$A19,F$67)</f>
        <v>56.5</v>
      </c>
      <c r="G19" s="52" t="e">
        <f>INDEX(Summary!$5:$59,$A19,G$67)</f>
        <v>#N/A</v>
      </c>
      <c r="H19" s="52">
        <f>INDEX(Summary!$5:$59,$A19,H$67)</f>
        <v>56.5</v>
      </c>
      <c r="I19" s="52">
        <f ca="1">INDEX(Summary!$5:$59,$A19,I$67)</f>
        <v>0.19469040268703722</v>
      </c>
      <c r="J19" s="83">
        <f ca="1">INDEX(Summary!$5:$59,$A19,J$67)</f>
        <v>0.20354058030062636</v>
      </c>
      <c r="K19" s="83">
        <f ca="1">INDEX(Summary!$5:$59,$A19,K$67)</f>
        <v>0.1769907549609564</v>
      </c>
      <c r="L19" s="83">
        <f ca="1">INDEX(Summary!$5:$59,$A19,L$67)</f>
        <v>0.44247792049885437</v>
      </c>
      <c r="M19" s="220">
        <f>INDEX(Summary!$5:$59,$A19,M$67)</f>
        <v>113</v>
      </c>
      <c r="N19" s="220" t="e">
        <f>INDEX(Summary!$5:$59,$A19,N$67)</f>
        <v>#N/A</v>
      </c>
      <c r="O19" s="220">
        <f>INDEX(Summary!$5:$59,$A19,O$67)</f>
        <v>113</v>
      </c>
      <c r="P19" s="220">
        <f>INDEX(Summary!$5:$59,$A19,P$67)</f>
        <v>113</v>
      </c>
      <c r="Q19" s="220"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70"/>
      <c r="F20" s="52">
        <f>INDEX(Summary!$5:$59,$A20,F$67)</f>
        <v>44.25</v>
      </c>
      <c r="G20" s="52">
        <f>INDEX(Summary!$5:$59,$A20,G$67)</f>
        <v>31</v>
      </c>
      <c r="H20" s="52">
        <f>INDEX(Summary!$5:$59,$A20,H$67)</f>
        <v>57.5</v>
      </c>
      <c r="I20" s="52">
        <f ca="1">INDEX(Summary!$5:$59,$A20,I$67)</f>
        <v>0.15819129416615271</v>
      </c>
      <c r="J20" s="83">
        <f ca="1">INDEX(Summary!$5:$59,$A20,J$67)</f>
        <v>0.44067788726265894</v>
      </c>
      <c r="K20" s="83">
        <f ca="1">INDEX(Summary!$5:$59,$A20,K$67)</f>
        <v>2.8248400506335588E-2</v>
      </c>
      <c r="L20" s="83">
        <f ca="1">INDEX(Summary!$5:$59,$A20,L$67)</f>
        <v>3.9548807426922801E-2</v>
      </c>
      <c r="M20" s="220">
        <f>INDEX(Summary!$5:$59,$A20,M$67)</f>
        <v>177</v>
      </c>
      <c r="N20" s="220">
        <f>INDEX(Summary!$5:$59,$A20,N$67)</f>
        <v>62</v>
      </c>
      <c r="O20" s="220">
        <f>INDEX(Summary!$5:$59,$A20,O$67)</f>
        <v>115</v>
      </c>
      <c r="P20" s="220">
        <f>INDEX(Summary!$5:$59,$A20,P$67)</f>
        <v>177</v>
      </c>
      <c r="Q20" s="220">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70"/>
      <c r="F21" s="52">
        <f>INDEX(Summary!$5:$59,$A21,F$67)</f>
        <v>40.5</v>
      </c>
      <c r="G21" s="52">
        <f>INDEX(Summary!$5:$59,$A21,G$67)</f>
        <v>31.5</v>
      </c>
      <c r="H21" s="52">
        <f>INDEX(Summary!$5:$59,$A21,H$67)</f>
        <v>49.5</v>
      </c>
      <c r="I21" s="52">
        <f ca="1">INDEX(Summary!$5:$59,$A21,I$67)</f>
        <v>0.17901278469007173</v>
      </c>
      <c r="J21" s="83">
        <f ca="1">INDEX(Summary!$5:$59,$A21,J$67)</f>
        <v>0.58024729256246532</v>
      </c>
      <c r="K21" s="83">
        <f ca="1">INDEX(Summary!$5:$59,$A21,K$67)</f>
        <v>4.3209197853625439E-2</v>
      </c>
      <c r="L21" s="83">
        <f ca="1">INDEX(Summary!$5:$59,$A21,L$67)</f>
        <v>0.11111175973032417</v>
      </c>
      <c r="M21" s="220">
        <f>INDEX(Summary!$5:$59,$A21,M$67)</f>
        <v>162</v>
      </c>
      <c r="N21" s="220">
        <f>INDEX(Summary!$5:$59,$A21,N$67)</f>
        <v>63</v>
      </c>
      <c r="O21" s="220">
        <f>INDEX(Summary!$5:$59,$A21,O$67)</f>
        <v>99</v>
      </c>
      <c r="P21" s="220">
        <f>INDEX(Summary!$5:$59,$A21,P$67)</f>
        <v>162</v>
      </c>
      <c r="Q21" s="220">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70"/>
      <c r="F22" s="52">
        <f>INDEX(Summary!$5:$59,$A22,F$67)</f>
        <v>37.75</v>
      </c>
      <c r="G22" s="52">
        <f>INDEX(Summary!$5:$59,$A22,G$67)</f>
        <v>37</v>
      </c>
      <c r="H22" s="52">
        <f>INDEX(Summary!$5:$59,$A22,H$67)</f>
        <v>38.5</v>
      </c>
      <c r="I22" s="52">
        <f ca="1">INDEX(Summary!$5:$59,$A22,I$67)</f>
        <v>0.26490054694980808</v>
      </c>
      <c r="J22" s="83">
        <f ca="1">INDEX(Summary!$5:$59,$A22,J$67)</f>
        <v>0.58278124275706988</v>
      </c>
      <c r="K22" s="83">
        <f ca="1">INDEX(Summary!$5:$59,$A22,K$67)</f>
        <v>0.11920472123611971</v>
      </c>
      <c r="L22" s="83">
        <f ca="1">INDEX(Summary!$5:$59,$A22,L$67)</f>
        <v>0.22516587165449387</v>
      </c>
      <c r="M22" s="220">
        <f>INDEX(Summary!$5:$59,$A22,M$67)</f>
        <v>151</v>
      </c>
      <c r="N22" s="220">
        <f>INDEX(Summary!$5:$59,$A22,N$67)</f>
        <v>74</v>
      </c>
      <c r="O22" s="220">
        <f>INDEX(Summary!$5:$59,$A22,O$67)</f>
        <v>77</v>
      </c>
      <c r="P22" s="220">
        <f>INDEX(Summary!$5:$59,$A22,P$67)</f>
        <v>151</v>
      </c>
      <c r="Q22" s="220">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70"/>
      <c r="F23" s="52">
        <f>INDEX(Summary!$5:$59,$A23,F$67)</f>
        <v>37.25</v>
      </c>
      <c r="G23" s="52">
        <f>INDEX(Summary!$5:$59,$A23,G$67)</f>
        <v>26</v>
      </c>
      <c r="H23" s="52">
        <f>INDEX(Summary!$5:$59,$A23,H$67)</f>
        <v>48.5</v>
      </c>
      <c r="I23" s="52">
        <f ca="1">INDEX(Summary!$5:$59,$A23,I$67)</f>
        <v>0.14093918961961455</v>
      </c>
      <c r="J23" s="83">
        <f ca="1">INDEX(Summary!$5:$59,$A23,J$67)</f>
        <v>0.28187998712255757</v>
      </c>
      <c r="K23" s="83">
        <f ca="1">INDEX(Summary!$5:$59,$A23,K$67)</f>
        <v>0.33556957555407502</v>
      </c>
      <c r="L23" s="83">
        <f ca="1">INDEX(Summary!$5:$59,$A23,L$67)</f>
        <v>0.79194620124930393</v>
      </c>
      <c r="M23" s="220">
        <f>INDEX(Summary!$5:$59,$A23,M$67)</f>
        <v>149</v>
      </c>
      <c r="N23" s="220">
        <f>INDEX(Summary!$5:$59,$A23,N$67)</f>
        <v>52</v>
      </c>
      <c r="O23" s="220">
        <f>INDEX(Summary!$5:$59,$A23,O$67)</f>
        <v>97</v>
      </c>
      <c r="P23" s="220">
        <f>INDEX(Summary!$5:$59,$A23,P$67)</f>
        <v>149</v>
      </c>
      <c r="Q23" s="220">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70"/>
      <c r="F24" s="52">
        <f>INDEX(Summary!$5:$59,$A24,F$67)</f>
        <v>17.5</v>
      </c>
      <c r="G24" s="52">
        <f>INDEX(Summary!$5:$59,$A24,G$67)</f>
        <v>17.5</v>
      </c>
      <c r="H24" s="52" t="e">
        <f>INDEX(Summary!$5:$59,$A24,H$67)</f>
        <v>#N/A</v>
      </c>
      <c r="I24" s="117">
        <f ca="1">INDEX(Summary!$5:$59,$A24,I$67)</f>
        <v>0.11428664127925352</v>
      </c>
      <c r="J24" s="83">
        <f ca="1">INDEX(Summary!$5:$59,$A24,J$67)</f>
        <v>0.34285669831968651</v>
      </c>
      <c r="K24" s="83">
        <f ca="1">INDEX(Summary!$5:$59,$A24,K$67)</f>
        <v>0.17142934583957045</v>
      </c>
      <c r="L24" s="83">
        <f ca="1">INDEX(Summary!$5:$59,$A24,L$67)</f>
        <v>0.5714293116246707</v>
      </c>
      <c r="M24" s="220">
        <f>INDEX(Summary!$5:$59,$A24,M$67)</f>
        <v>35</v>
      </c>
      <c r="N24" s="220">
        <f>INDEX(Summary!$5:$59,$A24,N$67)</f>
        <v>35</v>
      </c>
      <c r="O24" s="220" t="e">
        <f>INDEX(Summary!$5:$59,$A24,O$67)</f>
        <v>#N/A</v>
      </c>
      <c r="P24" s="220">
        <f>INDEX(Summary!$5:$59,$A24,P$67)</f>
        <v>35</v>
      </c>
      <c r="Q24" s="220">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70"/>
      <c r="F25" s="52">
        <f ca="1">INDEX(Summary!$5:$59,$A25,F$67)</f>
        <v>63.875</v>
      </c>
      <c r="G25" s="52">
        <f ca="1">INDEX(Summary!$5:$59,$A25,G$67)</f>
        <v>48.75</v>
      </c>
      <c r="H25" s="52">
        <f ca="1">INDEX(Summary!$5:$59,$A25,H$67)</f>
        <v>79</v>
      </c>
      <c r="I25" s="52">
        <f ca="1">INDEX(Summary!$5:$59,$A25,I$67)</f>
        <v>0.23287739957133782</v>
      </c>
      <c r="J25" s="83">
        <f ca="1">INDEX(Summary!$5:$59,$A25,J$67)</f>
        <v>0.31702457624014119</v>
      </c>
      <c r="K25" s="83">
        <f ca="1">INDEX(Summary!$5:$59,$A25,K$67)</f>
        <v>0.11741734438131667</v>
      </c>
      <c r="L25" s="83">
        <f ca="1">INDEX(Summary!$5:$59,$A25,L$67)</f>
        <v>0.37377746437817072</v>
      </c>
      <c r="M25" s="220">
        <f ca="1">INDEX(Summary!$5:$59,$A25,M$67)</f>
        <v>255.5</v>
      </c>
      <c r="N25" s="220">
        <f ca="1">INDEX(Summary!$5:$59,$A25,N$67)</f>
        <v>97.5</v>
      </c>
      <c r="O25" s="220">
        <f ca="1">INDEX(Summary!$5:$59,$A25,O$67)</f>
        <v>158</v>
      </c>
      <c r="P25" s="220">
        <f ca="1">INDEX(Summary!$5:$59,$A25,P$67)</f>
        <v>255.5</v>
      </c>
      <c r="Q25" s="220">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70"/>
      <c r="F26" s="52">
        <f>INDEX(Summary!$5:$59,$A26,F$67)</f>
        <v>180</v>
      </c>
      <c r="G26" s="52" t="e">
        <f>INDEX(Summary!$5:$59,$A26,G$67)</f>
        <v>#N/A</v>
      </c>
      <c r="H26" s="52">
        <f>INDEX(Summary!$5:$59,$A26,H$67)</f>
        <v>180</v>
      </c>
      <c r="I26" s="52">
        <f ca="1">INDEX(Summary!$5:$59,$A26,I$67)</f>
        <v>0.20833236835431665</v>
      </c>
      <c r="J26" s="83">
        <f ca="1">INDEX(Summary!$5:$59,$A26,J$67)</f>
        <v>4.4445025508351194E-2</v>
      </c>
      <c r="K26" s="83">
        <f ca="1">INDEX(Summary!$5:$59,$A26,K$67)</f>
        <v>0.35555510443507826</v>
      </c>
      <c r="L26" s="83">
        <f ca="1">INDEX(Summary!$5:$59,$A26,L$67)</f>
        <v>0.71111071131913128</v>
      </c>
      <c r="M26" s="220">
        <f>INDEX(Summary!$5:$59,$A26,M$67)</f>
        <v>360</v>
      </c>
      <c r="N26" s="220" t="e">
        <f>INDEX(Summary!$5:$59,$A26,N$67)</f>
        <v>#N/A</v>
      </c>
      <c r="O26" s="220">
        <f>INDEX(Summary!$5:$59,$A26,O$67)</f>
        <v>360</v>
      </c>
      <c r="P26" s="220">
        <f>INDEX(Summary!$5:$59,$A26,P$67)</f>
        <v>360</v>
      </c>
      <c r="Q26" s="220"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70"/>
      <c r="F27" s="52">
        <f>INDEX(Summary!$5:$59,$A27,F$67)</f>
        <v>66</v>
      </c>
      <c r="G27" s="52" t="e">
        <f>INDEX(Summary!$5:$59,$A27,G$67)</f>
        <v>#N/A</v>
      </c>
      <c r="H27" s="52">
        <f>INDEX(Summary!$5:$59,$A27,H$67)</f>
        <v>66</v>
      </c>
      <c r="I27" s="52">
        <f ca="1">INDEX(Summary!$5:$59,$A27,I$67)</f>
        <v>0.19697037564706035</v>
      </c>
      <c r="J27" s="83">
        <f ca="1">INDEX(Summary!$5:$59,$A27,J$67)</f>
        <v>0.14394011741826571</v>
      </c>
      <c r="K27" s="83">
        <f ca="1">INDEX(Summary!$5:$59,$A27,K$67)</f>
        <v>0.26515183853809132</v>
      </c>
      <c r="L27" s="83">
        <f ca="1">INDEX(Summary!$5:$59,$A27,L$67)</f>
        <v>0.49242480918959047</v>
      </c>
      <c r="M27" s="220">
        <f>INDEX(Summary!$5:$59,$A27,M$67)</f>
        <v>132</v>
      </c>
      <c r="N27" s="220" t="e">
        <f>INDEX(Summary!$5:$59,$A27,N$67)</f>
        <v>#N/A</v>
      </c>
      <c r="O27" s="220">
        <f>INDEX(Summary!$5:$59,$A27,O$67)</f>
        <v>132</v>
      </c>
      <c r="P27" s="220">
        <f>INDEX(Summary!$5:$59,$A27,P$67)</f>
        <v>132</v>
      </c>
      <c r="Q27" s="220"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70"/>
      <c r="F28" s="52">
        <f ca="1">INDEX(Summary!$5:$59,$A28,F$67)</f>
        <v>243</v>
      </c>
      <c r="G28" s="52">
        <f ca="1">INDEX(Summary!$5:$59,$A28,G$67)</f>
        <v>229</v>
      </c>
      <c r="H28" s="52">
        <f ca="1">INDEX(Summary!$5:$59,$A28,H$67)</f>
        <v>257</v>
      </c>
      <c r="I28" s="52">
        <f ca="1">INDEX(Summary!$5:$59,$A28,I$67)</f>
        <v>0.33384864795925123</v>
      </c>
      <c r="J28" s="83">
        <f ca="1">INDEX(Summary!$5:$59,$A28,J$67)</f>
        <v>0.16718123364553683</v>
      </c>
      <c r="K28" s="83">
        <f ca="1">INDEX(Summary!$5:$59,$A28,K$67)</f>
        <v>9.0534419614597683E-2</v>
      </c>
      <c r="L28" s="83">
        <f ca="1">INDEX(Summary!$5:$59,$A28,L$67)</f>
        <v>0.14969095322906129</v>
      </c>
      <c r="M28" s="220">
        <f ca="1">INDEX(Summary!$5:$59,$A28,M$67)</f>
        <v>972</v>
      </c>
      <c r="N28" s="220">
        <f ca="1">INDEX(Summary!$5:$59,$A28,N$67)</f>
        <v>458</v>
      </c>
      <c r="O28" s="220">
        <f ca="1">INDEX(Summary!$5:$59,$A28,O$67)</f>
        <v>514</v>
      </c>
      <c r="P28" s="220">
        <f ca="1">INDEX(Summary!$5:$59,$A28,P$67)</f>
        <v>972</v>
      </c>
      <c r="Q28" s="220">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70"/>
      <c r="F29" s="52">
        <f>INDEX(Summary!$5:$59,$A29,F$67)</f>
        <v>168.25</v>
      </c>
      <c r="G29" s="52">
        <f>INDEX(Summary!$5:$59,$A29,G$67)</f>
        <v>154</v>
      </c>
      <c r="H29" s="52">
        <f>INDEX(Summary!$5:$59,$A29,H$67)</f>
        <v>182.5</v>
      </c>
      <c r="I29" s="52">
        <f ca="1">INDEX(Summary!$5:$59,$A29,I$67)</f>
        <v>0.27488792227509107</v>
      </c>
      <c r="J29" s="83">
        <f ca="1">INDEX(Summary!$5:$59,$A29,J$67)</f>
        <v>5.0520530023559863E-2</v>
      </c>
      <c r="K29" s="83">
        <f ca="1">INDEX(Summary!$5:$59,$A29,K$67)</f>
        <v>0.32689504834273647</v>
      </c>
      <c r="L29" s="83">
        <f ca="1">INDEX(Summary!$5:$59,$A29,L$67)</f>
        <v>0.7563149508960082</v>
      </c>
      <c r="M29" s="220">
        <f>INDEX(Summary!$5:$59,$A29,M$67)</f>
        <v>673</v>
      </c>
      <c r="N29" s="220">
        <f>INDEX(Summary!$5:$59,$A29,N$67)</f>
        <v>308</v>
      </c>
      <c r="O29" s="220">
        <f>INDEX(Summary!$5:$59,$A29,O$67)</f>
        <v>365</v>
      </c>
      <c r="P29" s="220">
        <f>INDEX(Summary!$5:$59,$A29,P$67)</f>
        <v>673</v>
      </c>
      <c r="Q29" s="220">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70"/>
      <c r="F30" s="52">
        <f>INDEX(Summary!$5:$59,$A30,F$67)</f>
        <v>71.75</v>
      </c>
      <c r="G30" s="52">
        <f>INDEX(Summary!$5:$59,$A30,G$67)</f>
        <v>58.5</v>
      </c>
      <c r="H30" s="52">
        <f>INDEX(Summary!$5:$59,$A30,H$67)</f>
        <v>85</v>
      </c>
      <c r="I30" s="52">
        <f ca="1">INDEX(Summary!$5:$59,$A30,I$67)</f>
        <v>0.20906013017723213</v>
      </c>
      <c r="J30" s="83">
        <f ca="1">INDEX(Summary!$5:$59,$A30,J$67)</f>
        <v>0.12195078647170514</v>
      </c>
      <c r="K30" s="83">
        <f ca="1">INDEX(Summary!$5:$59,$A30,K$67)</f>
        <v>0.28571485973467109</v>
      </c>
      <c r="L30" s="83">
        <f ca="1">INDEX(Summary!$5:$59,$A30,L$67)</f>
        <v>0.98257742748706856</v>
      </c>
      <c r="M30" s="220">
        <f>INDEX(Summary!$5:$59,$A30,M$67)</f>
        <v>287</v>
      </c>
      <c r="N30" s="220">
        <f>INDEX(Summary!$5:$59,$A30,N$67)</f>
        <v>117</v>
      </c>
      <c r="O30" s="220">
        <f>INDEX(Summary!$5:$59,$A30,O$67)</f>
        <v>170</v>
      </c>
      <c r="P30" s="220">
        <f>INDEX(Summary!$5:$59,$A30,P$67)</f>
        <v>287</v>
      </c>
      <c r="Q30" s="220">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70"/>
      <c r="F31" s="52">
        <f>INDEX(Summary!$5:$59,$A31,F$67)</f>
        <v>150</v>
      </c>
      <c r="G31" s="52">
        <f>INDEX(Summary!$5:$59,$A31,G$67)</f>
        <v>146.5</v>
      </c>
      <c r="H31" s="52">
        <f>INDEX(Summary!$5:$59,$A31,H$67)</f>
        <v>153.5</v>
      </c>
      <c r="I31" s="52">
        <f ca="1">INDEX(Summary!$5:$59,$A31,I$67)</f>
        <v>0.26833255829028602</v>
      </c>
      <c r="J31" s="83">
        <f ca="1">INDEX(Summary!$5:$59,$A31,J$67)</f>
        <v>0.31833401387539556</v>
      </c>
      <c r="K31" s="83">
        <f ca="1">INDEX(Summary!$5:$59,$A31,K$67)</f>
        <v>5.3333054957774982E-2</v>
      </c>
      <c r="L31" s="83">
        <f ca="1">INDEX(Summary!$5:$59,$A31,L$67)</f>
        <v>0.19999943406641865</v>
      </c>
      <c r="M31" s="220">
        <f>INDEX(Summary!$5:$59,$A31,M$67)</f>
        <v>600</v>
      </c>
      <c r="N31" s="220">
        <f>INDEX(Summary!$5:$59,$A31,N$67)</f>
        <v>293</v>
      </c>
      <c r="O31" s="220">
        <f>INDEX(Summary!$5:$59,$A31,O$67)</f>
        <v>307</v>
      </c>
      <c r="P31" s="220">
        <f>INDEX(Summary!$5:$59,$A31,P$67)</f>
        <v>600</v>
      </c>
      <c r="Q31" s="220">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70"/>
      <c r="F32" s="52">
        <f>INDEX(Summary!$5:$59,$A32,F$67)</f>
        <v>65.75</v>
      </c>
      <c r="G32" s="52">
        <f>INDEX(Summary!$5:$59,$A32,G$67)</f>
        <v>54</v>
      </c>
      <c r="H32" s="52">
        <f>INDEX(Summary!$5:$59,$A32,H$67)</f>
        <v>77.5</v>
      </c>
      <c r="I32" s="52">
        <f ca="1">INDEX(Summary!$5:$59,$A32,I$67)</f>
        <v>0.22433382792282214</v>
      </c>
      <c r="J32" s="83">
        <f ca="1">INDEX(Summary!$5:$59,$A32,J$67)</f>
        <v>0.39163520298849896</v>
      </c>
      <c r="K32" s="83">
        <f ca="1">INDEX(Summary!$5:$59,$A32,K$67)</f>
        <v>0.12167235911986833</v>
      </c>
      <c r="L32" s="83">
        <f ca="1">INDEX(Summary!$5:$59,$A32,L$67)</f>
        <v>0.28897306351090912</v>
      </c>
      <c r="M32" s="220">
        <f>INDEX(Summary!$5:$59,$A32,M$67)</f>
        <v>263</v>
      </c>
      <c r="N32" s="220">
        <f>INDEX(Summary!$5:$59,$A32,N$67)</f>
        <v>108</v>
      </c>
      <c r="O32" s="220">
        <f>INDEX(Summary!$5:$59,$A32,O$67)</f>
        <v>155</v>
      </c>
      <c r="P32" s="220">
        <f>INDEX(Summary!$5:$59,$A32,P$67)</f>
        <v>263</v>
      </c>
      <c r="Q32" s="220">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70"/>
      <c r="F33" s="52">
        <f>INDEX(Summary!$5:$59,$A33,F$67)</f>
        <v>43.25</v>
      </c>
      <c r="G33" s="52">
        <f>INDEX(Summary!$5:$59,$A33,G$67)</f>
        <v>29.5</v>
      </c>
      <c r="H33" s="52">
        <f>INDEX(Summary!$5:$59,$A33,H$67)</f>
        <v>57</v>
      </c>
      <c r="I33" s="52">
        <f ca="1">INDEX(Summary!$5:$59,$A33,I$67)</f>
        <v>0.2080929068251488</v>
      </c>
      <c r="J33" s="83">
        <f ca="1">INDEX(Summary!$5:$59,$A33,J$67)</f>
        <v>0.20809186266831062</v>
      </c>
      <c r="K33" s="83">
        <f ca="1">INDEX(Summary!$5:$59,$A33,K$67)</f>
        <v>0.28323648371112886</v>
      </c>
      <c r="L33" s="83">
        <f ca="1">INDEX(Summary!$5:$59,$A33,L$67)</f>
        <v>0.92485450111756518</v>
      </c>
      <c r="M33" s="220">
        <f>INDEX(Summary!$5:$59,$A33,M$67)</f>
        <v>173</v>
      </c>
      <c r="N33" s="220">
        <f>INDEX(Summary!$5:$59,$A33,N$67)</f>
        <v>59</v>
      </c>
      <c r="O33" s="220">
        <f>INDEX(Summary!$5:$59,$A33,O$67)</f>
        <v>114</v>
      </c>
      <c r="P33" s="220">
        <f>INDEX(Summary!$5:$59,$A33,P$67)</f>
        <v>173</v>
      </c>
      <c r="Q33" s="220">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70"/>
      <c r="F34" s="52">
        <f>INDEX(Summary!$5:$59,$A34,F$67)</f>
        <v>31</v>
      </c>
      <c r="G34" s="52">
        <f>INDEX(Summary!$5:$59,$A34,G$67)</f>
        <v>28.5</v>
      </c>
      <c r="H34" s="52">
        <f>INDEX(Summary!$5:$59,$A34,H$67)</f>
        <v>33.5</v>
      </c>
      <c r="I34" s="52">
        <f ca="1">INDEX(Summary!$5:$59,$A34,I$67)</f>
        <v>0.22580642157590011</v>
      </c>
      <c r="J34" s="83">
        <f ca="1">INDEX(Summary!$5:$59,$A34,J$67)</f>
        <v>0.45967813674605157</v>
      </c>
      <c r="K34" s="83">
        <f ca="1">INDEX(Summary!$5:$59,$A34,K$67)</f>
        <v>0.14516100811279453</v>
      </c>
      <c r="L34" s="83">
        <f ca="1">INDEX(Summary!$5:$59,$A34,L$67)</f>
        <v>0.50806420160138155</v>
      </c>
      <c r="M34" s="220">
        <f>INDEX(Summary!$5:$59,$A34,M$67)</f>
        <v>124</v>
      </c>
      <c r="N34" s="220">
        <f>INDEX(Summary!$5:$59,$A34,N$67)</f>
        <v>57</v>
      </c>
      <c r="O34" s="220">
        <f>INDEX(Summary!$5:$59,$A34,O$67)</f>
        <v>67</v>
      </c>
      <c r="P34" s="220">
        <f>INDEX(Summary!$5:$59,$A34,P$67)</f>
        <v>124</v>
      </c>
      <c r="Q34" s="220">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70"/>
      <c r="F35" s="52">
        <f>INDEX(Summary!$5:$59,$A35,F$67)</f>
        <v>40</v>
      </c>
      <c r="G35" s="52">
        <f>INDEX(Summary!$5:$59,$A35,G$67)</f>
        <v>33.5</v>
      </c>
      <c r="H35" s="52">
        <f>INDEX(Summary!$5:$59,$A35,H$67)</f>
        <v>46.5</v>
      </c>
      <c r="I35" s="52">
        <f ca="1">INDEX(Summary!$5:$59,$A35,I$67)</f>
        <v>0.23750026940971611</v>
      </c>
      <c r="J35" s="83">
        <f ca="1">INDEX(Summary!$5:$59,$A35,J$67)</f>
        <v>0.12499958973890084</v>
      </c>
      <c r="K35" s="83">
        <f ca="1">INDEX(Summary!$5:$59,$A35,K$67)</f>
        <v>0.28749909342001889</v>
      </c>
      <c r="L35" s="83">
        <f ca="1">INDEX(Summary!$5:$59,$A35,L$67)</f>
        <v>0.96249914245822754</v>
      </c>
      <c r="M35" s="220">
        <f>INDEX(Summary!$5:$59,$A35,M$67)</f>
        <v>160</v>
      </c>
      <c r="N35" s="220">
        <f>INDEX(Summary!$5:$59,$A35,N$67)</f>
        <v>67</v>
      </c>
      <c r="O35" s="220">
        <f>INDEX(Summary!$5:$59,$A35,O$67)</f>
        <v>93</v>
      </c>
      <c r="P35" s="220">
        <f>INDEX(Summary!$5:$59,$A35,P$67)</f>
        <v>160</v>
      </c>
      <c r="Q35" s="220">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70"/>
      <c r="F36" s="52">
        <f>INDEX(Summary!$5:$59,$A36,F$67)</f>
        <v>22.25</v>
      </c>
      <c r="G36" s="52">
        <f>INDEX(Summary!$5:$59,$A36,G$67)</f>
        <v>17</v>
      </c>
      <c r="H36" s="52">
        <f>INDEX(Summary!$5:$59,$A36,H$67)</f>
        <v>27.5</v>
      </c>
      <c r="I36" s="52">
        <f ca="1">INDEX(Summary!$5:$59,$A36,I$67)</f>
        <v>0.24719020855982723</v>
      </c>
      <c r="J36" s="83">
        <f ca="1">INDEX(Summary!$5:$59,$A36,J$67)</f>
        <v>0.34831459127168368</v>
      </c>
      <c r="K36" s="83">
        <f ca="1">INDEX(Summary!$5:$59,$A36,K$67)</f>
        <v>0.13483076952522177</v>
      </c>
      <c r="L36" s="83">
        <f ca="1">INDEX(Summary!$5:$59,$A36,L$67)</f>
        <v>0.25842744134958689</v>
      </c>
      <c r="M36" s="220">
        <f>INDEX(Summary!$5:$59,$A36,M$67)</f>
        <v>89</v>
      </c>
      <c r="N36" s="220">
        <f>INDEX(Summary!$5:$59,$A36,N$67)</f>
        <v>34</v>
      </c>
      <c r="O36" s="220">
        <f>INDEX(Summary!$5:$59,$A36,O$67)</f>
        <v>55</v>
      </c>
      <c r="P36" s="220">
        <f>INDEX(Summary!$5:$59,$A36,P$67)</f>
        <v>89</v>
      </c>
      <c r="Q36" s="220">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70"/>
      <c r="F37" s="52">
        <f ca="1">INDEX(Summary!$5:$59,$A37,F$67)</f>
        <v>27</v>
      </c>
      <c r="G37" s="52">
        <f ca="1">INDEX(Summary!$5:$59,$A37,G$67)</f>
        <v>20.5</v>
      </c>
      <c r="H37" s="52">
        <f ca="1">INDEX(Summary!$5:$59,$A37,H$67)</f>
        <v>33.5</v>
      </c>
      <c r="I37" s="52">
        <f ca="1">INDEX(Summary!$5:$59,$A37,I$67)</f>
        <v>0.26851803966097632</v>
      </c>
      <c r="J37" s="83">
        <f ca="1">INDEX(Summary!$5:$59,$A37,J$67)</f>
        <v>9.2592940871660936E-2</v>
      </c>
      <c r="K37" s="83">
        <f ca="1">INDEX(Summary!$5:$59,$A37,K$67)</f>
        <v>0.17592509576037638</v>
      </c>
      <c r="L37" s="83">
        <f ca="1">INDEX(Summary!$5:$59,$A37,L$67)</f>
        <v>0.72222146908741824</v>
      </c>
      <c r="M37" s="220">
        <f ca="1">INDEX(Summary!$5:$59,$A37,M$67)</f>
        <v>108</v>
      </c>
      <c r="N37" s="220">
        <f ca="1">INDEX(Summary!$5:$59,$A37,N$67)</f>
        <v>41</v>
      </c>
      <c r="O37" s="220">
        <f ca="1">INDEX(Summary!$5:$59,$A37,O$67)</f>
        <v>67</v>
      </c>
      <c r="P37" s="220">
        <f ca="1">INDEX(Summary!$5:$59,$A37,P$67)</f>
        <v>108</v>
      </c>
      <c r="Q37" s="220">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70"/>
      <c r="F38" s="52">
        <f>INDEX(Summary!$5:$59,$A38,F$67)</f>
        <v>16</v>
      </c>
      <c r="G38" s="52">
        <f>INDEX(Summary!$5:$59,$A38,G$67)</f>
        <v>13.5</v>
      </c>
      <c r="H38" s="52">
        <f>INDEX(Summary!$5:$59,$A38,H$67)</f>
        <v>18.5</v>
      </c>
      <c r="I38" s="52">
        <f ca="1">INDEX(Summary!$5:$59,$A38,I$67)</f>
        <v>0.15624952850663357</v>
      </c>
      <c r="J38" s="83">
        <f ca="1">INDEX(Summary!$5:$59,$A38,J$67)</f>
        <v>0.23437415426089175</v>
      </c>
      <c r="K38" s="83">
        <f ca="1">INDEX(Summary!$5:$59,$A38,K$67)</f>
        <v>0.14062421908795683</v>
      </c>
      <c r="L38" s="83">
        <f ca="1">INDEX(Summary!$5:$59,$A38,L$67)</f>
        <v>0.74999919445467689</v>
      </c>
      <c r="M38" s="220">
        <f>INDEX(Summary!$5:$59,$A38,M$67)</f>
        <v>64</v>
      </c>
      <c r="N38" s="220">
        <f>INDEX(Summary!$5:$59,$A38,N$67)</f>
        <v>27</v>
      </c>
      <c r="O38" s="220">
        <f>INDEX(Summary!$5:$59,$A38,O$67)</f>
        <v>37</v>
      </c>
      <c r="P38" s="220">
        <f>INDEX(Summary!$5:$59,$A38,P$67)</f>
        <v>64</v>
      </c>
      <c r="Q38" s="220">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70"/>
      <c r="F39" s="52">
        <f>INDEX(Summary!$5:$59,$A39,F$67)</f>
        <v>18</v>
      </c>
      <c r="G39" s="52">
        <f>INDEX(Summary!$5:$59,$A39,G$67)</f>
        <v>18</v>
      </c>
      <c r="H39" s="52" t="e">
        <f>INDEX(Summary!$5:$59,$A39,H$67)</f>
        <v>#N/A</v>
      </c>
      <c r="I39" s="52">
        <f ca="1">INDEX(Summary!$5:$59,$A39,I$67)</f>
        <v>0.22222128553856552</v>
      </c>
      <c r="J39" s="83">
        <f ca="1">INDEX(Summary!$5:$59,$A39,J$67)</f>
        <v>0.44444493580422167</v>
      </c>
      <c r="K39" s="83">
        <f ca="1">INDEX(Summary!$5:$59,$A39,K$67)</f>
        <v>-1.3299642136279588E-7</v>
      </c>
      <c r="L39" s="83">
        <f ca="1">INDEX(Summary!$5:$59,$A39,L$67)</f>
        <v>-5.8946048262724054E-7</v>
      </c>
      <c r="M39" s="220">
        <f>INDEX(Summary!$5:$59,$A39,M$67)</f>
        <v>36</v>
      </c>
      <c r="N39" s="220">
        <f>INDEX(Summary!$5:$59,$A39,N$67)</f>
        <v>36</v>
      </c>
      <c r="O39" s="220" t="e">
        <f>INDEX(Summary!$5:$59,$A39,O$67)</f>
        <v>#N/A</v>
      </c>
      <c r="P39" s="220">
        <f>INDEX(Summary!$5:$59,$A39,P$67)</f>
        <v>36</v>
      </c>
      <c r="Q39" s="220">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70"/>
      <c r="F40" s="52">
        <f>INDEX(Summary!$5:$59,$A40,F$67)</f>
        <v>67.25</v>
      </c>
      <c r="G40" s="52">
        <f>INDEX(Summary!$5:$59,$A40,G$67)</f>
        <v>44.5</v>
      </c>
      <c r="H40" s="52">
        <f>INDEX(Summary!$5:$59,$A40,H$67)</f>
        <v>90</v>
      </c>
      <c r="I40" s="52">
        <f ca="1">INDEX(Summary!$5:$59,$A40,I$67)</f>
        <v>0.1672856353131433</v>
      </c>
      <c r="J40" s="83">
        <f ca="1">INDEX(Summary!$5:$59,$A40,J$67)</f>
        <v>0.11152360197090987</v>
      </c>
      <c r="K40" s="83">
        <f ca="1">INDEX(Summary!$5:$59,$A40,K$67)</f>
        <v>0.30111621816362472</v>
      </c>
      <c r="L40" s="83">
        <f ca="1">INDEX(Summary!$5:$59,$A40,L$67)</f>
        <v>0.83271305330787448</v>
      </c>
      <c r="M40" s="220">
        <f>INDEX(Summary!$5:$59,$A40,M$67)</f>
        <v>269</v>
      </c>
      <c r="N40" s="220">
        <f>INDEX(Summary!$5:$59,$A40,N$67)</f>
        <v>89</v>
      </c>
      <c r="O40" s="220">
        <f>INDEX(Summary!$5:$59,$A40,O$67)</f>
        <v>180</v>
      </c>
      <c r="P40" s="220">
        <f>INDEX(Summary!$5:$59,$A40,P$67)</f>
        <v>269</v>
      </c>
      <c r="Q40" s="220">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70"/>
      <c r="F41" s="52">
        <f>INDEX(Summary!$5:$59,$A41,F$67)</f>
        <v>35.5</v>
      </c>
      <c r="G41" s="52">
        <f>INDEX(Summary!$5:$59,$A41,G$67)</f>
        <v>41</v>
      </c>
      <c r="H41" s="52">
        <f>INDEX(Summary!$5:$59,$A41,H$67)</f>
        <v>30</v>
      </c>
      <c r="I41" s="52">
        <f ca="1">INDEX(Summary!$5:$59,$A41,I$67)</f>
        <v>9.859210343843533E-2</v>
      </c>
      <c r="J41" s="83">
        <f ca="1">INDEX(Summary!$5:$59,$A41,J$67)</f>
        <v>0.58450639742209887</v>
      </c>
      <c r="K41" s="83">
        <f ca="1">INDEX(Summary!$5:$59,$A41,K$67)</f>
        <v>9.8590680876757514E-2</v>
      </c>
      <c r="L41" s="83">
        <f ca="1">INDEX(Summary!$5:$59,$A41,L$67)</f>
        <v>0.24647849963112745</v>
      </c>
      <c r="M41" s="220">
        <f>INDEX(Summary!$5:$59,$A41,M$67)</f>
        <v>142</v>
      </c>
      <c r="N41" s="220">
        <f>INDEX(Summary!$5:$59,$A41,N$67)</f>
        <v>82</v>
      </c>
      <c r="O41" s="220">
        <f>INDEX(Summary!$5:$59,$A41,O$67)</f>
        <v>60</v>
      </c>
      <c r="P41" s="220">
        <f>INDEX(Summary!$5:$59,$A41,P$67)</f>
        <v>142</v>
      </c>
      <c r="Q41" s="220">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70"/>
      <c r="F42" s="52">
        <f>INDEX(Summary!$5:$59,$A42,F$67)</f>
        <v>26.75</v>
      </c>
      <c r="G42" s="52">
        <f>INDEX(Summary!$5:$59,$A42,G$67)</f>
        <v>24.5</v>
      </c>
      <c r="H42" s="52">
        <f>INDEX(Summary!$5:$59,$A42,H$67)</f>
        <v>29</v>
      </c>
      <c r="I42" s="52">
        <f ca="1">INDEX(Summary!$5:$59,$A42,I$67)</f>
        <v>0.13084066883717924</v>
      </c>
      <c r="J42" s="83">
        <f ca="1">INDEX(Summary!$5:$59,$A42,J$67)</f>
        <v>0.46729061031359592</v>
      </c>
      <c r="K42" s="83">
        <f ca="1">INDEX(Summary!$5:$59,$A42,K$67)</f>
        <v>0.1495330684534053</v>
      </c>
      <c r="L42" s="83">
        <f ca="1">INDEX(Summary!$5:$59,$A42,L$67)</f>
        <v>0.29906479341229447</v>
      </c>
      <c r="M42" s="220">
        <f>INDEX(Summary!$5:$59,$A42,M$67)</f>
        <v>107</v>
      </c>
      <c r="N42" s="220">
        <f>INDEX(Summary!$5:$59,$A42,N$67)</f>
        <v>49</v>
      </c>
      <c r="O42" s="220">
        <f>INDEX(Summary!$5:$59,$A42,O$67)</f>
        <v>58</v>
      </c>
      <c r="P42" s="220">
        <f>INDEX(Summary!$5:$59,$A42,P$67)</f>
        <v>107</v>
      </c>
      <c r="Q42" s="220">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70"/>
      <c r="F43" s="52">
        <f>INDEX(Summary!$5:$59,$A43,F$67)</f>
        <v>32</v>
      </c>
      <c r="G43" s="52">
        <f>INDEX(Summary!$5:$59,$A43,G$67)</f>
        <v>32</v>
      </c>
      <c r="H43" s="52" t="e">
        <f>INDEX(Summary!$5:$59,$A43,H$67)</f>
        <v>#N/A</v>
      </c>
      <c r="I43" s="52">
        <f ca="1">INDEX(Summary!$5:$59,$A43,I$67)</f>
        <v>0.2031245611295735</v>
      </c>
      <c r="J43" s="83">
        <f ca="1">INDEX(Summary!$5:$59,$A43,J$67)</f>
        <v>0.14062594695235534</v>
      </c>
      <c r="K43" s="83">
        <f ca="1">INDEX(Summary!$5:$59,$A43,K$67)</f>
        <v>0.32812455720810318</v>
      </c>
      <c r="L43" s="83">
        <f ca="1">INDEX(Summary!$5:$59,$A43,L$67)</f>
        <v>0.95312515378928619</v>
      </c>
      <c r="M43" s="220">
        <f>INDEX(Summary!$5:$59,$A43,M$67)</f>
        <v>64</v>
      </c>
      <c r="N43" s="220">
        <f>INDEX(Summary!$5:$59,$A43,N$67)</f>
        <v>64</v>
      </c>
      <c r="O43" s="220" t="e">
        <f>INDEX(Summary!$5:$59,$A43,O$67)</f>
        <v>#N/A</v>
      </c>
      <c r="P43" s="220">
        <f>INDEX(Summary!$5:$59,$A43,P$67)</f>
        <v>64</v>
      </c>
      <c r="Q43" s="220">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70"/>
      <c r="F44" s="52">
        <f>INDEX(Summary!$5:$59,$A44,F$67)</f>
        <v>23.75</v>
      </c>
      <c r="G44" s="52">
        <f>INDEX(Summary!$5:$59,$A44,G$67)</f>
        <v>16.5</v>
      </c>
      <c r="H44" s="52">
        <f>INDEX(Summary!$5:$59,$A44,H$67)</f>
        <v>31</v>
      </c>
      <c r="I44" s="52">
        <f ca="1">INDEX(Summary!$5:$59,$A44,I$67)</f>
        <v>0.25263090326041454</v>
      </c>
      <c r="J44" s="83">
        <f ca="1">INDEX(Summary!$5:$59,$A44,J$67)</f>
        <v>0.43157891298590251</v>
      </c>
      <c r="K44" s="83">
        <f ca="1">INDEX(Summary!$5:$59,$A44,K$67)</f>
        <v>0.13684148590911654</v>
      </c>
      <c r="L44" s="83">
        <f ca="1">INDEX(Summary!$5:$59,$A44,L$67)</f>
        <v>0.44210544289353199</v>
      </c>
      <c r="M44" s="220">
        <f>INDEX(Summary!$5:$59,$A44,M$67)</f>
        <v>95</v>
      </c>
      <c r="N44" s="220">
        <f>INDEX(Summary!$5:$59,$A44,N$67)</f>
        <v>33</v>
      </c>
      <c r="O44" s="220">
        <f>INDEX(Summary!$5:$59,$A44,O$67)</f>
        <v>62</v>
      </c>
      <c r="P44" s="220">
        <f>INDEX(Summary!$5:$59,$A44,P$67)</f>
        <v>95</v>
      </c>
      <c r="Q44" s="220">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70"/>
      <c r="F45" s="52">
        <f>INDEX(Summary!$5:$59,$A45,F$67)</f>
        <v>24.5</v>
      </c>
      <c r="G45" s="52" t="e">
        <f>INDEX(Summary!$5:$59,$A45,G$67)</f>
        <v>#N/A</v>
      </c>
      <c r="H45" s="52">
        <f>INDEX(Summary!$5:$59,$A45,H$67)</f>
        <v>24.5</v>
      </c>
      <c r="I45" s="52">
        <f ca="1">INDEX(Summary!$5:$59,$A45,I$67)</f>
        <v>0.16326479306544645</v>
      </c>
      <c r="J45" s="83">
        <f ca="1">INDEX(Summary!$5:$59,$A45,J$67)</f>
        <v>0.10204078607162669</v>
      </c>
      <c r="K45" s="83">
        <f ca="1">INDEX(Summary!$5:$59,$A45,K$67)</f>
        <v>0.28571372485925667</v>
      </c>
      <c r="L45" s="83">
        <f ca="1">INDEX(Summary!$5:$59,$A45,L$67)</f>
        <v>0.95918314792616766</v>
      </c>
      <c r="M45" s="220">
        <f>INDEX(Summary!$5:$59,$A45,M$67)</f>
        <v>49</v>
      </c>
      <c r="N45" s="220" t="e">
        <f>INDEX(Summary!$5:$59,$A45,N$67)</f>
        <v>#N/A</v>
      </c>
      <c r="O45" s="220">
        <f>INDEX(Summary!$5:$59,$A45,O$67)</f>
        <v>49</v>
      </c>
      <c r="P45" s="220">
        <f>INDEX(Summary!$5:$59,$A45,P$67)</f>
        <v>49</v>
      </c>
      <c r="Q45" s="220"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70"/>
      <c r="F46" s="52">
        <f>INDEX(Summary!$5:$59,$A46,F$67)</f>
        <v>20</v>
      </c>
      <c r="G46" s="52">
        <f>INDEX(Summary!$5:$59,$A46,G$67)</f>
        <v>23</v>
      </c>
      <c r="H46" s="52">
        <f>INDEX(Summary!$5:$59,$A46,H$67)</f>
        <v>17</v>
      </c>
      <c r="I46" s="52">
        <f ca="1">INDEX(Summary!$5:$59,$A46,I$67)</f>
        <v>0.23750041196241145</v>
      </c>
      <c r="J46" s="83">
        <f ca="1">INDEX(Summary!$5:$59,$A46,J$67)</f>
        <v>0.21249904013920104</v>
      </c>
      <c r="K46" s="83">
        <f ca="1">INDEX(Summary!$5:$59,$A46,K$67)</f>
        <v>0.18749993036292623</v>
      </c>
      <c r="L46" s="83">
        <f ca="1">INDEX(Summary!$5:$59,$A46,L$67)</f>
        <v>0.58749900249449194</v>
      </c>
      <c r="M46" s="220">
        <f>INDEX(Summary!$5:$59,$A46,M$67)</f>
        <v>80</v>
      </c>
      <c r="N46" s="220">
        <f>INDEX(Summary!$5:$59,$A46,N$67)</f>
        <v>46</v>
      </c>
      <c r="O46" s="220">
        <f>INDEX(Summary!$5:$59,$A46,O$67)</f>
        <v>34</v>
      </c>
      <c r="P46" s="220">
        <f>INDEX(Summary!$5:$59,$A46,P$67)</f>
        <v>80</v>
      </c>
      <c r="Q46" s="220">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70"/>
      <c r="F47" s="52">
        <f>INDEX(Summary!$5:$59,$A47,F$67)</f>
        <v>59.75</v>
      </c>
      <c r="G47" s="52">
        <f>INDEX(Summary!$5:$59,$A47,G$67)</f>
        <v>45</v>
      </c>
      <c r="H47" s="52">
        <f>INDEX(Summary!$5:$59,$A47,H$67)</f>
        <v>74.5</v>
      </c>
      <c r="I47" s="52">
        <f ca="1">INDEX(Summary!$5:$59,$A47,I$67)</f>
        <v>0.26359863031690356</v>
      </c>
      <c r="J47" s="83">
        <f ca="1">INDEX(Summary!$5:$59,$A47,J$67)</f>
        <v>7.1130256787671292E-2</v>
      </c>
      <c r="K47" s="83">
        <f ca="1">INDEX(Summary!$5:$59,$A47,K$67)</f>
        <v>0.2301254717187517</v>
      </c>
      <c r="L47" s="83">
        <f ca="1">INDEX(Summary!$5:$59,$A47,L$67)</f>
        <v>0.38493810050635363</v>
      </c>
      <c r="M47" s="220">
        <f>INDEX(Summary!$5:$59,$A47,M$67)</f>
        <v>239</v>
      </c>
      <c r="N47" s="220">
        <f>INDEX(Summary!$5:$59,$A47,N$67)</f>
        <v>90</v>
      </c>
      <c r="O47" s="220">
        <f>INDEX(Summary!$5:$59,$A47,O$67)</f>
        <v>149</v>
      </c>
      <c r="P47" s="220">
        <f>INDEX(Summary!$5:$59,$A47,P$67)</f>
        <v>239</v>
      </c>
      <c r="Q47" s="220">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70"/>
      <c r="F48" s="52">
        <f>INDEX(Summary!$5:$59,$A48,F$67)</f>
        <v>33.75</v>
      </c>
      <c r="G48" s="52">
        <f>INDEX(Summary!$5:$59,$A48,G$67)</f>
        <v>26</v>
      </c>
      <c r="H48" s="52">
        <f>INDEX(Summary!$5:$59,$A48,H$67)</f>
        <v>41.5</v>
      </c>
      <c r="I48" s="52">
        <f ca="1">INDEX(Summary!$5:$59,$A48,I$67)</f>
        <v>0.21481509285118872</v>
      </c>
      <c r="J48" s="83">
        <f ca="1">INDEX(Summary!$5:$59,$A48,J$67)</f>
        <v>0.11851887477943741</v>
      </c>
      <c r="K48" s="83">
        <f ca="1">INDEX(Summary!$5:$59,$A48,K$67)</f>
        <v>0.26666747374371974</v>
      </c>
      <c r="L48" s="83">
        <f ca="1">INDEX(Summary!$5:$59,$A48,L$67)</f>
        <v>0.94074111342528732</v>
      </c>
      <c r="M48" s="220">
        <f>INDEX(Summary!$5:$59,$A48,M$67)</f>
        <v>135</v>
      </c>
      <c r="N48" s="220">
        <f>INDEX(Summary!$5:$59,$A48,N$67)</f>
        <v>52</v>
      </c>
      <c r="O48" s="220">
        <f>INDEX(Summary!$5:$59,$A48,O$67)</f>
        <v>83</v>
      </c>
      <c r="P48" s="220">
        <f>INDEX(Summary!$5:$59,$A48,P$67)</f>
        <v>135</v>
      </c>
      <c r="Q48" s="220">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70"/>
      <c r="F49" s="52">
        <f>INDEX(Summary!$5:$59,$A49,F$67)</f>
        <v>26.25</v>
      </c>
      <c r="G49" s="52">
        <f>INDEX(Summary!$5:$59,$A49,G$67)</f>
        <v>28</v>
      </c>
      <c r="H49" s="52">
        <f>INDEX(Summary!$5:$59,$A49,H$67)</f>
        <v>24.5</v>
      </c>
      <c r="I49" s="52">
        <f ca="1">INDEX(Summary!$5:$59,$A49,I$67)</f>
        <v>0.16190451005258907</v>
      </c>
      <c r="J49" s="83">
        <f ca="1">INDEX(Summary!$5:$59,$A49,J$67)</f>
        <v>0.18095139998306464</v>
      </c>
      <c r="K49" s="83">
        <f ca="1">INDEX(Summary!$5:$59,$A49,K$67)</f>
        <v>0.22857077889155836</v>
      </c>
      <c r="L49" s="83">
        <f ca="1">INDEX(Summary!$5:$59,$A49,L$67)</f>
        <v>0.57142843477079919</v>
      </c>
      <c r="M49" s="220">
        <f>INDEX(Summary!$5:$59,$A49,M$67)</f>
        <v>105</v>
      </c>
      <c r="N49" s="220">
        <f>INDEX(Summary!$5:$59,$A49,N$67)</f>
        <v>56</v>
      </c>
      <c r="O49" s="220">
        <f>INDEX(Summary!$5:$59,$A49,O$67)</f>
        <v>49</v>
      </c>
      <c r="P49" s="220">
        <f>INDEX(Summary!$5:$59,$A49,P$67)</f>
        <v>105</v>
      </c>
      <c r="Q49" s="220">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70"/>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20">
        <f>INDEX(Summary!$5:$59,$A50,M$67)</f>
        <v>0</v>
      </c>
      <c r="N50" s="220">
        <f>INDEX(Summary!$5:$59,$A50,N$67)</f>
        <v>0</v>
      </c>
      <c r="O50" s="220">
        <f>INDEX(Summary!$5:$59,$A50,O$67)</f>
        <v>0</v>
      </c>
      <c r="P50" s="220">
        <f>INDEX(Summary!$5:$59,$A50,P$67)</f>
        <v>0</v>
      </c>
      <c r="Q50" s="220">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70"/>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20">
        <f>INDEX(Summary!$5:$59,$A51,M$67)</f>
        <v>0</v>
      </c>
      <c r="N51" s="220">
        <f>INDEX(Summary!$5:$59,$A51,N$67)</f>
        <v>0</v>
      </c>
      <c r="O51" s="220">
        <f>INDEX(Summary!$5:$59,$A51,O$67)</f>
        <v>0</v>
      </c>
      <c r="P51" s="220">
        <f>INDEX(Summary!$5:$59,$A51,P$67)</f>
        <v>0</v>
      </c>
      <c r="Q51" s="220">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70"/>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20">
        <f>INDEX(Summary!$5:$59,$A52,M$67)</f>
        <v>0</v>
      </c>
      <c r="N52" s="220">
        <f>INDEX(Summary!$5:$59,$A52,N$67)</f>
        <v>0</v>
      </c>
      <c r="O52" s="220">
        <f>INDEX(Summary!$5:$59,$A52,O$67)</f>
        <v>0</v>
      </c>
      <c r="P52" s="220">
        <f>INDEX(Summary!$5:$59,$A52,P$67)</f>
        <v>0</v>
      </c>
      <c r="Q52" s="220">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70"/>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20">
        <f>INDEX(Summary!$5:$59,$A53,M$67)</f>
        <v>0</v>
      </c>
      <c r="N53" s="220">
        <f>INDEX(Summary!$5:$59,$A53,N$67)</f>
        <v>0</v>
      </c>
      <c r="O53" s="220">
        <f>INDEX(Summary!$5:$59,$A53,O$67)</f>
        <v>0</v>
      </c>
      <c r="P53" s="220">
        <f>INDEX(Summary!$5:$59,$A53,P$67)</f>
        <v>0</v>
      </c>
      <c r="Q53" s="220">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70"/>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20">
        <f>INDEX(Summary!$5:$59,$A54,M$67)</f>
        <v>0</v>
      </c>
      <c r="N54" s="220">
        <f>INDEX(Summary!$5:$59,$A54,N$67)</f>
        <v>0</v>
      </c>
      <c r="O54" s="220">
        <f>INDEX(Summary!$5:$59,$A54,O$67)</f>
        <v>0</v>
      </c>
      <c r="P54" s="220">
        <f>INDEX(Summary!$5:$59,$A54,P$67)</f>
        <v>0</v>
      </c>
      <c r="Q54" s="220">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70"/>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20">
        <f>INDEX(Summary!$5:$59,$A55,M$67)</f>
        <v>0</v>
      </c>
      <c r="N55" s="220">
        <f>INDEX(Summary!$5:$59,$A55,N$67)</f>
        <v>0</v>
      </c>
      <c r="O55" s="220">
        <f>INDEX(Summary!$5:$59,$A55,O$67)</f>
        <v>0</v>
      </c>
      <c r="P55" s="220">
        <f>INDEX(Summary!$5:$59,$A55,P$67)</f>
        <v>0</v>
      </c>
      <c r="Q55" s="220">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0.19815648071294395</v>
      </c>
      <c r="L57" s="83">
        <f ca="1">IF(ISBLANK(INDEX(Summary!$1:$3,$A57,L$67)),"",INDEX(Summary!$1:$3,$A57,L$67))</f>
        <v>0.42540736534008999</v>
      </c>
      <c r="M57" s="220">
        <f ca="1">IF(ISBLANK(INDEX(Summary!$1:$3,$A57,M$67)),"",INDEX(Summary!$1:$3,$A57,M$67))</f>
        <v>11445.5</v>
      </c>
      <c r="N57" s="220">
        <f ca="1">IF(ISBLANK(INDEX(Summary!$1:$3,$A57,N$67)),"",INDEX(Summary!$1:$3,$A57,N$67))</f>
        <v>4639</v>
      </c>
      <c r="O57" s="220">
        <f ca="1">IF(ISBLANK(INDEX(Summary!$1:$3,$A57,O$67)),"",INDEX(Summary!$1:$3,$A57,O$67))</f>
        <v>6806.5</v>
      </c>
      <c r="P57" s="220">
        <f ca="1">IF(ISBLANK(INDEX(Summary!$1:$3,$A57,P$67)),"",INDEX(Summary!$1:$3,$A57,P$67))</f>
        <v>11445.5</v>
      </c>
      <c r="Q57" s="220">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t="e">
        <f ca="1">IF(ISBLANK(INDEX(Summary!$1:$3,$A58,G$67)),"",INDEX(Summary!$1:$3,$A58,G$67))</f>
        <v>#N/A</v>
      </c>
      <c r="H58" s="52" t="e">
        <f>IF(ISBLANK(INDEX(Summary!$1:$3,$A58,H$67)),"",INDEX(Summary!$1:$3,$A58,H$67))</f>
        <v>#N/A</v>
      </c>
      <c r="I58" s="52">
        <f ca="1">IF(ISBLANK(INDEX(Summary!$1:$3,$A58,I$67)),"",INDEX(Summary!$1:$3,$A58,I$67))</f>
        <v>0.33384864795925123</v>
      </c>
      <c r="J58" s="83">
        <f ca="1">IF(ISBLANK(INDEX(Summary!$1:$3,$A58,J$67)),"",INDEX(Summary!$1:$3,$A58,J$67))</f>
        <v>0.74137859798719774</v>
      </c>
      <c r="K58" s="83">
        <f ca="1">IF(ISBLANK(INDEX(Summary!$1:$3,$A58,K$67)),"",INDEX(Summary!$1:$3,$A58,K$67))</f>
        <v>0.35555510443507826</v>
      </c>
      <c r="L58" s="83">
        <f ca="1">IF(ISBLANK(INDEX(Summary!$1:$3,$A58,L$67)),"",INDEX(Summary!$1:$3,$A58,L$67))</f>
        <v>0.98257742748706856</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Q58" s="220"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t="e">
        <f ca="1">IF(ISBLANK(INDEX(Summary!$1:$3,$A59,G$67)),"",INDEX(Summary!$1:$3,$A59,G$67))</f>
        <v>#N/A</v>
      </c>
      <c r="H59" s="52" t="e">
        <f>IF(ISBLANK(INDEX(Summary!$1:$3,$A59,H$67)),"",INDEX(Summary!$1:$3,$A59,H$67))</f>
        <v>#N/A</v>
      </c>
      <c r="I59" s="52">
        <f ca="1">IF(ISBLANK(INDEX(Summary!$1:$3,$A59,I$67)),"",INDEX(Summary!$1:$3,$A59,I$67))</f>
        <v>9.859210343843533E-2</v>
      </c>
      <c r="J59" s="83">
        <f ca="1">IF(ISBLANK(INDEX(Summary!$1:$3,$A59,J$67)),"",INDEX(Summary!$1:$3,$A59,J$67))</f>
        <v>4.4445025508351194E-2</v>
      </c>
      <c r="K59" s="83">
        <f ca="1">IF(ISBLANK(INDEX(Summary!$1:$3,$A59,K$67)),"",INDEX(Summary!$1:$3,$A59,K$67))</f>
        <v>-1.3299642136279588E-7</v>
      </c>
      <c r="L59" s="83">
        <f ca="1">IF(ISBLANK(INDEX(Summary!$1:$3,$A59,L$67)),"",INDEX(Summary!$1:$3,$A59,L$67))</f>
        <v>-5.8946048262724054E-7</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Q59" s="220"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0" t="str">
        <f>IF(ISBLANK(INDEX(Summary!$63:$64,$A63,M$67)),"",INDEX(Summary!$63:$64,$A63,M$67))</f>
        <v/>
      </c>
      <c r="N63" s="220">
        <f>IF(ISBLANK(INDEX(Summary!$63:$64,$A63,N$67)),"",INDEX(Summary!$63:$64,$A63,N$67))</f>
        <v>1082</v>
      </c>
      <c r="O63" s="220" t="str">
        <f>IF(ISBLANK(INDEX(Summary!$63:$64,$A63,O$67)),"",INDEX(Summary!$63:$64,$A63,O$67))</f>
        <v/>
      </c>
      <c r="P63" s="220" t="str">
        <f>IF(ISBLANK(INDEX(Summary!$63:$64,$A63,P$67)),"",INDEX(Summary!$63:$64,$A63,P$67))</f>
        <v/>
      </c>
      <c r="Q63" s="220"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458</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0" t="str">
        <f>IF(ISBLANK(INDEX(Summary!$63:$64,$A64,M$67)),"",INDEX(Summary!$63:$64,$A64,M$67))</f>
        <v/>
      </c>
      <c r="N64" s="220" t="str">
        <f>IF(ISBLANK(INDEX(Summary!$63:$64,$A64,N$67)),"",INDEX(Summary!$63:$64,$A64,N$67))</f>
        <v/>
      </c>
      <c r="O64" s="220">
        <f>IF(ISBLANK(INDEX(Summary!$63:$64,$A64,O$67)),"",INDEX(Summary!$63:$64,$A64,O$67))</f>
        <v>916</v>
      </c>
      <c r="P64" s="220" t="str">
        <f>IF(ISBLANK(INDEX(Summary!$63:$64,$A64,P$67)),"",INDEX(Summary!$63:$64,$A64,P$67))</f>
        <v/>
      </c>
      <c r="Q64" s="220"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19</v>
      </c>
      <c r="K67" s="78">
        <f>MATCH(K66,Summary!62:62,0)</f>
        <v>20</v>
      </c>
      <c r="L67" s="78">
        <f>MATCH(L66,Summary!62:62,0)</f>
        <v>21</v>
      </c>
      <c r="M67" s="78">
        <f>MATCH(M66,Summary!62:62,0)</f>
        <v>30</v>
      </c>
      <c r="N67" s="78">
        <f>MATCH(N66,Summary!62:62,0)</f>
        <v>31</v>
      </c>
      <c r="O67" s="78">
        <f>MATCH(O66,Summary!62:62,0)</f>
        <v>32</v>
      </c>
      <c r="P67" s="78">
        <f>MATCH(P66,Summary!62:62,0)</f>
        <v>34</v>
      </c>
      <c r="Q67" s="78">
        <f>MATCH(Q66,Summary!62:62,0)</f>
        <v>35</v>
      </c>
      <c r="W67" s="16">
        <f>MATCH(W66,Summary!62:62,0)</f>
        <v>36</v>
      </c>
      <c r="AK67" s="16"/>
    </row>
    <row r="69" spans="1:42" x14ac:dyDescent="0.25">
      <c r="F69" s="54" t="s">
        <v>673</v>
      </c>
      <c r="R69" s="339" t="s">
        <v>1068</v>
      </c>
      <c r="T69" s="339" t="s">
        <v>1069</v>
      </c>
      <c r="U69" s="339" t="s">
        <v>1072</v>
      </c>
    </row>
    <row r="70" spans="1:42" x14ac:dyDescent="0.25">
      <c r="T70" s="339" t="s">
        <v>1070</v>
      </c>
      <c r="U70" s="339" t="s">
        <v>1071</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5" t="s">
        <v>607</v>
      </c>
    </row>
    <row r="2" spans="1:9" ht="13.8" thickBot="1" x14ac:dyDescent="0.3"/>
    <row r="3" spans="1:9" x14ac:dyDescent="0.25">
      <c r="A3" s="185" t="s">
        <v>547</v>
      </c>
      <c r="B3" s="185"/>
    </row>
    <row r="4" spans="1:9" x14ac:dyDescent="0.25">
      <c r="A4" s="181" t="s">
        <v>548</v>
      </c>
      <c r="B4" s="181"/>
    </row>
    <row r="5" spans="1:9" x14ac:dyDescent="0.25">
      <c r="A5" s="181" t="s">
        <v>549</v>
      </c>
      <c r="B5" s="181"/>
    </row>
    <row r="6" spans="1:9" x14ac:dyDescent="0.25">
      <c r="A6" s="181" t="s">
        <v>550</v>
      </c>
      <c r="B6" s="181"/>
    </row>
    <row r="7" spans="1:9" x14ac:dyDescent="0.25">
      <c r="A7" s="181" t="s">
        <v>551</v>
      </c>
      <c r="B7" s="181"/>
    </row>
    <row r="8" spans="1:9" ht="13.8" thickBot="1" x14ac:dyDescent="0.3">
      <c r="A8" s="183" t="s">
        <v>552</v>
      </c>
      <c r="B8" s="183"/>
    </row>
    <row r="10" spans="1:9" ht="13.8" thickBot="1" x14ac:dyDescent="0.3">
      <c r="A10" t="s">
        <v>553</v>
      </c>
    </row>
    <row r="11" spans="1:9" x14ac:dyDescent="0.25">
      <c r="A11" s="184"/>
      <c r="B11" s="184" t="s">
        <v>509</v>
      </c>
      <c r="C11" s="184" t="s">
        <v>557</v>
      </c>
      <c r="D11" s="184" t="s">
        <v>558</v>
      </c>
      <c r="E11" s="184" t="s">
        <v>507</v>
      </c>
      <c r="F11" s="184" t="s">
        <v>559</v>
      </c>
    </row>
    <row r="12" spans="1:9" x14ac:dyDescent="0.25">
      <c r="A12" s="181" t="s">
        <v>554</v>
      </c>
      <c r="B12" s="181"/>
      <c r="C12" s="181"/>
      <c r="D12" s="181"/>
      <c r="E12" s="181"/>
      <c r="F12" s="181"/>
    </row>
    <row r="13" spans="1:9" x14ac:dyDescent="0.25">
      <c r="A13" s="181" t="s">
        <v>555</v>
      </c>
      <c r="B13" s="181"/>
      <c r="C13" s="181"/>
      <c r="D13" s="181"/>
      <c r="E13" s="181"/>
      <c r="F13" s="181"/>
    </row>
    <row r="14" spans="1:9" ht="13.8" thickBot="1" x14ac:dyDescent="0.3">
      <c r="A14" s="183" t="s">
        <v>46</v>
      </c>
      <c r="B14" s="183"/>
      <c r="C14" s="183"/>
      <c r="D14" s="183"/>
      <c r="E14" s="183"/>
      <c r="F14" s="183"/>
    </row>
    <row r="15" spans="1:9" ht="13.8" thickBot="1" x14ac:dyDescent="0.3"/>
    <row r="16" spans="1:9" x14ac:dyDescent="0.25">
      <c r="A16" s="184"/>
      <c r="B16" s="184" t="s">
        <v>560</v>
      </c>
      <c r="C16" s="184" t="s">
        <v>551</v>
      </c>
      <c r="D16" s="184" t="s">
        <v>561</v>
      </c>
      <c r="E16" s="184" t="s">
        <v>562</v>
      </c>
      <c r="F16" s="184" t="s">
        <v>563</v>
      </c>
      <c r="G16" s="184" t="s">
        <v>564</v>
      </c>
      <c r="H16" s="184" t="s">
        <v>565</v>
      </c>
      <c r="I16" s="184" t="s">
        <v>566</v>
      </c>
    </row>
    <row r="17" spans="1:9" x14ac:dyDescent="0.25">
      <c r="A17" s="181" t="s">
        <v>556</v>
      </c>
      <c r="B17" s="181"/>
      <c r="C17" s="181"/>
      <c r="D17" s="181"/>
      <c r="E17" s="181"/>
      <c r="F17" s="181"/>
      <c r="G17" s="181"/>
      <c r="H17" s="181"/>
      <c r="I17" s="181"/>
    </row>
    <row r="18" spans="1:9" ht="13.8" thickBot="1" x14ac:dyDescent="0.3">
      <c r="A18" s="183" t="s">
        <v>567</v>
      </c>
      <c r="B18" s="183"/>
      <c r="C18" s="183"/>
      <c r="D18" s="183"/>
      <c r="E18" s="183"/>
      <c r="F18" s="183"/>
      <c r="G18" s="183"/>
      <c r="H18" s="183"/>
      <c r="I18" s="183"/>
    </row>
    <row r="22" spans="1:9" x14ac:dyDescent="0.25">
      <c r="A22" t="s">
        <v>568</v>
      </c>
      <c r="F22" t="s">
        <v>573</v>
      </c>
    </row>
    <row r="23" spans="1:9" ht="13.8" thickBot="1" x14ac:dyDescent="0.3"/>
    <row r="24" spans="1:9" x14ac:dyDescent="0.25">
      <c r="A24" s="184" t="s">
        <v>569</v>
      </c>
      <c r="B24" s="184" t="s">
        <v>570</v>
      </c>
      <c r="C24" s="184" t="s">
        <v>571</v>
      </c>
      <c r="D24" s="184" t="s">
        <v>572</v>
      </c>
      <c r="F24" s="184" t="s">
        <v>574</v>
      </c>
      <c r="G24" s="184" t="s">
        <v>575</v>
      </c>
    </row>
    <row r="25" spans="1:9" x14ac:dyDescent="0.25">
      <c r="A25" s="181"/>
      <c r="B25" s="181"/>
      <c r="C25" s="181"/>
      <c r="D25" s="181"/>
      <c r="F25" s="181"/>
      <c r="G25" s="181"/>
    </row>
    <row r="26" spans="1:9" x14ac:dyDescent="0.25">
      <c r="A26" s="181"/>
      <c r="B26" s="181"/>
      <c r="C26" s="181"/>
      <c r="D26" s="181"/>
      <c r="F26" s="181"/>
      <c r="G26" s="181"/>
    </row>
    <row r="27" spans="1:9" x14ac:dyDescent="0.25">
      <c r="A27" s="181"/>
      <c r="B27" s="181"/>
      <c r="C27" s="181"/>
      <c r="D27" s="181"/>
      <c r="F27" s="181"/>
      <c r="G27" s="181"/>
    </row>
    <row r="28" spans="1:9" x14ac:dyDescent="0.25">
      <c r="A28" s="181"/>
      <c r="B28" s="181"/>
      <c r="C28" s="181"/>
      <c r="D28" s="181"/>
      <c r="F28" s="181"/>
      <c r="G28" s="181"/>
    </row>
    <row r="29" spans="1:9" x14ac:dyDescent="0.25">
      <c r="A29" s="181"/>
      <c r="B29" s="181"/>
      <c r="C29" s="181"/>
      <c r="D29" s="181"/>
      <c r="F29" s="181"/>
      <c r="G29" s="181"/>
    </row>
    <row r="30" spans="1:9" x14ac:dyDescent="0.25">
      <c r="A30" s="181"/>
      <c r="B30" s="181"/>
      <c r="C30" s="181"/>
      <c r="D30" s="181"/>
      <c r="F30" s="181"/>
      <c r="G30" s="181"/>
    </row>
    <row r="31" spans="1:9" x14ac:dyDescent="0.25">
      <c r="A31" s="181"/>
      <c r="B31" s="181"/>
      <c r="C31" s="181"/>
      <c r="D31" s="181"/>
      <c r="F31" s="181"/>
      <c r="G31" s="181"/>
    </row>
    <row r="32" spans="1:9" x14ac:dyDescent="0.25">
      <c r="A32" s="181"/>
      <c r="B32" s="181"/>
      <c r="C32" s="181"/>
      <c r="D32" s="181"/>
      <c r="F32" s="181"/>
      <c r="G32" s="181"/>
    </row>
    <row r="33" spans="1:7" x14ac:dyDescent="0.25">
      <c r="A33" s="181"/>
      <c r="B33" s="181"/>
      <c r="C33" s="181"/>
      <c r="D33" s="181"/>
      <c r="F33" s="181"/>
      <c r="G33" s="181"/>
    </row>
    <row r="34" spans="1:7" x14ac:dyDescent="0.25">
      <c r="A34" s="181"/>
      <c r="B34" s="181"/>
      <c r="C34" s="181"/>
      <c r="D34" s="181"/>
      <c r="F34" s="181"/>
      <c r="G34" s="181"/>
    </row>
    <row r="35" spans="1:7" x14ac:dyDescent="0.25">
      <c r="A35" s="181"/>
      <c r="B35" s="181"/>
      <c r="C35" s="181"/>
      <c r="D35" s="181"/>
      <c r="F35" s="181"/>
      <c r="G35" s="181"/>
    </row>
    <row r="36" spans="1:7" x14ac:dyDescent="0.25">
      <c r="A36" s="181"/>
      <c r="B36" s="181"/>
      <c r="C36" s="181"/>
      <c r="D36" s="181"/>
      <c r="F36" s="181"/>
      <c r="G36" s="181"/>
    </row>
    <row r="37" spans="1:7" x14ac:dyDescent="0.25">
      <c r="A37" s="181"/>
      <c r="B37" s="181"/>
      <c r="C37" s="181"/>
      <c r="D37" s="181"/>
      <c r="F37" s="181"/>
      <c r="G37" s="181"/>
    </row>
    <row r="38" spans="1:7" x14ac:dyDescent="0.25">
      <c r="A38" s="181"/>
      <c r="B38" s="181"/>
      <c r="C38" s="181"/>
      <c r="D38" s="181"/>
      <c r="F38" s="181"/>
      <c r="G38" s="181"/>
    </row>
    <row r="39" spans="1:7" x14ac:dyDescent="0.25">
      <c r="A39" s="181"/>
      <c r="B39" s="181"/>
      <c r="C39" s="181"/>
      <c r="D39" s="181"/>
      <c r="F39" s="181"/>
      <c r="G39" s="181"/>
    </row>
    <row r="40" spans="1:7" x14ac:dyDescent="0.25">
      <c r="A40" s="181"/>
      <c r="B40" s="181"/>
      <c r="C40" s="181"/>
      <c r="D40" s="181"/>
      <c r="F40" s="181"/>
      <c r="G40" s="181"/>
    </row>
    <row r="41" spans="1:7" x14ac:dyDescent="0.25">
      <c r="A41" s="181"/>
      <c r="B41" s="181"/>
      <c r="C41" s="181"/>
      <c r="D41" s="181"/>
      <c r="F41" s="181"/>
      <c r="G41" s="181"/>
    </row>
    <row r="42" spans="1:7" x14ac:dyDescent="0.25">
      <c r="A42" s="181"/>
      <c r="B42" s="181"/>
      <c r="C42" s="181"/>
      <c r="D42" s="181"/>
      <c r="F42" s="181"/>
      <c r="G42" s="181"/>
    </row>
    <row r="43" spans="1:7" x14ac:dyDescent="0.25">
      <c r="A43" s="181"/>
      <c r="B43" s="181"/>
      <c r="C43" s="181"/>
      <c r="D43" s="181"/>
      <c r="F43" s="181"/>
      <c r="G43" s="181"/>
    </row>
    <row r="44" spans="1:7" x14ac:dyDescent="0.25">
      <c r="A44" s="181"/>
      <c r="B44" s="181"/>
      <c r="C44" s="181"/>
      <c r="D44" s="181"/>
      <c r="F44" s="181"/>
      <c r="G44" s="181"/>
    </row>
    <row r="45" spans="1:7" x14ac:dyDescent="0.25">
      <c r="A45" s="181"/>
      <c r="B45" s="181"/>
      <c r="C45" s="181"/>
      <c r="D45" s="181"/>
      <c r="F45" s="181"/>
      <c r="G45" s="181"/>
    </row>
    <row r="46" spans="1:7" x14ac:dyDescent="0.25">
      <c r="A46" s="181"/>
      <c r="B46" s="181"/>
      <c r="C46" s="181"/>
      <c r="D46" s="181"/>
      <c r="F46" s="181"/>
      <c r="G46" s="181"/>
    </row>
    <row r="47" spans="1:7" x14ac:dyDescent="0.25">
      <c r="A47" s="181"/>
      <c r="B47" s="181"/>
      <c r="C47" s="181"/>
      <c r="D47" s="181"/>
      <c r="F47" s="181"/>
      <c r="G47" s="181"/>
    </row>
    <row r="48" spans="1:7" x14ac:dyDescent="0.25">
      <c r="A48" s="181"/>
      <c r="B48" s="181"/>
      <c r="C48" s="181"/>
      <c r="D48" s="181"/>
      <c r="F48" s="181"/>
      <c r="G48" s="181"/>
    </row>
    <row r="49" spans="1:7" x14ac:dyDescent="0.25">
      <c r="A49" s="181"/>
      <c r="B49" s="181"/>
      <c r="C49" s="181"/>
      <c r="D49" s="181"/>
      <c r="F49" s="181"/>
      <c r="G49" s="181"/>
    </row>
    <row r="50" spans="1:7" x14ac:dyDescent="0.25">
      <c r="A50" s="181"/>
      <c r="B50" s="181"/>
      <c r="C50" s="181"/>
      <c r="D50" s="181"/>
      <c r="F50" s="181"/>
      <c r="G50" s="181"/>
    </row>
    <row r="51" spans="1:7" x14ac:dyDescent="0.25">
      <c r="A51" s="181"/>
      <c r="B51" s="181"/>
      <c r="C51" s="181"/>
      <c r="D51" s="181"/>
      <c r="F51" s="181"/>
      <c r="G51" s="181"/>
    </row>
    <row r="52" spans="1:7" x14ac:dyDescent="0.25">
      <c r="A52" s="181"/>
      <c r="B52" s="181"/>
      <c r="C52" s="181"/>
      <c r="D52" s="181"/>
      <c r="F52" s="181"/>
      <c r="G52" s="181"/>
    </row>
    <row r="53" spans="1:7" x14ac:dyDescent="0.25">
      <c r="A53" s="181"/>
      <c r="B53" s="181"/>
      <c r="C53" s="181"/>
      <c r="D53" s="181"/>
      <c r="F53" s="181"/>
      <c r="G53" s="181"/>
    </row>
    <row r="54" spans="1:7" x14ac:dyDescent="0.25">
      <c r="A54" s="181"/>
      <c r="B54" s="181"/>
      <c r="C54" s="181"/>
      <c r="D54" s="181"/>
      <c r="F54" s="181"/>
      <c r="G54" s="181"/>
    </row>
    <row r="55" spans="1:7" x14ac:dyDescent="0.25">
      <c r="A55" s="181"/>
      <c r="B55" s="181"/>
      <c r="C55" s="181"/>
      <c r="D55" s="181"/>
      <c r="F55" s="181"/>
      <c r="G55" s="181"/>
    </row>
    <row r="56" spans="1:7" x14ac:dyDescent="0.25">
      <c r="A56" s="181"/>
      <c r="B56" s="181"/>
      <c r="C56" s="181"/>
      <c r="D56" s="181"/>
      <c r="F56" s="181"/>
      <c r="G56" s="181"/>
    </row>
    <row r="57" spans="1:7" x14ac:dyDescent="0.25">
      <c r="A57" s="181"/>
      <c r="B57" s="181"/>
      <c r="C57" s="181"/>
      <c r="D57" s="181"/>
      <c r="F57" s="181"/>
      <c r="G57" s="181"/>
    </row>
    <row r="58" spans="1:7" x14ac:dyDescent="0.25">
      <c r="A58" s="181"/>
      <c r="B58" s="181"/>
      <c r="C58" s="181"/>
      <c r="D58" s="181"/>
      <c r="F58" s="181"/>
      <c r="G58" s="181"/>
    </row>
    <row r="59" spans="1:7" x14ac:dyDescent="0.25">
      <c r="A59" s="181"/>
      <c r="B59" s="181"/>
      <c r="C59" s="181"/>
      <c r="D59" s="181"/>
      <c r="F59" s="181"/>
      <c r="G59" s="181"/>
    </row>
    <row r="60" spans="1:7" x14ac:dyDescent="0.25">
      <c r="A60" s="181"/>
      <c r="B60" s="181"/>
      <c r="C60" s="181"/>
      <c r="D60" s="181"/>
      <c r="F60" s="181"/>
      <c r="G60" s="181"/>
    </row>
    <row r="61" spans="1:7" x14ac:dyDescent="0.25">
      <c r="A61" s="181"/>
      <c r="B61" s="181"/>
      <c r="C61" s="181"/>
      <c r="D61" s="181"/>
      <c r="F61" s="181"/>
      <c r="G61" s="181"/>
    </row>
    <row r="62" spans="1:7" x14ac:dyDescent="0.25">
      <c r="A62" s="181"/>
      <c r="B62" s="181"/>
      <c r="C62" s="181"/>
      <c r="D62" s="181"/>
      <c r="F62" s="181"/>
      <c r="G62" s="181"/>
    </row>
    <row r="63" spans="1:7" x14ac:dyDescent="0.25">
      <c r="A63" s="181"/>
      <c r="B63" s="181"/>
      <c r="C63" s="181"/>
      <c r="D63" s="181"/>
      <c r="F63" s="181"/>
      <c r="G63" s="181"/>
    </row>
    <row r="64" spans="1:7" x14ac:dyDescent="0.25">
      <c r="A64" s="181"/>
      <c r="B64" s="181"/>
      <c r="C64" s="181"/>
      <c r="D64" s="181"/>
      <c r="F64" s="181"/>
      <c r="G64" s="181"/>
    </row>
    <row r="65" spans="1:7" x14ac:dyDescent="0.25">
      <c r="A65" s="181"/>
      <c r="B65" s="181"/>
      <c r="C65" s="181"/>
      <c r="D65" s="181"/>
      <c r="F65" s="181"/>
      <c r="G65" s="181"/>
    </row>
    <row r="66" spans="1:7" x14ac:dyDescent="0.25">
      <c r="A66" s="181"/>
      <c r="B66" s="181"/>
      <c r="C66" s="181"/>
      <c r="D66" s="181"/>
      <c r="F66" s="181"/>
      <c r="G66" s="181"/>
    </row>
    <row r="67" spans="1:7" x14ac:dyDescent="0.25">
      <c r="A67" s="181"/>
      <c r="B67" s="181"/>
      <c r="C67" s="181"/>
      <c r="D67" s="181"/>
      <c r="F67" s="181"/>
      <c r="G67" s="181"/>
    </row>
    <row r="68" spans="1:7" x14ac:dyDescent="0.25">
      <c r="A68" s="181"/>
      <c r="B68" s="181"/>
      <c r="C68" s="181"/>
      <c r="D68" s="181"/>
      <c r="F68" s="181"/>
      <c r="G68" s="181"/>
    </row>
    <row r="69" spans="1:7" x14ac:dyDescent="0.25">
      <c r="A69" s="181"/>
      <c r="B69" s="181"/>
      <c r="C69" s="181"/>
      <c r="D69" s="181"/>
      <c r="F69" s="181"/>
      <c r="G69" s="181"/>
    </row>
    <row r="70" spans="1:7" x14ac:dyDescent="0.25">
      <c r="A70" s="181"/>
      <c r="B70" s="181"/>
      <c r="C70" s="181"/>
      <c r="D70" s="181"/>
      <c r="F70" s="181"/>
      <c r="G70" s="181"/>
    </row>
    <row r="71" spans="1:7" x14ac:dyDescent="0.25">
      <c r="A71" s="181"/>
      <c r="B71" s="181"/>
      <c r="C71" s="181"/>
      <c r="D71" s="181"/>
      <c r="F71" s="181"/>
      <c r="G71" s="181"/>
    </row>
    <row r="72" spans="1:7" ht="13.8" thickBot="1" x14ac:dyDescent="0.3">
      <c r="A72" s="183"/>
      <c r="B72" s="183"/>
      <c r="C72" s="183"/>
      <c r="D72" s="183"/>
      <c r="F72" s="183"/>
      <c r="G72" s="183"/>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5" t="s">
        <v>137</v>
      </c>
      <c r="F1" s="175"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0.5882358305208748</v>
      </c>
      <c r="F2" s="83">
        <f ca="1">INDEX(Rpt_dir,MATCH(BadBeh!$H2,rank_wrong,0),MATCH(F$1,rpt_dir_hdr,0))</f>
        <v>0.58823435351857711</v>
      </c>
      <c r="G2" s="227" t="str">
        <f>INDEX(Rpt_dir,MATCH(BadBeh!$H2,rank_wrong,0),MATCH(G$1,rpt_dir_hdr,0))</f>
        <v>NS</v>
      </c>
      <c r="H2" s="16">
        <v>1</v>
      </c>
      <c r="K2" s="256"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0.42857232720271371</v>
      </c>
      <c r="F3" s="83">
        <f ca="1">INDEX(Rpt_dir,MATCH(BadBeh!$H3,rank_wrong,0),MATCH(F$1,rpt_dir_hdr,0))</f>
        <v>0.93506394423706451</v>
      </c>
      <c r="G3" s="227"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0.4239136944566928</v>
      </c>
      <c r="F4" s="83">
        <f ca="1">INDEX(Rpt_dir,MATCH(BadBeh!$H4,rank_wrong,0),MATCH(F$1,rpt_dir_hdr,0))</f>
        <v>0.92119633440867721</v>
      </c>
      <c r="G4" s="227"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0.40909079091544076</v>
      </c>
      <c r="F5" s="83">
        <f ca="1">INDEX(Rpt_dir,MATCH(BadBeh!$H5,rank_wrong,0),MATCH(F$1,rpt_dir_hdr,0))</f>
        <v>0.74999949386696663</v>
      </c>
      <c r="G5" s="227"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0.39393876263278932</v>
      </c>
      <c r="F6" s="83">
        <f ca="1">INDEX(Rpt_dir,MATCH(BadBeh!$H6,rank_wrong,0),MATCH(F$1,rpt_dir_hdr,0))</f>
        <v>0.93939356812938957</v>
      </c>
      <c r="G6" s="227"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0.37234046270996651</v>
      </c>
      <c r="F7" s="83">
        <f ca="1">INDEX(Rpt_dir,MATCH(BadBeh!$H7,rank_wrong,0),MATCH(F$1,rpt_dir_hdr,0))</f>
        <v>0.93617094113507315</v>
      </c>
      <c r="G7" s="227"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0.44565138420745887</v>
      </c>
      <c r="F8" s="83">
        <f ca="1">INDEX(Rpt_dir,MATCH(BadBeh!$H8,rank_wrong,0),MATCH(F$1,rpt_dir_hdr,0))</f>
        <v>0.76086935329084471</v>
      </c>
      <c r="G8" s="227"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0.32432342689090815</v>
      </c>
      <c r="F9" s="83">
        <f ca="1">INDEX(Rpt_dir,MATCH(BadBeh!$H9,rank_wrong,0),MATCH(F$1,rpt_dir_hdr,0))</f>
        <v>0.48648578513401203</v>
      </c>
      <c r="G9" s="227"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0.3214281304972319</v>
      </c>
      <c r="F10" s="83">
        <f ca="1">INDEX(Rpt_dir,MATCH(BadBeh!$H10,rank_wrong,0),MATCH(F$1,rpt_dir_hdr,0))</f>
        <v>0.91071513286333294</v>
      </c>
      <c r="G10" s="227"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0.29824573182682912</v>
      </c>
      <c r="F11" s="83">
        <f ca="1">INDEX(Rpt_dir,MATCH(BadBeh!$H11,rank_wrong,0),MATCH(F$1,rpt_dir_hdr,0))</f>
        <v>0.85964888606853262</v>
      </c>
      <c r="G11" s="227"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0.27058882869118206</v>
      </c>
      <c r="F12" s="83">
        <f ca="1">INDEX(Rpt_dir,MATCH(BadBeh!$H12,rank_wrong,0),MATCH(F$1,rpt_dir_hdr,0))</f>
        <v>0.92941233325979744</v>
      </c>
      <c r="G12" s="227"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0.26903474449887171</v>
      </c>
      <c r="F13" s="83">
        <f ca="1">INDEX(Rpt_dir,MATCH(BadBeh!$H13,rank_wrong,0),MATCH(F$1,rpt_dir_hdr,0))</f>
        <v>0.96954372164984415</v>
      </c>
      <c r="G13" s="227"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0.25396801935837576</v>
      </c>
      <c r="F14" s="83">
        <f ca="1">INDEX(Rpt_dir,MATCH(BadBeh!$H14,rank_wrong,0),MATCH(F$1,rpt_dir_hdr,0))</f>
        <v>0.98412751356368244</v>
      </c>
      <c r="G14" s="227"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0.24999962577276966</v>
      </c>
      <c r="F15" s="83">
        <f ca="1">INDEX(Rpt_dir,MATCH(BadBeh!$H15,rank_wrong,0),MATCH(F$1,rpt_dir_hdr,0))</f>
        <v>0.32500030188795509</v>
      </c>
      <c r="G15" s="227"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0.2487038419407788</v>
      </c>
      <c r="F16" s="83">
        <f ca="1">INDEX(Rpt_dir,MATCH(BadBeh!$H16,rank_wrong,0),MATCH(F$1,rpt_dir_hdr,0))</f>
        <v>0.98445644801498389</v>
      </c>
      <c r="G16" s="227"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0.24137852673864296</v>
      </c>
      <c r="F17" s="83">
        <f ca="1">INDEX(Rpt_dir,MATCH(BadBeh!$H17,rank_wrong,0),MATCH(F$1,rpt_dir_hdr,0))</f>
        <v>0.6206887605367839</v>
      </c>
      <c r="G17" s="227"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0.24000080057596493</v>
      </c>
      <c r="F18" s="83">
        <f ca="1">INDEX(Rpt_dir,MATCH(BadBeh!$H18,rank_wrong,0),MATCH(F$1,rpt_dir_hdr,0))</f>
        <v>0.57999915010093217</v>
      </c>
      <c r="G18" s="227"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0.23076972358513126</v>
      </c>
      <c r="F19" s="83">
        <f ca="1">INDEX(Rpt_dir,MATCH(BadBeh!$H19,rank_wrong,0),MATCH(F$1,rpt_dir_hdr,0))</f>
        <v>0.48076862789872704</v>
      </c>
      <c r="G19" s="227"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0.23076835800789561</v>
      </c>
      <c r="F20" s="83">
        <f ca="1">INDEX(Rpt_dir,MATCH(BadBeh!$H20,rank_wrong,0),MATCH(F$1,rpt_dir_hdr,0))</f>
        <v>1.0000004246641612</v>
      </c>
      <c r="G20" s="227"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0.22709173660449994</v>
      </c>
      <c r="F21" s="83">
        <f ca="1">INDEX(Rpt_dir,MATCH(BadBeh!$H21,rank_wrong,0),MATCH(F$1,rpt_dir_hdr,0))</f>
        <v>0.44223062432428073</v>
      </c>
      <c r="G21" s="227"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0.23076835800789561</v>
      </c>
      <c r="F23" s="83">
        <f ca="1">INDEX(Rpt_dir,MATCH(BadBeh!$I23,rank_sw,0),MATCH(F$1,rpt_dir_hdr,0))</f>
        <v>1.0000004246641612</v>
      </c>
      <c r="G23" s="227"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0.2487038419407788</v>
      </c>
      <c r="F24" s="83">
        <f ca="1">INDEX(Rpt_dir,MATCH(BadBeh!$I24,rank_sw,0),MATCH(F$1,rpt_dir_hdr,0))</f>
        <v>0.98445644801498389</v>
      </c>
      <c r="G24" s="227"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0.25396801935837576</v>
      </c>
      <c r="F25" s="83">
        <f ca="1">INDEX(Rpt_dir,MATCH(BadBeh!$I25,rank_sw,0),MATCH(F$1,rpt_dir_hdr,0))</f>
        <v>0.98412751356368244</v>
      </c>
      <c r="G25" s="227"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0.26903474449887171</v>
      </c>
      <c r="F26" s="83">
        <f ca="1">INDEX(Rpt_dir,MATCH(BadBeh!$I26,rank_sw,0),MATCH(F$1,rpt_dir_hdr,0))</f>
        <v>0.96954372164984415</v>
      </c>
      <c r="G26" s="227"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0.39393876263278932</v>
      </c>
      <c r="F27" s="83">
        <f ca="1">INDEX(Rpt_dir,MATCH(BadBeh!$I27,rank_sw,0),MATCH(F$1,rpt_dir_hdr,0))</f>
        <v>0.93939356812938957</v>
      </c>
      <c r="G27" s="227"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0.37234046270996651</v>
      </c>
      <c r="F28" s="83">
        <f ca="1">INDEX(Rpt_dir,MATCH(BadBeh!$I28,rank_sw,0),MATCH(F$1,rpt_dir_hdr,0))</f>
        <v>0.93617094113507315</v>
      </c>
      <c r="G28" s="227"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0.42857232720271371</v>
      </c>
      <c r="F29" s="83">
        <f ca="1">INDEX(Rpt_dir,MATCH(BadBeh!$I29,rank_sw,0),MATCH(F$1,rpt_dir_hdr,0))</f>
        <v>0.93506394423706451</v>
      </c>
      <c r="G29" s="227"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0.27058882869118206</v>
      </c>
      <c r="F30" s="83">
        <f ca="1">INDEX(Rpt_dir,MATCH(BadBeh!$I30,rank_sw,0),MATCH(F$1,rpt_dir_hdr,0))</f>
        <v>0.92941233325979744</v>
      </c>
      <c r="G30" s="227"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0.4239136944566928</v>
      </c>
      <c r="F31" s="83">
        <f ca="1">INDEX(Rpt_dir,MATCH(BadBeh!$I31,rank_sw,0),MATCH(F$1,rpt_dir_hdr,0))</f>
        <v>0.92119633440867721</v>
      </c>
      <c r="G31" s="227"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0.3214281304972319</v>
      </c>
      <c r="F32" s="83">
        <f ca="1">INDEX(Rpt_dir,MATCH(BadBeh!$I32,rank_sw,0),MATCH(F$1,rpt_dir_hdr,0))</f>
        <v>0.91071513286333294</v>
      </c>
      <c r="G32" s="227" t="str">
        <f>INDEX(Rpt_dir,MATCH(BadBeh!$I32,rank_sw,0),MATCH(G$1,rpt_dir_hdr,0))</f>
        <v>NS</v>
      </c>
      <c r="I32" s="16">
        <v>10</v>
      </c>
    </row>
    <row r="33" spans="2:11" x14ac:dyDescent="0.25">
      <c r="B33" s="52"/>
      <c r="C33" s="51"/>
      <c r="D33" s="51"/>
      <c r="E33" s="83"/>
      <c r="F33" s="83"/>
      <c r="G33" s="227"/>
    </row>
    <row r="34" spans="2:11" ht="26.4" x14ac:dyDescent="0.25">
      <c r="B34" s="113" t="s">
        <v>61</v>
      </c>
      <c r="C34" s="53" t="s">
        <v>4</v>
      </c>
      <c r="D34" s="53" t="s">
        <v>5</v>
      </c>
      <c r="E34" s="175" t="s">
        <v>137</v>
      </c>
      <c r="F34" s="175"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0.42857232720271371</v>
      </c>
      <c r="F35" s="83">
        <f ca="1">INDEX(Rpt_dir,MATCH(BadBeh!$J35,rank_wr_sw,0),MATCH(F$1,rpt_dir_hdr,0))</f>
        <v>0.93506394423706451</v>
      </c>
      <c r="G35" s="227"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0.39393876263278932</v>
      </c>
      <c r="F36" s="83">
        <f ca="1">INDEX(Rpt_dir,MATCH(BadBeh!$J36,rank_wr_sw,0),MATCH(F$1,rpt_dir_hdr,0))</f>
        <v>0.93939356812938957</v>
      </c>
      <c r="G36" s="227"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0.37234046270996651</v>
      </c>
      <c r="F37" s="83">
        <f ca="1">INDEX(Rpt_dir,MATCH(BadBeh!$J37,rank_wr_sw,0),MATCH(F$1,rpt_dir_hdr,0))</f>
        <v>0.93617094113507315</v>
      </c>
      <c r="G37" s="227"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0.4239136944566928</v>
      </c>
      <c r="F38" s="83">
        <f ca="1">INDEX(Rpt_dir,MATCH(BadBeh!$J38,rank_wr_sw,0),MATCH(F$1,rpt_dir_hdr,0))</f>
        <v>0.92119633440867721</v>
      </c>
      <c r="G38" s="227"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0.25396801935837576</v>
      </c>
      <c r="F39" s="83">
        <f ca="1">INDEX(Rpt_dir,MATCH(BadBeh!$J39,rank_wr_sw,0),MATCH(F$1,rpt_dir_hdr,0))</f>
        <v>0.98412751356368244</v>
      </c>
      <c r="G39" s="227"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0.26903474449887171</v>
      </c>
      <c r="F40" s="83">
        <f ca="1">INDEX(Rpt_dir,MATCH(BadBeh!$J40,rank_wr_sw,0),MATCH(F$1,rpt_dir_hdr,0))</f>
        <v>0.96954372164984415</v>
      </c>
      <c r="G40" s="227"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0.2487038419407788</v>
      </c>
      <c r="F41" s="83">
        <f ca="1">INDEX(Rpt_dir,MATCH(BadBeh!$J41,rank_wr_sw,0),MATCH(F$1,rpt_dir_hdr,0))</f>
        <v>0.98445644801498389</v>
      </c>
      <c r="G41" s="227"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0.40909079091544076</v>
      </c>
      <c r="F42" s="83">
        <f ca="1">INDEX(Rpt_dir,MATCH(BadBeh!$J42,rank_wr_sw,0),MATCH(F$1,rpt_dir_hdr,0))</f>
        <v>0.74999949386696663</v>
      </c>
      <c r="G42" s="227"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0.27058882869118206</v>
      </c>
      <c r="F43" s="83">
        <f ca="1">INDEX(Rpt_dir,MATCH(BadBeh!$J43,rank_wr_sw,0),MATCH(F$1,rpt_dir_hdr,0))</f>
        <v>0.92941233325979744</v>
      </c>
      <c r="G43" s="227"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0.3214281304972319</v>
      </c>
      <c r="F44" s="83">
        <f ca="1">INDEX(Rpt_dir,MATCH(BadBeh!$J44,rank_wr_sw,0),MATCH(F$1,rpt_dir_hdr,0))</f>
        <v>0.91071513286333294</v>
      </c>
      <c r="G44" s="227"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0.23076835800789561</v>
      </c>
      <c r="F46" s="75">
        <f ca="1">INDEX(Rpt_dir,MATCH(BadBeh!$I46,rank_sw,0),MATCH(F$1,rpt_dir_hdr,0))</f>
        <v>1.0000004246641612</v>
      </c>
      <c r="G46" s="198"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0.37234046270996651</v>
      </c>
      <c r="F47" s="75">
        <f ca="1">INDEX(Rpt_dir,MATCH(BadBeh!$J47,rank_wr_sw,0),MATCH(F$1,rpt_dir_hdr,0))</f>
        <v>0.93617094113507315</v>
      </c>
      <c r="G47" s="198"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activeCell="N2" sqref="N2"/>
    </sheetView>
  </sheetViews>
  <sheetFormatPr defaultRowHeight="13.2" x14ac:dyDescent="0.25"/>
  <cols>
    <col min="1" max="1" width="12.88671875" customWidth="1"/>
    <col min="2" max="2" width="11.33203125" style="232" customWidth="1"/>
    <col min="3" max="3" width="10" style="232" bestFit="1" customWidth="1"/>
    <col min="4" max="4" width="10" style="232"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c r="B1" s="231" t="s">
        <v>622</v>
      </c>
      <c r="C1" s="231" t="s">
        <v>623</v>
      </c>
      <c r="D1" s="231" t="s">
        <v>654</v>
      </c>
      <c r="E1" s="52" t="str">
        <f>ReportDir!I1</f>
        <v>Wrong way%</v>
      </c>
      <c r="F1" s="52" t="str">
        <f>ReportDir!J1</f>
        <v>Sidewalk%</v>
      </c>
      <c r="G1" s="52" t="str">
        <f>ReportDir!H1</f>
        <v>Helmet%</v>
      </c>
      <c r="H1" s="52" t="str">
        <f>ReportDir!K1</f>
        <v>Female%</v>
      </c>
      <c r="I1" s="257" t="s">
        <v>187</v>
      </c>
      <c r="J1" s="257" t="s">
        <v>188</v>
      </c>
      <c r="L1" s="51" t="s">
        <v>916</v>
      </c>
      <c r="M1" t="s">
        <v>908</v>
      </c>
      <c r="N1" t="s">
        <v>909</v>
      </c>
      <c r="O1" t="s">
        <v>131</v>
      </c>
    </row>
    <row r="2" spans="1:16" x14ac:dyDescent="0.25">
      <c r="A2" s="51" t="s">
        <v>907</v>
      </c>
      <c r="B2" s="231">
        <f>Count!BH$2</f>
        <v>12577</v>
      </c>
      <c r="C2" s="231">
        <f>COUNTIFS(Report!B:B,"&gt;"&amp;100,Report!B:B,"&lt;"&amp;999)</f>
        <v>48</v>
      </c>
      <c r="D2" s="231">
        <f>MAX(Recorders!C$1:C$95)+$M$2</f>
        <v>78</v>
      </c>
      <c r="E2" s="83">
        <f ca="1">ReportDir!I$112</f>
        <v>0.18972521951858809</v>
      </c>
      <c r="F2" s="83">
        <f ca="1">ReportDir!J$112</f>
        <v>0.41208335153553799</v>
      </c>
      <c r="G2" s="83">
        <f ca="1">ReportDir!H$112</f>
        <v>0.20358801858081049</v>
      </c>
      <c r="H2" s="83">
        <f ca="1">ReportDir!K$112</f>
        <v>0.23840519563729556</v>
      </c>
      <c r="I2" s="257">
        <f>cordon_in_AM</f>
        <v>541</v>
      </c>
      <c r="J2" s="257">
        <f>cordon_out_PM</f>
        <v>458</v>
      </c>
      <c r="L2" s="51" t="s">
        <v>915</v>
      </c>
      <c r="M2">
        <v>1</v>
      </c>
      <c r="N2" t="s">
        <v>1176</v>
      </c>
      <c r="P2" t="s">
        <v>1175</v>
      </c>
    </row>
    <row r="3" spans="1:16" x14ac:dyDescent="0.25">
      <c r="A3" s="51" t="s">
        <v>647</v>
      </c>
      <c r="B3" s="231">
        <v>14750</v>
      </c>
      <c r="C3" s="231">
        <v>54</v>
      </c>
      <c r="D3" s="231">
        <v>91</v>
      </c>
      <c r="E3" s="83">
        <v>0.17159322033898305</v>
      </c>
      <c r="F3" s="83">
        <v>0.40576271186440677</v>
      </c>
      <c r="G3" s="83">
        <v>0.18959322033898304</v>
      </c>
      <c r="H3" s="83">
        <v>0.26064406779661015</v>
      </c>
      <c r="I3" s="257">
        <v>411.5</v>
      </c>
      <c r="J3" s="258">
        <v>878.5</v>
      </c>
      <c r="L3" s="51" t="s">
        <v>914</v>
      </c>
    </row>
    <row r="4" spans="1:16" x14ac:dyDescent="0.25">
      <c r="A4" s="51" t="s">
        <v>624</v>
      </c>
      <c r="B4" s="231">
        <v>6563</v>
      </c>
      <c r="C4" s="231">
        <v>28</v>
      </c>
      <c r="D4" s="231">
        <v>20</v>
      </c>
      <c r="E4" s="83">
        <v>0.18665244552795979</v>
      </c>
      <c r="F4" s="83">
        <v>0.45817461526740821</v>
      </c>
      <c r="G4" s="83">
        <v>0.17583422215450251</v>
      </c>
      <c r="H4" s="83">
        <v>0.29849154350144752</v>
      </c>
      <c r="I4" s="257">
        <v>353</v>
      </c>
      <c r="J4" s="258">
        <v>399</v>
      </c>
      <c r="L4" s="51" t="s">
        <v>913</v>
      </c>
    </row>
    <row r="5" spans="1:16" x14ac:dyDescent="0.25">
      <c r="A5" s="51" t="s">
        <v>625</v>
      </c>
      <c r="B5" s="231">
        <v>9407</v>
      </c>
      <c r="C5" s="231">
        <v>45</v>
      </c>
      <c r="D5" s="231">
        <v>58</v>
      </c>
      <c r="E5" s="83">
        <v>0.17499999999999999</v>
      </c>
      <c r="F5" s="83">
        <v>0.318</v>
      </c>
      <c r="G5" s="83">
        <v>0.17199999999999999</v>
      </c>
      <c r="H5" s="83">
        <v>0.248</v>
      </c>
      <c r="I5" s="257">
        <v>395</v>
      </c>
      <c r="J5" s="258">
        <v>379</v>
      </c>
      <c r="L5" s="51" t="s">
        <v>912</v>
      </c>
    </row>
    <row r="6" spans="1:16" x14ac:dyDescent="0.25">
      <c r="A6" s="51" t="s">
        <v>960</v>
      </c>
      <c r="B6" s="231">
        <v>13265</v>
      </c>
      <c r="C6" s="231">
        <v>82</v>
      </c>
      <c r="D6" s="231"/>
      <c r="E6" s="83">
        <f>386/$B6</f>
        <v>2.90991330569167E-2</v>
      </c>
      <c r="F6" s="83">
        <f>799/$B6</f>
        <v>6.0233697700716168E-2</v>
      </c>
      <c r="G6" s="83">
        <f>6748/$B6</f>
        <v>0.50870712401055407</v>
      </c>
      <c r="H6" s="83">
        <f>3716/$B6</f>
        <v>0.28013569543912553</v>
      </c>
      <c r="I6" s="257"/>
      <c r="J6" s="257"/>
      <c r="O6" s="329" t="s">
        <v>961</v>
      </c>
    </row>
    <row r="7" spans="1:16" x14ac:dyDescent="0.25">
      <c r="A7" s="51" t="s">
        <v>962</v>
      </c>
      <c r="B7" s="231">
        <v>12211</v>
      </c>
      <c r="C7" s="231">
        <v>86</v>
      </c>
      <c r="D7" s="231"/>
      <c r="E7" s="83">
        <f>392/$B7</f>
        <v>3.2102202931782821E-2</v>
      </c>
      <c r="F7" s="83">
        <f>857/$B7</f>
        <v>7.0182622225861926E-2</v>
      </c>
      <c r="G7" s="83">
        <f>6662/$B7</f>
        <v>0.54557366309065591</v>
      </c>
      <c r="H7" s="83">
        <f>2989/$B7</f>
        <v>0.24477929735484399</v>
      </c>
      <c r="I7" s="257"/>
      <c r="J7" s="257"/>
      <c r="O7" s="329" t="s">
        <v>963</v>
      </c>
    </row>
    <row r="8" spans="1:16" x14ac:dyDescent="0.25">
      <c r="A8" s="51" t="s">
        <v>626</v>
      </c>
      <c r="B8" s="231">
        <v>15898</v>
      </c>
      <c r="C8" s="231">
        <v>117</v>
      </c>
      <c r="D8" s="231"/>
      <c r="E8" s="83">
        <v>2.5000000000000001E-2</v>
      </c>
      <c r="F8" s="83">
        <v>5.8999999999999997E-2</v>
      </c>
      <c r="G8" s="83">
        <v>0.503</v>
      </c>
      <c r="H8" s="83">
        <v>0.26800000000000002</v>
      </c>
      <c r="I8" s="257"/>
      <c r="J8" s="257"/>
      <c r="O8" s="329" t="s">
        <v>964</v>
      </c>
    </row>
    <row r="9" spans="1:16" x14ac:dyDescent="0.25">
      <c r="A9" s="51"/>
      <c r="B9" s="231"/>
      <c r="C9" s="231"/>
      <c r="D9" s="231"/>
      <c r="E9" s="83"/>
      <c r="F9" s="83"/>
      <c r="G9" s="83"/>
      <c r="H9" s="83"/>
      <c r="I9" s="257"/>
      <c r="J9" s="257"/>
    </row>
    <row r="10" spans="1:16" x14ac:dyDescent="0.25">
      <c r="A10" s="51" t="s">
        <v>921</v>
      </c>
      <c r="B10" s="231"/>
      <c r="C10" s="231"/>
      <c r="D10" s="231"/>
      <c r="E10" s="83">
        <f ca="1">ReportDir!I113</f>
        <v>0.5882358305208748</v>
      </c>
      <c r="F10" s="83">
        <f ca="1">ReportDir!J113</f>
        <v>1.0000004246641612</v>
      </c>
      <c r="G10" s="83">
        <f ca="1">ReportDir!H113</f>
        <v>0.77777808543115579</v>
      </c>
      <c r="H10" s="83">
        <f ca="1">ReportDir!K113</f>
        <v>0.41463386477138037</v>
      </c>
      <c r="I10" s="257"/>
      <c r="J10" s="257"/>
    </row>
    <row r="11" spans="1:16" x14ac:dyDescent="0.25">
      <c r="A11" t="s">
        <v>587</v>
      </c>
    </row>
    <row r="15" spans="1:16" x14ac:dyDescent="0.25">
      <c r="A15" s="51" t="s">
        <v>608</v>
      </c>
      <c r="B15" s="231"/>
      <c r="C15" s="231"/>
      <c r="D15" s="231"/>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1" t="s">
        <v>664</v>
      </c>
      <c r="C19" s="261" t="s">
        <v>665</v>
      </c>
      <c r="D19" s="261" t="s">
        <v>666</v>
      </c>
      <c r="E19" s="261" t="s">
        <v>667</v>
      </c>
      <c r="I19" s="262"/>
      <c r="J19" s="262"/>
    </row>
    <row r="20" spans="1:10" x14ac:dyDescent="0.25">
      <c r="A20" t="s">
        <v>663</v>
      </c>
      <c r="B20" s="260">
        <v>0.25</v>
      </c>
      <c r="C20" s="232">
        <f ca="1">COUNTIF(fract_wrongway,"&gt;"&amp;B20)</f>
        <v>16</v>
      </c>
      <c r="D20" s="260">
        <v>0.25</v>
      </c>
      <c r="E20" s="232">
        <f ca="1">COUNTIF(fract_wrongway,"&lt;"&amp;D20)</f>
        <v>32</v>
      </c>
    </row>
    <row r="21" spans="1:10" x14ac:dyDescent="0.25">
      <c r="A21" t="s">
        <v>6</v>
      </c>
      <c r="B21" s="260">
        <v>0.25</v>
      </c>
      <c r="C21" s="232">
        <f ca="1">COUNTIF(fract_sidewalk,"&gt;"&amp;B21)</f>
        <v>34</v>
      </c>
      <c r="D21" s="260">
        <v>0.25</v>
      </c>
      <c r="E21" s="232">
        <f ca="1">COUNTIF(fract_sidewalk,"&lt;"&amp;D21)</f>
        <v>14</v>
      </c>
    </row>
    <row r="22" spans="1:10" x14ac:dyDescent="0.25">
      <c r="A22" t="s">
        <v>17</v>
      </c>
      <c r="B22" s="260">
        <v>0.25</v>
      </c>
      <c r="C22" s="232">
        <f ca="1">COUNTIF(fract_helmet,"&gt;"&amp;B22)</f>
        <v>20</v>
      </c>
      <c r="D22" s="260">
        <v>0.25</v>
      </c>
      <c r="E22" s="232">
        <f ca="1">COUNTIF(fract_helmet,"&lt;"&amp;D22)</f>
        <v>28</v>
      </c>
    </row>
    <row r="24" spans="1:10" x14ac:dyDescent="0.25">
      <c r="A24" s="66" t="s">
        <v>668</v>
      </c>
      <c r="B24" s="232">
        <f>COUNTA(Data!A:A)-1</f>
        <v>3168</v>
      </c>
    </row>
    <row r="25" spans="1:10" ht="26.4" x14ac:dyDescent="0.25">
      <c r="A25" s="66" t="s">
        <v>669</v>
      </c>
      <c r="B25" s="232">
        <f>COUNTA(Corrected)</f>
        <v>5</v>
      </c>
    </row>
    <row r="26" spans="1:10" ht="26.4" x14ac:dyDescent="0.25">
      <c r="A26" s="66" t="s">
        <v>670</v>
      </c>
      <c r="B26" s="232">
        <v>7</v>
      </c>
    </row>
    <row r="30" spans="1:10" x14ac:dyDescent="0.25">
      <c r="A30" s="51"/>
      <c r="B30" s="231" t="s">
        <v>622</v>
      </c>
      <c r="C30" s="231" t="s">
        <v>623</v>
      </c>
      <c r="D30" s="231" t="s">
        <v>654</v>
      </c>
      <c r="E30" s="52" t="s">
        <v>137</v>
      </c>
      <c r="F30" s="52" t="s">
        <v>134</v>
      </c>
      <c r="G30" s="52" t="s">
        <v>136</v>
      </c>
      <c r="H30" s="52" t="s">
        <v>135</v>
      </c>
      <c r="I30" s="257" t="s">
        <v>187</v>
      </c>
      <c r="J30" s="257" t="s">
        <v>188</v>
      </c>
    </row>
    <row r="31" spans="1:10" x14ac:dyDescent="0.25">
      <c r="A31" s="51" t="s">
        <v>907</v>
      </c>
      <c r="B31" s="231">
        <v>12583</v>
      </c>
      <c r="C31" s="231">
        <v>48</v>
      </c>
      <c r="D31" s="231">
        <v>79</v>
      </c>
      <c r="E31" s="83">
        <v>0.16559379056398849</v>
      </c>
      <c r="F31" s="83">
        <v>0.36659249251635811</v>
      </c>
      <c r="G31" s="83">
        <v>0.17980608757847891</v>
      </c>
      <c r="H31" s="83">
        <v>0.20619089247397282</v>
      </c>
      <c r="I31" s="257">
        <v>541</v>
      </c>
      <c r="J31" s="257">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zoomScale="70" zoomScaleNormal="7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5.109375" style="260"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7" t="str">
        <f>INDEX(SummDir!$5:$113,$A1,B$125)</f>
        <v>Loc ID</v>
      </c>
      <c r="C1" s="278" t="str">
        <f>INDEX(SummDir!$5:$113,$A1,C$125)</f>
        <v xml:space="preserve">Location or Intersection: E/W  </v>
      </c>
      <c r="D1" s="278" t="str">
        <f>INDEX(SummDir!$5:$113,$A1,D$125)</f>
        <v>Location or Intersection: N/S</v>
      </c>
      <c r="E1" s="279" t="str">
        <f>INDEX(SummDir!$5:$113,$A1,E$125)</f>
        <v>Total per hr</v>
      </c>
      <c r="F1" s="279" t="str">
        <f>INDEX(SummDir!$5:$113,$A1,F$125)</f>
        <v>AM per hr</v>
      </c>
      <c r="G1" s="279" t="str">
        <f>INDEX(SummDir!$5:$113,$A1,G$125)</f>
        <v>PM per hr</v>
      </c>
      <c r="H1" s="280" t="str">
        <f>INDEX(SummDir!$5:$113,$A1,H$125)</f>
        <v>Helmet%</v>
      </c>
      <c r="I1" s="280" t="str">
        <f>INDEX(SummDir!$5:$113,$A1,I$125)</f>
        <v>Wrong way%</v>
      </c>
      <c r="J1" s="280" t="str">
        <f>INDEX(SummDir!$5:$113,$A1,J$125)</f>
        <v>Sidewalk%</v>
      </c>
      <c r="K1" s="363" t="str">
        <f>INDEX(SummDir!$5:$113,$A1,K$125)</f>
        <v>Female%</v>
      </c>
      <c r="L1" s="281" t="s">
        <v>483</v>
      </c>
      <c r="M1" s="281" t="s">
        <v>492</v>
      </c>
      <c r="N1" s="281" t="s">
        <v>486</v>
      </c>
      <c r="O1" s="282" t="s">
        <v>493</v>
      </c>
      <c r="P1" s="283" t="s">
        <v>494</v>
      </c>
      <c r="Q1" s="207" t="s">
        <v>591</v>
      </c>
      <c r="R1" s="200" t="str">
        <f>INDEX(SummDir!$5:$113,$A1,R$125)</f>
        <v>Loc Total</v>
      </c>
      <c r="S1" s="200" t="str">
        <f>INDEX(SummDir!$5:$113,$A1,S$125)</f>
        <v>AM Total</v>
      </c>
      <c r="T1" s="200" t="str">
        <f>INDEX(SummDir!$5:$113,$A1,T$125)</f>
        <v>PM Total</v>
      </c>
      <c r="U1" s="200" t="str">
        <f>INDEX(SummDir!$5:$113,$A1,U$125)</f>
        <v>AM Total</v>
      </c>
      <c r="V1" s="126" t="s">
        <v>582</v>
      </c>
      <c r="W1" s="126" t="s">
        <v>583</v>
      </c>
      <c r="X1" s="126" t="s">
        <v>586</v>
      </c>
      <c r="Y1" s="126" t="s">
        <v>585</v>
      </c>
      <c r="Z1" s="200"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4">
        <f>INDEX(SummDir!$5:$113,$A2,B$125)</f>
        <v>101</v>
      </c>
      <c r="C2" s="268" t="str">
        <f>INDEX(SummDir!$5:$113,$A2,C$125)</f>
        <v>Washington/Curry</v>
      </c>
      <c r="D2" s="268" t="str">
        <f>INDEX(SummDir!$5:$113,$A2,D$125)</f>
        <v>Mill Ave</v>
      </c>
      <c r="E2" s="269">
        <f>IF(LEN(INDEX(SummDir!$5:$113,$A2,E$125))&lt;1,"",ROUND(INDEX(SummDir!$5:$113,$A2,E$125),0))</f>
        <v>20</v>
      </c>
      <c r="F2" s="269">
        <f>IF(ISNA(INDEX(SummDir!$5:$113,$A2,F$125)),"",IF(LEN(INDEX(SummDir!$5:$113,$A2,F$125))&lt;1,"",ROUND(INDEX(SummDir!$5:$113,$A2,F$125),0)))</f>
        <v>20</v>
      </c>
      <c r="G2" s="269" t="str">
        <f>IF(ISNA(INDEX(SummDir!$5:$113,$A2,G$125)),"",IF(LEN(INDEX(SummDir!$5:$113,$A2,G$125))&lt;1,"",ROUND(INDEX(SummDir!$5:$113,$A2,G$125),0)))</f>
        <v/>
      </c>
      <c r="H2" s="270">
        <f ca="1">INDEX(SummDir!$5:$113,$A2,H$125)</f>
        <v>0.72499949191071666</v>
      </c>
      <c r="I2" s="270">
        <f ca="1">INDEX(SummDir!$5:$113,$A2,I$125)</f>
        <v>0.24999962577276966</v>
      </c>
      <c r="J2" s="270">
        <f ca="1">INDEX(SummDir!$5:$113,$A2,J$125)</f>
        <v>0.32500030188795509</v>
      </c>
      <c r="K2" s="270">
        <f ca="1">INDEX(SummDir!$5:$113,$A2,K$125)</f>
        <v>0.12500097211358166</v>
      </c>
      <c r="L2" s="269">
        <f t="shared" ref="L2:L49" si="0">INDEX(TrfCnt_by_loc,MATCH($B2,loc_ID,0))</f>
        <v>14035</v>
      </c>
      <c r="M2" s="269">
        <f t="shared" ref="M2:M49" si="1">INDEX(TC_loc_dir,MATCH($B2,loc_ID,0),IF(P2="NS",1,2))</f>
        <v>9628</v>
      </c>
      <c r="N2" s="269">
        <f t="shared" ref="N2:N49" si="2">INDEX(Loc_Dist,MATCH($B2,loc_ID,0))</f>
        <v>0.6</v>
      </c>
      <c r="O2" s="269">
        <f t="shared" ref="O2:O49" si="3">IF(AND(P2="NS",SUM(AK2,AL2)&gt;0),1,IF(AND(P2="EW",SUM(AM2,AN2)&gt;0),1,0))</f>
        <v>1</v>
      </c>
      <c r="P2" s="271" t="s">
        <v>354</v>
      </c>
      <c r="Q2" s="277" t="e">
        <f>INDEX(SummDir!$5:$113,$A2,Q$125)</f>
        <v>#N/A</v>
      </c>
      <c r="R2" s="221">
        <f>INDEX(SummDir!$5:$113,$A2,R$125)</f>
        <v>40</v>
      </c>
      <c r="S2" s="221">
        <f>INDEX(SummDir!$5:$113,$A2,S$125)</f>
        <v>40</v>
      </c>
      <c r="T2" s="221" t="e">
        <f>INDEX(SummDir!$5:$113,$A2,T$125)</f>
        <v>#N/A</v>
      </c>
      <c r="U2" s="221">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1">
        <v>1</v>
      </c>
      <c r="AK2" s="117">
        <f t="shared" ref="AK2:AN21" si="5">INDEX(Lane,MATCH($B2,loc_ID,0),MATCH(AK$1,LaneHdr,0))</f>
        <v>3</v>
      </c>
      <c r="AL2" s="117">
        <f t="shared" si="5"/>
        <v>0</v>
      </c>
      <c r="AM2" s="117">
        <f t="shared" si="5"/>
        <v>3</v>
      </c>
      <c r="AN2" s="117">
        <f t="shared" si="5"/>
        <v>0</v>
      </c>
      <c r="AO2" s="117">
        <f t="shared" ref="AO2:AR21" si="6">INDEX(Cordon,MATCH($B2,loc_ID,0),AO$124)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5">
        <f>INDEX(SummDir!$5:$113,$A3,B$125)</f>
        <v>102</v>
      </c>
      <c r="C3" s="186" t="str">
        <f>INDEX(SummDir!$5:$113,$A3,C$125)</f>
        <v>Rio Salado Pkwy</v>
      </c>
      <c r="D3" s="186"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4">
        <f ca="1">INDEX(SummDir!$5:$113,$A3,H$125)</f>
        <v>0.45161247220560602</v>
      </c>
      <c r="I3" s="264">
        <f ca="1">INDEX(SummDir!$5:$113,$A3,I$125)</f>
        <v>0.13399584243878912</v>
      </c>
      <c r="J3" s="264">
        <f ca="1">INDEX(SummDir!$5:$113,$A3,J$125)</f>
        <v>0.21339990257131228</v>
      </c>
      <c r="K3" s="264">
        <f ca="1">INDEX(SummDir!$5:$113,$A3,K$125)</f>
        <v>0.16873411419457451</v>
      </c>
      <c r="L3" s="117">
        <f t="shared" si="0"/>
        <v>14670</v>
      </c>
      <c r="M3" s="117">
        <f t="shared" si="1"/>
        <v>14670</v>
      </c>
      <c r="N3" s="117">
        <f t="shared" si="2"/>
        <v>0</v>
      </c>
      <c r="O3" s="117">
        <f t="shared" si="3"/>
        <v>1</v>
      </c>
      <c r="P3" s="272" t="s">
        <v>354</v>
      </c>
      <c r="Q3" s="277">
        <f ca="1">INDEX(SummDir!$5:$113,$A3,Q$125)</f>
        <v>50.375</v>
      </c>
      <c r="R3" s="221">
        <f ca="1">INDEX(SummDir!$5:$113,$A3,R$125)</f>
        <v>201.5</v>
      </c>
      <c r="S3" s="221">
        <f>INDEX(SummDir!$5:$113,$A3,S$125)</f>
        <v>78</v>
      </c>
      <c r="T3" s="221">
        <f ca="1">INDEX(SummDir!$5:$113,$A3,T$125)</f>
        <v>123.5</v>
      </c>
      <c r="U3" s="221">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1">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5">
        <f>INDEX(SummDir!$5:$113,$A4,B$125)</f>
        <v>103</v>
      </c>
      <c r="C4" s="186" t="str">
        <f>INDEX(SummDir!$5:$113,$A4,C$125)</f>
        <v>Rio Salado Pkwy</v>
      </c>
      <c r="D4" s="186"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4">
        <f ca="1">INDEX(SummDir!$5:$113,$A4,H$125)</f>
        <v>0.28933968223795342</v>
      </c>
      <c r="I4" s="264">
        <f ca="1">INDEX(SummDir!$5:$113,$A4,I$125)</f>
        <v>0.26903474449887171</v>
      </c>
      <c r="J4" s="264">
        <f ca="1">INDEX(SummDir!$5:$113,$A4,J$125)</f>
        <v>0.96954372164984415</v>
      </c>
      <c r="K4" s="264">
        <f ca="1">INDEX(SummDir!$5:$113,$A4,K$125)</f>
        <v>0.1979700160215471</v>
      </c>
      <c r="L4" s="117">
        <f t="shared" si="0"/>
        <v>51380</v>
      </c>
      <c r="M4" s="117">
        <f t="shared" si="1"/>
        <v>51380</v>
      </c>
      <c r="N4" s="117">
        <f t="shared" si="2"/>
        <v>0</v>
      </c>
      <c r="O4" s="117">
        <f t="shared" si="3"/>
        <v>0</v>
      </c>
      <c r="P4" s="272" t="s">
        <v>354</v>
      </c>
      <c r="Q4" s="277">
        <f>INDEX(SummDir!$5:$113,$A4,Q$125)</f>
        <v>49.25</v>
      </c>
      <c r="R4" s="221">
        <f>INDEX(SummDir!$5:$113,$A4,R$125)</f>
        <v>197</v>
      </c>
      <c r="S4" s="221">
        <f>INDEX(SummDir!$5:$113,$A4,S$125)</f>
        <v>80</v>
      </c>
      <c r="T4" s="221">
        <f>INDEX(SummDir!$5:$113,$A4,T$125)</f>
        <v>117</v>
      </c>
      <c r="U4" s="221">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1">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5">
        <f>INDEX(SummDir!$5:$113,$A5,B$125)</f>
        <v>104</v>
      </c>
      <c r="C5" s="186" t="str">
        <f>INDEX(SummDir!$5:$113,$A5,C$125)</f>
        <v>Rio Salado Pkwy</v>
      </c>
      <c r="D5" s="186"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4">
        <f ca="1">INDEX(SummDir!$5:$113,$A5,H$125)</f>
        <v>0.19298322986191782</v>
      </c>
      <c r="I5" s="264">
        <f ca="1">INDEX(SummDir!$5:$113,$A5,I$125)</f>
        <v>0.29824573182682912</v>
      </c>
      <c r="J5" s="264">
        <f ca="1">INDEX(SummDir!$5:$113,$A5,J$125)</f>
        <v>0.85964888606853262</v>
      </c>
      <c r="K5" s="264">
        <f ca="1">INDEX(SummDir!$5:$113,$A5,K$125)</f>
        <v>0.22807106156078788</v>
      </c>
      <c r="L5" s="117">
        <f t="shared" si="0"/>
        <v>39025</v>
      </c>
      <c r="M5" s="117">
        <f t="shared" si="1"/>
        <v>39025</v>
      </c>
      <c r="N5" s="117">
        <f t="shared" si="2"/>
        <v>1</v>
      </c>
      <c r="O5" s="117">
        <f t="shared" si="3"/>
        <v>0</v>
      </c>
      <c r="P5" s="272" t="s">
        <v>354</v>
      </c>
      <c r="Q5" s="277">
        <f>INDEX(SummDir!$5:$113,$A5,Q$125)</f>
        <v>14.25</v>
      </c>
      <c r="R5" s="221">
        <f>INDEX(SummDir!$5:$113,$A5,R$125)</f>
        <v>57</v>
      </c>
      <c r="S5" s="221">
        <f>INDEX(SummDir!$5:$113,$A5,S$125)</f>
        <v>16</v>
      </c>
      <c r="T5" s="221">
        <f>INDEX(SummDir!$5:$113,$A5,T$125)</f>
        <v>41</v>
      </c>
      <c r="U5" s="221">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1">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5">
        <f>INDEX(SummDir!$5:$113,$A6,B$125)</f>
        <v>106</v>
      </c>
      <c r="C6" s="186" t="str">
        <f>INDEX(SummDir!$5:$113,$A6,C$125)</f>
        <v>5th St</v>
      </c>
      <c r="D6" s="186"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4">
        <f ca="1">INDEX(SummDir!$5:$113,$A6,H$125)</f>
        <v>0.27669868453049173</v>
      </c>
      <c r="I6" s="264">
        <f ca="1">INDEX(SummDir!$5:$113,$A6,I$125)</f>
        <v>0.10194242261321264</v>
      </c>
      <c r="J6" s="264">
        <f ca="1">INDEX(SummDir!$5:$113,$A6,J$125)</f>
        <v>0.12135965720413874</v>
      </c>
      <c r="K6" s="264">
        <f ca="1">INDEX(SummDir!$5:$113,$A6,K$125)</f>
        <v>0.25242626741118379</v>
      </c>
      <c r="L6" s="117">
        <f t="shared" si="0"/>
        <v>14670</v>
      </c>
      <c r="M6" s="117">
        <f t="shared" si="1"/>
        <v>14670</v>
      </c>
      <c r="N6" s="117">
        <f t="shared" si="2"/>
        <v>0</v>
      </c>
      <c r="O6" s="117">
        <f t="shared" si="3"/>
        <v>1</v>
      </c>
      <c r="P6" s="272" t="s">
        <v>354</v>
      </c>
      <c r="Q6" s="277">
        <f>INDEX(SummDir!$5:$113,$A6,Q$125)</f>
        <v>51.5</v>
      </c>
      <c r="R6" s="221">
        <f>INDEX(SummDir!$5:$113,$A6,R$125)</f>
        <v>206</v>
      </c>
      <c r="S6" s="221">
        <f>INDEX(SummDir!$5:$113,$A6,S$125)</f>
        <v>64</v>
      </c>
      <c r="T6" s="221">
        <f>INDEX(SummDir!$5:$113,$A6,T$125)</f>
        <v>142</v>
      </c>
      <c r="U6" s="221">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1">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5">
        <f>INDEX(SummDir!$5:$113,$A7,B$125)</f>
        <v>108</v>
      </c>
      <c r="C7" s="186" t="str">
        <f>INDEX(SummDir!$5:$113,$A7,C$125)</f>
        <v>5th St</v>
      </c>
      <c r="D7" s="186"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4">
        <f ca="1">INDEX(SummDir!$5:$113,$A7,H$125)</f>
        <v>0.18367416331143596</v>
      </c>
      <c r="I7" s="264">
        <f ca="1">INDEX(SummDir!$5:$113,$A7,I$125)</f>
        <v>0.18367349890448056</v>
      </c>
      <c r="J7" s="264">
        <f ca="1">INDEX(SummDir!$5:$113,$A7,J$125)</f>
        <v>0.16326597365815254</v>
      </c>
      <c r="K7" s="264">
        <f ca="1">INDEX(SummDir!$5:$113,$A7,K$125)</f>
        <v>0.1632653789291702</v>
      </c>
      <c r="L7" s="117">
        <f t="shared" si="0"/>
        <v>3508</v>
      </c>
      <c r="M7" s="117" t="str">
        <f t="shared" si="1"/>
        <v/>
      </c>
      <c r="N7" s="117">
        <f t="shared" si="2"/>
        <v>0.25</v>
      </c>
      <c r="O7" s="117">
        <f t="shared" si="3"/>
        <v>0</v>
      </c>
      <c r="P7" s="272" t="s">
        <v>354</v>
      </c>
      <c r="Q7" s="277">
        <f>INDEX(SummDir!$5:$113,$A7,Q$125)</f>
        <v>12.25</v>
      </c>
      <c r="R7" s="221">
        <f>INDEX(SummDir!$5:$113,$A7,R$125)</f>
        <v>49</v>
      </c>
      <c r="S7" s="221">
        <f>INDEX(SummDir!$5:$113,$A7,S$125)</f>
        <v>15</v>
      </c>
      <c r="T7" s="221">
        <f>INDEX(SummDir!$5:$113,$A7,T$125)</f>
        <v>34</v>
      </c>
      <c r="U7" s="221">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1">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5">
        <f>INDEX(SummDir!$5:$113,$A8,B$125)</f>
        <v>110</v>
      </c>
      <c r="C8" s="186" t="str">
        <f>INDEX(SummDir!$5:$113,$A8,C$125)</f>
        <v>5th St</v>
      </c>
      <c r="D8" s="186"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4">
        <f ca="1">INDEX(SummDir!$5:$113,$A8,H$125)</f>
        <v>0.20967822124690733</v>
      </c>
      <c r="I8" s="264">
        <f ca="1">INDEX(SummDir!$5:$113,$A8,I$125)</f>
        <v>0.20967747920002536</v>
      </c>
      <c r="J8" s="264">
        <f ca="1">INDEX(SummDir!$5:$113,$A8,J$125)</f>
        <v>0.69354757300771586</v>
      </c>
      <c r="K8" s="264">
        <f ca="1">INDEX(SummDir!$5:$113,$A8,K$125)</f>
        <v>0.25806454502929616</v>
      </c>
      <c r="L8" s="117">
        <f t="shared" si="0"/>
        <v>28310</v>
      </c>
      <c r="M8" s="117">
        <f t="shared" si="1"/>
        <v>28310</v>
      </c>
      <c r="N8" s="117">
        <f t="shared" si="2"/>
        <v>1.24</v>
      </c>
      <c r="O8" s="117">
        <f t="shared" si="3"/>
        <v>1</v>
      </c>
      <c r="P8" s="272" t="s">
        <v>354</v>
      </c>
      <c r="Q8" s="277">
        <f>INDEX(SummDir!$5:$113,$A8,Q$125)</f>
        <v>15.5</v>
      </c>
      <c r="R8" s="221">
        <f>INDEX(SummDir!$5:$113,$A8,R$125)</f>
        <v>62</v>
      </c>
      <c r="S8" s="221">
        <f>INDEX(SummDir!$5:$113,$A8,S$125)</f>
        <v>25</v>
      </c>
      <c r="T8" s="221">
        <f>INDEX(SummDir!$5:$113,$A8,T$125)</f>
        <v>37</v>
      </c>
      <c r="U8" s="221">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1">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5">
        <f>INDEX(SummDir!$5:$113,$A9,B$125)</f>
        <v>111</v>
      </c>
      <c r="C9" s="186" t="str">
        <f>INDEX(SummDir!$5:$113,$A9,C$125)</f>
        <v>10th St</v>
      </c>
      <c r="D9" s="186"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4">
        <f ca="1">INDEX(SummDir!$5:$113,$A9,H$125)</f>
        <v>0.23437557678850021</v>
      </c>
      <c r="I9" s="264">
        <f ca="1">INDEX(SummDir!$5:$113,$A9,I$125)</f>
        <v>0.20312522263880115</v>
      </c>
      <c r="J9" s="264">
        <f ca="1">INDEX(SummDir!$5:$113,$A9,J$125)</f>
        <v>0.34375074272273531</v>
      </c>
      <c r="K9" s="264">
        <f ca="1">INDEX(SummDir!$5:$113,$A9,K$125)</f>
        <v>0.17187407015342546</v>
      </c>
      <c r="L9" s="117">
        <f t="shared" si="0"/>
        <v>26392</v>
      </c>
      <c r="M9" s="117">
        <f t="shared" si="1"/>
        <v>26392</v>
      </c>
      <c r="N9" s="117">
        <f t="shared" si="2"/>
        <v>0</v>
      </c>
      <c r="O9" s="117">
        <f t="shared" si="3"/>
        <v>0</v>
      </c>
      <c r="P9" s="272" t="s">
        <v>354</v>
      </c>
      <c r="Q9" s="277" t="e">
        <f>INDEX(SummDir!$5:$113,$A9,Q$125)</f>
        <v>#N/A</v>
      </c>
      <c r="R9" s="221">
        <f>INDEX(SummDir!$5:$113,$A9,R$125)</f>
        <v>64</v>
      </c>
      <c r="S9" s="221">
        <f>INDEX(SummDir!$5:$113,$A9,S$125)</f>
        <v>64</v>
      </c>
      <c r="T9" s="221" t="e">
        <f>INDEX(SummDir!$5:$113,$A9,T$125)</f>
        <v>#N/A</v>
      </c>
      <c r="U9" s="221">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1">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5">
        <f>INDEX(SummDir!$5:$113,$A10,B$125)</f>
        <v>112</v>
      </c>
      <c r="C10" s="186" t="str">
        <f>INDEX(SummDir!$5:$113,$A10,C$125)</f>
        <v>Superstition Fwy</v>
      </c>
      <c r="D10" s="186"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4">
        <f ca="1">INDEX(SummDir!$5:$113,$A10,H$125)</f>
        <v>0.56250007648789846</v>
      </c>
      <c r="I10" s="264">
        <f ca="1">INDEX(SummDir!$5:$113,$A10,I$125)</f>
        <v>8.9295342424041847E-3</v>
      </c>
      <c r="J10" s="264">
        <f ca="1">INDEX(SummDir!$5:$113,$A10,J$125)</f>
        <v>-3.0646956662280234E-8</v>
      </c>
      <c r="K10" s="264">
        <f ca="1">INDEX(SummDir!$5:$113,$A10,K$125)</f>
        <v>0.25000006984653533</v>
      </c>
      <c r="L10" s="117">
        <f t="shared" si="0"/>
        <v>1774</v>
      </c>
      <c r="M10" s="117">
        <f t="shared" si="1"/>
        <v>1774</v>
      </c>
      <c r="N10" s="117">
        <f t="shared" si="2"/>
        <v>2</v>
      </c>
      <c r="O10" s="117">
        <f t="shared" si="3"/>
        <v>1</v>
      </c>
      <c r="P10" s="272" t="s">
        <v>354</v>
      </c>
      <c r="Q10" s="277">
        <f>INDEX(SummDir!$5:$113,$A10,Q$125)</f>
        <v>28</v>
      </c>
      <c r="R10" s="221">
        <f>INDEX(SummDir!$5:$113,$A10,R$125)</f>
        <v>112</v>
      </c>
      <c r="S10" s="221">
        <f>INDEX(SummDir!$5:$113,$A10,S$125)</f>
        <v>53</v>
      </c>
      <c r="T10" s="221">
        <f>INDEX(SummDir!$5:$113,$A10,T$125)</f>
        <v>59</v>
      </c>
      <c r="U10" s="221">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1">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5">
        <f>INDEX(SummDir!$5:$113,$A11,B$125)</f>
        <v>113</v>
      </c>
      <c r="C11" s="186" t="str">
        <f>INDEX(SummDir!$5:$113,$A11,C$125)</f>
        <v>13th St</v>
      </c>
      <c r="D11" s="186" t="str">
        <f>INDEX(SummDir!$5:$113,$A11,D$125)</f>
        <v>Mill Ave</v>
      </c>
      <c r="E11" s="117">
        <f ca="1">IF(LEN(INDEX(SummDir!$5:$113,$A11,E$125))&lt;1,"",ROUND(INDEX(SummDir!$5:$113,$A11,E$125),0))</f>
        <v>7</v>
      </c>
      <c r="F11" s="117">
        <f ca="1">IF(ISNA(INDEX(SummDir!$5:$113,$A11,F$125)),"",IF(LEN(INDEX(SummDir!$5:$113,$A11,F$125))&lt;1,"",ROUND(INDEX(SummDir!$5:$113,$A11,F$125),0)))</f>
        <v>14</v>
      </c>
      <c r="G11" s="117" t="str">
        <f>IF(ISNA(INDEX(SummDir!$5:$113,$A11,G$125)),"",IF(LEN(INDEX(SummDir!$5:$113,$A11,G$125))&lt;1,"",ROUND(INDEX(SummDir!$5:$113,$A11,G$125),0)))</f>
        <v/>
      </c>
      <c r="H11" s="264">
        <f ca="1">INDEX(SummDir!$5:$113,$A11,H$125)</f>
        <v>8.9286000255471523E-2</v>
      </c>
      <c r="I11" s="264">
        <f ca="1">INDEX(SummDir!$5:$113,$A11,I$125)</f>
        <v>0.14285660672891073</v>
      </c>
      <c r="J11" s="264">
        <f ca="1">INDEX(SummDir!$5:$113,$A11,J$125)</f>
        <v>0.35714210618110631</v>
      </c>
      <c r="K11" s="264">
        <f ca="1">INDEX(SummDir!$5:$113,$A11,K$125)</f>
        <v>0.17857221656682037</v>
      </c>
      <c r="L11" s="117">
        <f t="shared" si="0"/>
        <v>26392</v>
      </c>
      <c r="M11" s="117">
        <f t="shared" si="1"/>
        <v>26392</v>
      </c>
      <c r="N11" s="117">
        <f t="shared" si="2"/>
        <v>0</v>
      </c>
      <c r="O11" s="117">
        <f t="shared" si="3"/>
        <v>1</v>
      </c>
      <c r="P11" s="272" t="s">
        <v>354</v>
      </c>
      <c r="Q11" s="277">
        <f ca="1">INDEX(SummDir!$5:$113,$A11,Q$125)</f>
        <v>14</v>
      </c>
      <c r="R11" s="221">
        <f ca="1">INDEX(SummDir!$5:$113,$A11,R$125)</f>
        <v>28</v>
      </c>
      <c r="S11" s="221">
        <f ca="1">INDEX(SummDir!$5:$113,$A11,S$125)</f>
        <v>28</v>
      </c>
      <c r="T11" s="221">
        <f>INDEX(SummDir!$5:$113,$A11,T$125)</f>
        <v>0</v>
      </c>
      <c r="U11" s="221">
        <f ca="1">INDEX(SummDir!$5:$113,$A11,U$125)</f>
        <v>28</v>
      </c>
      <c r="V11" s="117">
        <v>39</v>
      </c>
      <c r="W11" s="117">
        <v>37</v>
      </c>
      <c r="X11" s="117">
        <f t="shared" si="4"/>
        <v>76</v>
      </c>
      <c r="Y11" s="117">
        <v>40</v>
      </c>
      <c r="Z11" s="117">
        <f ca="1">INDEX(SummDir!$5:$113,$A11,Z$125)</f>
        <v>28</v>
      </c>
      <c r="AA11" s="117">
        <f>INDEX(SummDir!$5:$113,$A11,AA$125)</f>
        <v>0</v>
      </c>
      <c r="AB11" s="117"/>
      <c r="AC11" s="117"/>
      <c r="AD11" s="117"/>
      <c r="AE11" s="117"/>
      <c r="AF11" s="117"/>
      <c r="AG11" s="117"/>
      <c r="AH11" s="117"/>
      <c r="AI11" s="117"/>
      <c r="AJ11" s="221">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5">
        <f>INDEX(SummDir!$5:$113,$A12,B$125)</f>
        <v>114</v>
      </c>
      <c r="C12" s="186" t="str">
        <f>INDEX(SummDir!$5:$113,$A12,C$125)</f>
        <v>13th St</v>
      </c>
      <c r="D12" s="186"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4">
        <f ca="1">INDEX(SummDir!$5:$113,$A12,H$125)</f>
        <v>0.27848083085481068</v>
      </c>
      <c r="I12" s="264">
        <f ca="1">INDEX(SummDir!$5:$113,$A12,I$125)</f>
        <v>0.1012667532333581</v>
      </c>
      <c r="J12" s="264">
        <f ca="1">INDEX(SummDir!$5:$113,$A12,J$125)</f>
        <v>0.18987436095212429</v>
      </c>
      <c r="K12" s="264">
        <f ca="1">INDEX(SummDir!$5:$113,$A12,K$125)</f>
        <v>0.26582368275968887</v>
      </c>
      <c r="L12" s="117">
        <f t="shared" si="0"/>
        <v>9690</v>
      </c>
      <c r="M12" s="117">
        <f t="shared" si="1"/>
        <v>9690</v>
      </c>
      <c r="N12" s="117">
        <f t="shared" si="2"/>
        <v>0.72</v>
      </c>
      <c r="O12" s="117">
        <f t="shared" si="3"/>
        <v>1</v>
      </c>
      <c r="P12" s="272" t="s">
        <v>354</v>
      </c>
      <c r="Q12" s="277">
        <f>INDEX(SummDir!$5:$113,$A12,Q$125)</f>
        <v>19.75</v>
      </c>
      <c r="R12" s="221">
        <f>INDEX(SummDir!$5:$113,$A12,R$125)</f>
        <v>79</v>
      </c>
      <c r="S12" s="221">
        <f>INDEX(SummDir!$5:$113,$A12,S$125)</f>
        <v>35</v>
      </c>
      <c r="T12" s="221">
        <f>INDEX(SummDir!$5:$113,$A12,T$125)</f>
        <v>44</v>
      </c>
      <c r="U12" s="221">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1">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5">
        <f>INDEX(SummDir!$5:$113,$A13,B$125)</f>
        <v>115</v>
      </c>
      <c r="C13" s="186" t="str">
        <f>INDEX(SummDir!$5:$113,$A13,C$125)</f>
        <v>University Dr</v>
      </c>
      <c r="D13" s="186"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4">
        <f ca="1">INDEX(SummDir!$5:$113,$A13,H$125)</f>
        <v>9.4595151515280293E-2</v>
      </c>
      <c r="I13" s="264">
        <f ca="1">INDEX(SummDir!$5:$113,$A13,I$125)</f>
        <v>0.29729695196596767</v>
      </c>
      <c r="J13" s="264">
        <f ca="1">INDEX(SummDir!$5:$113,$A13,J$125)</f>
        <v>0.27702735741579132</v>
      </c>
      <c r="K13" s="264">
        <f ca="1">INDEX(SummDir!$5:$113,$A13,K$125)</f>
        <v>0.2702694754300411</v>
      </c>
      <c r="L13" s="117">
        <f t="shared" si="0"/>
        <v>26482</v>
      </c>
      <c r="M13" s="117">
        <f t="shared" si="1"/>
        <v>5044</v>
      </c>
      <c r="N13" s="117">
        <f t="shared" si="2"/>
        <v>0</v>
      </c>
      <c r="O13" s="117">
        <f t="shared" si="3"/>
        <v>1</v>
      </c>
      <c r="P13" s="272" t="s">
        <v>354</v>
      </c>
      <c r="Q13" s="277">
        <f ca="1">INDEX(SummDir!$5:$113,$A13,Q$125)</f>
        <v>111</v>
      </c>
      <c r="R13" s="221">
        <f ca="1">INDEX(SummDir!$5:$113,$A13,R$125)</f>
        <v>444</v>
      </c>
      <c r="S13" s="221">
        <f ca="1">INDEX(SummDir!$5:$113,$A13,S$125)</f>
        <v>147</v>
      </c>
      <c r="T13" s="221">
        <f ca="1">INDEX(SummDir!$5:$113,$A13,T$125)</f>
        <v>297</v>
      </c>
      <c r="U13" s="221">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1">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5">
        <f>INDEX(SummDir!$5:$113,$A14,B$125)</f>
        <v>116</v>
      </c>
      <c r="C14" s="186" t="str">
        <f>INDEX(SummDir!$5:$113,$A14,C$125)</f>
        <v>University Dr</v>
      </c>
      <c r="D14" s="186"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4">
        <f ca="1">INDEX(SummDir!$5:$113,$A14,H$125)</f>
        <v>0.13043478098666253</v>
      </c>
      <c r="I14" s="264">
        <f ca="1">INDEX(SummDir!$5:$113,$A14,I$125)</f>
        <v>0.44565138420745887</v>
      </c>
      <c r="J14" s="264">
        <f ca="1">INDEX(SummDir!$5:$113,$A14,J$125)</f>
        <v>0.76086935329084471</v>
      </c>
      <c r="K14" s="264">
        <f ca="1">INDEX(SummDir!$5:$113,$A14,K$125)</f>
        <v>0.18478306065985894</v>
      </c>
      <c r="L14" s="117">
        <f t="shared" si="0"/>
        <v>30015</v>
      </c>
      <c r="M14" s="117" t="str">
        <f t="shared" si="1"/>
        <v/>
      </c>
      <c r="N14" s="117">
        <f t="shared" si="2"/>
        <v>0.5</v>
      </c>
      <c r="O14" s="117">
        <f t="shared" si="3"/>
        <v>1</v>
      </c>
      <c r="P14" s="272" t="s">
        <v>354</v>
      </c>
      <c r="Q14" s="277">
        <f ca="1">INDEX(SummDir!$5:$113,$A14,Q$125)</f>
        <v>11.5</v>
      </c>
      <c r="R14" s="221">
        <f ca="1">INDEX(SummDir!$5:$113,$A14,R$125)</f>
        <v>46</v>
      </c>
      <c r="S14" s="221">
        <f ca="1">INDEX(SummDir!$5:$113,$A14,S$125)</f>
        <v>10</v>
      </c>
      <c r="T14" s="221">
        <f>INDEX(SummDir!$5:$113,$A14,T$125)</f>
        <v>36</v>
      </c>
      <c r="U14" s="221">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1">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5">
        <f>INDEX(SummDir!$5:$113,$A15,B$125)</f>
        <v>117</v>
      </c>
      <c r="C15" s="186" t="str">
        <f>INDEX(SummDir!$5:$113,$A15,C$125)</f>
        <v>University Dr</v>
      </c>
      <c r="D15" s="186"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4">
        <f ca="1">INDEX(SummDir!$5:$113,$A15,H$125)</f>
        <v>0.1354157912453198</v>
      </c>
      <c r="I15" s="264">
        <f ca="1">INDEX(SummDir!$5:$113,$A15,I$125)</f>
        <v>0.20312417619943246</v>
      </c>
      <c r="J15" s="264">
        <f ca="1">INDEX(SummDir!$5:$113,$A15,J$125)</f>
        <v>0.52604170127578476</v>
      </c>
      <c r="K15" s="264">
        <f ca="1">INDEX(SummDir!$5:$113,$A15,K$125)</f>
        <v>0.23958363395514876</v>
      </c>
      <c r="L15" s="117">
        <f t="shared" si="0"/>
        <v>51380</v>
      </c>
      <c r="M15" s="117">
        <f t="shared" si="1"/>
        <v>51380</v>
      </c>
      <c r="N15" s="117">
        <f t="shared" si="2"/>
        <v>0</v>
      </c>
      <c r="O15" s="117">
        <f t="shared" si="3"/>
        <v>0</v>
      </c>
      <c r="P15" s="272" t="s">
        <v>354</v>
      </c>
      <c r="Q15" s="277">
        <f>INDEX(SummDir!$5:$113,$A15,Q$125)</f>
        <v>48</v>
      </c>
      <c r="R15" s="221">
        <f>INDEX(SummDir!$5:$113,$A15,R$125)</f>
        <v>192</v>
      </c>
      <c r="S15" s="221">
        <f>INDEX(SummDir!$5:$113,$A15,S$125)</f>
        <v>64</v>
      </c>
      <c r="T15" s="221">
        <f>INDEX(SummDir!$5:$113,$A15,T$125)</f>
        <v>128</v>
      </c>
      <c r="U15" s="221">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1">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5">
        <f>INDEX(SummDir!$5:$113,$A16,B$125)</f>
        <v>118</v>
      </c>
      <c r="C16" s="186" t="str">
        <f>INDEX(SummDir!$5:$113,$A16,C$125)</f>
        <v>University Dr</v>
      </c>
      <c r="D16" s="186"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4">
        <f ca="1">INDEX(SummDir!$5:$113,$A16,H$125)</f>
        <v>0.21115579153944555</v>
      </c>
      <c r="I16" s="264">
        <f ca="1">INDEX(SummDir!$5:$113,$A16,I$125)</f>
        <v>0.22709173660449994</v>
      </c>
      <c r="J16" s="264">
        <f ca="1">INDEX(SummDir!$5:$113,$A16,J$125)</f>
        <v>0.44223062432428073</v>
      </c>
      <c r="K16" s="264">
        <f ca="1">INDEX(SummDir!$5:$113,$A16,K$125)</f>
        <v>0.27888467378560483</v>
      </c>
      <c r="L16" s="117">
        <f t="shared" si="0"/>
        <v>27003</v>
      </c>
      <c r="M16" s="117">
        <f t="shared" si="1"/>
        <v>26392</v>
      </c>
      <c r="N16" s="117">
        <f t="shared" si="2"/>
        <v>0</v>
      </c>
      <c r="O16" s="117">
        <f t="shared" si="3"/>
        <v>1</v>
      </c>
      <c r="P16" s="272" t="s">
        <v>354</v>
      </c>
      <c r="Q16" s="277">
        <f>INDEX(SummDir!$5:$113,$A16,Q$125)</f>
        <v>62.75</v>
      </c>
      <c r="R16" s="221">
        <f>INDEX(SummDir!$5:$113,$A16,R$125)</f>
        <v>251</v>
      </c>
      <c r="S16" s="221">
        <f>INDEX(SummDir!$5:$113,$A16,S$125)</f>
        <v>98</v>
      </c>
      <c r="T16" s="221">
        <f>INDEX(SummDir!$5:$113,$A16,T$125)</f>
        <v>153</v>
      </c>
      <c r="U16" s="221">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1">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5">
        <f>INDEX(SummDir!$5:$113,$A17,B$125)</f>
        <v>119</v>
      </c>
      <c r="C17" s="186" t="str">
        <f>INDEX(SummDir!$5:$113,$A17,C$125)</f>
        <v>University Dr</v>
      </c>
      <c r="D17" s="186"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4">
        <f ca="1">INDEX(SummDir!$5:$113,$A17,H$125)</f>
        <v>0.20930169865970544</v>
      </c>
      <c r="I17" s="264">
        <f ca="1">INDEX(SummDir!$5:$113,$A17,I$125)</f>
        <v>0.10852747359980432</v>
      </c>
      <c r="J17" s="264">
        <f ca="1">INDEX(SummDir!$5:$113,$A17,J$125)</f>
        <v>0.18604637807141558</v>
      </c>
      <c r="K17" s="264">
        <f ca="1">INDEX(SummDir!$5:$113,$A17,K$125)</f>
        <v>0.31782875707958314</v>
      </c>
      <c r="L17" s="117">
        <f t="shared" si="0"/>
        <v>27003</v>
      </c>
      <c r="M17" s="117" t="str">
        <f t="shared" si="1"/>
        <v/>
      </c>
      <c r="N17" s="117">
        <f t="shared" si="2"/>
        <v>0.11</v>
      </c>
      <c r="O17" s="117">
        <f t="shared" si="3"/>
        <v>1</v>
      </c>
      <c r="P17" s="272" t="s">
        <v>354</v>
      </c>
      <c r="Q17" s="277">
        <f>INDEX(SummDir!$5:$113,$A17,Q$125)</f>
        <v>32.25</v>
      </c>
      <c r="R17" s="221">
        <f>INDEX(SummDir!$5:$113,$A17,R$125)</f>
        <v>129</v>
      </c>
      <c r="S17" s="221">
        <f>INDEX(SummDir!$5:$113,$A17,S$125)</f>
        <v>56</v>
      </c>
      <c r="T17" s="221">
        <f>INDEX(SummDir!$5:$113,$A17,T$125)</f>
        <v>73</v>
      </c>
      <c r="U17" s="221">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1">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5">
        <f>INDEX(SummDir!$5:$113,$A18,B$125)</f>
        <v>120</v>
      </c>
      <c r="C18" s="186" t="str">
        <f>INDEX(SummDir!$5:$113,$A18,C$125)</f>
        <v>University Dr</v>
      </c>
      <c r="D18" s="186"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4">
        <f ca="1">INDEX(SummDir!$5:$113,$A18,H$125)</f>
        <v>0.11764718303632041</v>
      </c>
      <c r="I18" s="264">
        <f ca="1">INDEX(SummDir!$5:$113,$A18,I$125)</f>
        <v>0.5882358305208748</v>
      </c>
      <c r="J18" s="264">
        <f ca="1">INDEX(SummDir!$5:$113,$A18,J$125)</f>
        <v>0.58823435351857711</v>
      </c>
      <c r="K18" s="264">
        <f ca="1">INDEX(SummDir!$5:$113,$A18,K$125)</f>
        <v>0.20588322056425676</v>
      </c>
      <c r="L18" s="117">
        <f t="shared" si="0"/>
        <v>27003</v>
      </c>
      <c r="M18" s="117" t="str">
        <f t="shared" si="1"/>
        <v/>
      </c>
      <c r="N18" s="117">
        <f t="shared" si="2"/>
        <v>0.43</v>
      </c>
      <c r="O18" s="117">
        <f t="shared" si="3"/>
        <v>1</v>
      </c>
      <c r="P18" s="272" t="s">
        <v>354</v>
      </c>
      <c r="Q18" s="277">
        <f>INDEX(SummDir!$5:$113,$A18,Q$125)</f>
        <v>8.5</v>
      </c>
      <c r="R18" s="221">
        <f>INDEX(SummDir!$5:$113,$A18,R$125)</f>
        <v>34</v>
      </c>
      <c r="S18" s="221">
        <f>INDEX(SummDir!$5:$113,$A18,S$125)</f>
        <v>22</v>
      </c>
      <c r="T18" s="221">
        <f>INDEX(SummDir!$5:$113,$A18,T$125)</f>
        <v>12</v>
      </c>
      <c r="U18" s="221">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1">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5">
        <f>INDEX(SummDir!$5:$113,$A19,B$125)</f>
        <v>121</v>
      </c>
      <c r="C19" s="186" t="str">
        <f>INDEX(SummDir!$5:$113,$A19,C$125)</f>
        <v>University Dr</v>
      </c>
      <c r="D19" s="186"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4">
        <f ca="1">INDEX(SummDir!$5:$113,$A19,H$125)</f>
        <v>0.26923087137109103</v>
      </c>
      <c r="I19" s="264">
        <f ca="1">INDEX(SummDir!$5:$113,$A19,I$125)</f>
        <v>0.23076972358513126</v>
      </c>
      <c r="J19" s="264">
        <f ca="1">INDEX(SummDir!$5:$113,$A19,J$125)</f>
        <v>0.48076862789872704</v>
      </c>
      <c r="K19" s="264">
        <f ca="1">INDEX(SummDir!$5:$113,$A19,K$125)</f>
        <v>0.19230864376931162</v>
      </c>
      <c r="L19" s="117">
        <f t="shared" si="0"/>
        <v>27003</v>
      </c>
      <c r="M19" s="117">
        <f t="shared" si="1"/>
        <v>9690</v>
      </c>
      <c r="N19" s="117">
        <f t="shared" si="2"/>
        <v>0.72</v>
      </c>
      <c r="O19" s="117">
        <f t="shared" si="3"/>
        <v>1</v>
      </c>
      <c r="P19" s="272" t="s">
        <v>354</v>
      </c>
      <c r="Q19" s="277" t="e">
        <f>INDEX(SummDir!$5:$113,$A19,Q$125)</f>
        <v>#N/A</v>
      </c>
      <c r="R19" s="221">
        <f>INDEX(SummDir!$5:$113,$A19,R$125)</f>
        <v>52</v>
      </c>
      <c r="S19" s="221" t="e">
        <f>INDEX(SummDir!$5:$113,$A19,S$125)</f>
        <v>#N/A</v>
      </c>
      <c r="T19" s="221">
        <f>INDEX(SummDir!$5:$113,$A19,T$125)</f>
        <v>52</v>
      </c>
      <c r="U19" s="221"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1">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5">
        <f>INDEX(SummDir!$5:$113,$A20,B$125)</f>
        <v>122</v>
      </c>
      <c r="C20" s="186" t="str">
        <f>INDEX(SummDir!$5:$113,$A20,C$125)</f>
        <v>McKellips Rd</v>
      </c>
      <c r="D20" s="186"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4">
        <f ca="1">INDEX(SummDir!$5:$113,$A20,H$125)</f>
        <v>0.48366003382404388</v>
      </c>
      <c r="I20" s="264">
        <f ca="1">INDEX(SummDir!$5:$113,$A20,I$125)</f>
        <v>7.2037066506383506E-7</v>
      </c>
      <c r="J20" s="264">
        <f ca="1">INDEX(SummDir!$5:$113,$A20,J$125)</f>
        <v>-8.032263545790064E-7</v>
      </c>
      <c r="K20" s="264">
        <f ca="1">INDEX(SummDir!$5:$113,$A20,K$125)</f>
        <v>0.17647074602411797</v>
      </c>
      <c r="L20" s="117">
        <f t="shared" si="0"/>
        <v>14788</v>
      </c>
      <c r="M20" s="117">
        <f t="shared" si="1"/>
        <v>0</v>
      </c>
      <c r="N20" s="117">
        <f t="shared" si="2"/>
        <v>2.2000000000000002</v>
      </c>
      <c r="O20" s="117">
        <f t="shared" si="3"/>
        <v>1</v>
      </c>
      <c r="P20" s="272" t="s">
        <v>354</v>
      </c>
      <c r="Q20" s="277">
        <f>INDEX(SummDir!$5:$113,$A20,Q$125)</f>
        <v>38.25</v>
      </c>
      <c r="R20" s="221">
        <f>INDEX(SummDir!$5:$113,$A20,R$125)</f>
        <v>153</v>
      </c>
      <c r="S20" s="221">
        <f>INDEX(SummDir!$5:$113,$A20,S$125)</f>
        <v>53</v>
      </c>
      <c r="T20" s="221">
        <f>INDEX(SummDir!$5:$113,$A20,T$125)</f>
        <v>100</v>
      </c>
      <c r="U20" s="221">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1">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5">
        <f>INDEX(SummDir!$5:$113,$A21,B$125)</f>
        <v>123</v>
      </c>
      <c r="C21" s="186" t="str">
        <f>INDEX(SummDir!$5:$113,$A21,C$125)</f>
        <v>Western Canal</v>
      </c>
      <c r="D21" s="186"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4">
        <f ca="1">INDEX(SummDir!$5:$113,$A21,H$125)</f>
        <v>0.41379382017729038</v>
      </c>
      <c r="I21" s="264">
        <f ca="1">INDEX(SummDir!$5:$113,$A21,I$125)</f>
        <v>0.24137852673864296</v>
      </c>
      <c r="J21" s="264">
        <f ca="1">INDEX(SummDir!$5:$113,$A21,J$125)</f>
        <v>0.6206887605367839</v>
      </c>
      <c r="K21" s="264">
        <f ca="1">INDEX(SummDir!$5:$113,$A21,K$125)</f>
        <v>6.8964647189163494E-2</v>
      </c>
      <c r="L21" s="117">
        <f t="shared" si="0"/>
        <v>29395</v>
      </c>
      <c r="M21" s="117">
        <f t="shared" si="1"/>
        <v>29395</v>
      </c>
      <c r="N21" s="117">
        <f t="shared" si="2"/>
        <v>4</v>
      </c>
      <c r="O21" s="117">
        <f t="shared" si="3"/>
        <v>0</v>
      </c>
      <c r="P21" s="272" t="s">
        <v>354</v>
      </c>
      <c r="Q21" s="277">
        <f>INDEX(SummDir!$5:$113,$A21,Q$125)</f>
        <v>7.25</v>
      </c>
      <c r="R21" s="221">
        <f>INDEX(SummDir!$5:$113,$A21,R$125)</f>
        <v>29</v>
      </c>
      <c r="S21" s="221">
        <f>INDEX(SummDir!$5:$113,$A21,S$125)</f>
        <v>7</v>
      </c>
      <c r="T21" s="221">
        <f>INDEX(SummDir!$5:$113,$A21,T$125)</f>
        <v>22</v>
      </c>
      <c r="U21" s="221">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1">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5">
        <f>INDEX(SummDir!$5:$113,$A22,B$125)</f>
        <v>124</v>
      </c>
      <c r="C22" s="186" t="str">
        <f>INDEX(SummDir!$5:$113,$A22,C$125)</f>
        <v>Western Canal</v>
      </c>
      <c r="D22" s="186"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4">
        <f ca="1">INDEX(SummDir!$5:$113,$A22,H$125)</f>
        <v>0.43181902262537525</v>
      </c>
      <c r="I22" s="264">
        <f ca="1">INDEX(SummDir!$5:$113,$A22,I$125)</f>
        <v>0.40909079091544076</v>
      </c>
      <c r="J22" s="264">
        <f ca="1">INDEX(SummDir!$5:$113,$A22,J$125)</f>
        <v>0.74999949386696663</v>
      </c>
      <c r="K22" s="264">
        <f ca="1">INDEX(SummDir!$5:$113,$A22,K$125)</f>
        <v>0.29545434236129947</v>
      </c>
      <c r="L22" s="117">
        <f t="shared" si="0"/>
        <v>30170</v>
      </c>
      <c r="M22" s="117">
        <f t="shared" si="1"/>
        <v>30170</v>
      </c>
      <c r="N22" s="117">
        <f t="shared" si="2"/>
        <v>5</v>
      </c>
      <c r="O22" s="117">
        <f t="shared" si="3"/>
        <v>1</v>
      </c>
      <c r="P22" s="272" t="s">
        <v>354</v>
      </c>
      <c r="Q22" s="277">
        <f>INDEX(SummDir!$5:$113,$A22,Q$125)</f>
        <v>11</v>
      </c>
      <c r="R22" s="221">
        <f>INDEX(SummDir!$5:$113,$A22,R$125)</f>
        <v>44</v>
      </c>
      <c r="S22" s="221">
        <f>INDEX(SummDir!$5:$113,$A22,S$125)</f>
        <v>20</v>
      </c>
      <c r="T22" s="221">
        <f>INDEX(SummDir!$5:$113,$A22,T$125)</f>
        <v>24</v>
      </c>
      <c r="U22" s="221">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1">
        <v>21</v>
      </c>
      <c r="AK22" s="117">
        <f t="shared" ref="AK22:AN41" si="8">INDEX(Lane,MATCH($B22,loc_ID,0),MATCH(AK$1,LaneHdr,0))</f>
        <v>3</v>
      </c>
      <c r="AL22" s="117">
        <f t="shared" si="8"/>
        <v>3</v>
      </c>
      <c r="AM22" s="117">
        <f t="shared" si="8"/>
        <v>4</v>
      </c>
      <c r="AN22" s="117">
        <f t="shared" si="8"/>
        <v>4</v>
      </c>
      <c r="AO22" s="117">
        <f t="shared" ref="AO22:AR41" si="9">INDEX(Cordon,MATCH($B22,loc_ID,0),AO$124)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5">
        <f>INDEX(SummDir!$5:$113,$A23,B$125)</f>
        <v>126</v>
      </c>
      <c r="C23" s="186" t="str">
        <f>INDEX(SummDir!$5:$113,$A23,C$125)</f>
        <v>Baseline Rd</v>
      </c>
      <c r="D23" s="186"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4">
        <f ca="1">INDEX(SummDir!$5:$113,$A23,H$125)</f>
        <v>0.48648668935305489</v>
      </c>
      <c r="I23" s="264">
        <f ca="1">INDEX(SummDir!$5:$113,$A23,I$125)</f>
        <v>0.32432342689090815</v>
      </c>
      <c r="J23" s="264">
        <f ca="1">INDEX(SummDir!$5:$113,$A23,J$125)</f>
        <v>0.48648578513401203</v>
      </c>
      <c r="K23" s="264">
        <f ca="1">INDEX(SummDir!$5:$113,$A23,K$125)</f>
        <v>2.7027526331731534E-2</v>
      </c>
      <c r="L23" s="117">
        <f t="shared" si="0"/>
        <v>24094</v>
      </c>
      <c r="M23" s="117" t="str">
        <f t="shared" si="1"/>
        <v/>
      </c>
      <c r="N23" s="117">
        <f t="shared" si="2"/>
        <v>2.9</v>
      </c>
      <c r="O23" s="117">
        <f t="shared" si="3"/>
        <v>1</v>
      </c>
      <c r="P23" s="272" t="s">
        <v>354</v>
      </c>
      <c r="Q23" s="277">
        <f>INDEX(SummDir!$5:$113,$A23,Q$125)</f>
        <v>9.25</v>
      </c>
      <c r="R23" s="221">
        <f>INDEX(SummDir!$5:$113,$A23,R$125)</f>
        <v>37</v>
      </c>
      <c r="S23" s="221">
        <f>INDEX(SummDir!$5:$113,$A23,S$125)</f>
        <v>12</v>
      </c>
      <c r="T23" s="221">
        <f>INDEX(SummDir!$5:$113,$A23,T$125)</f>
        <v>25</v>
      </c>
      <c r="U23" s="221">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1">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5">
        <f>INDEX(SummDir!$5:$113,$A24,B$125)</f>
        <v>128</v>
      </c>
      <c r="C24" s="186" t="str">
        <f>INDEX(SummDir!$5:$113,$A24,C$125)</f>
        <v>Alameda Dr</v>
      </c>
      <c r="D24" s="186"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4">
        <f ca="1">INDEX(SummDir!$5:$113,$A24,H$125)</f>
        <v>0.19999986948971485</v>
      </c>
      <c r="I24" s="264">
        <f ca="1">INDEX(SummDir!$5:$113,$A24,I$125)</f>
        <v>0.20000017025776684</v>
      </c>
      <c r="J24" s="264">
        <f ca="1">INDEX(SummDir!$5:$113,$A24,J$125)</f>
        <v>0.69999946324122153</v>
      </c>
      <c r="K24" s="264">
        <f ca="1">INDEX(SummDir!$5:$113,$A24,K$125)</f>
        <v>5.0000707436642637E-2</v>
      </c>
      <c r="L24" s="117">
        <f t="shared" si="0"/>
        <v>27807</v>
      </c>
      <c r="M24" s="117">
        <f t="shared" si="1"/>
        <v>27807</v>
      </c>
      <c r="N24" s="117">
        <f t="shared" si="2"/>
        <v>2</v>
      </c>
      <c r="O24" s="117">
        <f t="shared" si="3"/>
        <v>0</v>
      </c>
      <c r="P24" s="272" t="s">
        <v>354</v>
      </c>
      <c r="Q24" s="277" t="e">
        <f>INDEX(SummDir!$5:$113,$A24,Q$125)</f>
        <v>#N/A</v>
      </c>
      <c r="R24" s="221">
        <f>INDEX(SummDir!$5:$113,$A24,R$125)</f>
        <v>20</v>
      </c>
      <c r="S24" s="221">
        <f>INDEX(SummDir!$5:$113,$A24,S$125)</f>
        <v>20</v>
      </c>
      <c r="T24" s="221" t="e">
        <f>INDEX(SummDir!$5:$113,$A24,T$125)</f>
        <v>#N/A</v>
      </c>
      <c r="U24" s="221">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1">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5">
        <f>INDEX(SummDir!$5:$113,$A25,B$125)</f>
        <v>129</v>
      </c>
      <c r="C25" s="186" t="str">
        <f>INDEX(SummDir!$5:$113,$A25,C$125)</f>
        <v>Alameda Dr</v>
      </c>
      <c r="D25" s="186"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4">
        <f ca="1">INDEX(SummDir!$5:$113,$A25,H$125)</f>
        <v>0.24216461331233879</v>
      </c>
      <c r="I25" s="264">
        <f ca="1">INDEX(SummDir!$5:$113,$A25,I$125)</f>
        <v>0.15384517526751068</v>
      </c>
      <c r="J25" s="264">
        <f ca="1">INDEX(SummDir!$5:$113,$A25,J$125)</f>
        <v>0.50142356748540962</v>
      </c>
      <c r="K25" s="264">
        <f ca="1">INDEX(SummDir!$5:$113,$A25,K$125)</f>
        <v>0.24786267896264749</v>
      </c>
      <c r="L25" s="117">
        <f t="shared" si="0"/>
        <v>35740</v>
      </c>
      <c r="M25" s="117">
        <f t="shared" si="1"/>
        <v>35740</v>
      </c>
      <c r="N25" s="117">
        <f t="shared" si="2"/>
        <v>1</v>
      </c>
      <c r="O25" s="117">
        <f t="shared" si="3"/>
        <v>0</v>
      </c>
      <c r="P25" s="272" t="s">
        <v>354</v>
      </c>
      <c r="Q25" s="277">
        <f ca="1">INDEX(SummDir!$5:$113,$A25,Q$125)</f>
        <v>43.875</v>
      </c>
      <c r="R25" s="221">
        <f ca="1">INDEX(SummDir!$5:$113,$A25,R$125)</f>
        <v>175.5</v>
      </c>
      <c r="S25" s="221">
        <f ca="1">INDEX(SummDir!$5:$113,$A25,S$125)</f>
        <v>54</v>
      </c>
      <c r="T25" s="221">
        <f ca="1">INDEX(SummDir!$5:$113,$A25,T$125)</f>
        <v>121.5</v>
      </c>
      <c r="U25" s="221">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1">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5">
        <f>INDEX(SummDir!$5:$113,$A26,B$125)</f>
        <v>131</v>
      </c>
      <c r="C26" s="186" t="str">
        <f>INDEX(SummDir!$5:$113,$A26,C$125)</f>
        <v>Apache Blvd</v>
      </c>
      <c r="D26" s="186"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4">
        <f ca="1">INDEX(SummDir!$5:$113,$A26,H$125)</f>
        <v>1.7857065759183523E-2</v>
      </c>
      <c r="I26" s="264">
        <f ca="1">INDEX(SummDir!$5:$113,$A26,I$125)</f>
        <v>0.3214281304972319</v>
      </c>
      <c r="J26" s="264">
        <f ca="1">INDEX(SummDir!$5:$113,$A26,J$125)</f>
        <v>0.91071513286333294</v>
      </c>
      <c r="K26" s="264">
        <f ca="1">INDEX(SummDir!$5:$113,$A26,K$125)</f>
        <v>0.19642860679782104</v>
      </c>
      <c r="L26" s="117">
        <f t="shared" si="0"/>
        <v>44120</v>
      </c>
      <c r="M26" s="117">
        <f t="shared" si="1"/>
        <v>44120</v>
      </c>
      <c r="N26" s="117">
        <f t="shared" si="2"/>
        <v>0</v>
      </c>
      <c r="O26" s="117">
        <f t="shared" si="3"/>
        <v>0</v>
      </c>
      <c r="P26" s="272" t="s">
        <v>354</v>
      </c>
      <c r="Q26" s="277" t="e">
        <f>INDEX(SummDir!$5:$113,$A26,Q$125)</f>
        <v>#N/A</v>
      </c>
      <c r="R26" s="221">
        <f>INDEX(SummDir!$5:$113,$A26,R$125)</f>
        <v>168</v>
      </c>
      <c r="S26" s="221" t="e">
        <f>INDEX(SummDir!$5:$113,$A26,S$125)</f>
        <v>#N/A</v>
      </c>
      <c r="T26" s="221">
        <f>INDEX(SummDir!$5:$113,$A26,T$125)</f>
        <v>168</v>
      </c>
      <c r="U26" s="221"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1">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5">
        <f>INDEX(SummDir!$5:$113,$A27,B$125)</f>
        <v>132</v>
      </c>
      <c r="C27" s="186" t="str">
        <f>INDEX(SummDir!$5:$113,$A27,C$125)</f>
        <v>Apache Blvd</v>
      </c>
      <c r="D27" s="186"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4">
        <f ca="1">INDEX(SummDir!$5:$113,$A27,H$125)</f>
        <v>0.19999911367644321</v>
      </c>
      <c r="I27" s="264">
        <f ca="1">INDEX(SummDir!$5:$113,$A27,I$125)</f>
        <v>0.13333353394740508</v>
      </c>
      <c r="J27" s="264">
        <f ca="1">INDEX(SummDir!$5:$113,$A27,J$125)</f>
        <v>0.39999995576036973</v>
      </c>
      <c r="K27" s="264">
        <f ca="1">INDEX(SummDir!$5:$113,$A27,K$125)</f>
        <v>0.13333326827171113</v>
      </c>
      <c r="L27" s="117">
        <f t="shared" si="0"/>
        <v>18699</v>
      </c>
      <c r="M27" s="117" t="str">
        <f t="shared" si="1"/>
        <v/>
      </c>
      <c r="N27" s="117">
        <f t="shared" si="2"/>
        <v>0.5</v>
      </c>
      <c r="O27" s="117">
        <f t="shared" si="3"/>
        <v>0</v>
      </c>
      <c r="P27" s="272" t="s">
        <v>354</v>
      </c>
      <c r="Q27" s="277" t="e">
        <f>INDEX(SummDir!$5:$113,$A27,Q$125)</f>
        <v>#N/A</v>
      </c>
      <c r="R27" s="221">
        <f>INDEX(SummDir!$5:$113,$A27,R$125)</f>
        <v>15</v>
      </c>
      <c r="S27" s="221" t="e">
        <f>INDEX(SummDir!$5:$113,$A27,S$125)</f>
        <v>#N/A</v>
      </c>
      <c r="T27" s="221">
        <f>INDEX(SummDir!$5:$113,$A27,T$125)</f>
        <v>15</v>
      </c>
      <c r="U27" s="221"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1">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5">
        <f>INDEX(SummDir!$5:$113,$A28,B$125)</f>
        <v>133</v>
      </c>
      <c r="C28" s="186" t="str">
        <f>INDEX(SummDir!$5:$113,$A28,C$125)</f>
        <v>Apache Blvd</v>
      </c>
      <c r="D28" s="186"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4">
        <f ca="1">INDEX(SummDir!$5:$113,$A28,H$125)</f>
        <v>0.19321592455868303</v>
      </c>
      <c r="I28" s="264">
        <f ca="1">INDEX(SummDir!$5:$113,$A28,I$125)</f>
        <v>4.867299247872009E-2</v>
      </c>
      <c r="J28" s="264">
        <f ca="1">INDEX(SummDir!$5:$113,$A28,J$125)</f>
        <v>8.7021482451625623E-2</v>
      </c>
      <c r="K28" s="264">
        <f ca="1">INDEX(SummDir!$5:$113,$A28,K$125)</f>
        <v>0.31858442970112999</v>
      </c>
      <c r="L28" s="117">
        <f t="shared" si="0"/>
        <v>22165</v>
      </c>
      <c r="M28" s="117">
        <f t="shared" si="1"/>
        <v>4997</v>
      </c>
      <c r="N28" s="117">
        <f t="shared" si="2"/>
        <v>0</v>
      </c>
      <c r="O28" s="117">
        <f t="shared" si="3"/>
        <v>1</v>
      </c>
      <c r="P28" s="272" t="s">
        <v>354</v>
      </c>
      <c r="Q28" s="277">
        <f ca="1">INDEX(SummDir!$5:$113,$A28,Q$125)</f>
        <v>169.5</v>
      </c>
      <c r="R28" s="221">
        <f ca="1">INDEX(SummDir!$5:$113,$A28,R$125)</f>
        <v>678</v>
      </c>
      <c r="S28" s="221">
        <f ca="1">INDEX(SummDir!$5:$113,$A28,S$125)</f>
        <v>329</v>
      </c>
      <c r="T28" s="221">
        <f ca="1">INDEX(SummDir!$5:$113,$A28,T$125)</f>
        <v>349</v>
      </c>
      <c r="U28" s="221">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1">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5">
        <f>INDEX(SummDir!$5:$113,$A29,B$125)</f>
        <v>135</v>
      </c>
      <c r="C29" s="186" t="str">
        <f>INDEX(SummDir!$5:$113,$A29,C$125)</f>
        <v>Lemon St</v>
      </c>
      <c r="D29" s="186"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4">
        <f ca="1">INDEX(SummDir!$5:$113,$A29,H$125)</f>
        <v>3.2608747466382551E-2</v>
      </c>
      <c r="I29" s="264">
        <f ca="1">INDEX(SummDir!$5:$113,$A29,I$125)</f>
        <v>0.4239136944566928</v>
      </c>
      <c r="J29" s="264">
        <f ca="1">INDEX(SummDir!$5:$113,$A29,J$125)</f>
        <v>0.92119633440867721</v>
      </c>
      <c r="K29" s="264">
        <f ca="1">INDEX(SummDir!$5:$113,$A29,K$125)</f>
        <v>0.29347740490888857</v>
      </c>
      <c r="L29" s="117">
        <f t="shared" si="0"/>
        <v>37510</v>
      </c>
      <c r="M29" s="117">
        <f t="shared" si="1"/>
        <v>37510</v>
      </c>
      <c r="N29" s="117">
        <f t="shared" si="2"/>
        <v>0</v>
      </c>
      <c r="O29" s="117">
        <f t="shared" si="3"/>
        <v>0</v>
      </c>
      <c r="P29" s="272" t="s">
        <v>354</v>
      </c>
      <c r="Q29" s="277">
        <f>INDEX(SummDir!$5:$113,$A29,Q$125)</f>
        <v>92</v>
      </c>
      <c r="R29" s="221">
        <f>INDEX(SummDir!$5:$113,$A29,R$125)</f>
        <v>368</v>
      </c>
      <c r="S29" s="221">
        <f>INDEX(SummDir!$5:$113,$A29,S$125)</f>
        <v>156</v>
      </c>
      <c r="T29" s="221">
        <f>INDEX(SummDir!$5:$113,$A29,T$125)</f>
        <v>212</v>
      </c>
      <c r="U29" s="221">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1">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5">
        <f>INDEX(SummDir!$5:$113,$A30,B$125)</f>
        <v>138</v>
      </c>
      <c r="C30" s="186" t="str">
        <f>INDEX(SummDir!$5:$113,$A30,C$125)</f>
        <v>Broadway Rd</v>
      </c>
      <c r="D30" s="186"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4">
        <f ca="1">INDEX(SummDir!$5:$113,$A30,H$125)</f>
        <v>0.13471441951095925</v>
      </c>
      <c r="I30" s="264">
        <f ca="1">INDEX(SummDir!$5:$113,$A30,I$125)</f>
        <v>0.2487038419407788</v>
      </c>
      <c r="J30" s="264">
        <f ca="1">INDEX(SummDir!$5:$113,$A30,J$125)</f>
        <v>0.98445644801498389</v>
      </c>
      <c r="K30" s="264">
        <f ca="1">INDEX(SummDir!$5:$113,$A30,K$125)</f>
        <v>0.24870394772333485</v>
      </c>
      <c r="L30" s="117">
        <f t="shared" si="0"/>
        <v>44120</v>
      </c>
      <c r="M30" s="117">
        <f t="shared" si="1"/>
        <v>44120</v>
      </c>
      <c r="N30" s="117">
        <f t="shared" si="2"/>
        <v>0.5</v>
      </c>
      <c r="O30" s="117">
        <f t="shared" si="3"/>
        <v>0</v>
      </c>
      <c r="P30" s="272" t="s">
        <v>354</v>
      </c>
      <c r="Q30" s="277">
        <f>INDEX(SummDir!$5:$113,$A30,Q$125)</f>
        <v>48.25</v>
      </c>
      <c r="R30" s="221">
        <f>INDEX(SummDir!$5:$113,$A30,R$125)</f>
        <v>193</v>
      </c>
      <c r="S30" s="221">
        <f>INDEX(SummDir!$5:$113,$A30,S$125)</f>
        <v>79</v>
      </c>
      <c r="T30" s="221">
        <f>INDEX(SummDir!$5:$113,$A30,T$125)</f>
        <v>114</v>
      </c>
      <c r="U30" s="221">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1">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5">
        <f>INDEX(SummDir!$5:$113,$A31,B$125)</f>
        <v>139</v>
      </c>
      <c r="C31" s="186" t="str">
        <f>INDEX(SummDir!$5:$113,$A31,C$125)</f>
        <v>Broadway Rd</v>
      </c>
      <c r="D31" s="186"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4">
        <f ca="1">INDEX(SummDir!$5:$113,$A31,H$125)</f>
        <v>0.35700581082251698</v>
      </c>
      <c r="I31" s="264">
        <f ca="1">INDEX(SummDir!$5:$113,$A31,I$125)</f>
        <v>1.5355446582150017E-2</v>
      </c>
      <c r="J31" s="264">
        <f ca="1">INDEX(SummDir!$5:$113,$A31,J$125)</f>
        <v>9.4050303521422421E-2</v>
      </c>
      <c r="K31" s="264">
        <f ca="1">INDEX(SummDir!$5:$113,$A31,K$125)</f>
        <v>0.26679527133438613</v>
      </c>
      <c r="L31" s="117">
        <f t="shared" si="0"/>
        <v>29614</v>
      </c>
      <c r="M31" s="117">
        <f t="shared" si="1"/>
        <v>4997</v>
      </c>
      <c r="N31" s="117">
        <f t="shared" si="2"/>
        <v>0.5</v>
      </c>
      <c r="O31" s="117">
        <f t="shared" si="3"/>
        <v>1</v>
      </c>
      <c r="P31" s="272" t="s">
        <v>354</v>
      </c>
      <c r="Q31" s="277">
        <f>INDEX(SummDir!$5:$113,$A31,Q$125)</f>
        <v>130.25</v>
      </c>
      <c r="R31" s="221">
        <f>INDEX(SummDir!$5:$113,$A31,R$125)</f>
        <v>521</v>
      </c>
      <c r="S31" s="221">
        <f>INDEX(SummDir!$5:$113,$A31,S$125)</f>
        <v>246</v>
      </c>
      <c r="T31" s="221">
        <f>INDEX(SummDir!$5:$113,$A31,T$125)</f>
        <v>275</v>
      </c>
      <c r="U31" s="221">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1">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5">
        <f>INDEX(SummDir!$5:$113,$A32,B$125)</f>
        <v>141</v>
      </c>
      <c r="C32" s="186" t="str">
        <f>INDEX(SummDir!$5:$113,$A32,C$125)</f>
        <v>Southern Ave</v>
      </c>
      <c r="D32" s="186"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4">
        <f ca="1">INDEX(SummDir!$5:$113,$A32,H$125)</f>
        <v>0.46874945883179486</v>
      </c>
      <c r="I32" s="264">
        <f ca="1">INDEX(SummDir!$5:$113,$A32,I$125)</f>
        <v>4.6875620788388903E-2</v>
      </c>
      <c r="J32" s="264">
        <f ca="1">INDEX(SummDir!$5:$113,$A32,J$125)</f>
        <v>7.2917433880871088E-2</v>
      </c>
      <c r="K32" s="264">
        <f ca="1">INDEX(SummDir!$5:$113,$A32,K$125)</f>
        <v>0.23958347057639737</v>
      </c>
      <c r="L32" s="117">
        <f t="shared" si="0"/>
        <v>35372</v>
      </c>
      <c r="M32" s="117">
        <f t="shared" si="1"/>
        <v>4442</v>
      </c>
      <c r="N32" s="117">
        <f t="shared" si="2"/>
        <v>1.5</v>
      </c>
      <c r="O32" s="117">
        <f t="shared" si="3"/>
        <v>1</v>
      </c>
      <c r="P32" s="272" t="s">
        <v>354</v>
      </c>
      <c r="Q32" s="277">
        <f>INDEX(SummDir!$5:$113,$A32,Q$125)</f>
        <v>48</v>
      </c>
      <c r="R32" s="221">
        <f>INDEX(SummDir!$5:$113,$A32,R$125)</f>
        <v>192</v>
      </c>
      <c r="S32" s="221">
        <f>INDEX(SummDir!$5:$113,$A32,S$125)</f>
        <v>77</v>
      </c>
      <c r="T32" s="221">
        <f>INDEX(SummDir!$5:$113,$A32,T$125)</f>
        <v>115</v>
      </c>
      <c r="U32" s="221">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1">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5">
        <f>INDEX(SummDir!$5:$113,$A33,B$125)</f>
        <v>142</v>
      </c>
      <c r="C33" s="186" t="str">
        <f>INDEX(SummDir!$5:$113,$A33,C$125)</f>
        <v>Southern Ave</v>
      </c>
      <c r="D33" s="186"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4">
        <f ca="1">INDEX(SummDir!$5:$113,$A33,H$125)</f>
        <v>0.15294210598544863</v>
      </c>
      <c r="I33" s="264">
        <f ca="1">INDEX(SummDir!$5:$113,$A33,I$125)</f>
        <v>0.27058882869118206</v>
      </c>
      <c r="J33" s="264">
        <f ca="1">INDEX(SummDir!$5:$113,$A33,J$125)</f>
        <v>0.92941233325979744</v>
      </c>
      <c r="K33" s="264">
        <f ca="1">INDEX(SummDir!$5:$113,$A33,K$125)</f>
        <v>0.14117645954994948</v>
      </c>
      <c r="L33" s="117">
        <f t="shared" si="0"/>
        <v>40059</v>
      </c>
      <c r="M33" s="117">
        <f t="shared" si="1"/>
        <v>40059</v>
      </c>
      <c r="N33" s="117">
        <f t="shared" si="2"/>
        <v>1.5</v>
      </c>
      <c r="O33" s="117">
        <f t="shared" si="3"/>
        <v>0</v>
      </c>
      <c r="P33" s="272" t="s">
        <v>354</v>
      </c>
      <c r="Q33" s="277">
        <f>INDEX(SummDir!$5:$113,$A33,Q$125)</f>
        <v>21.25</v>
      </c>
      <c r="R33" s="221">
        <f>INDEX(SummDir!$5:$113,$A33,R$125)</f>
        <v>85</v>
      </c>
      <c r="S33" s="221">
        <f>INDEX(SummDir!$5:$113,$A33,S$125)</f>
        <v>30</v>
      </c>
      <c r="T33" s="221">
        <f>INDEX(SummDir!$5:$113,$A33,T$125)</f>
        <v>55</v>
      </c>
      <c r="U33" s="221">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1">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5">
        <f>INDEX(SummDir!$5:$113,$A34,B$125)</f>
        <v>143</v>
      </c>
      <c r="C34" s="186" t="str">
        <f>INDEX(SummDir!$5:$113,$A34,C$125)</f>
        <v>Southern Ave</v>
      </c>
      <c r="D34" s="186"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4">
        <f ca="1">INDEX(SummDir!$5:$113,$A34,H$125)</f>
        <v>0.56790078529548604</v>
      </c>
      <c r="I34" s="264">
        <f ca="1">INDEX(SummDir!$5:$113,$A34,I$125)</f>
        <v>0.11111075347321009</v>
      </c>
      <c r="J34" s="264">
        <f ca="1">INDEX(SummDir!$5:$113,$A34,J$125)</f>
        <v>0.28395110693234932</v>
      </c>
      <c r="K34" s="264">
        <f ca="1">INDEX(SummDir!$5:$113,$A34,K$125)</f>
        <v>0.22222240717567543</v>
      </c>
      <c r="L34" s="117">
        <f t="shared" si="0"/>
        <v>28429</v>
      </c>
      <c r="M34" s="117">
        <f t="shared" si="1"/>
        <v>13469</v>
      </c>
      <c r="N34" s="117">
        <f t="shared" si="2"/>
        <v>2.2200000000000002</v>
      </c>
      <c r="O34" s="117">
        <f t="shared" si="3"/>
        <v>1</v>
      </c>
      <c r="P34" s="272" t="s">
        <v>354</v>
      </c>
      <c r="Q34" s="277">
        <f>INDEX(SummDir!$5:$113,$A34,Q$125)</f>
        <v>20.25</v>
      </c>
      <c r="R34" s="221">
        <f>INDEX(SummDir!$5:$113,$A34,R$125)</f>
        <v>81</v>
      </c>
      <c r="S34" s="221">
        <f>INDEX(SummDir!$5:$113,$A34,S$125)</f>
        <v>42</v>
      </c>
      <c r="T34" s="221">
        <f>INDEX(SummDir!$5:$113,$A34,T$125)</f>
        <v>39</v>
      </c>
      <c r="U34" s="221">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1">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5">
        <f>INDEX(SummDir!$5:$113,$A35,B$125)</f>
        <v>144</v>
      </c>
      <c r="C35" s="186" t="str">
        <f>INDEX(SummDir!$5:$113,$A35,C$125)</f>
        <v>Southern Ave</v>
      </c>
      <c r="D35" s="186"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4">
        <f ca="1">INDEX(SummDir!$5:$113,$A35,H$125)</f>
        <v>9.0908938846654186E-2</v>
      </c>
      <c r="I35" s="264">
        <f ca="1">INDEX(SummDir!$5:$113,$A35,I$125)</f>
        <v>0.42857232720271371</v>
      </c>
      <c r="J35" s="264">
        <f ca="1">INDEX(SummDir!$5:$113,$A35,J$125)</f>
        <v>0.93506394423706451</v>
      </c>
      <c r="K35" s="264">
        <f ca="1">INDEX(SummDir!$5:$113,$A35,K$125)</f>
        <v>0.22077865576206152</v>
      </c>
      <c r="L35" s="117">
        <f t="shared" si="0"/>
        <v>35372</v>
      </c>
      <c r="M35" s="117">
        <f t="shared" si="1"/>
        <v>34482</v>
      </c>
      <c r="N35" s="117">
        <f t="shared" si="2"/>
        <v>1.5</v>
      </c>
      <c r="O35" s="117">
        <f t="shared" si="3"/>
        <v>1</v>
      </c>
      <c r="P35" s="272" t="s">
        <v>354</v>
      </c>
      <c r="Q35" s="277">
        <f>INDEX(SummDir!$5:$113,$A35,Q$125)</f>
        <v>19.25</v>
      </c>
      <c r="R35" s="221">
        <f>INDEX(SummDir!$5:$113,$A35,R$125)</f>
        <v>77</v>
      </c>
      <c r="S35" s="221">
        <f>INDEX(SummDir!$5:$113,$A35,S$125)</f>
        <v>36</v>
      </c>
      <c r="T35" s="221">
        <f>INDEX(SummDir!$5:$113,$A35,T$125)</f>
        <v>41</v>
      </c>
      <c r="U35" s="221">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1">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5">
        <f>INDEX(SummDir!$5:$113,$A36,B$125)</f>
        <v>145</v>
      </c>
      <c r="C36" s="186" t="str">
        <f>INDEX(SummDir!$5:$113,$A36,C$125)</f>
        <v>Alameda Dr</v>
      </c>
      <c r="D36" s="186"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4">
        <f ca="1">INDEX(SummDir!$5:$113,$A36,H$125)</f>
        <v>0.22916699942011848</v>
      </c>
      <c r="I36" s="264">
        <f ca="1">INDEX(SummDir!$5:$113,$A36,I$125)</f>
        <v>0.18750068912628295</v>
      </c>
      <c r="J36" s="264">
        <f ca="1">INDEX(SummDir!$5:$113,$A36,J$125)</f>
        <v>0.39583328196834217</v>
      </c>
      <c r="K36" s="264">
        <f ca="1">INDEX(SummDir!$5:$113,$A36,K$125)</f>
        <v>0.10416608841822603</v>
      </c>
      <c r="L36" s="117">
        <f t="shared" si="0"/>
        <v>26912</v>
      </c>
      <c r="M36" s="117">
        <f t="shared" si="1"/>
        <v>26912</v>
      </c>
      <c r="N36" s="117">
        <f t="shared" si="2"/>
        <v>1</v>
      </c>
      <c r="O36" s="117">
        <f t="shared" si="3"/>
        <v>1</v>
      </c>
      <c r="P36" s="272" t="s">
        <v>354</v>
      </c>
      <c r="Q36" s="277">
        <f>INDEX(SummDir!$5:$113,$A36,Q$125)</f>
        <v>12</v>
      </c>
      <c r="R36" s="221">
        <f>INDEX(SummDir!$5:$113,$A36,R$125)</f>
        <v>48</v>
      </c>
      <c r="S36" s="221">
        <f>INDEX(SummDir!$5:$113,$A36,S$125)</f>
        <v>21</v>
      </c>
      <c r="T36" s="221">
        <f>INDEX(SummDir!$5:$113,$A36,T$125)</f>
        <v>27</v>
      </c>
      <c r="U36" s="221">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1">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5">
        <f>INDEX(SummDir!$5:$113,$A37,B$125)</f>
        <v>146</v>
      </c>
      <c r="C37" s="186" t="str">
        <f>INDEX(SummDir!$5:$113,$A37,C$125)</f>
        <v>Broadway Rd</v>
      </c>
      <c r="D37" s="186"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4">
        <f ca="1">INDEX(SummDir!$5:$113,$A37,H$125)</f>
        <v>9.3749473011057308E-2</v>
      </c>
      <c r="I37" s="264">
        <f ca="1">INDEX(SummDir!$5:$113,$A37,I$125)</f>
        <v>0.21875019222998263</v>
      </c>
      <c r="J37" s="264">
        <f ca="1">INDEX(SummDir!$5:$113,$A37,J$125)</f>
        <v>0.65624960744951544</v>
      </c>
      <c r="K37" s="264">
        <f ca="1">INDEX(SummDir!$5:$113,$A37,K$125)</f>
        <v>0.23437579811201351</v>
      </c>
      <c r="L37" s="117">
        <f t="shared" si="0"/>
        <v>31585</v>
      </c>
      <c r="M37" s="117">
        <f t="shared" si="1"/>
        <v>26912</v>
      </c>
      <c r="N37" s="117">
        <f t="shared" si="2"/>
        <v>0.5</v>
      </c>
      <c r="O37" s="117">
        <f t="shared" si="3"/>
        <v>1</v>
      </c>
      <c r="P37" s="272" t="s">
        <v>354</v>
      </c>
      <c r="Q37" s="277">
        <f ca="1">INDEX(SummDir!$5:$113,$A37,Q$125)</f>
        <v>16</v>
      </c>
      <c r="R37" s="221">
        <f ca="1">INDEX(SummDir!$5:$113,$A37,R$125)</f>
        <v>64</v>
      </c>
      <c r="S37" s="221">
        <f ca="1">INDEX(SummDir!$5:$113,$A37,S$125)</f>
        <v>25</v>
      </c>
      <c r="T37" s="221">
        <f ca="1">INDEX(SummDir!$5:$113,$A37,T$125)</f>
        <v>39</v>
      </c>
      <c r="U37" s="221">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1">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5">
        <f>INDEX(SummDir!$5:$113,$A38,B$125)</f>
        <v>147</v>
      </c>
      <c r="C38" s="186" t="str">
        <f>INDEX(SummDir!$5:$113,$A38,C$125)</f>
        <v>Baseline Rd</v>
      </c>
      <c r="D38" s="186"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4">
        <f ca="1">INDEX(SummDir!$5:$113,$A38,H$125)</f>
        <v>0.18518541621898127</v>
      </c>
      <c r="I38" s="264">
        <f ca="1">INDEX(SummDir!$5:$113,$A38,I$125)</f>
        <v>0.18518497516154103</v>
      </c>
      <c r="J38" s="264">
        <f ca="1">INDEX(SummDir!$5:$113,$A38,J$125)</f>
        <v>0.77777822131727103</v>
      </c>
      <c r="K38" s="264">
        <f ca="1">INDEX(SummDir!$5:$113,$A38,K$125)</f>
        <v>0.2222217886212505</v>
      </c>
      <c r="L38" s="117">
        <f t="shared" si="0"/>
        <v>24224</v>
      </c>
      <c r="M38" s="117">
        <f t="shared" si="1"/>
        <v>24224</v>
      </c>
      <c r="N38" s="117">
        <f t="shared" si="2"/>
        <v>2.5</v>
      </c>
      <c r="O38" s="117">
        <f t="shared" si="3"/>
        <v>1</v>
      </c>
      <c r="P38" s="272" t="s">
        <v>354</v>
      </c>
      <c r="Q38" s="277">
        <f>INDEX(SummDir!$5:$113,$A38,Q$125)</f>
        <v>6.75</v>
      </c>
      <c r="R38" s="221">
        <f>INDEX(SummDir!$5:$113,$A38,R$125)</f>
        <v>27</v>
      </c>
      <c r="S38" s="221">
        <f>INDEX(SummDir!$5:$113,$A38,S$125)</f>
        <v>9</v>
      </c>
      <c r="T38" s="221">
        <f>INDEX(SummDir!$5:$113,$A38,T$125)</f>
        <v>18</v>
      </c>
      <c r="U38" s="221">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1">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5">
        <f>INDEX(SummDir!$5:$113,$A39,B$125)</f>
        <v>152</v>
      </c>
      <c r="C39" s="186" t="str">
        <f>INDEX(SummDir!$5:$113,$A39,C$125)</f>
        <v>Tempe Lake S.</v>
      </c>
      <c r="D39" s="186"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4">
        <f ca="1">INDEX(SummDir!$5:$113,$A39,H$125)</f>
        <v>0.69230787458813281</v>
      </c>
      <c r="I39" s="264">
        <f ca="1">INDEX(SummDir!$5:$113,$A39,I$125)</f>
        <v>9.3214375459841786E-8</v>
      </c>
      <c r="J39" s="264">
        <f ca="1">INDEX(SummDir!$5:$113,$A39,J$125)</f>
        <v>-5.8517510079465837E-7</v>
      </c>
      <c r="K39" s="264">
        <f ca="1">INDEX(SummDir!$5:$113,$A39,K$125)</f>
        <v>7.6922569942055999E-2</v>
      </c>
      <c r="L39" s="117">
        <f t="shared" si="0"/>
        <v>0</v>
      </c>
      <c r="M39" s="117">
        <f t="shared" si="1"/>
        <v>0</v>
      </c>
      <c r="N39" s="117">
        <f t="shared" si="2"/>
        <v>0.8</v>
      </c>
      <c r="O39" s="117">
        <f t="shared" si="3"/>
        <v>1</v>
      </c>
      <c r="P39" s="272" t="s">
        <v>354</v>
      </c>
      <c r="Q39" s="277" t="e">
        <f>INDEX(SummDir!$5:$113,$A39,Q$125)</f>
        <v>#N/A</v>
      </c>
      <c r="R39" s="221">
        <f>INDEX(SummDir!$5:$113,$A39,R$125)</f>
        <v>13</v>
      </c>
      <c r="S39" s="221">
        <f>INDEX(SummDir!$5:$113,$A39,S$125)</f>
        <v>13</v>
      </c>
      <c r="T39" s="221" t="e">
        <f>INDEX(SummDir!$5:$113,$A39,T$125)</f>
        <v>#N/A</v>
      </c>
      <c r="U39" s="221">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1">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5">
        <f>INDEX(SummDir!$5:$113,$A40,B$125)</f>
        <v>155</v>
      </c>
      <c r="C40" s="186" t="str">
        <f>INDEX(SummDir!$5:$113,$A40,C$125)</f>
        <v>University Dr</v>
      </c>
      <c r="D40" s="186"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4">
        <f ca="1">INDEX(SummDir!$5:$113,$A40,H$125)</f>
        <v>2.1277572719186892E-2</v>
      </c>
      <c r="I40" s="264">
        <f ca="1">INDEX(SummDir!$5:$113,$A40,I$125)</f>
        <v>0.37234046270996651</v>
      </c>
      <c r="J40" s="264">
        <f ca="1">INDEX(SummDir!$5:$113,$A40,J$125)</f>
        <v>0.93617094113507315</v>
      </c>
      <c r="K40" s="264">
        <f ca="1">INDEX(SummDir!$5:$113,$A40,K$125)</f>
        <v>0.14893700608697064</v>
      </c>
      <c r="L40" s="117">
        <f t="shared" si="0"/>
        <v>36366</v>
      </c>
      <c r="M40" s="117">
        <f t="shared" si="1"/>
        <v>36366</v>
      </c>
      <c r="N40" s="117">
        <f t="shared" si="2"/>
        <v>1</v>
      </c>
      <c r="O40" s="117">
        <f t="shared" si="3"/>
        <v>1</v>
      </c>
      <c r="P40" s="272" t="s">
        <v>354</v>
      </c>
      <c r="Q40" s="277">
        <f>INDEX(SummDir!$5:$113,$A40,Q$125)</f>
        <v>23.5</v>
      </c>
      <c r="R40" s="221">
        <f>INDEX(SummDir!$5:$113,$A40,R$125)</f>
        <v>94</v>
      </c>
      <c r="S40" s="221">
        <f>INDEX(SummDir!$5:$113,$A40,S$125)</f>
        <v>23</v>
      </c>
      <c r="T40" s="221">
        <f>INDEX(SummDir!$5:$113,$A40,T$125)</f>
        <v>71</v>
      </c>
      <c r="U40" s="221">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1">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5">
        <f>INDEX(SummDir!$5:$113,$A41,B$125)</f>
        <v>156</v>
      </c>
      <c r="C41" s="186" t="str">
        <f>INDEX(SummDir!$5:$113,$A41,C$125)</f>
        <v>Crosscut Canal</v>
      </c>
      <c r="D41" s="186"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4">
        <f ca="1">INDEX(SummDir!$5:$113,$A41,H$125)</f>
        <v>0.60204159648083888</v>
      </c>
      <c r="I41" s="264">
        <f ca="1">INDEX(SummDir!$5:$113,$A41,I$125)</f>
        <v>9.1837577108752302E-2</v>
      </c>
      <c r="J41" s="264">
        <f ca="1">INDEX(SummDir!$5:$113,$A41,J$125)</f>
        <v>0.2346943514009934</v>
      </c>
      <c r="K41" s="264">
        <f ca="1">INDEX(SummDir!$5:$113,$A41,K$125)</f>
        <v>6.122381671035447E-2</v>
      </c>
      <c r="L41" s="117">
        <f t="shared" si="0"/>
        <v>14670</v>
      </c>
      <c r="M41" s="117">
        <f t="shared" si="1"/>
        <v>14670</v>
      </c>
      <c r="N41" s="117">
        <f t="shared" si="2"/>
        <v>0.7</v>
      </c>
      <c r="O41" s="117">
        <f t="shared" si="3"/>
        <v>1</v>
      </c>
      <c r="P41" s="272" t="s">
        <v>354</v>
      </c>
      <c r="Q41" s="277">
        <f>INDEX(SummDir!$5:$113,$A41,Q$125)</f>
        <v>24.5</v>
      </c>
      <c r="R41" s="221">
        <f>INDEX(SummDir!$5:$113,$A41,R$125)</f>
        <v>98</v>
      </c>
      <c r="S41" s="221">
        <f>INDEX(SummDir!$5:$113,$A41,S$125)</f>
        <v>51</v>
      </c>
      <c r="T41" s="221">
        <f>INDEX(SummDir!$5:$113,$A41,T$125)</f>
        <v>47</v>
      </c>
      <c r="U41" s="221">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1">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5">
        <f>INDEX(SummDir!$5:$113,$A42,B$125)</f>
        <v>157</v>
      </c>
      <c r="C42" s="186" t="str">
        <f>INDEX(SummDir!$5:$113,$A42,C$125)</f>
        <v>Curry Rd</v>
      </c>
      <c r="D42" s="186"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4">
        <f ca="1">INDEX(SummDir!$5:$113,$A42,H$125)</f>
        <v>0.50649345096514131</v>
      </c>
      <c r="I42" s="264">
        <f ca="1">INDEX(SummDir!$5:$113,$A42,I$125)</f>
        <v>0.11688381043361748</v>
      </c>
      <c r="J42" s="264">
        <f ca="1">INDEX(SummDir!$5:$113,$A42,J$125)</f>
        <v>0.23376603916706026</v>
      </c>
      <c r="K42" s="264">
        <f ca="1">INDEX(SummDir!$5:$113,$A42,K$125)</f>
        <v>0.14285775681992652</v>
      </c>
      <c r="L42" s="117">
        <f t="shared" si="0"/>
        <v>15990</v>
      </c>
      <c r="M42" s="117">
        <f t="shared" si="1"/>
        <v>5499</v>
      </c>
      <c r="N42" s="117">
        <f t="shared" si="2"/>
        <v>1.1000000000000001</v>
      </c>
      <c r="O42" s="117">
        <f t="shared" si="3"/>
        <v>1</v>
      </c>
      <c r="P42" s="272" t="s">
        <v>354</v>
      </c>
      <c r="Q42" s="277">
        <f>INDEX(SummDir!$5:$113,$A42,Q$125)</f>
        <v>19.25</v>
      </c>
      <c r="R42" s="221">
        <f>INDEX(SummDir!$5:$113,$A42,R$125)</f>
        <v>77</v>
      </c>
      <c r="S42" s="221">
        <f>INDEX(SummDir!$5:$113,$A42,S$125)</f>
        <v>36</v>
      </c>
      <c r="T42" s="221">
        <f>INDEX(SummDir!$5:$113,$A42,T$125)</f>
        <v>41</v>
      </c>
      <c r="U42" s="221">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1">
        <v>28</v>
      </c>
      <c r="AK42" s="117">
        <f t="shared" ref="AK42:AN49" si="11">INDEX(Lane,MATCH($B42,loc_ID,0),MATCH(AK$1,LaneHdr,0))</f>
        <v>3</v>
      </c>
      <c r="AL42" s="117">
        <f t="shared" si="11"/>
        <v>3</v>
      </c>
      <c r="AM42" s="117">
        <f t="shared" si="11"/>
        <v>3</v>
      </c>
      <c r="AN42" s="117">
        <f t="shared" si="11"/>
        <v>3</v>
      </c>
      <c r="AO42" s="117">
        <f t="shared" ref="AO42:AR49" si="12">INDEX(Cordon,MATCH($B42,loc_ID,0),AO$124)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5">
        <f>INDEX(SummDir!$5:$113,$A43,B$125)</f>
        <v>159</v>
      </c>
      <c r="C43" s="186" t="str">
        <f>INDEX(SummDir!$5:$113,$A43,C$125)</f>
        <v>Broadway Rd</v>
      </c>
      <c r="D43" s="186"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4">
        <f ca="1">INDEX(SummDir!$5:$113,$A43,H$125)</f>
        <v>0.18181722543462597</v>
      </c>
      <c r="I43" s="264">
        <f ca="1">INDEX(SummDir!$5:$113,$A43,I$125)</f>
        <v>0.39393876263278932</v>
      </c>
      <c r="J43" s="264">
        <f ca="1">INDEX(SummDir!$5:$113,$A43,J$125)</f>
        <v>0.93939356812938957</v>
      </c>
      <c r="K43" s="264">
        <f ca="1">INDEX(SummDir!$5:$113,$A43,K$125)</f>
        <v>0.1212121319159785</v>
      </c>
      <c r="L43" s="117">
        <f t="shared" si="0"/>
        <v>32138</v>
      </c>
      <c r="M43" s="117">
        <f t="shared" si="1"/>
        <v>31175</v>
      </c>
      <c r="N43" s="117">
        <f t="shared" si="2"/>
        <v>1.5</v>
      </c>
      <c r="O43" s="117">
        <f t="shared" si="3"/>
        <v>0</v>
      </c>
      <c r="P43" s="272" t="s">
        <v>354</v>
      </c>
      <c r="Q43" s="277" t="e">
        <f>INDEX(SummDir!$5:$113,$A43,Q$125)</f>
        <v>#N/A</v>
      </c>
      <c r="R43" s="221">
        <f>INDEX(SummDir!$5:$113,$A43,R$125)</f>
        <v>33</v>
      </c>
      <c r="S43" s="221">
        <f>INDEX(SummDir!$5:$113,$A43,S$125)</f>
        <v>33</v>
      </c>
      <c r="T43" s="221" t="e">
        <f>INDEX(SummDir!$5:$113,$A43,T$125)</f>
        <v>#N/A</v>
      </c>
      <c r="U43" s="221">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1">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5">
        <f>INDEX(SummDir!$5:$113,$A44,B$125)</f>
        <v>160</v>
      </c>
      <c r="C44" s="186" t="str">
        <f>INDEX(SummDir!$5:$113,$A44,C$125)</f>
        <v>Broadway Rd</v>
      </c>
      <c r="D44" s="186"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4">
        <f ca="1">INDEX(SummDir!$5:$113,$A44,H$125)</f>
        <v>0.52941158185087778</v>
      </c>
      <c r="I44" s="264">
        <f ca="1">INDEX(SummDir!$5:$113,$A44,I$125)</f>
        <v>4.411744768216122E-2</v>
      </c>
      <c r="J44" s="264">
        <f ca="1">INDEX(SummDir!$5:$113,$A44,J$125)</f>
        <v>0.25000017733371699</v>
      </c>
      <c r="K44" s="264">
        <f ca="1">INDEX(SummDir!$5:$113,$A44,K$125)</f>
        <v>0.27941141118186247</v>
      </c>
      <c r="L44" s="117">
        <f t="shared" si="0"/>
        <v>31585</v>
      </c>
      <c r="M44" s="117">
        <f t="shared" si="1"/>
        <v>13469</v>
      </c>
      <c r="N44" s="117">
        <f t="shared" si="2"/>
        <v>1.3</v>
      </c>
      <c r="O44" s="117">
        <f t="shared" si="3"/>
        <v>1</v>
      </c>
      <c r="P44" s="272" t="s">
        <v>354</v>
      </c>
      <c r="Q44" s="277">
        <f>INDEX(SummDir!$5:$113,$A44,Q$125)</f>
        <v>17</v>
      </c>
      <c r="R44" s="221">
        <f>INDEX(SummDir!$5:$113,$A44,R$125)</f>
        <v>68</v>
      </c>
      <c r="S44" s="221">
        <f>INDEX(SummDir!$5:$113,$A44,S$125)</f>
        <v>29</v>
      </c>
      <c r="T44" s="221">
        <f>INDEX(SummDir!$5:$113,$A44,T$125)</f>
        <v>39</v>
      </c>
      <c r="U44" s="221">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1">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5">
        <f>INDEX(SummDir!$5:$113,$A45,B$125)</f>
        <v>161</v>
      </c>
      <c r="C45" s="186" t="str">
        <f>INDEX(SummDir!$5:$113,$A45,C$125)</f>
        <v>University Dr</v>
      </c>
      <c r="D45" s="186"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4">
        <f ca="1">INDEX(SummDir!$5:$113,$A45,H$125)</f>
        <v>-1.1912931797363391E-7</v>
      </c>
      <c r="I45" s="264">
        <f ca="1">INDEX(SummDir!$5:$113,$A45,I$125)</f>
        <v>0.23076835800789561</v>
      </c>
      <c r="J45" s="264">
        <f ca="1">INDEX(SummDir!$5:$113,$A45,J$125)</f>
        <v>1.0000004246641612</v>
      </c>
      <c r="K45" s="264">
        <f ca="1">INDEX(SummDir!$5:$113,$A45,K$125)</f>
        <v>0.15384589680846342</v>
      </c>
      <c r="L45" s="117">
        <f t="shared" si="0"/>
        <v>29056</v>
      </c>
      <c r="M45" s="117">
        <f t="shared" si="1"/>
        <v>16067</v>
      </c>
      <c r="N45" s="117">
        <f t="shared" si="2"/>
        <v>2</v>
      </c>
      <c r="O45" s="117">
        <f t="shared" si="3"/>
        <v>0</v>
      </c>
      <c r="P45" s="272" t="s">
        <v>354</v>
      </c>
      <c r="Q45" s="277" t="e">
        <f>INDEX(SummDir!$5:$113,$A45,Q$125)</f>
        <v>#N/A</v>
      </c>
      <c r="R45" s="221">
        <f>INDEX(SummDir!$5:$113,$A45,R$125)</f>
        <v>13</v>
      </c>
      <c r="S45" s="221" t="e">
        <f>INDEX(SummDir!$5:$113,$A45,S$125)</f>
        <v>#N/A</v>
      </c>
      <c r="T45" s="221">
        <f>INDEX(SummDir!$5:$113,$A45,T$125)</f>
        <v>13</v>
      </c>
      <c r="U45" s="221"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1">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5">
        <f>INDEX(SummDir!$5:$113,$A46,B$125)</f>
        <v>162</v>
      </c>
      <c r="C46" s="186" t="str">
        <f>INDEX(SummDir!$5:$113,$A46,C$125)</f>
        <v>Broadway Rd</v>
      </c>
      <c r="D46" s="186"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4">
        <f ca="1">INDEX(SummDir!$5:$113,$A46,H$125)</f>
        <v>0.35294046520565353</v>
      </c>
      <c r="I46" s="264">
        <f ca="1">INDEX(SummDir!$5:$113,$A46,I$125)</f>
        <v>2.9412631255928176E-2</v>
      </c>
      <c r="J46" s="264">
        <f ca="1">INDEX(SummDir!$5:$113,$A46,J$125)</f>
        <v>0.14705784197176872</v>
      </c>
      <c r="K46" s="264">
        <f ca="1">INDEX(SummDir!$5:$113,$A46,K$125)</f>
        <v>0.23529496150135007</v>
      </c>
      <c r="L46" s="117">
        <f t="shared" si="0"/>
        <v>31585</v>
      </c>
      <c r="M46" s="117">
        <f t="shared" si="1"/>
        <v>5329</v>
      </c>
      <c r="N46" s="117">
        <f t="shared" si="2"/>
        <v>1.1000000000000001</v>
      </c>
      <c r="O46" s="117">
        <f t="shared" si="3"/>
        <v>1</v>
      </c>
      <c r="P46" s="272" t="s">
        <v>354</v>
      </c>
      <c r="Q46" s="277">
        <f>INDEX(SummDir!$5:$113,$A46,Q$125)</f>
        <v>8.5</v>
      </c>
      <c r="R46" s="221">
        <f>INDEX(SummDir!$5:$113,$A46,R$125)</f>
        <v>34</v>
      </c>
      <c r="S46" s="221">
        <f>INDEX(SummDir!$5:$113,$A46,S$125)</f>
        <v>17</v>
      </c>
      <c r="T46" s="221">
        <f>INDEX(SummDir!$5:$113,$A46,T$125)</f>
        <v>17</v>
      </c>
      <c r="U46" s="221">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1">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5">
        <f>INDEX(SummDir!$5:$113,$A47,B$125)</f>
        <v>163</v>
      </c>
      <c r="C47" s="186" t="str">
        <f>INDEX(SummDir!$5:$113,$A47,C$125)</f>
        <v>University Dr</v>
      </c>
      <c r="D47" s="186"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4">
        <f ca="1">INDEX(SummDir!$5:$113,$A47,H$125)</f>
        <v>2.777742170290666E-2</v>
      </c>
      <c r="I47" s="264">
        <f ca="1">INDEX(SummDir!$5:$113,$A47,I$125)</f>
        <v>2.7778757442169528E-2</v>
      </c>
      <c r="J47" s="264">
        <f ca="1">INDEX(SummDir!$5:$113,$A47,J$125)</f>
        <v>0.25000013338041199</v>
      </c>
      <c r="K47" s="264">
        <f ca="1">INDEX(SummDir!$5:$113,$A47,K$125)</f>
        <v>0.19444374449556112</v>
      </c>
      <c r="L47" s="117">
        <f t="shared" si="0"/>
        <v>27003</v>
      </c>
      <c r="M47" s="117" t="str">
        <f t="shared" si="1"/>
        <v/>
      </c>
      <c r="N47" s="117">
        <f t="shared" si="2"/>
        <v>0.2</v>
      </c>
      <c r="O47" s="117">
        <f t="shared" si="3"/>
        <v>1</v>
      </c>
      <c r="P47" s="272" t="s">
        <v>354</v>
      </c>
      <c r="Q47" s="277">
        <f>INDEX(SummDir!$5:$113,$A47,Q$125)</f>
        <v>9</v>
      </c>
      <c r="R47" s="221">
        <f>INDEX(SummDir!$5:$113,$A47,R$125)</f>
        <v>36</v>
      </c>
      <c r="S47" s="221">
        <f>INDEX(SummDir!$5:$113,$A47,S$125)</f>
        <v>19</v>
      </c>
      <c r="T47" s="221">
        <f>INDEX(SummDir!$5:$113,$A47,T$125)</f>
        <v>17</v>
      </c>
      <c r="U47" s="221">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1">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5">
        <f>INDEX(SummDir!$5:$113,$A48,B$125)</f>
        <v>164</v>
      </c>
      <c r="C48" s="186" t="str">
        <f>INDEX(SummDir!$5:$113,$A48,C$125)</f>
        <v>Southern Ave</v>
      </c>
      <c r="D48" s="186"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4">
        <f ca="1">INDEX(SummDir!$5:$113,$A48,H$125)</f>
        <v>0.15873018527160448</v>
      </c>
      <c r="I48" s="264">
        <f ca="1">INDEX(SummDir!$5:$113,$A48,I$125)</f>
        <v>0.25396801935837576</v>
      </c>
      <c r="J48" s="264">
        <f ca="1">INDEX(SummDir!$5:$113,$A48,J$125)</f>
        <v>0.98412751356368244</v>
      </c>
      <c r="K48" s="264">
        <f ca="1">INDEX(SummDir!$5:$113,$A48,K$125)</f>
        <v>0.20634861445452052</v>
      </c>
      <c r="L48" s="117">
        <f t="shared" si="0"/>
        <v>39001</v>
      </c>
      <c r="M48" s="117">
        <f t="shared" si="1"/>
        <v>39001</v>
      </c>
      <c r="N48" s="117">
        <f t="shared" si="2"/>
        <v>2.5</v>
      </c>
      <c r="O48" s="117">
        <f t="shared" si="3"/>
        <v>0</v>
      </c>
      <c r="P48" s="272" t="s">
        <v>354</v>
      </c>
      <c r="Q48" s="277">
        <f>INDEX(SummDir!$5:$113,$A48,Q$125)</f>
        <v>15.75</v>
      </c>
      <c r="R48" s="221">
        <f>INDEX(SummDir!$5:$113,$A48,R$125)</f>
        <v>63</v>
      </c>
      <c r="S48" s="221">
        <f>INDEX(SummDir!$5:$113,$A48,S$125)</f>
        <v>30</v>
      </c>
      <c r="T48" s="221">
        <f>INDEX(SummDir!$5:$113,$A48,T$125)</f>
        <v>33</v>
      </c>
      <c r="U48" s="221">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1">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5">
        <f>INDEX(SummDir!$5:$113,$A49,B$125)</f>
        <v>165</v>
      </c>
      <c r="C49" s="186" t="str">
        <f>INDEX(SummDir!$5:$113,$A49,C$125)</f>
        <v>University Dr</v>
      </c>
      <c r="D49" s="186"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4">
        <f ca="1">INDEX(SummDir!$5:$113,$A49,H$125)</f>
        <v>0.2400001453704047</v>
      </c>
      <c r="I49" s="264">
        <f ca="1">INDEX(SummDir!$5:$113,$A49,I$125)</f>
        <v>0.24000080057596493</v>
      </c>
      <c r="J49" s="264">
        <f ca="1">INDEX(SummDir!$5:$113,$A49,J$125)</f>
        <v>0.57999915010093217</v>
      </c>
      <c r="K49" s="264">
        <f ca="1">INDEX(SummDir!$5:$113,$A49,K$125)</f>
        <v>0.23999962926821605</v>
      </c>
      <c r="L49" s="117">
        <f t="shared" si="0"/>
        <v>28413</v>
      </c>
      <c r="M49" s="117">
        <f t="shared" si="1"/>
        <v>28310</v>
      </c>
      <c r="N49" s="117">
        <f t="shared" si="2"/>
        <v>1.2</v>
      </c>
      <c r="O49" s="117">
        <f t="shared" si="3"/>
        <v>1</v>
      </c>
      <c r="P49" s="272" t="s">
        <v>354</v>
      </c>
      <c r="Q49" s="277">
        <f>INDEX(SummDir!$5:$113,$A49,Q$125)</f>
        <v>12.5</v>
      </c>
      <c r="R49" s="221">
        <f>INDEX(SummDir!$5:$113,$A49,R$125)</f>
        <v>50</v>
      </c>
      <c r="S49" s="221">
        <f>INDEX(SummDir!$5:$113,$A49,S$125)</f>
        <v>28</v>
      </c>
      <c r="T49" s="221">
        <f>INDEX(SummDir!$5:$113,$A49,T$125)</f>
        <v>22</v>
      </c>
      <c r="U49" s="221">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1">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5">
        <f>INDEX(SummDir!$5:$113,$A50,B$125)</f>
        <v>0</v>
      </c>
      <c r="C50" s="186">
        <f>INDEX(SummDir!$5:$113,$A50,C$125)</f>
        <v>0</v>
      </c>
      <c r="D50" s="186">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4">
        <f>INDEX(SummDir!$5:$113,$A50,H$125)</f>
        <v>0</v>
      </c>
      <c r="I50" s="264">
        <f>INDEX(SummDir!$5:$113,$A50,I$125)</f>
        <v>0</v>
      </c>
      <c r="J50" s="264">
        <f>INDEX(SummDir!$5:$113,$A50,J$125)</f>
        <v>0</v>
      </c>
      <c r="K50" s="264">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2" t="s">
        <v>354</v>
      </c>
      <c r="Q50" s="277">
        <f>INDEX(SummDir!$5:$113,$A50,Q$125)</f>
        <v>0</v>
      </c>
      <c r="R50" s="221">
        <f>INDEX(SummDir!$5:$113,$A50,R$125)</f>
        <v>0</v>
      </c>
      <c r="S50" s="221">
        <f>INDEX(SummDir!$5:$113,$A50,S$125)</f>
        <v>0</v>
      </c>
      <c r="T50" s="221">
        <f>INDEX(SummDir!$5:$113,$A50,T$125)</f>
        <v>0</v>
      </c>
      <c r="U50" s="221">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1">
        <v>28</v>
      </c>
      <c r="AK50" s="117" t="e">
        <f t="shared" ref="AK50:AN55" si="19">INDEX(Lane,MATCH($B50,loc_ID,0),MATCH(AK$1,LaneHdr,0))</f>
        <v>#N/A</v>
      </c>
      <c r="AL50" s="117" t="e">
        <f t="shared" si="19"/>
        <v>#N/A</v>
      </c>
      <c r="AM50" s="117" t="e">
        <f t="shared" si="19"/>
        <v>#N/A</v>
      </c>
      <c r="AN50" s="117" t="e">
        <f t="shared" si="19"/>
        <v>#N/A</v>
      </c>
      <c r="AO50" s="117" t="e">
        <f t="shared" ref="AO50:AR55" si="20">INDEX(Cordon,MATCH($B50,loc_ID,0),AO$124)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5">
        <f>INDEX(SummDir!$5:$113,$A51,B$125)</f>
        <v>0</v>
      </c>
      <c r="C51" s="186">
        <f>INDEX(SummDir!$5:$113,$A51,C$125)</f>
        <v>0</v>
      </c>
      <c r="D51" s="186">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4">
        <f>INDEX(SummDir!$5:$113,$A51,H$125)</f>
        <v>0</v>
      </c>
      <c r="I51" s="264">
        <f>INDEX(SummDir!$5:$113,$A51,I$125)</f>
        <v>0</v>
      </c>
      <c r="J51" s="264">
        <f>INDEX(SummDir!$5:$113,$A51,J$125)</f>
        <v>0</v>
      </c>
      <c r="K51" s="264">
        <f>INDEX(SummDir!$5:$113,$A51,K$125)</f>
        <v>0</v>
      </c>
      <c r="L51" s="117" t="e">
        <f t="shared" si="14"/>
        <v>#N/A</v>
      </c>
      <c r="M51" s="117" t="e">
        <f t="shared" si="15"/>
        <v>#N/A</v>
      </c>
      <c r="N51" s="117" t="e">
        <f t="shared" si="16"/>
        <v>#N/A</v>
      </c>
      <c r="O51" s="117" t="e">
        <f t="shared" si="17"/>
        <v>#N/A</v>
      </c>
      <c r="P51" s="272" t="s">
        <v>354</v>
      </c>
      <c r="Q51" s="277">
        <f>INDEX(SummDir!$5:$113,$A51,Q$125)</f>
        <v>0</v>
      </c>
      <c r="R51" s="221">
        <f>INDEX(SummDir!$5:$113,$A51,R$125)</f>
        <v>0</v>
      </c>
      <c r="S51" s="221">
        <f>INDEX(SummDir!$5:$113,$A51,S$125)</f>
        <v>0</v>
      </c>
      <c r="T51" s="221">
        <f>INDEX(SummDir!$5:$113,$A51,T$125)</f>
        <v>0</v>
      </c>
      <c r="U51" s="221">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1">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5">
        <f>INDEX(SummDir!$5:$113,$A52,B$125)</f>
        <v>0</v>
      </c>
      <c r="C52" s="186">
        <f>INDEX(SummDir!$5:$113,$A52,C$125)</f>
        <v>0</v>
      </c>
      <c r="D52" s="186">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4">
        <f>INDEX(SummDir!$5:$113,$A52,H$125)</f>
        <v>0</v>
      </c>
      <c r="I52" s="264">
        <f>INDEX(SummDir!$5:$113,$A52,I$125)</f>
        <v>0</v>
      </c>
      <c r="J52" s="264">
        <f>INDEX(SummDir!$5:$113,$A52,J$125)</f>
        <v>0</v>
      </c>
      <c r="K52" s="264">
        <f>INDEX(SummDir!$5:$113,$A52,K$125)</f>
        <v>0</v>
      </c>
      <c r="L52" s="117" t="e">
        <f t="shared" si="14"/>
        <v>#N/A</v>
      </c>
      <c r="M52" s="117" t="e">
        <f t="shared" si="15"/>
        <v>#N/A</v>
      </c>
      <c r="N52" s="117" t="e">
        <f t="shared" si="16"/>
        <v>#N/A</v>
      </c>
      <c r="O52" s="117" t="e">
        <f t="shared" si="17"/>
        <v>#N/A</v>
      </c>
      <c r="P52" s="272" t="s">
        <v>354</v>
      </c>
      <c r="Q52" s="277">
        <f>INDEX(SummDir!$5:$113,$A52,Q$125)</f>
        <v>0</v>
      </c>
      <c r="R52" s="221">
        <f>INDEX(SummDir!$5:$113,$A52,R$125)</f>
        <v>0</v>
      </c>
      <c r="S52" s="221">
        <f>INDEX(SummDir!$5:$113,$A52,S$125)</f>
        <v>0</v>
      </c>
      <c r="T52" s="221">
        <f>INDEX(SummDir!$5:$113,$A52,T$125)</f>
        <v>0</v>
      </c>
      <c r="U52" s="221">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1">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5">
        <f>INDEX(SummDir!$5:$113,$A53,B$125)</f>
        <v>0</v>
      </c>
      <c r="C53" s="186">
        <f>INDEX(SummDir!$5:$113,$A53,C$125)</f>
        <v>0</v>
      </c>
      <c r="D53" s="186">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4">
        <f>INDEX(SummDir!$5:$113,$A53,H$125)</f>
        <v>0</v>
      </c>
      <c r="I53" s="264">
        <f>INDEX(SummDir!$5:$113,$A53,I$125)</f>
        <v>0</v>
      </c>
      <c r="J53" s="264">
        <f>INDEX(SummDir!$5:$113,$A53,J$125)</f>
        <v>0</v>
      </c>
      <c r="K53" s="264">
        <f>INDEX(SummDir!$5:$113,$A53,K$125)</f>
        <v>0</v>
      </c>
      <c r="L53" s="117" t="e">
        <f t="shared" si="14"/>
        <v>#N/A</v>
      </c>
      <c r="M53" s="117" t="e">
        <f t="shared" si="15"/>
        <v>#N/A</v>
      </c>
      <c r="N53" s="117" t="e">
        <f t="shared" si="16"/>
        <v>#N/A</v>
      </c>
      <c r="O53" s="117" t="e">
        <f t="shared" si="17"/>
        <v>#N/A</v>
      </c>
      <c r="P53" s="272" t="s">
        <v>354</v>
      </c>
      <c r="Q53" s="277">
        <f>INDEX(SummDir!$5:$113,$A53,Q$125)</f>
        <v>0</v>
      </c>
      <c r="R53" s="221">
        <f>INDEX(SummDir!$5:$113,$A53,R$125)</f>
        <v>0</v>
      </c>
      <c r="S53" s="221">
        <f>INDEX(SummDir!$5:$113,$A53,S$125)</f>
        <v>0</v>
      </c>
      <c r="T53" s="221">
        <f>INDEX(SummDir!$5:$113,$A53,T$125)</f>
        <v>0</v>
      </c>
      <c r="U53" s="221">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1">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5">
        <f>INDEX(SummDir!$5:$113,$A54,B$125)</f>
        <v>0</v>
      </c>
      <c r="C54" s="186">
        <f>INDEX(SummDir!$5:$113,$A54,C$125)</f>
        <v>0</v>
      </c>
      <c r="D54" s="186">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4">
        <f>INDEX(SummDir!$5:$113,$A54,H$125)</f>
        <v>0</v>
      </c>
      <c r="I54" s="264">
        <f>INDEX(SummDir!$5:$113,$A54,I$125)</f>
        <v>0</v>
      </c>
      <c r="J54" s="264">
        <f>INDEX(SummDir!$5:$113,$A54,J$125)</f>
        <v>0</v>
      </c>
      <c r="K54" s="264">
        <f>INDEX(SummDir!$5:$113,$A54,K$125)</f>
        <v>0</v>
      </c>
      <c r="L54" s="117" t="e">
        <f t="shared" si="14"/>
        <v>#N/A</v>
      </c>
      <c r="M54" s="117" t="e">
        <f t="shared" si="15"/>
        <v>#N/A</v>
      </c>
      <c r="N54" s="117" t="e">
        <f t="shared" si="16"/>
        <v>#N/A</v>
      </c>
      <c r="O54" s="117" t="e">
        <f t="shared" si="17"/>
        <v>#N/A</v>
      </c>
      <c r="P54" s="272" t="s">
        <v>354</v>
      </c>
      <c r="Q54" s="277">
        <f>INDEX(SummDir!$5:$113,$A54,Q$125)</f>
        <v>0</v>
      </c>
      <c r="R54" s="221">
        <f>INDEX(SummDir!$5:$113,$A54,R$125)</f>
        <v>0</v>
      </c>
      <c r="S54" s="221">
        <f>INDEX(SummDir!$5:$113,$A54,S$125)</f>
        <v>0</v>
      </c>
      <c r="T54" s="221">
        <f>INDEX(SummDir!$5:$113,$A54,T$125)</f>
        <v>0</v>
      </c>
      <c r="U54" s="221">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1">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6">
        <f>INDEX(SummDir!$5:$113,$A55,B$125)</f>
        <v>0</v>
      </c>
      <c r="C55" s="273">
        <f>INDEX(SummDir!$5:$113,$A55,C$125)</f>
        <v>0</v>
      </c>
      <c r="D55" s="273">
        <f>INDEX(SummDir!$5:$113,$A55,D$125)</f>
        <v>0</v>
      </c>
      <c r="E55" s="274" t="str">
        <f>IF(LEN(INDEX(SummDir!$5:$113,$A55,E$125))&lt;1,"",ROUND(INDEX(SummDir!$5:$113,$A55,E$125),0))</f>
        <v/>
      </c>
      <c r="F55" s="274" t="str">
        <f>IF(ISNA(INDEX(SummDir!$5:$113,$A55,F$125)),"",IF(LEN(INDEX(SummDir!$5:$113,$A55,F$125))&lt;1,"",ROUND(INDEX(SummDir!$5:$113,$A55,F$125),0)))</f>
        <v/>
      </c>
      <c r="G55" s="274" t="str">
        <f>IF(ISNA(INDEX(SummDir!$5:$113,$A55,G$125)),"",IF(LEN(INDEX(SummDir!$5:$113,$A55,G$125))&lt;1,"",ROUND(INDEX(SummDir!$5:$113,$A55,G$125),0)))</f>
        <v/>
      </c>
      <c r="H55" s="275">
        <f>INDEX(SummDir!$5:$113,$A55,H$125)</f>
        <v>0</v>
      </c>
      <c r="I55" s="275">
        <f>INDEX(SummDir!$5:$113,$A55,I$125)</f>
        <v>0</v>
      </c>
      <c r="J55" s="275">
        <f>INDEX(SummDir!$5:$113,$A55,J$125)</f>
        <v>0</v>
      </c>
      <c r="K55" s="275">
        <f>INDEX(SummDir!$5:$113,$A55,K$125)</f>
        <v>0</v>
      </c>
      <c r="L55" s="274" t="e">
        <f t="shared" si="14"/>
        <v>#N/A</v>
      </c>
      <c r="M55" s="274" t="e">
        <f t="shared" ref="M55" si="22">INDEX(TC_loc_dir,MATCH($B55,loc_ID,0),IF(P55="NS",1,2))</f>
        <v>#N/A</v>
      </c>
      <c r="N55" s="274" t="e">
        <f t="shared" si="16"/>
        <v>#N/A</v>
      </c>
      <c r="O55" s="274" t="e">
        <f t="shared" ref="O55" si="23">IF(AND(P55="NS",SUM(AK55,AL55)&gt;0),1,IF(AND(P55="EW",SUM(AM55,AN55)&gt;0),1,0))</f>
        <v>#N/A</v>
      </c>
      <c r="P55" s="276" t="s">
        <v>354</v>
      </c>
      <c r="Q55" s="277">
        <f>INDEX(SummDir!$5:$113,$A55,Q$125)</f>
        <v>0</v>
      </c>
      <c r="R55" s="221">
        <f>INDEX(SummDir!$5:$113,$A55,R$125)</f>
        <v>0</v>
      </c>
      <c r="S55" s="221">
        <f>INDEX(SummDir!$5:$113,$A55,S$125)</f>
        <v>0</v>
      </c>
      <c r="T55" s="221">
        <f>INDEX(SummDir!$5:$113,$A55,T$125)</f>
        <v>0</v>
      </c>
      <c r="U55" s="221">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1">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13.8" thickBot="1" x14ac:dyDescent="0.3">
      <c r="A56" s="16"/>
      <c r="B56" s="319" t="str">
        <f>B1</f>
        <v>Loc ID</v>
      </c>
      <c r="C56" s="319" t="str">
        <f t="shared" ref="C56:O56" si="25">C1</f>
        <v xml:space="preserve">Location or Intersection: E/W  </v>
      </c>
      <c r="D56" s="319" t="str">
        <f t="shared" si="25"/>
        <v>Location or Intersection: N/S</v>
      </c>
      <c r="E56" s="319" t="str">
        <f t="shared" si="25"/>
        <v>Total per hr</v>
      </c>
      <c r="F56" s="319" t="str">
        <f t="shared" si="25"/>
        <v>AM per hr</v>
      </c>
      <c r="G56" s="319" t="str">
        <f t="shared" si="25"/>
        <v>PM per hr</v>
      </c>
      <c r="H56" s="319" t="str">
        <f t="shared" si="25"/>
        <v>Helmet%</v>
      </c>
      <c r="I56" s="319" t="str">
        <f t="shared" si="25"/>
        <v>Wrong way%</v>
      </c>
      <c r="J56" s="319" t="str">
        <f t="shared" si="25"/>
        <v>Sidewalk%</v>
      </c>
      <c r="K56" s="364" t="str">
        <f t="shared" si="25"/>
        <v>Female%</v>
      </c>
      <c r="L56" s="319" t="str">
        <f t="shared" si="25"/>
        <v>Traffic Count</v>
      </c>
      <c r="M56" s="319" t="str">
        <f t="shared" si="25"/>
        <v>Traffic Dir</v>
      </c>
      <c r="N56" s="319" t="str">
        <f t="shared" si="25"/>
        <v>Loc to ASU</v>
      </c>
      <c r="O56" s="319" t="str">
        <f t="shared" si="25"/>
        <v>Lane in Dir</v>
      </c>
      <c r="P56" s="320"/>
      <c r="Q56" s="277"/>
      <c r="R56" s="221"/>
      <c r="S56" s="221"/>
      <c r="T56" s="221"/>
      <c r="U56" s="221"/>
      <c r="V56" s="117"/>
      <c r="W56" s="117"/>
      <c r="X56" s="117"/>
      <c r="Y56" s="117"/>
      <c r="Z56" s="117"/>
      <c r="AA56" s="117"/>
      <c r="AB56" s="117"/>
      <c r="AC56" s="117"/>
      <c r="AD56" s="117"/>
      <c r="AE56" s="117"/>
      <c r="AF56" s="117"/>
      <c r="AG56" s="117"/>
      <c r="AH56" s="117"/>
      <c r="AI56" s="117"/>
      <c r="AJ56" s="221"/>
      <c r="AK56" s="117"/>
      <c r="AL56" s="117"/>
      <c r="AM56" s="117"/>
      <c r="AN56" s="117"/>
      <c r="AO56" s="117"/>
      <c r="AP56" s="117"/>
      <c r="AQ56" s="117"/>
      <c r="AR56" s="117"/>
      <c r="AS56" s="117"/>
      <c r="AT56" s="117"/>
    </row>
    <row r="57" spans="1:46" s="140" customFormat="1" x14ac:dyDescent="0.25">
      <c r="A57" s="142">
        <v>56</v>
      </c>
      <c r="B57" s="284">
        <f>INDEX(SummDir!$5:$113,$A57,B$125)</f>
        <v>101</v>
      </c>
      <c r="C57" s="268" t="str">
        <f>INDEX(SummDir!$5:$113,$A57,C$125)</f>
        <v>Washington/Curry</v>
      </c>
      <c r="D57" s="268" t="str">
        <f>INDEX(SummDir!$5:$113,$A57,D$125)</f>
        <v>Mill Ave</v>
      </c>
      <c r="E57" s="269">
        <f>IF(LEN(INDEX(SummDir!$5:$113,$A57,E$125))&lt;1,"",ROUND(INDEX(SummDir!$5:$113,$A57,E$125),0))</f>
        <v>9</v>
      </c>
      <c r="F57" s="269">
        <f>IF(ISNA(INDEX(SummDir!$5:$113,$A57,F$125)),"",IF(LEN(INDEX(SummDir!$5:$113,$A57,F$125))&lt;1,"",ROUND(INDEX(SummDir!$5:$113,$A57,F$125),0)))</f>
        <v>9</v>
      </c>
      <c r="G57" s="269" t="str">
        <f>IF(ISNA(INDEX(SummDir!$5:$113,$A57,G$125)),"",IF(LEN(INDEX(SummDir!$5:$113,$A57,G$125))&lt;1,"",ROUND(INDEX(SummDir!$5:$113,$A57,G$125),0)))</f>
        <v/>
      </c>
      <c r="H57" s="270">
        <f ca="1">INDEX(SummDir!$5:$113,$A57,H$125)</f>
        <v>0.77777808543115579</v>
      </c>
      <c r="I57" s="270">
        <f ca="1">INDEX(SummDir!$5:$113,$A57,I$125)</f>
        <v>5.5555970995598579E-2</v>
      </c>
      <c r="J57" s="270">
        <f ca="1">INDEX(SummDir!$5:$113,$A57,J$125)</f>
        <v>0.2222230933475462</v>
      </c>
      <c r="K57" s="270">
        <f ca="1">INDEX(SummDir!$5:$113,$A57,K$125)</f>
        <v>0.166667480296116</v>
      </c>
      <c r="L57" s="269">
        <f t="shared" ref="L57:L104" si="26">INDEX(TrfCnt_by_loc,MATCH($B57,loc_ID,0))</f>
        <v>14035</v>
      </c>
      <c r="M57" s="269">
        <f t="shared" ref="M57:M104" si="27">INDEX(TC_loc_dir,MATCH($B57,loc_ID,0),IF(P57="NS",1,2))</f>
        <v>14035</v>
      </c>
      <c r="N57" s="269">
        <f t="shared" ref="N57:N104" si="28">INDEX(Loc_Dist,MATCH($B57,loc_ID,0))</f>
        <v>0.6</v>
      </c>
      <c r="O57" s="269">
        <f t="shared" ref="O57:O104" si="29">IF(AND(P57="NS",SUM(AK57,AL57)&gt;0),1,IF(AND(P57="EW",SUM(AM57,AN57)&gt;0),1,0))</f>
        <v>1</v>
      </c>
      <c r="P57" s="271" t="s">
        <v>353</v>
      </c>
      <c r="Q57" s="267" t="e">
        <f>INDEX(SummDir!$5:$113,$A57,Q$125)</f>
        <v>#N/A</v>
      </c>
      <c r="R57" s="222">
        <f>INDEX(SummDir!$5:$113,$A57,R$125)</f>
        <v>18</v>
      </c>
      <c r="S57" s="222">
        <f>INDEX(SummDir!$5:$113,$A57,S$125)</f>
        <v>18</v>
      </c>
      <c r="T57" s="222" t="e">
        <f>INDEX(SummDir!$5:$113,$A57,T$125)</f>
        <v>#N/A</v>
      </c>
      <c r="U57" s="222">
        <f>INDEX(SummDir!$5:$113,$A57,U$125)</f>
        <v>18</v>
      </c>
      <c r="V57" s="222">
        <v>41</v>
      </c>
      <c r="W57" s="222">
        <v>35</v>
      </c>
      <c r="X57" s="141">
        <f t="shared" ref="X57:X104" si="30">V57+W57</f>
        <v>76</v>
      </c>
      <c r="Y57" s="222">
        <v>38</v>
      </c>
      <c r="Z57" s="222">
        <f>INDEX(SummDir!$5:$113,$A57,Z$125)</f>
        <v>18</v>
      </c>
      <c r="AA57" s="141" t="e">
        <f>INDEX(SummDir!$5:$113,$A57,AA$125)</f>
        <v>#N/A</v>
      </c>
      <c r="AB57" s="141"/>
      <c r="AC57" s="141"/>
      <c r="AD57" s="141"/>
      <c r="AE57" s="141"/>
      <c r="AF57" s="141"/>
      <c r="AG57" s="141"/>
      <c r="AH57" s="141"/>
      <c r="AI57" s="141"/>
      <c r="AJ57" s="222">
        <v>29</v>
      </c>
      <c r="AK57" s="141">
        <f t="shared" ref="AK57:AN76" si="31">INDEX(Lane,MATCH($B57,loc_ID,0),MATCH(AK$1,LaneHdr,0))</f>
        <v>3</v>
      </c>
      <c r="AL57" s="141">
        <f t="shared" si="31"/>
        <v>0</v>
      </c>
      <c r="AM57" s="141">
        <f t="shared" si="31"/>
        <v>3</v>
      </c>
      <c r="AN57" s="141">
        <f t="shared" si="31"/>
        <v>0</v>
      </c>
      <c r="AO57" s="141">
        <f t="shared" ref="AO57:AR76" si="32">INDEX(Cordon,MATCH($B57,loc_ID,0),AO$124)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5">
        <f>INDEX(SummDir!$5:$113,$A58,B$125)</f>
        <v>102</v>
      </c>
      <c r="C58" s="186" t="str">
        <f>INDEX(SummDir!$5:$113,$A58,C$125)</f>
        <v>Rio Salado Pkwy</v>
      </c>
      <c r="D58" s="186"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4">
        <f ca="1">INDEX(SummDir!$5:$113,$A58,H$125)</f>
        <v>0.30188741666833696</v>
      </c>
      <c r="I58" s="264">
        <f ca="1">INDEX(SummDir!$5:$113,$A58,I$125)</f>
        <v>0.16037785473337471</v>
      </c>
      <c r="J58" s="264">
        <f ca="1">INDEX(SummDir!$5:$113,$A58,J$125)</f>
        <v>0.33018945518249188</v>
      </c>
      <c r="K58" s="264">
        <f ca="1">INDEX(SummDir!$5:$113,$A58,K$125)</f>
        <v>0.34905619539603899</v>
      </c>
      <c r="L58" s="117">
        <f t="shared" si="26"/>
        <v>14670</v>
      </c>
      <c r="M58" s="117">
        <f t="shared" si="27"/>
        <v>14634</v>
      </c>
      <c r="N58" s="117">
        <f t="shared" si="28"/>
        <v>0</v>
      </c>
      <c r="O58" s="117">
        <f t="shared" si="29"/>
        <v>1</v>
      </c>
      <c r="P58" s="272" t="s">
        <v>353</v>
      </c>
      <c r="Q58" s="267">
        <f ca="1">INDEX(SummDir!$5:$113,$A58,Q$125)</f>
        <v>13.25</v>
      </c>
      <c r="R58" s="222">
        <f ca="1">INDEX(SummDir!$5:$113,$A58,R$125)</f>
        <v>53</v>
      </c>
      <c r="S58" s="222">
        <f>INDEX(SummDir!$5:$113,$A58,S$125)</f>
        <v>20</v>
      </c>
      <c r="T58" s="222">
        <f ca="1">INDEX(SummDir!$5:$113,$A58,T$125)</f>
        <v>33</v>
      </c>
      <c r="U58" s="222">
        <f>INDEX(SummDir!$5:$113,$A58,U$125)</f>
        <v>20</v>
      </c>
      <c r="V58" s="222">
        <v>34</v>
      </c>
      <c r="W58" s="222">
        <v>37</v>
      </c>
      <c r="X58" s="141">
        <f t="shared" si="30"/>
        <v>71</v>
      </c>
      <c r="Y58" s="222">
        <v>36</v>
      </c>
      <c r="Z58" s="141">
        <f ca="1">INDEX(SummDir!$5:$113,$A58,Z$125)</f>
        <v>53</v>
      </c>
      <c r="AA58" s="141">
        <f ca="1">INDEX(SummDir!$5:$113,$A58,AA$125)</f>
        <v>33</v>
      </c>
      <c r="AB58" s="141"/>
      <c r="AC58" s="141"/>
      <c r="AD58" s="141"/>
      <c r="AE58" s="141"/>
      <c r="AF58" s="141"/>
      <c r="AG58" s="141"/>
      <c r="AH58" s="141"/>
      <c r="AI58" s="141"/>
      <c r="AJ58" s="222">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5">
        <f>INDEX(SummDir!$5:$113,$A59,B$125)</f>
        <v>103</v>
      </c>
      <c r="C59" s="186" t="str">
        <f>INDEX(SummDir!$5:$113,$A59,C$125)</f>
        <v>Rio Salado Pkwy</v>
      </c>
      <c r="D59" s="186"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4">
        <f ca="1">INDEX(SummDir!$5:$113,$A59,H$125)</f>
        <v>0.31914896965990031</v>
      </c>
      <c r="I59" s="264">
        <f ca="1">INDEX(SummDir!$5:$113,$A59,I$125)</f>
        <v>4.2553836389007518E-2</v>
      </c>
      <c r="J59" s="264">
        <f ca="1">INDEX(SummDir!$5:$113,$A59,J$125)</f>
        <v>0.57446852620060707</v>
      </c>
      <c r="K59" s="264">
        <f ca="1">INDEX(SummDir!$5:$113,$A59,K$125)</f>
        <v>0.21276509232619667</v>
      </c>
      <c r="L59" s="117">
        <f t="shared" si="26"/>
        <v>51380</v>
      </c>
      <c r="M59" s="117">
        <f t="shared" si="27"/>
        <v>14634</v>
      </c>
      <c r="N59" s="117">
        <f t="shared" si="28"/>
        <v>0</v>
      </c>
      <c r="O59" s="117">
        <f t="shared" si="29"/>
        <v>1</v>
      </c>
      <c r="P59" s="272" t="s">
        <v>353</v>
      </c>
      <c r="Q59" s="267">
        <f>INDEX(SummDir!$5:$113,$A59,Q$125)</f>
        <v>11.75</v>
      </c>
      <c r="R59" s="222">
        <f>INDEX(SummDir!$5:$113,$A59,R$125)</f>
        <v>47</v>
      </c>
      <c r="S59" s="222">
        <f>INDEX(SummDir!$5:$113,$A59,S$125)</f>
        <v>18</v>
      </c>
      <c r="T59" s="222">
        <f>INDEX(SummDir!$5:$113,$A59,T$125)</f>
        <v>29</v>
      </c>
      <c r="U59" s="222">
        <f>INDEX(SummDir!$5:$113,$A59,U$125)</f>
        <v>18</v>
      </c>
      <c r="V59" s="222">
        <v>42</v>
      </c>
      <c r="W59" s="141">
        <v>16</v>
      </c>
      <c r="X59" s="141">
        <f t="shared" si="30"/>
        <v>58</v>
      </c>
      <c r="Y59" s="222">
        <v>30</v>
      </c>
      <c r="Z59" s="141">
        <f>INDEX(SummDir!$5:$113,$A59,Z$125)</f>
        <v>47</v>
      </c>
      <c r="AA59" s="141">
        <f>INDEX(SummDir!$5:$113,$A59,AA$125)</f>
        <v>29</v>
      </c>
      <c r="AB59" s="141"/>
      <c r="AC59" s="141"/>
      <c r="AD59" s="141"/>
      <c r="AE59" s="141"/>
      <c r="AF59" s="141"/>
      <c r="AG59" s="141"/>
      <c r="AH59" s="141"/>
      <c r="AI59" s="141"/>
      <c r="AJ59" s="222">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5">
        <f>INDEX(SummDir!$5:$113,$A60,B$125)</f>
        <v>104</v>
      </c>
      <c r="C60" s="186" t="str">
        <f>INDEX(SummDir!$5:$113,$A60,C$125)</f>
        <v>Rio Salado Pkwy</v>
      </c>
      <c r="D60" s="186"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4">
        <f ca="1">INDEX(SummDir!$5:$113,$A60,H$125)</f>
        <v>0.39682485106750476</v>
      </c>
      <c r="I60" s="264">
        <f ca="1">INDEX(SummDir!$5:$113,$A60,I$125)</f>
        <v>0.20634892146183767</v>
      </c>
      <c r="J60" s="264">
        <f ca="1">INDEX(SummDir!$5:$113,$A60,J$125)</f>
        <v>0.57142898256901997</v>
      </c>
      <c r="K60" s="264">
        <f ca="1">INDEX(SummDir!$5:$113,$A60,K$125)</f>
        <v>0.11111104138707981</v>
      </c>
      <c r="L60" s="117">
        <f t="shared" si="26"/>
        <v>39025</v>
      </c>
      <c r="M60" s="117">
        <f t="shared" si="27"/>
        <v>20597</v>
      </c>
      <c r="N60" s="117">
        <f t="shared" si="28"/>
        <v>1</v>
      </c>
      <c r="O60" s="117">
        <f t="shared" si="29"/>
        <v>1</v>
      </c>
      <c r="P60" s="272" t="s">
        <v>353</v>
      </c>
      <c r="Q60" s="267">
        <f>INDEX(SummDir!$5:$113,$A60,Q$125)</f>
        <v>15.75</v>
      </c>
      <c r="R60" s="222">
        <f>INDEX(SummDir!$5:$113,$A60,R$125)</f>
        <v>63</v>
      </c>
      <c r="S60" s="222">
        <f>INDEX(SummDir!$5:$113,$A60,S$125)</f>
        <v>23</v>
      </c>
      <c r="T60" s="222">
        <f>INDEX(SummDir!$5:$113,$A60,T$125)</f>
        <v>40</v>
      </c>
      <c r="U60" s="222">
        <f>INDEX(SummDir!$5:$113,$A60,U$125)</f>
        <v>23</v>
      </c>
      <c r="V60" s="222">
        <v>27</v>
      </c>
      <c r="W60" s="222">
        <v>17</v>
      </c>
      <c r="X60" s="141">
        <f t="shared" si="30"/>
        <v>44</v>
      </c>
      <c r="Y60" s="222">
        <v>23</v>
      </c>
      <c r="Z60" s="141">
        <f>INDEX(SummDir!$5:$113,$A60,Z$125)</f>
        <v>63</v>
      </c>
      <c r="AA60" s="141">
        <f>INDEX(SummDir!$5:$113,$A60,AA$125)</f>
        <v>40</v>
      </c>
      <c r="AB60" s="141"/>
      <c r="AC60" s="141"/>
      <c r="AD60" s="141"/>
      <c r="AE60" s="141"/>
      <c r="AF60" s="141"/>
      <c r="AG60" s="141"/>
      <c r="AH60" s="141"/>
      <c r="AI60" s="141"/>
      <c r="AJ60" s="222">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5">
        <f>INDEX(SummDir!$5:$113,$A61,B$125)</f>
        <v>106</v>
      </c>
      <c r="C61" s="186" t="str">
        <f>INDEX(SummDir!$5:$113,$A61,C$125)</f>
        <v>5th St</v>
      </c>
      <c r="D61" s="186"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4">
        <f ca="1">INDEX(SummDir!$5:$113,$A61,H$125)</f>
        <v>0.1457285278501505</v>
      </c>
      <c r="I61" s="264">
        <f ca="1">INDEX(SummDir!$5:$113,$A61,I$125)</f>
        <v>8.5427263367879494E-2</v>
      </c>
      <c r="J61" s="264">
        <f ca="1">INDEX(SummDir!$5:$113,$A61,J$125)</f>
        <v>9.5477142390161307E-2</v>
      </c>
      <c r="K61" s="264">
        <f ca="1">INDEX(SummDir!$5:$113,$A61,K$125)</f>
        <v>0.22110535694019076</v>
      </c>
      <c r="L61" s="117">
        <f t="shared" si="26"/>
        <v>14670</v>
      </c>
      <c r="M61" s="117">
        <f t="shared" si="27"/>
        <v>6739</v>
      </c>
      <c r="N61" s="117">
        <f t="shared" si="28"/>
        <v>0</v>
      </c>
      <c r="O61" s="117">
        <f t="shared" si="29"/>
        <v>1</v>
      </c>
      <c r="P61" s="272" t="s">
        <v>353</v>
      </c>
      <c r="Q61" s="267">
        <f>INDEX(SummDir!$5:$113,$A61,Q$125)</f>
        <v>49.75</v>
      </c>
      <c r="R61" s="222">
        <f>INDEX(SummDir!$5:$113,$A61,R$125)</f>
        <v>199</v>
      </c>
      <c r="S61" s="222">
        <f>INDEX(SummDir!$5:$113,$A61,S$125)</f>
        <v>83</v>
      </c>
      <c r="T61" s="222">
        <f>INDEX(SummDir!$5:$113,$A61,T$125)</f>
        <v>116</v>
      </c>
      <c r="U61" s="222">
        <f>INDEX(SummDir!$5:$113,$A61,U$125)</f>
        <v>83</v>
      </c>
      <c r="V61" s="222">
        <v>38</v>
      </c>
      <c r="W61" s="141">
        <v>42</v>
      </c>
      <c r="X61" s="141">
        <f t="shared" si="30"/>
        <v>80</v>
      </c>
      <c r="Y61" s="222">
        <v>42</v>
      </c>
      <c r="Z61" s="141">
        <f>INDEX(SummDir!$5:$113,$A61,Z$125)</f>
        <v>199</v>
      </c>
      <c r="AA61" s="141">
        <f>INDEX(SummDir!$5:$113,$A61,AA$125)</f>
        <v>116</v>
      </c>
      <c r="AB61" s="141"/>
      <c r="AC61" s="141"/>
      <c r="AD61" s="141"/>
      <c r="AE61" s="141"/>
      <c r="AF61" s="141"/>
      <c r="AG61" s="141"/>
      <c r="AH61" s="141"/>
      <c r="AI61" s="141"/>
      <c r="AJ61" s="222">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5">
        <f>INDEX(SummDir!$5:$113,$A62,B$125)</f>
        <v>108</v>
      </c>
      <c r="C62" s="186" t="str">
        <f>INDEX(SummDir!$5:$113,$A62,C$125)</f>
        <v>5th St</v>
      </c>
      <c r="D62" s="186"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4">
        <f ca="1">INDEX(SummDir!$5:$113,$A62,H$125)</f>
        <v>0.15209064596069627</v>
      </c>
      <c r="I62" s="264">
        <f ca="1">INDEX(SummDir!$5:$113,$A62,I$125)</f>
        <v>3.4220783305273506E-2</v>
      </c>
      <c r="J62" s="264">
        <f ca="1">INDEX(SummDir!$5:$113,$A62,J$125)</f>
        <v>5.703340873232024E-2</v>
      </c>
      <c r="K62" s="264">
        <f ca="1">INDEX(SummDir!$5:$113,$A62,K$125)</f>
        <v>0.34600838083032687</v>
      </c>
      <c r="L62" s="117">
        <f t="shared" si="26"/>
        <v>3508</v>
      </c>
      <c r="M62" s="117">
        <f t="shared" si="27"/>
        <v>3508</v>
      </c>
      <c r="N62" s="117">
        <f t="shared" si="28"/>
        <v>0.25</v>
      </c>
      <c r="O62" s="117">
        <f t="shared" si="29"/>
        <v>1</v>
      </c>
      <c r="P62" s="272" t="s">
        <v>353</v>
      </c>
      <c r="Q62" s="267">
        <f>INDEX(SummDir!$5:$113,$A62,Q$125)</f>
        <v>65.75</v>
      </c>
      <c r="R62" s="222">
        <f>INDEX(SummDir!$5:$113,$A62,R$125)</f>
        <v>263</v>
      </c>
      <c r="S62" s="222">
        <f>INDEX(SummDir!$5:$113,$A62,S$125)</f>
        <v>100</v>
      </c>
      <c r="T62" s="222">
        <f>INDEX(SummDir!$5:$113,$A62,T$125)</f>
        <v>163</v>
      </c>
      <c r="U62" s="222">
        <f>INDEX(SummDir!$5:$113,$A62,U$125)</f>
        <v>100</v>
      </c>
      <c r="V62" s="222">
        <v>43</v>
      </c>
      <c r="W62" s="222">
        <v>43</v>
      </c>
      <c r="X62" s="141">
        <f t="shared" si="30"/>
        <v>86</v>
      </c>
      <c r="Y62" s="222">
        <v>43</v>
      </c>
      <c r="Z62" s="141">
        <f>INDEX(SummDir!$5:$113,$A62,Z$125)</f>
        <v>263</v>
      </c>
      <c r="AA62" s="141">
        <f>INDEX(SummDir!$5:$113,$A62,AA$125)</f>
        <v>163</v>
      </c>
      <c r="AB62" s="141"/>
      <c r="AC62" s="141"/>
      <c r="AD62" s="141"/>
      <c r="AE62" s="141"/>
      <c r="AF62" s="141"/>
      <c r="AG62" s="141"/>
      <c r="AH62" s="141"/>
      <c r="AI62" s="141"/>
      <c r="AJ62" s="222">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5">
        <f>INDEX(SummDir!$5:$113,$A63,B$125)</f>
        <v>110</v>
      </c>
      <c r="C63" s="186" t="str">
        <f>INDEX(SummDir!$5:$113,$A63,C$125)</f>
        <v>5th St</v>
      </c>
      <c r="D63" s="186"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4">
        <f ca="1">INDEX(SummDir!$5:$113,$A63,H$125)</f>
        <v>0.16666585887936139</v>
      </c>
      <c r="I63" s="264">
        <f ca="1">INDEX(SummDir!$5:$113,$A63,I$125)</f>
        <v>0.22222235658196615</v>
      </c>
      <c r="J63" s="264">
        <f ca="1">INDEX(SummDir!$5:$113,$A63,J$125)</f>
        <v>0.38888891523597624</v>
      </c>
      <c r="K63" s="264">
        <f ca="1">INDEX(SummDir!$5:$113,$A63,K$125)</f>
        <v>0.16666590681228405</v>
      </c>
      <c r="L63" s="117">
        <f t="shared" si="26"/>
        <v>28310</v>
      </c>
      <c r="M63" s="117">
        <f t="shared" si="27"/>
        <v>3747</v>
      </c>
      <c r="N63" s="117">
        <f t="shared" si="28"/>
        <v>1.24</v>
      </c>
      <c r="O63" s="117">
        <f t="shared" si="29"/>
        <v>1</v>
      </c>
      <c r="P63" s="272" t="s">
        <v>353</v>
      </c>
      <c r="Q63" s="267">
        <f>INDEX(SummDir!$5:$113,$A63,Q$125)</f>
        <v>4.5</v>
      </c>
      <c r="R63" s="222">
        <f>INDEX(SummDir!$5:$113,$A63,R$125)</f>
        <v>18</v>
      </c>
      <c r="S63" s="222">
        <f>INDEX(SummDir!$5:$113,$A63,S$125)</f>
        <v>6</v>
      </c>
      <c r="T63" s="222">
        <f>INDEX(SummDir!$5:$113,$A63,T$125)</f>
        <v>12</v>
      </c>
      <c r="U63" s="222">
        <f>INDEX(SummDir!$5:$113,$A63,U$125)</f>
        <v>6</v>
      </c>
      <c r="V63" s="222">
        <v>20</v>
      </c>
      <c r="W63" s="222">
        <v>31</v>
      </c>
      <c r="X63" s="141">
        <f t="shared" si="30"/>
        <v>51</v>
      </c>
      <c r="Y63" s="222">
        <v>28</v>
      </c>
      <c r="Z63" s="141">
        <f>INDEX(SummDir!$5:$113,$A63,Z$125)</f>
        <v>18</v>
      </c>
      <c r="AA63" s="141">
        <f>INDEX(SummDir!$5:$113,$A63,AA$125)</f>
        <v>12</v>
      </c>
      <c r="AB63" s="141"/>
      <c r="AC63" s="141"/>
      <c r="AD63" s="141"/>
      <c r="AE63" s="141"/>
      <c r="AF63" s="141"/>
      <c r="AG63" s="141"/>
      <c r="AH63" s="141"/>
      <c r="AI63" s="141"/>
      <c r="AJ63" s="222">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5">
        <f>INDEX(SummDir!$5:$113,$A64,B$125)</f>
        <v>111</v>
      </c>
      <c r="C64" s="186" t="str">
        <f>INDEX(SummDir!$5:$113,$A64,C$125)</f>
        <v>10th St</v>
      </c>
      <c r="D64" s="186"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4">
        <f ca="1">INDEX(SummDir!$5:$113,$A64,H$125)</f>
        <v>0.204969339800151</v>
      </c>
      <c r="I64" s="264">
        <f ca="1">INDEX(SummDir!$5:$113,$A64,I$125)</f>
        <v>1.2422703445323934E-2</v>
      </c>
      <c r="J64" s="264">
        <f ca="1">INDEX(SummDir!$5:$113,$A64,J$125)</f>
        <v>1.8633093747713603E-2</v>
      </c>
      <c r="K64" s="264">
        <f ca="1">INDEX(SummDir!$5:$113,$A64,K$125)</f>
        <v>0.38509308000364789</v>
      </c>
      <c r="L64" s="117">
        <f t="shared" si="26"/>
        <v>26392</v>
      </c>
      <c r="M64" s="117" t="str">
        <f t="shared" si="27"/>
        <v/>
      </c>
      <c r="N64" s="117">
        <f t="shared" si="28"/>
        <v>0</v>
      </c>
      <c r="O64" s="117">
        <f t="shared" si="29"/>
        <v>1</v>
      </c>
      <c r="P64" s="272" t="s">
        <v>353</v>
      </c>
      <c r="Q64" s="267" t="e">
        <f>INDEX(SummDir!$5:$113,$A64,Q$125)</f>
        <v>#N/A</v>
      </c>
      <c r="R64" s="222">
        <f>INDEX(SummDir!$5:$113,$A64,R$125)</f>
        <v>161</v>
      </c>
      <c r="S64" s="222">
        <f>INDEX(SummDir!$5:$113,$A64,S$125)</f>
        <v>161</v>
      </c>
      <c r="T64" s="222" t="e">
        <f>INDEX(SummDir!$5:$113,$A64,T$125)</f>
        <v>#N/A</v>
      </c>
      <c r="U64" s="222">
        <f>INDEX(SummDir!$5:$113,$A64,U$125)</f>
        <v>161</v>
      </c>
      <c r="V64" s="222">
        <v>45</v>
      </c>
      <c r="W64" s="222">
        <v>45</v>
      </c>
      <c r="X64" s="141">
        <f t="shared" si="30"/>
        <v>90</v>
      </c>
      <c r="Y64" s="222">
        <v>45</v>
      </c>
      <c r="Z64" s="141">
        <f>INDEX(SummDir!$5:$113,$A64,Z$125)</f>
        <v>161</v>
      </c>
      <c r="AA64" s="141" t="e">
        <f>INDEX(SummDir!$5:$113,$A64,AA$125)</f>
        <v>#N/A</v>
      </c>
      <c r="AB64" s="141"/>
      <c r="AC64" s="141"/>
      <c r="AD64" s="141"/>
      <c r="AE64" s="141"/>
      <c r="AF64" s="141"/>
      <c r="AG64" s="141"/>
      <c r="AH64" s="141"/>
      <c r="AI64" s="141"/>
      <c r="AJ64" s="222">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5">
        <f>INDEX(SummDir!$5:$113,$A65,B$125)</f>
        <v>112</v>
      </c>
      <c r="C65" s="186" t="str">
        <f>INDEX(SummDir!$5:$113,$A65,C$125)</f>
        <v>Superstition Fwy</v>
      </c>
      <c r="D65" s="186"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4" t="str">
        <f ca="1">INDEX(SummDir!$5:$113,$A65,H$125)</f>
        <v/>
      </c>
      <c r="I65" s="264" t="str">
        <f ca="1">INDEX(SummDir!$5:$113,$A65,I$125)</f>
        <v/>
      </c>
      <c r="J65" s="264" t="str">
        <f ca="1">INDEX(SummDir!$5:$113,$A65,J$125)</f>
        <v/>
      </c>
      <c r="K65" s="264" t="str">
        <f ca="1">INDEX(SummDir!$5:$113,$A65,K$125)</f>
        <v/>
      </c>
      <c r="L65" s="117">
        <f t="shared" si="26"/>
        <v>1774</v>
      </c>
      <c r="M65" s="117" t="str">
        <f t="shared" si="27"/>
        <v/>
      </c>
      <c r="N65" s="117">
        <f t="shared" si="28"/>
        <v>2</v>
      </c>
      <c r="O65" s="117">
        <f t="shared" si="29"/>
        <v>0</v>
      </c>
      <c r="P65" s="272" t="s">
        <v>353</v>
      </c>
      <c r="Q65" s="267">
        <f>INDEX(SummDir!$5:$113,$A65,Q$125)</f>
        <v>0</v>
      </c>
      <c r="R65" s="222">
        <f>INDEX(SummDir!$5:$113,$A65,R$125)</f>
        <v>0</v>
      </c>
      <c r="S65" s="222">
        <f>INDEX(SummDir!$5:$113,$A65,S$125)</f>
        <v>0</v>
      </c>
      <c r="T65" s="222">
        <f>INDEX(SummDir!$5:$113,$A65,T$125)</f>
        <v>0</v>
      </c>
      <c r="U65" s="222">
        <f>INDEX(SummDir!$5:$113,$A65,U$125)</f>
        <v>0</v>
      </c>
      <c r="V65" s="222">
        <v>1</v>
      </c>
      <c r="W65" s="222">
        <v>1</v>
      </c>
      <c r="X65" s="141">
        <f t="shared" si="30"/>
        <v>2</v>
      </c>
      <c r="Y65" s="222">
        <v>1</v>
      </c>
      <c r="Z65" s="141">
        <f>INDEX(SummDir!$5:$113,$A65,Z$125)</f>
        <v>0</v>
      </c>
      <c r="AA65" s="141">
        <f>INDEX(SummDir!$5:$113,$A65,AA$125)</f>
        <v>0</v>
      </c>
      <c r="AB65" s="141"/>
      <c r="AC65" s="141"/>
      <c r="AD65" s="141"/>
      <c r="AE65" s="141"/>
      <c r="AF65" s="141"/>
      <c r="AG65" s="141"/>
      <c r="AH65" s="141"/>
      <c r="AI65" s="141"/>
      <c r="AJ65" s="222">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5">
        <f>INDEX(SummDir!$5:$113,$A66,B$125)</f>
        <v>113</v>
      </c>
      <c r="C66" s="186" t="str">
        <f>INDEX(SummDir!$5:$113,$A66,C$125)</f>
        <v>13th St</v>
      </c>
      <c r="D66" s="186"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4">
        <f ca="1">INDEX(SummDir!$5:$113,$A66,H$125)</f>
        <v>0.1808209621940286</v>
      </c>
      <c r="I66" s="264">
        <f ca="1">INDEX(SummDir!$5:$113,$A66,I$125)</f>
        <v>0.14520485277297207</v>
      </c>
      <c r="J66" s="264">
        <f ca="1">INDEX(SummDir!$5:$113,$A66,J$125)</f>
        <v>0.16164438553071483</v>
      </c>
      <c r="K66" s="264">
        <f ca="1">INDEX(SummDir!$5:$113,$A66,K$125)</f>
        <v>0.2904118195133733</v>
      </c>
      <c r="L66" s="117">
        <f t="shared" si="26"/>
        <v>26392</v>
      </c>
      <c r="M66" s="117">
        <f t="shared" si="27"/>
        <v>3917</v>
      </c>
      <c r="N66" s="117">
        <f t="shared" si="28"/>
        <v>0</v>
      </c>
      <c r="O66" s="117">
        <f t="shared" si="29"/>
        <v>1</v>
      </c>
      <c r="P66" s="272" t="s">
        <v>353</v>
      </c>
      <c r="Q66" s="267">
        <f ca="1">INDEX(SummDir!$5:$113,$A66,Q$125)</f>
        <v>45.625</v>
      </c>
      <c r="R66" s="222">
        <f ca="1">INDEX(SummDir!$5:$113,$A66,R$125)</f>
        <v>182.5</v>
      </c>
      <c r="S66" s="222">
        <f ca="1">INDEX(SummDir!$5:$113,$A66,S$125)</f>
        <v>93.5</v>
      </c>
      <c r="T66" s="222">
        <f>INDEX(SummDir!$5:$113,$A66,T$125)</f>
        <v>89</v>
      </c>
      <c r="U66" s="222">
        <f ca="1">INDEX(SummDir!$5:$113,$A66,U$125)</f>
        <v>93.5</v>
      </c>
      <c r="V66" s="222">
        <v>36</v>
      </c>
      <c r="W66" s="141">
        <v>40</v>
      </c>
      <c r="X66" s="141">
        <f t="shared" si="30"/>
        <v>76</v>
      </c>
      <c r="Y66" s="222">
        <v>40</v>
      </c>
      <c r="Z66" s="141">
        <f ca="1">INDEX(SummDir!$5:$113,$A66,Z$125)</f>
        <v>182.5</v>
      </c>
      <c r="AA66" s="141">
        <f>INDEX(SummDir!$5:$113,$A66,AA$125)</f>
        <v>89</v>
      </c>
      <c r="AB66" s="141"/>
      <c r="AC66" s="141"/>
      <c r="AD66" s="141"/>
      <c r="AE66" s="141"/>
      <c r="AF66" s="141"/>
      <c r="AG66" s="141"/>
      <c r="AH66" s="141"/>
      <c r="AI66" s="141"/>
      <c r="AJ66" s="222">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5">
        <f>INDEX(SummDir!$5:$113,$A67,B$125)</f>
        <v>114</v>
      </c>
      <c r="C67" s="186" t="str">
        <f>INDEX(SummDir!$5:$113,$A67,C$125)</f>
        <v>13th St</v>
      </c>
      <c r="D67" s="186"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4">
        <f ca="1">INDEX(SummDir!$5:$113,$A67,H$125)</f>
        <v>0.27160458288739175</v>
      </c>
      <c r="I67" s="264">
        <f ca="1">INDEX(SummDir!$5:$113,$A67,I$125)</f>
        <v>9.8764535614492846E-2</v>
      </c>
      <c r="J67" s="264">
        <f ca="1">INDEX(SummDir!$5:$113,$A67,J$125)</f>
        <v>0.16049472142091961</v>
      </c>
      <c r="K67" s="264">
        <f ca="1">INDEX(SummDir!$5:$113,$A67,K$125)</f>
        <v>0.24691404308764453</v>
      </c>
      <c r="L67" s="117">
        <f t="shared" si="26"/>
        <v>9690</v>
      </c>
      <c r="M67" s="117">
        <f t="shared" si="27"/>
        <v>3917</v>
      </c>
      <c r="N67" s="117">
        <f t="shared" si="28"/>
        <v>0.72</v>
      </c>
      <c r="O67" s="117">
        <f t="shared" si="29"/>
        <v>1</v>
      </c>
      <c r="P67" s="272" t="s">
        <v>353</v>
      </c>
      <c r="Q67" s="267">
        <f>INDEX(SummDir!$5:$113,$A67,Q$125)</f>
        <v>20.25</v>
      </c>
      <c r="R67" s="222">
        <f>INDEX(SummDir!$5:$113,$A67,R$125)</f>
        <v>81</v>
      </c>
      <c r="S67" s="222">
        <f>INDEX(SummDir!$5:$113,$A67,S$125)</f>
        <v>31</v>
      </c>
      <c r="T67" s="222">
        <f>INDEX(SummDir!$5:$113,$A67,T$125)</f>
        <v>50</v>
      </c>
      <c r="U67" s="222">
        <f>INDEX(SummDir!$5:$113,$A67,U$125)</f>
        <v>31</v>
      </c>
      <c r="V67" s="222">
        <v>35</v>
      </c>
      <c r="W67" s="141">
        <v>38</v>
      </c>
      <c r="X67" s="141">
        <f t="shared" si="30"/>
        <v>73</v>
      </c>
      <c r="Y67" s="222">
        <v>37</v>
      </c>
      <c r="Z67" s="141">
        <f>INDEX(SummDir!$5:$113,$A67,Z$125)</f>
        <v>81</v>
      </c>
      <c r="AA67" s="141">
        <f>INDEX(SummDir!$5:$113,$A67,AA$125)</f>
        <v>50</v>
      </c>
      <c r="AB67" s="141"/>
      <c r="AC67" s="141"/>
      <c r="AD67" s="141"/>
      <c r="AE67" s="141"/>
      <c r="AF67" s="141"/>
      <c r="AG67" s="141"/>
      <c r="AH67" s="141"/>
      <c r="AI67" s="141"/>
      <c r="AJ67" s="222">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5">
        <f>INDEX(SummDir!$5:$113,$A68,B$125)</f>
        <v>115</v>
      </c>
      <c r="C68" s="186" t="str">
        <f>INDEX(SummDir!$5:$113,$A68,C$125)</f>
        <v>University Dr</v>
      </c>
      <c r="D68" s="186"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4">
        <f ca="1">INDEX(SummDir!$5:$113,$A68,H$125)</f>
        <v>2.4148555767441966E-2</v>
      </c>
      <c r="I68" s="264">
        <f ca="1">INDEX(SummDir!$5:$113,$A68,I$125)</f>
        <v>0.15795680230030912</v>
      </c>
      <c r="J68" s="264">
        <f ca="1">INDEX(SummDir!$5:$113,$A68,J$125)</f>
        <v>0.212589133406616</v>
      </c>
      <c r="K68" s="264">
        <f ca="1">INDEX(SummDir!$5:$113,$A68,K$125)</f>
        <v>0.10490902944031533</v>
      </c>
      <c r="L68" s="117">
        <f t="shared" si="26"/>
        <v>26482</v>
      </c>
      <c r="M68" s="117">
        <f t="shared" si="27"/>
        <v>26482</v>
      </c>
      <c r="N68" s="117">
        <f t="shared" si="28"/>
        <v>0</v>
      </c>
      <c r="O68" s="117">
        <f t="shared" si="29"/>
        <v>1</v>
      </c>
      <c r="P68" s="272" t="s">
        <v>353</v>
      </c>
      <c r="Q68" s="267">
        <f ca="1">INDEX(SummDir!$5:$113,$A68,Q$125)</f>
        <v>105.25</v>
      </c>
      <c r="R68" s="222">
        <f ca="1">INDEX(SummDir!$5:$113,$A68,R$125)</f>
        <v>421</v>
      </c>
      <c r="S68" s="222">
        <f ca="1">INDEX(SummDir!$5:$113,$A68,S$125)</f>
        <v>160</v>
      </c>
      <c r="T68" s="222">
        <f ca="1">INDEX(SummDir!$5:$113,$A68,T$125)</f>
        <v>261</v>
      </c>
      <c r="U68" s="222">
        <f ca="1">INDEX(SummDir!$5:$113,$A68,U$125)</f>
        <v>160</v>
      </c>
      <c r="V68" s="222">
        <v>28</v>
      </c>
      <c r="W68" s="141">
        <v>36</v>
      </c>
      <c r="X68" s="141">
        <f t="shared" si="30"/>
        <v>64</v>
      </c>
      <c r="Y68" s="222">
        <v>33</v>
      </c>
      <c r="Z68" s="141">
        <f ca="1">INDEX(SummDir!$5:$113,$A68,Z$125)</f>
        <v>421</v>
      </c>
      <c r="AA68" s="141">
        <f ca="1">INDEX(SummDir!$5:$113,$A68,AA$125)</f>
        <v>261</v>
      </c>
      <c r="AB68" s="141"/>
      <c r="AC68" s="141"/>
      <c r="AD68" s="141"/>
      <c r="AE68" s="141"/>
      <c r="AF68" s="141"/>
      <c r="AG68" s="141"/>
      <c r="AH68" s="141"/>
      <c r="AI68" s="141"/>
      <c r="AJ68" s="222">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5">
        <f>INDEX(SummDir!$5:$113,$A69,B$125)</f>
        <v>116</v>
      </c>
      <c r="C69" s="186" t="str">
        <f>INDEX(SummDir!$5:$113,$A69,C$125)</f>
        <v>University Dr</v>
      </c>
      <c r="D69" s="186"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4">
        <f ca="1">INDEX(SummDir!$5:$113,$A69,H$125)</f>
        <v>0.1020401444380107</v>
      </c>
      <c r="I69" s="264">
        <f ca="1">INDEX(SummDir!$5:$113,$A69,I$125)</f>
        <v>0.28367357833447726</v>
      </c>
      <c r="J69" s="264">
        <f ca="1">INDEX(SummDir!$5:$113,$A69,J$125)</f>
        <v>0.53061270791769721</v>
      </c>
      <c r="K69" s="264">
        <f ca="1">INDEX(SummDir!$5:$113,$A69,K$125)</f>
        <v>0.24081610503611911</v>
      </c>
      <c r="L69" s="117">
        <f t="shared" si="26"/>
        <v>30015</v>
      </c>
      <c r="M69" s="117">
        <f t="shared" si="27"/>
        <v>30015</v>
      </c>
      <c r="N69" s="117">
        <f t="shared" si="28"/>
        <v>0.5</v>
      </c>
      <c r="O69" s="117">
        <f t="shared" si="29"/>
        <v>1</v>
      </c>
      <c r="P69" s="272" t="s">
        <v>353</v>
      </c>
      <c r="Q69" s="267">
        <f ca="1">INDEX(SummDir!$5:$113,$A69,Q$125)</f>
        <v>61.25</v>
      </c>
      <c r="R69" s="222">
        <f ca="1">INDEX(SummDir!$5:$113,$A69,R$125)</f>
        <v>245</v>
      </c>
      <c r="S69" s="222">
        <f ca="1">INDEX(SummDir!$5:$113,$A69,S$125)</f>
        <v>74</v>
      </c>
      <c r="T69" s="222">
        <f>INDEX(SummDir!$5:$113,$A69,T$125)</f>
        <v>171</v>
      </c>
      <c r="U69" s="222">
        <f ca="1">INDEX(SummDir!$5:$113,$A69,U$125)</f>
        <v>74</v>
      </c>
      <c r="V69" s="222">
        <v>23</v>
      </c>
      <c r="W69" s="141">
        <v>28</v>
      </c>
      <c r="X69" s="141">
        <f t="shared" si="30"/>
        <v>51</v>
      </c>
      <c r="Y69" s="222">
        <v>27</v>
      </c>
      <c r="Z69" s="141">
        <f ca="1">INDEX(SummDir!$5:$113,$A69,Z$125)</f>
        <v>245</v>
      </c>
      <c r="AA69" s="141">
        <f>INDEX(SummDir!$5:$113,$A69,AA$125)</f>
        <v>171</v>
      </c>
      <c r="AB69" s="141"/>
      <c r="AC69" s="141"/>
      <c r="AD69" s="141"/>
      <c r="AE69" s="141"/>
      <c r="AF69" s="141"/>
      <c r="AG69" s="141"/>
      <c r="AH69" s="141"/>
      <c r="AI69" s="141"/>
      <c r="AJ69" s="222">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5">
        <f>INDEX(SummDir!$5:$113,$A70,B$125)</f>
        <v>117</v>
      </c>
      <c r="C70" s="186" t="str">
        <f>INDEX(SummDir!$5:$113,$A70,C$125)</f>
        <v>University Dr</v>
      </c>
      <c r="D70" s="186"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4">
        <f ca="1">INDEX(SummDir!$5:$113,$A70,H$125)</f>
        <v>7.7121755938205153E-2</v>
      </c>
      <c r="I70" s="264">
        <f ca="1">INDEX(SummDir!$5:$113,$A70,I$125)</f>
        <v>0.32133666572336783</v>
      </c>
      <c r="J70" s="264">
        <f ca="1">INDEX(SummDir!$5:$113,$A70,J$125)</f>
        <v>0.29563071400110913</v>
      </c>
      <c r="K70" s="264">
        <f ca="1">INDEX(SummDir!$5:$113,$A70,K$125)</f>
        <v>0.30591340307126602</v>
      </c>
      <c r="L70" s="117">
        <f t="shared" si="26"/>
        <v>51380</v>
      </c>
      <c r="M70" s="117">
        <f t="shared" si="27"/>
        <v>30015</v>
      </c>
      <c r="N70" s="117">
        <f t="shared" si="28"/>
        <v>0</v>
      </c>
      <c r="O70" s="117">
        <f t="shared" si="29"/>
        <v>1</v>
      </c>
      <c r="P70" s="272" t="s">
        <v>353</v>
      </c>
      <c r="Q70" s="267">
        <f>INDEX(SummDir!$5:$113,$A70,Q$125)</f>
        <v>97.25</v>
      </c>
      <c r="R70" s="222">
        <f>INDEX(SummDir!$5:$113,$A70,R$125)</f>
        <v>389</v>
      </c>
      <c r="S70" s="222">
        <f>INDEX(SummDir!$5:$113,$A70,S$125)</f>
        <v>138</v>
      </c>
      <c r="T70" s="222">
        <f>INDEX(SummDir!$5:$113,$A70,T$125)</f>
        <v>251</v>
      </c>
      <c r="U70" s="222">
        <f>INDEX(SummDir!$5:$113,$A70,U$125)</f>
        <v>138</v>
      </c>
      <c r="V70" s="222">
        <v>7</v>
      </c>
      <c r="W70" s="141">
        <v>32</v>
      </c>
      <c r="X70" s="141">
        <f t="shared" si="30"/>
        <v>39</v>
      </c>
      <c r="Y70" s="222">
        <v>19</v>
      </c>
      <c r="Z70" s="141">
        <f>INDEX(SummDir!$5:$113,$A70,Z$125)</f>
        <v>389</v>
      </c>
      <c r="AA70" s="141">
        <f>INDEX(SummDir!$5:$113,$A70,AA$125)</f>
        <v>251</v>
      </c>
      <c r="AB70" s="141"/>
      <c r="AC70" s="141"/>
      <c r="AD70" s="141"/>
      <c r="AE70" s="141"/>
      <c r="AF70" s="141"/>
      <c r="AG70" s="141"/>
      <c r="AH70" s="141"/>
      <c r="AI70" s="141"/>
      <c r="AJ70" s="222">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5">
        <f>INDEX(SummDir!$5:$113,$A71,B$125)</f>
        <v>118</v>
      </c>
      <c r="C71" s="186" t="str">
        <f>INDEX(SummDir!$5:$113,$A71,C$125)</f>
        <v>University Dr</v>
      </c>
      <c r="D71" s="186"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4">
        <f ca="1">INDEX(SummDir!$5:$113,$A71,H$125)</f>
        <v>6.6879938119344132E-2</v>
      </c>
      <c r="I71" s="264">
        <f ca="1">INDEX(SummDir!$5:$113,$A71,I$125)</f>
        <v>0.21656140953604636</v>
      </c>
      <c r="J71" s="264">
        <f ca="1">INDEX(SummDir!$5:$113,$A71,J$125)</f>
        <v>0.46815307479583629</v>
      </c>
      <c r="K71" s="264">
        <f ca="1">INDEX(SummDir!$5:$113,$A71,K$125)</f>
        <v>0.25159271756749618</v>
      </c>
      <c r="L71" s="117">
        <f t="shared" si="26"/>
        <v>27003</v>
      </c>
      <c r="M71" s="117">
        <f t="shared" si="27"/>
        <v>27003</v>
      </c>
      <c r="N71" s="117">
        <f t="shared" si="28"/>
        <v>0</v>
      </c>
      <c r="O71" s="117">
        <f t="shared" si="29"/>
        <v>1</v>
      </c>
      <c r="P71" s="272" t="s">
        <v>353</v>
      </c>
      <c r="Q71" s="267">
        <f>INDEX(SummDir!$5:$113,$A71,Q$125)</f>
        <v>78.5</v>
      </c>
      <c r="R71" s="222">
        <f>INDEX(SummDir!$5:$113,$A71,R$125)</f>
        <v>314</v>
      </c>
      <c r="S71" s="222">
        <f>INDEX(SummDir!$5:$113,$A71,S$125)</f>
        <v>124</v>
      </c>
      <c r="T71" s="222">
        <f>INDEX(SummDir!$5:$113,$A71,T$125)</f>
        <v>190</v>
      </c>
      <c r="U71" s="222">
        <f>INDEX(SummDir!$5:$113,$A71,U$125)</f>
        <v>124</v>
      </c>
      <c r="V71" s="222">
        <v>22</v>
      </c>
      <c r="W71" s="141">
        <v>22</v>
      </c>
      <c r="X71" s="141">
        <f t="shared" si="30"/>
        <v>44</v>
      </c>
      <c r="Y71" s="222">
        <v>24</v>
      </c>
      <c r="Z71" s="141">
        <f>INDEX(SummDir!$5:$113,$A71,Z$125)</f>
        <v>314</v>
      </c>
      <c r="AA71" s="141">
        <f>INDEX(SummDir!$5:$113,$A71,AA$125)</f>
        <v>190</v>
      </c>
      <c r="AB71" s="141"/>
      <c r="AC71" s="141"/>
      <c r="AD71" s="141"/>
      <c r="AE71" s="141"/>
      <c r="AF71" s="141"/>
      <c r="AG71" s="141"/>
      <c r="AH71" s="141"/>
      <c r="AI71" s="141"/>
      <c r="AJ71" s="222">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5">
        <f>INDEX(SummDir!$5:$113,$A72,B$125)</f>
        <v>119</v>
      </c>
      <c r="C72" s="186" t="str">
        <f>INDEX(SummDir!$5:$113,$A72,C$125)</f>
        <v>University Dr</v>
      </c>
      <c r="D72" s="186"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4">
        <f ca="1">INDEX(SummDir!$5:$113,$A72,H$125)</f>
        <v>0.13043453918193654</v>
      </c>
      <c r="I72" s="264">
        <f ca="1">INDEX(SummDir!$5:$113,$A72,I$125)</f>
        <v>0.2569179607339695</v>
      </c>
      <c r="J72" s="264">
        <f ca="1">INDEX(SummDir!$5:$113,$A72,J$125)</f>
        <v>0.39130431202630978</v>
      </c>
      <c r="K72" s="264">
        <f ca="1">INDEX(SummDir!$5:$113,$A72,K$125)</f>
        <v>0.30434784271603799</v>
      </c>
      <c r="L72" s="117">
        <f t="shared" si="26"/>
        <v>27003</v>
      </c>
      <c r="M72" s="117">
        <f t="shared" si="27"/>
        <v>27003</v>
      </c>
      <c r="N72" s="117">
        <f t="shared" si="28"/>
        <v>0.11</v>
      </c>
      <c r="O72" s="117">
        <f t="shared" si="29"/>
        <v>1</v>
      </c>
      <c r="P72" s="272" t="s">
        <v>353</v>
      </c>
      <c r="Q72" s="267">
        <f>INDEX(SummDir!$5:$113,$A72,Q$125)</f>
        <v>63.25</v>
      </c>
      <c r="R72" s="222">
        <f>INDEX(SummDir!$5:$113,$A72,R$125)</f>
        <v>253</v>
      </c>
      <c r="S72" s="222">
        <f>INDEX(SummDir!$5:$113,$A72,S$125)</f>
        <v>65</v>
      </c>
      <c r="T72" s="222">
        <f>INDEX(SummDir!$5:$113,$A72,T$125)</f>
        <v>188</v>
      </c>
      <c r="U72" s="222">
        <f>INDEX(SummDir!$5:$113,$A72,U$125)</f>
        <v>65</v>
      </c>
      <c r="V72" s="222">
        <v>18</v>
      </c>
      <c r="W72" s="141">
        <v>30</v>
      </c>
      <c r="X72" s="141">
        <f t="shared" si="30"/>
        <v>48</v>
      </c>
      <c r="Y72" s="222">
        <v>26</v>
      </c>
      <c r="Z72" s="141">
        <f>INDEX(SummDir!$5:$113,$A72,Z$125)</f>
        <v>253</v>
      </c>
      <c r="AA72" s="141">
        <f>INDEX(SummDir!$5:$113,$A72,AA$125)</f>
        <v>188</v>
      </c>
      <c r="AB72" s="141"/>
      <c r="AC72" s="141"/>
      <c r="AD72" s="141"/>
      <c r="AE72" s="141"/>
      <c r="AF72" s="141"/>
      <c r="AG72" s="141"/>
      <c r="AH72" s="141"/>
      <c r="AI72" s="141"/>
      <c r="AJ72" s="222">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5">
        <f>INDEX(SummDir!$5:$113,$A73,B$125)</f>
        <v>120</v>
      </c>
      <c r="C73" s="186" t="str">
        <f>INDEX(SummDir!$5:$113,$A73,C$125)</f>
        <v>University Dr</v>
      </c>
      <c r="D73" s="186"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4">
        <f ca="1">INDEX(SummDir!$5:$113,$A73,H$125)</f>
        <v>7.8651442463291282E-2</v>
      </c>
      <c r="I73" s="264">
        <f ca="1">INDEX(SummDir!$5:$113,$A73,I$125)</f>
        <v>0.26404404236563284</v>
      </c>
      <c r="J73" s="264">
        <f ca="1">INDEX(SummDir!$5:$113,$A73,J$125)</f>
        <v>0.46067387569546109</v>
      </c>
      <c r="K73" s="264">
        <f ca="1">INDEX(SummDir!$5:$113,$A73,K$125)</f>
        <v>0.23595509100225368</v>
      </c>
      <c r="L73" s="117">
        <f t="shared" si="26"/>
        <v>27003</v>
      </c>
      <c r="M73" s="117">
        <f t="shared" si="27"/>
        <v>27003</v>
      </c>
      <c r="N73" s="117">
        <f t="shared" si="28"/>
        <v>0.43</v>
      </c>
      <c r="O73" s="117">
        <f t="shared" si="29"/>
        <v>1</v>
      </c>
      <c r="P73" s="272" t="s">
        <v>353</v>
      </c>
      <c r="Q73" s="267">
        <f>INDEX(SummDir!$5:$113,$A73,Q$125)</f>
        <v>44.5</v>
      </c>
      <c r="R73" s="222">
        <f>INDEX(SummDir!$5:$113,$A73,R$125)</f>
        <v>178</v>
      </c>
      <c r="S73" s="222">
        <f>INDEX(SummDir!$5:$113,$A73,S$125)</f>
        <v>80</v>
      </c>
      <c r="T73" s="222">
        <f>INDEX(SummDir!$5:$113,$A73,T$125)</f>
        <v>98</v>
      </c>
      <c r="U73" s="222">
        <f>INDEX(SummDir!$5:$113,$A73,U$125)</f>
        <v>80</v>
      </c>
      <c r="V73" s="222">
        <v>15</v>
      </c>
      <c r="W73" s="141">
        <v>24</v>
      </c>
      <c r="X73" s="141">
        <f t="shared" si="30"/>
        <v>39</v>
      </c>
      <c r="Y73" s="222">
        <v>18</v>
      </c>
      <c r="Z73" s="141">
        <f>INDEX(SummDir!$5:$113,$A73,Z$125)</f>
        <v>178</v>
      </c>
      <c r="AA73" s="141">
        <f>INDEX(SummDir!$5:$113,$A73,AA$125)</f>
        <v>98</v>
      </c>
      <c r="AB73" s="141"/>
      <c r="AC73" s="141"/>
      <c r="AD73" s="141"/>
      <c r="AE73" s="141"/>
      <c r="AF73" s="141"/>
      <c r="AG73" s="141"/>
      <c r="AH73" s="141"/>
      <c r="AI73" s="141"/>
      <c r="AJ73" s="222">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5">
        <f>INDEX(SummDir!$5:$113,$A74,B$125)</f>
        <v>121</v>
      </c>
      <c r="C74" s="186" t="str">
        <f>INDEX(SummDir!$5:$113,$A74,C$125)</f>
        <v>University Dr</v>
      </c>
      <c r="D74" s="186"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4">
        <f ca="1">INDEX(SummDir!$5:$113,$A74,H$125)</f>
        <v>0.14754125059320766</v>
      </c>
      <c r="I74" s="264">
        <f ca="1">INDEX(SummDir!$5:$113,$A74,I$125)</f>
        <v>0.1311474013332341</v>
      </c>
      <c r="J74" s="264">
        <f ca="1">INDEX(SummDir!$5:$113,$A74,J$125)</f>
        <v>0.40983519580862393</v>
      </c>
      <c r="K74" s="264">
        <f ca="1">INDEX(SummDir!$5:$113,$A74,K$125)</f>
        <v>0.19672138273429848</v>
      </c>
      <c r="L74" s="117">
        <f t="shared" si="26"/>
        <v>27003</v>
      </c>
      <c r="M74" s="117">
        <f t="shared" si="27"/>
        <v>27003</v>
      </c>
      <c r="N74" s="117">
        <f t="shared" si="28"/>
        <v>0.72</v>
      </c>
      <c r="O74" s="117">
        <f t="shared" si="29"/>
        <v>1</v>
      </c>
      <c r="P74" s="272" t="s">
        <v>353</v>
      </c>
      <c r="Q74" s="267" t="e">
        <f>INDEX(SummDir!$5:$113,$A74,Q$125)</f>
        <v>#N/A</v>
      </c>
      <c r="R74" s="222">
        <f>INDEX(SummDir!$5:$113,$A74,R$125)</f>
        <v>61</v>
      </c>
      <c r="S74" s="222" t="e">
        <f>INDEX(SummDir!$5:$113,$A74,S$125)</f>
        <v>#N/A</v>
      </c>
      <c r="T74" s="222">
        <f>INDEX(SummDir!$5:$113,$A74,T$125)</f>
        <v>61</v>
      </c>
      <c r="U74" s="222" t="e">
        <f>INDEX(SummDir!$5:$113,$A74,U$125)</f>
        <v>#N/A</v>
      </c>
      <c r="V74" s="222">
        <v>31</v>
      </c>
      <c r="W74" s="222">
        <v>25</v>
      </c>
      <c r="X74" s="141">
        <f t="shared" si="30"/>
        <v>56</v>
      </c>
      <c r="Y74" s="222">
        <v>29</v>
      </c>
      <c r="Z74" s="141">
        <f>INDEX(SummDir!$5:$113,$A74,Z$125)</f>
        <v>61</v>
      </c>
      <c r="AA74" s="141">
        <f>INDEX(SummDir!$5:$113,$A74,AA$125)</f>
        <v>61</v>
      </c>
      <c r="AB74" s="141"/>
      <c r="AC74" s="141"/>
      <c r="AD74" s="141"/>
      <c r="AE74" s="141"/>
      <c r="AF74" s="141"/>
      <c r="AG74" s="141"/>
      <c r="AH74" s="141"/>
      <c r="AI74" s="141"/>
      <c r="AJ74" s="222">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5">
        <f>INDEX(SummDir!$5:$113,$A75,B$125)</f>
        <v>122</v>
      </c>
      <c r="C75" s="186" t="str">
        <f>INDEX(SummDir!$5:$113,$A75,C$125)</f>
        <v>McKellips Rd</v>
      </c>
      <c r="D75" s="186"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4">
        <f ca="1">INDEX(SummDir!$5:$113,$A75,H$125)</f>
        <v>0.1666667774299849</v>
      </c>
      <c r="I75" s="264">
        <f ca="1">INDEX(SummDir!$5:$113,$A75,I$125)</f>
        <v>0.20833380048853634</v>
      </c>
      <c r="J75" s="264">
        <f ca="1">INDEX(SummDir!$5:$113,$A75,J$125)</f>
        <v>0.29166597348996232</v>
      </c>
      <c r="K75" s="264">
        <f ca="1">INDEX(SummDir!$5:$113,$A75,K$125)</f>
        <v>4.1667213858187405E-2</v>
      </c>
      <c r="L75" s="117">
        <f t="shared" si="26"/>
        <v>14788</v>
      </c>
      <c r="M75" s="117">
        <f t="shared" si="27"/>
        <v>14788</v>
      </c>
      <c r="N75" s="117">
        <f t="shared" si="28"/>
        <v>2.2000000000000002</v>
      </c>
      <c r="O75" s="117">
        <f t="shared" si="29"/>
        <v>1</v>
      </c>
      <c r="P75" s="272" t="s">
        <v>353</v>
      </c>
      <c r="Q75" s="267">
        <f>INDEX(SummDir!$5:$113,$A75,Q$125)</f>
        <v>6</v>
      </c>
      <c r="R75" s="222">
        <f>INDEX(SummDir!$5:$113,$A75,R$125)</f>
        <v>24</v>
      </c>
      <c r="S75" s="222">
        <f>INDEX(SummDir!$5:$113,$A75,S$125)</f>
        <v>9</v>
      </c>
      <c r="T75" s="222">
        <f>INDEX(SummDir!$5:$113,$A75,T$125)</f>
        <v>15</v>
      </c>
      <c r="U75" s="222">
        <f>INDEX(SummDir!$5:$113,$A75,U$125)</f>
        <v>9</v>
      </c>
      <c r="V75" s="222">
        <v>26</v>
      </c>
      <c r="W75" s="222">
        <v>33</v>
      </c>
      <c r="X75" s="141">
        <f t="shared" si="30"/>
        <v>59</v>
      </c>
      <c r="Y75" s="222">
        <v>32</v>
      </c>
      <c r="Z75" s="141">
        <f>INDEX(SummDir!$5:$113,$A75,Z$125)</f>
        <v>24</v>
      </c>
      <c r="AA75" s="141">
        <f>INDEX(SummDir!$5:$113,$A75,AA$125)</f>
        <v>15</v>
      </c>
      <c r="AB75" s="141"/>
      <c r="AC75" s="141"/>
      <c r="AD75" s="141"/>
      <c r="AE75" s="141"/>
      <c r="AF75" s="141"/>
      <c r="AG75" s="141"/>
      <c r="AH75" s="141"/>
      <c r="AI75" s="141"/>
      <c r="AJ75" s="222">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5">
        <f>INDEX(SummDir!$5:$113,$A76,B$125)</f>
        <v>123</v>
      </c>
      <c r="C76" s="186" t="str">
        <f>INDEX(SummDir!$5:$113,$A76,C$125)</f>
        <v>Western Canal</v>
      </c>
      <c r="D76" s="186"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4">
        <f ca="1">INDEX(SummDir!$5:$113,$A76,H$125)</f>
        <v>0.61654138719323337</v>
      </c>
      <c r="I76" s="264">
        <f ca="1">INDEX(SummDir!$5:$113,$A76,I$125)</f>
        <v>-9.2157466268026681E-8</v>
      </c>
      <c r="J76" s="264">
        <f ca="1">INDEX(SummDir!$5:$113,$A76,J$125)</f>
        <v>5.7244286194509783E-7</v>
      </c>
      <c r="K76" s="264">
        <f ca="1">INDEX(SummDir!$5:$113,$A76,K$125)</f>
        <v>0.2030073793416359</v>
      </c>
      <c r="L76" s="117">
        <f t="shared" si="26"/>
        <v>29395</v>
      </c>
      <c r="M76" s="117" t="str">
        <f t="shared" si="27"/>
        <v/>
      </c>
      <c r="N76" s="117">
        <f t="shared" si="28"/>
        <v>4</v>
      </c>
      <c r="O76" s="117">
        <f t="shared" si="29"/>
        <v>1</v>
      </c>
      <c r="P76" s="272" t="s">
        <v>353</v>
      </c>
      <c r="Q76" s="267">
        <f>INDEX(SummDir!$5:$113,$A76,Q$125)</f>
        <v>33.25</v>
      </c>
      <c r="R76" s="222">
        <f>INDEX(SummDir!$5:$113,$A76,R$125)</f>
        <v>133</v>
      </c>
      <c r="S76" s="222">
        <f>INDEX(SummDir!$5:$113,$A76,S$125)</f>
        <v>56</v>
      </c>
      <c r="T76" s="222">
        <f>INDEX(SummDir!$5:$113,$A76,T$125)</f>
        <v>77</v>
      </c>
      <c r="U76" s="222">
        <f>INDEX(SummDir!$5:$113,$A76,U$125)</f>
        <v>56</v>
      </c>
      <c r="V76" s="222">
        <v>46</v>
      </c>
      <c r="W76" s="222">
        <v>47</v>
      </c>
      <c r="X76" s="141">
        <f t="shared" si="30"/>
        <v>93</v>
      </c>
      <c r="Y76" s="222">
        <v>47</v>
      </c>
      <c r="Z76" s="141">
        <f>INDEX(SummDir!$5:$113,$A76,Z$125)</f>
        <v>133</v>
      </c>
      <c r="AA76" s="141">
        <f>INDEX(SummDir!$5:$113,$A76,AA$125)</f>
        <v>77</v>
      </c>
      <c r="AB76" s="141"/>
      <c r="AC76" s="141"/>
      <c r="AD76" s="141"/>
      <c r="AE76" s="141"/>
      <c r="AF76" s="141"/>
      <c r="AG76" s="141"/>
      <c r="AH76" s="141"/>
      <c r="AI76" s="141"/>
      <c r="AJ76" s="222">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5">
        <f>INDEX(SummDir!$5:$113,$A77,B$125)</f>
        <v>124</v>
      </c>
      <c r="C77" s="186" t="str">
        <f>INDEX(SummDir!$5:$113,$A77,C$125)</f>
        <v>Western Canal</v>
      </c>
      <c r="D77" s="186"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4">
        <f ca="1">INDEX(SummDir!$5:$113,$A77,H$125)</f>
        <v>0.64486045067275188</v>
      </c>
      <c r="I77" s="264">
        <f ca="1">INDEX(SummDir!$5:$113,$A77,I$125)</f>
        <v>-5.2219932610624011E-7</v>
      </c>
      <c r="J77" s="264">
        <f ca="1">INDEX(SummDir!$5:$113,$A77,J$125)</f>
        <v>9.3455827417375237E-3</v>
      </c>
      <c r="K77" s="264">
        <f ca="1">INDEX(SummDir!$5:$113,$A77,K$125)</f>
        <v>0.25233677602494392</v>
      </c>
      <c r="L77" s="117">
        <f t="shared" si="26"/>
        <v>30170</v>
      </c>
      <c r="M77" s="117" t="str">
        <f t="shared" si="27"/>
        <v/>
      </c>
      <c r="N77" s="117">
        <f t="shared" si="28"/>
        <v>5</v>
      </c>
      <c r="O77" s="117">
        <f t="shared" si="29"/>
        <v>1</v>
      </c>
      <c r="P77" s="272" t="s">
        <v>353</v>
      </c>
      <c r="Q77" s="267">
        <f>INDEX(SummDir!$5:$113,$A77,Q$125)</f>
        <v>26.75</v>
      </c>
      <c r="R77" s="222">
        <f>INDEX(SummDir!$5:$113,$A77,R$125)</f>
        <v>107</v>
      </c>
      <c r="S77" s="222">
        <f>INDEX(SummDir!$5:$113,$A77,S$125)</f>
        <v>54</v>
      </c>
      <c r="T77" s="222">
        <f>INDEX(SummDir!$5:$113,$A77,T$125)</f>
        <v>53</v>
      </c>
      <c r="U77" s="222">
        <f>INDEX(SummDir!$5:$113,$A77,U$125)</f>
        <v>54</v>
      </c>
      <c r="V77" s="222">
        <v>47</v>
      </c>
      <c r="W77" s="141">
        <v>46</v>
      </c>
      <c r="X77" s="141">
        <f t="shared" si="30"/>
        <v>93</v>
      </c>
      <c r="Y77" s="222">
        <v>46</v>
      </c>
      <c r="Z77" s="141">
        <f>INDEX(SummDir!$5:$113,$A77,Z$125)</f>
        <v>107</v>
      </c>
      <c r="AA77" s="141">
        <f>INDEX(SummDir!$5:$113,$A77,AA$125)</f>
        <v>53</v>
      </c>
      <c r="AB77" s="141"/>
      <c r="AC77" s="141"/>
      <c r="AD77" s="141"/>
      <c r="AE77" s="141"/>
      <c r="AF77" s="141"/>
      <c r="AG77" s="141"/>
      <c r="AH77" s="141"/>
      <c r="AI77" s="141"/>
      <c r="AJ77" s="222">
        <v>49</v>
      </c>
      <c r="AK77" s="141">
        <f t="shared" ref="AK77:AN96" si="34">INDEX(Lane,MATCH($B77,loc_ID,0),MATCH(AK$1,LaneHdr,0))</f>
        <v>3</v>
      </c>
      <c r="AL77" s="141">
        <f t="shared" si="34"/>
        <v>3</v>
      </c>
      <c r="AM77" s="141">
        <f t="shared" si="34"/>
        <v>4</v>
      </c>
      <c r="AN77" s="141">
        <f t="shared" si="34"/>
        <v>4</v>
      </c>
      <c r="AO77" s="141">
        <f t="shared" ref="AO77:AR96" si="35">INDEX(Cordon,MATCH($B77,loc_ID,0),AO$124)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5">
        <f>INDEX(SummDir!$5:$113,$A78,B$125)</f>
        <v>126</v>
      </c>
      <c r="C78" s="186" t="str">
        <f>INDEX(SummDir!$5:$113,$A78,C$125)</f>
        <v>Baseline Rd</v>
      </c>
      <c r="D78" s="186"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4">
        <f ca="1">INDEX(SummDir!$5:$113,$A78,H$125)</f>
        <v>0.21428484895523939</v>
      </c>
      <c r="I78" s="264">
        <f ca="1">INDEX(SummDir!$5:$113,$A78,I$125)</f>
        <v>0.33928474459434743</v>
      </c>
      <c r="J78" s="264">
        <f ca="1">INDEX(SummDir!$5:$113,$A78,J$125)</f>
        <v>0.8928578771182788</v>
      </c>
      <c r="K78" s="264">
        <f ca="1">INDEX(SummDir!$5:$113,$A78,K$125)</f>
        <v>0.17857192840944663</v>
      </c>
      <c r="L78" s="117">
        <f t="shared" si="26"/>
        <v>24094</v>
      </c>
      <c r="M78" s="117">
        <f t="shared" si="27"/>
        <v>24094</v>
      </c>
      <c r="N78" s="117">
        <f t="shared" si="28"/>
        <v>2.9</v>
      </c>
      <c r="O78" s="117">
        <f t="shared" si="29"/>
        <v>0</v>
      </c>
      <c r="P78" s="272" t="s">
        <v>353</v>
      </c>
      <c r="Q78" s="267">
        <f>INDEX(SummDir!$5:$113,$A78,Q$125)</f>
        <v>28</v>
      </c>
      <c r="R78" s="222">
        <f>INDEX(SummDir!$5:$113,$A78,R$125)</f>
        <v>112</v>
      </c>
      <c r="S78" s="222">
        <f>INDEX(SummDir!$5:$113,$A78,S$125)</f>
        <v>40</v>
      </c>
      <c r="T78" s="222">
        <f>INDEX(SummDir!$5:$113,$A78,T$125)</f>
        <v>72</v>
      </c>
      <c r="U78" s="222">
        <f>INDEX(SummDir!$5:$113,$A78,U$125)</f>
        <v>40</v>
      </c>
      <c r="V78" s="222">
        <v>5</v>
      </c>
      <c r="W78" s="141">
        <v>12</v>
      </c>
      <c r="X78" s="141">
        <f t="shared" si="30"/>
        <v>17</v>
      </c>
      <c r="Y78" s="222">
        <v>5</v>
      </c>
      <c r="Z78" s="141">
        <f>INDEX(SummDir!$5:$113,$A78,Z$125)</f>
        <v>112</v>
      </c>
      <c r="AA78" s="141">
        <f>INDEX(SummDir!$5:$113,$A78,AA$125)</f>
        <v>72</v>
      </c>
      <c r="AB78" s="141"/>
      <c r="AC78" s="141"/>
      <c r="AD78" s="141"/>
      <c r="AE78" s="141"/>
      <c r="AF78" s="141"/>
      <c r="AG78" s="141"/>
      <c r="AH78" s="141"/>
      <c r="AI78" s="141"/>
      <c r="AJ78" s="222">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5">
        <f>INDEX(SummDir!$5:$113,$A79,B$125)</f>
        <v>128</v>
      </c>
      <c r="C79" s="186" t="str">
        <f>INDEX(SummDir!$5:$113,$A79,C$125)</f>
        <v>Alameda Dr</v>
      </c>
      <c r="D79" s="186"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4">
        <f ca="1">INDEX(SummDir!$5:$113,$A79,H$125)</f>
        <v>0.53333327181312784</v>
      </c>
      <c r="I79" s="264">
        <f ca="1">INDEX(SummDir!$5:$113,$A79,I$125)</f>
        <v>0.13333377335952629</v>
      </c>
      <c r="J79" s="264">
        <f ca="1">INDEX(SummDir!$5:$113,$A79,J$125)</f>
        <v>0.39999938432401833</v>
      </c>
      <c r="K79" s="264">
        <f ca="1">INDEX(SummDir!$5:$113,$A79,K$125)</f>
        <v>0.19999946384543729</v>
      </c>
      <c r="L79" s="117">
        <f t="shared" si="26"/>
        <v>27807</v>
      </c>
      <c r="M79" s="117" t="str">
        <f t="shared" si="27"/>
        <v/>
      </c>
      <c r="N79" s="117">
        <f t="shared" si="28"/>
        <v>2</v>
      </c>
      <c r="O79" s="117">
        <f t="shared" si="29"/>
        <v>1</v>
      </c>
      <c r="P79" s="272" t="s">
        <v>353</v>
      </c>
      <c r="Q79" s="267" t="e">
        <f>INDEX(SummDir!$5:$113,$A79,Q$125)</f>
        <v>#N/A</v>
      </c>
      <c r="R79" s="222">
        <f>INDEX(SummDir!$5:$113,$A79,R$125)</f>
        <v>15</v>
      </c>
      <c r="S79" s="222">
        <f>INDEX(SummDir!$5:$113,$A79,S$125)</f>
        <v>15</v>
      </c>
      <c r="T79" s="222" t="e">
        <f>INDEX(SummDir!$5:$113,$A79,T$125)</f>
        <v>#N/A</v>
      </c>
      <c r="U79" s="222">
        <f>INDEX(SummDir!$5:$113,$A79,U$125)</f>
        <v>15</v>
      </c>
      <c r="V79" s="222">
        <v>30</v>
      </c>
      <c r="W79" s="222">
        <v>29</v>
      </c>
      <c r="X79" s="141">
        <f t="shared" si="30"/>
        <v>59</v>
      </c>
      <c r="Y79" s="222">
        <v>31</v>
      </c>
      <c r="Z79" s="141">
        <f>INDEX(SummDir!$5:$113,$A79,Z$125)</f>
        <v>15</v>
      </c>
      <c r="AA79" s="141" t="e">
        <f>INDEX(SummDir!$5:$113,$A79,AA$125)</f>
        <v>#N/A</v>
      </c>
      <c r="AB79" s="141"/>
      <c r="AC79" s="141"/>
      <c r="AD79" s="141"/>
      <c r="AE79" s="141"/>
      <c r="AF79" s="141"/>
      <c r="AG79" s="141"/>
      <c r="AH79" s="141"/>
      <c r="AI79" s="141"/>
      <c r="AJ79" s="222">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5">
        <f>INDEX(SummDir!$5:$113,$A80,B$125)</f>
        <v>129</v>
      </c>
      <c r="C80" s="186" t="str">
        <f>INDEX(SummDir!$5:$113,$A80,C$125)</f>
        <v>Alameda Dr</v>
      </c>
      <c r="D80" s="186"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4">
        <f ca="1">INDEX(SummDir!$5:$113,$A80,H$125)</f>
        <v>0.48124928819297363</v>
      </c>
      <c r="I80" s="264">
        <f ca="1">INDEX(SummDir!$5:$113,$A80,I$125)</f>
        <v>3.74998246428059E-2</v>
      </c>
      <c r="J80" s="264">
        <f ca="1">INDEX(SummDir!$5:$113,$A80,J$125)</f>
        <v>9.375003498225086E-2</v>
      </c>
      <c r="K80" s="264">
        <f ca="1">INDEX(SummDir!$5:$113,$A80,K$125)</f>
        <v>0.19999991145081022</v>
      </c>
      <c r="L80" s="117">
        <f t="shared" si="26"/>
        <v>35740</v>
      </c>
      <c r="M80" s="117">
        <f t="shared" si="27"/>
        <v>1841</v>
      </c>
      <c r="N80" s="117">
        <f t="shared" si="28"/>
        <v>1</v>
      </c>
      <c r="O80" s="117">
        <f t="shared" si="29"/>
        <v>1</v>
      </c>
      <c r="P80" s="272" t="s">
        <v>353</v>
      </c>
      <c r="Q80" s="267">
        <f ca="1">INDEX(SummDir!$5:$113,$A80,Q$125)</f>
        <v>20</v>
      </c>
      <c r="R80" s="222">
        <f ca="1">INDEX(SummDir!$5:$113,$A80,R$125)</f>
        <v>80</v>
      </c>
      <c r="S80" s="222">
        <f ca="1">INDEX(SummDir!$5:$113,$A80,S$125)</f>
        <v>43.5</v>
      </c>
      <c r="T80" s="222">
        <f ca="1">INDEX(SummDir!$5:$113,$A80,T$125)</f>
        <v>36.5</v>
      </c>
      <c r="U80" s="222">
        <f ca="1">INDEX(SummDir!$5:$113,$A80,U$125)</f>
        <v>43.5</v>
      </c>
      <c r="V80" s="222">
        <v>44</v>
      </c>
      <c r="W80" s="141">
        <v>44</v>
      </c>
      <c r="X80" s="141">
        <f t="shared" si="30"/>
        <v>88</v>
      </c>
      <c r="Y80" s="222">
        <v>44</v>
      </c>
      <c r="Z80" s="141">
        <f ca="1">INDEX(SummDir!$5:$113,$A80,Z$125)</f>
        <v>80</v>
      </c>
      <c r="AA80" s="141">
        <f ca="1">INDEX(SummDir!$5:$113,$A80,AA$125)</f>
        <v>36.5</v>
      </c>
      <c r="AB80" s="141"/>
      <c r="AC80" s="141"/>
      <c r="AD80" s="141"/>
      <c r="AE80" s="141"/>
      <c r="AF80" s="141"/>
      <c r="AG80" s="141"/>
      <c r="AH80" s="141"/>
      <c r="AI80" s="141"/>
      <c r="AJ80" s="222">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5">
        <f>INDEX(SummDir!$5:$113,$A81,B$125)</f>
        <v>131</v>
      </c>
      <c r="C81" s="186" t="str">
        <f>INDEX(SummDir!$5:$113,$A81,C$125)</f>
        <v>Apache Blvd</v>
      </c>
      <c r="D81" s="186"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4">
        <f ca="1">INDEX(SummDir!$5:$113,$A81,H$125)</f>
        <v>6.7709071283409847E-2</v>
      </c>
      <c r="I81" s="264">
        <f ca="1">INDEX(SummDir!$5:$113,$A81,I$125)</f>
        <v>0.3854170021182487</v>
      </c>
      <c r="J81" s="264">
        <f ca="1">INDEX(SummDir!$5:$113,$A81,J$125)</f>
        <v>0.53645796129963608</v>
      </c>
      <c r="K81" s="264">
        <f ca="1">INDEX(SummDir!$5:$113,$A81,K$125)</f>
        <v>0.21875048865316993</v>
      </c>
      <c r="L81" s="117">
        <f t="shared" si="26"/>
        <v>44120</v>
      </c>
      <c r="M81" s="117">
        <f t="shared" si="27"/>
        <v>22165</v>
      </c>
      <c r="N81" s="117">
        <f t="shared" si="28"/>
        <v>0</v>
      </c>
      <c r="O81" s="117">
        <f t="shared" si="29"/>
        <v>1</v>
      </c>
      <c r="P81" s="272" t="s">
        <v>353</v>
      </c>
      <c r="Q81" s="267" t="e">
        <f>INDEX(SummDir!$5:$113,$A81,Q$125)</f>
        <v>#N/A</v>
      </c>
      <c r="R81" s="222">
        <f>INDEX(SummDir!$5:$113,$A81,R$125)</f>
        <v>192</v>
      </c>
      <c r="S81" s="222" t="e">
        <f>INDEX(SummDir!$5:$113,$A81,S$125)</f>
        <v>#N/A</v>
      </c>
      <c r="T81" s="222">
        <f>INDEX(SummDir!$5:$113,$A81,T$125)</f>
        <v>192</v>
      </c>
      <c r="U81" s="222" t="e">
        <f>INDEX(SummDir!$5:$113,$A81,U$125)</f>
        <v>#N/A</v>
      </c>
      <c r="V81" s="222">
        <v>2</v>
      </c>
      <c r="W81" s="141">
        <v>20</v>
      </c>
      <c r="X81" s="141">
        <f t="shared" si="30"/>
        <v>22</v>
      </c>
      <c r="Y81" s="222">
        <v>11</v>
      </c>
      <c r="Z81" s="141">
        <f>INDEX(SummDir!$5:$113,$A81,Z$125)</f>
        <v>192</v>
      </c>
      <c r="AA81" s="141">
        <f>INDEX(SummDir!$5:$113,$A81,AA$125)</f>
        <v>192</v>
      </c>
      <c r="AB81" s="141"/>
      <c r="AC81" s="141"/>
      <c r="AD81" s="141"/>
      <c r="AE81" s="141"/>
      <c r="AF81" s="141"/>
      <c r="AG81" s="141"/>
      <c r="AH81" s="141"/>
      <c r="AI81" s="141"/>
      <c r="AJ81" s="222">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5">
        <f>INDEX(SummDir!$5:$113,$A82,B$125)</f>
        <v>132</v>
      </c>
      <c r="C82" s="186" t="str">
        <f>INDEX(SummDir!$5:$113,$A82,C$125)</f>
        <v>Apache Blvd</v>
      </c>
      <c r="D82" s="186"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4">
        <f ca="1">INDEX(SummDir!$5:$113,$A82,H$125)</f>
        <v>0.13675287533796679</v>
      </c>
      <c r="I82" s="264">
        <f ca="1">INDEX(SummDir!$5:$113,$A82,I$125)</f>
        <v>0.28205067170572529</v>
      </c>
      <c r="J82" s="264">
        <f ca="1">INDEX(SummDir!$5:$113,$A82,J$125)</f>
        <v>0.50427388389080507</v>
      </c>
      <c r="K82" s="264">
        <f ca="1">INDEX(SummDir!$5:$113,$A82,K$125)</f>
        <v>0.2051274110268663</v>
      </c>
      <c r="L82" s="117">
        <f t="shared" si="26"/>
        <v>18699</v>
      </c>
      <c r="M82" s="117">
        <f t="shared" si="27"/>
        <v>18699</v>
      </c>
      <c r="N82" s="117">
        <f t="shared" si="28"/>
        <v>0.5</v>
      </c>
      <c r="O82" s="117">
        <f t="shared" si="29"/>
        <v>1</v>
      </c>
      <c r="P82" s="272" t="s">
        <v>353</v>
      </c>
      <c r="Q82" s="267" t="e">
        <f>INDEX(SummDir!$5:$113,$A82,Q$125)</f>
        <v>#N/A</v>
      </c>
      <c r="R82" s="222">
        <f>INDEX(SummDir!$5:$113,$A82,R$125)</f>
        <v>117</v>
      </c>
      <c r="S82" s="222" t="e">
        <f>INDEX(SummDir!$5:$113,$A82,S$125)</f>
        <v>#N/A</v>
      </c>
      <c r="T82" s="222">
        <f>INDEX(SummDir!$5:$113,$A82,T$125)</f>
        <v>117</v>
      </c>
      <c r="U82" s="222" t="e">
        <f>INDEX(SummDir!$5:$113,$A82,U$125)</f>
        <v>#N/A</v>
      </c>
      <c r="V82" s="222">
        <v>12</v>
      </c>
      <c r="W82" s="222">
        <v>21</v>
      </c>
      <c r="X82" s="141">
        <f t="shared" si="30"/>
        <v>33</v>
      </c>
      <c r="Y82" s="222">
        <v>16</v>
      </c>
      <c r="Z82" s="141">
        <f>INDEX(SummDir!$5:$113,$A82,Z$125)</f>
        <v>117</v>
      </c>
      <c r="AA82" s="141">
        <f>INDEX(SummDir!$5:$113,$A82,AA$125)</f>
        <v>117</v>
      </c>
      <c r="AB82" s="141"/>
      <c r="AC82" s="141"/>
      <c r="AD82" s="141"/>
      <c r="AE82" s="141"/>
      <c r="AF82" s="141"/>
      <c r="AG82" s="141"/>
      <c r="AH82" s="141"/>
      <c r="AI82" s="141"/>
      <c r="AJ82" s="222">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5">
        <f>INDEX(SummDir!$5:$113,$A83,B$125)</f>
        <v>133</v>
      </c>
      <c r="C83" s="186" t="str">
        <f>INDEX(SummDir!$5:$113,$A83,C$125)</f>
        <v>Apache Blvd</v>
      </c>
      <c r="D83" s="186"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4">
        <f ca="1">INDEX(SummDir!$5:$113,$A83,H$125)</f>
        <v>7.6530667411374972E-2</v>
      </c>
      <c r="I83" s="264">
        <f ca="1">INDEX(SummDir!$5:$113,$A83,I$125)</f>
        <v>0.14795864566056674</v>
      </c>
      <c r="J83" s="264">
        <f ca="1">INDEX(SummDir!$5:$113,$A83,J$125)</f>
        <v>0.22278858225780396</v>
      </c>
      <c r="K83" s="264">
        <f ca="1">INDEX(SummDir!$5:$113,$A83,K$125)</f>
        <v>0.26190556278272759</v>
      </c>
      <c r="L83" s="117">
        <f t="shared" si="26"/>
        <v>22165</v>
      </c>
      <c r="M83" s="117">
        <f t="shared" si="27"/>
        <v>22165</v>
      </c>
      <c r="N83" s="117">
        <f t="shared" si="28"/>
        <v>0</v>
      </c>
      <c r="O83" s="117">
        <f t="shared" si="29"/>
        <v>1</v>
      </c>
      <c r="P83" s="272" t="s">
        <v>353</v>
      </c>
      <c r="Q83" s="267">
        <f ca="1">INDEX(SummDir!$5:$113,$A83,Q$125)</f>
        <v>73.5</v>
      </c>
      <c r="R83" s="222">
        <f ca="1">INDEX(SummDir!$5:$113,$A83,R$125)</f>
        <v>294</v>
      </c>
      <c r="S83" s="222">
        <f ca="1">INDEX(SummDir!$5:$113,$A83,S$125)</f>
        <v>129</v>
      </c>
      <c r="T83" s="222">
        <f ca="1">INDEX(SummDir!$5:$113,$A83,T$125)</f>
        <v>165</v>
      </c>
      <c r="U83" s="222">
        <f ca="1">INDEX(SummDir!$5:$113,$A83,U$125)</f>
        <v>129</v>
      </c>
      <c r="V83" s="222">
        <v>37</v>
      </c>
      <c r="W83" s="222">
        <v>39</v>
      </c>
      <c r="X83" s="141">
        <f t="shared" si="30"/>
        <v>76</v>
      </c>
      <c r="Y83" s="222">
        <v>39</v>
      </c>
      <c r="Z83" s="141">
        <f ca="1">INDEX(SummDir!$5:$113,$A83,Z$125)</f>
        <v>294</v>
      </c>
      <c r="AA83" s="141">
        <f ca="1">INDEX(SummDir!$5:$113,$A83,AA$125)</f>
        <v>165</v>
      </c>
      <c r="AB83" s="141"/>
      <c r="AC83" s="141"/>
      <c r="AD83" s="141"/>
      <c r="AE83" s="141"/>
      <c r="AF83" s="141"/>
      <c r="AG83" s="141"/>
      <c r="AH83" s="141"/>
      <c r="AI83" s="141"/>
      <c r="AJ83" s="222">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5">
        <f>INDEX(SummDir!$5:$113,$A84,B$125)</f>
        <v>135</v>
      </c>
      <c r="C84" s="186" t="str">
        <f>INDEX(SummDir!$5:$113,$A84,C$125)</f>
        <v>Lemon St</v>
      </c>
      <c r="D84" s="186"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4">
        <f ca="1">INDEX(SummDir!$5:$113,$A84,H$125)</f>
        <v>7.2130550023072823E-2</v>
      </c>
      <c r="I84" s="264">
        <f ca="1">INDEX(SummDir!$5:$113,$A84,I$125)</f>
        <v>0.20983680882426967</v>
      </c>
      <c r="J84" s="264">
        <f ca="1">INDEX(SummDir!$5:$113,$A84,J$125)</f>
        <v>0.55737723169286724</v>
      </c>
      <c r="K84" s="264">
        <f ca="1">INDEX(SummDir!$5:$113,$A84,K$125)</f>
        <v>0.25245946765668709</v>
      </c>
      <c r="L84" s="117">
        <f t="shared" si="26"/>
        <v>37510</v>
      </c>
      <c r="M84" s="117" t="str">
        <f t="shared" si="27"/>
        <v/>
      </c>
      <c r="N84" s="117">
        <f t="shared" si="28"/>
        <v>0</v>
      </c>
      <c r="O84" s="117">
        <f t="shared" si="29"/>
        <v>1</v>
      </c>
      <c r="P84" s="272" t="s">
        <v>353</v>
      </c>
      <c r="Q84" s="267">
        <f>INDEX(SummDir!$5:$113,$A84,Q$125)</f>
        <v>76.25</v>
      </c>
      <c r="R84" s="222">
        <f>INDEX(SummDir!$5:$113,$A84,R$125)</f>
        <v>305</v>
      </c>
      <c r="S84" s="222">
        <f>INDEX(SummDir!$5:$113,$A84,S$125)</f>
        <v>152</v>
      </c>
      <c r="T84" s="222">
        <f>INDEX(SummDir!$5:$113,$A84,T$125)</f>
        <v>153</v>
      </c>
      <c r="U84" s="222">
        <f>INDEX(SummDir!$5:$113,$A84,U$125)</f>
        <v>152</v>
      </c>
      <c r="V84" s="222">
        <v>24</v>
      </c>
      <c r="W84" s="222">
        <v>19</v>
      </c>
      <c r="X84" s="141">
        <f t="shared" si="30"/>
        <v>43</v>
      </c>
      <c r="Y84" s="222">
        <v>22</v>
      </c>
      <c r="Z84" s="141">
        <f>INDEX(SummDir!$5:$113,$A84,Z$125)</f>
        <v>305</v>
      </c>
      <c r="AA84" s="141">
        <f>INDEX(SummDir!$5:$113,$A84,AA$125)</f>
        <v>153</v>
      </c>
      <c r="AB84" s="141"/>
      <c r="AC84" s="141"/>
      <c r="AD84" s="141"/>
      <c r="AE84" s="141"/>
      <c r="AF84" s="141"/>
      <c r="AG84" s="141"/>
      <c r="AH84" s="141"/>
      <c r="AI84" s="141"/>
      <c r="AJ84" s="222">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5">
        <f>INDEX(SummDir!$5:$113,$A85,B$125)</f>
        <v>138</v>
      </c>
      <c r="C85" s="186" t="str">
        <f>INDEX(SummDir!$5:$113,$A85,C$125)</f>
        <v>Broadway Rd</v>
      </c>
      <c r="D85" s="186"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4">
        <f ca="1">INDEX(SummDir!$5:$113,$A85,H$125)</f>
        <v>9.5745219549239632E-2</v>
      </c>
      <c r="I85" s="264">
        <f ca="1">INDEX(SummDir!$5:$113,$A85,I$125)</f>
        <v>0.36170281771611629</v>
      </c>
      <c r="J85" s="264">
        <f ca="1">INDEX(SummDir!$5:$113,$A85,J$125)</f>
        <v>0.97872390909448392</v>
      </c>
      <c r="K85" s="264">
        <f ca="1">INDEX(SummDir!$5:$113,$A85,K$125)</f>
        <v>0.12765881402881449</v>
      </c>
      <c r="L85" s="117">
        <f t="shared" si="26"/>
        <v>44120</v>
      </c>
      <c r="M85" s="117">
        <f t="shared" si="27"/>
        <v>30063</v>
      </c>
      <c r="N85" s="117">
        <f t="shared" si="28"/>
        <v>0.5</v>
      </c>
      <c r="O85" s="117">
        <f t="shared" si="29"/>
        <v>0</v>
      </c>
      <c r="P85" s="272" t="s">
        <v>353</v>
      </c>
      <c r="Q85" s="267">
        <f>INDEX(SummDir!$5:$113,$A85,Q$125)</f>
        <v>23.5</v>
      </c>
      <c r="R85" s="222">
        <f>INDEX(SummDir!$5:$113,$A85,R$125)</f>
        <v>94</v>
      </c>
      <c r="S85" s="222">
        <f>INDEX(SummDir!$5:$113,$A85,S$125)</f>
        <v>38</v>
      </c>
      <c r="T85" s="222">
        <f>INDEX(SummDir!$5:$113,$A85,T$125)</f>
        <v>56</v>
      </c>
      <c r="U85" s="222">
        <f>INDEX(SummDir!$5:$113,$A85,U$125)</f>
        <v>38</v>
      </c>
      <c r="V85" s="222">
        <v>4</v>
      </c>
      <c r="W85" s="222">
        <v>3</v>
      </c>
      <c r="X85" s="141">
        <f t="shared" si="30"/>
        <v>7</v>
      </c>
      <c r="Y85" s="222">
        <v>2</v>
      </c>
      <c r="Z85" s="141">
        <f>INDEX(SummDir!$5:$113,$A85,Z$125)</f>
        <v>94</v>
      </c>
      <c r="AA85" s="141">
        <f>INDEX(SummDir!$5:$113,$A85,AA$125)</f>
        <v>56</v>
      </c>
      <c r="AB85" s="141"/>
      <c r="AC85" s="141"/>
      <c r="AD85" s="141"/>
      <c r="AE85" s="141"/>
      <c r="AF85" s="141"/>
      <c r="AG85" s="141"/>
      <c r="AH85" s="141"/>
      <c r="AI85" s="141"/>
      <c r="AJ85" s="222">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5">
        <f>INDEX(SummDir!$5:$113,$A86,B$125)</f>
        <v>139</v>
      </c>
      <c r="C86" s="186" t="str">
        <f>INDEX(SummDir!$5:$113,$A86,C$125)</f>
        <v>Broadway Rd</v>
      </c>
      <c r="D86" s="186"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4">
        <f ca="1">INDEX(SummDir!$5:$113,$A86,H$125)</f>
        <v>6.3290272404786477E-2</v>
      </c>
      <c r="I86" s="264">
        <f ca="1">INDEX(SummDir!$5:$113,$A86,I$125)</f>
        <v>0.30379750475673079</v>
      </c>
      <c r="J86" s="264">
        <f ca="1">INDEX(SummDir!$5:$113,$A86,J$125)</f>
        <v>0.89873514674560384</v>
      </c>
      <c r="K86" s="264">
        <f ca="1">INDEX(SummDir!$5:$113,$A86,K$125)</f>
        <v>0.27848035144375649</v>
      </c>
      <c r="L86" s="117">
        <f t="shared" si="26"/>
        <v>29614</v>
      </c>
      <c r="M86" s="117">
        <f t="shared" si="27"/>
        <v>29614</v>
      </c>
      <c r="N86" s="117">
        <f t="shared" si="28"/>
        <v>0.5</v>
      </c>
      <c r="O86" s="117">
        <f t="shared" si="29"/>
        <v>0</v>
      </c>
      <c r="P86" s="272" t="s">
        <v>353</v>
      </c>
      <c r="Q86" s="267">
        <f>INDEX(SummDir!$5:$113,$A86,Q$125)</f>
        <v>19.75</v>
      </c>
      <c r="R86" s="222">
        <f>INDEX(SummDir!$5:$113,$A86,R$125)</f>
        <v>79</v>
      </c>
      <c r="S86" s="222">
        <f>INDEX(SummDir!$5:$113,$A86,S$125)</f>
        <v>47</v>
      </c>
      <c r="T86" s="222">
        <f>INDEX(SummDir!$5:$113,$A86,T$125)</f>
        <v>32</v>
      </c>
      <c r="U86" s="222">
        <f>INDEX(SummDir!$5:$113,$A86,U$125)</f>
        <v>47</v>
      </c>
      <c r="V86" s="222">
        <v>10</v>
      </c>
      <c r="W86" s="222">
        <v>11</v>
      </c>
      <c r="X86" s="141">
        <f t="shared" si="30"/>
        <v>21</v>
      </c>
      <c r="Y86" s="222">
        <v>10</v>
      </c>
      <c r="Z86" s="141">
        <f>INDEX(SummDir!$5:$113,$A86,Z$125)</f>
        <v>79</v>
      </c>
      <c r="AA86" s="141">
        <f>INDEX(SummDir!$5:$113,$A86,AA$125)</f>
        <v>32</v>
      </c>
      <c r="AB86" s="141"/>
      <c r="AC86" s="141"/>
      <c r="AD86" s="141"/>
      <c r="AE86" s="141"/>
      <c r="AF86" s="141"/>
      <c r="AG86" s="141"/>
      <c r="AH86" s="141"/>
      <c r="AI86" s="141"/>
      <c r="AJ86" s="222">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5">
        <f>INDEX(SummDir!$5:$113,$A87,B$125)</f>
        <v>141</v>
      </c>
      <c r="C87" s="186" t="str">
        <f>INDEX(SummDir!$5:$113,$A87,C$125)</f>
        <v>Southern Ave</v>
      </c>
      <c r="D87" s="186"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4">
        <f ca="1">INDEX(SummDir!$5:$113,$A87,H$125)</f>
        <v>0.18309868381268768</v>
      </c>
      <c r="I87" s="264">
        <f ca="1">INDEX(SummDir!$5:$113,$A87,I$125)</f>
        <v>0.32394337876525281</v>
      </c>
      <c r="J87" s="264">
        <f ca="1">INDEX(SummDir!$5:$113,$A87,J$125)</f>
        <v>0.87323945048973672</v>
      </c>
      <c r="K87" s="264">
        <f ca="1">INDEX(SummDir!$5:$113,$A87,K$125)</f>
        <v>0.18309862587270034</v>
      </c>
      <c r="L87" s="117">
        <f t="shared" si="26"/>
        <v>35372</v>
      </c>
      <c r="M87" s="117">
        <f t="shared" si="27"/>
        <v>35372</v>
      </c>
      <c r="N87" s="117">
        <f t="shared" si="28"/>
        <v>1.5</v>
      </c>
      <c r="O87" s="117">
        <f t="shared" si="29"/>
        <v>0</v>
      </c>
      <c r="P87" s="272" t="s">
        <v>353</v>
      </c>
      <c r="Q87" s="267">
        <f>INDEX(SummDir!$5:$113,$A87,Q$125)</f>
        <v>17.75</v>
      </c>
      <c r="R87" s="222">
        <f>INDEX(SummDir!$5:$113,$A87,R$125)</f>
        <v>71</v>
      </c>
      <c r="S87" s="222">
        <f>INDEX(SummDir!$5:$113,$A87,S$125)</f>
        <v>31</v>
      </c>
      <c r="T87" s="222">
        <f>INDEX(SummDir!$5:$113,$A87,T$125)</f>
        <v>40</v>
      </c>
      <c r="U87" s="222">
        <f>INDEX(SummDir!$5:$113,$A87,U$125)</f>
        <v>31</v>
      </c>
      <c r="V87" s="222">
        <v>6</v>
      </c>
      <c r="W87" s="222">
        <v>13</v>
      </c>
      <c r="X87" s="141">
        <f t="shared" si="30"/>
        <v>19</v>
      </c>
      <c r="Y87" s="222">
        <v>8</v>
      </c>
      <c r="Z87" s="141">
        <f>INDEX(SummDir!$5:$113,$A87,Z$125)</f>
        <v>71</v>
      </c>
      <c r="AA87" s="141">
        <f>INDEX(SummDir!$5:$113,$A87,AA$125)</f>
        <v>40</v>
      </c>
      <c r="AB87" s="141"/>
      <c r="AC87" s="141"/>
      <c r="AD87" s="141"/>
      <c r="AE87" s="141"/>
      <c r="AF87" s="141"/>
      <c r="AG87" s="141"/>
      <c r="AH87" s="141"/>
      <c r="AI87" s="141"/>
      <c r="AJ87" s="222">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5">
        <f>INDEX(SummDir!$5:$113,$A88,B$125)</f>
        <v>142</v>
      </c>
      <c r="C88" s="186" t="str">
        <f>INDEX(SummDir!$5:$113,$A88,C$125)</f>
        <v>Southern Ave</v>
      </c>
      <c r="D88" s="186"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4">
        <f ca="1">INDEX(SummDir!$5:$113,$A88,H$125)</f>
        <v>0.26136350152736515</v>
      </c>
      <c r="I88" s="264">
        <f ca="1">INDEX(SummDir!$5:$113,$A88,I$125)</f>
        <v>0.29545435023641969</v>
      </c>
      <c r="J88" s="264">
        <f ca="1">INDEX(SummDir!$5:$113,$A88,J$125)</f>
        <v>0.92045532474354763</v>
      </c>
      <c r="K88" s="264">
        <f ca="1">INDEX(SummDir!$5:$113,$A88,K$125)</f>
        <v>0.27272769408189451</v>
      </c>
      <c r="L88" s="117">
        <f t="shared" si="26"/>
        <v>40059</v>
      </c>
      <c r="M88" s="117">
        <f t="shared" si="27"/>
        <v>35372</v>
      </c>
      <c r="N88" s="117">
        <f t="shared" si="28"/>
        <v>1.5</v>
      </c>
      <c r="O88" s="117">
        <f t="shared" si="29"/>
        <v>0</v>
      </c>
      <c r="P88" s="272" t="s">
        <v>353</v>
      </c>
      <c r="Q88" s="267">
        <f>INDEX(SummDir!$5:$113,$A88,Q$125)</f>
        <v>22</v>
      </c>
      <c r="R88" s="222">
        <f>INDEX(SummDir!$5:$113,$A88,R$125)</f>
        <v>88</v>
      </c>
      <c r="S88" s="222">
        <f>INDEX(SummDir!$5:$113,$A88,S$125)</f>
        <v>29</v>
      </c>
      <c r="T88" s="222">
        <f>INDEX(SummDir!$5:$113,$A88,T$125)</f>
        <v>59</v>
      </c>
      <c r="U88" s="222">
        <f>INDEX(SummDir!$5:$113,$A88,U$125)</f>
        <v>29</v>
      </c>
      <c r="V88" s="222">
        <v>11</v>
      </c>
      <c r="W88" s="141">
        <v>8</v>
      </c>
      <c r="X88" s="141">
        <f t="shared" si="30"/>
        <v>19</v>
      </c>
      <c r="Y88" s="222">
        <v>7</v>
      </c>
      <c r="Z88" s="141">
        <f>INDEX(SummDir!$5:$113,$A88,Z$125)</f>
        <v>88</v>
      </c>
      <c r="AA88" s="141">
        <f>INDEX(SummDir!$5:$113,$A88,AA$125)</f>
        <v>59</v>
      </c>
      <c r="AB88" s="141"/>
      <c r="AC88" s="141"/>
      <c r="AD88" s="141"/>
      <c r="AE88" s="141"/>
      <c r="AF88" s="141"/>
      <c r="AG88" s="141"/>
      <c r="AH88" s="141"/>
      <c r="AI88" s="141"/>
      <c r="AJ88" s="222">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5">
        <f>INDEX(SummDir!$5:$113,$A89,B$125)</f>
        <v>143</v>
      </c>
      <c r="C89" s="186" t="str">
        <f>INDEX(SummDir!$5:$113,$A89,C$125)</f>
        <v>Southern Ave</v>
      </c>
      <c r="D89" s="186"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4">
        <f ca="1">INDEX(SummDir!$5:$113,$A89,H$125)</f>
        <v>0.25581324634107411</v>
      </c>
      <c r="I89" s="264">
        <f ca="1">INDEX(SummDir!$5:$113,$A89,I$125)</f>
        <v>0.20930311656330899</v>
      </c>
      <c r="J89" s="264">
        <f ca="1">INDEX(SummDir!$5:$113,$A89,J$125)</f>
        <v>0.930232651949218</v>
      </c>
      <c r="K89" s="264">
        <f ca="1">INDEX(SummDir!$5:$113,$A89,K$125)</f>
        <v>0.23255863649534994</v>
      </c>
      <c r="L89" s="117">
        <f t="shared" si="26"/>
        <v>28429</v>
      </c>
      <c r="M89" s="117">
        <f t="shared" si="27"/>
        <v>28429</v>
      </c>
      <c r="N89" s="117">
        <f t="shared" si="28"/>
        <v>2.2200000000000002</v>
      </c>
      <c r="O89" s="117">
        <f t="shared" si="29"/>
        <v>0</v>
      </c>
      <c r="P89" s="272" t="s">
        <v>353</v>
      </c>
      <c r="Q89" s="267">
        <f>INDEX(SummDir!$5:$113,$A89,Q$125)</f>
        <v>10.75</v>
      </c>
      <c r="R89" s="222">
        <f>INDEX(SummDir!$5:$113,$A89,R$125)</f>
        <v>43</v>
      </c>
      <c r="S89" s="222">
        <f>INDEX(SummDir!$5:$113,$A89,S$125)</f>
        <v>15</v>
      </c>
      <c r="T89" s="222">
        <f>INDEX(SummDir!$5:$113,$A89,T$125)</f>
        <v>28</v>
      </c>
      <c r="U89" s="222">
        <f>INDEX(SummDir!$5:$113,$A89,U$125)</f>
        <v>15</v>
      </c>
      <c r="V89" s="222">
        <v>25</v>
      </c>
      <c r="W89" s="141">
        <v>6</v>
      </c>
      <c r="X89" s="141">
        <f t="shared" si="30"/>
        <v>31</v>
      </c>
      <c r="Y89" s="222">
        <v>15</v>
      </c>
      <c r="Z89" s="141">
        <f>INDEX(SummDir!$5:$113,$A89,Z$125)</f>
        <v>43</v>
      </c>
      <c r="AA89" s="141">
        <f>INDEX(SummDir!$5:$113,$A89,AA$125)</f>
        <v>28</v>
      </c>
      <c r="AB89" s="141"/>
      <c r="AC89" s="141"/>
      <c r="AD89" s="141"/>
      <c r="AE89" s="141"/>
      <c r="AF89" s="141"/>
      <c r="AG89" s="141"/>
      <c r="AH89" s="141"/>
      <c r="AI89" s="141"/>
      <c r="AJ89" s="222">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5">
        <f>INDEX(SummDir!$5:$113,$A90,B$125)</f>
        <v>144</v>
      </c>
      <c r="C90" s="186" t="str">
        <f>INDEX(SummDir!$5:$113,$A90,C$125)</f>
        <v>Southern Ave</v>
      </c>
      <c r="D90" s="186"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4">
        <f ca="1">INDEX(SummDir!$5:$113,$A90,H$125)</f>
        <v>0.15662706603267798</v>
      </c>
      <c r="I90" s="264">
        <f ca="1">INDEX(SummDir!$5:$113,$A90,I$125)</f>
        <v>0.1566271608083355</v>
      </c>
      <c r="J90" s="264">
        <f ca="1">INDEX(SummDir!$5:$113,$A90,J$125)</f>
        <v>0.98795229206065494</v>
      </c>
      <c r="K90" s="264">
        <f ca="1">INDEX(SummDir!$5:$113,$A90,K$125)</f>
        <v>0.25301255706676778</v>
      </c>
      <c r="L90" s="117">
        <f t="shared" si="26"/>
        <v>35372</v>
      </c>
      <c r="M90" s="117">
        <f t="shared" si="27"/>
        <v>35372</v>
      </c>
      <c r="N90" s="117">
        <f t="shared" si="28"/>
        <v>1.5</v>
      </c>
      <c r="O90" s="117">
        <f t="shared" si="29"/>
        <v>0</v>
      </c>
      <c r="P90" s="272" t="s">
        <v>353</v>
      </c>
      <c r="Q90" s="267">
        <f>INDEX(SummDir!$5:$113,$A90,Q$125)</f>
        <v>20.75</v>
      </c>
      <c r="R90" s="222">
        <f>INDEX(SummDir!$5:$113,$A90,R$125)</f>
        <v>83</v>
      </c>
      <c r="S90" s="222">
        <f>INDEX(SummDir!$5:$113,$A90,S$125)</f>
        <v>31</v>
      </c>
      <c r="T90" s="222">
        <f>INDEX(SummDir!$5:$113,$A90,T$125)</f>
        <v>52</v>
      </c>
      <c r="U90" s="222">
        <f>INDEX(SummDir!$5:$113,$A90,U$125)</f>
        <v>31</v>
      </c>
      <c r="V90" s="222">
        <v>29</v>
      </c>
      <c r="W90" s="141">
        <v>2</v>
      </c>
      <c r="X90" s="141">
        <f t="shared" si="30"/>
        <v>31</v>
      </c>
      <c r="Y90" s="222">
        <v>14</v>
      </c>
      <c r="Z90" s="141">
        <f>INDEX(SummDir!$5:$113,$A90,Z$125)</f>
        <v>83</v>
      </c>
      <c r="AA90" s="141">
        <f>INDEX(SummDir!$5:$113,$A90,AA$125)</f>
        <v>52</v>
      </c>
      <c r="AB90" s="141"/>
      <c r="AC90" s="141"/>
      <c r="AD90" s="141"/>
      <c r="AE90" s="141"/>
      <c r="AF90" s="141"/>
      <c r="AG90" s="141"/>
      <c r="AH90" s="141"/>
      <c r="AI90" s="141"/>
      <c r="AJ90" s="222">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5">
        <f>INDEX(SummDir!$5:$113,$A91,B$125)</f>
        <v>145</v>
      </c>
      <c r="C91" s="186" t="str">
        <f>INDEX(SummDir!$5:$113,$A91,C$125)</f>
        <v>Alameda Dr</v>
      </c>
      <c r="D91" s="186"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4">
        <f ca="1">INDEX(SummDir!$5:$113,$A91,H$125)</f>
        <v>0.48780388865027485</v>
      </c>
      <c r="I91" s="264">
        <f ca="1">INDEX(SummDir!$5:$113,$A91,I$125)</f>
        <v>7.3170038615198621E-2</v>
      </c>
      <c r="J91" s="264">
        <f ca="1">INDEX(SummDir!$5:$113,$A91,J$125)</f>
        <v>9.7561527875303491E-2</v>
      </c>
      <c r="K91" s="264">
        <f ca="1">INDEX(SummDir!$5:$113,$A91,K$125)</f>
        <v>0.41463386477138037</v>
      </c>
      <c r="L91" s="117">
        <f t="shared" si="26"/>
        <v>26912</v>
      </c>
      <c r="M91" s="117">
        <f t="shared" si="27"/>
        <v>1841</v>
      </c>
      <c r="N91" s="117">
        <f t="shared" si="28"/>
        <v>1</v>
      </c>
      <c r="O91" s="117">
        <f t="shared" si="29"/>
        <v>1</v>
      </c>
      <c r="P91" s="272" t="s">
        <v>353</v>
      </c>
      <c r="Q91" s="267">
        <f>INDEX(SummDir!$5:$113,$A91,Q$125)</f>
        <v>10.25</v>
      </c>
      <c r="R91" s="222">
        <f>INDEX(SummDir!$5:$113,$A91,R$125)</f>
        <v>41</v>
      </c>
      <c r="S91" s="222">
        <f>INDEX(SummDir!$5:$113,$A91,S$125)</f>
        <v>13</v>
      </c>
      <c r="T91" s="222">
        <f>INDEX(SummDir!$5:$113,$A91,T$125)</f>
        <v>28</v>
      </c>
      <c r="U91" s="222">
        <f>INDEX(SummDir!$5:$113,$A91,U$125)</f>
        <v>13</v>
      </c>
      <c r="V91" s="222">
        <v>39</v>
      </c>
      <c r="W91" s="222">
        <v>41</v>
      </c>
      <c r="X91" s="141">
        <f t="shared" si="30"/>
        <v>80</v>
      </c>
      <c r="Y91" s="222">
        <v>41</v>
      </c>
      <c r="Z91" s="141">
        <f>INDEX(SummDir!$5:$113,$A91,Z$125)</f>
        <v>41</v>
      </c>
      <c r="AA91" s="141">
        <f>INDEX(SummDir!$5:$113,$A91,AA$125)</f>
        <v>28</v>
      </c>
      <c r="AB91" s="141"/>
      <c r="AC91" s="141"/>
      <c r="AD91" s="141"/>
      <c r="AE91" s="141"/>
      <c r="AF91" s="141"/>
      <c r="AG91" s="141"/>
      <c r="AH91" s="141"/>
      <c r="AI91" s="141"/>
      <c r="AJ91" s="222">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5">
        <f>INDEX(SummDir!$5:$113,$A92,B$125)</f>
        <v>146</v>
      </c>
      <c r="C92" s="186" t="str">
        <f>INDEX(SummDir!$5:$113,$A92,C$125)</f>
        <v>Broadway Rd</v>
      </c>
      <c r="D92" s="186"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4">
        <f ca="1">INDEX(SummDir!$5:$113,$A92,H$125)</f>
        <v>4.5455327005430111E-2</v>
      </c>
      <c r="I92" s="264">
        <f ca="1">INDEX(SummDir!$5:$113,$A92,I$125)</f>
        <v>5.6818133985450048E-2</v>
      </c>
      <c r="J92" s="264">
        <f ca="1">INDEX(SummDir!$5:$113,$A92,J$125)</f>
        <v>0.40909064728627587</v>
      </c>
      <c r="K92" s="264">
        <f ca="1">INDEX(SummDir!$5:$113,$A92,K$125)</f>
        <v>0.15909108258033672</v>
      </c>
      <c r="L92" s="117">
        <f t="shared" si="26"/>
        <v>31585</v>
      </c>
      <c r="M92" s="117">
        <f t="shared" si="27"/>
        <v>31585</v>
      </c>
      <c r="N92" s="117">
        <f t="shared" si="28"/>
        <v>0.5</v>
      </c>
      <c r="O92" s="117">
        <f t="shared" si="29"/>
        <v>0</v>
      </c>
      <c r="P92" s="272" t="s">
        <v>353</v>
      </c>
      <c r="Q92" s="267">
        <f ca="1">INDEX(SummDir!$5:$113,$A92,Q$125)</f>
        <v>11</v>
      </c>
      <c r="R92" s="222">
        <f ca="1">INDEX(SummDir!$5:$113,$A92,R$125)</f>
        <v>44</v>
      </c>
      <c r="S92" s="222">
        <f ca="1">INDEX(SummDir!$5:$113,$A92,S$125)</f>
        <v>16</v>
      </c>
      <c r="T92" s="222">
        <f ca="1">INDEX(SummDir!$5:$113,$A92,T$125)</f>
        <v>28</v>
      </c>
      <c r="U92" s="222">
        <f ca="1">INDEX(SummDir!$5:$113,$A92,U$125)</f>
        <v>16</v>
      </c>
      <c r="V92" s="222">
        <v>40</v>
      </c>
      <c r="W92" s="141">
        <v>26</v>
      </c>
      <c r="X92" s="141">
        <f t="shared" si="30"/>
        <v>66</v>
      </c>
      <c r="Y92" s="222">
        <v>34</v>
      </c>
      <c r="Z92" s="141">
        <f ca="1">INDEX(SummDir!$5:$113,$A92,Z$125)</f>
        <v>44</v>
      </c>
      <c r="AA92" s="141">
        <f ca="1">INDEX(SummDir!$5:$113,$A92,AA$125)</f>
        <v>28</v>
      </c>
      <c r="AB92" s="141"/>
      <c r="AC92" s="141"/>
      <c r="AD92" s="141"/>
      <c r="AE92" s="141"/>
      <c r="AF92" s="141"/>
      <c r="AG92" s="141"/>
      <c r="AH92" s="141"/>
      <c r="AI92" s="141"/>
      <c r="AJ92" s="222">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5">
        <f>INDEX(SummDir!$5:$113,$A93,B$125)</f>
        <v>147</v>
      </c>
      <c r="C93" s="186" t="str">
        <f>INDEX(SummDir!$5:$113,$A93,C$125)</f>
        <v>Baseline Rd</v>
      </c>
      <c r="D93" s="186"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4">
        <f ca="1">INDEX(SummDir!$5:$113,$A93,H$125)</f>
        <v>0.27027104354378989</v>
      </c>
      <c r="I93" s="264">
        <f ca="1">INDEX(SummDir!$5:$113,$A93,I$125)</f>
        <v>0.10810814942788691</v>
      </c>
      <c r="J93" s="264">
        <f ca="1">INDEX(SummDir!$5:$113,$A93,J$125)</f>
        <v>0.72973052110239889</v>
      </c>
      <c r="K93" s="264">
        <f ca="1">INDEX(SummDir!$5:$113,$A93,K$125)</f>
        <v>0.10810772987197342</v>
      </c>
      <c r="L93" s="117">
        <f t="shared" si="26"/>
        <v>24224</v>
      </c>
      <c r="M93" s="117">
        <f t="shared" si="27"/>
        <v>22102</v>
      </c>
      <c r="N93" s="117">
        <f t="shared" si="28"/>
        <v>2.5</v>
      </c>
      <c r="O93" s="117">
        <f t="shared" si="29"/>
        <v>0</v>
      </c>
      <c r="P93" s="272" t="s">
        <v>353</v>
      </c>
      <c r="Q93" s="267">
        <f>INDEX(SummDir!$5:$113,$A93,Q$125)</f>
        <v>9.25</v>
      </c>
      <c r="R93" s="222">
        <f>INDEX(SummDir!$5:$113,$A93,R$125)</f>
        <v>37</v>
      </c>
      <c r="S93" s="222">
        <f>INDEX(SummDir!$5:$113,$A93,S$125)</f>
        <v>18</v>
      </c>
      <c r="T93" s="222">
        <f>INDEX(SummDir!$5:$113,$A93,T$125)</f>
        <v>19</v>
      </c>
      <c r="U93" s="222">
        <f>INDEX(SummDir!$5:$113,$A93,U$125)</f>
        <v>18</v>
      </c>
      <c r="V93" s="222">
        <v>33</v>
      </c>
      <c r="W93" s="222">
        <v>15</v>
      </c>
      <c r="X93" s="141">
        <f t="shared" si="30"/>
        <v>48</v>
      </c>
      <c r="Y93" s="222">
        <v>25</v>
      </c>
      <c r="Z93" s="141">
        <f>INDEX(SummDir!$5:$113,$A93,Z$125)</f>
        <v>37</v>
      </c>
      <c r="AA93" s="141">
        <f>INDEX(SummDir!$5:$113,$A93,AA$125)</f>
        <v>19</v>
      </c>
      <c r="AB93" s="141"/>
      <c r="AC93" s="141"/>
      <c r="AD93" s="141"/>
      <c r="AE93" s="141"/>
      <c r="AF93" s="141"/>
      <c r="AG93" s="141"/>
      <c r="AH93" s="141"/>
      <c r="AI93" s="141"/>
      <c r="AJ93" s="222">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5">
        <f>INDEX(SummDir!$5:$113,$A94,B$125)</f>
        <v>152</v>
      </c>
      <c r="C94" s="186" t="str">
        <f>INDEX(SummDir!$5:$113,$A94,C$125)</f>
        <v>Tempe Lake S.</v>
      </c>
      <c r="D94" s="186"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4">
        <f ca="1">INDEX(SummDir!$5:$113,$A94,H$125)</f>
        <v>0.30434843138424966</v>
      </c>
      <c r="I94" s="264">
        <f ca="1">INDEX(SummDir!$5:$113,$A94,I$125)</f>
        <v>7.8814241068303924E-7</v>
      </c>
      <c r="J94" s="264">
        <f ca="1">INDEX(SummDir!$5:$113,$A94,J$125)</f>
        <v>6.0106438569681762E-7</v>
      </c>
      <c r="K94" s="264">
        <f ca="1">INDEX(SummDir!$5:$113,$A94,K$125)</f>
        <v>0.30434835024642681</v>
      </c>
      <c r="L94" s="117">
        <f t="shared" si="26"/>
        <v>0</v>
      </c>
      <c r="M94" s="117">
        <f t="shared" si="27"/>
        <v>0</v>
      </c>
      <c r="N94" s="117">
        <f t="shared" si="28"/>
        <v>0.8</v>
      </c>
      <c r="O94" s="117">
        <f t="shared" si="29"/>
        <v>1</v>
      </c>
      <c r="P94" s="272" t="s">
        <v>353</v>
      </c>
      <c r="Q94" s="267" t="e">
        <f>INDEX(SummDir!$5:$113,$A94,Q$125)</f>
        <v>#N/A</v>
      </c>
      <c r="R94" s="222">
        <f>INDEX(SummDir!$5:$113,$A94,R$125)</f>
        <v>23</v>
      </c>
      <c r="S94" s="222">
        <f>INDEX(SummDir!$5:$113,$A94,S$125)</f>
        <v>23</v>
      </c>
      <c r="T94" s="222" t="e">
        <f>INDEX(SummDir!$5:$113,$A94,T$125)</f>
        <v>#N/A</v>
      </c>
      <c r="U94" s="222">
        <f>INDEX(SummDir!$5:$113,$A94,U$125)</f>
        <v>23</v>
      </c>
      <c r="V94" s="222">
        <v>48</v>
      </c>
      <c r="W94" s="141">
        <v>48</v>
      </c>
      <c r="X94" s="141">
        <f t="shared" si="30"/>
        <v>96</v>
      </c>
      <c r="Y94" s="222">
        <v>48</v>
      </c>
      <c r="Z94" s="141">
        <f>INDEX(SummDir!$5:$113,$A94,Z$125)</f>
        <v>23</v>
      </c>
      <c r="AA94" s="141" t="e">
        <f>INDEX(SummDir!$5:$113,$A94,AA$125)</f>
        <v>#N/A</v>
      </c>
      <c r="AB94" s="141"/>
      <c r="AC94" s="141"/>
      <c r="AD94" s="141"/>
      <c r="AE94" s="141"/>
      <c r="AF94" s="141"/>
      <c r="AG94" s="141"/>
      <c r="AH94" s="141"/>
      <c r="AI94" s="141"/>
      <c r="AJ94" s="222">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5">
        <f>INDEX(SummDir!$5:$113,$A95,B$125)</f>
        <v>155</v>
      </c>
      <c r="C95" s="186" t="str">
        <f>INDEX(SummDir!$5:$113,$A95,C$125)</f>
        <v>University Dr</v>
      </c>
      <c r="D95" s="186"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4">
        <f ca="1">INDEX(SummDir!$5:$113,$A95,H$125)</f>
        <v>0.16000020464181397</v>
      </c>
      <c r="I95" s="264">
        <f ca="1">INDEX(SummDir!$5:$113,$A95,I$125)</f>
        <v>0.26285662068989929</v>
      </c>
      <c r="J95" s="264">
        <f ca="1">INDEX(SummDir!$5:$113,$A95,J$125)</f>
        <v>0.77714322852313933</v>
      </c>
      <c r="K95" s="264">
        <f ca="1">INDEX(SummDir!$5:$113,$A95,K$125)</f>
        <v>0.1771419559129068</v>
      </c>
      <c r="L95" s="117">
        <f t="shared" si="26"/>
        <v>36366</v>
      </c>
      <c r="M95" s="117">
        <f t="shared" si="27"/>
        <v>30015</v>
      </c>
      <c r="N95" s="117">
        <f t="shared" si="28"/>
        <v>1</v>
      </c>
      <c r="O95" s="117">
        <f t="shared" si="29"/>
        <v>1</v>
      </c>
      <c r="P95" s="272" t="s">
        <v>353</v>
      </c>
      <c r="Q95" s="267">
        <f>INDEX(SummDir!$5:$113,$A95,Q$125)</f>
        <v>43.75</v>
      </c>
      <c r="R95" s="222">
        <f>INDEX(SummDir!$5:$113,$A95,R$125)</f>
        <v>175</v>
      </c>
      <c r="S95" s="222">
        <f>INDEX(SummDir!$5:$113,$A95,S$125)</f>
        <v>66</v>
      </c>
      <c r="T95" s="222">
        <f>INDEX(SummDir!$5:$113,$A95,T$125)</f>
        <v>109</v>
      </c>
      <c r="U95" s="222">
        <f>INDEX(SummDir!$5:$113,$A95,U$125)</f>
        <v>66</v>
      </c>
      <c r="V95" s="222">
        <v>16</v>
      </c>
      <c r="W95" s="141">
        <v>14</v>
      </c>
      <c r="X95" s="141">
        <f t="shared" si="30"/>
        <v>30</v>
      </c>
      <c r="Y95" s="222">
        <v>13</v>
      </c>
      <c r="Z95" s="141">
        <f>INDEX(SummDir!$5:$113,$A95,Z$125)</f>
        <v>175</v>
      </c>
      <c r="AA95" s="141">
        <f>INDEX(SummDir!$5:$113,$A95,AA$125)</f>
        <v>109</v>
      </c>
      <c r="AB95" s="141"/>
      <c r="AC95" s="141"/>
      <c r="AD95" s="141"/>
      <c r="AE95" s="141"/>
      <c r="AF95" s="141"/>
      <c r="AG95" s="141"/>
      <c r="AH95" s="141"/>
      <c r="AI95" s="141"/>
      <c r="AJ95" s="222">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5">
        <f>INDEX(SummDir!$5:$113,$A96,B$125)</f>
        <v>156</v>
      </c>
      <c r="C96" s="186" t="str">
        <f>INDEX(SummDir!$5:$113,$A96,C$125)</f>
        <v>Crosscut Canal</v>
      </c>
      <c r="D96" s="186"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4">
        <f ca="1">INDEX(SummDir!$5:$113,$A96,H$125)</f>
        <v>0.54545373697743516</v>
      </c>
      <c r="I96" s="264">
        <f ca="1">INDEX(SummDir!$5:$113,$A96,I$125)</f>
        <v>0.11363662765464608</v>
      </c>
      <c r="J96" s="264">
        <f ca="1">INDEX(SummDir!$5:$113,$A96,J$125)</f>
        <v>0.27272757960701055</v>
      </c>
      <c r="K96" s="264">
        <f ca="1">INDEX(SummDir!$5:$113,$A96,K$125)</f>
        <v>0.18181861975128807</v>
      </c>
      <c r="L96" s="117">
        <f t="shared" si="26"/>
        <v>14670</v>
      </c>
      <c r="M96" s="117">
        <f t="shared" si="27"/>
        <v>0</v>
      </c>
      <c r="N96" s="117">
        <f t="shared" si="28"/>
        <v>0.7</v>
      </c>
      <c r="O96" s="117">
        <f t="shared" si="29"/>
        <v>0</v>
      </c>
      <c r="P96" s="272" t="s">
        <v>353</v>
      </c>
      <c r="Q96" s="267">
        <f>INDEX(SummDir!$5:$113,$A96,Q$125)</f>
        <v>11</v>
      </c>
      <c r="R96" s="222">
        <f>INDEX(SummDir!$5:$113,$A96,R$125)</f>
        <v>44</v>
      </c>
      <c r="S96" s="222">
        <f>INDEX(SummDir!$5:$113,$A96,S$125)</f>
        <v>31</v>
      </c>
      <c r="T96" s="222">
        <f>INDEX(SummDir!$5:$113,$A96,T$125)</f>
        <v>13</v>
      </c>
      <c r="U96" s="222">
        <f>INDEX(SummDir!$5:$113,$A96,U$125)</f>
        <v>31</v>
      </c>
      <c r="V96" s="222">
        <v>32</v>
      </c>
      <c r="W96" s="141">
        <v>34</v>
      </c>
      <c r="X96" s="141">
        <f t="shared" si="30"/>
        <v>66</v>
      </c>
      <c r="Y96" s="222">
        <v>35</v>
      </c>
      <c r="Z96" s="141">
        <f>INDEX(SummDir!$5:$113,$A96,Z$125)</f>
        <v>44</v>
      </c>
      <c r="AA96" s="141">
        <f>INDEX(SummDir!$5:$113,$A96,AA$125)</f>
        <v>13</v>
      </c>
      <c r="AB96" s="141"/>
      <c r="AC96" s="141"/>
      <c r="AD96" s="141"/>
      <c r="AE96" s="141"/>
      <c r="AF96" s="141"/>
      <c r="AG96" s="141"/>
      <c r="AH96" s="141"/>
      <c r="AI96" s="141"/>
      <c r="AJ96" s="222">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5">
        <f>INDEX(SummDir!$5:$113,$A97,B$125)</f>
        <v>157</v>
      </c>
      <c r="C97" s="186" t="str">
        <f>INDEX(SummDir!$5:$113,$A97,C$125)</f>
        <v>Curry Rd</v>
      </c>
      <c r="D97" s="186"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4">
        <f ca="1">INDEX(SummDir!$5:$113,$A97,H$125)</f>
        <v>0.36666577505914699</v>
      </c>
      <c r="I97" s="264">
        <f ca="1">INDEX(SummDir!$5:$113,$A97,I$125)</f>
        <v>0.23333302487681909</v>
      </c>
      <c r="J97" s="264">
        <f ca="1">INDEX(SummDir!$5:$113,$A97,J$125)</f>
        <v>0.46666662847189866</v>
      </c>
      <c r="K97" s="264">
        <f ca="1">INDEX(SummDir!$5:$113,$A97,K$125)</f>
        <v>9.9999340890599669E-2</v>
      </c>
      <c r="L97" s="117">
        <f t="shared" si="26"/>
        <v>15990</v>
      </c>
      <c r="M97" s="117">
        <f t="shared" si="27"/>
        <v>15990</v>
      </c>
      <c r="N97" s="117">
        <f t="shared" si="28"/>
        <v>1.1000000000000001</v>
      </c>
      <c r="O97" s="117">
        <f t="shared" si="29"/>
        <v>1</v>
      </c>
      <c r="P97" s="272" t="s">
        <v>353</v>
      </c>
      <c r="Q97" s="267">
        <f>INDEX(SummDir!$5:$113,$A97,Q$125)</f>
        <v>7.5</v>
      </c>
      <c r="R97" s="222">
        <f>INDEX(SummDir!$5:$113,$A97,R$125)</f>
        <v>30</v>
      </c>
      <c r="S97" s="222">
        <f>INDEX(SummDir!$5:$113,$A97,S$125)</f>
        <v>13</v>
      </c>
      <c r="T97" s="222">
        <f>INDEX(SummDir!$5:$113,$A97,T$125)</f>
        <v>17</v>
      </c>
      <c r="U97" s="222">
        <f>INDEX(SummDir!$5:$113,$A97,U$125)</f>
        <v>13</v>
      </c>
      <c r="V97" s="222">
        <v>19</v>
      </c>
      <c r="W97" s="222">
        <v>23</v>
      </c>
      <c r="X97" s="141">
        <f t="shared" si="30"/>
        <v>42</v>
      </c>
      <c r="Y97" s="222">
        <v>21</v>
      </c>
      <c r="Z97" s="141">
        <f>INDEX(SummDir!$5:$113,$A97,Z$125)</f>
        <v>30</v>
      </c>
      <c r="AA97" s="141">
        <f>INDEX(SummDir!$5:$113,$A97,AA$125)</f>
        <v>17</v>
      </c>
      <c r="AB97" s="141"/>
      <c r="AC97" s="141"/>
      <c r="AD97" s="141"/>
      <c r="AE97" s="141"/>
      <c r="AF97" s="141"/>
      <c r="AG97" s="141"/>
      <c r="AH97" s="141"/>
      <c r="AI97" s="141"/>
      <c r="AJ97" s="222">
        <v>55</v>
      </c>
      <c r="AK97" s="141">
        <f t="shared" ref="AK97:AN104" si="37">INDEX(Lane,MATCH($B97,loc_ID,0),MATCH(AK$1,LaneHdr,0))</f>
        <v>3</v>
      </c>
      <c r="AL97" s="141">
        <f t="shared" si="37"/>
        <v>3</v>
      </c>
      <c r="AM97" s="141">
        <f t="shared" si="37"/>
        <v>3</v>
      </c>
      <c r="AN97" s="141">
        <f t="shared" si="37"/>
        <v>3</v>
      </c>
      <c r="AO97" s="141">
        <f t="shared" ref="AO97:AR104" si="38">INDEX(Cordon,MATCH($B97,loc_ID,0),AO$124)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5">
        <f>INDEX(SummDir!$5:$113,$A98,B$125)</f>
        <v>159</v>
      </c>
      <c r="C98" s="186" t="str">
        <f>INDEX(SummDir!$5:$113,$A98,C$125)</f>
        <v>Broadway Rd</v>
      </c>
      <c r="D98" s="186"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4">
        <f ca="1">INDEX(SummDir!$5:$113,$A98,H$125)</f>
        <v>9.677418332174148E-2</v>
      </c>
      <c r="I98" s="264">
        <f ca="1">INDEX(SummDir!$5:$113,$A98,I$125)</f>
        <v>0.25806456452906612</v>
      </c>
      <c r="J98" s="264">
        <f ca="1">INDEX(SummDir!$5:$113,$A98,J$125)</f>
        <v>0.96774275013669553</v>
      </c>
      <c r="K98" s="264">
        <f ca="1">INDEX(SummDir!$5:$113,$A98,K$125)</f>
        <v>0.29032306252975265</v>
      </c>
      <c r="L98" s="117">
        <f t="shared" si="26"/>
        <v>32138</v>
      </c>
      <c r="M98" s="117">
        <f t="shared" si="27"/>
        <v>32138</v>
      </c>
      <c r="N98" s="117">
        <f t="shared" si="28"/>
        <v>1.5</v>
      </c>
      <c r="O98" s="117">
        <f t="shared" si="29"/>
        <v>0</v>
      </c>
      <c r="P98" s="272" t="s">
        <v>353</v>
      </c>
      <c r="Q98" s="267" t="e">
        <f>INDEX(SummDir!$5:$113,$A98,Q$125)</f>
        <v>#N/A</v>
      </c>
      <c r="R98" s="222">
        <f>INDEX(SummDir!$5:$113,$A98,R$125)</f>
        <v>31</v>
      </c>
      <c r="S98" s="222">
        <f>INDEX(SummDir!$5:$113,$A98,S$125)</f>
        <v>31</v>
      </c>
      <c r="T98" s="222" t="e">
        <f>INDEX(SummDir!$5:$113,$A98,T$125)</f>
        <v>#N/A</v>
      </c>
      <c r="U98" s="222">
        <f>INDEX(SummDir!$5:$113,$A98,U$125)</f>
        <v>31</v>
      </c>
      <c r="V98" s="222">
        <v>17</v>
      </c>
      <c r="W98" s="141">
        <v>4</v>
      </c>
      <c r="X98" s="141">
        <f t="shared" si="30"/>
        <v>21</v>
      </c>
      <c r="Y98" s="222">
        <v>9</v>
      </c>
      <c r="Z98" s="141">
        <f>INDEX(SummDir!$5:$113,$A98,Z$125)</f>
        <v>31</v>
      </c>
      <c r="AA98" s="141" t="e">
        <f>INDEX(SummDir!$5:$113,$A98,AA$125)</f>
        <v>#N/A</v>
      </c>
      <c r="AB98" s="141"/>
      <c r="AC98" s="141"/>
      <c r="AD98" s="141"/>
      <c r="AE98" s="141"/>
      <c r="AF98" s="141"/>
      <c r="AG98" s="141"/>
      <c r="AH98" s="141"/>
      <c r="AI98" s="141"/>
      <c r="AJ98" s="222">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5">
        <f>INDEX(SummDir!$5:$113,$A99,B$125)</f>
        <v>160</v>
      </c>
      <c r="C99" s="186" t="str">
        <f>INDEX(SummDir!$5:$113,$A99,C$125)</f>
        <v>Broadway Rd</v>
      </c>
      <c r="D99" s="186"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4">
        <f ca="1">INDEX(SummDir!$5:$113,$A99,H$125)</f>
        <v>0.18518524458035943</v>
      </c>
      <c r="I99" s="264">
        <f ca="1">INDEX(SummDir!$5:$113,$A99,I$125)</f>
        <v>0.37037086073549891</v>
      </c>
      <c r="J99" s="264">
        <f ca="1">INDEX(SummDir!$5:$113,$A99,J$125)</f>
        <v>0.92592650525315989</v>
      </c>
      <c r="K99" s="264">
        <f ca="1">INDEX(SummDir!$5:$113,$A99,K$125)</f>
        <v>0.18518578621042742</v>
      </c>
      <c r="L99" s="117">
        <f t="shared" si="26"/>
        <v>31585</v>
      </c>
      <c r="M99" s="117">
        <f t="shared" si="27"/>
        <v>31585</v>
      </c>
      <c r="N99" s="117">
        <f t="shared" si="28"/>
        <v>1.3</v>
      </c>
      <c r="O99" s="117">
        <f t="shared" si="29"/>
        <v>0</v>
      </c>
      <c r="P99" s="272" t="s">
        <v>353</v>
      </c>
      <c r="Q99" s="267">
        <f>INDEX(SummDir!$5:$113,$A99,Q$125)</f>
        <v>6.75</v>
      </c>
      <c r="R99" s="222">
        <f>INDEX(SummDir!$5:$113,$A99,R$125)</f>
        <v>27</v>
      </c>
      <c r="S99" s="222">
        <f>INDEX(SummDir!$5:$113,$A99,S$125)</f>
        <v>4</v>
      </c>
      <c r="T99" s="222">
        <f>INDEX(SummDir!$5:$113,$A99,T$125)</f>
        <v>23</v>
      </c>
      <c r="U99" s="222">
        <f>INDEX(SummDir!$5:$113,$A99,U$125)</f>
        <v>4</v>
      </c>
      <c r="V99" s="222">
        <v>3</v>
      </c>
      <c r="W99" s="222">
        <v>7</v>
      </c>
      <c r="X99" s="141">
        <f t="shared" si="30"/>
        <v>10</v>
      </c>
      <c r="Y99" s="222">
        <v>3</v>
      </c>
      <c r="Z99" s="141">
        <f>INDEX(SummDir!$5:$113,$A99,Z$125)</f>
        <v>27</v>
      </c>
      <c r="AA99" s="141">
        <f>INDEX(SummDir!$5:$113,$A99,AA$125)</f>
        <v>23</v>
      </c>
      <c r="AB99" s="141"/>
      <c r="AC99" s="141"/>
      <c r="AD99" s="141"/>
      <c r="AE99" s="141"/>
      <c r="AF99" s="141"/>
      <c r="AG99" s="141"/>
      <c r="AH99" s="141"/>
      <c r="AI99" s="141"/>
      <c r="AJ99" s="222">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5">
        <f>INDEX(SummDir!$5:$113,$A100,B$125)</f>
        <v>161</v>
      </c>
      <c r="C100" s="186" t="str">
        <f>INDEX(SummDir!$5:$113,$A100,C$125)</f>
        <v>University Dr</v>
      </c>
      <c r="D100" s="186"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4">
        <f ca="1">INDEX(SummDir!$5:$113,$A100,H$125)</f>
        <v>0.13888932179002639</v>
      </c>
      <c r="I100" s="264">
        <f ca="1">INDEX(SummDir!$5:$113,$A100,I$125)</f>
        <v>0.30555466941366494</v>
      </c>
      <c r="J100" s="264">
        <f ca="1">INDEX(SummDir!$5:$113,$A100,J$125)</f>
        <v>0.94444418339238556</v>
      </c>
      <c r="K100" s="264">
        <f ca="1">INDEX(SummDir!$5:$113,$A100,K$125)</f>
        <v>0.16666676400908564</v>
      </c>
      <c r="L100" s="117">
        <f t="shared" si="26"/>
        <v>29056</v>
      </c>
      <c r="M100" s="117">
        <f t="shared" si="27"/>
        <v>29056</v>
      </c>
      <c r="N100" s="117">
        <f t="shared" si="28"/>
        <v>2</v>
      </c>
      <c r="O100" s="117">
        <f t="shared" si="29"/>
        <v>1</v>
      </c>
      <c r="P100" s="272" t="s">
        <v>353</v>
      </c>
      <c r="Q100" s="267" t="e">
        <f>INDEX(SummDir!$5:$113,$A100,Q$125)</f>
        <v>#N/A</v>
      </c>
      <c r="R100" s="222">
        <f>INDEX(SummDir!$5:$113,$A100,R$125)</f>
        <v>36</v>
      </c>
      <c r="S100" s="222" t="e">
        <f>INDEX(SummDir!$5:$113,$A100,S$125)</f>
        <v>#N/A</v>
      </c>
      <c r="T100" s="222">
        <f>INDEX(SummDir!$5:$113,$A100,T$125)</f>
        <v>36</v>
      </c>
      <c r="U100" s="222" t="e">
        <f>INDEX(SummDir!$5:$113,$A100,U$125)</f>
        <v>#N/A</v>
      </c>
      <c r="V100" s="222">
        <v>8</v>
      </c>
      <c r="W100" s="222">
        <v>5</v>
      </c>
      <c r="X100" s="141">
        <f t="shared" si="30"/>
        <v>13</v>
      </c>
      <c r="Y100" s="222">
        <v>4</v>
      </c>
      <c r="Z100" s="141">
        <f>INDEX(SummDir!$5:$113,$A100,Z$125)</f>
        <v>36</v>
      </c>
      <c r="AA100" s="141">
        <f>INDEX(SummDir!$5:$113,$A100,AA$125)</f>
        <v>36</v>
      </c>
      <c r="AB100" s="141"/>
      <c r="AC100" s="141"/>
      <c r="AD100" s="141"/>
      <c r="AE100" s="141"/>
      <c r="AF100" s="141"/>
      <c r="AG100" s="141"/>
      <c r="AH100" s="141"/>
      <c r="AI100" s="141"/>
      <c r="AJ100" s="222">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5">
        <f>INDEX(SummDir!$5:$113,$A101,B$125)</f>
        <v>162</v>
      </c>
      <c r="C101" s="186" t="str">
        <f>INDEX(SummDir!$5:$113,$A101,C$125)</f>
        <v>Broadway Rd</v>
      </c>
      <c r="D101" s="186"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4">
        <f ca="1">INDEX(SummDir!$5:$113,$A101,H$125)</f>
        <v>0.10869659612799396</v>
      </c>
      <c r="I101" s="264">
        <f ca="1">INDEX(SummDir!$5:$113,$A101,I$125)</f>
        <v>0.30434727824555158</v>
      </c>
      <c r="J101" s="264">
        <f ca="1">INDEX(SummDir!$5:$113,$A101,J$125)</f>
        <v>0.91304410478958731</v>
      </c>
      <c r="K101" s="264">
        <f ca="1">INDEX(SummDir!$5:$113,$A101,K$125)</f>
        <v>0.23913078885583511</v>
      </c>
      <c r="L101" s="117">
        <f t="shared" si="26"/>
        <v>31585</v>
      </c>
      <c r="M101" s="117">
        <f t="shared" si="27"/>
        <v>31585</v>
      </c>
      <c r="N101" s="117">
        <f t="shared" si="28"/>
        <v>1.1000000000000001</v>
      </c>
      <c r="O101" s="117">
        <f t="shared" si="29"/>
        <v>0</v>
      </c>
      <c r="P101" s="272" t="s">
        <v>353</v>
      </c>
      <c r="Q101" s="267">
        <f>INDEX(SummDir!$5:$113,$A101,Q$125)</f>
        <v>11.5</v>
      </c>
      <c r="R101" s="222">
        <f>INDEX(SummDir!$5:$113,$A101,R$125)</f>
        <v>46</v>
      </c>
      <c r="S101" s="222">
        <f>INDEX(SummDir!$5:$113,$A101,S$125)</f>
        <v>29</v>
      </c>
      <c r="T101" s="222">
        <f>INDEX(SummDir!$5:$113,$A101,T$125)</f>
        <v>17</v>
      </c>
      <c r="U101" s="222">
        <f>INDEX(SummDir!$5:$113,$A101,U$125)</f>
        <v>29</v>
      </c>
      <c r="V101" s="222">
        <v>9</v>
      </c>
      <c r="W101" s="222">
        <v>9</v>
      </c>
      <c r="X101" s="141">
        <f t="shared" si="30"/>
        <v>18</v>
      </c>
      <c r="Y101" s="222">
        <v>6</v>
      </c>
      <c r="Z101" s="141">
        <f>INDEX(SummDir!$5:$113,$A101,Z$125)</f>
        <v>46</v>
      </c>
      <c r="AA101" s="141">
        <f>INDEX(SummDir!$5:$113,$A101,AA$125)</f>
        <v>17</v>
      </c>
      <c r="AB101" s="141"/>
      <c r="AC101" s="141"/>
      <c r="AD101" s="141"/>
      <c r="AE101" s="141"/>
      <c r="AF101" s="141"/>
      <c r="AG101" s="141"/>
      <c r="AH101" s="141"/>
      <c r="AI101" s="141"/>
      <c r="AJ101" s="222">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5">
        <f>INDEX(SummDir!$5:$113,$A102,B$125)</f>
        <v>163</v>
      </c>
      <c r="C102" s="186" t="str">
        <f>INDEX(SummDir!$5:$113,$A102,C$125)</f>
        <v>University Dr</v>
      </c>
      <c r="D102" s="186"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4">
        <f ca="1">INDEX(SummDir!$5:$113,$A102,H$125)</f>
        <v>7.8817957097555347E-2</v>
      </c>
      <c r="I102" s="264">
        <f ca="1">INDEX(SummDir!$5:$113,$A102,I$125)</f>
        <v>0.26600967996846764</v>
      </c>
      <c r="J102" s="264">
        <f ca="1">INDEX(SummDir!$5:$113,$A102,J$125)</f>
        <v>0.40886708396151994</v>
      </c>
      <c r="K102" s="264">
        <f ca="1">INDEX(SummDir!$5:$113,$A102,K$125)</f>
        <v>0.2758628551827918</v>
      </c>
      <c r="L102" s="117">
        <f t="shared" si="26"/>
        <v>27003</v>
      </c>
      <c r="M102" s="117">
        <f t="shared" si="27"/>
        <v>27003</v>
      </c>
      <c r="N102" s="117">
        <f t="shared" si="28"/>
        <v>0.2</v>
      </c>
      <c r="O102" s="117">
        <f t="shared" si="29"/>
        <v>1</v>
      </c>
      <c r="P102" s="272" t="s">
        <v>353</v>
      </c>
      <c r="Q102" s="267">
        <f>INDEX(SummDir!$5:$113,$A102,Q$125)</f>
        <v>50.75</v>
      </c>
      <c r="R102" s="222">
        <f>INDEX(SummDir!$5:$113,$A102,R$125)</f>
        <v>203</v>
      </c>
      <c r="S102" s="222">
        <f>INDEX(SummDir!$5:$113,$A102,S$125)</f>
        <v>71</v>
      </c>
      <c r="T102" s="222">
        <f>INDEX(SummDir!$5:$113,$A102,T$125)</f>
        <v>132</v>
      </c>
      <c r="U102" s="222">
        <f>INDEX(SummDir!$5:$113,$A102,U$125)</f>
        <v>71</v>
      </c>
      <c r="V102" s="222">
        <v>14</v>
      </c>
      <c r="W102" s="222">
        <v>27</v>
      </c>
      <c r="X102" s="141">
        <f t="shared" si="30"/>
        <v>41</v>
      </c>
      <c r="Y102" s="222">
        <v>20</v>
      </c>
      <c r="Z102" s="141">
        <f>INDEX(SummDir!$5:$113,$A102,Z$125)</f>
        <v>203</v>
      </c>
      <c r="AA102" s="141">
        <f>INDEX(SummDir!$5:$113,$A102,AA$125)</f>
        <v>132</v>
      </c>
      <c r="AB102" s="141"/>
      <c r="AC102" s="141"/>
      <c r="AD102" s="141"/>
      <c r="AE102" s="141"/>
      <c r="AF102" s="141"/>
      <c r="AG102" s="141"/>
      <c r="AH102" s="141"/>
      <c r="AI102" s="141"/>
      <c r="AJ102" s="222">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5">
        <f>INDEX(SummDir!$5:$113,$A103,B$125)</f>
        <v>164</v>
      </c>
      <c r="C103" s="186" t="str">
        <f>INDEX(SummDir!$5:$113,$A103,C$125)</f>
        <v>Southern Ave</v>
      </c>
      <c r="D103" s="186"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4">
        <f ca="1">INDEX(SummDir!$5:$113,$A103,H$125)</f>
        <v>8.3333578351518292E-2</v>
      </c>
      <c r="I103" s="264">
        <f ca="1">INDEX(SummDir!$5:$113,$A103,I$125)</f>
        <v>0.27777727628563037</v>
      </c>
      <c r="J103" s="264">
        <f ca="1">INDEX(SummDir!$5:$113,$A103,J$125)</f>
        <v>0.90277757958267379</v>
      </c>
      <c r="K103" s="264">
        <f ca="1">INDEX(SummDir!$5:$113,$A103,K$125)</f>
        <v>0.22222157634357623</v>
      </c>
      <c r="L103" s="117">
        <f t="shared" si="26"/>
        <v>39001</v>
      </c>
      <c r="M103" s="117">
        <f t="shared" si="27"/>
        <v>28316</v>
      </c>
      <c r="N103" s="117">
        <f t="shared" si="28"/>
        <v>2.5</v>
      </c>
      <c r="O103" s="117">
        <f t="shared" si="29"/>
        <v>0</v>
      </c>
      <c r="P103" s="272" t="s">
        <v>353</v>
      </c>
      <c r="Q103" s="267">
        <f>INDEX(SummDir!$5:$113,$A103,Q$125)</f>
        <v>18</v>
      </c>
      <c r="R103" s="222">
        <f>INDEX(SummDir!$5:$113,$A103,R$125)</f>
        <v>72</v>
      </c>
      <c r="S103" s="222">
        <f>INDEX(SummDir!$5:$113,$A103,S$125)</f>
        <v>22</v>
      </c>
      <c r="T103" s="222">
        <f>INDEX(SummDir!$5:$113,$A103,T$125)</f>
        <v>50</v>
      </c>
      <c r="U103" s="222">
        <f>INDEX(SummDir!$5:$113,$A103,U$125)</f>
        <v>22</v>
      </c>
      <c r="V103" s="222">
        <v>13</v>
      </c>
      <c r="W103" s="141">
        <v>10</v>
      </c>
      <c r="X103" s="141">
        <f t="shared" si="30"/>
        <v>23</v>
      </c>
      <c r="Y103" s="222">
        <v>12</v>
      </c>
      <c r="Z103" s="141">
        <f>INDEX(SummDir!$5:$113,$A103,Z$125)</f>
        <v>72</v>
      </c>
      <c r="AA103" s="141">
        <f>INDEX(SummDir!$5:$113,$A103,AA$125)</f>
        <v>50</v>
      </c>
      <c r="AB103" s="141"/>
      <c r="AC103" s="141"/>
      <c r="AD103" s="141"/>
      <c r="AE103" s="141"/>
      <c r="AF103" s="141"/>
      <c r="AG103" s="141"/>
      <c r="AH103" s="141"/>
      <c r="AI103" s="141"/>
      <c r="AJ103" s="222">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5">
        <f>INDEX(SummDir!$5:$113,$A104,B$125)</f>
        <v>165</v>
      </c>
      <c r="C104" s="186" t="str">
        <f>INDEX(SummDir!$5:$113,$A104,C$125)</f>
        <v>University Dr</v>
      </c>
      <c r="D104" s="186"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4">
        <f ca="1">INDEX(SummDir!$5:$113,$A104,H$125)</f>
        <v>0.12727265999704712</v>
      </c>
      <c r="I104" s="264">
        <f ca="1">INDEX(SummDir!$5:$113,$A104,I$125)</f>
        <v>0.21818091629489378</v>
      </c>
      <c r="J104" s="264">
        <f ca="1">INDEX(SummDir!$5:$113,$A104,J$125)</f>
        <v>0.56363726276640547</v>
      </c>
      <c r="K104" s="264">
        <f ca="1">INDEX(SummDir!$5:$113,$A104,K$125)</f>
        <v>9.0908182961792636E-2</v>
      </c>
      <c r="L104" s="117">
        <f t="shared" si="26"/>
        <v>28413</v>
      </c>
      <c r="M104" s="117">
        <f t="shared" si="27"/>
        <v>28413</v>
      </c>
      <c r="N104" s="117">
        <f t="shared" si="28"/>
        <v>1.2</v>
      </c>
      <c r="O104" s="117">
        <f t="shared" si="29"/>
        <v>1</v>
      </c>
      <c r="P104" s="272" t="s">
        <v>353</v>
      </c>
      <c r="Q104" s="267">
        <f>INDEX(SummDir!$5:$113,$A104,Q$125)</f>
        <v>13.75</v>
      </c>
      <c r="R104" s="222">
        <f>INDEX(SummDir!$5:$113,$A104,R$125)</f>
        <v>55</v>
      </c>
      <c r="S104" s="222">
        <f>INDEX(SummDir!$5:$113,$A104,S$125)</f>
        <v>28</v>
      </c>
      <c r="T104" s="222">
        <f>INDEX(SummDir!$5:$113,$A104,T$125)</f>
        <v>27</v>
      </c>
      <c r="U104" s="222">
        <f>INDEX(SummDir!$5:$113,$A104,U$125)</f>
        <v>28</v>
      </c>
      <c r="V104" s="222">
        <v>21</v>
      </c>
      <c r="W104" s="141">
        <v>18</v>
      </c>
      <c r="X104" s="141">
        <f t="shared" si="30"/>
        <v>39</v>
      </c>
      <c r="Y104" s="222">
        <v>17</v>
      </c>
      <c r="Z104" s="141">
        <f>INDEX(SummDir!$5:$113,$A104,Z$125)</f>
        <v>55</v>
      </c>
      <c r="AA104" s="141">
        <f>INDEX(SummDir!$5:$113,$A104,AA$125)</f>
        <v>27</v>
      </c>
      <c r="AB104" s="141"/>
      <c r="AC104" s="141"/>
      <c r="AD104" s="141"/>
      <c r="AE104" s="141"/>
      <c r="AF104" s="141"/>
      <c r="AG104" s="141"/>
      <c r="AH104" s="141"/>
      <c r="AI104" s="141"/>
      <c r="AJ104" s="222">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5">
        <f>INDEX(SummDir!$5:$113,$A105,B$125)</f>
        <v>0</v>
      </c>
      <c r="C105" s="186">
        <f>INDEX(SummDir!$5:$113,$A105,C$125)</f>
        <v>0</v>
      </c>
      <c r="D105" s="186">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4">
        <f>INDEX(SummDir!$5:$113,$A105,H$125)</f>
        <v>0</v>
      </c>
      <c r="I105" s="264">
        <f>INDEX(SummDir!$5:$113,$A105,I$125)</f>
        <v>0</v>
      </c>
      <c r="J105" s="264">
        <f>INDEX(SummDir!$5:$113,$A105,J$125)</f>
        <v>0</v>
      </c>
      <c r="K105" s="264">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2" t="s">
        <v>353</v>
      </c>
      <c r="Q105" s="267">
        <f>INDEX(SummDir!$5:$113,$A105,Q$125)</f>
        <v>0</v>
      </c>
      <c r="R105" s="222">
        <f>INDEX(SummDir!$5:$113,$A105,R$125)</f>
        <v>0</v>
      </c>
      <c r="S105" s="222">
        <f>INDEX(SummDir!$5:$113,$A105,S$125)</f>
        <v>0</v>
      </c>
      <c r="T105" s="222">
        <f>INDEX(SummDir!$5:$113,$A105,T$125)</f>
        <v>0</v>
      </c>
      <c r="U105" s="222">
        <f>INDEX(SummDir!$5:$113,$A105,U$125)</f>
        <v>0</v>
      </c>
      <c r="V105" s="222"/>
      <c r="W105" s="222"/>
      <c r="X105" s="141">
        <f t="shared" ref="X105:X109" si="44">V105+W105</f>
        <v>0</v>
      </c>
      <c r="Y105" s="222"/>
      <c r="Z105" s="141">
        <f>INDEX(SummDir!$5:$113,$A105,Z$125)</f>
        <v>0</v>
      </c>
      <c r="AA105" s="141">
        <f>INDEX(SummDir!$5:$113,$A105,AA$125)</f>
        <v>0</v>
      </c>
      <c r="AB105" s="141"/>
      <c r="AC105" s="141"/>
      <c r="AD105" s="141"/>
      <c r="AE105" s="141"/>
      <c r="AF105" s="141"/>
      <c r="AG105" s="141"/>
      <c r="AH105" s="141"/>
      <c r="AI105" s="141"/>
      <c r="AJ105" s="222">
        <v>55</v>
      </c>
      <c r="AK105" s="141" t="e">
        <f t="shared" ref="AK105:AN110" si="45">INDEX(Lane,MATCH($B105,loc_ID,0),MATCH(AK$1,LaneHdr,0))</f>
        <v>#N/A</v>
      </c>
      <c r="AL105" s="141" t="e">
        <f t="shared" si="45"/>
        <v>#N/A</v>
      </c>
      <c r="AM105" s="141" t="e">
        <f t="shared" si="45"/>
        <v>#N/A</v>
      </c>
      <c r="AN105" s="141" t="e">
        <f t="shared" si="45"/>
        <v>#N/A</v>
      </c>
      <c r="AO105" s="141" t="e">
        <f t="shared" ref="AO105:AR110" si="46">INDEX(Cordon,MATCH($B105,loc_ID,0),AO$124)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5">
        <f>INDEX(SummDir!$5:$113,$A106,B$125)</f>
        <v>0</v>
      </c>
      <c r="C106" s="186">
        <f>INDEX(SummDir!$5:$113,$A106,C$125)</f>
        <v>0</v>
      </c>
      <c r="D106" s="186">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4">
        <f>INDEX(SummDir!$5:$113,$A106,H$125)</f>
        <v>0</v>
      </c>
      <c r="I106" s="264">
        <f>INDEX(SummDir!$5:$113,$A106,I$125)</f>
        <v>0</v>
      </c>
      <c r="J106" s="264">
        <f>INDEX(SummDir!$5:$113,$A106,J$125)</f>
        <v>0</v>
      </c>
      <c r="K106" s="264">
        <f>INDEX(SummDir!$5:$113,$A106,K$125)</f>
        <v>0</v>
      </c>
      <c r="L106" s="117" t="e">
        <f t="shared" si="40"/>
        <v>#N/A</v>
      </c>
      <c r="M106" s="117" t="e">
        <f t="shared" si="41"/>
        <v>#N/A</v>
      </c>
      <c r="N106" s="117" t="e">
        <f t="shared" si="42"/>
        <v>#N/A</v>
      </c>
      <c r="O106" s="117" t="e">
        <f t="shared" si="43"/>
        <v>#N/A</v>
      </c>
      <c r="P106" s="272" t="s">
        <v>353</v>
      </c>
      <c r="Q106" s="267">
        <f>INDEX(SummDir!$5:$113,$A106,Q$125)</f>
        <v>0</v>
      </c>
      <c r="R106" s="222">
        <f>INDEX(SummDir!$5:$113,$A106,R$125)</f>
        <v>0</v>
      </c>
      <c r="S106" s="222">
        <f>INDEX(SummDir!$5:$113,$A106,S$125)</f>
        <v>0</v>
      </c>
      <c r="T106" s="222">
        <f>INDEX(SummDir!$5:$113,$A106,T$125)</f>
        <v>0</v>
      </c>
      <c r="U106" s="222">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2">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5">
        <f>INDEX(SummDir!$5:$113,$A107,B$125)</f>
        <v>0</v>
      </c>
      <c r="C107" s="186">
        <f>INDEX(SummDir!$5:$113,$A107,C$125)</f>
        <v>0</v>
      </c>
      <c r="D107" s="186">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4">
        <f>INDEX(SummDir!$5:$113,$A107,H$125)</f>
        <v>0</v>
      </c>
      <c r="I107" s="264">
        <f>INDEX(SummDir!$5:$113,$A107,I$125)</f>
        <v>0</v>
      </c>
      <c r="J107" s="264">
        <f>INDEX(SummDir!$5:$113,$A107,J$125)</f>
        <v>0</v>
      </c>
      <c r="K107" s="264">
        <f>INDEX(SummDir!$5:$113,$A107,K$125)</f>
        <v>0</v>
      </c>
      <c r="L107" s="117" t="e">
        <f t="shared" si="40"/>
        <v>#N/A</v>
      </c>
      <c r="M107" s="117" t="e">
        <f t="shared" si="41"/>
        <v>#N/A</v>
      </c>
      <c r="N107" s="117" t="e">
        <f t="shared" si="42"/>
        <v>#N/A</v>
      </c>
      <c r="O107" s="117" t="e">
        <f t="shared" si="43"/>
        <v>#N/A</v>
      </c>
      <c r="P107" s="272" t="s">
        <v>353</v>
      </c>
      <c r="Q107" s="267">
        <f>INDEX(SummDir!$5:$113,$A107,Q$125)</f>
        <v>0</v>
      </c>
      <c r="R107" s="222">
        <f>INDEX(SummDir!$5:$113,$A107,R$125)</f>
        <v>0</v>
      </c>
      <c r="S107" s="222">
        <f>INDEX(SummDir!$5:$113,$A107,S$125)</f>
        <v>0</v>
      </c>
      <c r="T107" s="222">
        <f>INDEX(SummDir!$5:$113,$A107,T$125)</f>
        <v>0</v>
      </c>
      <c r="U107" s="222">
        <f>INDEX(SummDir!$5:$113,$A107,U$125)</f>
        <v>0</v>
      </c>
      <c r="V107" s="222"/>
      <c r="W107" s="222"/>
      <c r="X107" s="141">
        <f t="shared" si="44"/>
        <v>0</v>
      </c>
      <c r="Y107" s="222"/>
      <c r="Z107" s="141">
        <f>INDEX(SummDir!$5:$113,$A107,Z$125)</f>
        <v>0</v>
      </c>
      <c r="AA107" s="141">
        <f>INDEX(SummDir!$5:$113,$A107,AA$125)</f>
        <v>0</v>
      </c>
      <c r="AB107" s="141"/>
      <c r="AC107" s="141"/>
      <c r="AD107" s="141"/>
      <c r="AE107" s="141"/>
      <c r="AF107" s="141"/>
      <c r="AG107" s="141"/>
      <c r="AH107" s="141"/>
      <c r="AI107" s="141"/>
      <c r="AJ107" s="222">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5">
        <f>INDEX(SummDir!$5:$113,$A108,B$125)</f>
        <v>0</v>
      </c>
      <c r="C108" s="186">
        <f>INDEX(SummDir!$5:$113,$A108,C$125)</f>
        <v>0</v>
      </c>
      <c r="D108" s="186">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4">
        <f>INDEX(SummDir!$5:$113,$A108,H$125)</f>
        <v>0</v>
      </c>
      <c r="I108" s="264">
        <f>INDEX(SummDir!$5:$113,$A108,I$125)</f>
        <v>0</v>
      </c>
      <c r="J108" s="264">
        <f>INDEX(SummDir!$5:$113,$A108,J$125)</f>
        <v>0</v>
      </c>
      <c r="K108" s="264">
        <f>INDEX(SummDir!$5:$113,$A108,K$125)</f>
        <v>0</v>
      </c>
      <c r="L108" s="117" t="e">
        <f t="shared" si="40"/>
        <v>#N/A</v>
      </c>
      <c r="M108" s="117" t="e">
        <f t="shared" si="41"/>
        <v>#N/A</v>
      </c>
      <c r="N108" s="117" t="e">
        <f t="shared" si="42"/>
        <v>#N/A</v>
      </c>
      <c r="O108" s="117" t="e">
        <f t="shared" si="43"/>
        <v>#N/A</v>
      </c>
      <c r="P108" s="272" t="s">
        <v>353</v>
      </c>
      <c r="Q108" s="267">
        <f>INDEX(SummDir!$5:$113,$A108,Q$125)</f>
        <v>0</v>
      </c>
      <c r="R108" s="222">
        <f>INDEX(SummDir!$5:$113,$A108,R$125)</f>
        <v>0</v>
      </c>
      <c r="S108" s="222">
        <f>INDEX(SummDir!$5:$113,$A108,S$125)</f>
        <v>0</v>
      </c>
      <c r="T108" s="222">
        <f>INDEX(SummDir!$5:$113,$A108,T$125)</f>
        <v>0</v>
      </c>
      <c r="U108" s="222">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2">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5">
        <f>INDEX(SummDir!$5:$113,$A109,B$125)</f>
        <v>0</v>
      </c>
      <c r="C109" s="186">
        <f>INDEX(SummDir!$5:$113,$A109,C$125)</f>
        <v>0</v>
      </c>
      <c r="D109" s="186">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4">
        <f>INDEX(SummDir!$5:$113,$A109,H$125)</f>
        <v>0</v>
      </c>
      <c r="I109" s="264">
        <f>INDEX(SummDir!$5:$113,$A109,I$125)</f>
        <v>0</v>
      </c>
      <c r="J109" s="264">
        <f>INDEX(SummDir!$5:$113,$A109,J$125)</f>
        <v>0</v>
      </c>
      <c r="K109" s="264">
        <f>INDEX(SummDir!$5:$113,$A109,K$125)</f>
        <v>0</v>
      </c>
      <c r="L109" s="117" t="e">
        <f t="shared" si="40"/>
        <v>#N/A</v>
      </c>
      <c r="M109" s="117" t="e">
        <f t="shared" si="41"/>
        <v>#N/A</v>
      </c>
      <c r="N109" s="117" t="e">
        <f t="shared" si="42"/>
        <v>#N/A</v>
      </c>
      <c r="O109" s="117" t="e">
        <f t="shared" si="43"/>
        <v>#N/A</v>
      </c>
      <c r="P109" s="272" t="s">
        <v>353</v>
      </c>
      <c r="Q109" s="267">
        <f>INDEX(SummDir!$5:$113,$A109,Q$125)</f>
        <v>0</v>
      </c>
      <c r="R109" s="222">
        <f>INDEX(SummDir!$5:$113,$A109,R$125)</f>
        <v>0</v>
      </c>
      <c r="S109" s="222">
        <f>INDEX(SummDir!$5:$113,$A109,S$125)</f>
        <v>0</v>
      </c>
      <c r="T109" s="222">
        <f>INDEX(SummDir!$5:$113,$A109,T$125)</f>
        <v>0</v>
      </c>
      <c r="U109" s="222">
        <f>INDEX(SummDir!$5:$113,$A109,U$125)</f>
        <v>0</v>
      </c>
      <c r="V109" s="222"/>
      <c r="W109" s="222"/>
      <c r="X109" s="141">
        <f t="shared" si="44"/>
        <v>0</v>
      </c>
      <c r="Y109" s="222"/>
      <c r="Z109" s="141">
        <f>INDEX(SummDir!$5:$113,$A109,Z$125)</f>
        <v>0</v>
      </c>
      <c r="AA109" s="141">
        <f>INDEX(SummDir!$5:$113,$A109,AA$125)</f>
        <v>0</v>
      </c>
      <c r="AB109" s="141"/>
      <c r="AC109" s="141"/>
      <c r="AD109" s="141"/>
      <c r="AE109" s="141"/>
      <c r="AF109" s="141"/>
      <c r="AG109" s="141"/>
      <c r="AH109" s="141"/>
      <c r="AI109" s="141"/>
      <c r="AJ109" s="222">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6">
        <f>INDEX(SummDir!$5:$113,$A110,B$125)</f>
        <v>0</v>
      </c>
      <c r="C110" s="273">
        <f>INDEX(SummDir!$5:$113,$A110,C$125)</f>
        <v>0</v>
      </c>
      <c r="D110" s="273">
        <f>INDEX(SummDir!$5:$113,$A110,D$125)</f>
        <v>0</v>
      </c>
      <c r="E110" s="274" t="str">
        <f>IF(LEN(INDEX(SummDir!$5:$113,$A110,E$125))&lt;1,"",ROUND(INDEX(SummDir!$5:$113,$A110,E$125),0))</f>
        <v/>
      </c>
      <c r="F110" s="274" t="str">
        <f>IF(ISNA(INDEX(SummDir!$5:$113,$A110,F$125)),"",IF(LEN(INDEX(SummDir!$5:$113,$A110,F$125))&lt;1,"",ROUND(INDEX(SummDir!$5:$113,$A110,F$125),0)))</f>
        <v/>
      </c>
      <c r="G110" s="274" t="str">
        <f>IF(ISNA(INDEX(SummDir!$5:$113,$A110,G$125)),"",IF(LEN(INDEX(SummDir!$5:$113,$A110,G$125))&lt;1,"",ROUND(INDEX(SummDir!$5:$113,$A110,G$125),0)))</f>
        <v/>
      </c>
      <c r="H110" s="275">
        <f>INDEX(SummDir!$5:$113,$A110,H$125)</f>
        <v>0</v>
      </c>
      <c r="I110" s="275">
        <f>INDEX(SummDir!$5:$113,$A110,I$125)</f>
        <v>0</v>
      </c>
      <c r="J110" s="275">
        <f>INDEX(SummDir!$5:$113,$A110,J$125)</f>
        <v>0</v>
      </c>
      <c r="K110" s="275">
        <f>INDEX(SummDir!$5:$113,$A110,K$125)</f>
        <v>0</v>
      </c>
      <c r="L110" s="274" t="e">
        <f t="shared" si="40"/>
        <v>#N/A</v>
      </c>
      <c r="M110" s="274" t="e">
        <f>INDEX(TC_loc_dir,MATCH($B110,loc_ID,0),IF(P110="NS",1,2))</f>
        <v>#N/A</v>
      </c>
      <c r="N110" s="274" t="e">
        <f t="shared" si="42"/>
        <v>#N/A</v>
      </c>
      <c r="O110" s="274" t="e">
        <f>IF(AND(P110="NS",SUM(AK110,AL110)&gt;0),1,IF(AND(P110="EW",SUM(AM110,AN110)&gt;0),1,0))</f>
        <v>#N/A</v>
      </c>
      <c r="P110" s="276" t="s">
        <v>353</v>
      </c>
      <c r="Q110" s="267">
        <f>INDEX(SummDir!$5:$113,$A110,Q$125)</f>
        <v>0</v>
      </c>
      <c r="R110" s="222">
        <f>INDEX(SummDir!$5:$113,$A110,R$125)</f>
        <v>0</v>
      </c>
      <c r="S110" s="222">
        <f>INDEX(SummDir!$5:$113,$A110,S$125)</f>
        <v>0</v>
      </c>
      <c r="T110" s="222">
        <f>INDEX(SummDir!$5:$113,$A110,T$125)</f>
        <v>0</v>
      </c>
      <c r="U110" s="222">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2">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181"/>
      <c r="D111" s="181"/>
      <c r="E111" s="22"/>
      <c r="F111" s="22"/>
      <c r="G111" s="22"/>
      <c r="H111" s="288"/>
      <c r="I111" s="288"/>
      <c r="J111" s="288"/>
      <c r="K111" s="288"/>
      <c r="L111" s="22"/>
      <c r="M111" s="22"/>
      <c r="N111" s="22"/>
      <c r="O111" s="22"/>
      <c r="P111" s="22"/>
      <c r="Q111" s="277"/>
      <c r="R111" s="221"/>
      <c r="S111" s="221"/>
      <c r="T111" s="221"/>
      <c r="U111" s="221"/>
      <c r="V111" s="117"/>
      <c r="W111" s="117"/>
      <c r="X111" s="117"/>
      <c r="Y111" s="117"/>
      <c r="Z111" s="117"/>
      <c r="AA111" s="52"/>
      <c r="AB111" s="52"/>
      <c r="AC111" s="52"/>
      <c r="AD111" s="52"/>
      <c r="AE111" s="52"/>
      <c r="AF111" s="52"/>
      <c r="AG111" s="52"/>
      <c r="AH111" s="52"/>
      <c r="AI111" s="52"/>
      <c r="AJ111" s="220"/>
      <c r="AK111" s="52"/>
      <c r="AL111" s="52"/>
      <c r="AM111" s="52"/>
      <c r="AN111" s="52"/>
      <c r="AO111" s="52"/>
      <c r="AP111" s="52"/>
      <c r="AQ111" s="52"/>
      <c r="AR111" s="52"/>
      <c r="AS111" s="52"/>
      <c r="AT111" s="52"/>
    </row>
    <row r="112" spans="1:46" x14ac:dyDescent="0.25">
      <c r="A112" s="16">
        <v>1</v>
      </c>
      <c r="B112" s="284" t="str">
        <f>IF(ISBLANK(INDEX(SummDir!$1:$3,$A112,B$125)),"",INDEX(SummDir!$1:$3,$A112,B$125))</f>
        <v>Total</v>
      </c>
      <c r="C112" s="268" t="str">
        <f>IF(ISBLANK(INDEX(SummDir!$1:$3,$A112,C$125)),"",INDEX(SummDir!$1:$3,$A112,C$125))</f>
        <v/>
      </c>
      <c r="D112" s="268" t="str">
        <f>IF(ISBLANK(INDEX(SummDir!$1:$3,$A112,D$125)),"",INDEX(SummDir!$1:$3,$A112,D$125))</f>
        <v/>
      </c>
      <c r="E112" s="269">
        <f ca="1">IF(ISBLANK(INDEX(SummDir!$1:$3,$A112,E$125)),"",ROUND(INDEX(SummDir!$1:$3,$A112,E$125),0))</f>
        <v>67</v>
      </c>
      <c r="F112" s="269">
        <f ca="1">IF(ISBLANK(INDEX(SummDir!$1:$3,$A112,F$125)),"",ROUND(INDEX(SummDir!$1:$3,$A112,F$125),0))</f>
        <v>53</v>
      </c>
      <c r="G112" s="269">
        <f ca="1">IF(ISBLANK(INDEX(SummDir!$1:$3,$A112,G$125)),"",ROUND(INDEX(SummDir!$1:$3,$A112,G$125),0))</f>
        <v>81</v>
      </c>
      <c r="H112" s="270">
        <f ca="1">IF(ISBLANK(INDEX(SummDir!$1:$3,$A112,H$125)),"",INDEX(SummDir!$1:$3,$A112,H$125))</f>
        <v>0.20358801858081049</v>
      </c>
      <c r="I112" s="270">
        <f ca="1">IF(ISBLANK(INDEX(SummDir!$1:$3,$A112,I$125)),"",INDEX(SummDir!$1:$3,$A112,I$125))</f>
        <v>0.18972521951858809</v>
      </c>
      <c r="J112" s="270">
        <f ca="1">IF(ISBLANK(INDEX(SummDir!$1:$3,$A112,J$125)),"",INDEX(SummDir!$1:$3,$A112,J$125))</f>
        <v>0.41208335153553799</v>
      </c>
      <c r="K112" s="365">
        <f ca="1">IF(ISBLANK(INDEX(SummDir!$1:$3,$A112,K$125)),"",INDEX(SummDir!$1:$3,$A112,K$125))</f>
        <v>0.23840519563729556</v>
      </c>
      <c r="L112" s="22"/>
      <c r="M112" s="22"/>
      <c r="N112" s="22"/>
      <c r="O112" s="22"/>
      <c r="P112" s="22"/>
      <c r="Q112" s="277"/>
      <c r="R112" s="221">
        <f ca="1">IF(ISBLANK(INDEX(SummDir!$1:$3,$A112,R$125)),"",INDEX(SummDir!$1:$3,$A112,R$125))</f>
        <v>11445.5</v>
      </c>
      <c r="S112" s="221">
        <f ca="1">IF(ISBLANK(INDEX(SummDir!$1:$3,$A112,S$125)),"",INDEX(SummDir!$1:$3,$A112,S$125))</f>
        <v>4639</v>
      </c>
      <c r="T112" s="221">
        <f ca="1">IF(ISBLANK(INDEX(SummDir!$1:$3,$A112,T$125)),"",INDEX(SummDir!$1:$3,$A112,T$125))</f>
        <v>6806.5</v>
      </c>
      <c r="U112" s="221">
        <f ca="1">IF(ISBLANK(INDEX(SummDir!$1:$3,$A112,U$125)),"",INDEX(SummDir!$1:$3,$A112,U$125))</f>
        <v>4639</v>
      </c>
      <c r="V112" s="117"/>
      <c r="W112" s="117"/>
      <c r="X112" s="117"/>
      <c r="Y112" s="117"/>
      <c r="Z112" s="204">
        <f ca="1">IF(ISBLANK(INDEX(SummDir!$1:$3,$A112,Z$125)),"",INDEX(SummDir!$1:$3,$A112,Z$125))</f>
        <v>11445.5</v>
      </c>
      <c r="AA112" s="52">
        <f ca="1">IF(ISBLANK(INDEX(SummDir!$1:$3,$A112,AA$125)),"",INDEX(SummDir!$1:$3,$A112,AA$125))</f>
        <v>6806.5</v>
      </c>
      <c r="AB112" s="52"/>
      <c r="AC112" s="52"/>
      <c r="AD112" s="52"/>
      <c r="AE112" s="52"/>
      <c r="AF112" s="52"/>
      <c r="AG112" s="52"/>
      <c r="AH112" s="52"/>
      <c r="AI112" s="52"/>
      <c r="AJ112" s="223"/>
      <c r="AO112" s="16"/>
      <c r="AP112" s="16"/>
      <c r="AQ112" s="16"/>
      <c r="AR112" s="16"/>
    </row>
    <row r="113" spans="1:46" x14ac:dyDescent="0.25">
      <c r="A113" s="16">
        <v>2</v>
      </c>
      <c r="B113" s="285" t="str">
        <f>IF(ISBLANK(INDEX(SummDir!$1:$3,$A113,B$125)),"",INDEX(SummDir!$1:$3,$A113,B$125))</f>
        <v>Max</v>
      </c>
      <c r="C113" s="186" t="str">
        <f>IF(ISBLANK(INDEX(SummDir!$1:$3,$A113,C$125)),"",INDEX(SummDir!$1:$3,$A113,C$125))</f>
        <v/>
      </c>
      <c r="D113" s="186"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4">
        <f ca="1">IF(ISBLANK(INDEX(SummDir!$1:$3,$A113,H$125)),"",INDEX(SummDir!$1:$3,$A113,H$125))</f>
        <v>0.77777808543115579</v>
      </c>
      <c r="I113" s="264">
        <f ca="1">IF(ISBLANK(INDEX(SummDir!$1:$3,$A113,I$125)),"",INDEX(SummDir!$1:$3,$A113,I$125))</f>
        <v>0.5882358305208748</v>
      </c>
      <c r="J113" s="264">
        <f ca="1">IF(ISBLANK(INDEX(SummDir!$1:$3,$A113,J$125)),"",INDEX(SummDir!$1:$3,$A113,J$125))</f>
        <v>1.0000004246641612</v>
      </c>
      <c r="K113" s="366">
        <f ca="1">IF(ISBLANK(INDEX(SummDir!$1:$3,$A113,K$125)),"",INDEX(SummDir!$1:$3,$A113,K$125))</f>
        <v>0.41463386477138037</v>
      </c>
      <c r="L113" s="22"/>
      <c r="M113" s="22"/>
      <c r="N113" s="22"/>
      <c r="O113" s="22"/>
      <c r="P113" s="22"/>
      <c r="Q113" s="277"/>
      <c r="R113" s="221">
        <f ca="1">IF(ISBLANK(INDEX(SummDir!$1:$3,$A113,R$125)),"",INDEX(SummDir!$1:$3,$A113,R$125))</f>
        <v>678</v>
      </c>
      <c r="S113" s="221">
        <f ca="1">IF(ISBLANK(INDEX(SummDir!$1:$3,$A113,S$125)),"",INDEX(SummDir!$1:$3,$A113,S$125))</f>
        <v>329</v>
      </c>
      <c r="T113" s="221">
        <f ca="1">IF(ISBLANK(INDEX(SummDir!$1:$3,$A113,T$125)),"",INDEX(SummDir!$1:$3,$A113,T$125))</f>
        <v>349</v>
      </c>
      <c r="U113" s="221" t="str">
        <f>IF(ISBLANK(INDEX(SummDir!$1:$3,$A113,U$125)),"",INDEX(SummDir!$1:$3,$A113,U$125))</f>
        <v/>
      </c>
      <c r="V113" s="117"/>
      <c r="W113" s="117"/>
      <c r="X113" s="117"/>
      <c r="Y113" s="117"/>
      <c r="Z113" s="204" t="str">
        <f>IF(ISBLANK(INDEX(SummDir!$1:$3,$A113,Z$125)),"",INDEX(SummDir!$1:$3,$A113,Z$125))</f>
        <v/>
      </c>
      <c r="AA113" s="52" t="str">
        <f>IF(ISBLANK(INDEX(SummDir!$1:$3,$A113,AA$125)),"",INDEX(SummDir!$1:$3,$A113,AA$125))</f>
        <v/>
      </c>
      <c r="AB113" s="52"/>
      <c r="AC113" s="52"/>
      <c r="AD113" s="52"/>
      <c r="AE113" s="52"/>
      <c r="AF113" s="52"/>
      <c r="AG113" s="52"/>
      <c r="AH113" s="52"/>
      <c r="AI113" s="52"/>
      <c r="AJ113" s="223"/>
      <c r="AO113" s="16"/>
      <c r="AP113" s="16"/>
      <c r="AQ113" s="16"/>
      <c r="AR113" s="16"/>
    </row>
    <row r="114" spans="1:46" ht="13.8" thickBot="1" x14ac:dyDescent="0.3">
      <c r="A114" s="16">
        <v>3</v>
      </c>
      <c r="B114" s="286" t="str">
        <f>IF(ISBLANK(INDEX(SummDir!$1:$3,$A114,B$125)),"",INDEX(SummDir!$1:$3,$A114,B$125))</f>
        <v>Min</v>
      </c>
      <c r="C114" s="273" t="str">
        <f>IF(ISBLANK(INDEX(SummDir!$1:$3,$A114,C$125)),"",INDEX(SummDir!$1:$3,$A114,C$125))</f>
        <v/>
      </c>
      <c r="D114" s="273" t="str">
        <f>IF(ISBLANK(INDEX(SummDir!$1:$3,$A114,D$125)),"",INDEX(SummDir!$1:$3,$A114,D$125))</f>
        <v/>
      </c>
      <c r="E114" s="274">
        <f ca="1">IF(ISBLANK(INDEX(SummDir!$1:$3,$A114,E$125)),"",ROUND(INDEX(SummDir!$1:$3,$A114,E$125),0))</f>
        <v>5</v>
      </c>
      <c r="F114" s="274">
        <f ca="1">IF(ISBLANK(INDEX(SummDir!$1:$3,$A114,F$125)),"",ROUND(INDEX(SummDir!$1:$3,$A114,F$125),0))</f>
        <v>2</v>
      </c>
      <c r="G114" s="274">
        <f ca="1">IF(ISBLANK(INDEX(SummDir!$1:$3,$A114,G$125)),"",ROUND(INDEX(SummDir!$1:$3,$A114,G$125),0))</f>
        <v>6</v>
      </c>
      <c r="H114" s="275">
        <f ca="1">IF(ISBLANK(INDEX(SummDir!$1:$3,$A114,H$125)),"",INDEX(SummDir!$1:$3,$A114,H$125))</f>
        <v>-1.1912931797363391E-7</v>
      </c>
      <c r="I114" s="275">
        <f ca="1">IF(ISBLANK(INDEX(SummDir!$1:$3,$A114,I$125)),"",INDEX(SummDir!$1:$3,$A114,I$125))</f>
        <v>-5.2219932610624011E-7</v>
      </c>
      <c r="J114" s="275">
        <f ca="1">IF(ISBLANK(INDEX(SummDir!$1:$3,$A114,J$125)),"",INDEX(SummDir!$1:$3,$A114,J$125))</f>
        <v>-8.032263545790064E-7</v>
      </c>
      <c r="K114" s="367">
        <f ca="1">IF(ISBLANK(INDEX(SummDir!$1:$3,$A114,K$125)),"",INDEX(SummDir!$1:$3,$A114,K$125))</f>
        <v>2.7027526331731534E-2</v>
      </c>
      <c r="L114" s="22"/>
      <c r="M114" s="22"/>
      <c r="N114" s="22"/>
      <c r="O114" s="22"/>
      <c r="P114" s="22"/>
      <c r="Q114" s="277"/>
      <c r="R114" s="221">
        <f ca="1">IF(ISBLANK(INDEX(SummDir!$1:$3,$A114,R$125)),"",INDEX(SummDir!$1:$3,$A114,R$125))</f>
        <v>0</v>
      </c>
      <c r="S114" s="221">
        <f ca="1">IF(ISBLANK(INDEX(SummDir!$1:$3,$A114,S$125)),"",INDEX(SummDir!$1:$3,$A114,S$125))</f>
        <v>0</v>
      </c>
      <c r="T114" s="221">
        <f ca="1">IF(ISBLANK(INDEX(SummDir!$1:$3,$A114,T$125)),"",INDEX(SummDir!$1:$3,$A114,T$125))</f>
        <v>0</v>
      </c>
      <c r="U114" s="221" t="str">
        <f>IF(ISBLANK(INDEX(SummDir!$1:$3,$A114,U$125)),"",INDEX(SummDir!$1:$3,$A114,U$125))</f>
        <v/>
      </c>
      <c r="V114" s="117"/>
      <c r="W114" s="117"/>
      <c r="X114" s="117"/>
      <c r="Y114" s="117"/>
      <c r="Z114" s="204" t="str">
        <f>IF(ISBLANK(INDEX(SummDir!$1:$3,$A114,Z$125)),"",INDEX(SummDir!$1:$3,$A114,Z$125))</f>
        <v/>
      </c>
      <c r="AA114" s="52" t="str">
        <f>IF(ISBLANK(INDEX(SummDir!$1:$3,$A114,AA$125)),"",INDEX(SummDir!$1:$3,$A114,AA$125))</f>
        <v/>
      </c>
      <c r="AB114" s="52"/>
      <c r="AC114" s="52"/>
      <c r="AD114" s="52"/>
      <c r="AE114" s="52"/>
      <c r="AF114" s="52"/>
      <c r="AG114" s="52"/>
      <c r="AH114" s="52"/>
      <c r="AI114" s="52"/>
      <c r="AJ114" s="223"/>
      <c r="AO114" s="16"/>
      <c r="AP114" s="16"/>
      <c r="AQ114" s="16"/>
      <c r="AR114" s="16"/>
    </row>
    <row r="116" spans="1:46" ht="39.6" x14ac:dyDescent="0.25">
      <c r="A116" s="16">
        <v>1</v>
      </c>
      <c r="B116" s="201" t="str">
        <f>INDEX(SummDir!$5:$113,$A116,B$125)</f>
        <v>Loc ID</v>
      </c>
      <c r="C116" s="201" t="str">
        <f>INDEX(SummDir!$5:$113,$A116,C$125)</f>
        <v xml:space="preserve">Location or Intersection: E/W  </v>
      </c>
      <c r="D116" s="201" t="str">
        <f>INDEX(SummDir!$5:$113,$A116,D$125)</f>
        <v>Location or Intersection: N/S</v>
      </c>
      <c r="E116" s="200" t="str">
        <f>INDEX(SummDir!$5:$113,$A116,E$125)</f>
        <v>Total per hr</v>
      </c>
      <c r="F116" s="200" t="str">
        <f>INDEX(SummDir!$5:$113,$A116,F$125)</f>
        <v>AM per hr</v>
      </c>
      <c r="G116" s="200" t="str">
        <f>INDEX(SummDir!$5:$113,$A116,G$125)</f>
        <v>PM per hr</v>
      </c>
      <c r="H116" s="228" t="str">
        <f>INDEX(SummDir!$5:$113,$A116,H$125)</f>
        <v>Helmet%</v>
      </c>
      <c r="K116" s="368" t="str">
        <f>INDEX(SummDir!$5:$113,$A116,K$125)</f>
        <v>Female%</v>
      </c>
      <c r="L116" s="202" t="s">
        <v>483</v>
      </c>
      <c r="M116" s="202" t="s">
        <v>492</v>
      </c>
      <c r="N116" s="202" t="s">
        <v>486</v>
      </c>
      <c r="O116" s="203" t="s">
        <v>493</v>
      </c>
      <c r="P116" s="199" t="s">
        <v>494</v>
      </c>
      <c r="Q116" s="210" t="s">
        <v>591</v>
      </c>
      <c r="R116" s="200" t="str">
        <f>INDEX(SummDir!$5:$113,$A116,R$125)</f>
        <v>Loc Total</v>
      </c>
      <c r="S116" s="200" t="str">
        <f>INDEX(SummDir!$5:$113,$A116,S$125)</f>
        <v>AM Total</v>
      </c>
      <c r="T116" s="200" t="str">
        <f>INDEX(SummDir!$5:$113,$A116,T$125)</f>
        <v>PM Total</v>
      </c>
      <c r="U116" s="200" t="str">
        <f>INDEX(SummDir!$5:$113,$A116,U$125)</f>
        <v>AM Total</v>
      </c>
    </row>
    <row r="117" spans="1:46" s="42" customFormat="1" x14ac:dyDescent="0.25">
      <c r="A117" s="20"/>
      <c r="B117" s="117"/>
      <c r="C117" s="186"/>
      <c r="D117" s="186"/>
      <c r="E117" s="117"/>
      <c r="F117" s="117"/>
      <c r="G117" s="117"/>
      <c r="H117" s="204"/>
      <c r="I117" s="204"/>
      <c r="J117" s="204"/>
      <c r="K117" s="264"/>
      <c r="L117" s="117"/>
      <c r="M117" s="117"/>
      <c r="N117" s="117"/>
      <c r="O117" s="117"/>
      <c r="P117" s="117"/>
      <c r="Q117" s="117"/>
      <c r="R117" s="221"/>
      <c r="S117" s="221"/>
      <c r="T117" s="221"/>
      <c r="U117" s="221"/>
      <c r="V117" s="117"/>
      <c r="W117" s="117"/>
      <c r="X117" s="117"/>
      <c r="Y117" s="117"/>
      <c r="Z117" s="117"/>
      <c r="AA117" s="117"/>
      <c r="AB117" s="117"/>
      <c r="AC117" s="117"/>
      <c r="AD117" s="117"/>
      <c r="AE117" s="117"/>
      <c r="AF117" s="117"/>
      <c r="AG117" s="117"/>
      <c r="AH117" s="117"/>
      <c r="AI117" s="117"/>
      <c r="AJ117" s="221"/>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60"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3" t="str">
        <f>IF(ISBLANK(INDEX(Summary!$63:$64,$A121,K$125)),"",INDEX(Summary!$63:$64,$A121,K$125))</f>
        <v/>
      </c>
      <c r="P121" s="117"/>
      <c r="Q121" s="117"/>
      <c r="R121" s="220" t="str">
        <f>IF(ISBLANK(INDEX(Summary!$63:$64,$A121,R$125)),"",INDEX(Summary!$63:$64,$A121,R$125))</f>
        <v/>
      </c>
      <c r="S121" s="220">
        <f>IF(ISBLANK(INDEX(Summary!$63:$64,$A121,S$125)),"",INDEX(Summary!$63:$64,$A121,S$125))</f>
        <v>1082</v>
      </c>
      <c r="T121" s="220" t="str">
        <f>IF(ISBLANK(INDEX(Summary!$63:$64,$A121,T$125)),"",INDEX(Summary!$63:$64,$A121,T$125))</f>
        <v/>
      </c>
      <c r="U121" s="220"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3"/>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458</v>
      </c>
      <c r="H122" s="83" t="str">
        <f>IF(ISBLANK(INDEX(Summary!$63:$64,$A122,H$125)),"",INDEX(Summary!$63:$64,$A122,H$125))</f>
        <v/>
      </c>
      <c r="I122" s="83" t="str">
        <f>IF(ISBLANK(INDEX(Summary!$63:$64,$A122,I$125)),"",INDEX(Summary!$63:$64,$A122,I$125))</f>
        <v/>
      </c>
      <c r="J122" s="83" t="str">
        <f>IF(ISBLANK(INDEX(Summary!$63:$64,$A122,J$125)),"",INDEX(Summary!$63:$64,$A122,J$125))</f>
        <v/>
      </c>
      <c r="K122" s="263" t="str">
        <f>IF(ISBLANK(INDEX(Summary!$63:$64,$A122,K$125)),"",INDEX(Summary!$63:$64,$A122,K$125))</f>
        <v/>
      </c>
      <c r="P122" s="117"/>
      <c r="Q122" s="117"/>
      <c r="R122" s="220" t="str">
        <f>IF(ISBLANK(INDEX(Summary!$63:$64,$A122,R$125)),"",INDEX(Summary!$63:$64,$A122,R$125))</f>
        <v/>
      </c>
      <c r="S122" s="220" t="str">
        <f>IF(ISBLANK(INDEX(Summary!$63:$64,$A122,S$125)),"",INDEX(Summary!$63:$64,$A122,S$125))</f>
        <v/>
      </c>
      <c r="T122" s="220">
        <f>IF(ISBLANK(INDEX(Summary!$63:$64,$A122,T$125)),"",INDEX(Summary!$63:$64,$A122,T$125))</f>
        <v>916</v>
      </c>
      <c r="U122" s="220"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3"/>
    </row>
    <row r="124" spans="1:46" x14ac:dyDescent="0.25">
      <c r="A124" s="16" t="s">
        <v>197</v>
      </c>
      <c r="B124" s="16">
        <v>1</v>
      </c>
      <c r="C124" s="164">
        <v>2</v>
      </c>
      <c r="D124" s="164">
        <v>3</v>
      </c>
      <c r="E124" s="16">
        <v>4</v>
      </c>
      <c r="F124" s="16">
        <v>5</v>
      </c>
      <c r="G124" s="16">
        <v>6</v>
      </c>
      <c r="H124" s="78">
        <v>8</v>
      </c>
      <c r="I124" s="78">
        <v>9</v>
      </c>
      <c r="J124" s="78">
        <v>10</v>
      </c>
      <c r="K124" s="260">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4">
        <f>MATCH(C124,Summary!62:62,0)</f>
        <v>2</v>
      </c>
      <c r="D125" s="164">
        <f>MATCH(D124,Summary!62:62,0)</f>
        <v>3</v>
      </c>
      <c r="E125" s="16">
        <f>MATCH(E124,Summary!62:62,0)</f>
        <v>4</v>
      </c>
      <c r="F125" s="16">
        <f>MATCH(F124,Summary!62:62,0)</f>
        <v>5</v>
      </c>
      <c r="G125" s="16">
        <f>MATCH(G124,Summary!62:62,0)</f>
        <v>6</v>
      </c>
      <c r="H125" s="78">
        <f>MATCH(H124,Summary!62:62,0)</f>
        <v>19</v>
      </c>
      <c r="I125" s="78">
        <f>MATCH(I124,Summary!62:62,0)</f>
        <v>20</v>
      </c>
      <c r="J125" s="78">
        <f>MATCH(J124,Summary!62:62,0)</f>
        <v>21</v>
      </c>
      <c r="K125" s="260">
        <f>MATCH(K124,Summary!62:62,0)</f>
        <v>18</v>
      </c>
      <c r="Q125" s="16">
        <v>9</v>
      </c>
      <c r="R125" s="78">
        <f>MATCH(R124,Summary!62:62,0)</f>
        <v>30</v>
      </c>
      <c r="S125" s="78">
        <f>MATCH(S124,Summary!62:62,0)</f>
        <v>31</v>
      </c>
      <c r="T125" s="78">
        <f>MATCH(T124,Summary!62:62,0)</f>
        <v>32</v>
      </c>
      <c r="U125" s="78">
        <f>MATCH(U124,Summary!62:62,0)</f>
        <v>35</v>
      </c>
      <c r="Z125" s="78">
        <f>MATCH(Z124,Summary!62:62,0)</f>
        <v>34</v>
      </c>
      <c r="AA125" s="16">
        <f>MATCH(AA124,Summary!62:62,0)</f>
        <v>36</v>
      </c>
      <c r="AO125" s="16"/>
    </row>
    <row r="128" spans="1:46" ht="13.8" thickBot="1" x14ac:dyDescent="0.3"/>
    <row r="129" spans="1:16" ht="40.200000000000003" thickBot="1" x14ac:dyDescent="0.3">
      <c r="A129" s="77">
        <v>1</v>
      </c>
      <c r="B129" s="287" t="str">
        <f>INDEX(SummDir!$5:$113,$A129,B$125)</f>
        <v>Loc ID</v>
      </c>
      <c r="C129" s="278" t="str">
        <f>INDEX(SummDir!$5:$113,$A129,C$125)</f>
        <v xml:space="preserve">Location or Intersection: E/W  </v>
      </c>
      <c r="D129" s="278" t="str">
        <f>INDEX(SummDir!$5:$113,$A129,D$125)</f>
        <v>Location or Intersection: N/S</v>
      </c>
      <c r="E129" s="279" t="str">
        <f>INDEX(SummDir!$5:$113,$A129,E$125)</f>
        <v>Total per hr</v>
      </c>
      <c r="F129" s="279" t="str">
        <f>INDEX(SummDir!$5:$113,$A129,F$125)</f>
        <v>AM per hr</v>
      </c>
      <c r="G129" s="279" t="str">
        <f>INDEX(SummDir!$5:$113,$A129,G$125)</f>
        <v>PM per hr</v>
      </c>
      <c r="H129" s="280" t="str">
        <f>INDEX(SummDir!$5:$113,$A129,H$125)</f>
        <v>Helmet%</v>
      </c>
      <c r="I129" s="280" t="str">
        <f>INDEX(SummDir!$5:$113,$A129,I$125)</f>
        <v>Wrong way%</v>
      </c>
      <c r="J129" s="280" t="str">
        <f>INDEX(SummDir!$5:$113,$A129,J$125)</f>
        <v>Sidewalk%</v>
      </c>
      <c r="K129" s="363" t="str">
        <f>INDEX(SummDir!$5:$113,$A129,K$125)</f>
        <v>Female%</v>
      </c>
      <c r="L129" s="281" t="s">
        <v>483</v>
      </c>
      <c r="M129" s="281" t="s">
        <v>492</v>
      </c>
      <c r="N129" s="281" t="s">
        <v>486</v>
      </c>
      <c r="O129" s="282" t="s">
        <v>493</v>
      </c>
      <c r="P129" s="283" t="s">
        <v>494</v>
      </c>
    </row>
    <row r="130" spans="1:16" x14ac:dyDescent="0.25">
      <c r="A130" s="142">
        <v>83</v>
      </c>
      <c r="B130" s="285">
        <f>INDEX(SummDir!$5:$113,$A130,B$125)</f>
        <v>135</v>
      </c>
      <c r="C130" s="186" t="str">
        <f>INDEX(SummDir!$5:$113,$A130,C$125)</f>
        <v>Lemon St</v>
      </c>
      <c r="D130" s="186"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4">
        <f ca="1">INDEX(SummDir!$5:$113,$A130,H$125)</f>
        <v>7.2130550023072823E-2</v>
      </c>
      <c r="I130" s="264">
        <f ca="1">INDEX(SummDir!$5:$113,$A130,I$125)</f>
        <v>0.20983680882426967</v>
      </c>
      <c r="J130" s="264">
        <f ca="1">INDEX(SummDir!$5:$113,$A130,J$125)</f>
        <v>0.55737723169286724</v>
      </c>
      <c r="K130" s="264">
        <f ca="1">INDEX(SummDir!$5:$113,$A130,K$125)</f>
        <v>0.25245946765668709</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2" t="s">
        <v>353</v>
      </c>
    </row>
    <row r="131" spans="1:16" x14ac:dyDescent="0.25">
      <c r="A131" s="142">
        <v>84</v>
      </c>
      <c r="B131" s="285">
        <f>INDEX(SummDir!$5:$113,$A131,B$125)</f>
        <v>138</v>
      </c>
      <c r="C131" s="186" t="str">
        <f>INDEX(SummDir!$5:$113,$A131,C$125)</f>
        <v>Broadway Rd</v>
      </c>
      <c r="D131" s="186"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4">
        <f ca="1">INDEX(SummDir!$5:$113,$A131,H$125)</f>
        <v>9.5745219549239632E-2</v>
      </c>
      <c r="I131" s="264">
        <f ca="1">INDEX(SummDir!$5:$113,$A131,I$125)</f>
        <v>0.36170281771611629</v>
      </c>
      <c r="J131" s="264">
        <f ca="1">INDEX(SummDir!$5:$113,$A131,J$125)</f>
        <v>0.97872390909448392</v>
      </c>
      <c r="K131" s="264">
        <f ca="1">INDEX(SummDir!$5:$113,$A131,K$125)</f>
        <v>0.12765881402881449</v>
      </c>
      <c r="L131" s="117">
        <f t="shared" si="48"/>
        <v>44120</v>
      </c>
      <c r="M131" s="117">
        <f t="shared" si="49"/>
        <v>30063</v>
      </c>
      <c r="N131" s="117">
        <f t="shared" si="50"/>
        <v>0.5</v>
      </c>
      <c r="O131" s="117">
        <f t="shared" si="51"/>
        <v>0</v>
      </c>
      <c r="P131" s="272" t="s">
        <v>353</v>
      </c>
    </row>
    <row r="132" spans="1:16" x14ac:dyDescent="0.25">
      <c r="A132" s="142">
        <v>85</v>
      </c>
      <c r="B132" s="285">
        <f>INDEX(SummDir!$5:$113,$A132,B$125)</f>
        <v>139</v>
      </c>
      <c r="C132" s="186" t="str">
        <f>INDEX(SummDir!$5:$113,$A132,C$125)</f>
        <v>Broadway Rd</v>
      </c>
      <c r="D132" s="186"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4">
        <f ca="1">INDEX(SummDir!$5:$113,$A132,H$125)</f>
        <v>6.3290272404786477E-2</v>
      </c>
      <c r="I132" s="264">
        <f ca="1">INDEX(SummDir!$5:$113,$A132,I$125)</f>
        <v>0.30379750475673079</v>
      </c>
      <c r="J132" s="264">
        <f ca="1">INDEX(SummDir!$5:$113,$A132,J$125)</f>
        <v>0.89873514674560384</v>
      </c>
      <c r="K132" s="264">
        <f ca="1">INDEX(SummDir!$5:$113,$A132,K$125)</f>
        <v>0.27848035144375649</v>
      </c>
      <c r="L132" s="117">
        <f t="shared" si="48"/>
        <v>29614</v>
      </c>
      <c r="M132" s="117">
        <f t="shared" si="49"/>
        <v>29614</v>
      </c>
      <c r="N132" s="117">
        <f t="shared" si="50"/>
        <v>0.5</v>
      </c>
      <c r="O132" s="117">
        <f t="shared" si="51"/>
        <v>0</v>
      </c>
      <c r="P132" s="272" t="s">
        <v>353</v>
      </c>
    </row>
    <row r="133" spans="1:16" x14ac:dyDescent="0.25">
      <c r="A133" s="142">
        <v>100</v>
      </c>
      <c r="B133" s="285">
        <f>INDEX(SummDir!$5:$113,$A133,B$125)</f>
        <v>162</v>
      </c>
      <c r="C133" s="186" t="str">
        <f>INDEX(SummDir!$5:$113,$A133,C$125)</f>
        <v>Broadway Rd</v>
      </c>
      <c r="D133" s="186"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4">
        <f ca="1">INDEX(SummDir!$5:$113,$A133,H$125)</f>
        <v>0.10869659612799396</v>
      </c>
      <c r="I133" s="264">
        <f ca="1">INDEX(SummDir!$5:$113,$A133,I$125)</f>
        <v>0.30434727824555158</v>
      </c>
      <c r="J133" s="264">
        <f ca="1">INDEX(SummDir!$5:$113,$A133,J$125)</f>
        <v>0.91304410478958731</v>
      </c>
      <c r="K133" s="264">
        <f ca="1">INDEX(SummDir!$5:$113,$A133,K$125)</f>
        <v>0.23913078885583511</v>
      </c>
      <c r="L133" s="117">
        <f t="shared" si="48"/>
        <v>31585</v>
      </c>
      <c r="M133" s="117">
        <f t="shared" si="49"/>
        <v>31585</v>
      </c>
      <c r="N133" s="117">
        <f t="shared" si="50"/>
        <v>1.1000000000000001</v>
      </c>
      <c r="O133" s="117">
        <f t="shared" si="51"/>
        <v>0</v>
      </c>
      <c r="P133" s="272" t="s">
        <v>353</v>
      </c>
    </row>
    <row r="134" spans="1:16" x14ac:dyDescent="0.25">
      <c r="A134" s="16">
        <v>29</v>
      </c>
      <c r="B134" s="285">
        <f>INDEX(SummDir!$5:$113,$A134,B$125)</f>
        <v>135</v>
      </c>
      <c r="C134" s="186" t="str">
        <f>INDEX(SummDir!$5:$113,$A134,C$125)</f>
        <v>Lemon St</v>
      </c>
      <c r="D134" s="186"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4">
        <f ca="1">INDEX(SummDir!$5:$113,$A134,H$125)</f>
        <v>3.2608747466382551E-2</v>
      </c>
      <c r="I134" s="264">
        <f ca="1">INDEX(SummDir!$5:$113,$A134,I$125)</f>
        <v>0.4239136944566928</v>
      </c>
      <c r="J134" s="264">
        <f ca="1">INDEX(SummDir!$5:$113,$A134,J$125)</f>
        <v>0.92119633440867721</v>
      </c>
      <c r="K134" s="264">
        <f ca="1">INDEX(SummDir!$5:$113,$A134,K$125)</f>
        <v>0.29347740490888857</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2" t="s">
        <v>354</v>
      </c>
    </row>
    <row r="135" spans="1:16" x14ac:dyDescent="0.25">
      <c r="A135" s="16">
        <v>30</v>
      </c>
      <c r="B135" s="285">
        <f>INDEX(SummDir!$5:$113,$A135,B$125)</f>
        <v>138</v>
      </c>
      <c r="C135" s="186" t="str">
        <f>INDEX(SummDir!$5:$113,$A135,C$125)</f>
        <v>Broadway Rd</v>
      </c>
      <c r="D135" s="186"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4">
        <f ca="1">INDEX(SummDir!$5:$113,$A135,H$125)</f>
        <v>0.13471441951095925</v>
      </c>
      <c r="I135" s="264">
        <f ca="1">INDEX(SummDir!$5:$113,$A135,I$125)</f>
        <v>0.2487038419407788</v>
      </c>
      <c r="J135" s="264">
        <f ca="1">INDEX(SummDir!$5:$113,$A135,J$125)</f>
        <v>0.98445644801498389</v>
      </c>
      <c r="K135" s="264">
        <f ca="1">INDEX(SummDir!$5:$113,$A135,K$125)</f>
        <v>0.24870394772333485</v>
      </c>
      <c r="L135" s="117">
        <f>INDEX(TrfCnt_by_loc,MATCH($B135,loc_ID,0))</f>
        <v>44120</v>
      </c>
      <c r="M135" s="117">
        <f>INDEX(TC_loc_dir,MATCH($B135,loc_ID,0),IF(P135="NS",1,2))</f>
        <v>44120</v>
      </c>
      <c r="N135" s="117">
        <f>INDEX(Loc_Dist,MATCH($B135,loc_ID,0))</f>
        <v>0.5</v>
      </c>
      <c r="O135" s="117">
        <f t="shared" si="52"/>
        <v>0</v>
      </c>
      <c r="P135" s="272" t="s">
        <v>354</v>
      </c>
    </row>
    <row r="136" spans="1:16" x14ac:dyDescent="0.25">
      <c r="A136" s="16">
        <v>31</v>
      </c>
      <c r="B136" s="285">
        <f>INDEX(SummDir!$5:$113,$A136,B$125)</f>
        <v>139</v>
      </c>
      <c r="C136" s="186" t="str">
        <f>INDEX(SummDir!$5:$113,$A136,C$125)</f>
        <v>Broadway Rd</v>
      </c>
      <c r="D136" s="186"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4">
        <f ca="1">INDEX(SummDir!$5:$113,$A136,H$125)</f>
        <v>0.35700581082251698</v>
      </c>
      <c r="I136" s="264">
        <f ca="1">INDEX(SummDir!$5:$113,$A136,I$125)</f>
        <v>1.5355446582150017E-2</v>
      </c>
      <c r="J136" s="264">
        <f ca="1">INDEX(SummDir!$5:$113,$A136,J$125)</f>
        <v>9.4050303521422421E-2</v>
      </c>
      <c r="K136" s="264">
        <f ca="1">INDEX(SummDir!$5:$113,$A136,K$125)</f>
        <v>0.26679527133438613</v>
      </c>
      <c r="L136" s="117">
        <f>INDEX(TrfCnt_by_loc,MATCH($B136,loc_ID,0))</f>
        <v>29614</v>
      </c>
      <c r="M136" s="117">
        <f>INDEX(TC_loc_dir,MATCH($B136,loc_ID,0),IF(P136="NS",1,2))</f>
        <v>4997</v>
      </c>
      <c r="N136" s="117">
        <f>INDEX(Loc_Dist,MATCH($B136,loc_ID,0))</f>
        <v>0.5</v>
      </c>
      <c r="O136" s="117">
        <f t="shared" si="52"/>
        <v>0</v>
      </c>
      <c r="P136" s="272" t="s">
        <v>354</v>
      </c>
    </row>
    <row r="137" spans="1:16" x14ac:dyDescent="0.25">
      <c r="A137" s="16">
        <v>46</v>
      </c>
      <c r="B137" s="285">
        <f>INDEX(SummDir!$5:$113,$A137,B$125)</f>
        <v>162</v>
      </c>
      <c r="C137" s="186" t="str">
        <f>INDEX(SummDir!$5:$113,$A137,C$125)</f>
        <v>Broadway Rd</v>
      </c>
      <c r="D137" s="186"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4">
        <f ca="1">INDEX(SummDir!$5:$113,$A137,H$125)</f>
        <v>0.35294046520565353</v>
      </c>
      <c r="I137" s="264">
        <f ca="1">INDEX(SummDir!$5:$113,$A137,I$125)</f>
        <v>2.9412631255928176E-2</v>
      </c>
      <c r="J137" s="264">
        <f ca="1">INDEX(SummDir!$5:$113,$A137,J$125)</f>
        <v>0.14705784197176872</v>
      </c>
      <c r="K137" s="264">
        <f ca="1">INDEX(SummDir!$5:$113,$A137,K$125)</f>
        <v>0.23529496150135007</v>
      </c>
      <c r="L137" s="117">
        <f>INDEX(TrfCnt_by_loc,MATCH($B137,loc_ID,0))</f>
        <v>31585</v>
      </c>
      <c r="M137" s="117">
        <f>INDEX(TC_loc_dir,MATCH($B137,loc_ID,0),IF(P137="NS",1,2))</f>
        <v>5329</v>
      </c>
      <c r="N137" s="117">
        <f>INDEX(Loc_Dist,MATCH($B137,loc_ID,0))</f>
        <v>1.1000000000000001</v>
      </c>
      <c r="O137" s="117">
        <f t="shared" si="52"/>
        <v>0</v>
      </c>
      <c r="P137" s="272" t="s">
        <v>354</v>
      </c>
    </row>
    <row r="139" spans="1:16" x14ac:dyDescent="0.25">
      <c r="C139" s="164" t="s">
        <v>674</v>
      </c>
    </row>
    <row r="140" spans="1:16" x14ac:dyDescent="0.25">
      <c r="C140" s="162" t="s">
        <v>305</v>
      </c>
      <c r="D140" s="162" t="s">
        <v>249</v>
      </c>
      <c r="E140" s="52">
        <f>E130*12</f>
        <v>912</v>
      </c>
    </row>
    <row r="141" spans="1:16" x14ac:dyDescent="0.25">
      <c r="C141" s="162" t="s">
        <v>305</v>
      </c>
      <c r="D141" s="162" t="s">
        <v>28</v>
      </c>
      <c r="E141" s="52">
        <f t="shared" ref="E141:E143" si="53">E131*12</f>
        <v>288</v>
      </c>
    </row>
    <row r="142" spans="1:16" x14ac:dyDescent="0.25">
      <c r="C142" s="162" t="s">
        <v>305</v>
      </c>
      <c r="D142" s="162" t="s">
        <v>26</v>
      </c>
      <c r="E142" s="52">
        <f t="shared" si="53"/>
        <v>240</v>
      </c>
    </row>
    <row r="143" spans="1:16" x14ac:dyDescent="0.25">
      <c r="C143" s="162" t="s">
        <v>305</v>
      </c>
      <c r="D143" s="162" t="s">
        <v>30</v>
      </c>
      <c r="E143" s="52">
        <f t="shared" si="53"/>
        <v>144</v>
      </c>
    </row>
    <row r="145" spans="3:5" x14ac:dyDescent="0.25">
      <c r="C145" s="164" t="s">
        <v>675</v>
      </c>
    </row>
    <row r="146" spans="3:5" x14ac:dyDescent="0.25">
      <c r="C146" s="162" t="s">
        <v>305</v>
      </c>
      <c r="D146" s="162" t="s">
        <v>249</v>
      </c>
      <c r="E146" s="52">
        <f>E134*12</f>
        <v>1104</v>
      </c>
    </row>
    <row r="147" spans="3:5" x14ac:dyDescent="0.25">
      <c r="C147" s="162" t="s">
        <v>305</v>
      </c>
      <c r="D147" s="162" t="s">
        <v>28</v>
      </c>
      <c r="E147" s="52">
        <f t="shared" ref="E147:E149" si="54">E135*12</f>
        <v>576</v>
      </c>
    </row>
    <row r="148" spans="3:5" x14ac:dyDescent="0.25">
      <c r="C148" s="162" t="s">
        <v>305</v>
      </c>
      <c r="D148" s="162" t="s">
        <v>26</v>
      </c>
      <c r="E148" s="52">
        <f t="shared" si="54"/>
        <v>1560</v>
      </c>
    </row>
    <row r="149" spans="3:5" x14ac:dyDescent="0.25">
      <c r="C149" s="162" t="s">
        <v>305</v>
      </c>
      <c r="D149" s="162" t="s">
        <v>30</v>
      </c>
      <c r="E149" s="52">
        <f t="shared" si="54"/>
        <v>108</v>
      </c>
    </row>
    <row r="151" spans="3:5" x14ac:dyDescent="0.25">
      <c r="C151" s="164" t="s">
        <v>676</v>
      </c>
    </row>
    <row r="152" spans="3:5" x14ac:dyDescent="0.25">
      <c r="C152" s="162" t="s">
        <v>305</v>
      </c>
      <c r="D152" s="162" t="s">
        <v>249</v>
      </c>
      <c r="E152" s="52">
        <f>E140+E146</f>
        <v>2016</v>
      </c>
    </row>
    <row r="153" spans="3:5" x14ac:dyDescent="0.25">
      <c r="C153" s="162" t="s">
        <v>305</v>
      </c>
      <c r="D153" s="162" t="s">
        <v>28</v>
      </c>
      <c r="E153" s="52">
        <f t="shared" ref="E153:E155" si="55">E141+E147</f>
        <v>864</v>
      </c>
    </row>
    <row r="154" spans="3:5" x14ac:dyDescent="0.25">
      <c r="C154" s="162" t="s">
        <v>305</v>
      </c>
      <c r="D154" s="162" t="s">
        <v>26</v>
      </c>
      <c r="E154" s="52">
        <f t="shared" si="55"/>
        <v>1800</v>
      </c>
    </row>
    <row r="155" spans="3:5" x14ac:dyDescent="0.25">
      <c r="C155" s="162" t="s">
        <v>305</v>
      </c>
      <c r="D155" s="16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3">
        <f ca="1">INDEX(Summary!$5:$59,$A2,H$67)</f>
        <v>0.13793023609788874</v>
      </c>
      <c r="I2" s="263">
        <f ca="1">INDEX(Summary!$5:$59,$A2,I$67)</f>
        <v>0.74137859798719774</v>
      </c>
      <c r="J2" s="263">
        <f ca="1">INDEX(Summary!$5:$59,$A2,J$67)</f>
        <v>0.1896543240159308</v>
      </c>
      <c r="K2" s="263">
        <f ca="1">INDEX(Summary!$5:$59,$A2,K$67)</f>
        <v>0.29310349982858863</v>
      </c>
      <c r="L2" s="257">
        <f>INDEX(Summary!$5:$59,$A2,L$67)</f>
        <v>58</v>
      </c>
      <c r="M2" s="257">
        <f>INDEX(Summary!$5:$59,$A2,M$67)</f>
        <v>58</v>
      </c>
      <c r="N2" s="257" t="e">
        <f>INDEX(Summary!$5:$59,$A2,N$67)</f>
        <v>#N/A</v>
      </c>
      <c r="O2" s="257">
        <f>INDEX(Summary!$5:$59,$A2,O$67)</f>
        <v>58</v>
      </c>
      <c r="P2" s="257">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3">
        <f ca="1">INDEX(Summary!$5:$59,$A3,H$67)</f>
        <v>0.20628696822568005</v>
      </c>
      <c r="I3" s="263">
        <f ca="1">INDEX(Summary!$5:$59,$A3,I$67)</f>
        <v>0.42043289796617539</v>
      </c>
      <c r="J3" s="263">
        <f ca="1">INDEX(Summary!$5:$59,$A3,J$67)</f>
        <v>0.13949000513685655</v>
      </c>
      <c r="K3" s="263">
        <f ca="1">INDEX(Summary!$5:$59,$A3,K$67)</f>
        <v>0.23772043560702175</v>
      </c>
      <c r="L3" s="257">
        <f ca="1">INDEX(Summary!$5:$59,$A3,L$67)</f>
        <v>254.5</v>
      </c>
      <c r="M3" s="257">
        <f>INDEX(Summary!$5:$59,$A3,M$67)</f>
        <v>98</v>
      </c>
      <c r="N3" s="257">
        <f ca="1">INDEX(Summary!$5:$59,$A3,N$67)</f>
        <v>156.5</v>
      </c>
      <c r="O3" s="257">
        <f ca="1">INDEX(Summary!$5:$59,$A3,O$67)</f>
        <v>254.5</v>
      </c>
      <c r="P3" s="257">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3">
        <f ca="1">INDEX(Summary!$5:$59,$A4,H$67)</f>
        <v>0.20082020519837165</v>
      </c>
      <c r="I4" s="263">
        <f ca="1">INDEX(Summary!$5:$59,$A4,I$67)</f>
        <v>0.29508160606408823</v>
      </c>
      <c r="J4" s="263">
        <f ca="1">INDEX(Summary!$5:$59,$A4,J$67)</f>
        <v>0.22541076824376197</v>
      </c>
      <c r="K4" s="263">
        <f ca="1">INDEX(Summary!$5:$59,$A4,K$67)</f>
        <v>0.89344347089216314</v>
      </c>
      <c r="L4" s="257">
        <f>INDEX(Summary!$5:$59,$A4,L$67)</f>
        <v>244</v>
      </c>
      <c r="M4" s="257">
        <f>INDEX(Summary!$5:$59,$A4,M$67)</f>
        <v>98</v>
      </c>
      <c r="N4" s="257">
        <f>INDEX(Summary!$5:$59,$A4,N$67)</f>
        <v>146</v>
      </c>
      <c r="O4" s="257">
        <f>INDEX(Summary!$5:$59,$A4,O$67)</f>
        <v>244</v>
      </c>
      <c r="P4" s="257">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3">
        <f ca="1">INDEX(Summary!$5:$59,$A5,H$67)</f>
        <v>0.16666722028840467</v>
      </c>
      <c r="I5" s="263">
        <f ca="1">INDEX(Summary!$5:$59,$A5,I$67)</f>
        <v>0.2999995739072307</v>
      </c>
      <c r="J5" s="263">
        <f ca="1">INDEX(Summary!$5:$59,$A5,J$67)</f>
        <v>0.2500001208667389</v>
      </c>
      <c r="K5" s="263">
        <f ca="1">INDEX(Summary!$5:$59,$A5,K$67)</f>
        <v>0.70833268716052356</v>
      </c>
      <c r="L5" s="257">
        <f>INDEX(Summary!$5:$59,$A5,L$67)</f>
        <v>120</v>
      </c>
      <c r="M5" s="257">
        <f>INDEX(Summary!$5:$59,$A5,M$67)</f>
        <v>39</v>
      </c>
      <c r="N5" s="257">
        <f>INDEX(Summary!$5:$59,$A5,N$67)</f>
        <v>81</v>
      </c>
      <c r="O5" s="257">
        <f>INDEX(Summary!$5:$59,$A5,O$67)</f>
        <v>120</v>
      </c>
      <c r="P5" s="257">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3">
        <f ca="1">INDEX(Summary!$5:$59,$A6,H$67)</f>
        <v>0.23703611201679442</v>
      </c>
      <c r="I6" s="263">
        <f ca="1">INDEX(Summary!$5:$59,$A6,I$67)</f>
        <v>0.21234577144352645</v>
      </c>
      <c r="J6" s="263">
        <f ca="1">INDEX(Summary!$5:$59,$A6,J$67)</f>
        <v>9.3828142678731782E-2</v>
      </c>
      <c r="K6" s="263">
        <f ca="1">INDEX(Summary!$5:$59,$A6,K$67)</f>
        <v>0.1086424111076944</v>
      </c>
      <c r="L6" s="257">
        <f>INDEX(Summary!$5:$59,$A6,L$67)</f>
        <v>405</v>
      </c>
      <c r="M6" s="257">
        <f>INDEX(Summary!$5:$59,$A6,M$67)</f>
        <v>147</v>
      </c>
      <c r="N6" s="257">
        <f>INDEX(Summary!$5:$59,$A6,N$67)</f>
        <v>258</v>
      </c>
      <c r="O6" s="257">
        <f>INDEX(Summary!$5:$59,$A6,O$67)</f>
        <v>405</v>
      </c>
      <c r="P6" s="257">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3">
        <f ca="1">INDEX(Summary!$5:$59,$A7,H$67)</f>
        <v>0.31730710404044749</v>
      </c>
      <c r="I7" s="263">
        <f ca="1">INDEX(Summary!$5:$59,$A7,I$67)</f>
        <v>0.15705113395723114</v>
      </c>
      <c r="J7" s="263">
        <f ca="1">INDEX(Summary!$5:$59,$A7,J$67)</f>
        <v>5.7692784718536422E-2</v>
      </c>
      <c r="K7" s="263">
        <f ca="1">INDEX(Summary!$5:$59,$A7,K$67)</f>
        <v>7.3717076817586838E-2</v>
      </c>
      <c r="L7" s="257">
        <f>INDEX(Summary!$5:$59,$A7,L$67)</f>
        <v>312</v>
      </c>
      <c r="M7" s="257">
        <f>INDEX(Summary!$5:$59,$A7,M$67)</f>
        <v>115</v>
      </c>
      <c r="N7" s="257">
        <f>INDEX(Summary!$5:$59,$A7,N$67)</f>
        <v>197</v>
      </c>
      <c r="O7" s="257">
        <f>INDEX(Summary!$5:$59,$A7,O$67)</f>
        <v>312</v>
      </c>
      <c r="P7" s="257">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3">
        <f ca="1">INDEX(Summary!$5:$59,$A8,H$67)</f>
        <v>0.23750049298166775</v>
      </c>
      <c r="I8" s="263">
        <f ca="1">INDEX(Summary!$5:$59,$A8,I$67)</f>
        <v>0.19999945108816106</v>
      </c>
      <c r="J8" s="263">
        <f ca="1">INDEX(Summary!$5:$59,$A8,J$67)</f>
        <v>0.21250022816066674</v>
      </c>
      <c r="K8" s="263">
        <f ca="1">INDEX(Summary!$5:$59,$A8,K$67)</f>
        <v>0.62500004476487747</v>
      </c>
      <c r="L8" s="257">
        <f>INDEX(Summary!$5:$59,$A8,L$67)</f>
        <v>80</v>
      </c>
      <c r="M8" s="257">
        <f>INDEX(Summary!$5:$59,$A8,M$67)</f>
        <v>31</v>
      </c>
      <c r="N8" s="257">
        <f>INDEX(Summary!$5:$59,$A8,N$67)</f>
        <v>49</v>
      </c>
      <c r="O8" s="257">
        <f>INDEX(Summary!$5:$59,$A8,O$67)</f>
        <v>80</v>
      </c>
      <c r="P8" s="257">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3">
        <f ca="1">INDEX(Summary!$5:$59,$A9,H$67)</f>
        <v>0.32444529931870297</v>
      </c>
      <c r="I9" s="263">
        <f ca="1">INDEX(Summary!$5:$59,$A9,I$67)</f>
        <v>0.21333353781358541</v>
      </c>
      <c r="J9" s="263">
        <f ca="1">INDEX(Summary!$5:$59,$A9,J$67)</f>
        <v>6.6667463056723691E-2</v>
      </c>
      <c r="K9" s="263">
        <f ca="1">INDEX(Summary!$5:$59,$A9,K$67)</f>
        <v>0.11111019447815383</v>
      </c>
      <c r="L9" s="257">
        <f>INDEX(Summary!$5:$59,$A9,L$67)</f>
        <v>225</v>
      </c>
      <c r="M9" s="257">
        <f>INDEX(Summary!$5:$59,$A9,M$67)</f>
        <v>225</v>
      </c>
      <c r="N9" s="257" t="e">
        <f>INDEX(Summary!$5:$59,$A9,N$67)</f>
        <v>#N/A</v>
      </c>
      <c r="O9" s="257">
        <f>INDEX(Summary!$5:$59,$A9,O$67)</f>
        <v>225</v>
      </c>
      <c r="P9" s="257">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3">
        <f ca="1">INDEX(Summary!$5:$59,$A10,H$67)</f>
        <v>0.24999994264564016</v>
      </c>
      <c r="I10" s="263">
        <f ca="1">INDEX(Summary!$5:$59,$A10,I$67)</f>
        <v>0.56249965757143738</v>
      </c>
      <c r="J10" s="263">
        <f ca="1">INDEX(Summary!$5:$59,$A10,J$67)</f>
        <v>8.9287981169019291E-3</v>
      </c>
      <c r="K10" s="263">
        <f ca="1">INDEX(Summary!$5:$59,$A10,K$67)</f>
        <v>2.7497832826878808E-7</v>
      </c>
      <c r="L10" s="257">
        <f>INDEX(Summary!$5:$59,$A10,L$67)</f>
        <v>112</v>
      </c>
      <c r="M10" s="257">
        <f>INDEX(Summary!$5:$59,$A10,M$67)</f>
        <v>53</v>
      </c>
      <c r="N10" s="257">
        <f>INDEX(Summary!$5:$59,$A10,N$67)</f>
        <v>59</v>
      </c>
      <c r="O10" s="257">
        <f>INDEX(Summary!$5:$59,$A10,O$67)</f>
        <v>112</v>
      </c>
      <c r="P10" s="257">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3">
        <f ca="1">INDEX(Summary!$5:$59,$A11,H$67)</f>
        <v>0.2755353454120707</v>
      </c>
      <c r="I11" s="263">
        <f ca="1">INDEX(Summary!$5:$59,$A11,I$67)</f>
        <v>0.16864521127634807</v>
      </c>
      <c r="J11" s="263">
        <f ca="1">INDEX(Summary!$5:$59,$A11,J$67)</f>
        <v>0.14489232975423666</v>
      </c>
      <c r="K11" s="263">
        <f ca="1">INDEX(Summary!$5:$59,$A11,K$67)</f>
        <v>0.18764786656108581</v>
      </c>
      <c r="L11" s="257">
        <f ca="1">INDEX(Summary!$5:$59,$A11,L$67)</f>
        <v>210.5</v>
      </c>
      <c r="M11" s="257">
        <f ca="1">INDEX(Summary!$5:$59,$A11,M$67)</f>
        <v>121.5</v>
      </c>
      <c r="N11" s="257">
        <f>INDEX(Summary!$5:$59,$A11,N$67)</f>
        <v>89</v>
      </c>
      <c r="O11" s="257">
        <f ca="1">INDEX(Summary!$5:$59,$A11,O$67)</f>
        <v>210.5</v>
      </c>
      <c r="P11" s="257">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3">
        <f ca="1">INDEX(Summary!$5:$59,$A12,H$67)</f>
        <v>0.25624989118165487</v>
      </c>
      <c r="I12" s="263">
        <f ca="1">INDEX(Summary!$5:$59,$A12,I$67)</f>
        <v>0.27500096703799437</v>
      </c>
      <c r="J12" s="263">
        <f ca="1">INDEX(Summary!$5:$59,$A12,J$67)</f>
        <v>0.10000087856778869</v>
      </c>
      <c r="K12" s="263">
        <f ca="1">INDEX(Summary!$5:$59,$A12,K$67)</f>
        <v>0.17500052056176948</v>
      </c>
      <c r="L12" s="257">
        <f>INDEX(Summary!$5:$59,$A12,L$67)</f>
        <v>160</v>
      </c>
      <c r="M12" s="257">
        <f>INDEX(Summary!$5:$59,$A12,M$67)</f>
        <v>66</v>
      </c>
      <c r="N12" s="257">
        <f>INDEX(Summary!$5:$59,$A12,N$67)</f>
        <v>94</v>
      </c>
      <c r="O12" s="257">
        <f>INDEX(Summary!$5:$59,$A12,O$67)</f>
        <v>160</v>
      </c>
      <c r="P12" s="257">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3">
        <f ca="1">INDEX(Summary!$5:$59,$A13,H$67)</f>
        <v>0.25780295773998774</v>
      </c>
      <c r="I13" s="263">
        <f ca="1">INDEX(Summary!$5:$59,$A13,I$67)</f>
        <v>7.5145349068279549E-2</v>
      </c>
      <c r="J13" s="263">
        <f ca="1">INDEX(Summary!$5:$59,$A13,J$67)</f>
        <v>0.32485486867132951</v>
      </c>
      <c r="K13" s="263">
        <f ca="1">INDEX(Summary!$5:$59,$A13,K$67)</f>
        <v>0.37687848854582817</v>
      </c>
      <c r="L13" s="257">
        <f ca="1">INDEX(Summary!$5:$59,$A13,L$67)</f>
        <v>865</v>
      </c>
      <c r="M13" s="257">
        <f ca="1">INDEX(Summary!$5:$59,$A13,M$67)</f>
        <v>307</v>
      </c>
      <c r="N13" s="257">
        <f ca="1">INDEX(Summary!$5:$59,$A13,N$67)</f>
        <v>558</v>
      </c>
      <c r="O13" s="257">
        <f ca="1">INDEX(Summary!$5:$59,$A13,O$67)</f>
        <v>865</v>
      </c>
      <c r="P13" s="257">
        <f ca="1">INDEX(Summary!$5:$59,$A13,P$67)</f>
        <v>307</v>
      </c>
      <c r="Q13" s="52">
        <f t="shared" si="1"/>
        <v>26482</v>
      </c>
      <c r="R13" s="130">
        <f t="shared" si="8"/>
        <v>0</v>
      </c>
      <c r="T13" s="52">
        <f ca="1">INDEX(Summary!$5:$59,$A13,T$67)</f>
        <v>558</v>
      </c>
      <c r="U13" s="52">
        <f t="shared" ca="1" si="9"/>
        <v>6</v>
      </c>
      <c r="V13" s="52">
        <f t="shared" ca="1" si="2"/>
        <v>1</v>
      </c>
      <c r="W13" s="52">
        <f t="shared" ca="1" si="3"/>
        <v>5</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3">
        <f ca="1">INDEX(Summary!$5:$59,$A14,H$67)</f>
        <v>0.23195961209188329</v>
      </c>
      <c r="I14" s="263">
        <f ca="1">INDEX(Summary!$5:$59,$A14,I$67)</f>
        <v>0.10652966899475905</v>
      </c>
      <c r="J14" s="263">
        <f ca="1">INDEX(Summary!$5:$59,$A14,J$67)</f>
        <v>0.30927873826286278</v>
      </c>
      <c r="K14" s="263">
        <f ca="1">INDEX(Summary!$5:$59,$A14,K$67)</f>
        <v>0.56700932938821946</v>
      </c>
      <c r="L14" s="257">
        <f ca="1">INDEX(Summary!$5:$59,$A14,L$67)</f>
        <v>291</v>
      </c>
      <c r="M14" s="257">
        <f ca="1">INDEX(Summary!$5:$59,$A14,M$67)</f>
        <v>84</v>
      </c>
      <c r="N14" s="257">
        <f>INDEX(Summary!$5:$59,$A14,N$67)</f>
        <v>207</v>
      </c>
      <c r="O14" s="257">
        <f ca="1">INDEX(Summary!$5:$59,$A14,O$67)</f>
        <v>291</v>
      </c>
      <c r="P14" s="257">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3">
        <f ca="1">INDEX(Summary!$5:$59,$A15,H$67)</f>
        <v>0.28399380690746256</v>
      </c>
      <c r="I15" s="263">
        <f ca="1">INDEX(Summary!$5:$59,$A15,I$67)</f>
        <v>9.6386519255648381E-2</v>
      </c>
      <c r="J15" s="263">
        <f ca="1">INDEX(Summary!$5:$59,$A15,J$67)</f>
        <v>0.2822719594732736</v>
      </c>
      <c r="K15" s="263">
        <f ca="1">INDEX(Summary!$5:$59,$A15,K$67)</f>
        <v>0.37177230455285382</v>
      </c>
      <c r="L15" s="257">
        <f>INDEX(Summary!$5:$59,$A15,L$67)</f>
        <v>581</v>
      </c>
      <c r="M15" s="257">
        <f>INDEX(Summary!$5:$59,$A15,M$67)</f>
        <v>202</v>
      </c>
      <c r="N15" s="257">
        <f>INDEX(Summary!$5:$59,$A15,N$67)</f>
        <v>379</v>
      </c>
      <c r="O15" s="257">
        <f>INDEX(Summary!$5:$59,$A15,O$67)</f>
        <v>581</v>
      </c>
      <c r="P15" s="257">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3">
        <f ca="1">INDEX(Summary!$5:$59,$A16,H$67)</f>
        <v>0.26371643484870333</v>
      </c>
      <c r="I16" s="263">
        <f ca="1">INDEX(Summary!$5:$59,$A16,I$67)</f>
        <v>0.13097378113895616</v>
      </c>
      <c r="J16" s="263">
        <f ca="1">INDEX(Summary!$5:$59,$A16,J$67)</f>
        <v>0.22123819988014848</v>
      </c>
      <c r="K16" s="263">
        <f ca="1">INDEX(Summary!$5:$59,$A16,K$67)</f>
        <v>0.45663724516050375</v>
      </c>
      <c r="L16" s="257">
        <f>INDEX(Summary!$5:$59,$A16,L$67)</f>
        <v>565</v>
      </c>
      <c r="M16" s="257">
        <f>INDEX(Summary!$5:$59,$A16,M$67)</f>
        <v>222</v>
      </c>
      <c r="N16" s="257">
        <f>INDEX(Summary!$5:$59,$A16,N$67)</f>
        <v>343</v>
      </c>
      <c r="O16" s="257">
        <f>INDEX(Summary!$5:$59,$A16,O$67)</f>
        <v>565</v>
      </c>
      <c r="P16" s="257">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3">
        <f ca="1">INDEX(Summary!$5:$59,$A17,H$67)</f>
        <v>0.30890105421504138</v>
      </c>
      <c r="I17" s="263">
        <f ca="1">INDEX(Summary!$5:$59,$A17,I$67)</f>
        <v>0.15706781934877517</v>
      </c>
      <c r="J17" s="263">
        <f ca="1">INDEX(Summary!$5:$59,$A17,J$67)</f>
        <v>0.20680554318977265</v>
      </c>
      <c r="K17" s="263">
        <f ca="1">INDEX(Summary!$5:$59,$A17,K$67)</f>
        <v>0.32198950766533996</v>
      </c>
      <c r="L17" s="257">
        <f>INDEX(Summary!$5:$59,$A17,L$67)</f>
        <v>382</v>
      </c>
      <c r="M17" s="257">
        <f>INDEX(Summary!$5:$59,$A17,M$67)</f>
        <v>121</v>
      </c>
      <c r="N17" s="257">
        <f>INDEX(Summary!$5:$59,$A17,N$67)</f>
        <v>261</v>
      </c>
      <c r="O17" s="257">
        <f>INDEX(Summary!$5:$59,$A17,O$67)</f>
        <v>382</v>
      </c>
      <c r="P17" s="257">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3">
        <f ca="1">INDEX(Summary!$5:$59,$A18,H$67)</f>
        <v>0.23113117700435368</v>
      </c>
      <c r="I18" s="263">
        <f ca="1">INDEX(Summary!$5:$59,$A18,I$67)</f>
        <v>8.4905953182308577E-2</v>
      </c>
      <c r="J18" s="263">
        <f ca="1">INDEX(Summary!$5:$59,$A18,J$67)</f>
        <v>0.31603740207527209</v>
      </c>
      <c r="K18" s="263">
        <f ca="1">INDEX(Summary!$5:$59,$A18,K$67)</f>
        <v>0.48113200940474893</v>
      </c>
      <c r="L18" s="257">
        <f>INDEX(Summary!$5:$59,$A18,L$67)</f>
        <v>212</v>
      </c>
      <c r="M18" s="257">
        <f>INDEX(Summary!$5:$59,$A18,M$67)</f>
        <v>102</v>
      </c>
      <c r="N18" s="257">
        <f>INDEX(Summary!$5:$59,$A18,N$67)</f>
        <v>110</v>
      </c>
      <c r="O18" s="257">
        <f>INDEX(Summary!$5:$59,$A18,O$67)</f>
        <v>212</v>
      </c>
      <c r="P18" s="257">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3">
        <f ca="1">INDEX(Summary!$5:$59,$A19,H$67)</f>
        <v>0.19469040268703722</v>
      </c>
      <c r="I19" s="263">
        <f ca="1">INDEX(Summary!$5:$59,$A19,I$67)</f>
        <v>0.20354058030062636</v>
      </c>
      <c r="J19" s="263">
        <f ca="1">INDEX(Summary!$5:$59,$A19,J$67)</f>
        <v>0.1769907549609564</v>
      </c>
      <c r="K19" s="263">
        <f ca="1">INDEX(Summary!$5:$59,$A19,K$67)</f>
        <v>0.44247792049885437</v>
      </c>
      <c r="L19" s="257">
        <f>INDEX(Summary!$5:$59,$A19,L$67)</f>
        <v>113</v>
      </c>
      <c r="M19" s="257" t="e">
        <f>INDEX(Summary!$5:$59,$A19,M$67)</f>
        <v>#N/A</v>
      </c>
      <c r="N19" s="257">
        <f>INDEX(Summary!$5:$59,$A19,N$67)</f>
        <v>113</v>
      </c>
      <c r="O19" s="257">
        <f>INDEX(Summary!$5:$59,$A19,O$67)</f>
        <v>113</v>
      </c>
      <c r="P19" s="257"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3">
        <f ca="1">INDEX(Summary!$5:$59,$A20,H$67)</f>
        <v>0.15819129416615271</v>
      </c>
      <c r="I20" s="263">
        <f ca="1">INDEX(Summary!$5:$59,$A20,I$67)</f>
        <v>0.44067788726265894</v>
      </c>
      <c r="J20" s="263">
        <f ca="1">INDEX(Summary!$5:$59,$A20,J$67)</f>
        <v>2.8248400506335588E-2</v>
      </c>
      <c r="K20" s="263">
        <f ca="1">INDEX(Summary!$5:$59,$A20,K$67)</f>
        <v>3.9548807426922801E-2</v>
      </c>
      <c r="L20" s="257">
        <f>INDEX(Summary!$5:$59,$A20,L$67)</f>
        <v>177</v>
      </c>
      <c r="M20" s="257">
        <f>INDEX(Summary!$5:$59,$A20,M$67)</f>
        <v>62</v>
      </c>
      <c r="N20" s="257">
        <f>INDEX(Summary!$5:$59,$A20,N$67)</f>
        <v>115</v>
      </c>
      <c r="O20" s="257">
        <f>INDEX(Summary!$5:$59,$A20,O$67)</f>
        <v>177</v>
      </c>
      <c r="P20" s="257">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3">
        <f ca="1">INDEX(Summary!$5:$59,$A21,H$67)</f>
        <v>0.17901278469007173</v>
      </c>
      <c r="I21" s="263">
        <f ca="1">INDEX(Summary!$5:$59,$A21,I$67)</f>
        <v>0.58024729256246532</v>
      </c>
      <c r="J21" s="263">
        <f ca="1">INDEX(Summary!$5:$59,$A21,J$67)</f>
        <v>4.3209197853625439E-2</v>
      </c>
      <c r="K21" s="263">
        <f ca="1">INDEX(Summary!$5:$59,$A21,K$67)</f>
        <v>0.11111175973032417</v>
      </c>
      <c r="L21" s="257">
        <f>INDEX(Summary!$5:$59,$A21,L$67)</f>
        <v>162</v>
      </c>
      <c r="M21" s="257">
        <f>INDEX(Summary!$5:$59,$A21,M$67)</f>
        <v>63</v>
      </c>
      <c r="N21" s="257">
        <f>INDEX(Summary!$5:$59,$A21,N$67)</f>
        <v>99</v>
      </c>
      <c r="O21" s="257">
        <f>INDEX(Summary!$5:$59,$A21,O$67)</f>
        <v>162</v>
      </c>
      <c r="P21" s="257">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3">
        <f ca="1">INDEX(Summary!$5:$59,$A22,H$67)</f>
        <v>0.26490054694980808</v>
      </c>
      <c r="I22" s="263">
        <f ca="1">INDEX(Summary!$5:$59,$A22,I$67)</f>
        <v>0.58278124275706988</v>
      </c>
      <c r="J22" s="263">
        <f ca="1">INDEX(Summary!$5:$59,$A22,J$67)</f>
        <v>0.11920472123611971</v>
      </c>
      <c r="K22" s="263">
        <f ca="1">INDEX(Summary!$5:$59,$A22,K$67)</f>
        <v>0.22516587165449387</v>
      </c>
      <c r="L22" s="257">
        <f>INDEX(Summary!$5:$59,$A22,L$67)</f>
        <v>151</v>
      </c>
      <c r="M22" s="257">
        <f>INDEX(Summary!$5:$59,$A22,M$67)</f>
        <v>74</v>
      </c>
      <c r="N22" s="257">
        <f>INDEX(Summary!$5:$59,$A22,N$67)</f>
        <v>77</v>
      </c>
      <c r="O22" s="257">
        <f>INDEX(Summary!$5:$59,$A22,O$67)</f>
        <v>151</v>
      </c>
      <c r="P22" s="257">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3">
        <f ca="1">INDEX(Summary!$5:$59,$A23,H$67)</f>
        <v>0.14093918961961455</v>
      </c>
      <c r="I23" s="263">
        <f ca="1">INDEX(Summary!$5:$59,$A23,I$67)</f>
        <v>0.28187998712255757</v>
      </c>
      <c r="J23" s="263">
        <f ca="1">INDEX(Summary!$5:$59,$A23,J$67)</f>
        <v>0.33556957555407502</v>
      </c>
      <c r="K23" s="263">
        <f ca="1">INDEX(Summary!$5:$59,$A23,K$67)</f>
        <v>0.79194620124930393</v>
      </c>
      <c r="L23" s="257">
        <f>INDEX(Summary!$5:$59,$A23,L$67)</f>
        <v>149</v>
      </c>
      <c r="M23" s="257">
        <f>INDEX(Summary!$5:$59,$A23,M$67)</f>
        <v>52</v>
      </c>
      <c r="N23" s="257">
        <f>INDEX(Summary!$5:$59,$A23,N$67)</f>
        <v>97</v>
      </c>
      <c r="O23" s="257">
        <f>INDEX(Summary!$5:$59,$A23,O$67)</f>
        <v>149</v>
      </c>
      <c r="P23" s="257">
        <f>INDEX(Summary!$5:$59,$A23,P$67)</f>
        <v>52</v>
      </c>
      <c r="Q23" s="52">
        <f t="shared" si="1"/>
        <v>24094</v>
      </c>
      <c r="R23" s="130">
        <f t="shared" si="8"/>
        <v>2.9</v>
      </c>
      <c r="T23" s="52">
        <f>INDEX(Summary!$5:$59,$A23,T$67)</f>
        <v>97</v>
      </c>
      <c r="U23" s="52">
        <f t="shared" si="9"/>
        <v>2</v>
      </c>
      <c r="V23" s="52">
        <f t="shared" ca="1" si="2"/>
        <v>3</v>
      </c>
      <c r="W23" s="52">
        <f t="shared" ca="1" si="3"/>
        <v>5</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3">
        <f ca="1">INDEX(Summary!$5:$59,$A24,H$67)</f>
        <v>0.11428664127925352</v>
      </c>
      <c r="I24" s="263">
        <f ca="1">INDEX(Summary!$5:$59,$A24,I$67)</f>
        <v>0.34285669831968651</v>
      </c>
      <c r="J24" s="263">
        <f ca="1">INDEX(Summary!$5:$59,$A24,J$67)</f>
        <v>0.17142934583957045</v>
      </c>
      <c r="K24" s="263">
        <f ca="1">INDEX(Summary!$5:$59,$A24,K$67)</f>
        <v>0.5714293116246707</v>
      </c>
      <c r="L24" s="257">
        <f>INDEX(Summary!$5:$59,$A24,L$67)</f>
        <v>35</v>
      </c>
      <c r="M24" s="257">
        <f>INDEX(Summary!$5:$59,$A24,M$67)</f>
        <v>35</v>
      </c>
      <c r="N24" s="257" t="e">
        <f>INDEX(Summary!$5:$59,$A24,N$67)</f>
        <v>#N/A</v>
      </c>
      <c r="O24" s="257">
        <f>INDEX(Summary!$5:$59,$A24,O$67)</f>
        <v>35</v>
      </c>
      <c r="P24" s="257">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3">
        <f ca="1">INDEX(Summary!$5:$59,$A25,H$67)</f>
        <v>0.23287739957133782</v>
      </c>
      <c r="I25" s="263">
        <f ca="1">INDEX(Summary!$5:$59,$A25,I$67)</f>
        <v>0.31702457624014119</v>
      </c>
      <c r="J25" s="263">
        <f ca="1">INDEX(Summary!$5:$59,$A25,J$67)</f>
        <v>0.11741734438131667</v>
      </c>
      <c r="K25" s="263">
        <f ca="1">INDEX(Summary!$5:$59,$A25,K$67)</f>
        <v>0.37377746437817072</v>
      </c>
      <c r="L25" s="257">
        <f ca="1">INDEX(Summary!$5:$59,$A25,L$67)</f>
        <v>255.5</v>
      </c>
      <c r="M25" s="257">
        <f ca="1">INDEX(Summary!$5:$59,$A25,M$67)</f>
        <v>97.5</v>
      </c>
      <c r="N25" s="257">
        <f ca="1">INDEX(Summary!$5:$59,$A25,N$67)</f>
        <v>158</v>
      </c>
      <c r="O25" s="257">
        <f ca="1">INDEX(Summary!$5:$59,$A25,O$67)</f>
        <v>255.5</v>
      </c>
      <c r="P25" s="257">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3">
        <f ca="1">INDEX(Summary!$5:$59,$A26,H$67)</f>
        <v>0.20833236835431665</v>
      </c>
      <c r="I26" s="263">
        <f ca="1">INDEX(Summary!$5:$59,$A26,I$67)</f>
        <v>4.4445025508351194E-2</v>
      </c>
      <c r="J26" s="263">
        <f ca="1">INDEX(Summary!$5:$59,$A26,J$67)</f>
        <v>0.35555510443507826</v>
      </c>
      <c r="K26" s="263">
        <f ca="1">INDEX(Summary!$5:$59,$A26,K$67)</f>
        <v>0.71111071131913128</v>
      </c>
      <c r="L26" s="257">
        <f>INDEX(Summary!$5:$59,$A26,L$67)</f>
        <v>360</v>
      </c>
      <c r="M26" s="257" t="e">
        <f>INDEX(Summary!$5:$59,$A26,M$67)</f>
        <v>#N/A</v>
      </c>
      <c r="N26" s="257">
        <f>INDEX(Summary!$5:$59,$A26,N$67)</f>
        <v>360</v>
      </c>
      <c r="O26" s="257">
        <f>INDEX(Summary!$5:$59,$A26,O$67)</f>
        <v>360</v>
      </c>
      <c r="P26" s="257"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4">
        <f ca="1">INDEX(Summary!$5:$59,$A27,H$67)</f>
        <v>0.19697037564706035</v>
      </c>
      <c r="I27" s="263">
        <f ca="1">INDEX(Summary!$5:$59,$A27,I$67)</f>
        <v>0.14394011741826571</v>
      </c>
      <c r="J27" s="263">
        <f ca="1">INDEX(Summary!$5:$59,$A27,J$67)</f>
        <v>0.26515183853809132</v>
      </c>
      <c r="K27" s="263">
        <f ca="1">INDEX(Summary!$5:$59,$A27,K$67)</f>
        <v>0.49242480918959047</v>
      </c>
      <c r="L27" s="257">
        <f>INDEX(Summary!$5:$59,$A27,L$67)</f>
        <v>132</v>
      </c>
      <c r="M27" s="257" t="e">
        <f>INDEX(Summary!$5:$59,$A27,M$67)</f>
        <v>#N/A</v>
      </c>
      <c r="N27" s="257">
        <f>INDEX(Summary!$5:$59,$A27,N$67)</f>
        <v>132</v>
      </c>
      <c r="O27" s="257">
        <f>INDEX(Summary!$5:$59,$A27,O$67)</f>
        <v>132</v>
      </c>
      <c r="P27" s="257"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3">
        <f ca="1">INDEX(Summary!$5:$59,$A28,H$67)</f>
        <v>0.33384864795925123</v>
      </c>
      <c r="I28" s="263">
        <f ca="1">INDEX(Summary!$5:$59,$A28,I$67)</f>
        <v>0.16718123364553683</v>
      </c>
      <c r="J28" s="263">
        <f ca="1">INDEX(Summary!$5:$59,$A28,J$67)</f>
        <v>9.0534419614597683E-2</v>
      </c>
      <c r="K28" s="263">
        <f ca="1">INDEX(Summary!$5:$59,$A28,K$67)</f>
        <v>0.14969095322906129</v>
      </c>
      <c r="L28" s="257">
        <f ca="1">INDEX(Summary!$5:$59,$A28,L$67)</f>
        <v>972</v>
      </c>
      <c r="M28" s="257">
        <f ca="1">INDEX(Summary!$5:$59,$A28,M$67)</f>
        <v>458</v>
      </c>
      <c r="N28" s="257">
        <f ca="1">INDEX(Summary!$5:$59,$A28,N$67)</f>
        <v>514</v>
      </c>
      <c r="O28" s="257">
        <f ca="1">INDEX(Summary!$5:$59,$A28,O$67)</f>
        <v>972</v>
      </c>
      <c r="P28" s="257">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3">
        <f ca="1">INDEX(Summary!$5:$59,$A29,H$67)</f>
        <v>0.27488792227509107</v>
      </c>
      <c r="I29" s="263">
        <f ca="1">INDEX(Summary!$5:$59,$A29,I$67)</f>
        <v>5.0520530023559863E-2</v>
      </c>
      <c r="J29" s="263">
        <f ca="1">INDEX(Summary!$5:$59,$A29,J$67)</f>
        <v>0.32689504834273647</v>
      </c>
      <c r="K29" s="263">
        <f ca="1">INDEX(Summary!$5:$59,$A29,K$67)</f>
        <v>0.7563149508960082</v>
      </c>
      <c r="L29" s="257">
        <f>INDEX(Summary!$5:$59,$A29,L$67)</f>
        <v>673</v>
      </c>
      <c r="M29" s="257">
        <f>INDEX(Summary!$5:$59,$A29,M$67)</f>
        <v>308</v>
      </c>
      <c r="N29" s="257">
        <f>INDEX(Summary!$5:$59,$A29,N$67)</f>
        <v>365</v>
      </c>
      <c r="O29" s="257">
        <f>INDEX(Summary!$5:$59,$A29,O$67)</f>
        <v>673</v>
      </c>
      <c r="P29" s="257">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3">
        <f ca="1">INDEX(Summary!$5:$59,$A30,H$67)</f>
        <v>0.20906013017723213</v>
      </c>
      <c r="I30" s="263">
        <f ca="1">INDEX(Summary!$5:$59,$A30,I$67)</f>
        <v>0.12195078647170514</v>
      </c>
      <c r="J30" s="263">
        <f ca="1">INDEX(Summary!$5:$59,$A30,J$67)</f>
        <v>0.28571485973467109</v>
      </c>
      <c r="K30" s="263">
        <f ca="1">INDEX(Summary!$5:$59,$A30,K$67)</f>
        <v>0.98257742748706856</v>
      </c>
      <c r="L30" s="257">
        <f>INDEX(Summary!$5:$59,$A30,L$67)</f>
        <v>287</v>
      </c>
      <c r="M30" s="257">
        <f>INDEX(Summary!$5:$59,$A30,M$67)</f>
        <v>117</v>
      </c>
      <c r="N30" s="257">
        <f>INDEX(Summary!$5:$59,$A30,N$67)</f>
        <v>170</v>
      </c>
      <c r="O30" s="257">
        <f>INDEX(Summary!$5:$59,$A30,O$67)</f>
        <v>287</v>
      </c>
      <c r="P30" s="257">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3">
        <f ca="1">INDEX(Summary!$5:$59,$A31,H$67)</f>
        <v>0.26833255829028602</v>
      </c>
      <c r="I31" s="263">
        <f ca="1">INDEX(Summary!$5:$59,$A31,I$67)</f>
        <v>0.31833401387539556</v>
      </c>
      <c r="J31" s="263">
        <f ca="1">INDEX(Summary!$5:$59,$A31,J$67)</f>
        <v>5.3333054957774982E-2</v>
      </c>
      <c r="K31" s="263">
        <f ca="1">INDEX(Summary!$5:$59,$A31,K$67)</f>
        <v>0.19999943406641865</v>
      </c>
      <c r="L31" s="257">
        <f>INDEX(Summary!$5:$59,$A31,L$67)</f>
        <v>600</v>
      </c>
      <c r="M31" s="257">
        <f>INDEX(Summary!$5:$59,$A31,M$67)</f>
        <v>293</v>
      </c>
      <c r="N31" s="257">
        <f>INDEX(Summary!$5:$59,$A31,N$67)</f>
        <v>307</v>
      </c>
      <c r="O31" s="257">
        <f>INDEX(Summary!$5:$59,$A31,O$67)</f>
        <v>600</v>
      </c>
      <c r="P31" s="257">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3">
        <f ca="1">INDEX(Summary!$5:$59,$A32,H$67)</f>
        <v>0.22433382792282214</v>
      </c>
      <c r="I32" s="263">
        <f ca="1">INDEX(Summary!$5:$59,$A32,I$67)</f>
        <v>0.39163520298849896</v>
      </c>
      <c r="J32" s="263">
        <f ca="1">INDEX(Summary!$5:$59,$A32,J$67)</f>
        <v>0.12167235911986833</v>
      </c>
      <c r="K32" s="263">
        <f ca="1">INDEX(Summary!$5:$59,$A32,K$67)</f>
        <v>0.28897306351090912</v>
      </c>
      <c r="L32" s="257">
        <f>INDEX(Summary!$5:$59,$A32,L$67)</f>
        <v>263</v>
      </c>
      <c r="M32" s="257">
        <f>INDEX(Summary!$5:$59,$A32,M$67)</f>
        <v>108</v>
      </c>
      <c r="N32" s="257">
        <f>INDEX(Summary!$5:$59,$A32,N$67)</f>
        <v>155</v>
      </c>
      <c r="O32" s="257">
        <f>INDEX(Summary!$5:$59,$A32,O$67)</f>
        <v>263</v>
      </c>
      <c r="P32" s="257">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3">
        <f ca="1">INDEX(Summary!$5:$59,$A33,H$67)</f>
        <v>0.2080929068251488</v>
      </c>
      <c r="I33" s="263">
        <f ca="1">INDEX(Summary!$5:$59,$A33,I$67)</f>
        <v>0.20809186266831062</v>
      </c>
      <c r="J33" s="263">
        <f ca="1">INDEX(Summary!$5:$59,$A33,J$67)</f>
        <v>0.28323648371112886</v>
      </c>
      <c r="K33" s="263">
        <f ca="1">INDEX(Summary!$5:$59,$A33,K$67)</f>
        <v>0.92485450111756518</v>
      </c>
      <c r="L33" s="257">
        <f>INDEX(Summary!$5:$59,$A33,L$67)</f>
        <v>173</v>
      </c>
      <c r="M33" s="257">
        <f>INDEX(Summary!$5:$59,$A33,M$67)</f>
        <v>59</v>
      </c>
      <c r="N33" s="257">
        <f>INDEX(Summary!$5:$59,$A33,N$67)</f>
        <v>114</v>
      </c>
      <c r="O33" s="257">
        <f>INDEX(Summary!$5:$59,$A33,O$67)</f>
        <v>173</v>
      </c>
      <c r="P33" s="257">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3">
        <f ca="1">INDEX(Summary!$5:$59,$A34,H$67)</f>
        <v>0.22580642157590011</v>
      </c>
      <c r="I34" s="263">
        <f ca="1">INDEX(Summary!$5:$59,$A34,I$67)</f>
        <v>0.45967813674605157</v>
      </c>
      <c r="J34" s="263">
        <f ca="1">INDEX(Summary!$5:$59,$A34,J$67)</f>
        <v>0.14516100811279453</v>
      </c>
      <c r="K34" s="263">
        <f ca="1">INDEX(Summary!$5:$59,$A34,K$67)</f>
        <v>0.50806420160138155</v>
      </c>
      <c r="L34" s="257">
        <f>INDEX(Summary!$5:$59,$A34,L$67)</f>
        <v>124</v>
      </c>
      <c r="M34" s="257">
        <f>INDEX(Summary!$5:$59,$A34,M$67)</f>
        <v>57</v>
      </c>
      <c r="N34" s="257">
        <f>INDEX(Summary!$5:$59,$A34,N$67)</f>
        <v>67</v>
      </c>
      <c r="O34" s="257">
        <f>INDEX(Summary!$5:$59,$A34,O$67)</f>
        <v>124</v>
      </c>
      <c r="P34" s="257">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3">
        <f ca="1">INDEX(Summary!$5:$59,$A35,H$67)</f>
        <v>0.23750026940971611</v>
      </c>
      <c r="I35" s="263">
        <f ca="1">INDEX(Summary!$5:$59,$A35,I$67)</f>
        <v>0.12499958973890084</v>
      </c>
      <c r="J35" s="263">
        <f ca="1">INDEX(Summary!$5:$59,$A35,J$67)</f>
        <v>0.28749909342001889</v>
      </c>
      <c r="K35" s="263">
        <f ca="1">INDEX(Summary!$5:$59,$A35,K$67)</f>
        <v>0.96249914245822754</v>
      </c>
      <c r="L35" s="257">
        <f>INDEX(Summary!$5:$59,$A35,L$67)</f>
        <v>160</v>
      </c>
      <c r="M35" s="257">
        <f>INDEX(Summary!$5:$59,$A35,M$67)</f>
        <v>67</v>
      </c>
      <c r="N35" s="257">
        <f>INDEX(Summary!$5:$59,$A35,N$67)</f>
        <v>93</v>
      </c>
      <c r="O35" s="257">
        <f>INDEX(Summary!$5:$59,$A35,O$67)</f>
        <v>160</v>
      </c>
      <c r="P35" s="257">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3">
        <f ca="1">INDEX(Summary!$5:$59,$A36,H$67)</f>
        <v>0.24719020855982723</v>
      </c>
      <c r="I36" s="263">
        <f ca="1">INDEX(Summary!$5:$59,$A36,I$67)</f>
        <v>0.34831459127168368</v>
      </c>
      <c r="J36" s="263">
        <f ca="1">INDEX(Summary!$5:$59,$A36,J$67)</f>
        <v>0.13483076952522177</v>
      </c>
      <c r="K36" s="263">
        <f ca="1">INDEX(Summary!$5:$59,$A36,K$67)</f>
        <v>0.25842744134958689</v>
      </c>
      <c r="L36" s="257">
        <f>INDEX(Summary!$5:$59,$A36,L$67)</f>
        <v>89</v>
      </c>
      <c r="M36" s="257">
        <f>INDEX(Summary!$5:$59,$A36,M$67)</f>
        <v>34</v>
      </c>
      <c r="N36" s="257">
        <f>INDEX(Summary!$5:$59,$A36,N$67)</f>
        <v>55</v>
      </c>
      <c r="O36" s="257">
        <f>INDEX(Summary!$5:$59,$A36,O$67)</f>
        <v>89</v>
      </c>
      <c r="P36" s="257">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3">
        <f ca="1">INDEX(Summary!$5:$59,$A37,H$67)</f>
        <v>0.26851803966097632</v>
      </c>
      <c r="I37" s="263">
        <f ca="1">INDEX(Summary!$5:$59,$A37,I$67)</f>
        <v>9.2592940871660936E-2</v>
      </c>
      <c r="J37" s="263">
        <f ca="1">INDEX(Summary!$5:$59,$A37,J$67)</f>
        <v>0.17592509576037638</v>
      </c>
      <c r="K37" s="263">
        <f ca="1">INDEX(Summary!$5:$59,$A37,K$67)</f>
        <v>0.72222146908741824</v>
      </c>
      <c r="L37" s="257">
        <f ca="1">INDEX(Summary!$5:$59,$A37,L$67)</f>
        <v>108</v>
      </c>
      <c r="M37" s="257">
        <f ca="1">INDEX(Summary!$5:$59,$A37,M$67)</f>
        <v>41</v>
      </c>
      <c r="N37" s="257">
        <f ca="1">INDEX(Summary!$5:$59,$A37,N$67)</f>
        <v>67</v>
      </c>
      <c r="O37" s="257">
        <f ca="1">INDEX(Summary!$5:$59,$A37,O$67)</f>
        <v>108</v>
      </c>
      <c r="P37" s="257">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3">
        <f ca="1">INDEX(Summary!$5:$59,$A38,H$67)</f>
        <v>0.15624952850663357</v>
      </c>
      <c r="I38" s="263">
        <f ca="1">INDEX(Summary!$5:$59,$A38,I$67)</f>
        <v>0.23437415426089175</v>
      </c>
      <c r="J38" s="263">
        <f ca="1">INDEX(Summary!$5:$59,$A38,J$67)</f>
        <v>0.14062421908795683</v>
      </c>
      <c r="K38" s="263">
        <f ca="1">INDEX(Summary!$5:$59,$A38,K$67)</f>
        <v>0.74999919445467689</v>
      </c>
      <c r="L38" s="257">
        <f>INDEX(Summary!$5:$59,$A38,L$67)</f>
        <v>64</v>
      </c>
      <c r="M38" s="257">
        <f>INDEX(Summary!$5:$59,$A38,M$67)</f>
        <v>27</v>
      </c>
      <c r="N38" s="257">
        <f>INDEX(Summary!$5:$59,$A38,N$67)</f>
        <v>37</v>
      </c>
      <c r="O38" s="257">
        <f>INDEX(Summary!$5:$59,$A38,O$67)</f>
        <v>64</v>
      </c>
      <c r="P38" s="257">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3">
        <f ca="1">INDEX(Summary!$5:$59,$A39,H$67)</f>
        <v>0.22222128553856552</v>
      </c>
      <c r="I39" s="263">
        <f ca="1">INDEX(Summary!$5:$59,$A39,I$67)</f>
        <v>0.44444493580422167</v>
      </c>
      <c r="J39" s="263">
        <f ca="1">INDEX(Summary!$5:$59,$A39,J$67)</f>
        <v>-1.3299642136279588E-7</v>
      </c>
      <c r="K39" s="263">
        <f ca="1">INDEX(Summary!$5:$59,$A39,K$67)</f>
        <v>-5.8946048262724054E-7</v>
      </c>
      <c r="L39" s="257">
        <f>INDEX(Summary!$5:$59,$A39,L$67)</f>
        <v>36</v>
      </c>
      <c r="M39" s="257">
        <f>INDEX(Summary!$5:$59,$A39,M$67)</f>
        <v>36</v>
      </c>
      <c r="N39" s="257" t="e">
        <f>INDEX(Summary!$5:$59,$A39,N$67)</f>
        <v>#N/A</v>
      </c>
      <c r="O39" s="257">
        <f>INDEX(Summary!$5:$59,$A39,O$67)</f>
        <v>36</v>
      </c>
      <c r="P39" s="257">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3">
        <f ca="1">INDEX(Summary!$5:$59,$A40,H$67)</f>
        <v>0.1672856353131433</v>
      </c>
      <c r="I40" s="263">
        <f ca="1">INDEX(Summary!$5:$59,$A40,I$67)</f>
        <v>0.11152360197090987</v>
      </c>
      <c r="J40" s="263">
        <f ca="1">INDEX(Summary!$5:$59,$A40,J$67)</f>
        <v>0.30111621816362472</v>
      </c>
      <c r="K40" s="263">
        <f ca="1">INDEX(Summary!$5:$59,$A40,K$67)</f>
        <v>0.83271305330787448</v>
      </c>
      <c r="L40" s="257">
        <f>INDEX(Summary!$5:$59,$A40,L$67)</f>
        <v>269</v>
      </c>
      <c r="M40" s="257">
        <f>INDEX(Summary!$5:$59,$A40,M$67)</f>
        <v>89</v>
      </c>
      <c r="N40" s="257">
        <f>INDEX(Summary!$5:$59,$A40,N$67)</f>
        <v>180</v>
      </c>
      <c r="O40" s="257">
        <f>INDEX(Summary!$5:$59,$A40,O$67)</f>
        <v>269</v>
      </c>
      <c r="P40" s="257">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3">
        <f ca="1">INDEX(Summary!$5:$59,$A41,H$67)</f>
        <v>9.859210343843533E-2</v>
      </c>
      <c r="I41" s="263">
        <f ca="1">INDEX(Summary!$5:$59,$A41,I$67)</f>
        <v>0.58450639742209887</v>
      </c>
      <c r="J41" s="263">
        <f ca="1">INDEX(Summary!$5:$59,$A41,J$67)</f>
        <v>9.8590680876757514E-2</v>
      </c>
      <c r="K41" s="263">
        <f ca="1">INDEX(Summary!$5:$59,$A41,K$67)</f>
        <v>0.24647849963112745</v>
      </c>
      <c r="L41" s="257">
        <f>INDEX(Summary!$5:$59,$A41,L$67)</f>
        <v>142</v>
      </c>
      <c r="M41" s="257">
        <f>INDEX(Summary!$5:$59,$A41,M$67)</f>
        <v>82</v>
      </c>
      <c r="N41" s="257">
        <f>INDEX(Summary!$5:$59,$A41,N$67)</f>
        <v>60</v>
      </c>
      <c r="O41" s="257">
        <f>INDEX(Summary!$5:$59,$A41,O$67)</f>
        <v>142</v>
      </c>
      <c r="P41" s="257">
        <f>INDEX(Summary!$5:$59,$A41,P$67)</f>
        <v>82</v>
      </c>
      <c r="Q41" s="52">
        <f t="shared" si="1"/>
        <v>14670</v>
      </c>
      <c r="R41" s="130">
        <f t="shared" si="8"/>
        <v>0.7</v>
      </c>
      <c r="T41" s="52">
        <f>INDEX(Summary!$5:$59,$A41,T$67)</f>
        <v>60</v>
      </c>
      <c r="U41" s="52">
        <f t="shared" si="9"/>
        <v>2</v>
      </c>
      <c r="V41" s="52">
        <f t="shared" ca="1" si="13"/>
        <v>5</v>
      </c>
      <c r="W41" s="52">
        <f t="shared" ca="1" si="14"/>
        <v>2</v>
      </c>
      <c r="X41" s="52">
        <f t="shared" ca="1" si="15"/>
        <v>2</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3">
        <f ca="1">INDEX(Summary!$5:$59,$A42,H$67)</f>
        <v>0.13084066883717924</v>
      </c>
      <c r="I42" s="263">
        <f ca="1">INDEX(Summary!$5:$59,$A42,I$67)</f>
        <v>0.46729061031359592</v>
      </c>
      <c r="J42" s="263">
        <f ca="1">INDEX(Summary!$5:$59,$A42,J$67)</f>
        <v>0.1495330684534053</v>
      </c>
      <c r="K42" s="263">
        <f ca="1">INDEX(Summary!$5:$59,$A42,K$67)</f>
        <v>0.29906479341229447</v>
      </c>
      <c r="L42" s="257">
        <f>INDEX(Summary!$5:$59,$A42,L$67)</f>
        <v>107</v>
      </c>
      <c r="M42" s="257">
        <f>INDEX(Summary!$5:$59,$A42,M$67)</f>
        <v>49</v>
      </c>
      <c r="N42" s="257">
        <f>INDEX(Summary!$5:$59,$A42,N$67)</f>
        <v>58</v>
      </c>
      <c r="O42" s="257">
        <f>INDEX(Summary!$5:$59,$A42,O$67)</f>
        <v>107</v>
      </c>
      <c r="P42" s="257">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3">
        <f ca="1">INDEX(Summary!$5:$59,$A43,H$67)</f>
        <v>0.2031245611295735</v>
      </c>
      <c r="I43" s="263">
        <f ca="1">INDEX(Summary!$5:$59,$A43,I$67)</f>
        <v>0.14062594695235534</v>
      </c>
      <c r="J43" s="263">
        <f ca="1">INDEX(Summary!$5:$59,$A43,J$67)</f>
        <v>0.32812455720810318</v>
      </c>
      <c r="K43" s="263">
        <f ca="1">INDEX(Summary!$5:$59,$A43,K$67)</f>
        <v>0.95312515378928619</v>
      </c>
      <c r="L43" s="257">
        <f>INDEX(Summary!$5:$59,$A43,L$67)</f>
        <v>64</v>
      </c>
      <c r="M43" s="257">
        <f>INDEX(Summary!$5:$59,$A43,M$67)</f>
        <v>64</v>
      </c>
      <c r="N43" s="257" t="e">
        <f>INDEX(Summary!$5:$59,$A43,N$67)</f>
        <v>#N/A</v>
      </c>
      <c r="O43" s="257">
        <f>INDEX(Summary!$5:$59,$A43,O$67)</f>
        <v>64</v>
      </c>
      <c r="P43" s="257">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3">
        <f ca="1">INDEX(Summary!$5:$59,$A44,H$67)</f>
        <v>0.25263090326041454</v>
      </c>
      <c r="I44" s="263">
        <f ca="1">INDEX(Summary!$5:$59,$A44,I$67)</f>
        <v>0.43157891298590251</v>
      </c>
      <c r="J44" s="263">
        <f ca="1">INDEX(Summary!$5:$59,$A44,J$67)</f>
        <v>0.13684148590911654</v>
      </c>
      <c r="K44" s="263">
        <f ca="1">INDEX(Summary!$5:$59,$A44,K$67)</f>
        <v>0.44210544289353199</v>
      </c>
      <c r="L44" s="257">
        <f>INDEX(Summary!$5:$59,$A44,L$67)</f>
        <v>95</v>
      </c>
      <c r="M44" s="257">
        <f>INDEX(Summary!$5:$59,$A44,M$67)</f>
        <v>33</v>
      </c>
      <c r="N44" s="257">
        <f>INDEX(Summary!$5:$59,$A44,N$67)</f>
        <v>62</v>
      </c>
      <c r="O44" s="257">
        <f>INDEX(Summary!$5:$59,$A44,O$67)</f>
        <v>95</v>
      </c>
      <c r="P44" s="257">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3">
        <f ca="1">INDEX(Summary!$5:$59,$A45,H$67)</f>
        <v>0.16326479306544645</v>
      </c>
      <c r="I45" s="263">
        <f ca="1">INDEX(Summary!$5:$59,$A45,I$67)</f>
        <v>0.10204078607162669</v>
      </c>
      <c r="J45" s="263">
        <f ca="1">INDEX(Summary!$5:$59,$A45,J$67)</f>
        <v>0.28571372485925667</v>
      </c>
      <c r="K45" s="263">
        <f ca="1">INDEX(Summary!$5:$59,$A45,K$67)</f>
        <v>0.95918314792616766</v>
      </c>
      <c r="L45" s="257">
        <f>INDEX(Summary!$5:$59,$A45,L$67)</f>
        <v>49</v>
      </c>
      <c r="M45" s="257" t="e">
        <f>INDEX(Summary!$5:$59,$A45,M$67)</f>
        <v>#N/A</v>
      </c>
      <c r="N45" s="257">
        <f>INDEX(Summary!$5:$59,$A45,N$67)</f>
        <v>49</v>
      </c>
      <c r="O45" s="257">
        <f>INDEX(Summary!$5:$59,$A45,O$67)</f>
        <v>49</v>
      </c>
      <c r="P45" s="257"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3">
        <f ca="1">INDEX(Summary!$5:$59,$A46,H$67)</f>
        <v>0.23750041196241145</v>
      </c>
      <c r="I46" s="263">
        <f ca="1">INDEX(Summary!$5:$59,$A46,I$67)</f>
        <v>0.21249904013920104</v>
      </c>
      <c r="J46" s="263">
        <f ca="1">INDEX(Summary!$5:$59,$A46,J$67)</f>
        <v>0.18749993036292623</v>
      </c>
      <c r="K46" s="263">
        <f ca="1">INDEX(Summary!$5:$59,$A46,K$67)</f>
        <v>0.58749900249449194</v>
      </c>
      <c r="L46" s="257">
        <f>INDEX(Summary!$5:$59,$A46,L$67)</f>
        <v>80</v>
      </c>
      <c r="M46" s="257">
        <f>INDEX(Summary!$5:$59,$A46,M$67)</f>
        <v>46</v>
      </c>
      <c r="N46" s="257">
        <f>INDEX(Summary!$5:$59,$A46,N$67)</f>
        <v>34</v>
      </c>
      <c r="O46" s="257">
        <f>INDEX(Summary!$5:$59,$A46,O$67)</f>
        <v>80</v>
      </c>
      <c r="P46" s="257">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3">
        <f ca="1">INDEX(Summary!$5:$59,$A47,H$67)</f>
        <v>0.26359863031690356</v>
      </c>
      <c r="I47" s="263">
        <f ca="1">INDEX(Summary!$5:$59,$A47,I$67)</f>
        <v>7.1130256787671292E-2</v>
      </c>
      <c r="J47" s="263">
        <f ca="1">INDEX(Summary!$5:$59,$A47,J$67)</f>
        <v>0.2301254717187517</v>
      </c>
      <c r="K47" s="263">
        <f ca="1">INDEX(Summary!$5:$59,$A47,K$67)</f>
        <v>0.38493810050635363</v>
      </c>
      <c r="L47" s="257">
        <f>INDEX(Summary!$5:$59,$A47,L$67)</f>
        <v>239</v>
      </c>
      <c r="M47" s="257">
        <f>INDEX(Summary!$5:$59,$A47,M$67)</f>
        <v>90</v>
      </c>
      <c r="N47" s="257">
        <f>INDEX(Summary!$5:$59,$A47,N$67)</f>
        <v>149</v>
      </c>
      <c r="O47" s="257">
        <f>INDEX(Summary!$5:$59,$A47,O$67)</f>
        <v>239</v>
      </c>
      <c r="P47" s="257">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3">
        <f ca="1">INDEX(Summary!$5:$59,$A48,H$67)</f>
        <v>0.21481509285118872</v>
      </c>
      <c r="I48" s="263">
        <f ca="1">INDEX(Summary!$5:$59,$A48,I$67)</f>
        <v>0.11851887477943741</v>
      </c>
      <c r="J48" s="263">
        <f ca="1">INDEX(Summary!$5:$59,$A48,J$67)</f>
        <v>0.26666747374371974</v>
      </c>
      <c r="K48" s="263">
        <f ca="1">INDEX(Summary!$5:$59,$A48,K$67)</f>
        <v>0.94074111342528732</v>
      </c>
      <c r="L48" s="257">
        <f>INDEX(Summary!$5:$59,$A48,L$67)</f>
        <v>135</v>
      </c>
      <c r="M48" s="257">
        <f>INDEX(Summary!$5:$59,$A48,M$67)</f>
        <v>52</v>
      </c>
      <c r="N48" s="257">
        <f>INDEX(Summary!$5:$59,$A48,N$67)</f>
        <v>83</v>
      </c>
      <c r="O48" s="257">
        <f>INDEX(Summary!$5:$59,$A48,O$67)</f>
        <v>135</v>
      </c>
      <c r="P48" s="257">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3">
        <f ca="1">INDEX(Summary!$5:$59,$A49,H$67)</f>
        <v>0.16190451005258907</v>
      </c>
      <c r="I49" s="263">
        <f ca="1">INDEX(Summary!$5:$59,$A49,I$67)</f>
        <v>0.18095139998306464</v>
      </c>
      <c r="J49" s="263">
        <f ca="1">INDEX(Summary!$5:$59,$A49,J$67)</f>
        <v>0.22857077889155836</v>
      </c>
      <c r="K49" s="263">
        <f ca="1">INDEX(Summary!$5:$59,$A49,K$67)</f>
        <v>0.57142843477079919</v>
      </c>
      <c r="L49" s="257">
        <f>INDEX(Summary!$5:$59,$A49,L$67)</f>
        <v>105</v>
      </c>
      <c r="M49" s="257">
        <f>INDEX(Summary!$5:$59,$A49,M$67)</f>
        <v>56</v>
      </c>
      <c r="N49" s="257">
        <f>INDEX(Summary!$5:$59,$A49,N$67)</f>
        <v>49</v>
      </c>
      <c r="O49" s="257">
        <f>INDEX(Summary!$5:$59,$A49,O$67)</f>
        <v>105</v>
      </c>
      <c r="P49" s="257">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3">
        <f>INDEX(Summary!$5:$59,$A50,H$67)</f>
        <v>0</v>
      </c>
      <c r="I50" s="263">
        <f>INDEX(Summary!$5:$59,$A50,I$67)</f>
        <v>0</v>
      </c>
      <c r="J50" s="263">
        <f>INDEX(Summary!$5:$59,$A50,J$67)</f>
        <v>0</v>
      </c>
      <c r="K50" s="263">
        <f>INDEX(Summary!$5:$59,$A50,K$67)</f>
        <v>0</v>
      </c>
      <c r="L50" s="257">
        <f>INDEX(Summary!$5:$59,$A50,L$67)</f>
        <v>0</v>
      </c>
      <c r="M50" s="257">
        <f>INDEX(Summary!$5:$59,$A50,M$67)</f>
        <v>0</v>
      </c>
      <c r="N50" s="257">
        <f>INDEX(Summary!$5:$59,$A50,N$67)</f>
        <v>0</v>
      </c>
      <c r="O50" s="257">
        <f>INDEX(Summary!$5:$59,$A50,O$67)</f>
        <v>0</v>
      </c>
      <c r="P50" s="257">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3">
        <f>INDEX(Summary!$5:$59,$A51,H$67)</f>
        <v>0</v>
      </c>
      <c r="I51" s="263">
        <f>INDEX(Summary!$5:$59,$A51,I$67)</f>
        <v>0</v>
      </c>
      <c r="J51" s="263">
        <f>INDEX(Summary!$5:$59,$A51,J$67)</f>
        <v>0</v>
      </c>
      <c r="K51" s="263">
        <f>INDEX(Summary!$5:$59,$A51,K$67)</f>
        <v>0</v>
      </c>
      <c r="L51" s="257">
        <f>INDEX(Summary!$5:$59,$A51,L$67)</f>
        <v>0</v>
      </c>
      <c r="M51" s="257">
        <f>INDEX(Summary!$5:$59,$A51,M$67)</f>
        <v>0</v>
      </c>
      <c r="N51" s="257">
        <f>INDEX(Summary!$5:$59,$A51,N$67)</f>
        <v>0</v>
      </c>
      <c r="O51" s="257">
        <f>INDEX(Summary!$5:$59,$A51,O$67)</f>
        <v>0</v>
      </c>
      <c r="P51" s="257">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3">
        <f>INDEX(Summary!$5:$59,$A52,H$67)</f>
        <v>0</v>
      </c>
      <c r="I52" s="263">
        <f>INDEX(Summary!$5:$59,$A52,I$67)</f>
        <v>0</v>
      </c>
      <c r="J52" s="263">
        <f>INDEX(Summary!$5:$59,$A52,J$67)</f>
        <v>0</v>
      </c>
      <c r="K52" s="263">
        <f>INDEX(Summary!$5:$59,$A52,K$67)</f>
        <v>0</v>
      </c>
      <c r="L52" s="257">
        <f>INDEX(Summary!$5:$59,$A52,L$67)</f>
        <v>0</v>
      </c>
      <c r="M52" s="257">
        <f>INDEX(Summary!$5:$59,$A52,M$67)</f>
        <v>0</v>
      </c>
      <c r="N52" s="257">
        <f>INDEX(Summary!$5:$59,$A52,N$67)</f>
        <v>0</v>
      </c>
      <c r="O52" s="257">
        <f>INDEX(Summary!$5:$59,$A52,O$67)</f>
        <v>0</v>
      </c>
      <c r="P52" s="257">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3">
        <f>INDEX(Summary!$5:$59,$A53,H$67)</f>
        <v>0</v>
      </c>
      <c r="I53" s="263">
        <f>INDEX(Summary!$5:$59,$A53,I$67)</f>
        <v>0</v>
      </c>
      <c r="J53" s="263">
        <f>INDEX(Summary!$5:$59,$A53,J$67)</f>
        <v>0</v>
      </c>
      <c r="K53" s="263">
        <f>INDEX(Summary!$5:$59,$A53,K$67)</f>
        <v>0</v>
      </c>
      <c r="L53" s="257">
        <f>INDEX(Summary!$5:$59,$A53,L$67)</f>
        <v>0</v>
      </c>
      <c r="M53" s="257">
        <f>INDEX(Summary!$5:$59,$A53,M$67)</f>
        <v>0</v>
      </c>
      <c r="N53" s="257">
        <f>INDEX(Summary!$5:$59,$A53,N$67)</f>
        <v>0</v>
      </c>
      <c r="O53" s="257">
        <f>INDEX(Summary!$5:$59,$A53,O$67)</f>
        <v>0</v>
      </c>
      <c r="P53" s="257">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3">
        <f>INDEX(Summary!$5:$59,$A54,H$67)</f>
        <v>0</v>
      </c>
      <c r="I54" s="263">
        <f>INDEX(Summary!$5:$59,$A54,I$67)</f>
        <v>0</v>
      </c>
      <c r="J54" s="263">
        <f>INDEX(Summary!$5:$59,$A54,J$67)</f>
        <v>0</v>
      </c>
      <c r="K54" s="263">
        <f>INDEX(Summary!$5:$59,$A54,K$67)</f>
        <v>0</v>
      </c>
      <c r="L54" s="257">
        <f>INDEX(Summary!$5:$59,$A54,L$67)</f>
        <v>0</v>
      </c>
      <c r="M54" s="257">
        <f>INDEX(Summary!$5:$59,$A54,M$67)</f>
        <v>0</v>
      </c>
      <c r="N54" s="257">
        <f>INDEX(Summary!$5:$59,$A54,N$67)</f>
        <v>0</v>
      </c>
      <c r="O54" s="257">
        <f>INDEX(Summary!$5:$59,$A54,O$67)</f>
        <v>0</v>
      </c>
      <c r="P54" s="257">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3">
        <f>INDEX(Summary!$5:$59,$A55,H$67)</f>
        <v>0</v>
      </c>
      <c r="I55" s="263">
        <f>INDEX(Summary!$5:$59,$A55,I$67)</f>
        <v>0</v>
      </c>
      <c r="J55" s="263">
        <f>INDEX(Summary!$5:$59,$A55,J$67)</f>
        <v>0</v>
      </c>
      <c r="K55" s="263">
        <f>INDEX(Summary!$5:$59,$A55,K$67)</f>
        <v>0</v>
      </c>
      <c r="L55" s="257">
        <f>INDEX(Summary!$5:$59,$A55,L$67)</f>
        <v>0</v>
      </c>
      <c r="M55" s="257">
        <f>INDEX(Summary!$5:$59,$A55,M$67)</f>
        <v>0</v>
      </c>
      <c r="N55" s="257">
        <f>INDEX(Summary!$5:$59,$A55,N$67)</f>
        <v>0</v>
      </c>
      <c r="O55" s="257">
        <f>INDEX(Summary!$5:$59,$A55,O$67)</f>
        <v>0</v>
      </c>
      <c r="P55" s="257">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60"/>
      <c r="I56" s="260"/>
      <c r="J56" s="260"/>
      <c r="K56" s="260"/>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3">
        <f ca="1">IF(ISBLANK(INDEX(Summary!$1:$3,$A57,H$67)),"",INDEX(Summary!$1:$3,$A57,H$67))</f>
        <v>0.24690926565025556</v>
      </c>
      <c r="I57" s="263">
        <f ca="1">IF(ISBLANK(INDEX(Summary!$1:$3,$A57,I$67)),"",INDEX(Summary!$1:$3,$A57,I$67))</f>
        <v>0.20567035079288803</v>
      </c>
      <c r="J57" s="263">
        <f ca="1">IF(ISBLANK(INDEX(Summary!$1:$3,$A57,J$67)),"",INDEX(Summary!$1:$3,$A57,J$67))</f>
        <v>0.19815648071294395</v>
      </c>
      <c r="K57" s="263">
        <f ca="1">IF(ISBLANK(INDEX(Summary!$1:$3,$A57,K$67)),"",INDEX(Summary!$1:$3,$A57,K$67))</f>
        <v>0.42540736534008999</v>
      </c>
      <c r="L57" s="257">
        <f ca="1">IF(ISBLANK(INDEX(Summary!$1:$3,$A57,L$67)),"",INDEX(Summary!$1:$3,$A57,L$67))</f>
        <v>11445.5</v>
      </c>
      <c r="M57" s="257">
        <f ca="1">IF(ISBLANK(INDEX(Summary!$1:$3,$A57,M$67)),"",INDEX(Summary!$1:$3,$A57,M$67))</f>
        <v>4639</v>
      </c>
      <c r="N57" s="257">
        <f ca="1">IF(ISBLANK(INDEX(Summary!$1:$3,$A57,N$67)),"",INDEX(Summary!$1:$3,$A57,N$67))</f>
        <v>6806.5</v>
      </c>
      <c r="O57" s="257">
        <f ca="1">IF(ISBLANK(INDEX(Summary!$1:$3,$A57,O$67)),"",INDEX(Summary!$1:$3,$A57,O$67))</f>
        <v>11445.5</v>
      </c>
      <c r="P57" s="257">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t="e">
        <f ca="1">IF(ISBLANK(INDEX(Summary!$1:$3,$A58,F$67)),"",ROUND(INDEX(Summary!$1:$3,$A58,F$67),0))</f>
        <v>#N/A</v>
      </c>
      <c r="G58" s="52" t="e">
        <f>IF(ISBLANK(INDEX(Summary!$1:$3,$A58,G$67)),"",ROUND(INDEX(Summary!$1:$3,$A58,G$67),0))</f>
        <v>#N/A</v>
      </c>
      <c r="H58" s="263">
        <f ca="1">IF(ISBLANK(INDEX(Summary!$1:$3,$A58,H$67)),"",INDEX(Summary!$1:$3,$A58,H$67))</f>
        <v>0.33384864795925123</v>
      </c>
      <c r="I58" s="263">
        <f ca="1">IF(ISBLANK(INDEX(Summary!$1:$3,$A58,I$67)),"",INDEX(Summary!$1:$3,$A58,I$67))</f>
        <v>0.74137859798719774</v>
      </c>
      <c r="J58" s="263">
        <f ca="1">IF(ISBLANK(INDEX(Summary!$1:$3,$A58,J$67)),"",INDEX(Summary!$1:$3,$A58,J$67))</f>
        <v>0.35555510443507826</v>
      </c>
      <c r="K58" s="263">
        <f ca="1">IF(ISBLANK(INDEX(Summary!$1:$3,$A58,K$67)),"",INDEX(Summary!$1:$3,$A58,K$67))</f>
        <v>0.98257742748706856</v>
      </c>
      <c r="L58" s="220" t="str">
        <f>IF(ISBLANK(INDEX(Summary!$1:$3,$A58,L$67)),"",INDEX(Summary!$1:$3,$A58,L$67))</f>
        <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t="e">
        <f ca="1">IF(ISBLANK(INDEX(Summary!$1:$3,$A59,F$67)),"",ROUND(INDEX(Summary!$1:$3,$A59,F$67),0))</f>
        <v>#N/A</v>
      </c>
      <c r="G59" s="52" t="e">
        <f>IF(ISBLANK(INDEX(Summary!$1:$3,$A59,G$67)),"",ROUND(INDEX(Summary!$1:$3,$A59,G$67),0))</f>
        <v>#N/A</v>
      </c>
      <c r="H59" s="263">
        <f ca="1">IF(ISBLANK(INDEX(Summary!$1:$3,$A59,H$67)),"",INDEX(Summary!$1:$3,$A59,H$67))</f>
        <v>9.859210343843533E-2</v>
      </c>
      <c r="I59" s="263">
        <f ca="1">IF(ISBLANK(INDEX(Summary!$1:$3,$A59,I$67)),"",INDEX(Summary!$1:$3,$A59,I$67))</f>
        <v>4.4445025508351194E-2</v>
      </c>
      <c r="J59" s="263">
        <f ca="1">IF(ISBLANK(INDEX(Summary!$1:$3,$A59,J$67)),"",INDEX(Summary!$1:$3,$A59,J$67))</f>
        <v>-1.3299642136279588E-7</v>
      </c>
      <c r="K59" s="263">
        <f ca="1">IF(ISBLANK(INDEX(Summary!$1:$3,$A59,K$67)),"",INDEX(Summary!$1:$3,$A59,K$67))</f>
        <v>-5.8946048262724054E-7</v>
      </c>
      <c r="L59" s="220" t="str">
        <f>IF(ISBLANK(INDEX(Summary!$1:$3,$A59,L$67)),"",INDEX(Summary!$1:$3,$A59,L$67))</f>
        <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458</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916</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19</v>
      </c>
      <c r="J67" s="78">
        <f>MATCH(J66,Summary!62:62,0)</f>
        <v>20</v>
      </c>
      <c r="K67" s="78">
        <f>MATCH(K66,Summary!62:62,0)</f>
        <v>21</v>
      </c>
      <c r="L67" s="78">
        <f>MATCH(L66,Summary!62:62,0)</f>
        <v>30</v>
      </c>
      <c r="M67" s="78">
        <f>MATCH(M66,Summary!62:62,0)</f>
        <v>31</v>
      </c>
      <c r="N67" s="78">
        <f>MATCH(N66,Summary!62:62,0)</f>
        <v>32</v>
      </c>
      <c r="O67" s="78">
        <f>MATCH(O66,Summary!62:62,0)</f>
        <v>34</v>
      </c>
      <c r="P67" s="78">
        <f>MATCH(P66,Summary!62:62,0)</f>
        <v>35</v>
      </c>
      <c r="T67" s="16">
        <f>MATCH(T66,Summary!62:62,0)</f>
        <v>36</v>
      </c>
      <c r="AE67" s="16"/>
    </row>
    <row r="69" spans="1:36" x14ac:dyDescent="0.25">
      <c r="T69" s="16">
        <v>1</v>
      </c>
      <c r="U69" s="16">
        <v>0</v>
      </c>
      <c r="V69" s="260">
        <v>-1E-3</v>
      </c>
      <c r="W69" s="260">
        <v>-1E-3</v>
      </c>
      <c r="X69" s="260">
        <v>-1E-3</v>
      </c>
    </row>
    <row r="70" spans="1:36" x14ac:dyDescent="0.25">
      <c r="T70" s="16">
        <v>2</v>
      </c>
      <c r="U70" s="16">
        <v>30</v>
      </c>
      <c r="V70" s="260">
        <v>0.11</v>
      </c>
      <c r="W70" s="260">
        <v>0.08</v>
      </c>
      <c r="X70" s="260">
        <v>0.19</v>
      </c>
    </row>
    <row r="71" spans="1:36" x14ac:dyDescent="0.25">
      <c r="T71" s="16">
        <v>3</v>
      </c>
      <c r="U71" s="16">
        <v>45</v>
      </c>
      <c r="V71" s="260">
        <v>0.19</v>
      </c>
      <c r="W71" s="260">
        <v>0.16</v>
      </c>
      <c r="X71" s="260">
        <v>0.39</v>
      </c>
    </row>
    <row r="72" spans="1:36" x14ac:dyDescent="0.25">
      <c r="T72" s="16">
        <v>4</v>
      </c>
      <c r="U72" s="16">
        <v>79</v>
      </c>
      <c r="V72" s="260">
        <v>0.33</v>
      </c>
      <c r="W72" s="260">
        <v>0.24</v>
      </c>
      <c r="X72" s="260">
        <v>0.6</v>
      </c>
    </row>
    <row r="73" spans="1:36" x14ac:dyDescent="0.25">
      <c r="T73" s="16">
        <v>5</v>
      </c>
      <c r="U73" s="16">
        <v>123</v>
      </c>
      <c r="V73" s="260">
        <v>0.48</v>
      </c>
      <c r="W73" s="260">
        <v>0.31</v>
      </c>
      <c r="X73" s="260">
        <v>0.8</v>
      </c>
    </row>
    <row r="74" spans="1:36" x14ac:dyDescent="0.25">
      <c r="T74" s="16">
        <v>6</v>
      </c>
      <c r="U74" s="16">
        <v>180</v>
      </c>
      <c r="V74" s="260">
        <v>0.84</v>
      </c>
      <c r="W74" s="260">
        <v>0.36</v>
      </c>
      <c r="X74" s="260">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I2" sqref="I2:I49"/>
    </sheetView>
  </sheetViews>
  <sheetFormatPr defaultRowHeight="13.2" x14ac:dyDescent="0.25"/>
  <cols>
    <col min="1" max="1" width="6" style="16" bestFit="1" customWidth="1"/>
    <col min="2" max="2" width="5.33203125" style="16" customWidth="1"/>
    <col min="3" max="3" width="9.44140625" style="16" customWidth="1"/>
    <col min="4" max="4" width="11.88671875" style="16" customWidth="1"/>
    <col min="5" max="7" width="11.88671875" style="75" customWidth="1"/>
    <col min="8" max="9" width="12.5546875" style="78" customWidth="1"/>
  </cols>
  <sheetData>
    <row r="1" spans="1:9" s="66" customFormat="1" ht="26.4" x14ac:dyDescent="0.25">
      <c r="A1" s="77">
        <v>1</v>
      </c>
      <c r="B1" s="80" t="str">
        <f>INDEX(Summary!$5:$59,$A1,B$67)</f>
        <v>Loc ID</v>
      </c>
      <c r="C1" s="127" t="str">
        <f>INDEX(Summary!$5:$59,$A1,C$67)</f>
        <v>Total per hr</v>
      </c>
      <c r="D1" s="128" t="str">
        <f>INDEX(Summary!$5:$59,$A1,D$67)</f>
        <v>Female%</v>
      </c>
      <c r="E1" s="128" t="str">
        <f>INDEX(Summary!$5:$59,$A1,E$67)</f>
        <v>Helmet%</v>
      </c>
      <c r="F1" s="128" t="str">
        <f>INDEX(Summary!$5:$59,$A1,F$67)</f>
        <v>Wrong way%</v>
      </c>
      <c r="G1" s="128" t="str">
        <f>INDEX(Summary!$5:$59,$A1,G$67)</f>
        <v>Sidewalk%</v>
      </c>
      <c r="H1" s="369" t="s">
        <v>973</v>
      </c>
      <c r="I1" s="369" t="s">
        <v>974</v>
      </c>
    </row>
    <row r="2" spans="1:9" x14ac:dyDescent="0.25">
      <c r="A2" s="16">
        <v>2</v>
      </c>
      <c r="B2" s="52">
        <f>INDEX(Summary!$5:$59,$A2,B$67)</f>
        <v>101</v>
      </c>
      <c r="C2" s="52">
        <f>ROUND(INDEX(Summary!$5:$59,$A2,C$67),0)</f>
        <v>29</v>
      </c>
      <c r="D2" s="263">
        <f ca="1">INDEX(Summary!$5:$59,$A2,D$67)</f>
        <v>0.13793023609788874</v>
      </c>
      <c r="E2" s="263">
        <f ca="1">INDEX(Summary!$5:$59,$A2,E$67)</f>
        <v>0.74137859798719774</v>
      </c>
      <c r="F2" s="263">
        <f ca="1">INDEX(Summary!$5:$59,$A2,F$67)</f>
        <v>0.1896543240159308</v>
      </c>
      <c r="G2" s="263">
        <f ca="1">INDEX(Summary!$5:$59,$A2,G$67)</f>
        <v>0.29310349982858863</v>
      </c>
      <c r="H2" s="220">
        <f t="shared" ref="H2:H21" si="0">INDEX(lat_,MATCH($B2,loc_ID,0))</f>
        <v>33.437573999999998</v>
      </c>
      <c r="I2" s="220">
        <f t="shared" ref="I2:I33" si="1">INDEX(long_,MATCH($B2,loc_ID,0))</f>
        <v>-111.943254</v>
      </c>
    </row>
    <row r="3" spans="1:9" x14ac:dyDescent="0.25">
      <c r="A3" s="16">
        <v>3</v>
      </c>
      <c r="B3" s="52">
        <f>INDEX(Summary!$5:$59,$A3,B$67)</f>
        <v>102</v>
      </c>
      <c r="C3" s="52">
        <f ca="1">ROUND(INDEX(Summary!$5:$59,$A3,C$67),0)</f>
        <v>64</v>
      </c>
      <c r="D3" s="263">
        <f ca="1">INDEX(Summary!$5:$59,$A3,D$67)</f>
        <v>0.20628696822568005</v>
      </c>
      <c r="E3" s="263">
        <f ca="1">INDEX(Summary!$5:$59,$A3,E$67)</f>
        <v>0.42043289796617539</v>
      </c>
      <c r="F3" s="263">
        <f ca="1">INDEX(Summary!$5:$59,$A3,F$67)</f>
        <v>0.13949000513685655</v>
      </c>
      <c r="G3" s="263">
        <f ca="1">INDEX(Summary!$5:$59,$A3,G$67)</f>
        <v>0.23772043560702175</v>
      </c>
      <c r="H3" s="220">
        <f t="shared" si="0"/>
        <v>33.429690000000001</v>
      </c>
      <c r="I3" s="220">
        <f t="shared" si="1"/>
        <v>-111.94045</v>
      </c>
    </row>
    <row r="4" spans="1:9" x14ac:dyDescent="0.25">
      <c r="A4" s="16">
        <v>4</v>
      </c>
      <c r="B4" s="52">
        <f>INDEX(Summary!$5:$59,$A4,B$67)</f>
        <v>103</v>
      </c>
      <c r="C4" s="52">
        <f>ROUND(INDEX(Summary!$5:$59,$A4,C$67),0)</f>
        <v>61</v>
      </c>
      <c r="D4" s="263">
        <f ca="1">INDEX(Summary!$5:$59,$A4,D$67)</f>
        <v>0.20082020519837165</v>
      </c>
      <c r="E4" s="263">
        <f ca="1">INDEX(Summary!$5:$59,$A4,E$67)</f>
        <v>0.29508160606408823</v>
      </c>
      <c r="F4" s="263">
        <f ca="1">INDEX(Summary!$5:$59,$A4,F$67)</f>
        <v>0.22541076824376197</v>
      </c>
      <c r="G4" s="263">
        <f ca="1">INDEX(Summary!$5:$59,$A4,G$67)</f>
        <v>0.89344347089216314</v>
      </c>
      <c r="H4" s="220">
        <f t="shared" si="0"/>
        <v>33.429245000000002</v>
      </c>
      <c r="I4" s="220">
        <f t="shared" si="1"/>
        <v>-111.92609899999999</v>
      </c>
    </row>
    <row r="5" spans="1:9" x14ac:dyDescent="0.25">
      <c r="A5" s="16">
        <v>5</v>
      </c>
      <c r="B5" s="52">
        <f>INDEX(Summary!$5:$59,$A5,B$67)</f>
        <v>104</v>
      </c>
      <c r="C5" s="52">
        <f>ROUND(INDEX(Summary!$5:$59,$A5,C$67),0)</f>
        <v>30</v>
      </c>
      <c r="D5" s="263">
        <f ca="1">INDEX(Summary!$5:$59,$A5,D$67)</f>
        <v>0.16666722028840467</v>
      </c>
      <c r="E5" s="263">
        <f ca="1">INDEX(Summary!$5:$59,$A5,E$67)</f>
        <v>0.2999995739072307</v>
      </c>
      <c r="F5" s="263">
        <f ca="1">INDEX(Summary!$5:$59,$A5,F$67)</f>
        <v>0.2500001208667389</v>
      </c>
      <c r="G5" s="263">
        <f ca="1">INDEX(Summary!$5:$59,$A5,G$67)</f>
        <v>0.70833268716052356</v>
      </c>
      <c r="H5" s="220">
        <f t="shared" si="0"/>
        <v>33.429144999999998</v>
      </c>
      <c r="I5" s="220">
        <f t="shared" si="1"/>
        <v>-111.90889799999999</v>
      </c>
    </row>
    <row r="6" spans="1:9" x14ac:dyDescent="0.25">
      <c r="A6" s="16">
        <v>6</v>
      </c>
      <c r="B6" s="52">
        <f>INDEX(Summary!$5:$59,$A6,B$67)</f>
        <v>106</v>
      </c>
      <c r="C6" s="52">
        <f>ROUND(INDEX(Summary!$5:$59,$A6,C$67),0)</f>
        <v>101</v>
      </c>
      <c r="D6" s="263">
        <f ca="1">INDEX(Summary!$5:$59,$A6,D$67)</f>
        <v>0.23703611201679442</v>
      </c>
      <c r="E6" s="263">
        <f ca="1">INDEX(Summary!$5:$59,$A6,E$67)</f>
        <v>0.21234577144352645</v>
      </c>
      <c r="F6" s="263">
        <f ca="1">INDEX(Summary!$5:$59,$A6,F$67)</f>
        <v>9.3828142678731782E-2</v>
      </c>
      <c r="G6" s="263">
        <f ca="1">INDEX(Summary!$5:$59,$A6,G$67)</f>
        <v>0.1086424111076944</v>
      </c>
      <c r="H6" s="220">
        <f t="shared" si="0"/>
        <v>33.425445000000003</v>
      </c>
      <c r="I6" s="220">
        <f t="shared" si="1"/>
        <v>-111.93979899999999</v>
      </c>
    </row>
    <row r="7" spans="1:9" x14ac:dyDescent="0.25">
      <c r="A7" s="16">
        <v>7</v>
      </c>
      <c r="B7" s="52">
        <f>INDEX(Summary!$5:$59,$A7,B$67)</f>
        <v>108</v>
      </c>
      <c r="C7" s="52">
        <f>ROUND(INDEX(Summary!$5:$59,$A7,C$67),0)</f>
        <v>78</v>
      </c>
      <c r="D7" s="263">
        <f ca="1">INDEX(Summary!$5:$59,$A7,D$67)</f>
        <v>0.31730710404044749</v>
      </c>
      <c r="E7" s="263">
        <f ca="1">INDEX(Summary!$5:$59,$A7,E$67)</f>
        <v>0.15705113395723114</v>
      </c>
      <c r="F7" s="263">
        <f ca="1">INDEX(Summary!$5:$59,$A7,F$67)</f>
        <v>5.7692784718536422E-2</v>
      </c>
      <c r="G7" s="263">
        <f ca="1">INDEX(Summary!$5:$59,$A7,G$67)</f>
        <v>7.3717076817586838E-2</v>
      </c>
      <c r="H7" s="220">
        <f t="shared" si="0"/>
        <v>33.425445000000003</v>
      </c>
      <c r="I7" s="220">
        <f t="shared" si="1"/>
        <v>-111.94409899999999</v>
      </c>
    </row>
    <row r="8" spans="1:9" x14ac:dyDescent="0.25">
      <c r="A8" s="16">
        <v>8</v>
      </c>
      <c r="B8" s="52">
        <f>INDEX(Summary!$5:$59,$A8,B$67)</f>
        <v>110</v>
      </c>
      <c r="C8" s="52">
        <f>ROUND(INDEX(Summary!$5:$59,$A8,C$67),0)</f>
        <v>20</v>
      </c>
      <c r="D8" s="263">
        <f ca="1">INDEX(Summary!$5:$59,$A8,D$67)</f>
        <v>0.23750049298166775</v>
      </c>
      <c r="E8" s="263">
        <f ca="1">INDEX(Summary!$5:$59,$A8,E$67)</f>
        <v>0.19999945108816106</v>
      </c>
      <c r="F8" s="263">
        <f ca="1">INDEX(Summary!$5:$59,$A8,F$67)</f>
        <v>0.21250022816066674</v>
      </c>
      <c r="G8" s="263">
        <f ca="1">INDEX(Summary!$5:$59,$A8,G$67)</f>
        <v>0.62500004476487747</v>
      </c>
      <c r="H8" s="220">
        <f t="shared" si="0"/>
        <v>33.423789999999997</v>
      </c>
      <c r="I8" s="220">
        <f t="shared" si="1"/>
        <v>-111.96124</v>
      </c>
    </row>
    <row r="9" spans="1:9" x14ac:dyDescent="0.25">
      <c r="A9" s="16">
        <v>9</v>
      </c>
      <c r="B9" s="52">
        <f>INDEX(Summary!$5:$59,$A9,B$67)</f>
        <v>111</v>
      </c>
      <c r="C9" s="52">
        <f>ROUND(INDEX(Summary!$5:$59,$A9,C$67),0)</f>
        <v>113</v>
      </c>
      <c r="D9" s="263">
        <f ca="1">INDEX(Summary!$5:$59,$A9,D$67)</f>
        <v>0.32444529931870297</v>
      </c>
      <c r="E9" s="263">
        <f ca="1">INDEX(Summary!$5:$59,$A9,E$67)</f>
        <v>0.21333353781358541</v>
      </c>
      <c r="F9" s="263">
        <f ca="1">INDEX(Summary!$5:$59,$A9,F$67)</f>
        <v>6.6667463056723691E-2</v>
      </c>
      <c r="G9" s="263">
        <f ca="1">INDEX(Summary!$5:$59,$A9,G$67)</f>
        <v>0.11111019447815383</v>
      </c>
      <c r="H9" s="220">
        <f t="shared" si="0"/>
        <v>33.418945000000001</v>
      </c>
      <c r="I9" s="220">
        <f t="shared" si="1"/>
        <v>-111.93979899999999</v>
      </c>
    </row>
    <row r="10" spans="1:9" x14ac:dyDescent="0.25">
      <c r="A10" s="16">
        <v>10</v>
      </c>
      <c r="B10" s="52">
        <f>INDEX(Summary!$5:$59,$A10,B$67)</f>
        <v>112</v>
      </c>
      <c r="C10" s="52">
        <f>ROUND(INDEX(Summary!$5:$59,$A10,C$67),0)</f>
        <v>28</v>
      </c>
      <c r="D10" s="263">
        <f ca="1">INDEX(Summary!$5:$59,$A10,D$67)</f>
        <v>0.24999994264564016</v>
      </c>
      <c r="E10" s="263">
        <f ca="1">INDEX(Summary!$5:$59,$A10,E$67)</f>
        <v>0.56249965757143738</v>
      </c>
      <c r="F10" s="263">
        <f ca="1">INDEX(Summary!$5:$59,$A10,F$67)</f>
        <v>8.9287981169019291E-3</v>
      </c>
      <c r="G10" s="263">
        <f ca="1">INDEX(Summary!$5:$59,$A10,G$67)</f>
        <v>2.7497832826878808E-7</v>
      </c>
      <c r="H10" s="220">
        <f t="shared" si="0"/>
        <v>33.385480000000001</v>
      </c>
      <c r="I10" s="220">
        <f t="shared" si="1"/>
        <v>-111.93477</v>
      </c>
    </row>
    <row r="11" spans="1:9" x14ac:dyDescent="0.25">
      <c r="A11" s="16">
        <v>11</v>
      </c>
      <c r="B11" s="52">
        <f>INDEX(Summary!$5:$59,$A11,B$67)</f>
        <v>113</v>
      </c>
      <c r="C11" s="52">
        <f ca="1">ROUND(INDEX(Summary!$5:$59,$A11,C$67),0)</f>
        <v>53</v>
      </c>
      <c r="D11" s="263">
        <f ca="1">INDEX(Summary!$5:$59,$A11,D$67)</f>
        <v>0.2755353454120707</v>
      </c>
      <c r="E11" s="263">
        <f ca="1">INDEX(Summary!$5:$59,$A11,E$67)</f>
        <v>0.16864521127634807</v>
      </c>
      <c r="F11" s="263">
        <f ca="1">INDEX(Summary!$5:$59,$A11,F$67)</f>
        <v>0.14489232975423666</v>
      </c>
      <c r="G11" s="263">
        <f ca="1">INDEX(Summary!$5:$59,$A11,G$67)</f>
        <v>0.18764786656108581</v>
      </c>
      <c r="H11" s="220">
        <f t="shared" si="0"/>
        <v>33.414645</v>
      </c>
      <c r="I11" s="220">
        <f t="shared" si="1"/>
        <v>-111.93979899999999</v>
      </c>
    </row>
    <row r="12" spans="1:9" x14ac:dyDescent="0.25">
      <c r="A12" s="16">
        <v>12</v>
      </c>
      <c r="B12" s="52">
        <f>INDEX(Summary!$5:$59,$A12,B$67)</f>
        <v>114</v>
      </c>
      <c r="C12" s="52">
        <f>ROUND(INDEX(Summary!$5:$59,$A12,C$67),0)</f>
        <v>40</v>
      </c>
      <c r="D12" s="263">
        <f ca="1">INDEX(Summary!$5:$59,$A12,D$67)</f>
        <v>0.25624989118165487</v>
      </c>
      <c r="E12" s="263">
        <f ca="1">INDEX(Summary!$5:$59,$A12,E$67)</f>
        <v>0.27500096703799437</v>
      </c>
      <c r="F12" s="263">
        <f ca="1">INDEX(Summary!$5:$59,$A12,F$67)</f>
        <v>0.10000087856778869</v>
      </c>
      <c r="G12" s="263">
        <f ca="1">INDEX(Summary!$5:$59,$A12,G$67)</f>
        <v>0.17500052056176948</v>
      </c>
      <c r="H12" s="220">
        <f t="shared" si="0"/>
        <v>33.414645</v>
      </c>
      <c r="I12" s="220">
        <f t="shared" si="1"/>
        <v>-111.951999</v>
      </c>
    </row>
    <row r="13" spans="1:9" x14ac:dyDescent="0.25">
      <c r="A13" s="16">
        <v>13</v>
      </c>
      <c r="B13" s="52">
        <f>INDEX(Summary!$5:$59,$A13,B$67)</f>
        <v>115</v>
      </c>
      <c r="C13" s="52">
        <f ca="1">ROUND(INDEX(Summary!$5:$59,$A13,C$67),0)</f>
        <v>216</v>
      </c>
      <c r="D13" s="263">
        <f ca="1">INDEX(Summary!$5:$59,$A13,D$67)</f>
        <v>0.25780295773998774</v>
      </c>
      <c r="E13" s="263">
        <f ca="1">INDEX(Summary!$5:$59,$A13,E$67)</f>
        <v>7.5145349068279549E-2</v>
      </c>
      <c r="F13" s="263">
        <f ca="1">INDEX(Summary!$5:$59,$A13,F$67)</f>
        <v>0.32485486867132951</v>
      </c>
      <c r="G13" s="263">
        <f ca="1">INDEX(Summary!$5:$59,$A13,G$67)</f>
        <v>0.37687848854582817</v>
      </c>
      <c r="H13" s="220">
        <f t="shared" si="0"/>
        <v>33.421844999999998</v>
      </c>
      <c r="I13" s="220">
        <f t="shared" si="1"/>
        <v>-111.934799</v>
      </c>
    </row>
    <row r="14" spans="1:9" x14ac:dyDescent="0.25">
      <c r="A14" s="16">
        <v>14</v>
      </c>
      <c r="B14" s="52">
        <f>INDEX(Summary!$5:$59,$A14,B$67)</f>
        <v>116</v>
      </c>
      <c r="C14" s="52">
        <f ca="1">ROUND(INDEX(Summary!$5:$59,$A14,C$67),0)</f>
        <v>73</v>
      </c>
      <c r="D14" s="263">
        <f ca="1">INDEX(Summary!$5:$59,$A14,D$67)</f>
        <v>0.23195961209188329</v>
      </c>
      <c r="E14" s="263">
        <f ca="1">INDEX(Summary!$5:$59,$A14,E$67)</f>
        <v>0.10652966899475905</v>
      </c>
      <c r="F14" s="263">
        <f ca="1">INDEX(Summary!$5:$59,$A14,F$67)</f>
        <v>0.30927873826286278</v>
      </c>
      <c r="G14" s="263">
        <f ca="1">INDEX(Summary!$5:$59,$A14,G$67)</f>
        <v>0.56700932938821946</v>
      </c>
      <c r="H14" s="220">
        <f t="shared" si="0"/>
        <v>33.421779999999998</v>
      </c>
      <c r="I14" s="220">
        <f t="shared" si="1"/>
        <v>-111.91791000000001</v>
      </c>
    </row>
    <row r="15" spans="1:9" x14ac:dyDescent="0.25">
      <c r="A15" s="16">
        <v>15</v>
      </c>
      <c r="B15" s="52">
        <f>INDEX(Summary!$5:$59,$A15,B$67)</f>
        <v>117</v>
      </c>
      <c r="C15" s="52">
        <f>ROUND(INDEX(Summary!$5:$59,$A15,C$67),0)</f>
        <v>145</v>
      </c>
      <c r="D15" s="263">
        <f ca="1">INDEX(Summary!$5:$59,$A15,D$67)</f>
        <v>0.28399380690746256</v>
      </c>
      <c r="E15" s="263">
        <f ca="1">INDEX(Summary!$5:$59,$A15,E$67)</f>
        <v>9.6386519255648381E-2</v>
      </c>
      <c r="F15" s="263">
        <f ca="1">INDEX(Summary!$5:$59,$A15,F$67)</f>
        <v>0.2822719594732736</v>
      </c>
      <c r="G15" s="263">
        <f ca="1">INDEX(Summary!$5:$59,$A15,G$67)</f>
        <v>0.37177230455285382</v>
      </c>
      <c r="H15" s="220">
        <f t="shared" si="0"/>
        <v>33.422044999999997</v>
      </c>
      <c r="I15" s="220">
        <f t="shared" si="1"/>
        <v>-111.926299</v>
      </c>
    </row>
    <row r="16" spans="1:9" x14ac:dyDescent="0.25">
      <c r="A16" s="16">
        <v>16</v>
      </c>
      <c r="B16" s="52">
        <f>INDEX(Summary!$5:$59,$A16,B$67)</f>
        <v>118</v>
      </c>
      <c r="C16" s="52">
        <f>ROUND(INDEX(Summary!$5:$59,$A16,C$67),0)</f>
        <v>141</v>
      </c>
      <c r="D16" s="263">
        <f ca="1">INDEX(Summary!$5:$59,$A16,D$67)</f>
        <v>0.26371643484870333</v>
      </c>
      <c r="E16" s="263">
        <f ca="1">INDEX(Summary!$5:$59,$A16,E$67)</f>
        <v>0.13097378113895616</v>
      </c>
      <c r="F16" s="263">
        <f ca="1">INDEX(Summary!$5:$59,$A16,F$67)</f>
        <v>0.22123819988014848</v>
      </c>
      <c r="G16" s="263">
        <f ca="1">INDEX(Summary!$5:$59,$A16,G$67)</f>
        <v>0.45663724516050375</v>
      </c>
      <c r="H16" s="220">
        <f t="shared" si="0"/>
        <v>33.421945000000001</v>
      </c>
      <c r="I16" s="220">
        <f t="shared" si="1"/>
        <v>-111.93979899999999</v>
      </c>
    </row>
    <row r="17" spans="1:9" x14ac:dyDescent="0.25">
      <c r="A17" s="16">
        <v>17</v>
      </c>
      <c r="B17" s="52">
        <f>INDEX(Summary!$5:$59,$A17,B$67)</f>
        <v>119</v>
      </c>
      <c r="C17" s="52">
        <f>ROUND(INDEX(Summary!$5:$59,$A17,C$67),0)</f>
        <v>96</v>
      </c>
      <c r="D17" s="263">
        <f ca="1">INDEX(Summary!$5:$59,$A17,D$67)</f>
        <v>0.30890105421504138</v>
      </c>
      <c r="E17" s="263">
        <f ca="1">INDEX(Summary!$5:$59,$A17,E$67)</f>
        <v>0.15706781934877517</v>
      </c>
      <c r="F17" s="263">
        <f ca="1">INDEX(Summary!$5:$59,$A17,F$67)</f>
        <v>0.20680554318977265</v>
      </c>
      <c r="G17" s="263">
        <f ca="1">INDEX(Summary!$5:$59,$A17,G$67)</f>
        <v>0.32198950766533996</v>
      </c>
      <c r="H17" s="220">
        <f t="shared" si="0"/>
        <v>33.421945000000001</v>
      </c>
      <c r="I17" s="220">
        <f t="shared" si="1"/>
        <v>-111.942199</v>
      </c>
    </row>
    <row r="18" spans="1:9" x14ac:dyDescent="0.25">
      <c r="A18" s="16">
        <v>18</v>
      </c>
      <c r="B18" s="52">
        <f>INDEX(Summary!$5:$59,$A18,B$67)</f>
        <v>120</v>
      </c>
      <c r="C18" s="52">
        <f>ROUND(INDEX(Summary!$5:$59,$A18,C$67),0)</f>
        <v>53</v>
      </c>
      <c r="D18" s="263">
        <f ca="1">INDEX(Summary!$5:$59,$A18,D$67)</f>
        <v>0.23113117700435368</v>
      </c>
      <c r="E18" s="263">
        <f ca="1">INDEX(Summary!$5:$59,$A18,E$67)</f>
        <v>8.4905953182308577E-2</v>
      </c>
      <c r="F18" s="263">
        <f ca="1">INDEX(Summary!$5:$59,$A18,F$67)</f>
        <v>0.31603740207527209</v>
      </c>
      <c r="G18" s="263">
        <f ca="1">INDEX(Summary!$5:$59,$A18,G$67)</f>
        <v>0.48113200940474893</v>
      </c>
      <c r="H18" s="220">
        <f t="shared" si="0"/>
        <v>33.421844999999998</v>
      </c>
      <c r="I18" s="220">
        <f t="shared" si="1"/>
        <v>-111.94709899999999</v>
      </c>
    </row>
    <row r="19" spans="1:9" x14ac:dyDescent="0.25">
      <c r="A19" s="16">
        <v>19</v>
      </c>
      <c r="B19" s="52">
        <f>INDEX(Summary!$5:$59,$A19,B$67)</f>
        <v>121</v>
      </c>
      <c r="C19" s="52">
        <f>ROUND(INDEX(Summary!$5:$59,$A19,C$67),0)</f>
        <v>57</v>
      </c>
      <c r="D19" s="263">
        <f ca="1">INDEX(Summary!$5:$59,$A19,D$67)</f>
        <v>0.19469040268703722</v>
      </c>
      <c r="E19" s="263">
        <f ca="1">INDEX(Summary!$5:$59,$A19,E$67)</f>
        <v>0.20354058030062636</v>
      </c>
      <c r="F19" s="263">
        <f ca="1">INDEX(Summary!$5:$59,$A19,F$67)</f>
        <v>0.1769907549609564</v>
      </c>
      <c r="G19" s="263">
        <f ca="1">INDEX(Summary!$5:$59,$A19,G$67)</f>
        <v>0.44247792049885437</v>
      </c>
      <c r="H19" s="220">
        <f t="shared" si="0"/>
        <v>33.421844999999998</v>
      </c>
      <c r="I19" s="220">
        <f t="shared" si="1"/>
        <v>-111.95219899999999</v>
      </c>
    </row>
    <row r="20" spans="1:9" x14ac:dyDescent="0.25">
      <c r="A20" s="16">
        <v>20</v>
      </c>
      <c r="B20" s="52">
        <f>INDEX(Summary!$5:$59,$A20,B$67)</f>
        <v>122</v>
      </c>
      <c r="C20" s="52">
        <f>ROUND(INDEX(Summary!$5:$59,$A20,C$67),0)</f>
        <v>44</v>
      </c>
      <c r="D20" s="263">
        <f ca="1">INDEX(Summary!$5:$59,$A20,D$67)</f>
        <v>0.15819129416615271</v>
      </c>
      <c r="E20" s="263">
        <f ca="1">INDEX(Summary!$5:$59,$A20,E$67)</f>
        <v>0.44067788726265894</v>
      </c>
      <c r="F20" s="263">
        <f ca="1">INDEX(Summary!$5:$59,$A20,F$67)</f>
        <v>2.8248400506335588E-2</v>
      </c>
      <c r="G20" s="263">
        <f ca="1">INDEX(Summary!$5:$59,$A20,G$67)</f>
        <v>3.9548807426922801E-2</v>
      </c>
      <c r="H20" s="220">
        <f t="shared" si="0"/>
        <v>33.451279999999997</v>
      </c>
      <c r="I20" s="220">
        <f t="shared" si="1"/>
        <v>-111.91303000000001</v>
      </c>
    </row>
    <row r="21" spans="1:9" x14ac:dyDescent="0.25">
      <c r="A21" s="16">
        <v>21</v>
      </c>
      <c r="B21" s="52">
        <f>INDEX(Summary!$5:$59,$A21,B$67)</f>
        <v>123</v>
      </c>
      <c r="C21" s="52">
        <f>ROUND(INDEX(Summary!$5:$59,$A21,C$67),0)</f>
        <v>41</v>
      </c>
      <c r="D21" s="263">
        <f ca="1">INDEX(Summary!$5:$59,$A21,D$67)</f>
        <v>0.17901278469007173</v>
      </c>
      <c r="E21" s="263">
        <f ca="1">INDEX(Summary!$5:$59,$A21,E$67)</f>
        <v>0.58024729256246532</v>
      </c>
      <c r="F21" s="263">
        <f ca="1">INDEX(Summary!$5:$59,$A21,F$67)</f>
        <v>4.3209197853625439E-2</v>
      </c>
      <c r="G21" s="263">
        <f ca="1">INDEX(Summary!$5:$59,$A21,G$67)</f>
        <v>0.11111175973032417</v>
      </c>
      <c r="H21" s="220">
        <f t="shared" si="0"/>
        <v>33.356630000000003</v>
      </c>
      <c r="I21" s="220">
        <f t="shared" si="1"/>
        <v>-111.92854</v>
      </c>
    </row>
    <row r="22" spans="1:9" x14ac:dyDescent="0.25">
      <c r="A22" s="16">
        <v>22</v>
      </c>
      <c r="B22" s="52">
        <f>INDEX(Summary!$5:$59,$A22,B$67)</f>
        <v>124</v>
      </c>
      <c r="C22" s="52">
        <f>ROUND(INDEX(Summary!$5:$59,$A22,C$67),0)</f>
        <v>38</v>
      </c>
      <c r="D22" s="263">
        <f ca="1">INDEX(Summary!$5:$59,$A22,D$67)</f>
        <v>0.26490054694980808</v>
      </c>
      <c r="E22" s="263">
        <f ca="1">INDEX(Summary!$5:$59,$A22,E$67)</f>
        <v>0.58278124275706988</v>
      </c>
      <c r="F22" s="263">
        <f ca="1">INDEX(Summary!$5:$59,$A22,F$67)</f>
        <v>0.11920472123611971</v>
      </c>
      <c r="G22" s="263">
        <f ca="1">INDEX(Summary!$5:$59,$A22,G$67)</f>
        <v>0.22516587165449387</v>
      </c>
      <c r="H22" s="220">
        <f t="shared" ref="H22:H41" si="2">INDEX(lat_,MATCH($B22,loc_ID,0))</f>
        <v>33.356769999999997</v>
      </c>
      <c r="I22" s="220">
        <f t="shared" si="1"/>
        <v>-111.91153</v>
      </c>
    </row>
    <row r="23" spans="1:9" x14ac:dyDescent="0.25">
      <c r="A23" s="16">
        <v>23</v>
      </c>
      <c r="B23" s="52">
        <f>INDEX(Summary!$5:$59,$A23,B$67)</f>
        <v>126</v>
      </c>
      <c r="C23" s="52">
        <f>ROUND(INDEX(Summary!$5:$59,$A23,C$67),0)</f>
        <v>37</v>
      </c>
      <c r="D23" s="263">
        <f ca="1">INDEX(Summary!$5:$59,$A23,D$67)</f>
        <v>0.14093918961961455</v>
      </c>
      <c r="E23" s="263">
        <f ca="1">INDEX(Summary!$5:$59,$A23,E$67)</f>
        <v>0.28187998712255757</v>
      </c>
      <c r="F23" s="263">
        <f ca="1">INDEX(Summary!$5:$59,$A23,F$67)</f>
        <v>0.33556957555407502</v>
      </c>
      <c r="G23" s="263">
        <f ca="1">INDEX(Summary!$5:$59,$A23,G$67)</f>
        <v>0.79194620124930393</v>
      </c>
      <c r="H23" s="220">
        <f t="shared" si="2"/>
        <v>33.377958</v>
      </c>
      <c r="I23" s="220">
        <f t="shared" si="1"/>
        <v>-111.945448</v>
      </c>
    </row>
    <row r="24" spans="1:9" x14ac:dyDescent="0.25">
      <c r="A24" s="16">
        <v>24</v>
      </c>
      <c r="B24" s="52">
        <f>INDEX(Summary!$5:$59,$A24,B$67)</f>
        <v>128</v>
      </c>
      <c r="C24" s="52">
        <f>ROUND(INDEX(Summary!$5:$59,$A24,C$67),0)</f>
        <v>18</v>
      </c>
      <c r="D24" s="263">
        <f ca="1">INDEX(Summary!$5:$59,$A24,D$67)</f>
        <v>0.11428664127925352</v>
      </c>
      <c r="E24" s="263">
        <f ca="1">INDEX(Summary!$5:$59,$A24,E$67)</f>
        <v>0.34285669831968651</v>
      </c>
      <c r="F24" s="263">
        <f ca="1">INDEX(Summary!$5:$59,$A24,F$67)</f>
        <v>0.17142934583957045</v>
      </c>
      <c r="G24" s="263">
        <f ca="1">INDEX(Summary!$5:$59,$A24,G$67)</f>
        <v>0.5714293116246707</v>
      </c>
      <c r="H24" s="220">
        <f t="shared" si="2"/>
        <v>33.400145999999999</v>
      </c>
      <c r="I24" s="220">
        <f t="shared" si="1"/>
        <v>-111.908998</v>
      </c>
    </row>
    <row r="25" spans="1:9" x14ac:dyDescent="0.25">
      <c r="A25" s="16">
        <v>25</v>
      </c>
      <c r="B25" s="52">
        <f>INDEX(Summary!$5:$59,$A25,B$67)</f>
        <v>129</v>
      </c>
      <c r="C25" s="52">
        <f ca="1">ROUND(INDEX(Summary!$5:$59,$A25,C$67),0)</f>
        <v>64</v>
      </c>
      <c r="D25" s="263">
        <f ca="1">INDEX(Summary!$5:$59,$A25,D$67)</f>
        <v>0.23287739957133782</v>
      </c>
      <c r="E25" s="263">
        <f ca="1">INDEX(Summary!$5:$59,$A25,E$67)</f>
        <v>0.31702457624014119</v>
      </c>
      <c r="F25" s="263">
        <f ca="1">INDEX(Summary!$5:$59,$A25,F$67)</f>
        <v>0.11741734438131667</v>
      </c>
      <c r="G25" s="263">
        <f ca="1">INDEX(Summary!$5:$59,$A25,G$67)</f>
        <v>0.37377746437817072</v>
      </c>
      <c r="H25" s="220">
        <f t="shared" si="2"/>
        <v>33.400246000000003</v>
      </c>
      <c r="I25" s="220">
        <f t="shared" si="1"/>
        <v>-111.926098</v>
      </c>
    </row>
    <row r="26" spans="1:9" x14ac:dyDescent="0.25">
      <c r="A26" s="16">
        <v>26</v>
      </c>
      <c r="B26" s="52">
        <f>INDEX(Summary!$5:$59,$A26,B$67)</f>
        <v>131</v>
      </c>
      <c r="C26" s="52">
        <f>ROUND(INDEX(Summary!$5:$59,$A26,C$67),0)</f>
        <v>180</v>
      </c>
      <c r="D26" s="263">
        <f ca="1">INDEX(Summary!$5:$59,$A26,D$67)</f>
        <v>0.20833236835431665</v>
      </c>
      <c r="E26" s="263">
        <f ca="1">INDEX(Summary!$5:$59,$A26,E$67)</f>
        <v>4.4445025508351194E-2</v>
      </c>
      <c r="F26" s="263">
        <f ca="1">INDEX(Summary!$5:$59,$A26,F$67)</f>
        <v>0.35555510443507826</v>
      </c>
      <c r="G26" s="263">
        <f ca="1">INDEX(Summary!$5:$59,$A26,G$67)</f>
        <v>0.71111071131913128</v>
      </c>
      <c r="H26" s="220">
        <f t="shared" si="2"/>
        <v>33.414645</v>
      </c>
      <c r="I26" s="220">
        <f t="shared" si="1"/>
        <v>-111.926098</v>
      </c>
    </row>
    <row r="27" spans="1:9" x14ac:dyDescent="0.25">
      <c r="A27" s="16">
        <v>27</v>
      </c>
      <c r="B27" s="52">
        <f>INDEX(Summary!$5:$59,$A27,B$67)</f>
        <v>132</v>
      </c>
      <c r="C27" s="52">
        <f>ROUND(INDEX(Summary!$5:$59,$A27,C$67),0)</f>
        <v>66</v>
      </c>
      <c r="D27" s="264">
        <f ca="1">INDEX(Summary!$5:$59,$A27,D$67)</f>
        <v>0.19697037564706035</v>
      </c>
      <c r="E27" s="263">
        <f ca="1">INDEX(Summary!$5:$59,$A27,E$67)</f>
        <v>0.14394011741826571</v>
      </c>
      <c r="F27" s="263">
        <f ca="1">INDEX(Summary!$5:$59,$A27,F$67)</f>
        <v>0.26515183853809132</v>
      </c>
      <c r="G27" s="263">
        <f ca="1">INDEX(Summary!$5:$59,$A27,G$67)</f>
        <v>0.49242480918959047</v>
      </c>
      <c r="H27" s="220">
        <f t="shared" si="2"/>
        <v>33.414745000000003</v>
      </c>
      <c r="I27" s="220">
        <f t="shared" si="1"/>
        <v>-111.917698</v>
      </c>
    </row>
    <row r="28" spans="1:9" x14ac:dyDescent="0.25">
      <c r="A28" s="16">
        <v>28</v>
      </c>
      <c r="B28" s="52">
        <f>INDEX(Summary!$5:$59,$A28,B$67)</f>
        <v>133</v>
      </c>
      <c r="C28" s="52">
        <f ca="1">ROUND(INDEX(Summary!$5:$59,$A28,C$67),0)</f>
        <v>243</v>
      </c>
      <c r="D28" s="263">
        <f ca="1">INDEX(Summary!$5:$59,$A28,D$67)</f>
        <v>0.33384864795925123</v>
      </c>
      <c r="E28" s="263">
        <f ca="1">INDEX(Summary!$5:$59,$A28,E$67)</f>
        <v>0.16718123364553683</v>
      </c>
      <c r="F28" s="263">
        <f ca="1">INDEX(Summary!$5:$59,$A28,F$67)</f>
        <v>9.0534419614597683E-2</v>
      </c>
      <c r="G28" s="263">
        <f ca="1">INDEX(Summary!$5:$59,$A28,G$67)</f>
        <v>0.14969095322906129</v>
      </c>
      <c r="H28" s="220">
        <f t="shared" si="2"/>
        <v>33.414544999999997</v>
      </c>
      <c r="I28" s="220">
        <f t="shared" si="1"/>
        <v>-111.93469899999999</v>
      </c>
    </row>
    <row r="29" spans="1:9" x14ac:dyDescent="0.25">
      <c r="A29" s="16">
        <v>29</v>
      </c>
      <c r="B29" s="52">
        <f>INDEX(Summary!$5:$59,$A29,B$67)</f>
        <v>135</v>
      </c>
      <c r="C29" s="52">
        <f>ROUND(INDEX(Summary!$5:$59,$A29,C$67),0)</f>
        <v>168</v>
      </c>
      <c r="D29" s="263">
        <f ca="1">INDEX(Summary!$5:$59,$A29,D$67)</f>
        <v>0.27488792227509107</v>
      </c>
      <c r="E29" s="263">
        <f ca="1">INDEX(Summary!$5:$59,$A29,E$67)</f>
        <v>5.0520530023559863E-2</v>
      </c>
      <c r="F29" s="263">
        <f ca="1">INDEX(Summary!$5:$59,$A29,F$67)</f>
        <v>0.32689504834273647</v>
      </c>
      <c r="G29" s="263">
        <f ca="1">INDEX(Summary!$5:$59,$A29,G$67)</f>
        <v>0.7563149508960082</v>
      </c>
      <c r="H29" s="220">
        <f t="shared" si="2"/>
        <v>33.416744999999999</v>
      </c>
      <c r="I29" s="220">
        <f t="shared" si="1"/>
        <v>-111.926198</v>
      </c>
    </row>
    <row r="30" spans="1:9" x14ac:dyDescent="0.25">
      <c r="A30" s="16">
        <v>30</v>
      </c>
      <c r="B30" s="52">
        <f>INDEX(Summary!$5:$59,$A30,B$67)</f>
        <v>138</v>
      </c>
      <c r="C30" s="52">
        <f>ROUND(INDEX(Summary!$5:$59,$A30,C$67),0)</f>
        <v>72</v>
      </c>
      <c r="D30" s="263">
        <f ca="1">INDEX(Summary!$5:$59,$A30,D$67)</f>
        <v>0.20906013017723213</v>
      </c>
      <c r="E30" s="263">
        <f ca="1">INDEX(Summary!$5:$59,$A30,E$67)</f>
        <v>0.12195078647170514</v>
      </c>
      <c r="F30" s="263">
        <f ca="1">INDEX(Summary!$5:$59,$A30,F$67)</f>
        <v>0.28571485973467109</v>
      </c>
      <c r="G30" s="263">
        <f ca="1">INDEX(Summary!$5:$59,$A30,G$67)</f>
        <v>0.98257742748706856</v>
      </c>
      <c r="H30" s="220">
        <f t="shared" si="2"/>
        <v>33.407445000000003</v>
      </c>
      <c r="I30" s="220">
        <f t="shared" si="1"/>
        <v>-111.926098</v>
      </c>
    </row>
    <row r="31" spans="1:9" x14ac:dyDescent="0.25">
      <c r="A31" s="16">
        <v>31</v>
      </c>
      <c r="B31" s="52">
        <f>INDEX(Summary!$5:$59,$A31,B$67)</f>
        <v>139</v>
      </c>
      <c r="C31" s="52">
        <f>ROUND(INDEX(Summary!$5:$59,$A31,C$67),0)</f>
        <v>150</v>
      </c>
      <c r="D31" s="263">
        <f ca="1">INDEX(Summary!$5:$59,$A31,D$67)</f>
        <v>0.26833255829028602</v>
      </c>
      <c r="E31" s="263">
        <f ca="1">INDEX(Summary!$5:$59,$A31,E$67)</f>
        <v>0.31833401387539556</v>
      </c>
      <c r="F31" s="263">
        <f ca="1">INDEX(Summary!$5:$59,$A31,F$67)</f>
        <v>5.3333054957774982E-2</v>
      </c>
      <c r="G31" s="263">
        <f ca="1">INDEX(Summary!$5:$59,$A31,G$67)</f>
        <v>0.19999943406641865</v>
      </c>
      <c r="H31" s="220">
        <f t="shared" si="2"/>
        <v>33.407445000000003</v>
      </c>
      <c r="I31" s="220">
        <f t="shared" si="1"/>
        <v>-111.93469899999999</v>
      </c>
    </row>
    <row r="32" spans="1:9" x14ac:dyDescent="0.25">
      <c r="A32" s="16">
        <v>32</v>
      </c>
      <c r="B32" s="52">
        <f>INDEX(Summary!$5:$59,$A32,B$67)</f>
        <v>141</v>
      </c>
      <c r="C32" s="52">
        <f>ROUND(INDEX(Summary!$5:$59,$A32,C$67),0)</f>
        <v>66</v>
      </c>
      <c r="D32" s="263">
        <f ca="1">INDEX(Summary!$5:$59,$A32,D$67)</f>
        <v>0.22433382792282214</v>
      </c>
      <c r="E32" s="263">
        <f ca="1">INDEX(Summary!$5:$59,$A32,E$67)</f>
        <v>0.39163520298849896</v>
      </c>
      <c r="F32" s="263">
        <f ca="1">INDEX(Summary!$5:$59,$A32,F$67)</f>
        <v>0.12167235911986833</v>
      </c>
      <c r="G32" s="263">
        <f ca="1">INDEX(Summary!$5:$59,$A32,G$67)</f>
        <v>0.28897306351090912</v>
      </c>
      <c r="H32" s="220">
        <f t="shared" si="2"/>
        <v>33.392845999999999</v>
      </c>
      <c r="I32" s="220">
        <f t="shared" si="1"/>
        <v>-111.934798</v>
      </c>
    </row>
    <row r="33" spans="1:9" x14ac:dyDescent="0.25">
      <c r="A33" s="16">
        <v>33</v>
      </c>
      <c r="B33" s="52">
        <f>INDEX(Summary!$5:$59,$A33,B$67)</f>
        <v>142</v>
      </c>
      <c r="C33" s="52">
        <f>ROUND(INDEX(Summary!$5:$59,$A33,C$67),0)</f>
        <v>43</v>
      </c>
      <c r="D33" s="263">
        <f ca="1">INDEX(Summary!$5:$59,$A33,D$67)</f>
        <v>0.2080929068251488</v>
      </c>
      <c r="E33" s="263">
        <f ca="1">INDEX(Summary!$5:$59,$A33,E$67)</f>
        <v>0.20809186266831062</v>
      </c>
      <c r="F33" s="263">
        <f ca="1">INDEX(Summary!$5:$59,$A33,F$67)</f>
        <v>0.28323648371112886</v>
      </c>
      <c r="G33" s="263">
        <f ca="1">INDEX(Summary!$5:$59,$A33,G$67)</f>
        <v>0.92485450111756518</v>
      </c>
      <c r="H33" s="220">
        <f t="shared" si="2"/>
        <v>33.392946000000002</v>
      </c>
      <c r="I33" s="220">
        <f t="shared" si="1"/>
        <v>-111.926198</v>
      </c>
    </row>
    <row r="34" spans="1:9" x14ac:dyDescent="0.25">
      <c r="A34" s="16">
        <v>34</v>
      </c>
      <c r="B34" s="52">
        <f>INDEX(Summary!$5:$59,$A34,B$67)</f>
        <v>143</v>
      </c>
      <c r="C34" s="52">
        <f>ROUND(INDEX(Summary!$5:$59,$A34,C$67),0)</f>
        <v>31</v>
      </c>
      <c r="D34" s="263">
        <f ca="1">INDEX(Summary!$5:$59,$A34,D$67)</f>
        <v>0.22580642157590011</v>
      </c>
      <c r="E34" s="263">
        <f ca="1">INDEX(Summary!$5:$59,$A34,E$67)</f>
        <v>0.45967813674605157</v>
      </c>
      <c r="F34" s="263">
        <f ca="1">INDEX(Summary!$5:$59,$A34,F$67)</f>
        <v>0.14516100811279453</v>
      </c>
      <c r="G34" s="263">
        <f ca="1">INDEX(Summary!$5:$59,$A34,G$67)</f>
        <v>0.50806420160138155</v>
      </c>
      <c r="H34" s="220">
        <f t="shared" si="2"/>
        <v>33.392845999999999</v>
      </c>
      <c r="I34" s="220">
        <f t="shared" ref="I34:I55" si="3">INDEX(long_,MATCH($B34,loc_ID,0))</f>
        <v>-111.951999</v>
      </c>
    </row>
    <row r="35" spans="1:9" x14ac:dyDescent="0.25">
      <c r="A35" s="16">
        <v>35</v>
      </c>
      <c r="B35" s="52">
        <f>INDEX(Summary!$5:$59,$A35,B$67)</f>
        <v>144</v>
      </c>
      <c r="C35" s="52">
        <f>ROUND(INDEX(Summary!$5:$59,$A35,C$67),0)</f>
        <v>40</v>
      </c>
      <c r="D35" s="263">
        <f ca="1">INDEX(Summary!$5:$59,$A35,D$67)</f>
        <v>0.23750026940971611</v>
      </c>
      <c r="E35" s="263">
        <f ca="1">INDEX(Summary!$5:$59,$A35,E$67)</f>
        <v>0.12499958973890084</v>
      </c>
      <c r="F35" s="263">
        <f ca="1">INDEX(Summary!$5:$59,$A35,F$67)</f>
        <v>0.28749909342001889</v>
      </c>
      <c r="G35" s="263">
        <f ca="1">INDEX(Summary!$5:$59,$A35,G$67)</f>
        <v>0.96249914245822754</v>
      </c>
      <c r="H35" s="220">
        <f t="shared" si="2"/>
        <v>33.392845999999999</v>
      </c>
      <c r="I35" s="220">
        <f t="shared" si="3"/>
        <v>-111.939499</v>
      </c>
    </row>
    <row r="36" spans="1:9" x14ac:dyDescent="0.25">
      <c r="A36" s="16">
        <v>36</v>
      </c>
      <c r="B36" s="52">
        <f>INDEX(Summary!$5:$59,$A36,B$67)</f>
        <v>145</v>
      </c>
      <c r="C36" s="52">
        <f>ROUND(INDEX(Summary!$5:$59,$A36,C$67),0)</f>
        <v>22</v>
      </c>
      <c r="D36" s="263">
        <f ca="1">INDEX(Summary!$5:$59,$A36,D$67)</f>
        <v>0.24719020855982723</v>
      </c>
      <c r="E36" s="263">
        <f ca="1">INDEX(Summary!$5:$59,$A36,E$67)</f>
        <v>0.34831459127168368</v>
      </c>
      <c r="F36" s="263">
        <f ca="1">INDEX(Summary!$5:$59,$A36,F$67)</f>
        <v>0.13483076952522177</v>
      </c>
      <c r="G36" s="263">
        <f ca="1">INDEX(Summary!$5:$59,$A36,G$67)</f>
        <v>0.25842744134958689</v>
      </c>
      <c r="H36" s="220">
        <f t="shared" si="2"/>
        <v>33.400244999999998</v>
      </c>
      <c r="I36" s="220">
        <f t="shared" si="3"/>
        <v>-111.939599</v>
      </c>
    </row>
    <row r="37" spans="1:9" x14ac:dyDescent="0.25">
      <c r="A37" s="16">
        <v>37</v>
      </c>
      <c r="B37" s="52">
        <f>INDEX(Summary!$5:$59,$A37,B$67)</f>
        <v>146</v>
      </c>
      <c r="C37" s="52">
        <f ca="1">ROUND(INDEX(Summary!$5:$59,$A37,C$67),0)</f>
        <v>27</v>
      </c>
      <c r="D37" s="263">
        <f ca="1">INDEX(Summary!$5:$59,$A37,D$67)</f>
        <v>0.26851803966097632</v>
      </c>
      <c r="E37" s="263">
        <f ca="1">INDEX(Summary!$5:$59,$A37,E$67)</f>
        <v>9.2592940871660936E-2</v>
      </c>
      <c r="F37" s="263">
        <f ca="1">INDEX(Summary!$5:$59,$A37,F$67)</f>
        <v>0.17592509576037638</v>
      </c>
      <c r="G37" s="263">
        <f ca="1">INDEX(Summary!$5:$59,$A37,G$67)</f>
        <v>0.72222146908741824</v>
      </c>
      <c r="H37" s="220">
        <f t="shared" si="2"/>
        <v>33.407344999999999</v>
      </c>
      <c r="I37" s="220">
        <f t="shared" si="3"/>
        <v>-111.939699</v>
      </c>
    </row>
    <row r="38" spans="1:9" x14ac:dyDescent="0.25">
      <c r="A38" s="16">
        <v>38</v>
      </c>
      <c r="B38" s="52">
        <f>INDEX(Summary!$5:$59,$A38,B$67)</f>
        <v>147</v>
      </c>
      <c r="C38" s="52">
        <f>ROUND(INDEX(Summary!$5:$59,$A38,C$67),0)</f>
        <v>16</v>
      </c>
      <c r="D38" s="263">
        <f ca="1">INDEX(Summary!$5:$59,$A38,D$67)</f>
        <v>0.15624952850663357</v>
      </c>
      <c r="E38" s="263">
        <f ca="1">INDEX(Summary!$5:$59,$A38,E$67)</f>
        <v>0.23437415426089175</v>
      </c>
      <c r="F38" s="263">
        <f ca="1">INDEX(Summary!$5:$59,$A38,F$67)</f>
        <v>0.14062421908795683</v>
      </c>
      <c r="G38" s="263">
        <f ca="1">INDEX(Summary!$5:$59,$A38,G$67)</f>
        <v>0.74999919445467689</v>
      </c>
      <c r="H38" s="220">
        <f t="shared" si="2"/>
        <v>33.378146000000001</v>
      </c>
      <c r="I38" s="220">
        <f t="shared" si="3"/>
        <v>-111.93929799999999</v>
      </c>
    </row>
    <row r="39" spans="1:9" x14ac:dyDescent="0.25">
      <c r="A39" s="16">
        <v>39</v>
      </c>
      <c r="B39" s="52">
        <f>INDEX(Summary!$5:$59,$A39,B$67)</f>
        <v>152</v>
      </c>
      <c r="C39" s="52">
        <f>ROUND(INDEX(Summary!$5:$59,$A39,C$67),0)</f>
        <v>18</v>
      </c>
      <c r="D39" s="263">
        <f ca="1">INDEX(Summary!$5:$59,$A39,D$67)</f>
        <v>0.22222128553856552</v>
      </c>
      <c r="E39" s="263">
        <f ca="1">INDEX(Summary!$5:$59,$A39,E$67)</f>
        <v>0.44444493580422167</v>
      </c>
      <c r="F39" s="263">
        <f ca="1">INDEX(Summary!$5:$59,$A39,F$67)</f>
        <v>-1.3299642136279588E-7</v>
      </c>
      <c r="G39" s="263">
        <f ca="1">INDEX(Summary!$5:$59,$A39,G$67)</f>
        <v>-5.8946048262724054E-7</v>
      </c>
      <c r="H39" s="220">
        <f t="shared" si="2"/>
        <v>33.433500000000002</v>
      </c>
      <c r="I39" s="220">
        <f t="shared" si="3"/>
        <v>-111.94875</v>
      </c>
    </row>
    <row r="40" spans="1:9" x14ac:dyDescent="0.25">
      <c r="A40" s="16">
        <v>40</v>
      </c>
      <c r="B40" s="52">
        <f>INDEX(Summary!$5:$59,$A40,B$67)</f>
        <v>155</v>
      </c>
      <c r="C40" s="52">
        <f>ROUND(INDEX(Summary!$5:$59,$A40,C$67),0)</f>
        <v>67</v>
      </c>
      <c r="D40" s="263">
        <f ca="1">INDEX(Summary!$5:$59,$A40,D$67)</f>
        <v>0.1672856353131433</v>
      </c>
      <c r="E40" s="263">
        <f ca="1">INDEX(Summary!$5:$59,$A40,E$67)</f>
        <v>0.11152360197090987</v>
      </c>
      <c r="F40" s="263">
        <f ca="1">INDEX(Summary!$5:$59,$A40,F$67)</f>
        <v>0.30111621816362472</v>
      </c>
      <c r="G40" s="263">
        <f ca="1">INDEX(Summary!$5:$59,$A40,G$67)</f>
        <v>0.83271305330787448</v>
      </c>
      <c r="H40" s="220">
        <f t="shared" si="2"/>
        <v>33.417368000000003</v>
      </c>
      <c r="I40" s="220">
        <f t="shared" si="3"/>
        <v>-111.92255400000001</v>
      </c>
    </row>
    <row r="41" spans="1:9" x14ac:dyDescent="0.25">
      <c r="A41" s="16">
        <v>41</v>
      </c>
      <c r="B41" s="52">
        <f>INDEX(Summary!$5:$59,$A41,B$67)</f>
        <v>156</v>
      </c>
      <c r="C41" s="52">
        <f>ROUND(INDEX(Summary!$5:$59,$A41,C$67),0)</f>
        <v>36</v>
      </c>
      <c r="D41" s="263">
        <f ca="1">INDEX(Summary!$5:$59,$A41,D$67)</f>
        <v>9.859210343843533E-2</v>
      </c>
      <c r="E41" s="263">
        <f ca="1">INDEX(Summary!$5:$59,$A41,E$67)</f>
        <v>0.58450639742209887</v>
      </c>
      <c r="F41" s="263">
        <f ca="1">INDEX(Summary!$5:$59,$A41,F$67)</f>
        <v>9.8590680876757514E-2</v>
      </c>
      <c r="G41" s="263">
        <f ca="1">INDEX(Summary!$5:$59,$A41,G$67)</f>
        <v>0.24647849963112745</v>
      </c>
      <c r="H41" s="220">
        <f t="shared" si="2"/>
        <v>33.438907999999998</v>
      </c>
      <c r="I41" s="220">
        <f t="shared" si="3"/>
        <v>-111.943848</v>
      </c>
    </row>
    <row r="42" spans="1:9" x14ac:dyDescent="0.25">
      <c r="A42" s="16">
        <v>42</v>
      </c>
      <c r="B42" s="52">
        <f>INDEX(Summary!$5:$59,$A42,B$67)</f>
        <v>157</v>
      </c>
      <c r="C42" s="52">
        <f>ROUND(INDEX(Summary!$5:$59,$A42,C$67),0)</f>
        <v>27</v>
      </c>
      <c r="D42" s="263">
        <f ca="1">INDEX(Summary!$5:$59,$A42,D$67)</f>
        <v>0.13084066883717924</v>
      </c>
      <c r="E42" s="263">
        <f ca="1">INDEX(Summary!$5:$59,$A42,E$67)</f>
        <v>0.46729061031359592</v>
      </c>
      <c r="F42" s="263">
        <f ca="1">INDEX(Summary!$5:$59,$A42,F$67)</f>
        <v>0.1495330684534053</v>
      </c>
      <c r="G42" s="263">
        <f ca="1">INDEX(Summary!$5:$59,$A42,G$67)</f>
        <v>0.29906479341229447</v>
      </c>
      <c r="H42" s="220">
        <f t="shared" ref="H42:H55" si="4">INDEX(lat_,MATCH($B42,loc_ID,0))</f>
        <v>33.440289</v>
      </c>
      <c r="I42" s="220">
        <f t="shared" si="3"/>
        <v>-111.93086099999999</v>
      </c>
    </row>
    <row r="43" spans="1:9" x14ac:dyDescent="0.25">
      <c r="A43" s="16">
        <v>43</v>
      </c>
      <c r="B43" s="52">
        <f>INDEX(Summary!$5:$59,$A43,B$67)</f>
        <v>159</v>
      </c>
      <c r="C43" s="52">
        <f>ROUND(INDEX(Summary!$5:$59,$A43,C$67),0)</f>
        <v>32</v>
      </c>
      <c r="D43" s="263">
        <f ca="1">INDEX(Summary!$5:$59,$A43,D$67)</f>
        <v>0.2031245611295735</v>
      </c>
      <c r="E43" s="263">
        <f ca="1">INDEX(Summary!$5:$59,$A43,E$67)</f>
        <v>0.14062594695235534</v>
      </c>
      <c r="F43" s="263">
        <f ca="1">INDEX(Summary!$5:$59,$A43,F$67)</f>
        <v>0.32812455720810318</v>
      </c>
      <c r="G43" s="263">
        <f ca="1">INDEX(Summary!$5:$59,$A43,G$67)</f>
        <v>0.95312515378928619</v>
      </c>
      <c r="H43" s="220">
        <f t="shared" si="4"/>
        <v>33.407432999999997</v>
      </c>
      <c r="I43" s="220">
        <f t="shared" si="3"/>
        <v>-111.90910700000001</v>
      </c>
    </row>
    <row r="44" spans="1:9" x14ac:dyDescent="0.25">
      <c r="A44" s="16">
        <v>44</v>
      </c>
      <c r="B44" s="52">
        <f>INDEX(Summary!$5:$59,$A44,B$67)</f>
        <v>160</v>
      </c>
      <c r="C44" s="52">
        <f>ROUND(INDEX(Summary!$5:$59,$A44,C$67),0)</f>
        <v>24</v>
      </c>
      <c r="D44" s="263">
        <f ca="1">INDEX(Summary!$5:$59,$A44,D$67)</f>
        <v>0.25263090326041454</v>
      </c>
      <c r="E44" s="263">
        <f ca="1">INDEX(Summary!$5:$59,$A44,E$67)</f>
        <v>0.43157891298590251</v>
      </c>
      <c r="F44" s="263">
        <f ca="1">INDEX(Summary!$5:$59,$A44,F$67)</f>
        <v>0.13684148590911654</v>
      </c>
      <c r="G44" s="263">
        <f ca="1">INDEX(Summary!$5:$59,$A44,G$67)</f>
        <v>0.44210544289353199</v>
      </c>
      <c r="H44" s="220">
        <f t="shared" si="4"/>
        <v>33.407397000000003</v>
      </c>
      <c r="I44" s="220">
        <f t="shared" si="3"/>
        <v>-111.952164</v>
      </c>
    </row>
    <row r="45" spans="1:9" x14ac:dyDescent="0.25">
      <c r="A45" s="16">
        <v>45</v>
      </c>
      <c r="B45" s="52">
        <f>INDEX(Summary!$5:$59,$A45,B$67)</f>
        <v>161</v>
      </c>
      <c r="C45" s="52">
        <f>ROUND(INDEX(Summary!$5:$59,$A45,C$67),0)</f>
        <v>25</v>
      </c>
      <c r="D45" s="263">
        <f ca="1">INDEX(Summary!$5:$59,$A45,D$67)</f>
        <v>0.16326479306544645</v>
      </c>
      <c r="E45" s="263">
        <f ca="1">INDEX(Summary!$5:$59,$A45,E$67)</f>
        <v>0.10204078607162669</v>
      </c>
      <c r="F45" s="263">
        <f ca="1">INDEX(Summary!$5:$59,$A45,F$67)</f>
        <v>0.28571372485925667</v>
      </c>
      <c r="G45" s="263">
        <f ca="1">INDEX(Summary!$5:$59,$A45,G$67)</f>
        <v>0.95918314792616766</v>
      </c>
      <c r="H45" s="220">
        <f t="shared" si="4"/>
        <v>33.422013</v>
      </c>
      <c r="I45" s="220">
        <f t="shared" si="3"/>
        <v>-111.891954</v>
      </c>
    </row>
    <row r="46" spans="1:9" x14ac:dyDescent="0.25">
      <c r="A46" s="16">
        <v>46</v>
      </c>
      <c r="B46" s="52">
        <f>INDEX(Summary!$5:$59,$A46,B$67)</f>
        <v>162</v>
      </c>
      <c r="C46" s="52">
        <f>ROUND(INDEX(Summary!$5:$59,$A46,C$67),0)</f>
        <v>20</v>
      </c>
      <c r="D46" s="263">
        <f ca="1">INDEX(Summary!$5:$59,$A46,D$67)</f>
        <v>0.23750041196241145</v>
      </c>
      <c r="E46" s="263">
        <f ca="1">INDEX(Summary!$5:$59,$A46,E$67)</f>
        <v>0.21249904013920104</v>
      </c>
      <c r="F46" s="263">
        <f ca="1">INDEX(Summary!$5:$59,$A46,F$67)</f>
        <v>0.18749993036292623</v>
      </c>
      <c r="G46" s="263">
        <f ca="1">INDEX(Summary!$5:$59,$A46,G$67)</f>
        <v>0.58749900249449194</v>
      </c>
      <c r="H46" s="220">
        <f t="shared" si="4"/>
        <v>33.441630000000004</v>
      </c>
      <c r="I46" s="220">
        <f t="shared" si="3"/>
        <v>-111.92623</v>
      </c>
    </row>
    <row r="47" spans="1:9" x14ac:dyDescent="0.25">
      <c r="A47" s="16">
        <v>47</v>
      </c>
      <c r="B47" s="52">
        <f>INDEX(Summary!$5:$59,$A47,B$67)</f>
        <v>163</v>
      </c>
      <c r="C47" s="52">
        <f>ROUND(INDEX(Summary!$5:$59,$A47,C$67),0)</f>
        <v>60</v>
      </c>
      <c r="D47" s="263">
        <f ca="1">INDEX(Summary!$5:$59,$A47,D$67)</f>
        <v>0.26359863031690356</v>
      </c>
      <c r="E47" s="263">
        <f ca="1">INDEX(Summary!$5:$59,$A47,E$67)</f>
        <v>7.1130256787671292E-2</v>
      </c>
      <c r="F47" s="263">
        <f ca="1">INDEX(Summary!$5:$59,$A47,F$67)</f>
        <v>0.2301254717187517</v>
      </c>
      <c r="G47" s="263">
        <f ca="1">INDEX(Summary!$5:$59,$A47,G$67)</f>
        <v>0.38493810050635363</v>
      </c>
      <c r="H47" s="220">
        <f t="shared" si="4"/>
        <v>33.421894000000002</v>
      </c>
      <c r="I47" s="220">
        <f t="shared" si="3"/>
        <v>-111.944266</v>
      </c>
    </row>
    <row r="48" spans="1:9" x14ac:dyDescent="0.25">
      <c r="A48" s="16">
        <v>48</v>
      </c>
      <c r="B48" s="52">
        <f>INDEX(Summary!$5:$59,$A48,B$67)</f>
        <v>164</v>
      </c>
      <c r="C48" s="52">
        <f>ROUND(INDEX(Summary!$5:$59,$A48,C$67),0)</f>
        <v>34</v>
      </c>
      <c r="D48" s="263">
        <f ca="1">INDEX(Summary!$5:$59,$A48,D$67)</f>
        <v>0.21481509285118872</v>
      </c>
      <c r="E48" s="263">
        <f ca="1">INDEX(Summary!$5:$59,$A48,E$67)</f>
        <v>0.11851887477943741</v>
      </c>
      <c r="F48" s="263">
        <f ca="1">INDEX(Summary!$5:$59,$A48,F$67)</f>
        <v>0.26666747374371974</v>
      </c>
      <c r="G48" s="263">
        <f ca="1">INDEX(Summary!$5:$59,$A48,G$67)</f>
        <v>0.94074111342528732</v>
      </c>
      <c r="H48" s="220">
        <f t="shared" si="4"/>
        <v>33.394056999999997</v>
      </c>
      <c r="I48" s="220">
        <f t="shared" si="3"/>
        <v>-111.92066199999999</v>
      </c>
    </row>
    <row r="49" spans="1:9" x14ac:dyDescent="0.25">
      <c r="A49" s="16">
        <v>49</v>
      </c>
      <c r="B49" s="52">
        <f>INDEX(Summary!$5:$59,$A49,B$67)</f>
        <v>165</v>
      </c>
      <c r="C49" s="52">
        <f>ROUND(INDEX(Summary!$5:$59,$A49,C$67),0)</f>
        <v>26</v>
      </c>
      <c r="D49" s="263">
        <f ca="1">INDEX(Summary!$5:$59,$A49,D$67)</f>
        <v>0.16190451005258907</v>
      </c>
      <c r="E49" s="263">
        <f ca="1">INDEX(Summary!$5:$59,$A49,E$67)</f>
        <v>0.18095139998306464</v>
      </c>
      <c r="F49" s="263">
        <f ca="1">INDEX(Summary!$5:$59,$A49,F$67)</f>
        <v>0.22857077889155836</v>
      </c>
      <c r="G49" s="263">
        <f ca="1">INDEX(Summary!$5:$59,$A49,G$67)</f>
        <v>0.57142843477079919</v>
      </c>
      <c r="H49" s="220">
        <f t="shared" si="4"/>
        <v>33.421936000000002</v>
      </c>
      <c r="I49" s="220">
        <f t="shared" si="3"/>
        <v>-111.960908</v>
      </c>
    </row>
    <row r="50" spans="1:9" x14ac:dyDescent="0.25">
      <c r="A50" s="16">
        <v>50</v>
      </c>
      <c r="B50" s="52">
        <f>INDEX(Summary!$5:$59,$A50,B$67)</f>
        <v>0</v>
      </c>
      <c r="C50" s="52">
        <f>ROUND(INDEX(Summary!$5:$59,$A50,C$67),0)</f>
        <v>0</v>
      </c>
      <c r="D50" s="263">
        <f>INDEX(Summary!$5:$59,$A50,D$67)</f>
        <v>0</v>
      </c>
      <c r="E50" s="263">
        <f>INDEX(Summary!$5:$59,$A50,E$67)</f>
        <v>0</v>
      </c>
      <c r="F50" s="263">
        <f>INDEX(Summary!$5:$59,$A50,F$67)</f>
        <v>0</v>
      </c>
      <c r="G50" s="263">
        <f>INDEX(Summary!$5:$59,$A50,G$67)</f>
        <v>0</v>
      </c>
      <c r="H50" s="220" t="e">
        <f t="shared" si="4"/>
        <v>#N/A</v>
      </c>
      <c r="I50" s="220" t="e">
        <f t="shared" si="3"/>
        <v>#N/A</v>
      </c>
    </row>
    <row r="51" spans="1:9" x14ac:dyDescent="0.25">
      <c r="A51" s="16">
        <v>51</v>
      </c>
      <c r="B51" s="52">
        <f>INDEX(Summary!$5:$59,$A51,B$67)</f>
        <v>0</v>
      </c>
      <c r="C51" s="52">
        <f>ROUND(INDEX(Summary!$5:$59,$A51,C$67),0)</f>
        <v>0</v>
      </c>
      <c r="D51" s="263">
        <f>INDEX(Summary!$5:$59,$A51,D$67)</f>
        <v>0</v>
      </c>
      <c r="E51" s="263">
        <f>INDEX(Summary!$5:$59,$A51,E$67)</f>
        <v>0</v>
      </c>
      <c r="F51" s="263">
        <f>INDEX(Summary!$5:$59,$A51,F$67)</f>
        <v>0</v>
      </c>
      <c r="G51" s="263">
        <f>INDEX(Summary!$5:$59,$A51,G$67)</f>
        <v>0</v>
      </c>
      <c r="H51" s="220" t="e">
        <f t="shared" si="4"/>
        <v>#N/A</v>
      </c>
      <c r="I51" s="220" t="e">
        <f t="shared" si="3"/>
        <v>#N/A</v>
      </c>
    </row>
    <row r="52" spans="1:9" x14ac:dyDescent="0.25">
      <c r="A52" s="16">
        <v>52</v>
      </c>
      <c r="B52" s="52">
        <f>INDEX(Summary!$5:$59,$A52,B$67)</f>
        <v>0</v>
      </c>
      <c r="C52" s="52">
        <f>ROUND(INDEX(Summary!$5:$59,$A52,C$67),0)</f>
        <v>0</v>
      </c>
      <c r="D52" s="263">
        <f>INDEX(Summary!$5:$59,$A52,D$67)</f>
        <v>0</v>
      </c>
      <c r="E52" s="263">
        <f>INDEX(Summary!$5:$59,$A52,E$67)</f>
        <v>0</v>
      </c>
      <c r="F52" s="263">
        <f>INDEX(Summary!$5:$59,$A52,F$67)</f>
        <v>0</v>
      </c>
      <c r="G52" s="263">
        <f>INDEX(Summary!$5:$59,$A52,G$67)</f>
        <v>0</v>
      </c>
      <c r="H52" s="220" t="e">
        <f t="shared" si="4"/>
        <v>#N/A</v>
      </c>
      <c r="I52" s="220" t="e">
        <f t="shared" si="3"/>
        <v>#N/A</v>
      </c>
    </row>
    <row r="53" spans="1:9" x14ac:dyDescent="0.25">
      <c r="A53" s="16">
        <v>53</v>
      </c>
      <c r="B53" s="52">
        <f>INDEX(Summary!$5:$59,$A53,B$67)</f>
        <v>0</v>
      </c>
      <c r="C53" s="52">
        <f>ROUND(INDEX(Summary!$5:$59,$A53,C$67),0)</f>
        <v>0</v>
      </c>
      <c r="D53" s="263">
        <f>INDEX(Summary!$5:$59,$A53,D$67)</f>
        <v>0</v>
      </c>
      <c r="E53" s="263">
        <f>INDEX(Summary!$5:$59,$A53,E$67)</f>
        <v>0</v>
      </c>
      <c r="F53" s="263">
        <f>INDEX(Summary!$5:$59,$A53,F$67)</f>
        <v>0</v>
      </c>
      <c r="G53" s="263">
        <f>INDEX(Summary!$5:$59,$A53,G$67)</f>
        <v>0</v>
      </c>
      <c r="H53" s="220" t="e">
        <f t="shared" si="4"/>
        <v>#N/A</v>
      </c>
      <c r="I53" s="220" t="e">
        <f t="shared" si="3"/>
        <v>#N/A</v>
      </c>
    </row>
    <row r="54" spans="1:9" x14ac:dyDescent="0.25">
      <c r="A54" s="16">
        <v>54</v>
      </c>
      <c r="B54" s="52">
        <f>INDEX(Summary!$5:$59,$A54,B$67)</f>
        <v>0</v>
      </c>
      <c r="C54" s="52">
        <f>ROUND(INDEX(Summary!$5:$59,$A54,C$67),0)</f>
        <v>0</v>
      </c>
      <c r="D54" s="263">
        <f>INDEX(Summary!$5:$59,$A54,D$67)</f>
        <v>0</v>
      </c>
      <c r="E54" s="263">
        <f>INDEX(Summary!$5:$59,$A54,E$67)</f>
        <v>0</v>
      </c>
      <c r="F54" s="263">
        <f>INDEX(Summary!$5:$59,$A54,F$67)</f>
        <v>0</v>
      </c>
      <c r="G54" s="263">
        <f>INDEX(Summary!$5:$59,$A54,G$67)</f>
        <v>0</v>
      </c>
      <c r="H54" s="220" t="e">
        <f t="shared" si="4"/>
        <v>#N/A</v>
      </c>
      <c r="I54" s="220" t="e">
        <f t="shared" si="3"/>
        <v>#N/A</v>
      </c>
    </row>
    <row r="55" spans="1:9" x14ac:dyDescent="0.25">
      <c r="A55" s="16">
        <v>55</v>
      </c>
      <c r="B55" s="52">
        <f>INDEX(Summary!$5:$59,$A55,B$67)</f>
        <v>0</v>
      </c>
      <c r="C55" s="52">
        <f>ROUND(INDEX(Summary!$5:$59,$A55,C$67),0)</f>
        <v>0</v>
      </c>
      <c r="D55" s="263">
        <f>INDEX(Summary!$5:$59,$A55,D$67)</f>
        <v>0</v>
      </c>
      <c r="E55" s="263">
        <f>INDEX(Summary!$5:$59,$A55,E$67)</f>
        <v>0</v>
      </c>
      <c r="F55" s="263">
        <f>INDEX(Summary!$5:$59,$A55,F$67)</f>
        <v>0</v>
      </c>
      <c r="G55" s="263">
        <f>INDEX(Summary!$5:$59,$A55,G$67)</f>
        <v>0</v>
      </c>
      <c r="H55" s="220" t="e">
        <f t="shared" si="4"/>
        <v>#N/A</v>
      </c>
      <c r="I55" s="220" t="e">
        <f t="shared" si="3"/>
        <v>#N/A</v>
      </c>
    </row>
    <row r="56" spans="1:9" x14ac:dyDescent="0.25">
      <c r="D56" s="260"/>
      <c r="E56" s="260"/>
      <c r="F56" s="260"/>
      <c r="G56" s="260"/>
    </row>
    <row r="57" spans="1:9" x14ac:dyDescent="0.25">
      <c r="A57" s="16">
        <v>1</v>
      </c>
      <c r="B57" s="52" t="str">
        <f>IF(ISBLANK(INDEX(Summary!$1:$3,$A57,B$67)),"",INDEX(Summary!$1:$3,$A57,B$67))</f>
        <v>Total</v>
      </c>
      <c r="C57" s="52">
        <f ca="1">IF(ISBLANK(INDEX(Summary!$1:$3,$A57,C$67)),"",ROUND(INDEX(Summary!$1:$3,$A57,C$67),0))</f>
        <v>66</v>
      </c>
      <c r="D57" s="263">
        <f ca="1">IF(ISBLANK(INDEX(Summary!$1:$3,$A57,D$67)),"",INDEX(Summary!$1:$3,$A57,D$67))</f>
        <v>0.24690926565025556</v>
      </c>
      <c r="E57" s="263">
        <f ca="1">IF(ISBLANK(INDEX(Summary!$1:$3,$A57,E$67)),"",INDEX(Summary!$1:$3,$A57,E$67))</f>
        <v>0.20567035079288803</v>
      </c>
      <c r="F57" s="263">
        <f ca="1">IF(ISBLANK(INDEX(Summary!$1:$3,$A57,F$67)),"",INDEX(Summary!$1:$3,$A57,F$67))</f>
        <v>0.19815648071294395</v>
      </c>
      <c r="G57" s="263">
        <f ca="1">IF(ISBLANK(INDEX(Summary!$1:$3,$A57,G$67)),"",INDEX(Summary!$1:$3,$A57,G$67))</f>
        <v>0.42540736534008999</v>
      </c>
      <c r="H57" s="220">
        <f ca="1">IF(ISBLANK(INDEX(Summary!$1:$3,$A57,H$67)),"",INDEX(Summary!$1:$3,$A57,H$67))</f>
        <v>0.42540736534008999</v>
      </c>
      <c r="I57" s="220">
        <f ca="1">IF(ISBLANK(INDEX(Summary!$1:$3,$A57,I$67)),"",INDEX(Summary!$1:$3,$A57,I$67))</f>
        <v>0.42540736534008999</v>
      </c>
    </row>
    <row r="58" spans="1:9" x14ac:dyDescent="0.25">
      <c r="A58" s="16">
        <v>2</v>
      </c>
      <c r="B58" s="52" t="str">
        <f>IF(ISBLANK(INDEX(Summary!$1:$3,$A58,B$67)),"",INDEX(Summary!$1:$3,$A58,B$67))</f>
        <v>Max</v>
      </c>
      <c r="C58" s="52">
        <f ca="1">IF(ISBLANK(INDEX(Summary!$1:$3,$A58,C$67)),"",ROUND(INDEX(Summary!$1:$3,$A58,C$67),0))</f>
        <v>243</v>
      </c>
      <c r="D58" s="263">
        <f ca="1">IF(ISBLANK(INDEX(Summary!$1:$3,$A58,D$67)),"",INDEX(Summary!$1:$3,$A58,D$67))</f>
        <v>0.33384864795925123</v>
      </c>
      <c r="E58" s="263">
        <f ca="1">IF(ISBLANK(INDEX(Summary!$1:$3,$A58,E$67)),"",INDEX(Summary!$1:$3,$A58,E$67))</f>
        <v>0.74137859798719774</v>
      </c>
      <c r="F58" s="263">
        <f ca="1">IF(ISBLANK(INDEX(Summary!$1:$3,$A58,F$67)),"",INDEX(Summary!$1:$3,$A58,F$67))</f>
        <v>0.35555510443507826</v>
      </c>
      <c r="G58" s="263">
        <f ca="1">IF(ISBLANK(INDEX(Summary!$1:$3,$A58,G$67)),"",INDEX(Summary!$1:$3,$A58,G$67))</f>
        <v>0.98257742748706856</v>
      </c>
      <c r="H58" s="220">
        <f ca="1">IF(ISBLANK(INDEX(Summary!$1:$3,$A58,H$67)),"",INDEX(Summary!$1:$3,$A58,H$67))</f>
        <v>0.98257742748706856</v>
      </c>
      <c r="I58" s="220">
        <f ca="1">IF(ISBLANK(INDEX(Summary!$1:$3,$A58,I$67)),"",INDEX(Summary!$1:$3,$A58,I$67))</f>
        <v>0.98257742748706856</v>
      </c>
    </row>
    <row r="59" spans="1:9" x14ac:dyDescent="0.25">
      <c r="A59" s="16">
        <v>3</v>
      </c>
      <c r="B59" s="52" t="str">
        <f>IF(ISBLANK(INDEX(Summary!$1:$3,$A59,B$67)),"",INDEX(Summary!$1:$3,$A59,B$67))</f>
        <v>Min</v>
      </c>
      <c r="C59" s="52">
        <f ca="1">IF(ISBLANK(INDEX(Summary!$1:$3,$A59,C$67)),"",ROUND(INDEX(Summary!$1:$3,$A59,C$67),0))</f>
        <v>16</v>
      </c>
      <c r="D59" s="263">
        <f ca="1">IF(ISBLANK(INDEX(Summary!$1:$3,$A59,D$67)),"",INDEX(Summary!$1:$3,$A59,D$67))</f>
        <v>9.859210343843533E-2</v>
      </c>
      <c r="E59" s="263">
        <f ca="1">IF(ISBLANK(INDEX(Summary!$1:$3,$A59,E$67)),"",INDEX(Summary!$1:$3,$A59,E$67))</f>
        <v>4.4445025508351194E-2</v>
      </c>
      <c r="F59" s="263">
        <f ca="1">IF(ISBLANK(INDEX(Summary!$1:$3,$A59,F$67)),"",INDEX(Summary!$1:$3,$A59,F$67))</f>
        <v>-1.3299642136279588E-7</v>
      </c>
      <c r="G59" s="263">
        <f ca="1">IF(ISBLANK(INDEX(Summary!$1:$3,$A59,G$67)),"",INDEX(Summary!$1:$3,$A59,G$67))</f>
        <v>-5.8946048262724054E-7</v>
      </c>
      <c r="H59" s="220">
        <f ca="1">IF(ISBLANK(INDEX(Summary!$1:$3,$A59,H$67)),"",INDEX(Summary!$1:$3,$A59,H$67))</f>
        <v>-5.8946048262724054E-7</v>
      </c>
      <c r="I59" s="220">
        <f ca="1">IF(ISBLANK(INDEX(Summary!$1:$3,$A59,I$67)),"",INDEX(Summary!$1:$3,$A59,I$67))</f>
        <v>-5.8946048262724054E-7</v>
      </c>
    </row>
    <row r="61" spans="1:9" x14ac:dyDescent="0.25">
      <c r="B61" s="54" t="s">
        <v>64</v>
      </c>
      <c r="C61" s="16" t="s">
        <v>593</v>
      </c>
      <c r="D61" s="16" t="s">
        <v>593</v>
      </c>
      <c r="E61" s="16" t="s">
        <v>593</v>
      </c>
      <c r="F61" s="16" t="s">
        <v>593</v>
      </c>
      <c r="G61" s="16" t="s">
        <v>593</v>
      </c>
      <c r="H61" s="78" t="s">
        <v>593</v>
      </c>
      <c r="I61" s="78" t="s">
        <v>593</v>
      </c>
    </row>
    <row r="63" spans="1:9" x14ac:dyDescent="0.25">
      <c r="A63" s="16">
        <v>1</v>
      </c>
      <c r="B63" s="67" t="s">
        <v>200</v>
      </c>
      <c r="C63" s="52" t="str">
        <f>IF(ISBLANK(INDEX(Summary!$63:$64,$A63,C$67)),"",INDEX(Summary!$63:$64,$A63,C$67))</f>
        <v/>
      </c>
      <c r="D63" s="52" t="str">
        <f>IF(ISBLANK(INDEX(Summary!$63:$64,$A63,D$67)),"",INDEX(Summary!$63:$64,$A63,D$67))</f>
        <v/>
      </c>
      <c r="E63" s="52" t="str">
        <f>IF(ISBLANK(INDEX(Summary!$63:$64,$A63,E$67)),"",INDEX(Summary!$63:$64,$A63,E$67))</f>
        <v/>
      </c>
      <c r="F63" s="52" t="str">
        <f>IF(ISBLANK(INDEX(Summary!$63:$64,$A63,F$67)),"",INDEX(Summary!$63:$64,$A63,F$67))</f>
        <v/>
      </c>
      <c r="G63" s="52" t="str">
        <f>IF(ISBLANK(INDEX(Summary!$63:$64,$A63,G$67)),"",INDEX(Summary!$63:$64,$A63,G$67))</f>
        <v/>
      </c>
      <c r="H63" s="220" t="str">
        <f>IF(ISBLANK(INDEX(Summary!$63:$64,$A63,H$67)),"",INDEX(Summary!$63:$64,$A63,H$67))</f>
        <v/>
      </c>
      <c r="I63" s="220" t="str">
        <f>IF(ISBLANK(INDEX(Summary!$63:$64,$A63,I$67)),"",INDEX(Summary!$63:$64,$A63,I$67))</f>
        <v/>
      </c>
    </row>
    <row r="64" spans="1:9" x14ac:dyDescent="0.25">
      <c r="A64" s="16">
        <v>2</v>
      </c>
      <c r="B64" s="67" t="s">
        <v>201</v>
      </c>
      <c r="C64" s="52" t="str">
        <f>IF(ISBLANK(INDEX(Summary!$63:$64,$A64,C$67)),"",INDEX(Summary!$63:$64,$A64,C$67))</f>
        <v/>
      </c>
      <c r="D64" s="52" t="str">
        <f>IF(ISBLANK(INDEX(Summary!$63:$64,$A64,D$67)),"",INDEX(Summary!$63:$64,$A64,D$67))</f>
        <v/>
      </c>
      <c r="E64" s="52" t="str">
        <f>IF(ISBLANK(INDEX(Summary!$63:$64,$A64,E$67)),"",INDEX(Summary!$63:$64,$A64,E$67))</f>
        <v/>
      </c>
      <c r="F64" s="52" t="str">
        <f>IF(ISBLANK(INDEX(Summary!$63:$64,$A64,F$67)),"",INDEX(Summary!$63:$64,$A64,F$67))</f>
        <v/>
      </c>
      <c r="G64" s="52" t="str">
        <f>IF(ISBLANK(INDEX(Summary!$63:$64,$A64,G$67)),"",INDEX(Summary!$63:$64,$A64,G$67))</f>
        <v/>
      </c>
      <c r="H64" s="220" t="str">
        <f>IF(ISBLANK(INDEX(Summary!$63:$64,$A64,H$67)),"",INDEX(Summary!$63:$64,$A64,H$67))</f>
        <v/>
      </c>
      <c r="I64" s="220" t="str">
        <f>IF(ISBLANK(INDEX(Summary!$63:$64,$A64,I$67)),"",INDEX(Summary!$63:$64,$A64,I$67))</f>
        <v/>
      </c>
    </row>
    <row r="66" spans="1:9" x14ac:dyDescent="0.25">
      <c r="A66" s="16" t="s">
        <v>197</v>
      </c>
      <c r="B66" s="16">
        <v>1</v>
      </c>
      <c r="C66" s="16">
        <v>4</v>
      </c>
      <c r="D66" s="16">
        <v>7</v>
      </c>
      <c r="E66" s="78">
        <v>8</v>
      </c>
      <c r="F66" s="78">
        <v>9</v>
      </c>
      <c r="G66" s="78">
        <v>10</v>
      </c>
      <c r="H66" s="78">
        <v>10</v>
      </c>
      <c r="I66" s="78">
        <v>10</v>
      </c>
    </row>
    <row r="67" spans="1:9" x14ac:dyDescent="0.25">
      <c r="A67" s="16" t="s">
        <v>196</v>
      </c>
      <c r="B67" s="16">
        <f>MATCH(B66,Summary!62:62,0)</f>
        <v>1</v>
      </c>
      <c r="C67" s="16">
        <f>MATCH(C66,Summary!62:62,0)</f>
        <v>4</v>
      </c>
      <c r="D67" s="16">
        <f>MATCH(D66,Summary!62:62,0)</f>
        <v>18</v>
      </c>
      <c r="E67" s="78">
        <f>MATCH(E66,Summary!62:62,0)</f>
        <v>19</v>
      </c>
      <c r="F67" s="78">
        <f>MATCH(F66,Summary!62:62,0)</f>
        <v>20</v>
      </c>
      <c r="G67" s="78">
        <f>MATCH(G66,Summary!62:62,0)</f>
        <v>21</v>
      </c>
      <c r="H67" s="78">
        <f>MATCH(H66,Summary!62:62,0)</f>
        <v>21</v>
      </c>
      <c r="I67" s="78">
        <f>MATCH(I66,Summary!62:62,0)</f>
        <v>21</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1087</v>
      </c>
    </row>
    <row r="2" spans="1:13" ht="39.6" x14ac:dyDescent="0.25">
      <c r="A2">
        <v>1</v>
      </c>
      <c r="B2" s="342" t="str">
        <f>INDEX(Summary!$5:$113,$A2,B$19)</f>
        <v>Loc ID</v>
      </c>
      <c r="C2" s="343" t="str">
        <f>INDEX(Summary!$5:$113,$A2,C$19)</f>
        <v xml:space="preserve">Location or Intersection: E/W  </v>
      </c>
      <c r="D2" s="343" t="str">
        <f>INDEX(Summary!$5:$113,$A2,D$19)</f>
        <v>Location or Intersection: N/S</v>
      </c>
      <c r="E2" s="344" t="str">
        <f>INDEX(Summary!$5:$113,$A2,E$19)</f>
        <v>Total per hr</v>
      </c>
      <c r="F2" s="344" t="str">
        <f>INDEX(Summary!$5:$113,$A2,F$19)</f>
        <v>AM per hr</v>
      </c>
      <c r="G2" s="344" t="str">
        <f>INDEX(Summary!$5:$113,$A2,G$19)</f>
        <v>PM per hr</v>
      </c>
      <c r="H2" s="345" t="str">
        <f>INDEX(Summary!$5:$113,$A2,H$19)</f>
        <v>Sidewalk%</v>
      </c>
      <c r="I2" s="345" t="str">
        <f>INDEX(Summary!$5:$113,$A2,I$19)</f>
        <v>Wrong way * sidewalk</v>
      </c>
      <c r="J2" s="345">
        <f>INDEX(Summary!$5:$113,$A2,J$19)</f>
        <v>0</v>
      </c>
      <c r="K2" s="344" t="str">
        <f>INDEX(Summary!$5:$113,$A2,K$19)</f>
        <v>Female%</v>
      </c>
    </row>
    <row r="3" spans="1:13" x14ac:dyDescent="0.25">
      <c r="A3">
        <v>3</v>
      </c>
      <c r="B3" s="117">
        <f>INDEX(Summary!$5:$113,$A3,B$19)</f>
        <v>102</v>
      </c>
      <c r="C3" s="186" t="str">
        <f>INDEX(Summary!$5:$113,$A3,C$19)</f>
        <v>Rio Salado Pkwy</v>
      </c>
      <c r="D3" s="186" t="str">
        <f>INDEX(Summary!$5:$113,$A3,D$19)</f>
        <v>Mill Ave</v>
      </c>
      <c r="E3" s="117">
        <f ca="1">INDEX(Summary!$5:$113,$A3,E$19)</f>
        <v>63.625</v>
      </c>
      <c r="F3" s="117">
        <f>INDEX(Summary!$5:$113,$A3,F$19)</f>
        <v>49</v>
      </c>
      <c r="G3" s="117">
        <f ca="1">INDEX(Summary!$5:$113,$A3,G$19)</f>
        <v>78.25</v>
      </c>
      <c r="H3" s="264">
        <f ca="1">INDEX(Summary!$5:$113,$A3,H$19)</f>
        <v>0.23772043560702175</v>
      </c>
      <c r="I3" s="264">
        <f ca="1">INDEX(Summary!$5:$113,$A3,I$19)</f>
        <v>3.3159624783959243E-2</v>
      </c>
      <c r="J3" s="264">
        <f>INDEX(Summary!$5:$113,$A3,J$19)</f>
        <v>0</v>
      </c>
      <c r="K3" s="264">
        <f ca="1">INDEX(Summary!$5:$113,$A3,K$19)</f>
        <v>0.20628696822568005</v>
      </c>
    </row>
    <row r="4" spans="1:13" x14ac:dyDescent="0.25">
      <c r="A4">
        <v>11</v>
      </c>
      <c r="B4" s="117">
        <f>INDEX(Summary!$5:$113,$A4,B$19)</f>
        <v>113</v>
      </c>
      <c r="C4" s="186" t="str">
        <f>INDEX(Summary!$5:$113,$A4,C$19)</f>
        <v>13th St</v>
      </c>
      <c r="D4" s="186" t="str">
        <f>INDEX(Summary!$5:$113,$A4,D$19)</f>
        <v>Mill Ave</v>
      </c>
      <c r="E4" s="117">
        <f ca="1">INDEX(Summary!$5:$113,$A4,E$19)</f>
        <v>52.625</v>
      </c>
      <c r="F4" s="117">
        <f ca="1">INDEX(Summary!$5:$113,$A4,F$19)</f>
        <v>60.75</v>
      </c>
      <c r="G4" s="117">
        <f>INDEX(Summary!$5:$113,$A4,G$19)</f>
        <v>44.5</v>
      </c>
      <c r="H4" s="264">
        <f ca="1">INDEX(Summary!$5:$113,$A4,H$19)</f>
        <v>0.18764786656108581</v>
      </c>
      <c r="I4" s="264">
        <f ca="1">INDEX(Summary!$5:$113,$A4,I$19)</f>
        <v>2.7188736559447844E-2</v>
      </c>
      <c r="J4" s="264">
        <f>INDEX(Summary!$5:$113,$A4,J$19)</f>
        <v>0</v>
      </c>
      <c r="K4" s="264">
        <f ca="1">INDEX(Summary!$5:$113,$A4,K$19)</f>
        <v>0.2755353454120707</v>
      </c>
    </row>
    <row r="5" spans="1:13" x14ac:dyDescent="0.25">
      <c r="A5">
        <v>13</v>
      </c>
      <c r="B5" s="117">
        <f>INDEX(Summary!$5:$113,$A5,B$19)</f>
        <v>115</v>
      </c>
      <c r="C5" s="186" t="str">
        <f>INDEX(Summary!$5:$113,$A5,C$19)</f>
        <v>University Dr</v>
      </c>
      <c r="D5" s="186" t="str">
        <f>INDEX(Summary!$5:$113,$A5,D$19)</f>
        <v>College Ave</v>
      </c>
      <c r="E5" s="117">
        <f ca="1">INDEX(Summary!$5:$113,$A5,E$19)</f>
        <v>216.25</v>
      </c>
      <c r="F5" s="117">
        <f ca="1">INDEX(Summary!$5:$113,$A5,F$19)</f>
        <v>153.5</v>
      </c>
      <c r="G5" s="117">
        <f ca="1">INDEX(Summary!$5:$113,$A5,G$19)</f>
        <v>279</v>
      </c>
      <c r="H5" s="264">
        <f ca="1">INDEX(Summary!$5:$113,$A5,H$19)</f>
        <v>0.37687848854582817</v>
      </c>
      <c r="I5" s="264">
        <f ca="1">INDEX(Summary!$5:$113,$A5,I$19)</f>
        <v>0.12243081190160418</v>
      </c>
      <c r="J5" s="264">
        <f>INDEX(Summary!$5:$113,$A5,J$19)</f>
        <v>0</v>
      </c>
      <c r="K5" s="264">
        <f ca="1">INDEX(Summary!$5:$113,$A5,K$19)</f>
        <v>0.25780295773998774</v>
      </c>
    </row>
    <row r="6" spans="1:13" x14ac:dyDescent="0.25">
      <c r="A6">
        <v>14</v>
      </c>
      <c r="B6" s="117">
        <f>INDEX(Summary!$5:$113,$A6,B$19)</f>
        <v>116</v>
      </c>
      <c r="C6" s="186" t="str">
        <f>INDEX(Summary!$5:$113,$A6,C$19)</f>
        <v>University Dr</v>
      </c>
      <c r="D6" s="186" t="str">
        <f>INDEX(Summary!$5:$113,$A6,D$19)</f>
        <v>Dorsey Ln</v>
      </c>
      <c r="E6" s="117">
        <f ca="1">INDEX(Summary!$5:$113,$A6,E$19)</f>
        <v>72.75</v>
      </c>
      <c r="F6" s="117">
        <f ca="1">INDEX(Summary!$5:$113,$A6,F$19)</f>
        <v>42</v>
      </c>
      <c r="G6" s="117">
        <f>INDEX(Summary!$5:$113,$A6,G$19)</f>
        <v>103.5</v>
      </c>
      <c r="H6" s="264">
        <f ca="1">INDEX(Summary!$5:$113,$A6,H$19)</f>
        <v>0.56700932938821946</v>
      </c>
      <c r="I6" s="264">
        <f ca="1">INDEX(Summary!$5:$113,$A6,I$19)</f>
        <v>0.17536392997646047</v>
      </c>
      <c r="J6" s="264">
        <f>INDEX(Summary!$5:$113,$A6,J$19)</f>
        <v>0</v>
      </c>
      <c r="K6" s="264">
        <f ca="1">INDEX(Summary!$5:$113,$A6,K$19)</f>
        <v>0.23195961209188329</v>
      </c>
    </row>
    <row r="7" spans="1:13" x14ac:dyDescent="0.25">
      <c r="A7">
        <v>25</v>
      </c>
      <c r="B7" s="117">
        <f>INDEX(Summary!$5:$113,$A7,B$19)</f>
        <v>129</v>
      </c>
      <c r="C7" s="186" t="str">
        <f>INDEX(Summary!$5:$113,$A7,C$19)</f>
        <v>Alameda Dr</v>
      </c>
      <c r="D7" s="186" t="str">
        <f>INDEX(Summary!$5:$113,$A7,D$19)</f>
        <v>Rural Rd</v>
      </c>
      <c r="E7" s="117">
        <f ca="1">INDEX(Summary!$5:$113,$A7,E$19)</f>
        <v>63.875</v>
      </c>
      <c r="F7" s="117">
        <f ca="1">INDEX(Summary!$5:$113,$A7,F$19)</f>
        <v>48.75</v>
      </c>
      <c r="G7" s="117">
        <f ca="1">INDEX(Summary!$5:$113,$A7,G$19)</f>
        <v>79</v>
      </c>
      <c r="H7" s="264">
        <f ca="1">INDEX(Summary!$5:$113,$A7,H$19)</f>
        <v>0.37377746437817072</v>
      </c>
      <c r="I7" s="264">
        <f ca="1">INDEX(Summary!$5:$113,$A7,I$19)</f>
        <v>4.3887957256866991E-2</v>
      </c>
      <c r="J7" s="264">
        <f>INDEX(Summary!$5:$113,$A7,J$19)</f>
        <v>0</v>
      </c>
      <c r="K7" s="264">
        <f ca="1">INDEX(Summary!$5:$113,$A7,K$19)</f>
        <v>0.23287739957133782</v>
      </c>
    </row>
    <row r="8" spans="1:13" x14ac:dyDescent="0.25">
      <c r="A8">
        <v>28</v>
      </c>
      <c r="B8" s="117">
        <f>INDEX(Summary!$5:$113,$A8,B$19)</f>
        <v>133</v>
      </c>
      <c r="C8" s="186" t="str">
        <f>INDEX(Summary!$5:$113,$A8,C$19)</f>
        <v>Apache Blvd</v>
      </c>
      <c r="D8" s="186" t="str">
        <f>INDEX(Summary!$5:$113,$A8,D$19)</f>
        <v>College Ave</v>
      </c>
      <c r="E8" s="117">
        <f ca="1">INDEX(Summary!$5:$113,$A8,E$19)</f>
        <v>243</v>
      </c>
      <c r="F8" s="117">
        <f ca="1">INDEX(Summary!$5:$113,$A8,F$19)</f>
        <v>229</v>
      </c>
      <c r="G8" s="117">
        <f ca="1">INDEX(Summary!$5:$113,$A8,G$19)</f>
        <v>257</v>
      </c>
      <c r="H8" s="264">
        <f ca="1">INDEX(Summary!$5:$113,$A8,H$19)</f>
        <v>0.14969095322906129</v>
      </c>
      <c r="I8" s="264">
        <f ca="1">INDEX(Summary!$5:$113,$A8,I$19)</f>
        <v>1.355218357214895E-2</v>
      </c>
      <c r="J8" s="264">
        <f>INDEX(Summary!$5:$113,$A8,J$19)</f>
        <v>0</v>
      </c>
      <c r="K8" s="264">
        <f ca="1">INDEX(Summary!$5:$113,$A8,K$19)</f>
        <v>0.33384864795925123</v>
      </c>
      <c r="M8" t="s">
        <v>1155</v>
      </c>
    </row>
    <row r="9" spans="1:13" x14ac:dyDescent="0.25">
      <c r="A9">
        <v>37</v>
      </c>
      <c r="B9" s="117">
        <f>INDEX(Summary!$5:$113,$A9,B$19)</f>
        <v>146</v>
      </c>
      <c r="C9" s="186" t="str">
        <f>INDEX(Summary!$5:$113,$A9,C$19)</f>
        <v>Broadway Rd</v>
      </c>
      <c r="D9" s="186" t="str">
        <f>INDEX(Summary!$5:$113,$A9,D$19)</f>
        <v>Mill Ave</v>
      </c>
      <c r="E9" s="117">
        <f ca="1">INDEX(Summary!$5:$113,$A9,E$19)</f>
        <v>27</v>
      </c>
      <c r="F9" s="117">
        <f ca="1">INDEX(Summary!$5:$113,$A9,F$19)</f>
        <v>20.5</v>
      </c>
      <c r="G9" s="117">
        <f ca="1">INDEX(Summary!$5:$113,$A9,G$19)</f>
        <v>33.5</v>
      </c>
      <c r="H9" s="264">
        <f ca="1">INDEX(Summary!$5:$113,$A9,H$19)</f>
        <v>0.72222146908741824</v>
      </c>
      <c r="I9" s="264">
        <f ca="1">INDEX(Summary!$5:$113,$A9,I$19)</f>
        <v>0.12705688110940377</v>
      </c>
      <c r="J9" s="264">
        <f>INDEX(Summary!$5:$113,$A9,J$19)</f>
        <v>0</v>
      </c>
      <c r="K9" s="264">
        <f ca="1">INDEX(Summary!$5:$113,$A9,K$19)</f>
        <v>0.26851803966097632</v>
      </c>
    </row>
    <row r="10" spans="1:13" x14ac:dyDescent="0.25">
      <c r="B10" t="s">
        <v>1088</v>
      </c>
    </row>
    <row r="11" spans="1:13" x14ac:dyDescent="0.25">
      <c r="A11">
        <v>3</v>
      </c>
      <c r="B11" s="117">
        <f>INDEX([1]Summary!$5:$113,$A11,B$19)</f>
        <v>102</v>
      </c>
      <c r="C11" s="186" t="str">
        <f>INDEX([1]Summary!$5:$113,$A11,C$19)</f>
        <v>Rio Salado Pkwy</v>
      </c>
      <c r="D11" s="186" t="str">
        <f>INDEX([1]Summary!$5:$113,$A11,D$19)</f>
        <v>Mill Ave</v>
      </c>
      <c r="E11" s="117">
        <f>INDEX([1]Summary!$5:$113,$A11,E$19)</f>
        <v>31.8125</v>
      </c>
      <c r="F11" s="117">
        <f>INDEX([1]Summary!$5:$113,$A11,F$19)</f>
        <v>24.5</v>
      </c>
      <c r="G11" s="117">
        <f>INDEX([1]Summary!$5:$113,$A11,G$19)</f>
        <v>39.125</v>
      </c>
      <c r="H11" s="264">
        <f>INDEX([1]Summary!$5:$113,$A11,H$19)</f>
        <v>0.84086427551798215</v>
      </c>
      <c r="I11" s="264">
        <f>INDEX([1]Summary!$5:$113,$A11,I$19)</f>
        <v>0.27897781820301853</v>
      </c>
      <c r="J11" s="264">
        <f>INDEX([1]Summary!$5:$113,$A11,J$19)</f>
        <v>0.47544217698659141</v>
      </c>
      <c r="K11" s="264">
        <f>INDEX([1]Summary!$5:$113,$A11,K$19)</f>
        <v>0.4125734544108276</v>
      </c>
    </row>
    <row r="12" spans="1:13" x14ac:dyDescent="0.25">
      <c r="A12">
        <v>11</v>
      </c>
      <c r="B12" s="117">
        <f>INDEX([1]Summary!$5:$113,$A12,B$19)</f>
        <v>113</v>
      </c>
      <c r="C12" s="186" t="str">
        <f>INDEX([1]Summary!$5:$113,$A12,C$19)</f>
        <v>13th St</v>
      </c>
      <c r="D12" s="186" t="str">
        <f>INDEX([1]Summary!$5:$113,$A12,D$19)</f>
        <v>Mill Ave</v>
      </c>
      <c r="E12" s="117">
        <f>INDEX([1]Summary!$5:$113,$A12,E$19)</f>
        <v>37.4375</v>
      </c>
      <c r="F12" s="117">
        <f>INDEX([1]Summary!$5:$113,$A12,F$19)</f>
        <v>30.375</v>
      </c>
      <c r="G12" s="117">
        <f>INDEX([1]Summary!$5:$113,$A12,G$19)</f>
        <v>44.5</v>
      </c>
      <c r="H12" s="264">
        <f>INDEX([1]Summary!$5:$113,$A12,H$19)</f>
        <v>0.23706216416290957</v>
      </c>
      <c r="I12" s="264">
        <f>INDEX([1]Summary!$5:$113,$A12,I$19)</f>
        <v>0.20367359189170345</v>
      </c>
      <c r="J12" s="264">
        <f>INDEX([1]Summary!$5:$113,$A12,J$19)</f>
        <v>0.26377365248688056</v>
      </c>
      <c r="K12" s="264">
        <f>INDEX([1]Summary!$5:$113,$A12,K$19)</f>
        <v>0.38731290887559483</v>
      </c>
    </row>
    <row r="13" spans="1:13" x14ac:dyDescent="0.25">
      <c r="A13">
        <v>13</v>
      </c>
      <c r="B13" s="117">
        <f>INDEX([1]Summary!$5:$113,$A13,B$19)</f>
        <v>115</v>
      </c>
      <c r="C13" s="186" t="str">
        <f>INDEX([1]Summary!$5:$113,$A13,C$19)</f>
        <v>University Dr</v>
      </c>
      <c r="D13" s="186" t="str">
        <f>INDEX([1]Summary!$5:$113,$A13,D$19)</f>
        <v>College Ave</v>
      </c>
      <c r="E13" s="117">
        <f>INDEX([1]Summary!$5:$113,$A13,E$19)</f>
        <v>95.333333333333343</v>
      </c>
      <c r="F13" s="117">
        <f>INDEX([1]Summary!$5:$113,$A13,F$19)</f>
        <v>51.166666666666671</v>
      </c>
      <c r="G13" s="117">
        <f>INDEX([1]Summary!$5:$113,$A13,G$19)</f>
        <v>139.5</v>
      </c>
      <c r="H13" s="264">
        <f>INDEX([1]Summary!$5:$113,$A13,H$19)</f>
        <v>7.2114650277253167E-2</v>
      </c>
      <c r="I13" s="264">
        <f>INDEX([1]Summary!$5:$113,$A13,I$19)</f>
        <v>0.32167857461635263</v>
      </c>
      <c r="J13" s="264">
        <f>INDEX([1]Summary!$5:$113,$A13,J$19)</f>
        <v>0.36145183257646241</v>
      </c>
      <c r="K13" s="264">
        <f>INDEX([1]Summary!$5:$113,$A13,K$19)</f>
        <v>0.25568213651962468</v>
      </c>
    </row>
    <row r="14" spans="1:13" x14ac:dyDescent="0.25">
      <c r="A14">
        <v>14</v>
      </c>
      <c r="B14" s="117">
        <f>INDEX([1]Summary!$5:$113,$A14,B$19)</f>
        <v>116</v>
      </c>
      <c r="C14" s="186" t="str">
        <f>INDEX([1]Summary!$5:$113,$A14,C$19)</f>
        <v>University Dr</v>
      </c>
      <c r="D14" s="186" t="str">
        <f>INDEX([1]Summary!$5:$113,$A14,D$19)</f>
        <v>Dorsey Ln</v>
      </c>
      <c r="E14" s="117">
        <f>INDEX([1]Summary!$5:$113,$A14,E$19)</f>
        <v>62.5625</v>
      </c>
      <c r="F14" s="117">
        <f>INDEX([1]Summary!$5:$113,$A14,F$19)</f>
        <v>21.625</v>
      </c>
      <c r="G14" s="117">
        <f>INDEX([1]Summary!$5:$113,$A14,G$19)</f>
        <v>103.5</v>
      </c>
      <c r="H14" s="264">
        <f>INDEX([1]Summary!$5:$113,$A14,H$19)</f>
        <v>0.1238767061850026</v>
      </c>
      <c r="I14" s="264">
        <f>INDEX([1]Summary!$5:$113,$A14,I$19)</f>
        <v>0.35964111571839064</v>
      </c>
      <c r="J14" s="264">
        <f>INDEX([1]Summary!$5:$113,$A14,J$19)</f>
        <v>0.65934085496310157</v>
      </c>
      <c r="K14" s="264">
        <f>INDEX([1]Summary!$5:$113,$A14,K$19)</f>
        <v>0.26973078277621154</v>
      </c>
    </row>
    <row r="15" spans="1:13" x14ac:dyDescent="0.25">
      <c r="A15">
        <v>25</v>
      </c>
      <c r="B15" s="117">
        <f>INDEX([1]Summary!$5:$113,$A15,B$19)</f>
        <v>129</v>
      </c>
      <c r="C15" s="186" t="str">
        <f>INDEX([1]Summary!$5:$113,$A15,C$19)</f>
        <v>Alameda Dr</v>
      </c>
      <c r="D15" s="186" t="str">
        <f>INDEX([1]Summary!$5:$113,$A15,D$19)</f>
        <v>Rural Rd</v>
      </c>
      <c r="E15" s="117">
        <f>INDEX([1]Summary!$5:$113,$A15,E$19)</f>
        <v>31.9375</v>
      </c>
      <c r="F15" s="117">
        <f>INDEX([1]Summary!$5:$113,$A15,F$19)</f>
        <v>24.375</v>
      </c>
      <c r="G15" s="117">
        <f>INDEX([1]Summary!$5:$113,$A15,G$19)</f>
        <v>39.5</v>
      </c>
      <c r="H15" s="264">
        <f>INDEX([1]Summary!$5:$113,$A15,H$19)</f>
        <v>0.63405020652295951</v>
      </c>
      <c r="I15" s="264">
        <f>INDEX([1]Summary!$5:$113,$A15,I$19)</f>
        <v>0.23483462922182505</v>
      </c>
      <c r="J15" s="264">
        <f>INDEX([1]Summary!$5:$113,$A15,J$19)</f>
        <v>0.74755469727980584</v>
      </c>
      <c r="K15" s="264">
        <f>INDEX([1]Summary!$5:$113,$A15,K$19)</f>
        <v>0.4657527884252135</v>
      </c>
    </row>
    <row r="16" spans="1:13" x14ac:dyDescent="0.25">
      <c r="A16">
        <v>28</v>
      </c>
      <c r="B16" s="117">
        <f>INDEX([1]Summary!$5:$113,$A16,B$19)</f>
        <v>133</v>
      </c>
      <c r="C16" s="186" t="str">
        <f>INDEX([1]Summary!$5:$113,$A16,C$19)</f>
        <v>Apache Blvd</v>
      </c>
      <c r="D16" s="186" t="str">
        <f>INDEX([1]Summary!$5:$113,$A16,D$19)</f>
        <v>College Ave</v>
      </c>
      <c r="E16" s="117">
        <f>INDEX([1]Summary!$5:$113,$A16,E$19)</f>
        <v>121.625</v>
      </c>
      <c r="F16" s="117">
        <f>INDEX([1]Summary!$5:$113,$A16,F$19)</f>
        <v>114.75</v>
      </c>
      <c r="G16" s="117">
        <f>INDEX([1]Summary!$5:$113,$A16,G$19)</f>
        <v>128.5</v>
      </c>
      <c r="H16" s="264">
        <f>INDEX([1]Summary!$5:$113,$A16,H$19)</f>
        <v>0.23329999324657963</v>
      </c>
      <c r="I16" s="264">
        <f>INDEX([1]Summary!$5:$113,$A16,I$19)</f>
        <v>0.14696753016298356</v>
      </c>
      <c r="J16" s="264">
        <f>INDEX([1]Summary!$5:$113,$A16,J$19)</f>
        <v>0.23946654439173146</v>
      </c>
      <c r="K16" s="264">
        <f>INDEX([1]Summary!$5:$113,$A16,K$19)</f>
        <v>0.47893033769794169</v>
      </c>
    </row>
    <row r="17" spans="1:11" x14ac:dyDescent="0.25">
      <c r="A17">
        <v>37</v>
      </c>
      <c r="B17" s="117">
        <f>INDEX([1]Summary!$5:$113,$A17,B$19)</f>
        <v>146</v>
      </c>
      <c r="C17" s="186" t="str">
        <f>INDEX([1]Summary!$5:$113,$A17,C$19)</f>
        <v>Broadway Rd</v>
      </c>
      <c r="D17" s="186" t="str">
        <f>INDEX([1]Summary!$5:$113,$A17,D$19)</f>
        <v>Mill Ave</v>
      </c>
      <c r="E17" s="117">
        <f>INDEX([1]Summary!$5:$113,$A17,E$19)</f>
        <v>13.5</v>
      </c>
      <c r="F17" s="117">
        <f>INDEX([1]Summary!$5:$113,$A17,F$19)</f>
        <v>10.25</v>
      </c>
      <c r="G17" s="117">
        <f>INDEX([1]Summary!$5:$113,$A17,G$19)</f>
        <v>16.75</v>
      </c>
      <c r="H17" s="264">
        <f>INDEX([1]Summary!$5:$113,$A17,H$19)</f>
        <v>9.2591978245022452E-2</v>
      </c>
      <c r="I17" s="264">
        <f>INDEX([1]Summary!$5:$113,$A17,I$19)</f>
        <v>0.17592565163073423</v>
      </c>
      <c r="J17" s="264">
        <f>INDEX([1]Summary!$5:$113,$A17,J$19)</f>
        <v>0.7222230086115079</v>
      </c>
      <c r="K17" s="264">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91"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0.29310349982858863</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0.13793023609788874</v>
      </c>
      <c r="R2" s="11"/>
      <c r="S2" s="11"/>
      <c r="T2" s="11">
        <f t="shared" ca="1" si="1"/>
        <v>0.74137859798719774</v>
      </c>
      <c r="U2" s="11">
        <f t="shared" ca="1" si="1"/>
        <v>0.1896543240159308</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0.23772043560702175</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0.20628696822568005</v>
      </c>
      <c r="R3" s="11"/>
      <c r="S3" s="11"/>
      <c r="T3" s="11">
        <f t="shared" ca="1" si="1"/>
        <v>0.42043289796617539</v>
      </c>
      <c r="U3" s="11">
        <f t="shared" ca="1" si="1"/>
        <v>0.13949000513685655</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0.89344347089216314</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0.20082020519837165</v>
      </c>
      <c r="R4" s="11"/>
      <c r="S4" s="11"/>
      <c r="T4" s="11">
        <f t="shared" ca="1" si="1"/>
        <v>0.29508160606408823</v>
      </c>
      <c r="U4" s="11">
        <f t="shared" ca="1" si="1"/>
        <v>0.22541076824376197</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0.70833268716052356</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0.16666722028840467</v>
      </c>
      <c r="R5" s="11"/>
      <c r="S5" s="11"/>
      <c r="T5" s="11">
        <f t="shared" ca="1" si="1"/>
        <v>0.2999995739072307</v>
      </c>
      <c r="U5" s="11">
        <f t="shared" ca="1" si="1"/>
        <v>0.2500001208667389</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0.1086424111076944</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0.23703611201679442</v>
      </c>
      <c r="R6" s="11"/>
      <c r="S6" s="11"/>
      <c r="T6" s="11">
        <f t="shared" ca="1" si="1"/>
        <v>0.21234577144352645</v>
      </c>
      <c r="U6" s="11">
        <f t="shared" ca="1" si="1"/>
        <v>9.3828142678731782E-2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7.3717076817586838E-2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0.31730710404044749</v>
      </c>
      <c r="R7" s="11"/>
      <c r="S7" s="11"/>
      <c r="T7" s="11">
        <f t="shared" ca="1" si="1"/>
        <v>0.15705113395723114</v>
      </c>
      <c r="U7" s="11">
        <f t="shared" ca="1" si="1"/>
        <v>5.7692784718536422E-2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0.62500004476487747</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0.23750049298166775</v>
      </c>
      <c r="R8" s="11"/>
      <c r="S8" s="11"/>
      <c r="T8" s="11">
        <f t="shared" ca="1" si="1"/>
        <v>0.19999945108816106</v>
      </c>
      <c r="U8" s="11">
        <f t="shared" ca="1" si="1"/>
        <v>0.21250022816066674</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0.11111019447815383</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0.32444529931870297</v>
      </c>
      <c r="R9" s="11"/>
      <c r="S9" s="11"/>
      <c r="T9" s="11">
        <f t="shared" ca="1" si="1"/>
        <v>0.21333353781358541</v>
      </c>
      <c r="U9" s="11">
        <f t="shared" ca="1" si="1"/>
        <v>6.6667463056723691E-2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2.7497832826878808E-7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0.24999994264564016</v>
      </c>
      <c r="R10" s="11"/>
      <c r="S10" s="11"/>
      <c r="T10" s="11">
        <f t="shared" ca="1" si="1"/>
        <v>0.56249965757143738</v>
      </c>
      <c r="U10" s="11">
        <f t="shared" ca="1" si="1"/>
        <v>8.9287981169019291E-3</v>
      </c>
      <c r="V10" s="11"/>
      <c r="W10" s="11"/>
      <c r="X10" s="11"/>
      <c r="Y10" s="11"/>
      <c r="Z10" s="11"/>
      <c r="AA10" s="11"/>
      <c r="AB10" s="11"/>
      <c r="AC10" s="9">
        <f t="shared" si="2"/>
        <v>112</v>
      </c>
      <c r="AD10" s="9">
        <f t="shared" si="2"/>
        <v>53</v>
      </c>
      <c r="AE10" s="9">
        <f t="shared" si="2"/>
        <v>59</v>
      </c>
      <c r="AF10" s="16">
        <f t="shared" si="2"/>
        <v>15</v>
      </c>
      <c r="AG10" s="16">
        <f t="shared" si="3"/>
        <v>36</v>
      </c>
      <c r="AH10" s="16">
        <f t="shared" si="3"/>
        <v>1</v>
      </c>
      <c r="AI10" s="16">
        <f t="shared" si="3"/>
        <v>0</v>
      </c>
    </row>
    <row r="11" spans="1:35" x14ac:dyDescent="0.25">
      <c r="A11" s="9">
        <v>113</v>
      </c>
      <c r="B11" s="10"/>
      <c r="C11" s="10"/>
      <c r="D11" s="11">
        <f t="shared" ca="1" si="0"/>
        <v>0.18764786656108581</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0.2755353454120707</v>
      </c>
      <c r="R11" s="11"/>
      <c r="S11" s="11"/>
      <c r="T11" s="11">
        <f t="shared" ca="1" si="1"/>
        <v>0.16864521127634807</v>
      </c>
      <c r="U11" s="11">
        <f t="shared" ca="1" si="1"/>
        <v>0.14489232975423666</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0.17500052056176948</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0.25624989118165487</v>
      </c>
      <c r="R12" s="11"/>
      <c r="S12" s="11"/>
      <c r="T12" s="11">
        <f t="shared" ca="1" si="6"/>
        <v>0.27500096703799437</v>
      </c>
      <c r="U12" s="11">
        <f t="shared" ca="1" si="6"/>
        <v>0.10000087856778869</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0.37687848854582817</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0.25780295773998774</v>
      </c>
      <c r="R13" s="11"/>
      <c r="S13" s="11"/>
      <c r="T13" s="11">
        <f t="shared" ca="1" si="6"/>
        <v>7.5145349068279549E-2</v>
      </c>
      <c r="U13" s="11">
        <f t="shared" ca="1" si="6"/>
        <v>0.32485486867132951</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107</v>
      </c>
      <c r="AI13" s="16">
        <f t="shared" ca="1" si="8"/>
        <v>151</v>
      </c>
    </row>
    <row r="14" spans="1:35" x14ac:dyDescent="0.25">
      <c r="A14" s="152">
        <v>116</v>
      </c>
      <c r="B14" s="10"/>
      <c r="C14" s="10"/>
      <c r="D14" s="11">
        <f t="shared" ca="1" si="5"/>
        <v>0.56700932938821946</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0.23195961209188329</v>
      </c>
      <c r="R14" s="11"/>
      <c r="S14" s="11"/>
      <c r="T14" s="11">
        <f t="shared" ca="1" si="6"/>
        <v>0.10652966899475905</v>
      </c>
      <c r="U14" s="11">
        <f t="shared" ca="1" si="6"/>
        <v>0.30927873826286278</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0.37177230455285382</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0.28399380690746256</v>
      </c>
      <c r="R15" s="11"/>
      <c r="S15" s="11"/>
      <c r="T15" s="11">
        <f t="shared" ca="1" si="6"/>
        <v>9.6386519255648381E-2</v>
      </c>
      <c r="U15" s="11">
        <f t="shared" ca="1" si="6"/>
        <v>0.2822719594732736</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0.45663724516050375</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0.26371643484870333</v>
      </c>
      <c r="R16" s="11"/>
      <c r="S16" s="11"/>
      <c r="T16" s="11">
        <f t="shared" ca="1" si="6"/>
        <v>0.13097378113895616</v>
      </c>
      <c r="U16" s="11">
        <f t="shared" ca="1" si="6"/>
        <v>0.22123819988014848</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0.32198950766533996</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0.30890105421504138</v>
      </c>
      <c r="R17" s="11"/>
      <c r="S17" s="11"/>
      <c r="T17" s="11">
        <f t="shared" ca="1" si="6"/>
        <v>0.15706781934877517</v>
      </c>
      <c r="U17" s="11">
        <f t="shared" ca="1" si="6"/>
        <v>0.20680554318977265</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0.48113200940474893</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0.23113117700435368</v>
      </c>
      <c r="R18" s="11"/>
      <c r="S18" s="11"/>
      <c r="T18" s="11">
        <f t="shared" ca="1" si="6"/>
        <v>8.4905953182308577E-2</v>
      </c>
      <c r="U18" s="11">
        <f t="shared" ca="1" si="6"/>
        <v>0.31603740207527209</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0.44247792049885437</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0.19469040268703722</v>
      </c>
      <c r="R19" s="11"/>
      <c r="S19" s="11"/>
      <c r="T19" s="11">
        <f t="shared" ca="1" si="6"/>
        <v>0.20354058030062636</v>
      </c>
      <c r="U19" s="11">
        <f t="shared" ca="1" si="6"/>
        <v>0.1769907549609564</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3.9548807426922801E-2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0.15819129416615271</v>
      </c>
      <c r="R20" s="11"/>
      <c r="S20" s="11"/>
      <c r="T20" s="11">
        <f t="shared" ca="1" si="6"/>
        <v>0.44067788726265894</v>
      </c>
      <c r="U20" s="11">
        <f t="shared" ca="1" si="6"/>
        <v>2.8248400506335588E-2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0.11111175973032417</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0.17901278469007173</v>
      </c>
      <c r="R21" s="11"/>
      <c r="S21" s="11"/>
      <c r="T21" s="11">
        <f t="shared" ca="1" si="6"/>
        <v>0.58024729256246532</v>
      </c>
      <c r="U21" s="11">
        <f t="shared" ca="1" si="6"/>
        <v>4.3209197853625439E-2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0.22516587165449387</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0.26490054694980808</v>
      </c>
      <c r="R22" s="11"/>
      <c r="S22" s="11"/>
      <c r="T22" s="11">
        <f t="shared" ca="1" si="10"/>
        <v>0.58278124275706988</v>
      </c>
      <c r="U22" s="11">
        <f t="shared" ca="1" si="10"/>
        <v>0.11920472123611971</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17</v>
      </c>
    </row>
    <row r="23" spans="1:35" x14ac:dyDescent="0.25">
      <c r="A23" s="9">
        <v>126</v>
      </c>
      <c r="B23" s="10"/>
      <c r="C23" s="10"/>
      <c r="D23" s="11">
        <f t="shared" ca="1" si="9"/>
        <v>0.79194620124930393</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0.14093918961961455</v>
      </c>
      <c r="R23" s="11"/>
      <c r="S23" s="11"/>
      <c r="T23" s="11">
        <f t="shared" ca="1" si="10"/>
        <v>0.28187998712255757</v>
      </c>
      <c r="U23" s="11">
        <f t="shared" ca="1" si="10"/>
        <v>0.33556957555407502</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0.5714293116246707</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0.11428664127925352</v>
      </c>
      <c r="R24" s="11"/>
      <c r="S24" s="11"/>
      <c r="T24" s="11">
        <f t="shared" ca="1" si="10"/>
        <v>0.34285669831968651</v>
      </c>
      <c r="U24" s="11">
        <f t="shared" ca="1" si="10"/>
        <v>0.17142934583957045</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0.37377746437817072</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0.23287739957133782</v>
      </c>
      <c r="R25" s="11"/>
      <c r="S25" s="11"/>
      <c r="T25" s="11">
        <f t="shared" ca="1" si="10"/>
        <v>0.31702457624014119</v>
      </c>
      <c r="U25" s="11">
        <f t="shared" ca="1" si="10"/>
        <v>0.11741734438131667</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0.71111071131913128</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0.20833236835431665</v>
      </c>
      <c r="R26" s="11"/>
      <c r="S26" s="11"/>
      <c r="T26" s="11">
        <f t="shared" ca="1" si="10"/>
        <v>4.4445025508351194E-2</v>
      </c>
      <c r="U26" s="11">
        <f t="shared" ca="1" si="10"/>
        <v>0.35555510443507826</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0.49242480918959047</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0.19697037564706035</v>
      </c>
      <c r="R27" s="11"/>
      <c r="S27" s="11"/>
      <c r="T27" s="11">
        <f t="shared" ca="1" si="10"/>
        <v>0.14394011741826571</v>
      </c>
      <c r="U27" s="11">
        <f t="shared" ca="1" si="10"/>
        <v>0.26515183853809132</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0.14969095322906129</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0.33384864795925123</v>
      </c>
      <c r="R28" s="11"/>
      <c r="S28" s="11"/>
      <c r="T28" s="11">
        <f t="shared" ca="1" si="10"/>
        <v>0.16718123364553683</v>
      </c>
      <c r="U28" s="11">
        <f t="shared" ca="1" si="10"/>
        <v>9.0534419614597683E-2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0.7563149508960082</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0.27488792227509107</v>
      </c>
      <c r="R29" s="11"/>
      <c r="S29" s="11"/>
      <c r="T29" s="11">
        <f t="shared" ca="1" si="10"/>
        <v>5.0520530023559863E-2</v>
      </c>
      <c r="U29" s="11">
        <f t="shared" ca="1" si="10"/>
        <v>0.32689504834273647</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0.98257742748706856</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0.20906013017723213</v>
      </c>
      <c r="R30" s="11"/>
      <c r="S30" s="11"/>
      <c r="T30" s="11">
        <f t="shared" ca="1" si="10"/>
        <v>0.12195078647170514</v>
      </c>
      <c r="U30" s="11">
        <f t="shared" ca="1" si="10"/>
        <v>0.28571485973467109</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0.19999943406641865</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0.26833255829028602</v>
      </c>
      <c r="R31" s="11"/>
      <c r="S31" s="11"/>
      <c r="T31" s="11">
        <f t="shared" ca="1" si="10"/>
        <v>0.31833401387539556</v>
      </c>
      <c r="U31" s="11">
        <f t="shared" ca="1" si="10"/>
        <v>5.3333054957774982E-2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0.28897306351090912</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0.22433382792282214</v>
      </c>
      <c r="R32" s="11"/>
      <c r="S32" s="11"/>
      <c r="T32" s="11">
        <f t="shared" ca="1" si="10"/>
        <v>0.39163520298849896</v>
      </c>
      <c r="U32" s="11">
        <f t="shared" ca="1" si="10"/>
        <v>0.12167235911986833</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0.92485450111756518</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0.2080929068251488</v>
      </c>
      <c r="R33" s="11"/>
      <c r="S33" s="11"/>
      <c r="T33" s="11">
        <f t="shared" ca="1" si="10"/>
        <v>0.20809186266831062</v>
      </c>
      <c r="U33" s="11">
        <f t="shared" ca="1" si="10"/>
        <v>0.28323648371112886</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0.50806420160138155</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0.22580642157590011</v>
      </c>
      <c r="R34" s="11"/>
      <c r="S34" s="11"/>
      <c r="T34" s="11">
        <f t="shared" ca="1" si="10"/>
        <v>0.45967813674605157</v>
      </c>
      <c r="U34" s="11">
        <f t="shared" ca="1" si="10"/>
        <v>0.14516100811279453</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0.96249914245822754</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0.23750026940971611</v>
      </c>
      <c r="R35" s="11"/>
      <c r="S35" s="11"/>
      <c r="T35" s="11">
        <f t="shared" ca="1" si="10"/>
        <v>0.12499958973890084</v>
      </c>
      <c r="U35" s="11">
        <f t="shared" ca="1" si="10"/>
        <v>0.28749909342001889</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0.25842744134958689</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0.24719020855982723</v>
      </c>
      <c r="R36" s="11"/>
      <c r="S36" s="11"/>
      <c r="T36" s="11">
        <f t="shared" ca="1" si="10"/>
        <v>0.34831459127168368</v>
      </c>
      <c r="U36" s="11">
        <f t="shared" ca="1" si="10"/>
        <v>0.13483076952522177</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0.72222146908741824</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0.26851803966097632</v>
      </c>
      <c r="R37" s="11"/>
      <c r="S37" s="11"/>
      <c r="T37" s="11">
        <f t="shared" ca="1" si="10"/>
        <v>9.2592940871660936E-2</v>
      </c>
      <c r="U37" s="11">
        <f t="shared" ca="1" si="10"/>
        <v>0.17592509576037638</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0.74999919445467689</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0.15624952850663357</v>
      </c>
      <c r="R38" s="11"/>
      <c r="S38" s="11"/>
      <c r="T38" s="11">
        <f t="shared" ca="1" si="10"/>
        <v>0.23437415426089175</v>
      </c>
      <c r="U38" s="11">
        <f t="shared" ca="1" si="10"/>
        <v>0.14062421908795683</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-5.8946048262724054E-7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0.22222128553856552</v>
      </c>
      <c r="R39" s="11"/>
      <c r="S39" s="11"/>
      <c r="T39" s="11">
        <f t="shared" ca="1" si="10"/>
        <v>0.44444493580422167</v>
      </c>
      <c r="U39" s="11">
        <f t="shared" ca="1" si="10"/>
        <v>-1.3299642136279588E-7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0.83271305330787448</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0.1672856353131433</v>
      </c>
      <c r="R40" s="11"/>
      <c r="S40" s="11"/>
      <c r="T40" s="11">
        <f t="shared" ca="1" si="10"/>
        <v>0.11152360197090987</v>
      </c>
      <c r="U40" s="11">
        <f t="shared" ca="1" si="10"/>
        <v>0.30111621816362472</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0.24647849963112745</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9.859210343843533E-2</v>
      </c>
      <c r="R41" s="11"/>
      <c r="S41" s="11"/>
      <c r="T41" s="11">
        <f t="shared" ca="1" si="10"/>
        <v>0.58450639742209887</v>
      </c>
      <c r="U41" s="11">
        <f t="shared" ca="1" si="10"/>
        <v>9.8590680876757514E-2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12</v>
      </c>
      <c r="AI41" s="16">
        <f t="shared" si="12"/>
        <v>22</v>
      </c>
    </row>
    <row r="42" spans="1:35" x14ac:dyDescent="0.25">
      <c r="A42" s="152">
        <v>157</v>
      </c>
      <c r="B42" s="10"/>
      <c r="C42" s="10"/>
      <c r="D42" s="11">
        <f t="shared" ca="1" si="9"/>
        <v>0.29906479341229447</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0.13084066883717924</v>
      </c>
      <c r="R42" s="11"/>
      <c r="S42" s="11"/>
      <c r="T42" s="11">
        <f t="shared" ca="1" si="10"/>
        <v>0.46729061031359592</v>
      </c>
      <c r="U42" s="11">
        <f t="shared" ca="1" si="10"/>
        <v>0.1495330684534053</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0.95312515378928619</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0.2031245611295735</v>
      </c>
      <c r="R43" s="11"/>
      <c r="S43" s="11"/>
      <c r="T43" s="11">
        <f t="shared" ca="1" si="10"/>
        <v>0.14062594695235534</v>
      </c>
      <c r="U43" s="11">
        <f t="shared" ca="1" si="10"/>
        <v>0.32812455720810318</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0.44210544289353199</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0.25263090326041454</v>
      </c>
      <c r="R44" s="11"/>
      <c r="S44" s="11"/>
      <c r="T44" s="11">
        <f t="shared" ca="1" si="10"/>
        <v>0.43157891298590251</v>
      </c>
      <c r="U44" s="11">
        <f t="shared" ca="1" si="10"/>
        <v>0.13684148590911654</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0.95918314792616766</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0.16326479306544645</v>
      </c>
      <c r="R45" s="11"/>
      <c r="S45" s="11"/>
      <c r="T45" s="11">
        <f t="shared" ca="1" si="10"/>
        <v>0.10204078607162669</v>
      </c>
      <c r="U45" s="11">
        <f t="shared" ca="1" si="10"/>
        <v>0.28571372485925667</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0.58749900249449194</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0.23750041196241145</v>
      </c>
      <c r="R46" s="11"/>
      <c r="S46" s="11"/>
      <c r="T46" s="11">
        <f t="shared" ca="1" si="10"/>
        <v>0.21249904013920104</v>
      </c>
      <c r="U46" s="11">
        <f t="shared" ca="1" si="10"/>
        <v>0.18749993036292623</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0.38493810050635363</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0.26359863031690356</v>
      </c>
      <c r="R47" s="11"/>
      <c r="S47" s="11"/>
      <c r="T47" s="11">
        <f t="shared" ca="1" si="10"/>
        <v>7.1130256787671292E-2</v>
      </c>
      <c r="U47" s="11">
        <f t="shared" ca="1" si="10"/>
        <v>0.2301254717187517</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0.94074111342528732</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0.21481509285118872</v>
      </c>
      <c r="R48" s="11"/>
      <c r="S48" s="11"/>
      <c r="T48" s="11">
        <f t="shared" ca="1" si="10"/>
        <v>0.11851887477943741</v>
      </c>
      <c r="U48" s="11">
        <f t="shared" ca="1" si="10"/>
        <v>0.26666747374371974</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0.57142843477079919</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0.16190451005258907</v>
      </c>
      <c r="R49" s="11"/>
      <c r="S49" s="11"/>
      <c r="T49" s="11">
        <f t="shared" ca="1" si="10"/>
        <v>0.18095139998306464</v>
      </c>
      <c r="U49" s="11">
        <f t="shared" ca="1" si="10"/>
        <v>0.22857077889155836</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4</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4</v>
      </c>
      <c r="V58" s="19"/>
      <c r="W58" s="19"/>
    </row>
    <row r="59" spans="1:35" x14ac:dyDescent="0.25">
      <c r="A59" s="22">
        <v>2</v>
      </c>
      <c r="C59" s="18">
        <f t="shared" ref="C59:C64" si="15">C58+C$56</f>
        <v>0.25</v>
      </c>
      <c r="D59" s="19">
        <f ca="1"/>
        <v>10</v>
      </c>
      <c r="E59">
        <f ca="1"/>
        <v>17</v>
      </c>
      <c r="P59" s="22">
        <v>2</v>
      </c>
      <c r="Q59">
        <f ca="1"/>
        <v>1</v>
      </c>
      <c r="T59">
        <f ca="1"/>
        <v>15</v>
      </c>
      <c r="U59">
        <f ca="1"/>
        <v>6</v>
      </c>
    </row>
    <row r="60" spans="1:35" x14ac:dyDescent="0.25">
      <c r="A60" s="22">
        <v>3</v>
      </c>
      <c r="C60" s="18">
        <f t="shared" si="15"/>
        <v>0.4</v>
      </c>
      <c r="D60" s="19">
        <f ca="1"/>
        <v>9</v>
      </c>
      <c r="E60">
        <f ca="1"/>
        <v>7</v>
      </c>
      <c r="P60" s="22">
        <v>3</v>
      </c>
      <c r="Q60">
        <f ca="1"/>
        <v>4</v>
      </c>
      <c r="T60">
        <f ca="1"/>
        <v>10</v>
      </c>
      <c r="U60">
        <f ca="1"/>
        <v>11</v>
      </c>
    </row>
    <row r="61" spans="1:35" x14ac:dyDescent="0.25">
      <c r="A61" s="22">
        <v>4</v>
      </c>
      <c r="C61" s="18">
        <f t="shared" si="15"/>
        <v>0.55000000000000004</v>
      </c>
      <c r="D61" s="19">
        <f ca="1"/>
        <v>6</v>
      </c>
      <c r="E61">
        <f ca="1"/>
        <v>9</v>
      </c>
      <c r="P61" s="22">
        <v>4</v>
      </c>
      <c r="Q61">
        <f ca="1"/>
        <v>9</v>
      </c>
      <c r="T61">
        <f ca="1"/>
        <v>5</v>
      </c>
      <c r="U61">
        <f ca="1"/>
        <v>5</v>
      </c>
    </row>
    <row r="62" spans="1:35" x14ac:dyDescent="0.25">
      <c r="A62" s="22">
        <v>5</v>
      </c>
      <c r="C62" s="18">
        <f t="shared" si="15"/>
        <v>0.70000000000000007</v>
      </c>
      <c r="D62" s="19">
        <f ca="1"/>
        <v>5</v>
      </c>
      <c r="E62">
        <f ca="1"/>
        <v>1</v>
      </c>
      <c r="P62" s="22">
        <v>5</v>
      </c>
      <c r="Q62">
        <f ca="1"/>
        <v>19</v>
      </c>
      <c r="T62">
        <f ca="1"/>
        <v>6</v>
      </c>
      <c r="U62">
        <f ca="1"/>
        <v>6</v>
      </c>
    </row>
    <row r="63" spans="1:35" x14ac:dyDescent="0.25">
      <c r="A63" s="22">
        <v>6</v>
      </c>
      <c r="C63" s="18">
        <f t="shared" si="15"/>
        <v>0.85000000000000009</v>
      </c>
      <c r="D63" s="19">
        <f ca="1"/>
        <v>7</v>
      </c>
      <c r="E63">
        <f ca="1"/>
        <v>2</v>
      </c>
      <c r="P63" s="22">
        <v>6</v>
      </c>
      <c r="Q63">
        <f ca="1"/>
        <v>11</v>
      </c>
      <c r="T63">
        <f ca="1"/>
        <v>4</v>
      </c>
      <c r="U63">
        <f ca="1"/>
        <v>8</v>
      </c>
    </row>
    <row r="64" spans="1:35" x14ac:dyDescent="0.25">
      <c r="A64" s="22">
        <v>7</v>
      </c>
      <c r="C64" s="18">
        <f t="shared" si="15"/>
        <v>1</v>
      </c>
      <c r="D64" s="19">
        <f ca="1"/>
        <v>7</v>
      </c>
      <c r="E64">
        <f ca="1"/>
        <v>0</v>
      </c>
      <c r="P64" s="22">
        <v>7</v>
      </c>
      <c r="Q64">
        <f ca="1"/>
        <v>4</v>
      </c>
      <c r="T64">
        <f ca="1"/>
        <v>0</v>
      </c>
      <c r="U64">
        <f ca="1"/>
        <v>7</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0.33384864795925123</v>
      </c>
      <c r="T87" s="76">
        <f ca="1">MAX(T2:T55)</f>
        <v>0.74137859798719774</v>
      </c>
      <c r="U87" s="76">
        <f ca="1">MAX(U2:U55)</f>
        <v>0.35555510443507826</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0.5882358305208748</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0.42857232720271371</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0.4239136944566928</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0.40909079091544076</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0.39393876263278932</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0.37234046270996651</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0.44565138420745887</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0.32432342689090815</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0.3214281304972319</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0.29824573182682912</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0.98445644801498389</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0.98412751356368244</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0.96954372164984415</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0.93939356812938957</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0.93617094113507315</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0.93506394423706451</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0.92941233325979744</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0.92119633440867721</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0.91071513286333294</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0.85964888606853262</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0.77777822131727103</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0.74999949386696663</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0.69999946324122153</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0.69354757300771586</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0.76086935329084471</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0.6206887605367839</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0.58823435351857711</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0.57999915010093217</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0.52604170127578476</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0.48648578513401203</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0.48076862789872704</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1.0000004246641612</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130"/>
  <sheetViews>
    <sheetView zoomScale="60" zoomScaleNormal="60" workbookViewId="0"/>
  </sheetViews>
  <sheetFormatPr defaultRowHeight="13.2" x14ac:dyDescent="0.25"/>
  <cols>
    <col min="1" max="1" width="5.109375" customWidth="1"/>
    <col min="2" max="3" width="17.44140625" customWidth="1"/>
    <col min="4" max="7" width="6" style="16" customWidth="1"/>
    <col min="8" max="8" width="2.6640625" style="16" customWidth="1"/>
    <col min="9" max="9" width="5.5546875" style="206"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6.88671875" customWidth="1"/>
    <col min="21" max="21" width="7.44140625" customWidth="1"/>
    <col min="22" max="28" width="2.6640625" customWidth="1"/>
    <col min="29" max="29" width="1.44140625" customWidth="1"/>
    <col min="30" max="30" width="6.88671875" style="16" customWidth="1"/>
    <col min="31" max="32" width="6.5546875" customWidth="1"/>
    <col min="33" max="33" width="2" customWidth="1"/>
    <col min="34" max="36" width="6.5546875" customWidth="1"/>
    <col min="37" max="37" width="1.6640625" customWidth="1"/>
    <col min="38" max="40" width="2.5546875" customWidth="1"/>
    <col min="41" max="41" width="1.6640625" customWidth="1"/>
    <col min="42" max="45" width="6.5546875" customWidth="1"/>
    <col min="46" max="47" width="3.21875" customWidth="1"/>
    <col min="48" max="49" width="8.44140625" customWidth="1"/>
    <col min="51" max="51" width="9.44140625" bestFit="1" customWidth="1"/>
    <col min="52" max="52" width="5.44140625" style="265" customWidth="1"/>
    <col min="53" max="56" width="5.6640625" customWidth="1"/>
    <col min="57" max="57" width="5.6640625" style="265" customWidth="1"/>
    <col min="58" max="61" width="5.6640625" style="16" customWidth="1"/>
    <col min="62" max="62" width="2.21875" style="16" customWidth="1"/>
    <col min="63" max="63" width="9.109375" customWidth="1"/>
    <col min="64" max="64" width="5.88671875" customWidth="1"/>
    <col min="65" max="65" width="10.5546875" customWidth="1"/>
    <col min="66" max="66" width="6.5546875" customWidth="1"/>
    <col min="67" max="67" width="5.44140625" customWidth="1"/>
    <col min="68" max="68" width="5.44140625" style="16" customWidth="1"/>
  </cols>
  <sheetData>
    <row r="1" spans="1:68" x14ac:dyDescent="0.25">
      <c r="A1" s="10" t="s">
        <v>46</v>
      </c>
      <c r="B1" s="10"/>
      <c r="C1" s="10"/>
      <c r="D1" s="12">
        <f ca="1">AH1/((AI115+AJ115)*2)</f>
        <v>66.543604651162795</v>
      </c>
      <c r="E1" s="12">
        <f ca="1">AI1/(AI$115*2)</f>
        <v>52.715909090909093</v>
      </c>
      <c r="F1" s="12">
        <f ca="1">AJ1/(AJ$115*2)</f>
        <v>81.029761904761898</v>
      </c>
      <c r="G1" s="21"/>
      <c r="H1" s="12"/>
      <c r="I1" s="205"/>
      <c r="J1" s="9"/>
      <c r="K1" s="22"/>
      <c r="L1" s="22"/>
      <c r="M1" s="22"/>
      <c r="N1" s="22"/>
      <c r="O1" s="21"/>
      <c r="P1" s="72">
        <v>6</v>
      </c>
      <c r="Q1" s="22" t="str">
        <f>A1</f>
        <v>Total</v>
      </c>
      <c r="R1" s="23">
        <f ca="1">(BA1+BF1)/$AH1</f>
        <v>0.23840519563729556</v>
      </c>
      <c r="S1" s="23">
        <f ca="1">(BB1+BG1)/$AH1</f>
        <v>0.20358801858081049</v>
      </c>
      <c r="T1" s="23">
        <f ca="1">(BC1+BH1)/$AH1</f>
        <v>0.18972521951858809</v>
      </c>
      <c r="U1" s="23">
        <f ca="1">(BD1+BI1)/$AH1</f>
        <v>0.41208335153553799</v>
      </c>
      <c r="V1" s="23"/>
      <c r="W1" s="23"/>
      <c r="X1" s="23"/>
      <c r="Y1" s="23"/>
      <c r="Z1" s="23"/>
      <c r="AA1" s="23"/>
      <c r="AB1" s="23"/>
      <c r="AD1" s="9">
        <f ca="1">_xlfn.AGGREGATE(9,6,AD6:AD113)</f>
        <v>11445.5</v>
      </c>
      <c r="AE1" s="9">
        <f ca="1">_xlfn.AGGREGATE(9,6,AE6:AE113)</f>
        <v>4639</v>
      </c>
      <c r="AF1" s="9">
        <f ca="1">_xlfn.AGGREGATE(9,6,AF6:AF113)</f>
        <v>6806.5</v>
      </c>
      <c r="AG1" s="21"/>
      <c r="AH1" s="9">
        <f ca="1">_xlfn.AGGREGATE(9,6,AH6:AH113)</f>
        <v>11445.5</v>
      </c>
      <c r="AI1" s="9">
        <f ca="1">_xlfn.AGGREGATE(9,6,AI6:AI113)</f>
        <v>4639</v>
      </c>
      <c r="AJ1" s="9">
        <f ca="1">_xlfn.AGGREGATE(9,6,AJ6:AJ113)</f>
        <v>6806.5</v>
      </c>
      <c r="AK1" s="21"/>
      <c r="AL1" s="21"/>
      <c r="AM1" s="21"/>
      <c r="AN1" s="21"/>
      <c r="AO1" s="21"/>
      <c r="AP1" s="21"/>
      <c r="AQ1" s="21"/>
      <c r="AR1" s="21"/>
      <c r="AS1" s="21"/>
      <c r="AT1" s="21"/>
      <c r="AU1" s="21"/>
      <c r="AV1" s="21"/>
      <c r="AW1" s="21"/>
      <c r="AX1" s="21"/>
      <c r="AY1" s="21"/>
      <c r="AZ1" s="358"/>
      <c r="BA1" s="9">
        <f ca="1">_xlfn.AGGREGATE(9,6,BA6:BA113)</f>
        <v>1145.1666666666665</v>
      </c>
      <c r="BB1" s="9">
        <f ca="1">_xlfn.AGGREGATE(9,6,BB6:BB113)</f>
        <v>1146.1666666666665</v>
      </c>
      <c r="BC1" s="9">
        <f ca="1">_xlfn.AGGREGATE(9,6,BC6:BC113)</f>
        <v>869</v>
      </c>
      <c r="BD1" s="9">
        <f ca="1">_xlfn.AGGREGATE(9,6,BD6:BD113)</f>
        <v>1665.5</v>
      </c>
      <c r="BE1" s="358"/>
      <c r="BF1" s="9">
        <f t="shared" ref="BF1:BI1" ca="1" si="0">_xlfn.AGGREGATE(9,6,BF6:BF113)</f>
        <v>1583.5</v>
      </c>
      <c r="BG1" s="9">
        <f t="shared" ca="1" si="0"/>
        <v>1184</v>
      </c>
      <c r="BH1" s="9">
        <f t="shared" ca="1" si="0"/>
        <v>1302.5</v>
      </c>
      <c r="BI1" s="9">
        <f t="shared" ca="1" si="0"/>
        <v>3051</v>
      </c>
    </row>
    <row r="2" spans="1:68" x14ac:dyDescent="0.25">
      <c r="A2" s="10" t="s">
        <v>47</v>
      </c>
      <c r="B2" s="10"/>
      <c r="C2" s="10"/>
      <c r="D2" s="12">
        <f ca="1">MAX(D$6:D$113)</f>
        <v>169.5</v>
      </c>
      <c r="E2" s="12">
        <f t="array" aca="1" ref="E2" ca="1">MAX(IF(ISNUMBER(E$6:E$113),E$6:E$113))</f>
        <v>164.5</v>
      </c>
      <c r="F2" s="12">
        <f t="array" aca="1" ref="F2" ca="1">MAX(IF(ISNUMBER(F$6:F$113),F$6:F$113))</f>
        <v>174.5</v>
      </c>
      <c r="G2" s="21"/>
      <c r="H2" s="12"/>
      <c r="I2" s="205"/>
      <c r="J2" s="9"/>
      <c r="K2" s="22"/>
      <c r="L2" s="22"/>
      <c r="M2" s="22"/>
      <c r="N2" s="22"/>
      <c r="O2" s="21"/>
      <c r="P2" s="73">
        <v>6</v>
      </c>
      <c r="Q2" s="22" t="str">
        <f>A2</f>
        <v>Max</v>
      </c>
      <c r="R2" s="23">
        <f ca="1">_xlfn.AGGREGATE(4,6,R$6:R$113)</f>
        <v>0.41463386477138037</v>
      </c>
      <c r="S2" s="23">
        <f t="shared" ref="S2:U2" ca="1" si="1">_xlfn.AGGREGATE(4,6,S$6:S$113)</f>
        <v>0.77777808543115579</v>
      </c>
      <c r="T2" s="23">
        <f t="shared" ca="1" si="1"/>
        <v>0.5882358305208748</v>
      </c>
      <c r="U2" s="23">
        <f t="shared" ca="1" si="1"/>
        <v>1.0000004246641612</v>
      </c>
      <c r="V2" s="23"/>
      <c r="W2" s="23"/>
      <c r="X2" s="23"/>
      <c r="Y2" s="23"/>
      <c r="Z2" s="23"/>
      <c r="AA2" s="23"/>
      <c r="AB2" s="23"/>
      <c r="AD2" s="9">
        <f t="shared" ref="AD2:AF2" ca="1" si="2">_xlfn.AGGREGATE(4,6,AD$6:AD$113)</f>
        <v>678</v>
      </c>
      <c r="AE2" s="12">
        <f t="shared" ca="1" si="2"/>
        <v>329</v>
      </c>
      <c r="AF2" s="12">
        <f t="shared" ca="1" si="2"/>
        <v>349</v>
      </c>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MIN(D$6:D$113)</f>
        <v>4.5</v>
      </c>
      <c r="E3" s="12">
        <f t="array" aca="1" ref="E3" ca="1">MIN(IF(ISNUMBER(E$6:E$113),E$6:E$113))</f>
        <v>2</v>
      </c>
      <c r="F3" s="12">
        <f t="array" aca="1" ref="F3" ca="1">MIN(IF(ISNUMBER(F$6:F$113),F$6:F$113))</f>
        <v>6</v>
      </c>
      <c r="G3" s="21"/>
      <c r="H3" s="12"/>
      <c r="I3" s="205"/>
      <c r="J3" s="9"/>
      <c r="K3" s="22"/>
      <c r="L3" s="22"/>
      <c r="M3" s="22"/>
      <c r="N3" s="22"/>
      <c r="O3" s="21"/>
      <c r="P3" s="73" t="s">
        <v>172</v>
      </c>
      <c r="Q3" s="22" t="str">
        <f>A3</f>
        <v>Min</v>
      </c>
      <c r="R3" s="23">
        <f ca="1">_xlfn.AGGREGATE(5,6,R$6:R$113)</f>
        <v>2.7027526331731534E-2</v>
      </c>
      <c r="S3" s="23">
        <f t="shared" ref="S3:U3" ca="1" si="3">_xlfn.AGGREGATE(5,6,S$6:S$113)</f>
        <v>-1.1912931797363391E-7</v>
      </c>
      <c r="T3" s="23">
        <f t="shared" ca="1" si="3"/>
        <v>-5.2219932610624011E-7</v>
      </c>
      <c r="U3" s="23">
        <f t="shared" ca="1" si="3"/>
        <v>-8.032263545790064E-7</v>
      </c>
      <c r="V3" s="23"/>
      <c r="W3" s="23"/>
      <c r="X3" s="23"/>
      <c r="Y3" s="23"/>
      <c r="Z3" s="23"/>
      <c r="AA3" s="23"/>
      <c r="AB3" s="23"/>
      <c r="AD3" s="9">
        <f t="shared" ref="AD3:AF3" ca="1" si="4">_xlfn.AGGREGATE(5,6,AD$6:AD$113)</f>
        <v>0</v>
      </c>
      <c r="AE3" s="12">
        <f t="shared" ca="1" si="4"/>
        <v>0</v>
      </c>
      <c r="AF3" s="12">
        <f t="shared" ca="1" si="4"/>
        <v>0</v>
      </c>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2">
        <f ca="1">AE4/(AE$115*2)</f>
        <v>47.965909090909093</v>
      </c>
      <c r="F4" s="12">
        <f ca="1">AF4/(AF$115*2)</f>
        <v>73.24404761904762</v>
      </c>
      <c r="G4" s="13">
        <f ca="1">F4/E4</f>
        <v>1.5270021773220066</v>
      </c>
      <c r="P4" s="73" t="s">
        <v>173</v>
      </c>
      <c r="AE4" s="16">
        <f ca="1">SUMIF($BK6:$BK113,TRUE,AE6:AE113)</f>
        <v>4221</v>
      </c>
      <c r="AF4" s="16">
        <f ca="1">SUMIF($BK6:$BK113,TRUE,AF6:AF113)</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52.8" x14ac:dyDescent="0.25">
      <c r="A5" s="2" t="s">
        <v>61</v>
      </c>
      <c r="B5" s="2" t="s">
        <v>4</v>
      </c>
      <c r="C5" s="2" t="s">
        <v>5</v>
      </c>
      <c r="D5" s="4" t="s">
        <v>7</v>
      </c>
      <c r="E5" s="4" t="s">
        <v>8</v>
      </c>
      <c r="F5" s="4" t="s">
        <v>9</v>
      </c>
      <c r="G5" s="4" t="s">
        <v>10</v>
      </c>
      <c r="H5" s="4"/>
      <c r="I5" s="207" t="s">
        <v>591</v>
      </c>
      <c r="J5" s="5" t="s">
        <v>11</v>
      </c>
      <c r="K5" s="6" t="s">
        <v>12</v>
      </c>
      <c r="L5" s="6" t="s">
        <v>13</v>
      </c>
      <c r="M5" s="6" t="s">
        <v>14</v>
      </c>
      <c r="N5" s="6" t="s">
        <v>15</v>
      </c>
      <c r="O5" s="5"/>
      <c r="P5" s="25"/>
      <c r="Q5" s="7" t="str">
        <f t="shared" ref="Q5:Q32" si="5">A5</f>
        <v>Loc ID</v>
      </c>
      <c r="R5" s="3" t="str">
        <f t="shared" ref="R5" si="6">BF5&amp;"%"</f>
        <v>Female%</v>
      </c>
      <c r="S5" s="3" t="str">
        <f>BG5&amp;"%"</f>
        <v>Helmet%</v>
      </c>
      <c r="T5" s="3" t="str">
        <f>BH5&amp;"%"</f>
        <v>Wrong way%</v>
      </c>
      <c r="U5" s="3" t="str">
        <f>BI5&amp;"%"</f>
        <v>Sidewalk%</v>
      </c>
      <c r="V5" s="3"/>
      <c r="W5" s="3"/>
      <c r="X5" s="3"/>
      <c r="Y5" s="3"/>
      <c r="Z5" s="3"/>
      <c r="AA5" s="3"/>
      <c r="AB5" s="3"/>
      <c r="AC5" s="8"/>
      <c r="AD5" s="79" t="s">
        <v>20</v>
      </c>
      <c r="AE5" s="79" t="s">
        <v>21</v>
      </c>
      <c r="AF5" s="79" t="s">
        <v>22</v>
      </c>
      <c r="AG5" s="8"/>
      <c r="AH5" s="79" t="s">
        <v>20</v>
      </c>
      <c r="AI5" s="79" t="s">
        <v>21</v>
      </c>
      <c r="AJ5" s="79" t="s">
        <v>22</v>
      </c>
      <c r="AK5" s="8"/>
      <c r="AL5" s="79"/>
      <c r="AM5" s="79"/>
      <c r="AN5" s="79"/>
      <c r="AO5" s="8"/>
      <c r="AP5" s="7" t="s">
        <v>21</v>
      </c>
      <c r="AQ5" s="7" t="s">
        <v>22</v>
      </c>
      <c r="AR5" s="7" t="s">
        <v>21</v>
      </c>
      <c r="AS5" s="7" t="s">
        <v>22</v>
      </c>
      <c r="AT5" s="7"/>
      <c r="AU5" s="7"/>
      <c r="AV5" s="7" t="s">
        <v>65</v>
      </c>
      <c r="AW5" s="7" t="s">
        <v>66</v>
      </c>
      <c r="AX5" s="7" t="s">
        <v>170</v>
      </c>
      <c r="AY5" s="7" t="s">
        <v>171</v>
      </c>
      <c r="AZ5" s="359" t="s">
        <v>1171</v>
      </c>
      <c r="BA5" s="8" t="s">
        <v>16</v>
      </c>
      <c r="BB5" s="8" t="s">
        <v>17</v>
      </c>
      <c r="BC5" s="8" t="s">
        <v>18</v>
      </c>
      <c r="BD5" s="8" t="s">
        <v>6</v>
      </c>
      <c r="BE5" s="359" t="s">
        <v>1171</v>
      </c>
      <c r="BF5" s="8" t="s">
        <v>16</v>
      </c>
      <c r="BG5" s="8" t="s">
        <v>17</v>
      </c>
      <c r="BH5" s="8" t="s">
        <v>18</v>
      </c>
      <c r="BI5" s="8" t="s">
        <v>6</v>
      </c>
      <c r="BJ5" s="8"/>
      <c r="BK5" s="26" t="s">
        <v>50</v>
      </c>
      <c r="BL5" s="26" t="s">
        <v>51</v>
      </c>
      <c r="BM5" s="26" t="s">
        <v>592</v>
      </c>
      <c r="BN5" s="8" t="s">
        <v>657</v>
      </c>
      <c r="BO5" s="8" t="s">
        <v>656</v>
      </c>
      <c r="BP5" s="8" t="s">
        <v>655</v>
      </c>
    </row>
    <row r="6" spans="1:68" x14ac:dyDescent="0.25">
      <c r="A6" s="152">
        <v>101</v>
      </c>
      <c r="B6" s="10" t="str">
        <f t="shared" ref="B6:C25" si="7">VLOOKUP($A6,Loc,COLUMN(),FALSE)</f>
        <v>Washington/Curry</v>
      </c>
      <c r="C6" s="10" t="str">
        <f t="shared" si="7"/>
        <v>Mill Ave</v>
      </c>
      <c r="D6" s="154">
        <f t="shared" ref="D6" si="8">IF(BL6,IF(BK6,AH6/4,AH6/2),"")</f>
        <v>20</v>
      </c>
      <c r="E6" s="12">
        <f t="shared" ref="E6:E32" si="9">IF(AI6&gt;0,AI6/2,"")</f>
        <v>20</v>
      </c>
      <c r="F6" s="12" t="e">
        <f t="shared" ref="F6:F32" si="10">IF(AJ6&gt;0,AJ6/2,"")</f>
        <v>#N/A</v>
      </c>
      <c r="G6" s="13" t="str">
        <f t="shared" ref="G6:G53" si="11">IF(BK6,F6/E6,"")</f>
        <v/>
      </c>
      <c r="H6" s="211"/>
      <c r="I6" s="205" t="e">
        <f t="shared" ref="I6:I37" si="12">IF(BM6,AD6/4,AD6/2)</f>
        <v>#N/A</v>
      </c>
      <c r="J6" s="9"/>
      <c r="K6" s="14"/>
      <c r="L6" s="14"/>
      <c r="M6" s="14"/>
      <c r="N6" s="14"/>
      <c r="O6" s="9"/>
      <c r="P6" s="27" t="s">
        <v>354</v>
      </c>
      <c r="Q6" s="9">
        <f t="shared" si="5"/>
        <v>101</v>
      </c>
      <c r="R6" s="255">
        <f ca="1">IF($AH6&gt;0,(IF(ISNA(BA6),0,BA6)*$AR6+IF(ISNA(BF6),0,BF6)*$AS6)/$AH6+(RAND()*2-1)/1000000,"")</f>
        <v>0.12500097211358166</v>
      </c>
      <c r="S6" s="255">
        <f t="shared" ref="S6:U6" ca="1" si="13">IF($AH6&gt;0,(IF(ISNA(BB6),0,BB6)*$AR6+IF(ISNA(BG6),0,BG6)*$AS6)/$AH6+(RAND()*2-1)/1000000,"")</f>
        <v>0.72499949191071666</v>
      </c>
      <c r="T6" s="255">
        <f t="shared" ca="1" si="13"/>
        <v>0.24999962577276966</v>
      </c>
      <c r="U6" s="255">
        <f t="shared" ca="1" si="13"/>
        <v>0.32500030188795509</v>
      </c>
      <c r="V6" s="11"/>
      <c r="W6" s="11"/>
      <c r="X6" s="11"/>
      <c r="Y6" s="11"/>
      <c r="Z6" s="11"/>
      <c r="AA6" s="11"/>
      <c r="AB6" s="11"/>
      <c r="AD6" s="52">
        <f t="shared" ref="AD6" si="14">IF(ISNA(AE6),0,AE6)+IF(ISNA(AF6),0,AF6)</f>
        <v>40</v>
      </c>
      <c r="AE6" s="63">
        <f>SUMIF(Data!$U:$U,"="&amp;AV6,Data!$H:$H)/$AZ6</f>
        <v>40</v>
      </c>
      <c r="AF6" s="63" t="e">
        <f>SUMIF(Data!$U:$U,"="&amp;AW6,Data!$H:$H)/$BE6</f>
        <v>#N/A</v>
      </c>
      <c r="AG6" s="21"/>
      <c r="AH6" s="52">
        <f t="shared" ref="AH6:AH53" si="15">IF(ISNA(AI6),0,AI6)+IF(ISNA(AJ6),0,AJ6)</f>
        <v>40</v>
      </c>
      <c r="AI6" s="21">
        <f t="shared" ref="AI6:AI32" si="16">AE6*AR6</f>
        <v>40</v>
      </c>
      <c r="AJ6" s="21" t="e">
        <f t="shared" ref="AJ6:AJ32" si="17">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$A6&amp;LEFT(AX$5,2)&amp;$P6</f>
        <v>101AMNS</v>
      </c>
      <c r="AW6" s="21" t="str">
        <f>$A6&amp;LEFT(AY$5,2)&amp;$P6</f>
        <v>101PMNS</v>
      </c>
      <c r="AX6" s="21" t="str">
        <f>IF(AR6,$A6&amp;LEFT(AX$5,2)&amp;$P6,"")</f>
        <v>101AMNS</v>
      </c>
      <c r="AY6" s="21" t="str">
        <f>IF(AS6,$A6&amp;LEFT(AY$5,2)&amp;$P6,"")</f>
        <v>101PMNS</v>
      </c>
      <c r="AZ6" s="358">
        <f t="shared" ref="AZ6:AZ53" si="18">IF(NOT(VLOOKUP(LEFT($AX6,5),DivBy,2,FALSE)),VLOOKUP(LEFT($AX6,5),DivBy,3,FALSE),NA())</f>
        <v>1</v>
      </c>
      <c r="BA6" s="21">
        <f>SUMIF(Data!$U:$U,"="&amp;$AX6,Data!I:I)/$AZ6</f>
        <v>5</v>
      </c>
      <c r="BB6" s="21">
        <f>SUMIF(Data!$U:$U,"="&amp;$AX6,Data!J:J)/$AZ6</f>
        <v>29</v>
      </c>
      <c r="BC6" s="21">
        <f>SUMIF(Data!$U:$U,"="&amp;$AX6,Data!K:K)/$AZ6</f>
        <v>10</v>
      </c>
      <c r="BD6" s="21">
        <f>SUMIF(Data!$U:$U,"="&amp;$AX6,Data!L:L)/$AZ6</f>
        <v>13</v>
      </c>
      <c r="BE6" s="358" t="e">
        <f t="shared" ref="BE6:BE53" si="19">IF(NOT(VLOOKUP(LEFT($AY6,5),DivBy,2,FALSE)),VLOOKUP(LEFT($AY6,5),DivBy,3,FALSE),NA())</f>
        <v>#N/A</v>
      </c>
      <c r="BF6" s="16" t="e">
        <f>SUMIF(Data!$U:$U,"="&amp;$AY6,Data!I:I)/$BE6</f>
        <v>#N/A</v>
      </c>
      <c r="BG6" s="16" t="e">
        <f>SUMIF(Data!$U:$U,"="&amp;$AY6,Data!J:J)/$BE6</f>
        <v>#N/A</v>
      </c>
      <c r="BH6" s="16" t="e">
        <f>SUMIF(Data!$U:$U,"="&amp;$AY6,Data!K:K)/$BE6</f>
        <v>#N/A</v>
      </c>
      <c r="BI6" s="16" t="e">
        <f>SUMIF(Data!$U:$U,"="&amp;$AY6,Data!L:L)/$BE6</f>
        <v>#N/A</v>
      </c>
      <c r="BK6" t="b">
        <f>AND(NOT(ISNA(AI6)),NOT(ISNA(AJ6)),ISNUMBER(AH6))</f>
        <v>0</v>
      </c>
      <c r="BL6" t="b">
        <f t="shared" ref="BL6:BL37" si="20">AH6&gt;0</f>
        <v>1</v>
      </c>
      <c r="BM6" t="e">
        <f t="shared" ref="BM6:BM37" si="21">AND(AE6&gt;0,AF6&gt;0,ISNUMBER(AE6))</f>
        <v>#N/A</v>
      </c>
      <c r="BN6">
        <v>1</v>
      </c>
      <c r="BO6">
        <f t="shared" ref="BO6:BO37" si="22">INDEX(AM_reps,1,$BN6)</f>
        <v>1</v>
      </c>
      <c r="BP6">
        <f t="shared" ref="BP6:BP37" si="23">INDEX(PM_reps,1,$BN6)</f>
        <v>0</v>
      </c>
    </row>
    <row r="7" spans="1:68" x14ac:dyDescent="0.25">
      <c r="A7" s="9">
        <v>102</v>
      </c>
      <c r="B7" s="10" t="str">
        <f t="shared" si="7"/>
        <v>Rio Salado Pkwy</v>
      </c>
      <c r="C7" s="10" t="str">
        <f t="shared" si="7"/>
        <v>Mill Ave</v>
      </c>
      <c r="D7" s="12">
        <f t="shared" ref="D7:D37" ca="1" si="24">IF(BL7,IF(BK7,AH7/4,AH7/2),"")</f>
        <v>50.375</v>
      </c>
      <c r="E7" s="12">
        <f t="shared" si="9"/>
        <v>39</v>
      </c>
      <c r="F7" s="12">
        <f t="shared" ca="1" si="10"/>
        <v>61.75</v>
      </c>
      <c r="G7" s="13">
        <f t="shared" ca="1" si="11"/>
        <v>1.5833333333333333</v>
      </c>
      <c r="H7" s="211"/>
      <c r="I7" s="205">
        <f t="shared" ca="1" si="12"/>
        <v>50.375</v>
      </c>
      <c r="J7" s="9"/>
      <c r="K7" s="14"/>
      <c r="L7" s="14"/>
      <c r="M7" s="14"/>
      <c r="N7" s="14"/>
      <c r="O7" s="9"/>
      <c r="P7" s="27" t="s">
        <v>354</v>
      </c>
      <c r="Q7" s="9">
        <f t="shared" si="5"/>
        <v>102</v>
      </c>
      <c r="R7" s="255">
        <f t="shared" ref="R7:R53" ca="1" si="25">IF($AH7&gt;0,(IF(ISNA(BA7),0,BA7)*$AR7+IF(ISNA(BF7),0,BF7)*$AS7)/$AH7+(RAND()*2-1)/1000000,"")</f>
        <v>0.16873411419457451</v>
      </c>
      <c r="S7" s="255">
        <f t="shared" ref="S7:S53" ca="1" si="26">IF($AH7&gt;0,(IF(ISNA(BB7),0,BB7)*$AR7+IF(ISNA(BG7),0,BG7)*$AS7)/$AH7+(RAND()*2-1)/1000000,"")</f>
        <v>0.45161247220560602</v>
      </c>
      <c r="T7" s="255">
        <f t="shared" ref="T7:T53" ca="1" si="27">IF($AH7&gt;0,(IF(ISNA(BC7),0,BC7)*$AR7+IF(ISNA(BH7),0,BH7)*$AS7)/$AH7+(RAND()*2-1)/1000000,"")</f>
        <v>0.13399584243878912</v>
      </c>
      <c r="U7" s="255">
        <f t="shared" ref="U7:U53" ca="1" si="28">IF($AH7&gt;0,(IF(ISNA(BD7),0,BD7)*$AR7+IF(ISNA(BI7),0,BI7)*$AS7)/$AH7+(RAND()*2-1)/1000000,"")</f>
        <v>0.21339990257131228</v>
      </c>
      <c r="V7" s="11"/>
      <c r="W7" s="11"/>
      <c r="X7" s="11"/>
      <c r="Y7" s="11"/>
      <c r="Z7" s="11"/>
      <c r="AA7" s="11"/>
      <c r="AB7" s="11"/>
      <c r="AD7" s="52">
        <f t="shared" ref="AD7:AD53" ca="1" si="29">IF(ISNA(AE7),0,AE7)+IF(ISNA(AF7),0,AF7)</f>
        <v>201.5</v>
      </c>
      <c r="AE7" s="63">
        <f>SUMIF(Data!$U:$U,"="&amp;AV7,Data!$H:$H)/$AZ7</f>
        <v>78</v>
      </c>
      <c r="AF7" s="63">
        <f ca="1">SUMIF(Data!$U:$U,"="&amp;AW7,Data!$H:$H)/$BE7</f>
        <v>123.5</v>
      </c>
      <c r="AG7" s="21"/>
      <c r="AH7" s="52">
        <f t="shared" ca="1" si="15"/>
        <v>201.5</v>
      </c>
      <c r="AI7" s="21">
        <f t="shared" si="16"/>
        <v>78</v>
      </c>
      <c r="AJ7" s="21">
        <f t="shared" ca="1" si="17"/>
        <v>123.5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ref="AV7:AV53" si="30">$A7&amp;LEFT(AX$5,2)&amp;$P7</f>
        <v>102AMNS</v>
      </c>
      <c r="AW7" s="21" t="str">
        <f t="shared" ref="AW7:AW53" si="31">$A7&amp;LEFT(AY$5,2)&amp;$P7</f>
        <v>102PMNS</v>
      </c>
      <c r="AX7" s="21" t="str">
        <f t="shared" ref="AX7:AX53" si="32">IF(AR7,$A7&amp;LEFT(AX$5,2)&amp;$P7,"")</f>
        <v>102AMNS</v>
      </c>
      <c r="AY7" s="21" t="str">
        <f t="shared" ref="AY7:AY53" si="33">IF(AS7,$A7&amp;LEFT(AY$5,2)&amp;$P7,"")</f>
        <v>102PMNS</v>
      </c>
      <c r="AZ7" s="358">
        <f t="shared" si="18"/>
        <v>1</v>
      </c>
      <c r="BA7" s="21">
        <f>SUMIF(Data!$U:$U,"="&amp;$AX7,Data!I:I)/$AZ7</f>
        <v>13</v>
      </c>
      <c r="BB7" s="21">
        <f>SUMIF(Data!$U:$U,"="&amp;$AX7,Data!J:J)/$AZ7</f>
        <v>40</v>
      </c>
      <c r="BC7" s="21">
        <f>SUMIF(Data!$U:$U,"="&amp;$AX7,Data!K:K)/$AZ7</f>
        <v>16</v>
      </c>
      <c r="BD7" s="21">
        <f>SUMIF(Data!$U:$U,"="&amp;$AX7,Data!L:L)/$AZ7</f>
        <v>13</v>
      </c>
      <c r="BE7" s="358">
        <f t="shared" ca="1" si="19"/>
        <v>2</v>
      </c>
      <c r="BF7" s="16">
        <f ca="1">SUMIF(Data!$U:$U,"="&amp;$AY7,Data!I:I)/$BE7</f>
        <v>21</v>
      </c>
      <c r="BG7" s="16">
        <f ca="1">SUMIF(Data!$U:$U,"="&amp;$AY7,Data!J:J)/$BE7</f>
        <v>51</v>
      </c>
      <c r="BH7" s="16">
        <f ca="1">SUMIF(Data!$U:$U,"="&amp;$AY7,Data!K:K)/$BE7</f>
        <v>11</v>
      </c>
      <c r="BI7" s="16">
        <f ca="1">SUMIF(Data!$U:$U,"="&amp;$AY7,Data!L:L)/$BE7</f>
        <v>30</v>
      </c>
      <c r="BK7" t="b">
        <f t="shared" ref="BK7:BK53" ca="1" si="34">AND(NOT(ISNA(AI7)),NOT(ISNA(AJ7)),ISNUMBER(AH7))</f>
        <v>1</v>
      </c>
      <c r="BL7" t="b">
        <f t="shared" ca="1" si="20"/>
        <v>1</v>
      </c>
      <c r="BM7" t="b">
        <f t="shared" ca="1" si="21"/>
        <v>1</v>
      </c>
      <c r="BN7">
        <v>2</v>
      </c>
      <c r="BO7">
        <f t="shared" si="22"/>
        <v>1</v>
      </c>
      <c r="BP7">
        <f t="shared" si="23"/>
        <v>2</v>
      </c>
    </row>
    <row r="8" spans="1:68" x14ac:dyDescent="0.25">
      <c r="A8" s="152">
        <v>103</v>
      </c>
      <c r="B8" s="10" t="str">
        <f t="shared" si="7"/>
        <v>Rio Salado Pkwy</v>
      </c>
      <c r="C8" s="10" t="str">
        <f t="shared" si="7"/>
        <v>Rural Rd</v>
      </c>
      <c r="D8" s="12">
        <f t="shared" si="24"/>
        <v>49.25</v>
      </c>
      <c r="E8" s="12">
        <f t="shared" si="9"/>
        <v>40</v>
      </c>
      <c r="F8" s="12">
        <f t="shared" si="10"/>
        <v>58.5</v>
      </c>
      <c r="G8" s="13">
        <f t="shared" si="11"/>
        <v>1.4624999999999999</v>
      </c>
      <c r="H8" s="211"/>
      <c r="I8" s="205">
        <f t="shared" si="12"/>
        <v>49.25</v>
      </c>
      <c r="J8" s="9"/>
      <c r="K8" s="14"/>
      <c r="L8" s="14"/>
      <c r="M8" s="14"/>
      <c r="N8" s="14"/>
      <c r="O8" s="9"/>
      <c r="P8" s="27" t="s">
        <v>354</v>
      </c>
      <c r="Q8" s="9">
        <f t="shared" si="5"/>
        <v>103</v>
      </c>
      <c r="R8" s="255">
        <f t="shared" ca="1" si="25"/>
        <v>0.1979700160215471</v>
      </c>
      <c r="S8" s="255">
        <f t="shared" ca="1" si="26"/>
        <v>0.28933968223795342</v>
      </c>
      <c r="T8" s="255">
        <f t="shared" ca="1" si="27"/>
        <v>0.26903474449887171</v>
      </c>
      <c r="U8" s="255">
        <f t="shared" ca="1" si="28"/>
        <v>0.96954372164984415</v>
      </c>
      <c r="V8" s="11"/>
      <c r="W8" s="11"/>
      <c r="X8" s="11"/>
      <c r="Y8" s="11"/>
      <c r="Z8" s="11"/>
      <c r="AA8" s="11"/>
      <c r="AB8" s="11"/>
      <c r="AD8" s="52">
        <f t="shared" si="29"/>
        <v>197</v>
      </c>
      <c r="AE8" s="63">
        <f>SUMIF(Data!$U:$U,"="&amp;AV8,Data!$H:$H)/$AZ8</f>
        <v>80</v>
      </c>
      <c r="AF8" s="63">
        <f>SUMIF(Data!$U:$U,"="&amp;AW8,Data!$H:$H)/$BE8</f>
        <v>117</v>
      </c>
      <c r="AG8" s="21"/>
      <c r="AH8" s="52">
        <f t="shared" si="15"/>
        <v>197</v>
      </c>
      <c r="AI8" s="21">
        <f t="shared" si="16"/>
        <v>80</v>
      </c>
      <c r="AJ8" s="21">
        <f t="shared" si="17"/>
        <v>117</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30"/>
        <v>103AMNS</v>
      </c>
      <c r="AW8" s="21" t="str">
        <f t="shared" si="31"/>
        <v>103PMNS</v>
      </c>
      <c r="AX8" s="21" t="str">
        <f t="shared" si="32"/>
        <v>103AMNS</v>
      </c>
      <c r="AY8" s="21" t="str">
        <f t="shared" si="33"/>
        <v>103PMNS</v>
      </c>
      <c r="AZ8" s="358">
        <f t="shared" si="18"/>
        <v>1</v>
      </c>
      <c r="BA8" s="21">
        <f>SUMIF(Data!$U:$U,"="&amp;$AX8,Data!I:I)/$AZ8</f>
        <v>13</v>
      </c>
      <c r="BB8" s="21">
        <f>SUMIF(Data!$U:$U,"="&amp;$AX8,Data!J:J)/$AZ8</f>
        <v>26</v>
      </c>
      <c r="BC8" s="21">
        <f>SUMIF(Data!$U:$U,"="&amp;$AX8,Data!K:K)/$AZ8</f>
        <v>19</v>
      </c>
      <c r="BD8" s="21">
        <f>SUMIF(Data!$U:$U,"="&amp;$AX8,Data!L:L)/$AZ8</f>
        <v>78</v>
      </c>
      <c r="BE8" s="358">
        <f t="shared" si="19"/>
        <v>1</v>
      </c>
      <c r="BF8" s="16">
        <f>SUMIF(Data!$U:$U,"="&amp;$AY8,Data!I:I)/$BE8</f>
        <v>26</v>
      </c>
      <c r="BG8" s="16">
        <f>SUMIF(Data!$U:$U,"="&amp;$AY8,Data!J:J)/$BE8</f>
        <v>31</v>
      </c>
      <c r="BH8" s="16">
        <f>SUMIF(Data!$U:$U,"="&amp;$AY8,Data!K:K)/$BE8</f>
        <v>34</v>
      </c>
      <c r="BI8" s="16">
        <f>SUMIF(Data!$U:$U,"="&amp;$AY8,Data!L:L)/$BE8</f>
        <v>113</v>
      </c>
      <c r="BK8" t="b">
        <f t="shared" si="34"/>
        <v>1</v>
      </c>
      <c r="BL8" t="b">
        <f t="shared" si="20"/>
        <v>1</v>
      </c>
      <c r="BM8" t="b">
        <f t="shared" si="21"/>
        <v>1</v>
      </c>
      <c r="BN8">
        <v>3</v>
      </c>
      <c r="BO8">
        <f t="shared" si="22"/>
        <v>1</v>
      </c>
      <c r="BP8">
        <f t="shared" si="23"/>
        <v>1</v>
      </c>
    </row>
    <row r="9" spans="1:68" x14ac:dyDescent="0.25">
      <c r="A9" s="9">
        <v>104</v>
      </c>
      <c r="B9" s="10" t="str">
        <f t="shared" si="7"/>
        <v>Rio Salado Pkwy</v>
      </c>
      <c r="C9" s="10" t="str">
        <f t="shared" si="7"/>
        <v>McClintock Dr</v>
      </c>
      <c r="D9" s="12">
        <f t="shared" si="24"/>
        <v>14.25</v>
      </c>
      <c r="E9" s="12">
        <f t="shared" si="9"/>
        <v>8</v>
      </c>
      <c r="F9" s="12">
        <f t="shared" si="10"/>
        <v>20.5</v>
      </c>
      <c r="G9" s="13">
        <f t="shared" si="11"/>
        <v>2.5625</v>
      </c>
      <c r="H9" s="211"/>
      <c r="I9" s="205">
        <f t="shared" si="12"/>
        <v>14.25</v>
      </c>
      <c r="J9" s="9"/>
      <c r="K9" s="14"/>
      <c r="L9" s="14"/>
      <c r="M9" s="14"/>
      <c r="N9" s="14"/>
      <c r="O9" s="9"/>
      <c r="P9" s="27" t="s">
        <v>354</v>
      </c>
      <c r="Q9" s="9">
        <f t="shared" si="5"/>
        <v>104</v>
      </c>
      <c r="R9" s="255">
        <f t="shared" ca="1" si="25"/>
        <v>0.22807106156078788</v>
      </c>
      <c r="S9" s="255">
        <f t="shared" ca="1" si="26"/>
        <v>0.19298322986191782</v>
      </c>
      <c r="T9" s="255">
        <f t="shared" ca="1" si="27"/>
        <v>0.29824573182682912</v>
      </c>
      <c r="U9" s="255">
        <f t="shared" ca="1" si="28"/>
        <v>0.85964888606853262</v>
      </c>
      <c r="V9" s="11"/>
      <c r="W9" s="11"/>
      <c r="X9" s="11"/>
      <c r="Y9" s="11"/>
      <c r="Z9" s="11"/>
      <c r="AA9" s="11"/>
      <c r="AB9" s="11"/>
      <c r="AD9" s="52">
        <f t="shared" si="29"/>
        <v>57</v>
      </c>
      <c r="AE9" s="63">
        <f>SUMIF(Data!$U:$U,"="&amp;AV9,Data!$H:$H)/$AZ9</f>
        <v>16</v>
      </c>
      <c r="AF9" s="63">
        <f>SUMIF(Data!$U:$U,"="&amp;AW9,Data!$H:$H)/$BE9</f>
        <v>41</v>
      </c>
      <c r="AG9" s="21"/>
      <c r="AH9" s="52">
        <f t="shared" si="15"/>
        <v>57</v>
      </c>
      <c r="AI9" s="21">
        <f t="shared" si="16"/>
        <v>16</v>
      </c>
      <c r="AJ9" s="21">
        <f t="shared" si="17"/>
        <v>41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30"/>
        <v>104AMNS</v>
      </c>
      <c r="AW9" s="21" t="str">
        <f t="shared" si="31"/>
        <v>104PMNS</v>
      </c>
      <c r="AX9" s="21" t="str">
        <f t="shared" si="32"/>
        <v>104AMNS</v>
      </c>
      <c r="AY9" s="21" t="str">
        <f t="shared" si="33"/>
        <v>104PMNS</v>
      </c>
      <c r="AZ9" s="358">
        <f t="shared" si="18"/>
        <v>1</v>
      </c>
      <c r="BA9" s="21">
        <f>SUMIF(Data!$U:$U,"="&amp;$AX9,Data!I:I)/$AZ9</f>
        <v>1</v>
      </c>
      <c r="BB9" s="21">
        <f>SUMIF(Data!$U:$U,"="&amp;$AX9,Data!J:J)/$AZ9</f>
        <v>3</v>
      </c>
      <c r="BC9" s="21">
        <f>SUMIF(Data!$U:$U,"="&amp;$AX9,Data!K:K)/$AZ9</f>
        <v>1</v>
      </c>
      <c r="BD9" s="21">
        <f>SUMIF(Data!$U:$U,"="&amp;$AX9,Data!L:L)/$AZ9</f>
        <v>13</v>
      </c>
      <c r="BE9" s="358">
        <f t="shared" si="19"/>
        <v>1</v>
      </c>
      <c r="BF9" s="16">
        <f>SUMIF(Data!$U:$U,"="&amp;$AY9,Data!I:I)/$BE9</f>
        <v>12</v>
      </c>
      <c r="BG9" s="16">
        <f>SUMIF(Data!$U:$U,"="&amp;$AY9,Data!J:J)/$BE9</f>
        <v>8</v>
      </c>
      <c r="BH9" s="16">
        <f>SUMIF(Data!$U:$U,"="&amp;$AY9,Data!K:K)/$BE9</f>
        <v>16</v>
      </c>
      <c r="BI9" s="16">
        <f>SUMIF(Data!$U:$U,"="&amp;$AY9,Data!L:L)/$BE9</f>
        <v>36</v>
      </c>
      <c r="BK9" t="b">
        <f t="shared" si="34"/>
        <v>1</v>
      </c>
      <c r="BL9" t="b">
        <f t="shared" si="20"/>
        <v>1</v>
      </c>
      <c r="BM9" t="b">
        <f t="shared" si="21"/>
        <v>1</v>
      </c>
      <c r="BN9">
        <v>4</v>
      </c>
      <c r="BO9">
        <f t="shared" si="22"/>
        <v>1</v>
      </c>
      <c r="BP9">
        <f t="shared" si="23"/>
        <v>1</v>
      </c>
    </row>
    <row r="10" spans="1:68" x14ac:dyDescent="0.25">
      <c r="A10" s="152">
        <v>106</v>
      </c>
      <c r="B10" s="10" t="str">
        <f t="shared" si="7"/>
        <v>5th St</v>
      </c>
      <c r="C10" s="10" t="str">
        <f t="shared" si="7"/>
        <v>Mill Ave</v>
      </c>
      <c r="D10" s="12">
        <f t="shared" si="24"/>
        <v>51.5</v>
      </c>
      <c r="E10" s="12">
        <f t="shared" si="9"/>
        <v>32</v>
      </c>
      <c r="F10" s="12">
        <f t="shared" si="10"/>
        <v>71</v>
      </c>
      <c r="G10" s="13">
        <f t="shared" si="11"/>
        <v>2.21875</v>
      </c>
      <c r="H10" s="211"/>
      <c r="I10" s="205">
        <f t="shared" si="12"/>
        <v>51.5</v>
      </c>
      <c r="J10" s="9"/>
      <c r="K10" s="14"/>
      <c r="L10" s="14"/>
      <c r="M10" s="14"/>
      <c r="N10" s="14"/>
      <c r="O10" s="9"/>
      <c r="P10" s="27" t="s">
        <v>354</v>
      </c>
      <c r="Q10" s="9">
        <f t="shared" si="5"/>
        <v>106</v>
      </c>
      <c r="R10" s="255">
        <f t="shared" ca="1" si="25"/>
        <v>0.25242626741118379</v>
      </c>
      <c r="S10" s="255">
        <f t="shared" ca="1" si="26"/>
        <v>0.27669868453049173</v>
      </c>
      <c r="T10" s="255">
        <f t="shared" ca="1" si="27"/>
        <v>0.10194242261321264</v>
      </c>
      <c r="U10" s="255">
        <f t="shared" ca="1" si="28"/>
        <v>0.12135965720413874</v>
      </c>
      <c r="V10" s="11"/>
      <c r="W10" s="11"/>
      <c r="X10" s="11"/>
      <c r="Y10" s="11"/>
      <c r="Z10" s="11"/>
      <c r="AA10" s="11"/>
      <c r="AB10" s="11"/>
      <c r="AD10" s="52">
        <f t="shared" si="29"/>
        <v>206</v>
      </c>
      <c r="AE10" s="63">
        <f>SUMIF(Data!$U:$U,"="&amp;AV10,Data!$H:$H)/$AZ10</f>
        <v>64</v>
      </c>
      <c r="AF10" s="63">
        <f>SUMIF(Data!$U:$U,"="&amp;AW10,Data!$H:$H)/$BE10</f>
        <v>142</v>
      </c>
      <c r="AG10" s="21"/>
      <c r="AH10" s="52">
        <f t="shared" si="15"/>
        <v>206</v>
      </c>
      <c r="AI10" s="21">
        <f t="shared" si="16"/>
        <v>64</v>
      </c>
      <c r="AJ10" s="21">
        <f t="shared" si="17"/>
        <v>142</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30"/>
        <v>106AMNS</v>
      </c>
      <c r="AW10" s="21" t="str">
        <f t="shared" si="31"/>
        <v>106PMNS</v>
      </c>
      <c r="AX10" s="21" t="str">
        <f t="shared" si="32"/>
        <v>106AMNS</v>
      </c>
      <c r="AY10" s="21" t="str">
        <f t="shared" si="33"/>
        <v>106PMNS</v>
      </c>
      <c r="AZ10" s="358">
        <f t="shared" si="18"/>
        <v>1</v>
      </c>
      <c r="BA10" s="21">
        <f>SUMIF(Data!$U:$U,"="&amp;$AX10,Data!I:I)/$AZ10</f>
        <v>15</v>
      </c>
      <c r="BB10" s="21">
        <f>SUMIF(Data!$U:$U,"="&amp;$AX10,Data!J:J)/$AZ10</f>
        <v>29</v>
      </c>
      <c r="BC10" s="21">
        <f>SUMIF(Data!$U:$U,"="&amp;$AX10,Data!K:K)/$AZ10</f>
        <v>7</v>
      </c>
      <c r="BD10" s="21">
        <f>SUMIF(Data!$U:$U,"="&amp;$AX10,Data!L:L)/$AZ10</f>
        <v>7</v>
      </c>
      <c r="BE10" s="358">
        <f t="shared" si="19"/>
        <v>1</v>
      </c>
      <c r="BF10" s="16">
        <f>SUMIF(Data!$U:$U,"="&amp;$AY10,Data!I:I)/$BE10</f>
        <v>37</v>
      </c>
      <c r="BG10" s="16">
        <f>SUMIF(Data!$U:$U,"="&amp;$AY10,Data!J:J)/$BE10</f>
        <v>28</v>
      </c>
      <c r="BH10" s="16">
        <f>SUMIF(Data!$U:$U,"="&amp;$AY10,Data!K:K)/$BE10</f>
        <v>14</v>
      </c>
      <c r="BI10" s="16">
        <f>SUMIF(Data!$U:$U,"="&amp;$AY10,Data!L:L)/$BE10</f>
        <v>18</v>
      </c>
      <c r="BK10" t="b">
        <f t="shared" si="34"/>
        <v>1</v>
      </c>
      <c r="BL10" t="b">
        <f t="shared" si="20"/>
        <v>1</v>
      </c>
      <c r="BM10" t="b">
        <f t="shared" si="21"/>
        <v>1</v>
      </c>
      <c r="BN10">
        <v>5</v>
      </c>
      <c r="BO10">
        <f t="shared" si="22"/>
        <v>1</v>
      </c>
      <c r="BP10">
        <f t="shared" si="23"/>
        <v>1</v>
      </c>
    </row>
    <row r="11" spans="1:68" x14ac:dyDescent="0.25">
      <c r="A11" s="9">
        <v>108</v>
      </c>
      <c r="B11" s="10" t="str">
        <f t="shared" si="7"/>
        <v>5th St</v>
      </c>
      <c r="C11" s="10" t="str">
        <f t="shared" si="7"/>
        <v>Farmer Ave</v>
      </c>
      <c r="D11" s="12">
        <f t="shared" si="24"/>
        <v>12.25</v>
      </c>
      <c r="E11" s="12">
        <f t="shared" si="9"/>
        <v>7.5</v>
      </c>
      <c r="F11" s="12">
        <f t="shared" si="10"/>
        <v>17</v>
      </c>
      <c r="G11" s="13">
        <f t="shared" si="11"/>
        <v>2.2666666666666666</v>
      </c>
      <c r="H11" s="211"/>
      <c r="I11" s="205">
        <f t="shared" si="12"/>
        <v>12.25</v>
      </c>
      <c r="J11" s="9"/>
      <c r="K11" s="14"/>
      <c r="L11" s="14"/>
      <c r="M11" s="14"/>
      <c r="N11" s="14"/>
      <c r="O11" s="9"/>
      <c r="P11" s="27" t="s">
        <v>354</v>
      </c>
      <c r="Q11" s="9">
        <f t="shared" si="5"/>
        <v>108</v>
      </c>
      <c r="R11" s="255">
        <f t="shared" ca="1" si="25"/>
        <v>0.1632653789291702</v>
      </c>
      <c r="S11" s="255">
        <f t="shared" ca="1" si="26"/>
        <v>0.18367416331143596</v>
      </c>
      <c r="T11" s="255">
        <f t="shared" ca="1" si="27"/>
        <v>0.18367349890448056</v>
      </c>
      <c r="U11" s="255">
        <f t="shared" ca="1" si="28"/>
        <v>0.16326597365815254</v>
      </c>
      <c r="V11" s="11"/>
      <c r="W11" s="11"/>
      <c r="X11" s="11"/>
      <c r="Y11" s="11"/>
      <c r="Z11" s="11"/>
      <c r="AA11" s="11"/>
      <c r="AB11" s="11"/>
      <c r="AD11" s="52">
        <f t="shared" si="29"/>
        <v>49</v>
      </c>
      <c r="AE11" s="63">
        <f>SUMIF(Data!$U:$U,"="&amp;AV11,Data!$H:$H)/$AZ11</f>
        <v>15</v>
      </c>
      <c r="AF11" s="63">
        <f>SUMIF(Data!$U:$U,"="&amp;AW11,Data!$H:$H)/$BE11</f>
        <v>34</v>
      </c>
      <c r="AG11" s="21"/>
      <c r="AH11" s="52">
        <f t="shared" si="15"/>
        <v>49</v>
      </c>
      <c r="AI11" s="21">
        <f t="shared" si="16"/>
        <v>15</v>
      </c>
      <c r="AJ11" s="21">
        <f t="shared" si="17"/>
        <v>34</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30"/>
        <v>108AMNS</v>
      </c>
      <c r="AW11" s="21" t="str">
        <f t="shared" si="31"/>
        <v>108PMNS</v>
      </c>
      <c r="AX11" s="21" t="str">
        <f t="shared" si="32"/>
        <v>108AMNS</v>
      </c>
      <c r="AY11" s="21" t="str">
        <f t="shared" si="33"/>
        <v>108PMNS</v>
      </c>
      <c r="AZ11" s="358">
        <f t="shared" si="18"/>
        <v>1</v>
      </c>
      <c r="BA11" s="21">
        <f>SUMIF(Data!$U:$U,"="&amp;$AX11,Data!I:I)/$AZ11</f>
        <v>0</v>
      </c>
      <c r="BB11" s="21">
        <f>SUMIF(Data!$U:$U,"="&amp;$AX11,Data!J:J)/$AZ11</f>
        <v>1</v>
      </c>
      <c r="BC11" s="21">
        <f>SUMIF(Data!$U:$U,"="&amp;$AX11,Data!K:K)/$AZ11</f>
        <v>3</v>
      </c>
      <c r="BD11" s="21">
        <f>SUMIF(Data!$U:$U,"="&amp;$AX11,Data!L:L)/$AZ11</f>
        <v>3</v>
      </c>
      <c r="BE11" s="358">
        <f t="shared" si="19"/>
        <v>1</v>
      </c>
      <c r="BF11" s="16">
        <f>SUMIF(Data!$U:$U,"="&amp;$AY11,Data!I:I)/$BE11</f>
        <v>8</v>
      </c>
      <c r="BG11" s="16">
        <f>SUMIF(Data!$U:$U,"="&amp;$AY11,Data!J:J)/$BE11</f>
        <v>8</v>
      </c>
      <c r="BH11" s="16">
        <f>SUMIF(Data!$U:$U,"="&amp;$AY11,Data!K:K)/$BE11</f>
        <v>6</v>
      </c>
      <c r="BI11" s="16">
        <f>SUMIF(Data!$U:$U,"="&amp;$AY11,Data!L:L)/$BE11</f>
        <v>5</v>
      </c>
      <c r="BK11" t="b">
        <f t="shared" si="34"/>
        <v>1</v>
      </c>
      <c r="BL11" t="b">
        <f t="shared" si="20"/>
        <v>1</v>
      </c>
      <c r="BM11" t="b">
        <f t="shared" si="21"/>
        <v>1</v>
      </c>
      <c r="BN11">
        <v>6</v>
      </c>
      <c r="BO11">
        <f t="shared" si="22"/>
        <v>1</v>
      </c>
      <c r="BP11">
        <f t="shared" si="23"/>
        <v>1</v>
      </c>
    </row>
    <row r="12" spans="1:68" x14ac:dyDescent="0.25">
      <c r="A12" s="152">
        <v>110</v>
      </c>
      <c r="B12" s="10" t="str">
        <f t="shared" si="7"/>
        <v>5th St</v>
      </c>
      <c r="C12" s="10" t="str">
        <f t="shared" si="7"/>
        <v>Priest Dr</v>
      </c>
      <c r="D12" s="12">
        <f t="shared" si="24"/>
        <v>15.5</v>
      </c>
      <c r="E12" s="12">
        <f t="shared" si="9"/>
        <v>12.5</v>
      </c>
      <c r="F12" s="12">
        <f t="shared" si="10"/>
        <v>18.5</v>
      </c>
      <c r="G12" s="13">
        <f t="shared" si="11"/>
        <v>1.48</v>
      </c>
      <c r="H12" s="211"/>
      <c r="I12" s="205">
        <f t="shared" si="12"/>
        <v>15.5</v>
      </c>
      <c r="J12" s="9"/>
      <c r="K12" s="14"/>
      <c r="L12" s="14"/>
      <c r="M12" s="14"/>
      <c r="N12" s="14"/>
      <c r="O12" s="9"/>
      <c r="P12" s="27" t="s">
        <v>354</v>
      </c>
      <c r="Q12" s="9">
        <f t="shared" si="5"/>
        <v>110</v>
      </c>
      <c r="R12" s="255">
        <f t="shared" ca="1" si="25"/>
        <v>0.25806454502929616</v>
      </c>
      <c r="S12" s="255">
        <f t="shared" ca="1" si="26"/>
        <v>0.20967822124690733</v>
      </c>
      <c r="T12" s="255">
        <f t="shared" ca="1" si="27"/>
        <v>0.20967747920002536</v>
      </c>
      <c r="U12" s="255">
        <f t="shared" ca="1" si="28"/>
        <v>0.69354757300771586</v>
      </c>
      <c r="V12" s="11"/>
      <c r="W12" s="11"/>
      <c r="X12" s="11"/>
      <c r="Y12" s="11"/>
      <c r="Z12" s="11"/>
      <c r="AA12" s="11"/>
      <c r="AB12" s="11"/>
      <c r="AD12" s="52">
        <f t="shared" si="29"/>
        <v>62</v>
      </c>
      <c r="AE12" s="63">
        <f>SUMIF(Data!$U:$U,"="&amp;AV12,Data!$H:$H)/$AZ12</f>
        <v>25</v>
      </c>
      <c r="AF12" s="63">
        <f>SUMIF(Data!$U:$U,"="&amp;AW12,Data!$H:$H)/$BE12</f>
        <v>37</v>
      </c>
      <c r="AG12" s="21"/>
      <c r="AH12" s="52">
        <f t="shared" si="15"/>
        <v>62</v>
      </c>
      <c r="AI12" s="21">
        <f t="shared" si="16"/>
        <v>25</v>
      </c>
      <c r="AJ12" s="21">
        <f t="shared" si="17"/>
        <v>37</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30"/>
        <v>110AMNS</v>
      </c>
      <c r="AW12" s="21" t="str">
        <f t="shared" si="31"/>
        <v>110PMNS</v>
      </c>
      <c r="AX12" s="21" t="str">
        <f t="shared" si="32"/>
        <v>110AMNS</v>
      </c>
      <c r="AY12" s="21" t="str">
        <f t="shared" si="33"/>
        <v>110PMNS</v>
      </c>
      <c r="AZ12" s="358">
        <f t="shared" si="18"/>
        <v>1</v>
      </c>
      <c r="BA12" s="21">
        <f>SUMIF(Data!$U:$U,"="&amp;$AX12,Data!I:I)/$AZ12</f>
        <v>6</v>
      </c>
      <c r="BB12" s="21">
        <f>SUMIF(Data!$U:$U,"="&amp;$AX12,Data!J:J)/$AZ12</f>
        <v>5</v>
      </c>
      <c r="BC12" s="21">
        <f>SUMIF(Data!$U:$U,"="&amp;$AX12,Data!K:K)/$AZ12</f>
        <v>4</v>
      </c>
      <c r="BD12" s="21">
        <f>SUMIF(Data!$U:$U,"="&amp;$AX12,Data!L:L)/$AZ12</f>
        <v>14</v>
      </c>
      <c r="BE12" s="358">
        <f t="shared" si="19"/>
        <v>1</v>
      </c>
      <c r="BF12" s="16">
        <f>SUMIF(Data!$U:$U,"="&amp;$AY12,Data!I:I)/$BE12</f>
        <v>10</v>
      </c>
      <c r="BG12" s="16">
        <f>SUMIF(Data!$U:$U,"="&amp;$AY12,Data!J:J)/$BE12</f>
        <v>8</v>
      </c>
      <c r="BH12" s="16">
        <f>SUMIF(Data!$U:$U,"="&amp;$AY12,Data!K:K)/$BE12</f>
        <v>9</v>
      </c>
      <c r="BI12" s="16">
        <f>SUMIF(Data!$U:$U,"="&amp;$AY12,Data!L:L)/$BE12</f>
        <v>29</v>
      </c>
      <c r="BK12" t="b">
        <f t="shared" si="34"/>
        <v>1</v>
      </c>
      <c r="BL12" t="b">
        <f t="shared" si="20"/>
        <v>1</v>
      </c>
      <c r="BM12" t="b">
        <f t="shared" si="21"/>
        <v>1</v>
      </c>
      <c r="BN12">
        <v>7</v>
      </c>
      <c r="BO12">
        <f t="shared" si="22"/>
        <v>1</v>
      </c>
      <c r="BP12">
        <f t="shared" si="23"/>
        <v>1</v>
      </c>
    </row>
    <row r="13" spans="1:68" x14ac:dyDescent="0.25">
      <c r="A13" s="9">
        <v>111</v>
      </c>
      <c r="B13" s="10" t="str">
        <f t="shared" si="7"/>
        <v>10th St</v>
      </c>
      <c r="C13" s="10" t="str">
        <f t="shared" si="7"/>
        <v>Mill Ave</v>
      </c>
      <c r="D13" s="12">
        <f t="shared" si="24"/>
        <v>32</v>
      </c>
      <c r="E13" s="12">
        <f t="shared" si="9"/>
        <v>32</v>
      </c>
      <c r="F13" s="12" t="e">
        <f t="shared" si="10"/>
        <v>#N/A</v>
      </c>
      <c r="G13" s="13" t="str">
        <f t="shared" si="11"/>
        <v/>
      </c>
      <c r="H13" s="211"/>
      <c r="I13" s="205" t="e">
        <f t="shared" si="12"/>
        <v>#N/A</v>
      </c>
      <c r="J13" s="9"/>
      <c r="K13" s="14"/>
      <c r="L13" s="14"/>
      <c r="M13" s="14"/>
      <c r="N13" s="14"/>
      <c r="O13" s="9"/>
      <c r="P13" s="27" t="s">
        <v>354</v>
      </c>
      <c r="Q13" s="9">
        <f t="shared" si="5"/>
        <v>111</v>
      </c>
      <c r="R13" s="255">
        <f t="shared" ca="1" si="25"/>
        <v>0.17187407015342546</v>
      </c>
      <c r="S13" s="255">
        <f t="shared" ca="1" si="26"/>
        <v>0.23437557678850021</v>
      </c>
      <c r="T13" s="255">
        <f t="shared" ca="1" si="27"/>
        <v>0.20312522263880115</v>
      </c>
      <c r="U13" s="255">
        <f t="shared" ca="1" si="28"/>
        <v>0.34375074272273531</v>
      </c>
      <c r="V13" s="11"/>
      <c r="W13" s="11"/>
      <c r="X13" s="11"/>
      <c r="Y13" s="11"/>
      <c r="Z13" s="11"/>
      <c r="AA13" s="11"/>
      <c r="AB13" s="11"/>
      <c r="AD13" s="52">
        <f t="shared" si="29"/>
        <v>64</v>
      </c>
      <c r="AE13" s="63">
        <f>SUMIF(Data!$U:$U,"="&amp;AV13,Data!$H:$H)/$AZ13</f>
        <v>64</v>
      </c>
      <c r="AF13" s="63" t="e">
        <f>SUMIF(Data!$U:$U,"="&amp;AW13,Data!$H:$H)/$BE13</f>
        <v>#N/A</v>
      </c>
      <c r="AG13" s="21"/>
      <c r="AH13" s="52">
        <f t="shared" si="15"/>
        <v>64</v>
      </c>
      <c r="AI13" s="21">
        <f t="shared" si="16"/>
        <v>64</v>
      </c>
      <c r="AJ13" s="21" t="e">
        <f t="shared" si="17"/>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30"/>
        <v>111AMNS</v>
      </c>
      <c r="AW13" s="21" t="str">
        <f t="shared" si="31"/>
        <v>111PMNS</v>
      </c>
      <c r="AX13" s="21" t="str">
        <f t="shared" si="32"/>
        <v>111AMNS</v>
      </c>
      <c r="AY13" s="21" t="str">
        <f t="shared" si="33"/>
        <v>111PMNS</v>
      </c>
      <c r="AZ13" s="358">
        <f t="shared" si="18"/>
        <v>1</v>
      </c>
      <c r="BA13" s="21">
        <f>SUMIF(Data!$U:$U,"="&amp;$AX13,Data!I:I)/$AZ13</f>
        <v>11</v>
      </c>
      <c r="BB13" s="21">
        <f>SUMIF(Data!$U:$U,"="&amp;$AX13,Data!J:J)/$AZ13</f>
        <v>15</v>
      </c>
      <c r="BC13" s="21">
        <f>SUMIF(Data!$U:$U,"="&amp;$AX13,Data!K:K)/$AZ13</f>
        <v>13</v>
      </c>
      <c r="BD13" s="21">
        <f>SUMIF(Data!$U:$U,"="&amp;$AX13,Data!L:L)/$AZ13</f>
        <v>22</v>
      </c>
      <c r="BE13" s="358" t="e">
        <f t="shared" si="19"/>
        <v>#N/A</v>
      </c>
      <c r="BF13" s="16" t="e">
        <f>SUMIF(Data!$U:$U,"="&amp;$AY13,Data!I:I)/$BE13</f>
        <v>#N/A</v>
      </c>
      <c r="BG13" s="16" t="e">
        <f>SUMIF(Data!$U:$U,"="&amp;$AY13,Data!J:J)/$BE13</f>
        <v>#N/A</v>
      </c>
      <c r="BH13" s="16" t="e">
        <f>SUMIF(Data!$U:$U,"="&amp;$AY13,Data!K:K)/$BE13</f>
        <v>#N/A</v>
      </c>
      <c r="BI13" s="16" t="e">
        <f>SUMIF(Data!$U:$U,"="&amp;$AY13,Data!L:L)/$BE13</f>
        <v>#N/A</v>
      </c>
      <c r="BK13" t="b">
        <f t="shared" si="34"/>
        <v>0</v>
      </c>
      <c r="BL13" t="b">
        <f t="shared" si="20"/>
        <v>1</v>
      </c>
      <c r="BM13" t="e">
        <f t="shared" si="21"/>
        <v>#N/A</v>
      </c>
      <c r="BN13">
        <v>8</v>
      </c>
      <c r="BO13">
        <f t="shared" si="22"/>
        <v>1</v>
      </c>
      <c r="BP13">
        <f t="shared" si="23"/>
        <v>0</v>
      </c>
    </row>
    <row r="14" spans="1:68" x14ac:dyDescent="0.25">
      <c r="A14" s="152">
        <v>112</v>
      </c>
      <c r="B14" s="10" t="str">
        <f t="shared" si="7"/>
        <v>Superstition Fwy</v>
      </c>
      <c r="C14" s="10" t="str">
        <f t="shared" si="7"/>
        <v>College Ave</v>
      </c>
      <c r="D14" s="12">
        <f t="shared" si="24"/>
        <v>28</v>
      </c>
      <c r="E14" s="12">
        <f t="shared" si="9"/>
        <v>26.5</v>
      </c>
      <c r="F14" s="12">
        <f t="shared" si="10"/>
        <v>29.5</v>
      </c>
      <c r="G14" s="13">
        <f t="shared" si="11"/>
        <v>1.1132075471698113</v>
      </c>
      <c r="H14" s="211"/>
      <c r="I14" s="205">
        <f t="shared" si="12"/>
        <v>28</v>
      </c>
      <c r="J14" s="9"/>
      <c r="K14" s="14"/>
      <c r="L14" s="14"/>
      <c r="M14" s="14"/>
      <c r="N14" s="14"/>
      <c r="O14" s="9"/>
      <c r="P14" s="27" t="s">
        <v>354</v>
      </c>
      <c r="Q14" s="9">
        <f t="shared" si="5"/>
        <v>112</v>
      </c>
      <c r="R14" s="255">
        <f t="shared" ca="1" si="25"/>
        <v>0.25000006984653533</v>
      </c>
      <c r="S14" s="255">
        <f t="shared" ca="1" si="26"/>
        <v>0.56250007648789846</v>
      </c>
      <c r="T14" s="255">
        <f t="shared" ca="1" si="27"/>
        <v>8.9295342424041847E-3</v>
      </c>
      <c r="U14" s="255">
        <f t="shared" ca="1" si="28"/>
        <v>-3.0646956662280234E-8</v>
      </c>
      <c r="V14" s="11"/>
      <c r="W14" s="11"/>
      <c r="X14" s="11"/>
      <c r="Y14" s="11"/>
      <c r="Z14" s="11"/>
      <c r="AA14" s="11"/>
      <c r="AB14" s="11"/>
      <c r="AD14" s="52">
        <f t="shared" si="29"/>
        <v>112</v>
      </c>
      <c r="AE14" s="63">
        <f>SUMIF(Data!$U:$U,"="&amp;AV14,Data!$H:$H)/$AZ14</f>
        <v>53</v>
      </c>
      <c r="AF14" s="63">
        <f>SUMIF(Data!$U:$U,"="&amp;AW14,Data!$H:$H)/$BE14</f>
        <v>59</v>
      </c>
      <c r="AG14" s="21"/>
      <c r="AH14" s="52">
        <f t="shared" si="15"/>
        <v>112</v>
      </c>
      <c r="AI14" s="21">
        <f t="shared" si="16"/>
        <v>53</v>
      </c>
      <c r="AJ14" s="21">
        <f t="shared" si="17"/>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30"/>
        <v>112AMNS</v>
      </c>
      <c r="AW14" s="21" t="str">
        <f t="shared" si="31"/>
        <v>112PMNS</v>
      </c>
      <c r="AX14" s="21" t="str">
        <f t="shared" si="32"/>
        <v>112AMNS</v>
      </c>
      <c r="AY14" s="21" t="str">
        <f t="shared" si="33"/>
        <v>112PMNS</v>
      </c>
      <c r="AZ14" s="358">
        <f t="shared" si="18"/>
        <v>1</v>
      </c>
      <c r="BA14" s="21">
        <f>SUMIF(Data!$U:$U,"="&amp;$AX14,Data!I:I)/$AZ14</f>
        <v>15</v>
      </c>
      <c r="BB14" s="21">
        <f>SUMIF(Data!$U:$U,"="&amp;$AX14,Data!J:J)/$AZ14</f>
        <v>36</v>
      </c>
      <c r="BC14" s="21">
        <f>SUMIF(Data!$U:$U,"="&amp;$AX14,Data!K:K)/$AZ14</f>
        <v>1</v>
      </c>
      <c r="BD14" s="21">
        <f>SUMIF(Data!$U:$U,"="&amp;$AX14,Data!L:L)/$AZ14</f>
        <v>0</v>
      </c>
      <c r="BE14" s="358">
        <f t="shared" si="19"/>
        <v>1</v>
      </c>
      <c r="BF14" s="16">
        <f>SUMIF(Data!$U:$U,"="&amp;$AY14,Data!I:I)/$BE14</f>
        <v>13</v>
      </c>
      <c r="BG14" s="16">
        <f>SUMIF(Data!$U:$U,"="&amp;$AY14,Data!J:J)/$BE14</f>
        <v>27</v>
      </c>
      <c r="BH14" s="16">
        <f>SUMIF(Data!$U:$U,"="&amp;$AY14,Data!K:K)/$BE14</f>
        <v>0</v>
      </c>
      <c r="BI14" s="16">
        <f>SUMIF(Data!$U:$U,"="&amp;$AY14,Data!L:L)/$BE14</f>
        <v>0</v>
      </c>
      <c r="BK14" t="b">
        <f t="shared" si="34"/>
        <v>1</v>
      </c>
      <c r="BL14" t="b">
        <f t="shared" si="20"/>
        <v>1</v>
      </c>
      <c r="BM14" t="b">
        <f t="shared" si="21"/>
        <v>1</v>
      </c>
      <c r="BN14">
        <v>9</v>
      </c>
      <c r="BO14">
        <f t="shared" si="22"/>
        <v>1</v>
      </c>
      <c r="BP14">
        <f t="shared" si="23"/>
        <v>1</v>
      </c>
    </row>
    <row r="15" spans="1:68" x14ac:dyDescent="0.25">
      <c r="A15" s="9">
        <v>113</v>
      </c>
      <c r="B15" s="10" t="str">
        <f t="shared" si="7"/>
        <v>13th St</v>
      </c>
      <c r="C15" s="10" t="str">
        <f t="shared" si="7"/>
        <v>Mill Ave</v>
      </c>
      <c r="D15" s="12">
        <f t="shared" ca="1" si="24"/>
        <v>7</v>
      </c>
      <c r="E15" s="12">
        <f t="shared" ca="1" si="9"/>
        <v>14</v>
      </c>
      <c r="F15" s="12" t="str">
        <f t="shared" si="10"/>
        <v/>
      </c>
      <c r="G15" s="13" t="e">
        <f t="shared" ca="1" si="11"/>
        <v>#VALUE!</v>
      </c>
      <c r="H15" s="211"/>
      <c r="I15" s="205">
        <f t="shared" ca="1" si="12"/>
        <v>14</v>
      </c>
      <c r="J15" s="9"/>
      <c r="K15" s="14"/>
      <c r="L15" s="14"/>
      <c r="M15" s="14"/>
      <c r="N15" s="14"/>
      <c r="O15" s="9"/>
      <c r="P15" s="27" t="s">
        <v>354</v>
      </c>
      <c r="Q15" s="9">
        <f t="shared" si="5"/>
        <v>113</v>
      </c>
      <c r="R15" s="255">
        <f t="shared" ca="1" si="25"/>
        <v>0.17857221656682037</v>
      </c>
      <c r="S15" s="255">
        <f t="shared" ca="1" si="26"/>
        <v>8.9286000255471523E-2</v>
      </c>
      <c r="T15" s="255">
        <f t="shared" ca="1" si="27"/>
        <v>0.14285660672891073</v>
      </c>
      <c r="U15" s="255">
        <f t="shared" ca="1" si="28"/>
        <v>0.35714210618110631</v>
      </c>
      <c r="V15" s="11"/>
      <c r="W15" s="11"/>
      <c r="X15" s="11"/>
      <c r="Y15" s="11"/>
      <c r="Z15" s="11"/>
      <c r="AA15" s="11"/>
      <c r="AB15" s="11"/>
      <c r="AD15" s="52">
        <f t="shared" ca="1" si="29"/>
        <v>28</v>
      </c>
      <c r="AE15" s="63">
        <f ca="1">SUMIF(Data!$U:$U,"="&amp;AV15,Data!$H:$H)/$AZ15</f>
        <v>28</v>
      </c>
      <c r="AF15" s="63">
        <f>SUMIF(Data!$U:$U,"="&amp;AW15,Data!$H:$H)/$BE15</f>
        <v>0</v>
      </c>
      <c r="AG15" s="21"/>
      <c r="AH15" s="52">
        <f t="shared" ca="1" si="15"/>
        <v>28</v>
      </c>
      <c r="AI15" s="21">
        <f t="shared" ca="1" si="16"/>
        <v>28</v>
      </c>
      <c r="AJ15" s="21">
        <f t="shared" si="17"/>
        <v>0</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30"/>
        <v>113AMNS</v>
      </c>
      <c r="AW15" s="21" t="str">
        <f t="shared" si="31"/>
        <v>113PMNS</v>
      </c>
      <c r="AX15" s="21" t="str">
        <f t="shared" si="32"/>
        <v>113AMNS</v>
      </c>
      <c r="AY15" s="21" t="str">
        <f t="shared" si="33"/>
        <v>113PMNS</v>
      </c>
      <c r="AZ15" s="358">
        <f t="shared" ca="1" si="18"/>
        <v>2</v>
      </c>
      <c r="BA15" s="21">
        <f ca="1">SUMIF(Data!$U:$U,"="&amp;$AX15,Data!I:I)/$AZ15</f>
        <v>5</v>
      </c>
      <c r="BB15" s="21">
        <f ca="1">SUMIF(Data!$U:$U,"="&amp;$AX15,Data!J:J)/$AZ15</f>
        <v>2.5</v>
      </c>
      <c r="BC15" s="21">
        <f ca="1">SUMIF(Data!$U:$U,"="&amp;$AX15,Data!K:K)/$AZ15</f>
        <v>4</v>
      </c>
      <c r="BD15" s="21">
        <f ca="1">SUMIF(Data!$U:$U,"="&amp;$AX15,Data!L:L)/$AZ15</f>
        <v>10</v>
      </c>
      <c r="BE15" s="358">
        <f t="shared" si="19"/>
        <v>1</v>
      </c>
      <c r="BF15" s="16">
        <f>SUMIF(Data!$U:$U,"="&amp;$AY15,Data!I:I)/$BE15</f>
        <v>0</v>
      </c>
      <c r="BG15" s="16">
        <f>SUMIF(Data!$U:$U,"="&amp;$AY15,Data!J:J)/$BE15</f>
        <v>0</v>
      </c>
      <c r="BH15" s="16">
        <f>SUMIF(Data!$U:$U,"="&amp;$AY15,Data!K:K)/$BE15</f>
        <v>0</v>
      </c>
      <c r="BI15" s="16">
        <f>SUMIF(Data!$U:$U,"="&amp;$AY15,Data!L:L)/$BE15</f>
        <v>0</v>
      </c>
      <c r="BK15" t="b">
        <f t="shared" ca="1" si="34"/>
        <v>1</v>
      </c>
      <c r="BL15" t="b">
        <f t="shared" ca="1" si="20"/>
        <v>1</v>
      </c>
      <c r="BM15" t="b">
        <f t="shared" ca="1" si="21"/>
        <v>0</v>
      </c>
      <c r="BN15">
        <v>10</v>
      </c>
      <c r="BO15">
        <f t="shared" si="22"/>
        <v>2</v>
      </c>
      <c r="BP15">
        <f t="shared" si="23"/>
        <v>1</v>
      </c>
    </row>
    <row r="16" spans="1:68" x14ac:dyDescent="0.25">
      <c r="A16" s="152">
        <v>114</v>
      </c>
      <c r="B16" s="10" t="str">
        <f t="shared" si="7"/>
        <v>13th St</v>
      </c>
      <c r="C16" s="10" t="str">
        <f t="shared" si="7"/>
        <v>Hardy Dr</v>
      </c>
      <c r="D16" s="12">
        <f t="shared" si="24"/>
        <v>19.75</v>
      </c>
      <c r="E16" s="12">
        <f t="shared" si="9"/>
        <v>17.5</v>
      </c>
      <c r="F16" s="12">
        <f t="shared" si="10"/>
        <v>22</v>
      </c>
      <c r="G16" s="13">
        <f t="shared" si="11"/>
        <v>1.2571428571428571</v>
      </c>
      <c r="H16" s="211"/>
      <c r="I16" s="205">
        <f t="shared" si="12"/>
        <v>19.75</v>
      </c>
      <c r="J16" s="9"/>
      <c r="K16" s="14"/>
      <c r="L16" s="14"/>
      <c r="M16" s="14"/>
      <c r="N16" s="14"/>
      <c r="O16" s="9"/>
      <c r="P16" s="27" t="s">
        <v>354</v>
      </c>
      <c r="Q16" s="9">
        <f t="shared" si="5"/>
        <v>114</v>
      </c>
      <c r="R16" s="255">
        <f t="shared" ca="1" si="25"/>
        <v>0.26582368275968887</v>
      </c>
      <c r="S16" s="255">
        <f t="shared" ca="1" si="26"/>
        <v>0.27848083085481068</v>
      </c>
      <c r="T16" s="255">
        <f t="shared" ca="1" si="27"/>
        <v>0.1012667532333581</v>
      </c>
      <c r="U16" s="255">
        <f t="shared" ca="1" si="28"/>
        <v>0.18987436095212429</v>
      </c>
      <c r="V16" s="11"/>
      <c r="W16" s="11"/>
      <c r="X16" s="11"/>
      <c r="Y16" s="11"/>
      <c r="Z16" s="11"/>
      <c r="AA16" s="11"/>
      <c r="AB16" s="11"/>
      <c r="AD16" s="52">
        <f t="shared" si="29"/>
        <v>79</v>
      </c>
      <c r="AE16" s="63">
        <f>SUMIF(Data!$U:$U,"="&amp;AV16,Data!$H:$H)/$AZ16</f>
        <v>35</v>
      </c>
      <c r="AF16" s="63">
        <f>SUMIF(Data!$U:$U,"="&amp;AW16,Data!$H:$H)/$BE16</f>
        <v>44</v>
      </c>
      <c r="AG16" s="21"/>
      <c r="AH16" s="52">
        <f t="shared" si="15"/>
        <v>79</v>
      </c>
      <c r="AI16" s="21">
        <f t="shared" si="16"/>
        <v>35</v>
      </c>
      <c r="AJ16" s="21">
        <f t="shared" si="17"/>
        <v>44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30"/>
        <v>114AMNS</v>
      </c>
      <c r="AW16" s="21" t="str">
        <f t="shared" si="31"/>
        <v>114PMNS</v>
      </c>
      <c r="AX16" s="21" t="str">
        <f t="shared" si="32"/>
        <v>114AMNS</v>
      </c>
      <c r="AY16" s="21" t="str">
        <f t="shared" si="33"/>
        <v>114PMNS</v>
      </c>
      <c r="AZ16" s="358">
        <f t="shared" si="18"/>
        <v>1</v>
      </c>
      <c r="BA16" s="21">
        <f>SUMIF(Data!$U:$U,"="&amp;$AX16,Data!I:I)/$AZ16</f>
        <v>9</v>
      </c>
      <c r="BB16" s="21">
        <f>SUMIF(Data!$U:$U,"="&amp;$AX16,Data!J:J)/$AZ16</f>
        <v>9</v>
      </c>
      <c r="BC16" s="21">
        <f>SUMIF(Data!$U:$U,"="&amp;$AX16,Data!K:K)/$AZ16</f>
        <v>3</v>
      </c>
      <c r="BD16" s="21">
        <f>SUMIF(Data!$U:$U,"="&amp;$AX16,Data!L:L)/$AZ16</f>
        <v>8</v>
      </c>
      <c r="BE16" s="358">
        <f t="shared" si="19"/>
        <v>1</v>
      </c>
      <c r="BF16" s="16">
        <f>SUMIF(Data!$U:$U,"="&amp;$AY16,Data!I:I)/$BE16</f>
        <v>12</v>
      </c>
      <c r="BG16" s="16">
        <f>SUMIF(Data!$U:$U,"="&amp;$AY16,Data!J:J)/$BE16</f>
        <v>13</v>
      </c>
      <c r="BH16" s="16">
        <f>SUMIF(Data!$U:$U,"="&amp;$AY16,Data!K:K)/$BE16</f>
        <v>5</v>
      </c>
      <c r="BI16" s="16">
        <f>SUMIF(Data!$U:$U,"="&amp;$AY16,Data!L:L)/$BE16</f>
        <v>7</v>
      </c>
      <c r="BK16" t="b">
        <f t="shared" si="34"/>
        <v>1</v>
      </c>
      <c r="BL16" t="b">
        <f t="shared" si="20"/>
        <v>1</v>
      </c>
      <c r="BM16" t="b">
        <f t="shared" si="21"/>
        <v>1</v>
      </c>
      <c r="BN16">
        <v>11</v>
      </c>
      <c r="BO16">
        <f t="shared" si="22"/>
        <v>1</v>
      </c>
      <c r="BP16">
        <f t="shared" si="23"/>
        <v>1</v>
      </c>
    </row>
    <row r="17" spans="1:68" x14ac:dyDescent="0.25">
      <c r="A17" s="9">
        <v>115</v>
      </c>
      <c r="B17" s="10" t="str">
        <f t="shared" si="7"/>
        <v>University Dr</v>
      </c>
      <c r="C17" s="10" t="str">
        <f t="shared" si="7"/>
        <v>College Ave</v>
      </c>
      <c r="D17" s="12">
        <f t="shared" ca="1" si="24"/>
        <v>111</v>
      </c>
      <c r="E17" s="12">
        <f t="shared" ca="1" si="9"/>
        <v>73.5</v>
      </c>
      <c r="F17" s="12">
        <f t="shared" ca="1" si="10"/>
        <v>148.5</v>
      </c>
      <c r="G17" s="13">
        <f t="shared" ca="1" si="11"/>
        <v>2.0204081632653059</v>
      </c>
      <c r="H17" s="211"/>
      <c r="I17" s="205">
        <f t="shared" ca="1" si="12"/>
        <v>111</v>
      </c>
      <c r="J17" s="9"/>
      <c r="K17" s="14"/>
      <c r="L17" s="14"/>
      <c r="M17" s="14"/>
      <c r="N17" s="14"/>
      <c r="O17" s="9"/>
      <c r="P17" s="27" t="s">
        <v>354</v>
      </c>
      <c r="Q17" s="9">
        <f t="shared" si="5"/>
        <v>115</v>
      </c>
      <c r="R17" s="255">
        <f t="shared" ca="1" si="25"/>
        <v>0.2702694754300411</v>
      </c>
      <c r="S17" s="255">
        <f t="shared" ca="1" si="26"/>
        <v>9.4595151515280293E-2</v>
      </c>
      <c r="T17" s="255">
        <f t="shared" ca="1" si="27"/>
        <v>0.29729695196596767</v>
      </c>
      <c r="U17" s="255">
        <f t="shared" ca="1" si="28"/>
        <v>0.27702735741579132</v>
      </c>
      <c r="V17" s="11"/>
      <c r="W17" s="11"/>
      <c r="X17" s="11"/>
      <c r="Y17" s="11"/>
      <c r="Z17" s="11"/>
      <c r="AA17" s="11"/>
      <c r="AB17" s="11"/>
      <c r="AD17" s="52">
        <f t="shared" ca="1" si="29"/>
        <v>444</v>
      </c>
      <c r="AE17" s="63">
        <f ca="1">SUMIF(Data!$U:$U,"="&amp;AV17,Data!$H:$H)/$AZ17</f>
        <v>147</v>
      </c>
      <c r="AF17" s="63">
        <f ca="1">SUMIF(Data!$U:$U,"="&amp;AW17,Data!$H:$H)/$BE17</f>
        <v>297</v>
      </c>
      <c r="AG17" s="21"/>
      <c r="AH17" s="52">
        <f t="shared" ca="1" si="15"/>
        <v>444</v>
      </c>
      <c r="AI17" s="21">
        <f t="shared" ca="1" si="16"/>
        <v>147</v>
      </c>
      <c r="AJ17" s="21">
        <f t="shared" ca="1" si="17"/>
        <v>297</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30"/>
        <v>115AMNS</v>
      </c>
      <c r="AW17" s="21" t="str">
        <f t="shared" si="31"/>
        <v>115PMNS</v>
      </c>
      <c r="AX17" s="21" t="str">
        <f t="shared" si="32"/>
        <v>115AMNS</v>
      </c>
      <c r="AY17" s="21" t="str">
        <f t="shared" si="33"/>
        <v>115PMNS</v>
      </c>
      <c r="AZ17" s="358">
        <f t="shared" ca="1" si="18"/>
        <v>1</v>
      </c>
      <c r="BA17" s="21">
        <f ca="1">SUMIF(Data!$U:$U,"="&amp;$AX17,Data!I:I)/$AZ17</f>
        <v>40</v>
      </c>
      <c r="BB17" s="21">
        <f ca="1">SUMIF(Data!$U:$U,"="&amp;$AX17,Data!J:J)/$AZ17</f>
        <v>22</v>
      </c>
      <c r="BC17" s="21">
        <f ca="1">SUMIF(Data!$U:$U,"="&amp;$AX17,Data!K:K)/$AZ17</f>
        <v>59</v>
      </c>
      <c r="BD17" s="21">
        <f ca="1">SUMIF(Data!$U:$U,"="&amp;$AX17,Data!L:L)/$AZ17</f>
        <v>79</v>
      </c>
      <c r="BE17" s="358">
        <f t="shared" ca="1" si="19"/>
        <v>1</v>
      </c>
      <c r="BF17" s="16">
        <f ca="1">SUMIF(Data!$U:$U,"="&amp;$AY17,Data!I:I)/$BE17</f>
        <v>80</v>
      </c>
      <c r="BG17" s="16">
        <f ca="1">SUMIF(Data!$U:$U,"="&amp;$AY17,Data!J:J)/$BE17</f>
        <v>20</v>
      </c>
      <c r="BH17" s="16">
        <f ca="1">SUMIF(Data!$U:$U,"="&amp;$AY17,Data!K:K)/$BE17</f>
        <v>73</v>
      </c>
      <c r="BI17" s="16">
        <f ca="1">SUMIF(Data!$U:$U,"="&amp;$AY17,Data!L:L)/$BE17</f>
        <v>44</v>
      </c>
      <c r="BK17" t="b">
        <f t="shared" ca="1" si="34"/>
        <v>1</v>
      </c>
      <c r="BL17" t="b">
        <f t="shared" ca="1" si="20"/>
        <v>1</v>
      </c>
      <c r="BM17" t="b">
        <f t="shared" ca="1" si="21"/>
        <v>1</v>
      </c>
      <c r="BN17">
        <v>12</v>
      </c>
      <c r="BO17">
        <f t="shared" si="22"/>
        <v>3</v>
      </c>
      <c r="BP17">
        <f t="shared" si="23"/>
        <v>2</v>
      </c>
    </row>
    <row r="18" spans="1:68" x14ac:dyDescent="0.25">
      <c r="A18" s="152">
        <v>116</v>
      </c>
      <c r="B18" s="10" t="str">
        <f t="shared" si="7"/>
        <v>University Dr</v>
      </c>
      <c r="C18" s="10" t="str">
        <f t="shared" si="7"/>
        <v>Dorsey Ln</v>
      </c>
      <c r="D18" s="12">
        <f t="shared" ca="1" si="24"/>
        <v>11.5</v>
      </c>
      <c r="E18" s="12">
        <f t="shared" ca="1" si="9"/>
        <v>5</v>
      </c>
      <c r="F18" s="12">
        <f t="shared" si="10"/>
        <v>18</v>
      </c>
      <c r="G18" s="13">
        <f t="shared" ca="1" si="11"/>
        <v>3.6</v>
      </c>
      <c r="H18" s="211"/>
      <c r="I18" s="205">
        <f t="shared" ca="1" si="12"/>
        <v>11.5</v>
      </c>
      <c r="J18" s="9"/>
      <c r="K18" s="14"/>
      <c r="L18" s="14"/>
      <c r="M18" s="14"/>
      <c r="N18" s="14"/>
      <c r="O18" s="9"/>
      <c r="P18" s="27" t="s">
        <v>354</v>
      </c>
      <c r="Q18" s="9">
        <f t="shared" si="5"/>
        <v>116</v>
      </c>
      <c r="R18" s="255">
        <f t="shared" ca="1" si="25"/>
        <v>0.18478306065985894</v>
      </c>
      <c r="S18" s="255">
        <f t="shared" ca="1" si="26"/>
        <v>0.13043478098666253</v>
      </c>
      <c r="T18" s="255">
        <f t="shared" ca="1" si="27"/>
        <v>0.44565138420745887</v>
      </c>
      <c r="U18" s="255">
        <f t="shared" ca="1" si="28"/>
        <v>0.76086935329084471</v>
      </c>
      <c r="V18" s="11"/>
      <c r="W18" s="11"/>
      <c r="X18" s="11"/>
      <c r="Y18" s="11"/>
      <c r="Z18" s="11"/>
      <c r="AA18" s="11"/>
      <c r="AB18" s="11"/>
      <c r="AD18" s="52">
        <f t="shared" ca="1" si="29"/>
        <v>46</v>
      </c>
      <c r="AE18" s="63">
        <f ca="1">SUMIF(Data!$U:$U,"="&amp;AV18,Data!$H:$H)/$AZ18</f>
        <v>10</v>
      </c>
      <c r="AF18" s="63">
        <f>SUMIF(Data!$U:$U,"="&amp;AW18,Data!$H:$H)/$BE18</f>
        <v>36</v>
      </c>
      <c r="AG18" s="21"/>
      <c r="AH18" s="52">
        <f t="shared" ca="1" si="15"/>
        <v>46</v>
      </c>
      <c r="AI18" s="21">
        <f t="shared" ca="1" si="16"/>
        <v>10</v>
      </c>
      <c r="AJ18" s="21">
        <f t="shared" si="17"/>
        <v>36</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30"/>
        <v>116AMNS</v>
      </c>
      <c r="AW18" s="21" t="str">
        <f t="shared" si="31"/>
        <v>116PMNS</v>
      </c>
      <c r="AX18" s="21" t="str">
        <f t="shared" si="32"/>
        <v>116AMNS</v>
      </c>
      <c r="AY18" s="21" t="str">
        <f t="shared" si="33"/>
        <v>116PMNS</v>
      </c>
      <c r="AZ18" s="358">
        <f t="shared" ca="1" si="18"/>
        <v>2</v>
      </c>
      <c r="BA18" s="21">
        <f ca="1">SUMIF(Data!$U:$U,"="&amp;$AX18,Data!I:I)/$AZ18</f>
        <v>2.5</v>
      </c>
      <c r="BB18" s="21">
        <f ca="1">SUMIF(Data!$U:$U,"="&amp;$AX18,Data!J:J)/$AZ18</f>
        <v>2</v>
      </c>
      <c r="BC18" s="21">
        <f ca="1">SUMIF(Data!$U:$U,"="&amp;$AX18,Data!K:K)/$AZ18</f>
        <v>4.5</v>
      </c>
      <c r="BD18" s="21">
        <f ca="1">SUMIF(Data!$U:$U,"="&amp;$AX18,Data!L:L)/$AZ18</f>
        <v>6</v>
      </c>
      <c r="BE18" s="358">
        <f t="shared" si="19"/>
        <v>1</v>
      </c>
      <c r="BF18" s="16">
        <f>SUMIF(Data!$U:$U,"="&amp;$AY18,Data!I:I)/$BE18</f>
        <v>6</v>
      </c>
      <c r="BG18" s="16">
        <f>SUMIF(Data!$U:$U,"="&amp;$AY18,Data!J:J)/$BE18</f>
        <v>4</v>
      </c>
      <c r="BH18" s="16">
        <f>SUMIF(Data!$U:$U,"="&amp;$AY18,Data!K:K)/$BE18</f>
        <v>16</v>
      </c>
      <c r="BI18" s="16">
        <f>SUMIF(Data!$U:$U,"="&amp;$AY18,Data!L:L)/$BE18</f>
        <v>29</v>
      </c>
      <c r="BK18" t="b">
        <f t="shared" ca="1" si="34"/>
        <v>1</v>
      </c>
      <c r="BL18" t="b">
        <f t="shared" ca="1" si="20"/>
        <v>1</v>
      </c>
      <c r="BM18" t="b">
        <f t="shared" ca="1" si="21"/>
        <v>1</v>
      </c>
      <c r="BN18">
        <v>13</v>
      </c>
      <c r="BO18">
        <f t="shared" si="22"/>
        <v>2</v>
      </c>
      <c r="BP18">
        <f t="shared" si="23"/>
        <v>1</v>
      </c>
    </row>
    <row r="19" spans="1:68" x14ac:dyDescent="0.25">
      <c r="A19" s="9">
        <v>117</v>
      </c>
      <c r="B19" s="10" t="str">
        <f t="shared" si="7"/>
        <v>University Dr</v>
      </c>
      <c r="C19" s="10" t="str">
        <f t="shared" si="7"/>
        <v>Rural Rd</v>
      </c>
      <c r="D19" s="12">
        <f t="shared" si="24"/>
        <v>48</v>
      </c>
      <c r="E19" s="12">
        <f t="shared" si="9"/>
        <v>32</v>
      </c>
      <c r="F19" s="12">
        <f t="shared" si="10"/>
        <v>64</v>
      </c>
      <c r="G19" s="13">
        <f t="shared" si="11"/>
        <v>2</v>
      </c>
      <c r="H19" s="211"/>
      <c r="I19" s="205">
        <f t="shared" si="12"/>
        <v>48</v>
      </c>
      <c r="J19" s="9"/>
      <c r="K19" s="14"/>
      <c r="L19" s="14"/>
      <c r="M19" s="14"/>
      <c r="N19" s="14"/>
      <c r="O19" s="9"/>
      <c r="P19" s="27" t="s">
        <v>354</v>
      </c>
      <c r="Q19" s="9">
        <f t="shared" si="5"/>
        <v>117</v>
      </c>
      <c r="R19" s="255">
        <f t="shared" ca="1" si="25"/>
        <v>0.23958363395514876</v>
      </c>
      <c r="S19" s="255">
        <f t="shared" ca="1" si="26"/>
        <v>0.1354157912453198</v>
      </c>
      <c r="T19" s="255">
        <f t="shared" ca="1" si="27"/>
        <v>0.20312417619943246</v>
      </c>
      <c r="U19" s="255">
        <f t="shared" ca="1" si="28"/>
        <v>0.52604170127578476</v>
      </c>
      <c r="V19" s="11"/>
      <c r="W19" s="11"/>
      <c r="X19" s="11"/>
      <c r="Y19" s="11"/>
      <c r="Z19" s="11"/>
      <c r="AA19" s="11"/>
      <c r="AB19" s="11"/>
      <c r="AD19" s="52">
        <f t="shared" si="29"/>
        <v>192</v>
      </c>
      <c r="AE19" s="63">
        <f>SUMIF(Data!$U:$U,"="&amp;AV19,Data!$H:$H)/$AZ19</f>
        <v>64</v>
      </c>
      <c r="AF19" s="63">
        <f>SUMIF(Data!$U:$U,"="&amp;AW19,Data!$H:$H)/$BE19</f>
        <v>128</v>
      </c>
      <c r="AG19" s="21"/>
      <c r="AH19" s="52">
        <f t="shared" si="15"/>
        <v>192</v>
      </c>
      <c r="AI19" s="21">
        <f t="shared" si="16"/>
        <v>64</v>
      </c>
      <c r="AJ19" s="21">
        <f t="shared" si="17"/>
        <v>128</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30"/>
        <v>117AMNS</v>
      </c>
      <c r="AW19" s="21" t="str">
        <f t="shared" si="31"/>
        <v>117PMNS</v>
      </c>
      <c r="AX19" s="21" t="str">
        <f t="shared" si="32"/>
        <v>117AMNS</v>
      </c>
      <c r="AY19" s="21" t="str">
        <f t="shared" si="33"/>
        <v>117PMNS</v>
      </c>
      <c r="AZ19" s="358">
        <f t="shared" si="18"/>
        <v>1</v>
      </c>
      <c r="BA19" s="21">
        <f>SUMIF(Data!$U:$U,"="&amp;$AX19,Data!I:I)/$AZ19</f>
        <v>18</v>
      </c>
      <c r="BB19" s="21">
        <f>SUMIF(Data!$U:$U,"="&amp;$AX19,Data!J:J)/$AZ19</f>
        <v>14</v>
      </c>
      <c r="BC19" s="21">
        <f>SUMIF(Data!$U:$U,"="&amp;$AX19,Data!K:K)/$AZ19</f>
        <v>6</v>
      </c>
      <c r="BD19" s="21">
        <f>SUMIF(Data!$U:$U,"="&amp;$AX19,Data!L:L)/$AZ19</f>
        <v>0</v>
      </c>
      <c r="BE19" s="358">
        <f t="shared" si="19"/>
        <v>1</v>
      </c>
      <c r="BF19" s="16">
        <f>SUMIF(Data!$U:$U,"="&amp;$AY19,Data!I:I)/$BE19</f>
        <v>28</v>
      </c>
      <c r="BG19" s="16">
        <f>SUMIF(Data!$U:$U,"="&amp;$AY19,Data!J:J)/$BE19</f>
        <v>12</v>
      </c>
      <c r="BH19" s="16">
        <f>SUMIF(Data!$U:$U,"="&amp;$AY19,Data!K:K)/$BE19</f>
        <v>33</v>
      </c>
      <c r="BI19" s="16">
        <f>SUMIF(Data!$U:$U,"="&amp;$AY19,Data!L:L)/$BE19</f>
        <v>101</v>
      </c>
      <c r="BK19" t="b">
        <f t="shared" si="34"/>
        <v>1</v>
      </c>
      <c r="BL19" t="b">
        <f t="shared" si="20"/>
        <v>1</v>
      </c>
      <c r="BM19" t="b">
        <f t="shared" si="21"/>
        <v>1</v>
      </c>
      <c r="BN19">
        <v>14</v>
      </c>
      <c r="BO19">
        <f t="shared" si="22"/>
        <v>1</v>
      </c>
      <c r="BP19">
        <f t="shared" si="23"/>
        <v>1</v>
      </c>
    </row>
    <row r="20" spans="1:68" x14ac:dyDescent="0.25">
      <c r="A20" s="152">
        <v>118</v>
      </c>
      <c r="B20" s="10" t="str">
        <f t="shared" si="7"/>
        <v>University Dr</v>
      </c>
      <c r="C20" s="10" t="str">
        <f t="shared" si="7"/>
        <v>Mill Ave</v>
      </c>
      <c r="D20" s="12">
        <f t="shared" si="24"/>
        <v>62.75</v>
      </c>
      <c r="E20" s="12">
        <f t="shared" si="9"/>
        <v>49</v>
      </c>
      <c r="F20" s="12">
        <f t="shared" si="10"/>
        <v>76.5</v>
      </c>
      <c r="G20" s="13">
        <f t="shared" si="11"/>
        <v>1.5612244897959184</v>
      </c>
      <c r="H20" s="211"/>
      <c r="I20" s="205">
        <f t="shared" si="12"/>
        <v>62.75</v>
      </c>
      <c r="J20" s="9"/>
      <c r="K20" s="14"/>
      <c r="L20" s="14"/>
      <c r="M20" s="14"/>
      <c r="N20" s="14"/>
      <c r="O20" s="9"/>
      <c r="P20" s="27" t="s">
        <v>354</v>
      </c>
      <c r="Q20" s="9">
        <f t="shared" si="5"/>
        <v>118</v>
      </c>
      <c r="R20" s="255">
        <f t="shared" ca="1" si="25"/>
        <v>0.27888467378560483</v>
      </c>
      <c r="S20" s="255">
        <f t="shared" ca="1" si="26"/>
        <v>0.21115579153944555</v>
      </c>
      <c r="T20" s="255">
        <f t="shared" ca="1" si="27"/>
        <v>0.22709173660449994</v>
      </c>
      <c r="U20" s="255">
        <f t="shared" ca="1" si="28"/>
        <v>0.44223062432428073</v>
      </c>
      <c r="V20" s="11"/>
      <c r="W20" s="11"/>
      <c r="X20" s="11"/>
      <c r="Y20" s="11"/>
      <c r="Z20" s="11"/>
      <c r="AA20" s="11"/>
      <c r="AB20" s="11"/>
      <c r="AD20" s="52">
        <f t="shared" si="29"/>
        <v>251</v>
      </c>
      <c r="AE20" s="63">
        <f>SUMIF(Data!$U:$U,"="&amp;AV20,Data!$H:$H)/$AZ20</f>
        <v>98</v>
      </c>
      <c r="AF20" s="63">
        <f>SUMIF(Data!$U:$U,"="&amp;AW20,Data!$H:$H)/$BE20</f>
        <v>153</v>
      </c>
      <c r="AG20" s="21"/>
      <c r="AH20" s="52">
        <f t="shared" si="15"/>
        <v>251</v>
      </c>
      <c r="AI20" s="21">
        <f t="shared" si="16"/>
        <v>98</v>
      </c>
      <c r="AJ20" s="21">
        <f t="shared" si="17"/>
        <v>153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30"/>
        <v>118AMNS</v>
      </c>
      <c r="AW20" s="21" t="str">
        <f t="shared" si="31"/>
        <v>118PMNS</v>
      </c>
      <c r="AX20" s="21" t="str">
        <f t="shared" si="32"/>
        <v>118AMNS</v>
      </c>
      <c r="AY20" s="21" t="str">
        <f t="shared" si="33"/>
        <v>118PMNS</v>
      </c>
      <c r="AZ20" s="358">
        <f t="shared" si="18"/>
        <v>1</v>
      </c>
      <c r="BA20" s="21">
        <f>SUMIF(Data!$U:$U,"="&amp;$AX20,Data!I:I)/$AZ20</f>
        <v>27</v>
      </c>
      <c r="BB20" s="21">
        <f>SUMIF(Data!$U:$U,"="&amp;$AX20,Data!J:J)/$AZ20</f>
        <v>28</v>
      </c>
      <c r="BC20" s="21">
        <f>SUMIF(Data!$U:$U,"="&amp;$AX20,Data!K:K)/$AZ20</f>
        <v>21</v>
      </c>
      <c r="BD20" s="21">
        <f>SUMIF(Data!$U:$U,"="&amp;$AX20,Data!L:L)/$AZ20</f>
        <v>34</v>
      </c>
      <c r="BE20" s="358">
        <f t="shared" si="19"/>
        <v>1</v>
      </c>
      <c r="BF20" s="16">
        <f>SUMIF(Data!$U:$U,"="&amp;$AY20,Data!I:I)/$BE20</f>
        <v>43</v>
      </c>
      <c r="BG20" s="16">
        <f>SUMIF(Data!$U:$U,"="&amp;$AY20,Data!J:J)/$BE20</f>
        <v>25</v>
      </c>
      <c r="BH20" s="16">
        <f>SUMIF(Data!$U:$U,"="&amp;$AY20,Data!K:K)/$BE20</f>
        <v>36</v>
      </c>
      <c r="BI20" s="16">
        <f>SUMIF(Data!$U:$U,"="&amp;$AY20,Data!L:L)/$BE20</f>
        <v>77</v>
      </c>
      <c r="BK20" t="b">
        <f t="shared" si="34"/>
        <v>1</v>
      </c>
      <c r="BL20" t="b">
        <f t="shared" si="20"/>
        <v>1</v>
      </c>
      <c r="BM20" t="b">
        <f t="shared" si="21"/>
        <v>1</v>
      </c>
      <c r="BN20">
        <v>15</v>
      </c>
      <c r="BO20">
        <f t="shared" si="22"/>
        <v>1</v>
      </c>
      <c r="BP20">
        <f t="shared" si="23"/>
        <v>1</v>
      </c>
    </row>
    <row r="21" spans="1:68" x14ac:dyDescent="0.25">
      <c r="A21" s="9">
        <v>119</v>
      </c>
      <c r="B21" s="10" t="str">
        <f t="shared" si="7"/>
        <v>University Dr</v>
      </c>
      <c r="C21" s="10" t="str">
        <f t="shared" si="7"/>
        <v>Ash Ave</v>
      </c>
      <c r="D21" s="12">
        <f t="shared" si="24"/>
        <v>32.25</v>
      </c>
      <c r="E21" s="12">
        <f t="shared" si="9"/>
        <v>28</v>
      </c>
      <c r="F21" s="12">
        <f t="shared" si="10"/>
        <v>36.5</v>
      </c>
      <c r="G21" s="13">
        <f t="shared" si="11"/>
        <v>1.3035714285714286</v>
      </c>
      <c r="H21" s="211"/>
      <c r="I21" s="205">
        <f t="shared" si="12"/>
        <v>32.25</v>
      </c>
      <c r="J21" s="9"/>
      <c r="K21" s="14"/>
      <c r="L21" s="14"/>
      <c r="M21" s="14"/>
      <c r="N21" s="14"/>
      <c r="O21" s="9"/>
      <c r="P21" s="27" t="s">
        <v>354</v>
      </c>
      <c r="Q21" s="9">
        <f t="shared" si="5"/>
        <v>119</v>
      </c>
      <c r="R21" s="255">
        <f t="shared" ca="1" si="25"/>
        <v>0.31782875707958314</v>
      </c>
      <c r="S21" s="255">
        <f t="shared" ca="1" si="26"/>
        <v>0.20930169865970544</v>
      </c>
      <c r="T21" s="255">
        <f t="shared" ca="1" si="27"/>
        <v>0.10852747359980432</v>
      </c>
      <c r="U21" s="255">
        <f t="shared" ca="1" si="28"/>
        <v>0.18604637807141558</v>
      </c>
      <c r="V21" s="11"/>
      <c r="W21" s="11"/>
      <c r="X21" s="11"/>
      <c r="Y21" s="11"/>
      <c r="Z21" s="11"/>
      <c r="AA21" s="11"/>
      <c r="AB21" s="11"/>
      <c r="AD21" s="52">
        <f t="shared" si="29"/>
        <v>129</v>
      </c>
      <c r="AE21" s="63">
        <f>SUMIF(Data!$U:$U,"="&amp;AV21,Data!$H:$H)/$AZ21</f>
        <v>56</v>
      </c>
      <c r="AF21" s="63">
        <f>SUMIF(Data!$U:$U,"="&amp;AW21,Data!$H:$H)/$BE21</f>
        <v>73</v>
      </c>
      <c r="AG21" s="21"/>
      <c r="AH21" s="52">
        <f t="shared" si="15"/>
        <v>129</v>
      </c>
      <c r="AI21" s="21">
        <f t="shared" si="16"/>
        <v>56</v>
      </c>
      <c r="AJ21" s="21">
        <f t="shared" si="17"/>
        <v>73</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30"/>
        <v>119AMNS</v>
      </c>
      <c r="AW21" s="21" t="str">
        <f t="shared" si="31"/>
        <v>119PMNS</v>
      </c>
      <c r="AX21" s="21" t="str">
        <f t="shared" si="32"/>
        <v>119AMNS</v>
      </c>
      <c r="AY21" s="21" t="str">
        <f t="shared" si="33"/>
        <v>119PMNS</v>
      </c>
      <c r="AZ21" s="358">
        <f t="shared" si="18"/>
        <v>1</v>
      </c>
      <c r="BA21" s="21">
        <f>SUMIF(Data!$U:$U,"="&amp;$AX21,Data!I:I)/$AZ21</f>
        <v>14</v>
      </c>
      <c r="BB21" s="21">
        <f>SUMIF(Data!$U:$U,"="&amp;$AX21,Data!J:J)/$AZ21</f>
        <v>9</v>
      </c>
      <c r="BC21" s="21">
        <f>SUMIF(Data!$U:$U,"="&amp;$AX21,Data!K:K)/$AZ21</f>
        <v>6</v>
      </c>
      <c r="BD21" s="21">
        <f>SUMIF(Data!$U:$U,"="&amp;$AX21,Data!L:L)/$AZ21</f>
        <v>11</v>
      </c>
      <c r="BE21" s="358">
        <f t="shared" si="19"/>
        <v>1</v>
      </c>
      <c r="BF21" s="16">
        <f>SUMIF(Data!$U:$U,"="&amp;$AY21,Data!I:I)/$BE21</f>
        <v>27</v>
      </c>
      <c r="BG21" s="16">
        <f>SUMIF(Data!$U:$U,"="&amp;$AY21,Data!J:J)/$BE21</f>
        <v>18</v>
      </c>
      <c r="BH21" s="16">
        <f>SUMIF(Data!$U:$U,"="&amp;$AY21,Data!K:K)/$BE21</f>
        <v>8</v>
      </c>
      <c r="BI21" s="16">
        <f>SUMIF(Data!$U:$U,"="&amp;$AY21,Data!L:L)/$BE21</f>
        <v>13</v>
      </c>
      <c r="BK21" t="b">
        <f t="shared" si="34"/>
        <v>1</v>
      </c>
      <c r="BL21" t="b">
        <f t="shared" si="20"/>
        <v>1</v>
      </c>
      <c r="BM21" t="b">
        <f t="shared" si="21"/>
        <v>1</v>
      </c>
      <c r="BN21">
        <v>16</v>
      </c>
      <c r="BO21">
        <f t="shared" si="22"/>
        <v>1</v>
      </c>
      <c r="BP21">
        <f t="shared" si="23"/>
        <v>1</v>
      </c>
    </row>
    <row r="22" spans="1:68" x14ac:dyDescent="0.25">
      <c r="A22" s="152">
        <v>120</v>
      </c>
      <c r="B22" s="10" t="str">
        <f t="shared" si="7"/>
        <v>University Dr</v>
      </c>
      <c r="C22" s="10" t="str">
        <f t="shared" si="7"/>
        <v>Roosevelt St</v>
      </c>
      <c r="D22" s="12">
        <f t="shared" si="24"/>
        <v>8.5</v>
      </c>
      <c r="E22" s="12">
        <f t="shared" si="9"/>
        <v>11</v>
      </c>
      <c r="F22" s="12">
        <f t="shared" si="10"/>
        <v>6</v>
      </c>
      <c r="G22" s="13">
        <f t="shared" si="11"/>
        <v>0.54545454545454541</v>
      </c>
      <c r="H22" s="211"/>
      <c r="I22" s="205">
        <f t="shared" si="12"/>
        <v>8.5</v>
      </c>
      <c r="J22" s="9"/>
      <c r="K22" s="14"/>
      <c r="L22" s="14"/>
      <c r="M22" s="14"/>
      <c r="N22" s="14"/>
      <c r="O22" s="9"/>
      <c r="P22" s="27" t="s">
        <v>354</v>
      </c>
      <c r="Q22" s="9">
        <f t="shared" si="5"/>
        <v>120</v>
      </c>
      <c r="R22" s="255">
        <f t="shared" ca="1" si="25"/>
        <v>0.20588322056425676</v>
      </c>
      <c r="S22" s="255">
        <f t="shared" ca="1" si="26"/>
        <v>0.11764718303632041</v>
      </c>
      <c r="T22" s="255">
        <f t="shared" ca="1" si="27"/>
        <v>0.5882358305208748</v>
      </c>
      <c r="U22" s="255">
        <f t="shared" ca="1" si="28"/>
        <v>0.58823435351857711</v>
      </c>
      <c r="V22" s="11"/>
      <c r="W22" s="11"/>
      <c r="X22" s="11"/>
      <c r="Y22" s="11"/>
      <c r="Z22" s="11"/>
      <c r="AA22" s="11"/>
      <c r="AB22" s="11"/>
      <c r="AD22" s="52">
        <f t="shared" si="29"/>
        <v>34</v>
      </c>
      <c r="AE22" s="63">
        <f>SUMIF(Data!$U:$U,"="&amp;AV22,Data!$H:$H)/$AZ22</f>
        <v>22</v>
      </c>
      <c r="AF22" s="63">
        <f>SUMIF(Data!$U:$U,"="&amp;AW22,Data!$H:$H)/$BE22</f>
        <v>12</v>
      </c>
      <c r="AG22" s="21"/>
      <c r="AH22" s="52">
        <f t="shared" si="15"/>
        <v>34</v>
      </c>
      <c r="AI22" s="21">
        <f t="shared" si="16"/>
        <v>22</v>
      </c>
      <c r="AJ22" s="21">
        <f t="shared" si="17"/>
        <v>12</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30"/>
        <v>120AMNS</v>
      </c>
      <c r="AW22" s="21" t="str">
        <f t="shared" si="31"/>
        <v>120PMNS</v>
      </c>
      <c r="AX22" s="21" t="str">
        <f t="shared" si="32"/>
        <v>120AMNS</v>
      </c>
      <c r="AY22" s="21" t="str">
        <f t="shared" si="33"/>
        <v>120PMNS</v>
      </c>
      <c r="AZ22" s="358">
        <f t="shared" si="18"/>
        <v>1</v>
      </c>
      <c r="BA22" s="21">
        <f>SUMIF(Data!$U:$U,"="&amp;$AX22,Data!I:I)/$AZ22</f>
        <v>4</v>
      </c>
      <c r="BB22" s="21">
        <f>SUMIF(Data!$U:$U,"="&amp;$AX22,Data!J:J)/$AZ22</f>
        <v>1</v>
      </c>
      <c r="BC22" s="21">
        <f>SUMIF(Data!$U:$U,"="&amp;$AX22,Data!K:K)/$AZ22</f>
        <v>16</v>
      </c>
      <c r="BD22" s="21">
        <f>SUMIF(Data!$U:$U,"="&amp;$AX22,Data!L:L)/$AZ22</f>
        <v>16</v>
      </c>
      <c r="BE22" s="358">
        <f t="shared" si="19"/>
        <v>1</v>
      </c>
      <c r="BF22" s="16">
        <f>SUMIF(Data!$U:$U,"="&amp;$AY22,Data!I:I)/$BE22</f>
        <v>3</v>
      </c>
      <c r="BG22" s="16">
        <f>SUMIF(Data!$U:$U,"="&amp;$AY22,Data!J:J)/$BE22</f>
        <v>3</v>
      </c>
      <c r="BH22" s="16">
        <f>SUMIF(Data!$U:$U,"="&amp;$AY22,Data!K:K)/$BE22</f>
        <v>4</v>
      </c>
      <c r="BI22" s="16">
        <f>SUMIF(Data!$U:$U,"="&amp;$AY22,Data!L:L)/$BE22</f>
        <v>4</v>
      </c>
      <c r="BK22" t="b">
        <f t="shared" si="34"/>
        <v>1</v>
      </c>
      <c r="BL22" t="b">
        <f t="shared" si="20"/>
        <v>1</v>
      </c>
      <c r="BM22" t="b">
        <f t="shared" si="21"/>
        <v>1</v>
      </c>
      <c r="BN22">
        <v>17</v>
      </c>
      <c r="BO22">
        <f t="shared" si="22"/>
        <v>1</v>
      </c>
      <c r="BP22">
        <f t="shared" si="23"/>
        <v>1</v>
      </c>
    </row>
    <row r="23" spans="1:68" x14ac:dyDescent="0.25">
      <c r="A23" s="9">
        <v>121</v>
      </c>
      <c r="B23" s="10" t="str">
        <f t="shared" si="7"/>
        <v>University Dr</v>
      </c>
      <c r="C23" s="10" t="str">
        <f t="shared" si="7"/>
        <v>Hardy Dr</v>
      </c>
      <c r="D23" s="12">
        <f t="shared" si="24"/>
        <v>26</v>
      </c>
      <c r="E23" s="12" t="e">
        <f t="shared" si="9"/>
        <v>#N/A</v>
      </c>
      <c r="F23" s="12">
        <f t="shared" si="10"/>
        <v>26</v>
      </c>
      <c r="G23" s="13" t="str">
        <f t="shared" si="11"/>
        <v/>
      </c>
      <c r="H23" s="211"/>
      <c r="I23" s="205" t="e">
        <f t="shared" si="12"/>
        <v>#N/A</v>
      </c>
      <c r="J23" s="9"/>
      <c r="K23" s="14"/>
      <c r="L23" s="14"/>
      <c r="M23" s="14"/>
      <c r="N23" s="14"/>
      <c r="O23" s="9"/>
      <c r="P23" s="27" t="s">
        <v>354</v>
      </c>
      <c r="Q23" s="9">
        <f t="shared" si="5"/>
        <v>121</v>
      </c>
      <c r="R23" s="255">
        <f t="shared" ca="1" si="25"/>
        <v>0.19230864376931162</v>
      </c>
      <c r="S23" s="255">
        <f t="shared" ca="1" si="26"/>
        <v>0.26923087137109103</v>
      </c>
      <c r="T23" s="255">
        <f t="shared" ca="1" si="27"/>
        <v>0.23076972358513126</v>
      </c>
      <c r="U23" s="255">
        <f t="shared" ca="1" si="28"/>
        <v>0.48076862789872704</v>
      </c>
      <c r="V23" s="11"/>
      <c r="W23" s="11"/>
      <c r="X23" s="11"/>
      <c r="Y23" s="11"/>
      <c r="Z23" s="11"/>
      <c r="AA23" s="11"/>
      <c r="AB23" s="11"/>
      <c r="AD23" s="52">
        <f t="shared" si="29"/>
        <v>52</v>
      </c>
      <c r="AE23" s="63" t="e">
        <f>SUMIF(Data!$U:$U,"="&amp;AV23,Data!$H:$H)/$AZ23</f>
        <v>#N/A</v>
      </c>
      <c r="AF23" s="63">
        <f>SUMIF(Data!$U:$U,"="&amp;AW23,Data!$H:$H)/$BE23</f>
        <v>52</v>
      </c>
      <c r="AG23" s="21"/>
      <c r="AH23" s="52">
        <f t="shared" si="15"/>
        <v>52</v>
      </c>
      <c r="AI23" s="21" t="e">
        <f t="shared" si="16"/>
        <v>#N/A</v>
      </c>
      <c r="AJ23" s="21">
        <f t="shared" si="17"/>
        <v>52</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30"/>
        <v>121AMNS</v>
      </c>
      <c r="AW23" s="21" t="str">
        <f t="shared" si="31"/>
        <v>121PMNS</v>
      </c>
      <c r="AX23" s="21" t="str">
        <f t="shared" si="32"/>
        <v>121AMNS</v>
      </c>
      <c r="AY23" s="21" t="str">
        <f t="shared" si="33"/>
        <v>121PMNS</v>
      </c>
      <c r="AZ23" s="358" t="e">
        <f t="shared" si="18"/>
        <v>#N/A</v>
      </c>
      <c r="BA23" s="21" t="e">
        <f>SUMIF(Data!$U:$U,"="&amp;$AX23,Data!I:I)/$AZ23</f>
        <v>#N/A</v>
      </c>
      <c r="BB23" s="21" t="e">
        <f>SUMIF(Data!$U:$U,"="&amp;$AX23,Data!J:J)/$AZ23</f>
        <v>#N/A</v>
      </c>
      <c r="BC23" s="21" t="e">
        <f>SUMIF(Data!$U:$U,"="&amp;$AX23,Data!K:K)/$AZ23</f>
        <v>#N/A</v>
      </c>
      <c r="BD23" s="21" t="e">
        <f>SUMIF(Data!$U:$U,"="&amp;$AX23,Data!L:L)/$AZ23</f>
        <v>#N/A</v>
      </c>
      <c r="BE23" s="358">
        <f t="shared" si="19"/>
        <v>1</v>
      </c>
      <c r="BF23" s="16">
        <f>SUMIF(Data!$U:$U,"="&amp;$AY23,Data!I:I)/$BE23</f>
        <v>10</v>
      </c>
      <c r="BG23" s="16">
        <f>SUMIF(Data!$U:$U,"="&amp;$AY23,Data!J:J)/$BE23</f>
        <v>14</v>
      </c>
      <c r="BH23" s="16">
        <f>SUMIF(Data!$U:$U,"="&amp;$AY23,Data!K:K)/$BE23</f>
        <v>12</v>
      </c>
      <c r="BI23" s="16">
        <f>SUMIF(Data!$U:$U,"="&amp;$AY23,Data!L:L)/$BE23</f>
        <v>25</v>
      </c>
      <c r="BK23" t="b">
        <f t="shared" si="34"/>
        <v>0</v>
      </c>
      <c r="BL23" t="b">
        <f t="shared" si="20"/>
        <v>1</v>
      </c>
      <c r="BM23" t="e">
        <f t="shared" si="21"/>
        <v>#N/A</v>
      </c>
      <c r="BN23">
        <v>18</v>
      </c>
      <c r="BO23">
        <f t="shared" si="22"/>
        <v>0</v>
      </c>
      <c r="BP23">
        <f t="shared" si="23"/>
        <v>1</v>
      </c>
    </row>
    <row r="24" spans="1:68" x14ac:dyDescent="0.25">
      <c r="A24" s="152">
        <v>122</v>
      </c>
      <c r="B24" s="10" t="str">
        <f t="shared" si="7"/>
        <v>McKellips Rd</v>
      </c>
      <c r="C24" s="10" t="str">
        <f t="shared" si="7"/>
        <v>Greenbelt Path</v>
      </c>
      <c r="D24" s="12">
        <f t="shared" si="24"/>
        <v>38.25</v>
      </c>
      <c r="E24" s="12">
        <f t="shared" si="9"/>
        <v>26.5</v>
      </c>
      <c r="F24" s="12">
        <f t="shared" si="10"/>
        <v>50</v>
      </c>
      <c r="G24" s="13">
        <f t="shared" si="11"/>
        <v>1.8867924528301887</v>
      </c>
      <c r="H24" s="211"/>
      <c r="I24" s="205">
        <f t="shared" si="12"/>
        <v>38.25</v>
      </c>
      <c r="J24" s="9"/>
      <c r="K24" s="14"/>
      <c r="L24" s="14"/>
      <c r="M24" s="14"/>
      <c r="N24" s="14"/>
      <c r="O24" s="9"/>
      <c r="P24" s="27" t="s">
        <v>354</v>
      </c>
      <c r="Q24" s="9">
        <f t="shared" si="5"/>
        <v>122</v>
      </c>
      <c r="R24" s="255">
        <f t="shared" ca="1" si="25"/>
        <v>0.17647074602411797</v>
      </c>
      <c r="S24" s="255">
        <f t="shared" ca="1" si="26"/>
        <v>0.48366003382404388</v>
      </c>
      <c r="T24" s="255">
        <f t="shared" ca="1" si="27"/>
        <v>7.2037066506383506E-7</v>
      </c>
      <c r="U24" s="255">
        <f t="shared" ca="1" si="28"/>
        <v>-8.032263545790064E-7</v>
      </c>
      <c r="V24" s="11"/>
      <c r="W24" s="11"/>
      <c r="X24" s="11"/>
      <c r="Y24" s="11"/>
      <c r="Z24" s="11"/>
      <c r="AA24" s="11"/>
      <c r="AB24" s="11"/>
      <c r="AD24" s="52">
        <f t="shared" si="29"/>
        <v>153</v>
      </c>
      <c r="AE24" s="63">
        <f>SUMIF(Data!$U:$U,"="&amp;AV24,Data!$H:$H)/$AZ24</f>
        <v>53</v>
      </c>
      <c r="AF24" s="63">
        <f>SUMIF(Data!$U:$U,"="&amp;AW24,Data!$H:$H)/$BE24</f>
        <v>100</v>
      </c>
      <c r="AG24" s="21"/>
      <c r="AH24" s="52">
        <f t="shared" si="15"/>
        <v>153</v>
      </c>
      <c r="AI24" s="21">
        <f t="shared" si="16"/>
        <v>53</v>
      </c>
      <c r="AJ24" s="21">
        <f t="shared" si="17"/>
        <v>100</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30"/>
        <v>122AMNS</v>
      </c>
      <c r="AW24" s="21" t="str">
        <f t="shared" si="31"/>
        <v>122PMNS</v>
      </c>
      <c r="AX24" s="21" t="str">
        <f t="shared" si="32"/>
        <v>122AMNS</v>
      </c>
      <c r="AY24" s="21" t="str">
        <f t="shared" si="33"/>
        <v>122PMNS</v>
      </c>
      <c r="AZ24" s="358">
        <f t="shared" si="18"/>
        <v>1</v>
      </c>
      <c r="BA24" s="21">
        <f>SUMIF(Data!$U:$U,"="&amp;$AX24,Data!I:I)/$AZ24</f>
        <v>8</v>
      </c>
      <c r="BB24" s="21">
        <f>SUMIF(Data!$U:$U,"="&amp;$AX24,Data!J:J)/$AZ24</f>
        <v>36</v>
      </c>
      <c r="BC24" s="21">
        <f>SUMIF(Data!$U:$U,"="&amp;$AX24,Data!K:K)/$AZ24</f>
        <v>0</v>
      </c>
      <c r="BD24" s="21">
        <f>SUMIF(Data!$U:$U,"="&amp;$AX24,Data!L:L)/$AZ24</f>
        <v>0</v>
      </c>
      <c r="BE24" s="358">
        <f t="shared" si="19"/>
        <v>1</v>
      </c>
      <c r="BF24" s="16">
        <f>SUMIF(Data!$U:$U,"="&amp;$AY24,Data!I:I)/$BE24</f>
        <v>19</v>
      </c>
      <c r="BG24" s="16">
        <f>SUMIF(Data!$U:$U,"="&amp;$AY24,Data!J:J)/$BE24</f>
        <v>38</v>
      </c>
      <c r="BH24" s="16">
        <f>SUMIF(Data!$U:$U,"="&amp;$AY24,Data!K:K)/$BE24</f>
        <v>0</v>
      </c>
      <c r="BI24" s="16">
        <f>SUMIF(Data!$U:$U,"="&amp;$AY24,Data!L:L)/$BE24</f>
        <v>0</v>
      </c>
      <c r="BK24" t="b">
        <f t="shared" si="34"/>
        <v>1</v>
      </c>
      <c r="BL24" t="b">
        <f t="shared" si="20"/>
        <v>1</v>
      </c>
      <c r="BM24" t="b">
        <f t="shared" si="21"/>
        <v>1</v>
      </c>
      <c r="BN24">
        <v>19</v>
      </c>
      <c r="BO24">
        <f t="shared" si="22"/>
        <v>1</v>
      </c>
      <c r="BP24">
        <f t="shared" si="23"/>
        <v>1</v>
      </c>
    </row>
    <row r="25" spans="1:68" x14ac:dyDescent="0.25">
      <c r="A25" s="9">
        <v>123</v>
      </c>
      <c r="B25" s="10" t="str">
        <f t="shared" si="7"/>
        <v>Western Canal</v>
      </c>
      <c r="C25" s="10" t="str">
        <f t="shared" si="7"/>
        <v>Rural Rd</v>
      </c>
      <c r="D25" s="12">
        <f t="shared" si="24"/>
        <v>7.25</v>
      </c>
      <c r="E25" s="12">
        <f t="shared" si="9"/>
        <v>3.5</v>
      </c>
      <c r="F25" s="12">
        <f t="shared" si="10"/>
        <v>11</v>
      </c>
      <c r="G25" s="13">
        <f t="shared" si="11"/>
        <v>3.1428571428571428</v>
      </c>
      <c r="H25" s="211"/>
      <c r="I25" s="205">
        <f t="shared" si="12"/>
        <v>7.25</v>
      </c>
      <c r="J25" s="9"/>
      <c r="K25" s="14"/>
      <c r="L25" s="14"/>
      <c r="M25" s="14"/>
      <c r="N25" s="14"/>
      <c r="O25" s="9"/>
      <c r="P25" s="27" t="s">
        <v>354</v>
      </c>
      <c r="Q25" s="9">
        <f t="shared" si="5"/>
        <v>123</v>
      </c>
      <c r="R25" s="255">
        <f t="shared" ca="1" si="25"/>
        <v>6.8964647189163494E-2</v>
      </c>
      <c r="S25" s="255">
        <f t="shared" ca="1" si="26"/>
        <v>0.41379382017729038</v>
      </c>
      <c r="T25" s="255">
        <f t="shared" ca="1" si="27"/>
        <v>0.24137852673864296</v>
      </c>
      <c r="U25" s="255">
        <f t="shared" ca="1" si="28"/>
        <v>0.6206887605367839</v>
      </c>
      <c r="V25" s="11"/>
      <c r="W25" s="11"/>
      <c r="X25" s="11"/>
      <c r="Y25" s="11"/>
      <c r="Z25" s="11"/>
      <c r="AA25" s="11"/>
      <c r="AB25" s="11"/>
      <c r="AD25" s="52">
        <f t="shared" si="29"/>
        <v>29</v>
      </c>
      <c r="AE25" s="63">
        <f>SUMIF(Data!$U:$U,"="&amp;AV25,Data!$H:$H)/$AZ25</f>
        <v>7</v>
      </c>
      <c r="AF25" s="63">
        <f>SUMIF(Data!$U:$U,"="&amp;AW25,Data!$H:$H)/$BE25</f>
        <v>22</v>
      </c>
      <c r="AG25" s="21"/>
      <c r="AH25" s="52">
        <f t="shared" si="15"/>
        <v>29</v>
      </c>
      <c r="AI25" s="21">
        <f t="shared" si="16"/>
        <v>7</v>
      </c>
      <c r="AJ25" s="21">
        <f t="shared" si="17"/>
        <v>22</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30"/>
        <v>123AMNS</v>
      </c>
      <c r="AW25" s="21" t="str">
        <f t="shared" si="31"/>
        <v>123PMNS</v>
      </c>
      <c r="AX25" s="21" t="str">
        <f t="shared" si="32"/>
        <v>123AMNS</v>
      </c>
      <c r="AY25" s="21" t="str">
        <f t="shared" si="33"/>
        <v>123PMNS</v>
      </c>
      <c r="AZ25" s="358">
        <f t="shared" si="18"/>
        <v>1</v>
      </c>
      <c r="BA25" s="21">
        <f>SUMIF(Data!$U:$U,"="&amp;$AX25,Data!I:I)/$AZ25</f>
        <v>0</v>
      </c>
      <c r="BB25" s="21">
        <f>SUMIF(Data!$U:$U,"="&amp;$AX25,Data!J:J)/$AZ25</f>
        <v>5</v>
      </c>
      <c r="BC25" s="21">
        <f>SUMIF(Data!$U:$U,"="&amp;$AX25,Data!K:K)/$AZ25</f>
        <v>0</v>
      </c>
      <c r="BD25" s="21">
        <f>SUMIF(Data!$U:$U,"="&amp;$AX25,Data!L:L)/$AZ25</f>
        <v>0</v>
      </c>
      <c r="BE25" s="358">
        <f t="shared" si="19"/>
        <v>1</v>
      </c>
      <c r="BF25" s="16">
        <f>SUMIF(Data!$U:$U,"="&amp;$AY25,Data!I:I)/$BE25</f>
        <v>2</v>
      </c>
      <c r="BG25" s="16">
        <f>SUMIF(Data!$U:$U,"="&amp;$AY25,Data!J:J)/$BE25</f>
        <v>7</v>
      </c>
      <c r="BH25" s="16">
        <f>SUMIF(Data!$U:$U,"="&amp;$AY25,Data!K:K)/$BE25</f>
        <v>7</v>
      </c>
      <c r="BI25" s="16">
        <f>SUMIF(Data!$U:$U,"="&amp;$AY25,Data!L:L)/$BE25</f>
        <v>18</v>
      </c>
      <c r="BK25" t="b">
        <f t="shared" si="34"/>
        <v>1</v>
      </c>
      <c r="BL25" t="b">
        <f t="shared" si="20"/>
        <v>1</v>
      </c>
      <c r="BM25" t="b">
        <f t="shared" si="21"/>
        <v>1</v>
      </c>
      <c r="BN25">
        <v>20</v>
      </c>
      <c r="BO25">
        <f t="shared" si="22"/>
        <v>1</v>
      </c>
      <c r="BP25">
        <f t="shared" si="23"/>
        <v>1</v>
      </c>
    </row>
    <row r="26" spans="1:68" x14ac:dyDescent="0.25">
      <c r="A26" s="152">
        <v>124</v>
      </c>
      <c r="B26" s="10" t="str">
        <f t="shared" ref="B26:C53" si="35">VLOOKUP($A26,Loc,COLUMN(),FALSE)</f>
        <v>Western Canal</v>
      </c>
      <c r="C26" s="10" t="str">
        <f t="shared" si="35"/>
        <v>McClintock Dr</v>
      </c>
      <c r="D26" s="12">
        <f t="shared" si="24"/>
        <v>11</v>
      </c>
      <c r="E26" s="12">
        <f t="shared" si="9"/>
        <v>10</v>
      </c>
      <c r="F26" s="12">
        <f t="shared" si="10"/>
        <v>12</v>
      </c>
      <c r="G26" s="13">
        <f t="shared" si="11"/>
        <v>1.2</v>
      </c>
      <c r="H26" s="211"/>
      <c r="I26" s="205">
        <f t="shared" si="12"/>
        <v>11</v>
      </c>
      <c r="J26" s="9"/>
      <c r="K26" s="14"/>
      <c r="L26" s="14"/>
      <c r="M26" s="14"/>
      <c r="N26" s="14"/>
      <c r="O26" s="9"/>
      <c r="P26" s="27" t="s">
        <v>354</v>
      </c>
      <c r="Q26" s="9">
        <f t="shared" si="5"/>
        <v>124</v>
      </c>
      <c r="R26" s="255">
        <f t="shared" ca="1" si="25"/>
        <v>0.29545434236129947</v>
      </c>
      <c r="S26" s="255">
        <f t="shared" ca="1" si="26"/>
        <v>0.43181902262537525</v>
      </c>
      <c r="T26" s="255">
        <f t="shared" ca="1" si="27"/>
        <v>0.40909079091544076</v>
      </c>
      <c r="U26" s="255">
        <f t="shared" ca="1" si="28"/>
        <v>0.74999949386696663</v>
      </c>
      <c r="V26" s="11"/>
      <c r="W26" s="11"/>
      <c r="X26" s="11"/>
      <c r="Y26" s="11"/>
      <c r="Z26" s="11"/>
      <c r="AA26" s="11"/>
      <c r="AB26" s="11"/>
      <c r="AD26" s="52">
        <f t="shared" si="29"/>
        <v>44</v>
      </c>
      <c r="AE26" s="63">
        <f>SUMIF(Data!$U:$U,"="&amp;AV26,Data!$H:$H)/$AZ26</f>
        <v>20</v>
      </c>
      <c r="AF26" s="63">
        <f>SUMIF(Data!$U:$U,"="&amp;AW26,Data!$H:$H)/$BE26</f>
        <v>24</v>
      </c>
      <c r="AG26" s="21"/>
      <c r="AH26" s="52">
        <f t="shared" si="15"/>
        <v>44</v>
      </c>
      <c r="AI26" s="21">
        <f t="shared" si="16"/>
        <v>20</v>
      </c>
      <c r="AJ26" s="21">
        <f t="shared" si="17"/>
        <v>24</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30"/>
        <v>124AMNS</v>
      </c>
      <c r="AW26" s="21" t="str">
        <f t="shared" si="31"/>
        <v>124PMNS</v>
      </c>
      <c r="AX26" s="21" t="str">
        <f t="shared" si="32"/>
        <v>124AMNS</v>
      </c>
      <c r="AY26" s="21" t="str">
        <f t="shared" si="33"/>
        <v>124PMNS</v>
      </c>
      <c r="AZ26" s="358">
        <f t="shared" si="18"/>
        <v>1</v>
      </c>
      <c r="BA26" s="21">
        <f>SUMIF(Data!$U:$U,"="&amp;$AX26,Data!I:I)/$AZ26</f>
        <v>8</v>
      </c>
      <c r="BB26" s="21">
        <f>SUMIF(Data!$U:$U,"="&amp;$AX26,Data!J:J)/$AZ26</f>
        <v>7</v>
      </c>
      <c r="BC26" s="21">
        <f>SUMIF(Data!$U:$U,"="&amp;$AX26,Data!K:K)/$AZ26</f>
        <v>6</v>
      </c>
      <c r="BD26" s="21">
        <f>SUMIF(Data!$U:$U,"="&amp;$AX26,Data!L:L)/$AZ26</f>
        <v>16</v>
      </c>
      <c r="BE26" s="358">
        <f t="shared" si="19"/>
        <v>1</v>
      </c>
      <c r="BF26" s="16">
        <f>SUMIF(Data!$U:$U,"="&amp;$AY26,Data!I:I)/$BE26</f>
        <v>5</v>
      </c>
      <c r="BG26" s="16">
        <f>SUMIF(Data!$U:$U,"="&amp;$AY26,Data!J:J)/$BE26</f>
        <v>12</v>
      </c>
      <c r="BH26" s="16">
        <f>SUMIF(Data!$U:$U,"="&amp;$AY26,Data!K:K)/$BE26</f>
        <v>12</v>
      </c>
      <c r="BI26" s="16">
        <f>SUMIF(Data!$U:$U,"="&amp;$AY26,Data!L:L)/$BE26</f>
        <v>17</v>
      </c>
      <c r="BK26" t="b">
        <f t="shared" si="34"/>
        <v>1</v>
      </c>
      <c r="BL26" t="b">
        <f t="shared" si="20"/>
        <v>1</v>
      </c>
      <c r="BM26" t="b">
        <f t="shared" si="21"/>
        <v>1</v>
      </c>
      <c r="BN26">
        <v>21</v>
      </c>
      <c r="BO26">
        <f t="shared" si="22"/>
        <v>1</v>
      </c>
      <c r="BP26">
        <f t="shared" si="23"/>
        <v>1</v>
      </c>
    </row>
    <row r="27" spans="1:68" x14ac:dyDescent="0.25">
      <c r="A27" s="9">
        <v>126</v>
      </c>
      <c r="B27" s="10" t="str">
        <f t="shared" si="35"/>
        <v>Baseline Rd</v>
      </c>
      <c r="C27" s="10" t="str">
        <f t="shared" si="35"/>
        <v>Western Canal</v>
      </c>
      <c r="D27" s="12">
        <f t="shared" si="24"/>
        <v>9.25</v>
      </c>
      <c r="E27" s="12">
        <f t="shared" si="9"/>
        <v>6</v>
      </c>
      <c r="F27" s="12">
        <f t="shared" si="10"/>
        <v>12.5</v>
      </c>
      <c r="G27" s="13">
        <f t="shared" si="11"/>
        <v>2.0833333333333335</v>
      </c>
      <c r="H27" s="211"/>
      <c r="I27" s="205">
        <f t="shared" si="12"/>
        <v>9.25</v>
      </c>
      <c r="J27" s="9"/>
      <c r="K27" s="14"/>
      <c r="L27" s="14"/>
      <c r="M27" s="14"/>
      <c r="N27" s="14"/>
      <c r="O27" s="9"/>
      <c r="P27" s="27" t="s">
        <v>354</v>
      </c>
      <c r="Q27" s="9">
        <f t="shared" si="5"/>
        <v>126</v>
      </c>
      <c r="R27" s="255">
        <f t="shared" ca="1" si="25"/>
        <v>2.7027526331731534E-2</v>
      </c>
      <c r="S27" s="255">
        <f t="shared" ca="1" si="26"/>
        <v>0.48648668935305489</v>
      </c>
      <c r="T27" s="255">
        <f t="shared" ca="1" si="27"/>
        <v>0.32432342689090815</v>
      </c>
      <c r="U27" s="255">
        <f t="shared" ca="1" si="28"/>
        <v>0.48648578513401203</v>
      </c>
      <c r="V27" s="11"/>
      <c r="W27" s="11"/>
      <c r="X27" s="11"/>
      <c r="Y27" s="11"/>
      <c r="Z27" s="11"/>
      <c r="AA27" s="11"/>
      <c r="AB27" s="11"/>
      <c r="AD27" s="52">
        <f t="shared" si="29"/>
        <v>37</v>
      </c>
      <c r="AE27" s="63">
        <f>SUMIF(Data!$U:$U,"="&amp;AV27,Data!$H:$H)/$AZ27</f>
        <v>12</v>
      </c>
      <c r="AF27" s="63">
        <f>SUMIF(Data!$U:$U,"="&amp;AW27,Data!$H:$H)/$BE27</f>
        <v>25</v>
      </c>
      <c r="AG27" s="21"/>
      <c r="AH27" s="52">
        <f t="shared" si="15"/>
        <v>37</v>
      </c>
      <c r="AI27" s="21">
        <f t="shared" si="16"/>
        <v>12</v>
      </c>
      <c r="AJ27" s="21">
        <f t="shared" si="17"/>
        <v>25</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30"/>
        <v>126AMNS</v>
      </c>
      <c r="AW27" s="21" t="str">
        <f t="shared" si="31"/>
        <v>126PMNS</v>
      </c>
      <c r="AX27" s="21" t="str">
        <f t="shared" si="32"/>
        <v>126AMNS</v>
      </c>
      <c r="AY27" s="21" t="str">
        <f t="shared" si="33"/>
        <v>126PMNS</v>
      </c>
      <c r="AZ27" s="358">
        <f t="shared" si="18"/>
        <v>1</v>
      </c>
      <c r="BA27" s="21">
        <f>SUMIF(Data!$U:$U,"="&amp;$AX27,Data!I:I)/$AZ27</f>
        <v>1</v>
      </c>
      <c r="BB27" s="21">
        <f>SUMIF(Data!$U:$U,"="&amp;$AX27,Data!J:J)/$AZ27</f>
        <v>5</v>
      </c>
      <c r="BC27" s="21">
        <f>SUMIF(Data!$U:$U,"="&amp;$AX27,Data!K:K)/$AZ27</f>
        <v>0</v>
      </c>
      <c r="BD27" s="21">
        <f>SUMIF(Data!$U:$U,"="&amp;$AX27,Data!L:L)/$AZ27</f>
        <v>0</v>
      </c>
      <c r="BE27" s="358">
        <f t="shared" si="19"/>
        <v>1</v>
      </c>
      <c r="BF27" s="16">
        <f>SUMIF(Data!$U:$U,"="&amp;$AY27,Data!I:I)/$BE27</f>
        <v>0</v>
      </c>
      <c r="BG27" s="16">
        <f>SUMIF(Data!$U:$U,"="&amp;$AY27,Data!J:J)/$BE27</f>
        <v>13</v>
      </c>
      <c r="BH27" s="16">
        <f>SUMIF(Data!$U:$U,"="&amp;$AY27,Data!K:K)/$BE27</f>
        <v>12</v>
      </c>
      <c r="BI27" s="16">
        <f>SUMIF(Data!$U:$U,"="&amp;$AY27,Data!L:L)/$BE27</f>
        <v>18</v>
      </c>
      <c r="BK27" t="b">
        <f t="shared" si="34"/>
        <v>1</v>
      </c>
      <c r="BL27" t="b">
        <f t="shared" si="20"/>
        <v>1</v>
      </c>
      <c r="BM27" t="b">
        <f t="shared" si="21"/>
        <v>1</v>
      </c>
      <c r="BN27">
        <v>22</v>
      </c>
      <c r="BO27">
        <f t="shared" si="22"/>
        <v>1</v>
      </c>
      <c r="BP27">
        <f t="shared" si="23"/>
        <v>1</v>
      </c>
    </row>
    <row r="28" spans="1:68" x14ac:dyDescent="0.25">
      <c r="A28" s="152">
        <v>128</v>
      </c>
      <c r="B28" s="10" t="str">
        <f t="shared" si="35"/>
        <v>Alameda Dr</v>
      </c>
      <c r="C28" s="10" t="str">
        <f t="shared" si="35"/>
        <v>McClintock Dr</v>
      </c>
      <c r="D28" s="12">
        <f t="shared" si="24"/>
        <v>10</v>
      </c>
      <c r="E28" s="12">
        <f t="shared" si="9"/>
        <v>10</v>
      </c>
      <c r="F28" s="12" t="e">
        <f t="shared" si="10"/>
        <v>#N/A</v>
      </c>
      <c r="G28" s="13" t="str">
        <f t="shared" si="11"/>
        <v/>
      </c>
      <c r="H28" s="211"/>
      <c r="I28" s="205" t="e">
        <f t="shared" si="12"/>
        <v>#N/A</v>
      </c>
      <c r="J28" s="9"/>
      <c r="K28" s="14"/>
      <c r="L28" s="14"/>
      <c r="M28" s="14"/>
      <c r="N28" s="14"/>
      <c r="O28" s="9"/>
      <c r="P28" s="27" t="s">
        <v>354</v>
      </c>
      <c r="Q28" s="9">
        <f t="shared" si="5"/>
        <v>128</v>
      </c>
      <c r="R28" s="255">
        <f t="shared" ca="1" si="25"/>
        <v>5.0000707436642637E-2</v>
      </c>
      <c r="S28" s="255">
        <f t="shared" ca="1" si="26"/>
        <v>0.19999986948971485</v>
      </c>
      <c r="T28" s="255">
        <f t="shared" ca="1" si="27"/>
        <v>0.20000017025776684</v>
      </c>
      <c r="U28" s="255">
        <f t="shared" ca="1" si="28"/>
        <v>0.69999946324122153</v>
      </c>
      <c r="V28" s="11"/>
      <c r="W28" s="11"/>
      <c r="X28" s="11"/>
      <c r="Y28" s="11"/>
      <c r="Z28" s="11"/>
      <c r="AA28" s="11"/>
      <c r="AB28" s="11"/>
      <c r="AD28" s="52">
        <f t="shared" si="29"/>
        <v>20</v>
      </c>
      <c r="AE28" s="63">
        <f>SUMIF(Data!$U:$U,"="&amp;AV28,Data!$H:$H)/$AZ28</f>
        <v>20</v>
      </c>
      <c r="AF28" s="63" t="e">
        <f>SUMIF(Data!$U:$U,"="&amp;AW28,Data!$H:$H)/$BE28</f>
        <v>#N/A</v>
      </c>
      <c r="AG28" s="21"/>
      <c r="AH28" s="52">
        <f t="shared" si="15"/>
        <v>20</v>
      </c>
      <c r="AI28" s="21">
        <f t="shared" si="16"/>
        <v>20</v>
      </c>
      <c r="AJ28" s="21" t="e">
        <f t="shared" si="17"/>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30"/>
        <v>128AMNS</v>
      </c>
      <c r="AW28" s="21" t="str">
        <f t="shared" si="31"/>
        <v>128PMNS</v>
      </c>
      <c r="AX28" s="21" t="str">
        <f t="shared" si="32"/>
        <v>128AMNS</v>
      </c>
      <c r="AY28" s="21" t="str">
        <f t="shared" si="33"/>
        <v>128PMNS</v>
      </c>
      <c r="AZ28" s="358">
        <f t="shared" si="18"/>
        <v>1</v>
      </c>
      <c r="BA28" s="21">
        <f>SUMIF(Data!$U:$U,"="&amp;$AX28,Data!I:I)/$AZ28</f>
        <v>1</v>
      </c>
      <c r="BB28" s="21">
        <f>SUMIF(Data!$U:$U,"="&amp;$AX28,Data!J:J)/$AZ28</f>
        <v>4</v>
      </c>
      <c r="BC28" s="21">
        <f>SUMIF(Data!$U:$U,"="&amp;$AX28,Data!K:K)/$AZ28</f>
        <v>4</v>
      </c>
      <c r="BD28" s="21">
        <f>SUMIF(Data!$U:$U,"="&amp;$AX28,Data!L:L)/$AZ28</f>
        <v>14</v>
      </c>
      <c r="BE28" s="358" t="e">
        <f t="shared" si="19"/>
        <v>#N/A</v>
      </c>
      <c r="BF28" s="16" t="e">
        <f>SUMIF(Data!$U:$U,"="&amp;$AY28,Data!I:I)/$BE28</f>
        <v>#N/A</v>
      </c>
      <c r="BG28" s="16" t="e">
        <f>SUMIF(Data!$U:$U,"="&amp;$AY28,Data!J:J)/$BE28</f>
        <v>#N/A</v>
      </c>
      <c r="BH28" s="16" t="e">
        <f>SUMIF(Data!$U:$U,"="&amp;$AY28,Data!K:K)/$BE28</f>
        <v>#N/A</v>
      </c>
      <c r="BI28" s="16" t="e">
        <f>SUMIF(Data!$U:$U,"="&amp;$AY28,Data!L:L)/$BE28</f>
        <v>#N/A</v>
      </c>
      <c r="BK28" t="b">
        <f t="shared" si="34"/>
        <v>0</v>
      </c>
      <c r="BL28" t="b">
        <f t="shared" si="20"/>
        <v>1</v>
      </c>
      <c r="BM28" t="e">
        <f t="shared" si="21"/>
        <v>#N/A</v>
      </c>
      <c r="BN28">
        <v>23</v>
      </c>
      <c r="BO28">
        <f t="shared" si="22"/>
        <v>1</v>
      </c>
      <c r="BP28">
        <f t="shared" si="23"/>
        <v>0</v>
      </c>
    </row>
    <row r="29" spans="1:68" x14ac:dyDescent="0.25">
      <c r="A29" s="9">
        <v>129</v>
      </c>
      <c r="B29" s="10" t="str">
        <f t="shared" si="35"/>
        <v>Alameda Dr</v>
      </c>
      <c r="C29" s="10" t="str">
        <f t="shared" si="35"/>
        <v>Rural Rd</v>
      </c>
      <c r="D29" s="12">
        <f t="shared" ca="1" si="24"/>
        <v>43.875</v>
      </c>
      <c r="E29" s="12">
        <f t="shared" ca="1" si="9"/>
        <v>27</v>
      </c>
      <c r="F29" s="12">
        <f t="shared" ca="1" si="10"/>
        <v>60.75</v>
      </c>
      <c r="G29" s="13">
        <f t="shared" ca="1" si="11"/>
        <v>2.25</v>
      </c>
      <c r="H29" s="211"/>
      <c r="I29" s="205">
        <f t="shared" ca="1" si="12"/>
        <v>43.875</v>
      </c>
      <c r="J29" s="9"/>
      <c r="K29" s="14"/>
      <c r="L29" s="14"/>
      <c r="M29" s="14"/>
      <c r="N29" s="14"/>
      <c r="O29" s="9"/>
      <c r="P29" s="27" t="s">
        <v>354</v>
      </c>
      <c r="Q29" s="9">
        <f t="shared" si="5"/>
        <v>129</v>
      </c>
      <c r="R29" s="255">
        <f t="shared" ca="1" si="25"/>
        <v>0.24786267896264749</v>
      </c>
      <c r="S29" s="255">
        <f t="shared" ca="1" si="26"/>
        <v>0.24216461331233879</v>
      </c>
      <c r="T29" s="255">
        <f t="shared" ca="1" si="27"/>
        <v>0.15384517526751068</v>
      </c>
      <c r="U29" s="255">
        <f t="shared" ca="1" si="28"/>
        <v>0.50142356748540962</v>
      </c>
      <c r="V29" s="11"/>
      <c r="W29" s="11"/>
      <c r="X29" s="11"/>
      <c r="Y29" s="11"/>
      <c r="Z29" s="11"/>
      <c r="AA29" s="11"/>
      <c r="AB29" s="11"/>
      <c r="AD29" s="52">
        <f t="shared" ca="1" si="29"/>
        <v>175.5</v>
      </c>
      <c r="AE29" s="63">
        <f ca="1">SUMIF(Data!$U:$U,"="&amp;AV29,Data!$H:$H)/$AZ29</f>
        <v>54</v>
      </c>
      <c r="AF29" s="63">
        <f ca="1">SUMIF(Data!$U:$U,"="&amp;AW29,Data!$H:$H)/$BE29</f>
        <v>121.5</v>
      </c>
      <c r="AG29" s="21"/>
      <c r="AH29" s="52">
        <f t="shared" ca="1" si="15"/>
        <v>175.5</v>
      </c>
      <c r="AI29" s="21">
        <f t="shared" ca="1" si="16"/>
        <v>54</v>
      </c>
      <c r="AJ29" s="21">
        <f t="shared" ca="1" si="17"/>
        <v>121.5</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30"/>
        <v>129AMNS</v>
      </c>
      <c r="AW29" s="21" t="str">
        <f t="shared" si="31"/>
        <v>129PMNS</v>
      </c>
      <c r="AX29" s="21" t="str">
        <f t="shared" si="32"/>
        <v>129AMNS</v>
      </c>
      <c r="AY29" s="21" t="str">
        <f t="shared" si="33"/>
        <v>129PMNS</v>
      </c>
      <c r="AZ29" s="358">
        <f t="shared" ca="1" si="18"/>
        <v>2</v>
      </c>
      <c r="BA29" s="21">
        <f ca="1">SUMIF(Data!$U:$U,"="&amp;$AX29,Data!I:I)/$AZ29</f>
        <v>16.5</v>
      </c>
      <c r="BB29" s="21">
        <f ca="1">SUMIF(Data!$U:$U,"="&amp;$AX29,Data!J:J)/$AZ29</f>
        <v>9.5</v>
      </c>
      <c r="BC29" s="21">
        <f ca="1">SUMIF(Data!$U:$U,"="&amp;$AX29,Data!K:K)/$AZ29</f>
        <v>10</v>
      </c>
      <c r="BD29" s="21">
        <f ca="1">SUMIF(Data!$U:$U,"="&amp;$AX29,Data!L:L)/$AZ29</f>
        <v>48</v>
      </c>
      <c r="BE29" s="358">
        <f t="shared" ca="1" si="19"/>
        <v>2</v>
      </c>
      <c r="BF29" s="16">
        <f ca="1">SUMIF(Data!$U:$U,"="&amp;$AY29,Data!I:I)/$BE29</f>
        <v>27</v>
      </c>
      <c r="BG29" s="16">
        <f ca="1">SUMIF(Data!$U:$U,"="&amp;$AY29,Data!J:J)/$BE29</f>
        <v>33</v>
      </c>
      <c r="BH29" s="16">
        <f ca="1">SUMIF(Data!$U:$U,"="&amp;$AY29,Data!K:K)/$BE29</f>
        <v>17</v>
      </c>
      <c r="BI29" s="16">
        <f ca="1">SUMIF(Data!$U:$U,"="&amp;$AY29,Data!L:L)/$BE29</f>
        <v>40</v>
      </c>
      <c r="BK29" t="b">
        <f t="shared" ca="1" si="34"/>
        <v>1</v>
      </c>
      <c r="BL29" t="b">
        <f t="shared" ca="1" si="20"/>
        <v>1</v>
      </c>
      <c r="BM29" t="b">
        <f t="shared" ca="1" si="21"/>
        <v>1</v>
      </c>
      <c r="BN29">
        <v>24</v>
      </c>
      <c r="BO29">
        <f t="shared" si="22"/>
        <v>2</v>
      </c>
      <c r="BP29">
        <f t="shared" si="23"/>
        <v>2</v>
      </c>
    </row>
    <row r="30" spans="1:68" x14ac:dyDescent="0.25">
      <c r="A30" s="152">
        <v>131</v>
      </c>
      <c r="B30" s="10" t="str">
        <f t="shared" si="35"/>
        <v>Apache Blvd</v>
      </c>
      <c r="C30" s="10" t="str">
        <f t="shared" si="35"/>
        <v>Rural Rd</v>
      </c>
      <c r="D30" s="12">
        <f t="shared" si="24"/>
        <v>84</v>
      </c>
      <c r="E30" s="12" t="e">
        <f t="shared" si="9"/>
        <v>#N/A</v>
      </c>
      <c r="F30" s="12">
        <f t="shared" si="10"/>
        <v>84</v>
      </c>
      <c r="G30" s="13" t="str">
        <f t="shared" si="11"/>
        <v/>
      </c>
      <c r="H30" s="211"/>
      <c r="I30" s="205" t="e">
        <f t="shared" si="12"/>
        <v>#N/A</v>
      </c>
      <c r="J30" s="9"/>
      <c r="K30" s="14"/>
      <c r="L30" s="14"/>
      <c r="M30" s="14"/>
      <c r="N30" s="14"/>
      <c r="O30" s="9"/>
      <c r="P30" s="27" t="s">
        <v>354</v>
      </c>
      <c r="Q30" s="9">
        <f t="shared" si="5"/>
        <v>131</v>
      </c>
      <c r="R30" s="255">
        <f t="shared" ca="1" si="25"/>
        <v>0.19642860679782104</v>
      </c>
      <c r="S30" s="255">
        <f t="shared" ca="1" si="26"/>
        <v>1.7857065759183523E-2</v>
      </c>
      <c r="T30" s="255">
        <f t="shared" ca="1" si="27"/>
        <v>0.3214281304972319</v>
      </c>
      <c r="U30" s="255">
        <f t="shared" ca="1" si="28"/>
        <v>0.91071513286333294</v>
      </c>
      <c r="V30" s="11"/>
      <c r="W30" s="11"/>
      <c r="X30" s="11"/>
      <c r="Y30" s="11"/>
      <c r="Z30" s="11"/>
      <c r="AA30" s="11"/>
      <c r="AB30" s="11"/>
      <c r="AD30" s="52">
        <f t="shared" si="29"/>
        <v>168</v>
      </c>
      <c r="AE30" s="63" t="e">
        <f>SUMIF(Data!$U:$U,"="&amp;AV30,Data!$H:$H)/$AZ30</f>
        <v>#N/A</v>
      </c>
      <c r="AF30" s="63">
        <f>SUMIF(Data!$U:$U,"="&amp;AW30,Data!$H:$H)/$BE30</f>
        <v>168</v>
      </c>
      <c r="AG30" s="21"/>
      <c r="AH30" s="52">
        <f t="shared" si="15"/>
        <v>168</v>
      </c>
      <c r="AI30" s="21" t="e">
        <f t="shared" si="16"/>
        <v>#N/A</v>
      </c>
      <c r="AJ30" s="21">
        <f t="shared" si="17"/>
        <v>168</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30"/>
        <v>131AMNS</v>
      </c>
      <c r="AW30" s="21" t="str">
        <f t="shared" si="31"/>
        <v>131PMNS</v>
      </c>
      <c r="AX30" s="21" t="str">
        <f t="shared" si="32"/>
        <v>131AMNS</v>
      </c>
      <c r="AY30" s="21" t="str">
        <f t="shared" si="33"/>
        <v>131PMNS</v>
      </c>
      <c r="AZ30" s="358" t="e">
        <f t="shared" si="18"/>
        <v>#N/A</v>
      </c>
      <c r="BA30" s="21" t="e">
        <f>SUMIF(Data!$U:$U,"="&amp;$AX30,Data!I:I)/$AZ30</f>
        <v>#N/A</v>
      </c>
      <c r="BB30" s="21" t="e">
        <f>SUMIF(Data!$U:$U,"="&amp;$AX30,Data!J:J)/$AZ30</f>
        <v>#N/A</v>
      </c>
      <c r="BC30" s="21" t="e">
        <f>SUMIF(Data!$U:$U,"="&amp;$AX30,Data!K:K)/$AZ30</f>
        <v>#N/A</v>
      </c>
      <c r="BD30" s="21" t="e">
        <f>SUMIF(Data!$U:$U,"="&amp;$AX30,Data!L:L)/$AZ30</f>
        <v>#N/A</v>
      </c>
      <c r="BE30" s="358">
        <f t="shared" si="19"/>
        <v>1</v>
      </c>
      <c r="BF30" s="16">
        <f>SUMIF(Data!$U:$U,"="&amp;$AY30,Data!I:I)/$BE30</f>
        <v>33</v>
      </c>
      <c r="BG30" s="16">
        <f>SUMIF(Data!$U:$U,"="&amp;$AY30,Data!J:J)/$BE30</f>
        <v>3</v>
      </c>
      <c r="BH30" s="16">
        <f>SUMIF(Data!$U:$U,"="&amp;$AY30,Data!K:K)/$BE30</f>
        <v>54</v>
      </c>
      <c r="BI30" s="16">
        <f>SUMIF(Data!$U:$U,"="&amp;$AY30,Data!L:L)/$BE30</f>
        <v>153</v>
      </c>
      <c r="BK30" t="b">
        <f t="shared" si="34"/>
        <v>0</v>
      </c>
      <c r="BL30" t="b">
        <f t="shared" si="20"/>
        <v>1</v>
      </c>
      <c r="BM30" t="e">
        <f t="shared" si="21"/>
        <v>#N/A</v>
      </c>
      <c r="BN30">
        <v>25</v>
      </c>
      <c r="BO30">
        <f t="shared" si="22"/>
        <v>0</v>
      </c>
      <c r="BP30">
        <f t="shared" si="23"/>
        <v>1</v>
      </c>
    </row>
    <row r="31" spans="1:68" x14ac:dyDescent="0.25">
      <c r="A31" s="9">
        <v>132</v>
      </c>
      <c r="B31" s="10" t="str">
        <f t="shared" si="35"/>
        <v>Apache Blvd</v>
      </c>
      <c r="C31" s="10" t="str">
        <f t="shared" si="35"/>
        <v>S Dorsey Ln</v>
      </c>
      <c r="D31" s="12">
        <f t="shared" si="24"/>
        <v>7.5</v>
      </c>
      <c r="E31" s="12" t="e">
        <f t="shared" si="9"/>
        <v>#N/A</v>
      </c>
      <c r="F31" s="12">
        <f t="shared" si="10"/>
        <v>7.5</v>
      </c>
      <c r="G31" s="13" t="str">
        <f t="shared" si="11"/>
        <v/>
      </c>
      <c r="H31" s="211"/>
      <c r="I31" s="205" t="e">
        <f t="shared" si="12"/>
        <v>#N/A</v>
      </c>
      <c r="J31" s="9"/>
      <c r="K31" s="14"/>
      <c r="L31" s="14"/>
      <c r="M31" s="14"/>
      <c r="N31" s="14"/>
      <c r="O31" s="9"/>
      <c r="P31" s="27" t="s">
        <v>354</v>
      </c>
      <c r="Q31" s="9">
        <f t="shared" si="5"/>
        <v>132</v>
      </c>
      <c r="R31" s="255">
        <f t="shared" ca="1" si="25"/>
        <v>0.13333326827171113</v>
      </c>
      <c r="S31" s="255">
        <f t="shared" ca="1" si="26"/>
        <v>0.19999911367644321</v>
      </c>
      <c r="T31" s="255">
        <f t="shared" ca="1" si="27"/>
        <v>0.13333353394740508</v>
      </c>
      <c r="U31" s="255">
        <f t="shared" ca="1" si="28"/>
        <v>0.39999995576036973</v>
      </c>
      <c r="V31" s="11"/>
      <c r="W31" s="11"/>
      <c r="X31" s="11"/>
      <c r="Y31" s="11"/>
      <c r="Z31" s="11"/>
      <c r="AA31" s="11"/>
      <c r="AB31" s="11"/>
      <c r="AD31" s="52">
        <f t="shared" si="29"/>
        <v>15</v>
      </c>
      <c r="AE31" s="63" t="e">
        <f>SUMIF(Data!$U:$U,"="&amp;AV31,Data!$H:$H)/$AZ31</f>
        <v>#N/A</v>
      </c>
      <c r="AF31" s="63">
        <f>SUMIF(Data!$U:$U,"="&amp;AW31,Data!$H:$H)/$BE31</f>
        <v>15</v>
      </c>
      <c r="AG31" s="21"/>
      <c r="AH31" s="52">
        <f t="shared" si="15"/>
        <v>15</v>
      </c>
      <c r="AI31" s="21" t="e">
        <f t="shared" si="16"/>
        <v>#N/A</v>
      </c>
      <c r="AJ31" s="21">
        <f t="shared" si="17"/>
        <v>15</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30"/>
        <v>132AMNS</v>
      </c>
      <c r="AW31" s="21" t="str">
        <f t="shared" si="31"/>
        <v>132PMNS</v>
      </c>
      <c r="AX31" s="21" t="str">
        <f t="shared" si="32"/>
        <v>132AMNS</v>
      </c>
      <c r="AY31" s="21" t="str">
        <f t="shared" si="33"/>
        <v>132PMNS</v>
      </c>
      <c r="AZ31" s="358" t="e">
        <f t="shared" si="18"/>
        <v>#N/A</v>
      </c>
      <c r="BA31" s="21" t="e">
        <f>SUMIF(Data!$U:$U,"="&amp;$AX31,Data!I:I)/$AZ31</f>
        <v>#N/A</v>
      </c>
      <c r="BB31" s="21" t="e">
        <f>SUMIF(Data!$U:$U,"="&amp;$AX31,Data!J:J)/$AZ31</f>
        <v>#N/A</v>
      </c>
      <c r="BC31" s="21" t="e">
        <f>SUMIF(Data!$U:$U,"="&amp;$AX31,Data!K:K)/$AZ31</f>
        <v>#N/A</v>
      </c>
      <c r="BD31" s="21" t="e">
        <f>SUMIF(Data!$U:$U,"="&amp;$AX31,Data!L:L)/$AZ31</f>
        <v>#N/A</v>
      </c>
      <c r="BE31" s="358">
        <f t="shared" si="19"/>
        <v>1</v>
      </c>
      <c r="BF31" s="16">
        <f>SUMIF(Data!$U:$U,"="&amp;$AY31,Data!I:I)/$BE31</f>
        <v>2</v>
      </c>
      <c r="BG31" s="16">
        <f>SUMIF(Data!$U:$U,"="&amp;$AY31,Data!J:J)/$BE31</f>
        <v>3</v>
      </c>
      <c r="BH31" s="16">
        <f>SUMIF(Data!$U:$U,"="&amp;$AY31,Data!K:K)/$BE31</f>
        <v>2</v>
      </c>
      <c r="BI31" s="16">
        <f>SUMIF(Data!$U:$U,"="&amp;$AY31,Data!L:L)/$BE31</f>
        <v>6</v>
      </c>
      <c r="BK31" t="b">
        <f t="shared" si="34"/>
        <v>0</v>
      </c>
      <c r="BL31" t="b">
        <f t="shared" si="20"/>
        <v>1</v>
      </c>
      <c r="BM31" t="e">
        <f t="shared" si="21"/>
        <v>#N/A</v>
      </c>
      <c r="BN31">
        <v>26</v>
      </c>
      <c r="BO31">
        <f t="shared" si="22"/>
        <v>0</v>
      </c>
      <c r="BP31">
        <f t="shared" si="23"/>
        <v>1</v>
      </c>
    </row>
    <row r="32" spans="1:68" x14ac:dyDescent="0.25">
      <c r="A32" s="152">
        <v>133</v>
      </c>
      <c r="B32" s="10" t="str">
        <f t="shared" si="35"/>
        <v>Apache Blvd</v>
      </c>
      <c r="C32" s="10" t="str">
        <f t="shared" si="35"/>
        <v>College Ave</v>
      </c>
      <c r="D32" s="12">
        <f t="shared" ca="1" si="24"/>
        <v>169.5</v>
      </c>
      <c r="E32" s="12">
        <f t="shared" ca="1" si="9"/>
        <v>164.5</v>
      </c>
      <c r="F32" s="12">
        <f t="shared" ca="1" si="10"/>
        <v>174.5</v>
      </c>
      <c r="G32" s="13">
        <f t="shared" ca="1" si="11"/>
        <v>1.0607902735562309</v>
      </c>
      <c r="H32" s="211"/>
      <c r="I32" s="205">
        <f t="shared" ca="1" si="12"/>
        <v>169.5</v>
      </c>
      <c r="J32" s="9"/>
      <c r="K32" s="14"/>
      <c r="L32" s="14"/>
      <c r="M32" s="14"/>
      <c r="N32" s="14"/>
      <c r="O32" s="9"/>
      <c r="P32" s="27" t="s">
        <v>354</v>
      </c>
      <c r="Q32" s="9">
        <f t="shared" si="5"/>
        <v>133</v>
      </c>
      <c r="R32" s="255">
        <f t="shared" ca="1" si="25"/>
        <v>0.31858442970112999</v>
      </c>
      <c r="S32" s="255">
        <f t="shared" ca="1" si="26"/>
        <v>0.19321592455868303</v>
      </c>
      <c r="T32" s="255">
        <f t="shared" ca="1" si="27"/>
        <v>4.867299247872009E-2</v>
      </c>
      <c r="U32" s="255">
        <f t="shared" ca="1" si="28"/>
        <v>8.7021482451625623E-2</v>
      </c>
      <c r="V32" s="11"/>
      <c r="W32" s="11"/>
      <c r="X32" s="11"/>
      <c r="Y32" s="11"/>
      <c r="Z32" s="11"/>
      <c r="AA32" s="11"/>
      <c r="AB32" s="11"/>
      <c r="AD32" s="52">
        <f t="shared" ca="1" si="29"/>
        <v>678</v>
      </c>
      <c r="AE32" s="63">
        <f ca="1">SUMIF(Data!$U:$U,"="&amp;AV32,Data!$H:$H)/$AZ32</f>
        <v>329</v>
      </c>
      <c r="AF32" s="63">
        <f ca="1">SUMIF(Data!$U:$U,"="&amp;AW32,Data!$H:$H)/$BE32</f>
        <v>349</v>
      </c>
      <c r="AG32" s="21"/>
      <c r="AH32" s="52">
        <f t="shared" ca="1" si="15"/>
        <v>678</v>
      </c>
      <c r="AI32" s="21">
        <f t="shared" ca="1" si="16"/>
        <v>329</v>
      </c>
      <c r="AJ32" s="21">
        <f t="shared" ca="1" si="17"/>
        <v>349</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30"/>
        <v>133AMNS</v>
      </c>
      <c r="AW32" s="21" t="str">
        <f t="shared" si="31"/>
        <v>133PMNS</v>
      </c>
      <c r="AX32" s="21" t="str">
        <f t="shared" si="32"/>
        <v>133AMNS</v>
      </c>
      <c r="AY32" s="21" t="str">
        <f t="shared" si="33"/>
        <v>133PMNS</v>
      </c>
      <c r="AZ32" s="358">
        <f t="shared" ca="1" si="18"/>
        <v>1</v>
      </c>
      <c r="BA32" s="21">
        <f ca="1">SUMIF(Data!$U:$U,"="&amp;$AX32,Data!I:I)/$AZ32</f>
        <v>115</v>
      </c>
      <c r="BB32" s="21">
        <f ca="1">SUMIF(Data!$U:$U,"="&amp;$AX32,Data!J:J)/$AZ32</f>
        <v>79</v>
      </c>
      <c r="BC32" s="21">
        <f ca="1">SUMIF(Data!$U:$U,"="&amp;$AX32,Data!K:K)/$AZ32</f>
        <v>8</v>
      </c>
      <c r="BD32" s="21">
        <f ca="1">SUMIF(Data!$U:$U,"="&amp;$AX32,Data!L:L)/$AZ32</f>
        <v>16</v>
      </c>
      <c r="BE32" s="358">
        <f t="shared" ca="1" si="19"/>
        <v>2</v>
      </c>
      <c r="BF32" s="16">
        <f ca="1">SUMIF(Data!$U:$U,"="&amp;$AY32,Data!I:I)/$BE32</f>
        <v>101</v>
      </c>
      <c r="BG32" s="16">
        <f ca="1">SUMIF(Data!$U:$U,"="&amp;$AY32,Data!J:J)/$BE32</f>
        <v>52</v>
      </c>
      <c r="BH32" s="16">
        <f ca="1">SUMIF(Data!$U:$U,"="&amp;$AY32,Data!K:K)/$BE32</f>
        <v>25</v>
      </c>
      <c r="BI32" s="16">
        <f ca="1">SUMIF(Data!$U:$U,"="&amp;$AY32,Data!L:L)/$BE32</f>
        <v>43</v>
      </c>
      <c r="BK32" t="b">
        <f t="shared" ca="1" si="34"/>
        <v>1</v>
      </c>
      <c r="BL32" t="b">
        <f t="shared" ca="1" si="20"/>
        <v>1</v>
      </c>
      <c r="BM32" t="b">
        <f t="shared" ca="1" si="21"/>
        <v>1</v>
      </c>
      <c r="BN32">
        <v>27</v>
      </c>
      <c r="BO32">
        <f t="shared" si="22"/>
        <v>2</v>
      </c>
      <c r="BP32">
        <f t="shared" si="23"/>
        <v>2</v>
      </c>
    </row>
    <row r="33" spans="1:68" x14ac:dyDescent="0.25">
      <c r="A33" s="9">
        <v>135</v>
      </c>
      <c r="B33" s="10" t="str">
        <f t="shared" si="35"/>
        <v>Lemon St</v>
      </c>
      <c r="C33" s="10" t="str">
        <f t="shared" si="35"/>
        <v>Rural Rd</v>
      </c>
      <c r="D33" s="12">
        <f t="shared" si="24"/>
        <v>92</v>
      </c>
      <c r="E33" s="12">
        <f t="shared" ref="E33:E53" si="36">IF(AI33&gt;0,AI33/2,"")</f>
        <v>78</v>
      </c>
      <c r="F33" s="12">
        <f t="shared" ref="F33:F53" si="37">IF(AJ33&gt;0,AJ33/2,"")</f>
        <v>106</v>
      </c>
      <c r="G33" s="13">
        <f t="shared" si="11"/>
        <v>1.358974358974359</v>
      </c>
      <c r="H33" s="211"/>
      <c r="I33" s="205">
        <f t="shared" si="12"/>
        <v>92</v>
      </c>
      <c r="J33" s="9"/>
      <c r="K33" s="14"/>
      <c r="L33" s="14"/>
      <c r="M33" s="14"/>
      <c r="N33" s="14"/>
      <c r="O33" s="9"/>
      <c r="P33" s="27" t="s">
        <v>354</v>
      </c>
      <c r="Q33" s="9">
        <f t="shared" ref="Q33:Q53" si="38">A33</f>
        <v>135</v>
      </c>
      <c r="R33" s="255">
        <f t="shared" ca="1" si="25"/>
        <v>0.29347740490888857</v>
      </c>
      <c r="S33" s="255">
        <f t="shared" ca="1" si="26"/>
        <v>3.2608747466382551E-2</v>
      </c>
      <c r="T33" s="255">
        <f t="shared" ca="1" si="27"/>
        <v>0.4239136944566928</v>
      </c>
      <c r="U33" s="255">
        <f t="shared" ca="1" si="28"/>
        <v>0.92119633440867721</v>
      </c>
      <c r="V33" s="11"/>
      <c r="W33" s="11"/>
      <c r="X33" s="11"/>
      <c r="Y33" s="11"/>
      <c r="Z33" s="11"/>
      <c r="AA33" s="11"/>
      <c r="AB33" s="11"/>
      <c r="AD33" s="52">
        <f t="shared" si="29"/>
        <v>368</v>
      </c>
      <c r="AE33" s="63">
        <f>SUMIF(Data!$U:$U,"="&amp;AV33,Data!$H:$H)/$AZ33</f>
        <v>156</v>
      </c>
      <c r="AF33" s="63">
        <f>SUMIF(Data!$U:$U,"="&amp;AW33,Data!$H:$H)/$BE33</f>
        <v>212</v>
      </c>
      <c r="AG33" s="21"/>
      <c r="AH33" s="52">
        <f t="shared" si="15"/>
        <v>368</v>
      </c>
      <c r="AI33" s="21">
        <f t="shared" ref="AI33:AI53" si="39">AE33*AR33</f>
        <v>156</v>
      </c>
      <c r="AJ33" s="21">
        <f t="shared" ref="AJ33:AJ53" si="40">AF33*AS33</f>
        <v>212</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si="30"/>
        <v>135AMNS</v>
      </c>
      <c r="AW33" s="21" t="str">
        <f t="shared" si="31"/>
        <v>135PMNS</v>
      </c>
      <c r="AX33" s="21" t="str">
        <f t="shared" si="32"/>
        <v>135AMNS</v>
      </c>
      <c r="AY33" s="21" t="str">
        <f t="shared" si="33"/>
        <v>135PMNS</v>
      </c>
      <c r="AZ33" s="358">
        <f t="shared" si="18"/>
        <v>1</v>
      </c>
      <c r="BA33" s="21">
        <f>SUMIF(Data!$U:$U,"="&amp;$AX33,Data!I:I)/$AZ33</f>
        <v>54</v>
      </c>
      <c r="BB33" s="21">
        <f>SUMIF(Data!$U:$U,"="&amp;$AX33,Data!J:J)/$AZ33</f>
        <v>6</v>
      </c>
      <c r="BC33" s="21">
        <f>SUMIF(Data!$U:$U,"="&amp;$AX33,Data!K:K)/$AZ33</f>
        <v>95</v>
      </c>
      <c r="BD33" s="21">
        <f>SUMIF(Data!$U:$U,"="&amp;$AX33,Data!L:L)/$AZ33</f>
        <v>139</v>
      </c>
      <c r="BE33" s="358">
        <f t="shared" si="19"/>
        <v>1</v>
      </c>
      <c r="BF33" s="16">
        <f>SUMIF(Data!$U:$U,"="&amp;$AY33,Data!I:I)/$BE33</f>
        <v>54</v>
      </c>
      <c r="BG33" s="16">
        <f>SUMIF(Data!$U:$U,"="&amp;$AY33,Data!J:J)/$BE33</f>
        <v>6</v>
      </c>
      <c r="BH33" s="16">
        <f>SUMIF(Data!$U:$U,"="&amp;$AY33,Data!K:K)/$BE33</f>
        <v>61</v>
      </c>
      <c r="BI33" s="16">
        <f>SUMIF(Data!$U:$U,"="&amp;$AY33,Data!L:L)/$BE33</f>
        <v>200</v>
      </c>
      <c r="BK33" t="b">
        <f t="shared" si="34"/>
        <v>1</v>
      </c>
      <c r="BL33" t="b">
        <f t="shared" si="20"/>
        <v>1</v>
      </c>
      <c r="BM33" t="b">
        <f t="shared" si="21"/>
        <v>1</v>
      </c>
      <c r="BN33">
        <v>28</v>
      </c>
      <c r="BO33">
        <f t="shared" si="22"/>
        <v>1</v>
      </c>
      <c r="BP33">
        <f t="shared" si="23"/>
        <v>1</v>
      </c>
    </row>
    <row r="34" spans="1:68" x14ac:dyDescent="0.25">
      <c r="A34" s="152">
        <v>138</v>
      </c>
      <c r="B34" s="10" t="str">
        <f t="shared" si="35"/>
        <v>Broadway Rd</v>
      </c>
      <c r="C34" s="10" t="str">
        <f t="shared" si="35"/>
        <v>Rural Rd</v>
      </c>
      <c r="D34" s="12">
        <f t="shared" si="24"/>
        <v>48.25</v>
      </c>
      <c r="E34" s="12">
        <f t="shared" si="36"/>
        <v>39.5</v>
      </c>
      <c r="F34" s="12">
        <f t="shared" si="37"/>
        <v>57</v>
      </c>
      <c r="G34" s="13">
        <f t="shared" si="11"/>
        <v>1.4430379746835442</v>
      </c>
      <c r="H34" s="211"/>
      <c r="I34" s="205">
        <f t="shared" si="12"/>
        <v>48.25</v>
      </c>
      <c r="J34" s="9"/>
      <c r="K34" s="14"/>
      <c r="L34" s="14"/>
      <c r="M34" s="14"/>
      <c r="N34" s="14"/>
      <c r="O34" s="9"/>
      <c r="P34" s="27" t="s">
        <v>354</v>
      </c>
      <c r="Q34" s="9">
        <f t="shared" si="38"/>
        <v>138</v>
      </c>
      <c r="R34" s="255">
        <f t="shared" ca="1" si="25"/>
        <v>0.24870394772333485</v>
      </c>
      <c r="S34" s="255">
        <f t="shared" ca="1" si="26"/>
        <v>0.13471441951095925</v>
      </c>
      <c r="T34" s="255">
        <f t="shared" ca="1" si="27"/>
        <v>0.2487038419407788</v>
      </c>
      <c r="U34" s="255">
        <f t="shared" ca="1" si="28"/>
        <v>0.98445644801498389</v>
      </c>
      <c r="V34" s="11"/>
      <c r="W34" s="11"/>
      <c r="X34" s="11"/>
      <c r="Y34" s="11"/>
      <c r="Z34" s="11"/>
      <c r="AA34" s="11"/>
      <c r="AB34" s="11"/>
      <c r="AD34" s="52">
        <f t="shared" si="29"/>
        <v>193</v>
      </c>
      <c r="AE34" s="63">
        <f>SUMIF(Data!$U:$U,"="&amp;AV34,Data!$H:$H)/$AZ34</f>
        <v>79</v>
      </c>
      <c r="AF34" s="63">
        <f>SUMIF(Data!$U:$U,"="&amp;AW34,Data!$H:$H)/$BE34</f>
        <v>114</v>
      </c>
      <c r="AG34" s="21"/>
      <c r="AH34" s="52">
        <f t="shared" si="15"/>
        <v>193</v>
      </c>
      <c r="AI34" s="21">
        <f t="shared" si="39"/>
        <v>79</v>
      </c>
      <c r="AJ34" s="21">
        <f t="shared" si="40"/>
        <v>114</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0"/>
        <v>138AMNS</v>
      </c>
      <c r="AW34" s="21" t="str">
        <f t="shared" si="31"/>
        <v>138PMNS</v>
      </c>
      <c r="AX34" s="21" t="str">
        <f t="shared" si="32"/>
        <v>138AMNS</v>
      </c>
      <c r="AY34" s="21" t="str">
        <f t="shared" si="33"/>
        <v>138PMNS</v>
      </c>
      <c r="AZ34" s="358">
        <f t="shared" si="18"/>
        <v>1</v>
      </c>
      <c r="BA34" s="21">
        <f>SUMIF(Data!$U:$U,"="&amp;$AX34,Data!I:I)/$AZ34</f>
        <v>24</v>
      </c>
      <c r="BB34" s="21">
        <f>SUMIF(Data!$U:$U,"="&amp;$AX34,Data!J:J)/$AZ34</f>
        <v>14</v>
      </c>
      <c r="BC34" s="21">
        <f>SUMIF(Data!$U:$U,"="&amp;$AX34,Data!K:K)/$AZ34</f>
        <v>23</v>
      </c>
      <c r="BD34" s="21">
        <f>SUMIF(Data!$U:$U,"="&amp;$AX34,Data!L:L)/$AZ34</f>
        <v>77</v>
      </c>
      <c r="BE34" s="358">
        <f t="shared" si="19"/>
        <v>1</v>
      </c>
      <c r="BF34" s="16">
        <f>SUMIF(Data!$U:$U,"="&amp;$AY34,Data!I:I)/$BE34</f>
        <v>24</v>
      </c>
      <c r="BG34" s="16">
        <f>SUMIF(Data!$U:$U,"="&amp;$AY34,Data!J:J)/$BE34</f>
        <v>12</v>
      </c>
      <c r="BH34" s="16">
        <f>SUMIF(Data!$U:$U,"="&amp;$AY34,Data!K:K)/$BE34</f>
        <v>25</v>
      </c>
      <c r="BI34" s="16">
        <f>SUMIF(Data!$U:$U,"="&amp;$AY34,Data!L:L)/$BE34</f>
        <v>113</v>
      </c>
      <c r="BK34" t="b">
        <f t="shared" si="34"/>
        <v>1</v>
      </c>
      <c r="BL34" t="b">
        <f t="shared" si="20"/>
        <v>1</v>
      </c>
      <c r="BM34" t="b">
        <f t="shared" si="21"/>
        <v>1</v>
      </c>
      <c r="BN34">
        <v>29</v>
      </c>
      <c r="BO34">
        <f t="shared" si="22"/>
        <v>1</v>
      </c>
      <c r="BP34">
        <f t="shared" si="23"/>
        <v>1</v>
      </c>
    </row>
    <row r="35" spans="1:68" x14ac:dyDescent="0.25">
      <c r="A35" s="9">
        <v>139</v>
      </c>
      <c r="B35" s="10" t="str">
        <f t="shared" si="35"/>
        <v>Broadway Rd</v>
      </c>
      <c r="C35" s="10" t="str">
        <f t="shared" si="35"/>
        <v>College Ave</v>
      </c>
      <c r="D35" s="12">
        <f t="shared" si="24"/>
        <v>130.25</v>
      </c>
      <c r="E35" s="12">
        <f t="shared" si="36"/>
        <v>123</v>
      </c>
      <c r="F35" s="12">
        <f t="shared" si="37"/>
        <v>137.5</v>
      </c>
      <c r="G35" s="13">
        <f t="shared" si="11"/>
        <v>1.1178861788617886</v>
      </c>
      <c r="H35" s="211"/>
      <c r="I35" s="205">
        <f t="shared" si="12"/>
        <v>130.25</v>
      </c>
      <c r="J35" s="9"/>
      <c r="K35" s="14"/>
      <c r="L35" s="14"/>
      <c r="M35" s="14"/>
      <c r="N35" s="14"/>
      <c r="O35" s="9"/>
      <c r="P35" s="27" t="s">
        <v>354</v>
      </c>
      <c r="Q35" s="9">
        <f t="shared" si="38"/>
        <v>139</v>
      </c>
      <c r="R35" s="255">
        <f t="shared" ca="1" si="25"/>
        <v>0.26679527133438613</v>
      </c>
      <c r="S35" s="255">
        <f t="shared" ca="1" si="26"/>
        <v>0.35700581082251698</v>
      </c>
      <c r="T35" s="255">
        <f t="shared" ca="1" si="27"/>
        <v>1.5355446582150017E-2</v>
      </c>
      <c r="U35" s="255">
        <f t="shared" ca="1" si="28"/>
        <v>9.4050303521422421E-2</v>
      </c>
      <c r="V35" s="11"/>
      <c r="W35" s="11"/>
      <c r="X35" s="11"/>
      <c r="Y35" s="11"/>
      <c r="Z35" s="11"/>
      <c r="AA35" s="11"/>
      <c r="AB35" s="11"/>
      <c r="AD35" s="52">
        <f t="shared" si="29"/>
        <v>521</v>
      </c>
      <c r="AE35" s="63">
        <f>SUMIF(Data!$U:$U,"="&amp;AV35,Data!$H:$H)/$AZ35</f>
        <v>246</v>
      </c>
      <c r="AF35" s="63">
        <f>SUMIF(Data!$U:$U,"="&amp;AW35,Data!$H:$H)/$BE35</f>
        <v>275</v>
      </c>
      <c r="AG35" s="21"/>
      <c r="AH35" s="52">
        <f t="shared" si="15"/>
        <v>521</v>
      </c>
      <c r="AI35" s="21">
        <f t="shared" si="39"/>
        <v>246</v>
      </c>
      <c r="AJ35" s="21">
        <f t="shared" si="40"/>
        <v>275</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0"/>
        <v>139AMNS</v>
      </c>
      <c r="AW35" s="21" t="str">
        <f t="shared" si="31"/>
        <v>139PMNS</v>
      </c>
      <c r="AX35" s="21" t="str">
        <f t="shared" si="32"/>
        <v>139AMNS</v>
      </c>
      <c r="AY35" s="21" t="str">
        <f t="shared" si="33"/>
        <v>139PMNS</v>
      </c>
      <c r="AZ35" s="358">
        <f t="shared" si="18"/>
        <v>1</v>
      </c>
      <c r="BA35" s="21">
        <f>SUMIF(Data!$U:$U,"="&amp;$AX35,Data!I:I)/$AZ35</f>
        <v>72</v>
      </c>
      <c r="BB35" s="21">
        <f>SUMIF(Data!$U:$U,"="&amp;$AX35,Data!J:J)/$AZ35</f>
        <v>100</v>
      </c>
      <c r="BC35" s="21">
        <f>SUMIF(Data!$U:$U,"="&amp;$AX35,Data!K:K)/$AZ35</f>
        <v>2</v>
      </c>
      <c r="BD35" s="21">
        <f>SUMIF(Data!$U:$U,"="&amp;$AX35,Data!L:L)/$AZ35</f>
        <v>14</v>
      </c>
      <c r="BE35" s="358">
        <f t="shared" si="19"/>
        <v>1</v>
      </c>
      <c r="BF35" s="16">
        <f>SUMIF(Data!$U:$U,"="&amp;$AY35,Data!I:I)/$BE35</f>
        <v>67</v>
      </c>
      <c r="BG35" s="16">
        <f>SUMIF(Data!$U:$U,"="&amp;$AY35,Data!J:J)/$BE35</f>
        <v>86</v>
      </c>
      <c r="BH35" s="16">
        <f>SUMIF(Data!$U:$U,"="&amp;$AY35,Data!K:K)/$BE35</f>
        <v>6</v>
      </c>
      <c r="BI35" s="16">
        <f>SUMIF(Data!$U:$U,"="&amp;$AY35,Data!L:L)/$BE35</f>
        <v>35</v>
      </c>
      <c r="BK35" t="b">
        <f t="shared" si="34"/>
        <v>1</v>
      </c>
      <c r="BL35" t="b">
        <f t="shared" si="20"/>
        <v>1</v>
      </c>
      <c r="BM35" t="b">
        <f t="shared" si="21"/>
        <v>1</v>
      </c>
      <c r="BN35">
        <v>30</v>
      </c>
      <c r="BO35">
        <f t="shared" si="22"/>
        <v>1</v>
      </c>
      <c r="BP35">
        <f t="shared" si="23"/>
        <v>1</v>
      </c>
    </row>
    <row r="36" spans="1:68" x14ac:dyDescent="0.25">
      <c r="A36" s="152">
        <v>141</v>
      </c>
      <c r="B36" s="10" t="str">
        <f t="shared" si="35"/>
        <v>Southern Ave</v>
      </c>
      <c r="C36" s="10" t="str">
        <f t="shared" si="35"/>
        <v>College Ave</v>
      </c>
      <c r="D36" s="12">
        <f t="shared" si="24"/>
        <v>48</v>
      </c>
      <c r="E36" s="12">
        <f t="shared" si="36"/>
        <v>38.5</v>
      </c>
      <c r="F36" s="12">
        <f t="shared" si="37"/>
        <v>57.5</v>
      </c>
      <c r="G36" s="13">
        <f t="shared" si="11"/>
        <v>1.4935064935064934</v>
      </c>
      <c r="H36" s="211"/>
      <c r="I36" s="205">
        <f t="shared" si="12"/>
        <v>48</v>
      </c>
      <c r="J36" s="9"/>
      <c r="K36" s="14"/>
      <c r="L36" s="14"/>
      <c r="M36" s="14"/>
      <c r="N36" s="14"/>
      <c r="O36" s="9"/>
      <c r="P36" s="27" t="s">
        <v>354</v>
      </c>
      <c r="Q36" s="9">
        <f t="shared" si="38"/>
        <v>141</v>
      </c>
      <c r="R36" s="255">
        <f t="shared" ca="1" si="25"/>
        <v>0.23958347057639737</v>
      </c>
      <c r="S36" s="255">
        <f t="shared" ca="1" si="26"/>
        <v>0.46874945883179486</v>
      </c>
      <c r="T36" s="255">
        <f t="shared" ca="1" si="27"/>
        <v>4.6875620788388903E-2</v>
      </c>
      <c r="U36" s="255">
        <f t="shared" ca="1" si="28"/>
        <v>7.2917433880871088E-2</v>
      </c>
      <c r="V36" s="11"/>
      <c r="W36" s="11"/>
      <c r="X36" s="11"/>
      <c r="Y36" s="11"/>
      <c r="Z36" s="11"/>
      <c r="AA36" s="11"/>
      <c r="AB36" s="11"/>
      <c r="AD36" s="52">
        <f t="shared" si="29"/>
        <v>192</v>
      </c>
      <c r="AE36" s="63">
        <f>SUMIF(Data!$U:$U,"="&amp;AV36,Data!$H:$H)/$AZ36</f>
        <v>77</v>
      </c>
      <c r="AF36" s="63">
        <f>SUMIF(Data!$U:$U,"="&amp;AW36,Data!$H:$H)/$BE36</f>
        <v>115</v>
      </c>
      <c r="AG36" s="21"/>
      <c r="AH36" s="52">
        <f t="shared" si="15"/>
        <v>192</v>
      </c>
      <c r="AI36" s="21">
        <f t="shared" si="39"/>
        <v>77</v>
      </c>
      <c r="AJ36" s="21">
        <f t="shared" si="40"/>
        <v>115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0"/>
        <v>141AMNS</v>
      </c>
      <c r="AW36" s="21" t="str">
        <f t="shared" si="31"/>
        <v>141PMNS</v>
      </c>
      <c r="AX36" s="21" t="str">
        <f t="shared" si="32"/>
        <v>141AMNS</v>
      </c>
      <c r="AY36" s="21" t="str">
        <f t="shared" si="33"/>
        <v>141PMNS</v>
      </c>
      <c r="AZ36" s="358">
        <f t="shared" si="18"/>
        <v>1</v>
      </c>
      <c r="BA36" s="21">
        <f>SUMIF(Data!$U:$U,"="&amp;$AX36,Data!I:I)/$AZ36</f>
        <v>23</v>
      </c>
      <c r="BB36" s="21">
        <f>SUMIF(Data!$U:$U,"="&amp;$AX36,Data!J:J)/$AZ36</f>
        <v>37</v>
      </c>
      <c r="BC36" s="21">
        <f>SUMIF(Data!$U:$U,"="&amp;$AX36,Data!K:K)/$AZ36</f>
        <v>5</v>
      </c>
      <c r="BD36" s="21">
        <f>SUMIF(Data!$U:$U,"="&amp;$AX36,Data!L:L)/$AZ36</f>
        <v>6</v>
      </c>
      <c r="BE36" s="358">
        <f t="shared" si="19"/>
        <v>1</v>
      </c>
      <c r="BF36" s="16">
        <f>SUMIF(Data!$U:$U,"="&amp;$AY36,Data!I:I)/$BE36</f>
        <v>23</v>
      </c>
      <c r="BG36" s="16">
        <f>SUMIF(Data!$U:$U,"="&amp;$AY36,Data!J:J)/$BE36</f>
        <v>53</v>
      </c>
      <c r="BH36" s="16">
        <f>SUMIF(Data!$U:$U,"="&amp;$AY36,Data!K:K)/$BE36</f>
        <v>4</v>
      </c>
      <c r="BI36" s="16">
        <f>SUMIF(Data!$U:$U,"="&amp;$AY36,Data!L:L)/$BE36</f>
        <v>8</v>
      </c>
      <c r="BK36" t="b">
        <f t="shared" si="34"/>
        <v>1</v>
      </c>
      <c r="BL36" t="b">
        <f t="shared" si="20"/>
        <v>1</v>
      </c>
      <c r="BM36" t="b">
        <f t="shared" si="21"/>
        <v>1</v>
      </c>
      <c r="BN36">
        <v>31</v>
      </c>
      <c r="BO36">
        <f t="shared" si="22"/>
        <v>1</v>
      </c>
      <c r="BP36">
        <f t="shared" si="23"/>
        <v>1</v>
      </c>
    </row>
    <row r="37" spans="1:68" x14ac:dyDescent="0.25">
      <c r="A37" s="9">
        <v>142</v>
      </c>
      <c r="B37" s="10" t="str">
        <f t="shared" si="35"/>
        <v>Southern Ave</v>
      </c>
      <c r="C37" s="10" t="str">
        <f t="shared" si="35"/>
        <v>Rural Rd</v>
      </c>
      <c r="D37" s="12">
        <f t="shared" si="24"/>
        <v>21.25</v>
      </c>
      <c r="E37" s="12">
        <f t="shared" si="36"/>
        <v>15</v>
      </c>
      <c r="F37" s="12">
        <f t="shared" si="37"/>
        <v>27.5</v>
      </c>
      <c r="G37" s="13">
        <f t="shared" si="11"/>
        <v>1.8333333333333333</v>
      </c>
      <c r="H37" s="211"/>
      <c r="I37" s="205">
        <f t="shared" si="12"/>
        <v>21.25</v>
      </c>
      <c r="J37" s="9"/>
      <c r="K37" s="14"/>
      <c r="L37" s="14"/>
      <c r="M37" s="14"/>
      <c r="N37" s="14"/>
      <c r="O37" s="9"/>
      <c r="P37" s="27" t="s">
        <v>354</v>
      </c>
      <c r="Q37" s="9">
        <f t="shared" si="38"/>
        <v>142</v>
      </c>
      <c r="R37" s="255">
        <f t="shared" ca="1" si="25"/>
        <v>0.14117645954994948</v>
      </c>
      <c r="S37" s="255">
        <f t="shared" ca="1" si="26"/>
        <v>0.15294210598544863</v>
      </c>
      <c r="T37" s="255">
        <f t="shared" ca="1" si="27"/>
        <v>0.27058882869118206</v>
      </c>
      <c r="U37" s="255">
        <f t="shared" ca="1" si="28"/>
        <v>0.92941233325979744</v>
      </c>
      <c r="V37" s="11"/>
      <c r="W37" s="11"/>
      <c r="X37" s="11"/>
      <c r="Y37" s="11"/>
      <c r="Z37" s="11"/>
      <c r="AA37" s="11"/>
      <c r="AB37" s="11"/>
      <c r="AD37" s="52">
        <f t="shared" si="29"/>
        <v>85</v>
      </c>
      <c r="AE37" s="63">
        <f>SUMIF(Data!$U:$U,"="&amp;AV37,Data!$H:$H)/$AZ37</f>
        <v>30</v>
      </c>
      <c r="AF37" s="63">
        <f>SUMIF(Data!$U:$U,"="&amp;AW37,Data!$H:$H)/$BE37</f>
        <v>55</v>
      </c>
      <c r="AG37" s="21"/>
      <c r="AH37" s="52">
        <f t="shared" si="15"/>
        <v>85</v>
      </c>
      <c r="AI37" s="21">
        <f t="shared" si="39"/>
        <v>30</v>
      </c>
      <c r="AJ37" s="21">
        <f t="shared" si="40"/>
        <v>55</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0"/>
        <v>142AMNS</v>
      </c>
      <c r="AW37" s="21" t="str">
        <f t="shared" si="31"/>
        <v>142PMNS</v>
      </c>
      <c r="AX37" s="21" t="str">
        <f t="shared" si="32"/>
        <v>142AMNS</v>
      </c>
      <c r="AY37" s="21" t="str">
        <f t="shared" si="33"/>
        <v>142PMNS</v>
      </c>
      <c r="AZ37" s="358">
        <f t="shared" si="18"/>
        <v>1</v>
      </c>
      <c r="BA37" s="21">
        <f>SUMIF(Data!$U:$U,"="&amp;$AX37,Data!I:I)/$AZ37</f>
        <v>6</v>
      </c>
      <c r="BB37" s="21">
        <f>SUMIF(Data!$U:$U,"="&amp;$AX37,Data!J:J)/$AZ37</f>
        <v>8</v>
      </c>
      <c r="BC37" s="21">
        <f>SUMIF(Data!$U:$U,"="&amp;$AX37,Data!K:K)/$AZ37</f>
        <v>7</v>
      </c>
      <c r="BD37" s="21">
        <f>SUMIF(Data!$U:$U,"="&amp;$AX37,Data!L:L)/$AZ37</f>
        <v>28</v>
      </c>
      <c r="BE37" s="358">
        <f t="shared" si="19"/>
        <v>1</v>
      </c>
      <c r="BF37" s="16">
        <f>SUMIF(Data!$U:$U,"="&amp;$AY37,Data!I:I)/$BE37</f>
        <v>6</v>
      </c>
      <c r="BG37" s="16">
        <f>SUMIF(Data!$U:$U,"="&amp;$AY37,Data!J:J)/$BE37</f>
        <v>5</v>
      </c>
      <c r="BH37" s="16">
        <f>SUMIF(Data!$U:$U,"="&amp;$AY37,Data!K:K)/$BE37</f>
        <v>16</v>
      </c>
      <c r="BI37" s="16">
        <f>SUMIF(Data!$U:$U,"="&amp;$AY37,Data!L:L)/$BE37</f>
        <v>51</v>
      </c>
      <c r="BK37" t="b">
        <f t="shared" si="34"/>
        <v>1</v>
      </c>
      <c r="BL37" t="b">
        <f t="shared" si="20"/>
        <v>1</v>
      </c>
      <c r="BM37" t="b">
        <f t="shared" si="21"/>
        <v>1</v>
      </c>
      <c r="BN37">
        <v>32</v>
      </c>
      <c r="BO37">
        <f t="shared" si="22"/>
        <v>1</v>
      </c>
      <c r="BP37">
        <f t="shared" si="23"/>
        <v>1</v>
      </c>
    </row>
    <row r="38" spans="1:68" x14ac:dyDescent="0.25">
      <c r="A38" s="152">
        <v>143</v>
      </c>
      <c r="B38" s="10" t="str">
        <f t="shared" si="35"/>
        <v>Southern Ave</v>
      </c>
      <c r="C38" s="10" t="str">
        <f t="shared" si="35"/>
        <v>Hardy Dr</v>
      </c>
      <c r="D38" s="12">
        <f t="shared" ref="D38:D69" si="41">IF(BL38,IF(BK38,AH38/4,AH38/2),"")</f>
        <v>20.25</v>
      </c>
      <c r="E38" s="12">
        <f t="shared" si="36"/>
        <v>21</v>
      </c>
      <c r="F38" s="12">
        <f t="shared" si="37"/>
        <v>19.5</v>
      </c>
      <c r="G38" s="13">
        <f t="shared" si="11"/>
        <v>0.9285714285714286</v>
      </c>
      <c r="H38" s="211"/>
      <c r="I38" s="205">
        <f t="shared" ref="I38:I69" si="42">IF(BM38,AD38/4,AD38/2)</f>
        <v>20.25</v>
      </c>
      <c r="J38" s="9"/>
      <c r="K38" s="14"/>
      <c r="L38" s="14"/>
      <c r="M38" s="14"/>
      <c r="N38" s="14"/>
      <c r="O38" s="9"/>
      <c r="P38" s="27" t="s">
        <v>354</v>
      </c>
      <c r="Q38" s="9">
        <f t="shared" si="38"/>
        <v>143</v>
      </c>
      <c r="R38" s="255">
        <f t="shared" ca="1" si="25"/>
        <v>0.22222240717567543</v>
      </c>
      <c r="S38" s="255">
        <f t="shared" ca="1" si="26"/>
        <v>0.56790078529548604</v>
      </c>
      <c r="T38" s="255">
        <f t="shared" ca="1" si="27"/>
        <v>0.11111075347321009</v>
      </c>
      <c r="U38" s="255">
        <f t="shared" ca="1" si="28"/>
        <v>0.28395110693234932</v>
      </c>
      <c r="V38" s="11"/>
      <c r="W38" s="11"/>
      <c r="X38" s="11"/>
      <c r="Y38" s="11"/>
      <c r="Z38" s="11"/>
      <c r="AA38" s="11"/>
      <c r="AB38" s="11"/>
      <c r="AD38" s="52">
        <f t="shared" si="29"/>
        <v>81</v>
      </c>
      <c r="AE38" s="63">
        <f>SUMIF(Data!$U:$U,"="&amp;AV38,Data!$H:$H)/$AZ38</f>
        <v>42</v>
      </c>
      <c r="AF38" s="63">
        <f>SUMIF(Data!$U:$U,"="&amp;AW38,Data!$H:$H)/$BE38</f>
        <v>39</v>
      </c>
      <c r="AG38" s="21"/>
      <c r="AH38" s="52">
        <f t="shared" si="15"/>
        <v>81</v>
      </c>
      <c r="AI38" s="21">
        <f t="shared" si="39"/>
        <v>42</v>
      </c>
      <c r="AJ38" s="21">
        <f t="shared" si="40"/>
        <v>39</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0"/>
        <v>143AMNS</v>
      </c>
      <c r="AW38" s="21" t="str">
        <f t="shared" si="31"/>
        <v>143PMNS</v>
      </c>
      <c r="AX38" s="21" t="str">
        <f t="shared" si="32"/>
        <v>143AMNS</v>
      </c>
      <c r="AY38" s="21" t="str">
        <f t="shared" si="33"/>
        <v>143PMNS</v>
      </c>
      <c r="AZ38" s="358">
        <f t="shared" si="18"/>
        <v>1</v>
      </c>
      <c r="BA38" s="21">
        <f>SUMIF(Data!$U:$U,"="&amp;$AX38,Data!I:I)/$AZ38</f>
        <v>9</v>
      </c>
      <c r="BB38" s="21">
        <f>SUMIF(Data!$U:$U,"="&amp;$AX38,Data!J:J)/$AZ38</f>
        <v>27</v>
      </c>
      <c r="BC38" s="21">
        <f>SUMIF(Data!$U:$U,"="&amp;$AX38,Data!K:K)/$AZ38</f>
        <v>5</v>
      </c>
      <c r="BD38" s="21">
        <f>SUMIF(Data!$U:$U,"="&amp;$AX38,Data!L:L)/$AZ38</f>
        <v>12</v>
      </c>
      <c r="BE38" s="358">
        <f t="shared" si="19"/>
        <v>1</v>
      </c>
      <c r="BF38" s="16">
        <f>SUMIF(Data!$U:$U,"="&amp;$AY38,Data!I:I)/$BE38</f>
        <v>9</v>
      </c>
      <c r="BG38" s="16">
        <f>SUMIF(Data!$U:$U,"="&amp;$AY38,Data!J:J)/$BE38</f>
        <v>19</v>
      </c>
      <c r="BH38" s="16">
        <f>SUMIF(Data!$U:$U,"="&amp;$AY38,Data!K:K)/$BE38</f>
        <v>4</v>
      </c>
      <c r="BI38" s="16">
        <f>SUMIF(Data!$U:$U,"="&amp;$AY38,Data!L:L)/$BE38</f>
        <v>11</v>
      </c>
      <c r="BK38" t="b">
        <f t="shared" si="34"/>
        <v>1</v>
      </c>
      <c r="BL38" t="b">
        <f t="shared" ref="BL38:BL69" si="43">AH38&gt;0</f>
        <v>1</v>
      </c>
      <c r="BM38" t="b">
        <f t="shared" ref="BM38:BM69" si="44">AND(AE38&gt;0,AF38&gt;0,ISNUMBER(AE38))</f>
        <v>1</v>
      </c>
      <c r="BN38">
        <v>33</v>
      </c>
      <c r="BO38">
        <f t="shared" ref="BO38:BO69" si="45">INDEX(AM_reps,1,$BN38)</f>
        <v>1</v>
      </c>
      <c r="BP38">
        <f t="shared" ref="BP38:BP69" si="46">INDEX(PM_reps,1,$BN38)</f>
        <v>1</v>
      </c>
    </row>
    <row r="39" spans="1:68" x14ac:dyDescent="0.25">
      <c r="A39" s="9">
        <v>144</v>
      </c>
      <c r="B39" s="10" t="str">
        <f t="shared" si="35"/>
        <v>Southern Ave</v>
      </c>
      <c r="C39" s="10" t="str">
        <f t="shared" si="35"/>
        <v>Mill Ave</v>
      </c>
      <c r="D39" s="12">
        <f t="shared" si="41"/>
        <v>19.25</v>
      </c>
      <c r="E39" s="12">
        <f t="shared" si="36"/>
        <v>18</v>
      </c>
      <c r="F39" s="12">
        <f t="shared" si="37"/>
        <v>20.5</v>
      </c>
      <c r="G39" s="13">
        <f t="shared" si="11"/>
        <v>1.1388888888888888</v>
      </c>
      <c r="H39" s="211"/>
      <c r="I39" s="205">
        <f t="shared" si="42"/>
        <v>19.25</v>
      </c>
      <c r="J39" s="9"/>
      <c r="K39" s="14"/>
      <c r="L39" s="14"/>
      <c r="M39" s="14"/>
      <c r="N39" s="14"/>
      <c r="O39" s="9"/>
      <c r="P39" s="27" t="s">
        <v>354</v>
      </c>
      <c r="Q39" s="9">
        <f t="shared" si="38"/>
        <v>144</v>
      </c>
      <c r="R39" s="255">
        <f t="shared" ca="1" si="25"/>
        <v>0.22077865576206152</v>
      </c>
      <c r="S39" s="255">
        <f t="shared" ca="1" si="26"/>
        <v>9.0908938846654186E-2</v>
      </c>
      <c r="T39" s="255">
        <f t="shared" ca="1" si="27"/>
        <v>0.42857232720271371</v>
      </c>
      <c r="U39" s="255">
        <f t="shared" ca="1" si="28"/>
        <v>0.93506394423706451</v>
      </c>
      <c r="V39" s="11"/>
      <c r="W39" s="11"/>
      <c r="X39" s="11"/>
      <c r="Y39" s="11"/>
      <c r="Z39" s="11"/>
      <c r="AA39" s="11"/>
      <c r="AB39" s="11"/>
      <c r="AD39" s="52">
        <f t="shared" si="29"/>
        <v>77</v>
      </c>
      <c r="AE39" s="63">
        <f>SUMIF(Data!$U:$U,"="&amp;AV39,Data!$H:$H)/$AZ39</f>
        <v>36</v>
      </c>
      <c r="AF39" s="63">
        <f>SUMIF(Data!$U:$U,"="&amp;AW39,Data!$H:$H)/$BE39</f>
        <v>41</v>
      </c>
      <c r="AG39" s="21"/>
      <c r="AH39" s="52">
        <f t="shared" si="15"/>
        <v>77</v>
      </c>
      <c r="AI39" s="21">
        <f t="shared" si="39"/>
        <v>36</v>
      </c>
      <c r="AJ39" s="21">
        <f t="shared" si="40"/>
        <v>41</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0"/>
        <v>144AMNS</v>
      </c>
      <c r="AW39" s="21" t="str">
        <f t="shared" si="31"/>
        <v>144PMNS</v>
      </c>
      <c r="AX39" s="21" t="str">
        <f t="shared" si="32"/>
        <v>144AMNS</v>
      </c>
      <c r="AY39" s="21" t="str">
        <f t="shared" si="33"/>
        <v>144PMNS</v>
      </c>
      <c r="AZ39" s="358">
        <f t="shared" si="18"/>
        <v>1</v>
      </c>
      <c r="BA39" s="21">
        <f>SUMIF(Data!$U:$U,"="&amp;$AX39,Data!I:I)/$AZ39</f>
        <v>3</v>
      </c>
      <c r="BB39" s="21">
        <f>SUMIF(Data!$U:$U,"="&amp;$AX39,Data!J:J)/$AZ39</f>
        <v>2</v>
      </c>
      <c r="BC39" s="21">
        <f>SUMIF(Data!$U:$U,"="&amp;$AX39,Data!K:K)/$AZ39</f>
        <v>20</v>
      </c>
      <c r="BD39" s="21">
        <f>SUMIF(Data!$U:$U,"="&amp;$AX39,Data!L:L)/$AZ39</f>
        <v>33</v>
      </c>
      <c r="BE39" s="358">
        <f t="shared" si="19"/>
        <v>1</v>
      </c>
      <c r="BF39" s="16">
        <f>SUMIF(Data!$U:$U,"="&amp;$AY39,Data!I:I)/$BE39</f>
        <v>14</v>
      </c>
      <c r="BG39" s="16">
        <f>SUMIF(Data!$U:$U,"="&amp;$AY39,Data!J:J)/$BE39</f>
        <v>5</v>
      </c>
      <c r="BH39" s="16">
        <f>SUMIF(Data!$U:$U,"="&amp;$AY39,Data!K:K)/$BE39</f>
        <v>13</v>
      </c>
      <c r="BI39" s="16">
        <f>SUMIF(Data!$U:$U,"="&amp;$AY39,Data!L:L)/$BE39</f>
        <v>39</v>
      </c>
      <c r="BK39" t="b">
        <f t="shared" si="34"/>
        <v>1</v>
      </c>
      <c r="BL39" t="b">
        <f t="shared" si="43"/>
        <v>1</v>
      </c>
      <c r="BM39" t="b">
        <f t="shared" si="44"/>
        <v>1</v>
      </c>
      <c r="BN39">
        <v>34</v>
      </c>
      <c r="BO39">
        <f t="shared" si="45"/>
        <v>1</v>
      </c>
      <c r="BP39">
        <f t="shared" si="46"/>
        <v>1</v>
      </c>
    </row>
    <row r="40" spans="1:68" x14ac:dyDescent="0.25">
      <c r="A40" s="152">
        <v>145</v>
      </c>
      <c r="B40" s="10" t="str">
        <f t="shared" si="35"/>
        <v>Alameda Dr</v>
      </c>
      <c r="C40" s="10" t="str">
        <f t="shared" si="35"/>
        <v>Mill Ave</v>
      </c>
      <c r="D40" s="12">
        <f t="shared" si="41"/>
        <v>12</v>
      </c>
      <c r="E40" s="12">
        <f t="shared" si="36"/>
        <v>10.5</v>
      </c>
      <c r="F40" s="12">
        <f t="shared" si="37"/>
        <v>13.5</v>
      </c>
      <c r="G40" s="13">
        <f t="shared" si="11"/>
        <v>1.2857142857142858</v>
      </c>
      <c r="H40" s="211"/>
      <c r="I40" s="205">
        <f t="shared" si="42"/>
        <v>12</v>
      </c>
      <c r="J40" s="9"/>
      <c r="K40" s="14"/>
      <c r="L40" s="14"/>
      <c r="M40" s="14"/>
      <c r="N40" s="14"/>
      <c r="O40" s="9"/>
      <c r="P40" s="27" t="s">
        <v>354</v>
      </c>
      <c r="Q40" s="9">
        <f t="shared" si="38"/>
        <v>145</v>
      </c>
      <c r="R40" s="255">
        <f t="shared" ca="1" si="25"/>
        <v>0.10416608841822603</v>
      </c>
      <c r="S40" s="255">
        <f t="shared" ca="1" si="26"/>
        <v>0.22916699942011848</v>
      </c>
      <c r="T40" s="255">
        <f t="shared" ca="1" si="27"/>
        <v>0.18750068912628295</v>
      </c>
      <c r="U40" s="255">
        <f t="shared" ca="1" si="28"/>
        <v>0.39583328196834217</v>
      </c>
      <c r="V40" s="11"/>
      <c r="W40" s="11"/>
      <c r="X40" s="11"/>
      <c r="Y40" s="11"/>
      <c r="Z40" s="11"/>
      <c r="AA40" s="11"/>
      <c r="AB40" s="11"/>
      <c r="AD40" s="52">
        <f t="shared" si="29"/>
        <v>48</v>
      </c>
      <c r="AE40" s="63">
        <f>SUMIF(Data!$U:$U,"="&amp;AV40,Data!$H:$H)/$AZ40</f>
        <v>21</v>
      </c>
      <c r="AF40" s="63">
        <f>SUMIF(Data!$U:$U,"="&amp;AW40,Data!$H:$H)/$BE40</f>
        <v>27</v>
      </c>
      <c r="AG40" s="21"/>
      <c r="AH40" s="52">
        <f t="shared" si="15"/>
        <v>48</v>
      </c>
      <c r="AI40" s="21">
        <f t="shared" si="39"/>
        <v>21</v>
      </c>
      <c r="AJ40" s="21">
        <f t="shared" si="40"/>
        <v>27</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0"/>
        <v>145AMNS</v>
      </c>
      <c r="AW40" s="21" t="str">
        <f t="shared" si="31"/>
        <v>145PMNS</v>
      </c>
      <c r="AX40" s="21" t="str">
        <f t="shared" si="32"/>
        <v>145AMNS</v>
      </c>
      <c r="AY40" s="21" t="str">
        <f t="shared" si="33"/>
        <v>145PMNS</v>
      </c>
      <c r="AZ40" s="358">
        <f t="shared" si="18"/>
        <v>1</v>
      </c>
      <c r="BA40" s="21">
        <f>SUMIF(Data!$U:$U,"="&amp;$AX40,Data!I:I)/$AZ40</f>
        <v>2</v>
      </c>
      <c r="BB40" s="21">
        <f>SUMIF(Data!$U:$U,"="&amp;$AX40,Data!J:J)/$AZ40</f>
        <v>8</v>
      </c>
      <c r="BC40" s="21">
        <f>SUMIF(Data!$U:$U,"="&amp;$AX40,Data!K:K)/$AZ40</f>
        <v>3</v>
      </c>
      <c r="BD40" s="21">
        <f>SUMIF(Data!$U:$U,"="&amp;$AX40,Data!L:L)/$AZ40</f>
        <v>3</v>
      </c>
      <c r="BE40" s="358">
        <f t="shared" si="19"/>
        <v>1</v>
      </c>
      <c r="BF40" s="16">
        <f>SUMIF(Data!$U:$U,"="&amp;$AY40,Data!I:I)/$BE40</f>
        <v>3</v>
      </c>
      <c r="BG40" s="16">
        <f>SUMIF(Data!$U:$U,"="&amp;$AY40,Data!J:J)/$BE40</f>
        <v>3</v>
      </c>
      <c r="BH40" s="16">
        <f>SUMIF(Data!$U:$U,"="&amp;$AY40,Data!K:K)/$BE40</f>
        <v>6</v>
      </c>
      <c r="BI40" s="16">
        <f>SUMIF(Data!$U:$U,"="&amp;$AY40,Data!L:L)/$BE40</f>
        <v>16</v>
      </c>
      <c r="BK40" t="b">
        <f t="shared" si="34"/>
        <v>1</v>
      </c>
      <c r="BL40" t="b">
        <f t="shared" si="43"/>
        <v>1</v>
      </c>
      <c r="BM40" t="b">
        <f t="shared" si="44"/>
        <v>1</v>
      </c>
      <c r="BN40">
        <v>35</v>
      </c>
      <c r="BO40">
        <f t="shared" si="45"/>
        <v>1</v>
      </c>
      <c r="BP40">
        <f t="shared" si="46"/>
        <v>1</v>
      </c>
    </row>
    <row r="41" spans="1:68" x14ac:dyDescent="0.25">
      <c r="A41" s="9">
        <v>146</v>
      </c>
      <c r="B41" s="10" t="str">
        <f t="shared" si="35"/>
        <v>Broadway Rd</v>
      </c>
      <c r="C41" s="10" t="str">
        <f t="shared" si="35"/>
        <v>Mill Ave</v>
      </c>
      <c r="D41" s="12">
        <f t="shared" ca="1" si="41"/>
        <v>16</v>
      </c>
      <c r="E41" s="12">
        <f t="shared" ca="1" si="36"/>
        <v>12.5</v>
      </c>
      <c r="F41" s="12">
        <f t="shared" ca="1" si="37"/>
        <v>19.5</v>
      </c>
      <c r="G41" s="13">
        <f t="shared" ca="1" si="11"/>
        <v>1.56</v>
      </c>
      <c r="H41" s="211"/>
      <c r="I41" s="205">
        <f t="shared" ca="1" si="42"/>
        <v>16</v>
      </c>
      <c r="J41" s="9"/>
      <c r="K41" s="14"/>
      <c r="L41" s="14"/>
      <c r="M41" s="14"/>
      <c r="N41" s="14"/>
      <c r="O41" s="9"/>
      <c r="P41" s="27" t="s">
        <v>354</v>
      </c>
      <c r="Q41" s="9">
        <f t="shared" si="38"/>
        <v>146</v>
      </c>
      <c r="R41" s="255">
        <f t="shared" ca="1" si="25"/>
        <v>0.23437579811201351</v>
      </c>
      <c r="S41" s="255">
        <f t="shared" ca="1" si="26"/>
        <v>9.3749473011057308E-2</v>
      </c>
      <c r="T41" s="255">
        <f t="shared" ca="1" si="27"/>
        <v>0.21875019222998263</v>
      </c>
      <c r="U41" s="255">
        <f t="shared" ca="1" si="28"/>
        <v>0.65624960744951544</v>
      </c>
      <c r="V41" s="11"/>
      <c r="W41" s="11"/>
      <c r="X41" s="11"/>
      <c r="Y41" s="11"/>
      <c r="Z41" s="11"/>
      <c r="AA41" s="11"/>
      <c r="AB41" s="11"/>
      <c r="AD41" s="52">
        <f t="shared" ca="1" si="29"/>
        <v>64</v>
      </c>
      <c r="AE41" s="63">
        <f ca="1">SUMIF(Data!$U:$U,"="&amp;AV41,Data!$H:$H)/$AZ41</f>
        <v>25</v>
      </c>
      <c r="AF41" s="63">
        <f ca="1">SUMIF(Data!$U:$U,"="&amp;AW41,Data!$H:$H)/$BE41</f>
        <v>39</v>
      </c>
      <c r="AG41" s="21"/>
      <c r="AH41" s="52">
        <f t="shared" ca="1" si="15"/>
        <v>64</v>
      </c>
      <c r="AI41" s="21">
        <f t="shared" ca="1" si="39"/>
        <v>25</v>
      </c>
      <c r="AJ41" s="21">
        <f t="shared" ca="1" si="40"/>
        <v>39</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0"/>
        <v>146AMNS</v>
      </c>
      <c r="AW41" s="21" t="str">
        <f t="shared" si="31"/>
        <v>146PMNS</v>
      </c>
      <c r="AX41" s="21" t="str">
        <f t="shared" si="32"/>
        <v>146AMNS</v>
      </c>
      <c r="AY41" s="21" t="str">
        <f t="shared" si="33"/>
        <v>146PMNS</v>
      </c>
      <c r="AZ41" s="358">
        <f t="shared" ca="1" si="18"/>
        <v>1</v>
      </c>
      <c r="BA41" s="21">
        <f ca="1">SUMIF(Data!$U:$U,"="&amp;$AX41,Data!I:I)/$AZ41</f>
        <v>6</v>
      </c>
      <c r="BB41" s="21">
        <f ca="1">SUMIF(Data!$U:$U,"="&amp;$AX41,Data!J:J)/$AZ41</f>
        <v>3</v>
      </c>
      <c r="BC41" s="21">
        <f ca="1">SUMIF(Data!$U:$U,"="&amp;$AX41,Data!K:K)/$AZ41</f>
        <v>7</v>
      </c>
      <c r="BD41" s="21">
        <f ca="1">SUMIF(Data!$U:$U,"="&amp;$AX41,Data!L:L)/$AZ41</f>
        <v>14</v>
      </c>
      <c r="BE41" s="358">
        <f t="shared" ca="1" si="19"/>
        <v>1</v>
      </c>
      <c r="BF41" s="16">
        <f ca="1">SUMIF(Data!$U:$U,"="&amp;$AY41,Data!I:I)/$BE41</f>
        <v>9</v>
      </c>
      <c r="BG41" s="16">
        <f ca="1">SUMIF(Data!$U:$U,"="&amp;$AY41,Data!J:J)/$BE41</f>
        <v>3</v>
      </c>
      <c r="BH41" s="16">
        <f ca="1">SUMIF(Data!$U:$U,"="&amp;$AY41,Data!K:K)/$BE41</f>
        <v>7</v>
      </c>
      <c r="BI41" s="16">
        <f ca="1">SUMIF(Data!$U:$U,"="&amp;$AY41,Data!L:L)/$BE41</f>
        <v>28</v>
      </c>
      <c r="BK41" t="b">
        <f t="shared" ca="1" si="34"/>
        <v>1</v>
      </c>
      <c r="BL41" t="b">
        <f t="shared" ca="1" si="43"/>
        <v>1</v>
      </c>
      <c r="BM41" t="b">
        <f t="shared" ca="1" si="44"/>
        <v>1</v>
      </c>
      <c r="BN41">
        <v>36</v>
      </c>
      <c r="BO41">
        <f t="shared" si="45"/>
        <v>2</v>
      </c>
      <c r="BP41">
        <f t="shared" si="46"/>
        <v>2</v>
      </c>
    </row>
    <row r="42" spans="1:68" x14ac:dyDescent="0.25">
      <c r="A42" s="152">
        <v>147</v>
      </c>
      <c r="B42" s="10" t="str">
        <f t="shared" si="35"/>
        <v>Baseline Rd</v>
      </c>
      <c r="C42" s="10" t="str">
        <f t="shared" si="35"/>
        <v>Mill Ave</v>
      </c>
      <c r="D42" s="12">
        <f t="shared" si="41"/>
        <v>6.75</v>
      </c>
      <c r="E42" s="12">
        <f t="shared" si="36"/>
        <v>4.5</v>
      </c>
      <c r="F42" s="12">
        <f t="shared" si="37"/>
        <v>9</v>
      </c>
      <c r="G42" s="13">
        <f t="shared" si="11"/>
        <v>2</v>
      </c>
      <c r="H42" s="211"/>
      <c r="I42" s="205">
        <f t="shared" si="42"/>
        <v>6.75</v>
      </c>
      <c r="J42" s="9"/>
      <c r="K42" s="14"/>
      <c r="L42" s="14"/>
      <c r="M42" s="14"/>
      <c r="N42" s="14"/>
      <c r="O42" s="9"/>
      <c r="P42" s="27" t="s">
        <v>354</v>
      </c>
      <c r="Q42" s="9">
        <f t="shared" si="38"/>
        <v>147</v>
      </c>
      <c r="R42" s="255">
        <f t="shared" ca="1" si="25"/>
        <v>0.2222217886212505</v>
      </c>
      <c r="S42" s="255">
        <f t="shared" ca="1" si="26"/>
        <v>0.18518541621898127</v>
      </c>
      <c r="T42" s="255">
        <f t="shared" ca="1" si="27"/>
        <v>0.18518497516154103</v>
      </c>
      <c r="U42" s="255">
        <f t="shared" ca="1" si="28"/>
        <v>0.77777822131727103</v>
      </c>
      <c r="V42" s="11"/>
      <c r="W42" s="11"/>
      <c r="X42" s="11"/>
      <c r="Y42" s="11"/>
      <c r="Z42" s="11"/>
      <c r="AA42" s="11"/>
      <c r="AB42" s="11"/>
      <c r="AD42" s="52">
        <f t="shared" si="29"/>
        <v>27</v>
      </c>
      <c r="AE42" s="63">
        <f>SUMIF(Data!$U:$U,"="&amp;AV42,Data!$H:$H)/$AZ42</f>
        <v>9</v>
      </c>
      <c r="AF42" s="63">
        <f>SUMIF(Data!$U:$U,"="&amp;AW42,Data!$H:$H)/$BE42</f>
        <v>18</v>
      </c>
      <c r="AG42" s="21"/>
      <c r="AH42" s="52">
        <f t="shared" si="15"/>
        <v>27</v>
      </c>
      <c r="AI42" s="21">
        <f t="shared" si="39"/>
        <v>9</v>
      </c>
      <c r="AJ42" s="21">
        <f t="shared" si="40"/>
        <v>18</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0"/>
        <v>147AMNS</v>
      </c>
      <c r="AW42" s="21" t="str">
        <f t="shared" si="31"/>
        <v>147PMNS</v>
      </c>
      <c r="AX42" s="21" t="str">
        <f t="shared" si="32"/>
        <v>147AMNS</v>
      </c>
      <c r="AY42" s="21" t="str">
        <f t="shared" si="33"/>
        <v>147PMNS</v>
      </c>
      <c r="AZ42" s="358">
        <f t="shared" si="18"/>
        <v>1</v>
      </c>
      <c r="BA42" s="21">
        <f>SUMIF(Data!$U:$U,"="&amp;$AX42,Data!I:I)/$AZ42</f>
        <v>4</v>
      </c>
      <c r="BB42" s="21">
        <f>SUMIF(Data!$U:$U,"="&amp;$AX42,Data!J:J)/$AZ42</f>
        <v>0</v>
      </c>
      <c r="BC42" s="21">
        <f>SUMIF(Data!$U:$U,"="&amp;$AX42,Data!K:K)/$AZ42</f>
        <v>5</v>
      </c>
      <c r="BD42" s="21">
        <f>SUMIF(Data!$U:$U,"="&amp;$AX42,Data!L:L)/$AZ42</f>
        <v>8</v>
      </c>
      <c r="BE42" s="358">
        <f t="shared" si="19"/>
        <v>1</v>
      </c>
      <c r="BF42" s="16">
        <f>SUMIF(Data!$U:$U,"="&amp;$AY42,Data!I:I)/$BE42</f>
        <v>2</v>
      </c>
      <c r="BG42" s="16">
        <f>SUMIF(Data!$U:$U,"="&amp;$AY42,Data!J:J)/$BE42</f>
        <v>5</v>
      </c>
      <c r="BH42" s="16">
        <f>SUMIF(Data!$U:$U,"="&amp;$AY42,Data!K:K)/$BE42</f>
        <v>0</v>
      </c>
      <c r="BI42" s="16">
        <f>SUMIF(Data!$U:$U,"="&amp;$AY42,Data!L:L)/$BE42</f>
        <v>13</v>
      </c>
      <c r="BK42" t="b">
        <f t="shared" si="34"/>
        <v>1</v>
      </c>
      <c r="BL42" t="b">
        <f t="shared" si="43"/>
        <v>1</v>
      </c>
      <c r="BM42" t="b">
        <f t="shared" si="44"/>
        <v>1</v>
      </c>
      <c r="BN42">
        <v>37</v>
      </c>
      <c r="BO42">
        <f t="shared" si="45"/>
        <v>1</v>
      </c>
      <c r="BP42">
        <f t="shared" si="46"/>
        <v>1</v>
      </c>
    </row>
    <row r="43" spans="1:68" x14ac:dyDescent="0.25">
      <c r="A43" s="9">
        <v>152</v>
      </c>
      <c r="B43" s="10" t="str">
        <f t="shared" si="35"/>
        <v>Tempe Lake S.</v>
      </c>
      <c r="C43" s="10" t="str">
        <f t="shared" si="35"/>
        <v>TCA Bridge</v>
      </c>
      <c r="D43" s="12">
        <f t="shared" si="41"/>
        <v>6.5</v>
      </c>
      <c r="E43" s="12">
        <f t="shared" si="36"/>
        <v>6.5</v>
      </c>
      <c r="F43" s="12" t="e">
        <f t="shared" si="37"/>
        <v>#N/A</v>
      </c>
      <c r="G43" s="13" t="str">
        <f t="shared" si="11"/>
        <v/>
      </c>
      <c r="H43" s="211"/>
      <c r="I43" s="205" t="e">
        <f t="shared" si="42"/>
        <v>#N/A</v>
      </c>
      <c r="J43" s="9"/>
      <c r="K43" s="14"/>
      <c r="L43" s="14"/>
      <c r="M43" s="14"/>
      <c r="N43" s="14"/>
      <c r="O43" s="9"/>
      <c r="P43" s="27" t="s">
        <v>354</v>
      </c>
      <c r="Q43" s="9">
        <f t="shared" si="38"/>
        <v>152</v>
      </c>
      <c r="R43" s="255">
        <f t="shared" ca="1" si="25"/>
        <v>7.6922569942055999E-2</v>
      </c>
      <c r="S43" s="255">
        <f t="shared" ca="1" si="26"/>
        <v>0.69230787458813281</v>
      </c>
      <c r="T43" s="255">
        <f t="shared" ca="1" si="27"/>
        <v>9.3214375459841786E-8</v>
      </c>
      <c r="U43" s="255">
        <f t="shared" ca="1" si="28"/>
        <v>-5.8517510079465837E-7</v>
      </c>
      <c r="V43" s="11"/>
      <c r="W43" s="11"/>
      <c r="X43" s="11"/>
      <c r="Y43" s="11"/>
      <c r="Z43" s="11"/>
      <c r="AA43" s="11"/>
      <c r="AB43" s="11"/>
      <c r="AD43" s="52">
        <f t="shared" si="29"/>
        <v>13</v>
      </c>
      <c r="AE43" s="63">
        <f>SUMIF(Data!$U:$U,"="&amp;AV43,Data!$H:$H)/$AZ43</f>
        <v>13</v>
      </c>
      <c r="AF43" s="63" t="e">
        <f>SUMIF(Data!$U:$U,"="&amp;AW43,Data!$H:$H)/$BE43</f>
        <v>#N/A</v>
      </c>
      <c r="AG43" s="21"/>
      <c r="AH43" s="52">
        <f t="shared" si="15"/>
        <v>13</v>
      </c>
      <c r="AI43" s="21">
        <f t="shared" si="39"/>
        <v>13</v>
      </c>
      <c r="AJ43" s="21" t="e">
        <f t="shared" si="40"/>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0"/>
        <v>152AMNS</v>
      </c>
      <c r="AW43" s="21" t="str">
        <f t="shared" si="31"/>
        <v>152PMNS</v>
      </c>
      <c r="AX43" s="21" t="str">
        <f t="shared" si="32"/>
        <v>152AMNS</v>
      </c>
      <c r="AY43" s="21" t="str">
        <f t="shared" si="33"/>
        <v>152PMNS</v>
      </c>
      <c r="AZ43" s="358">
        <f t="shared" si="18"/>
        <v>1</v>
      </c>
      <c r="BA43" s="21">
        <f>SUMIF(Data!$U:$U,"="&amp;$AX43,Data!I:I)/$AZ43</f>
        <v>1</v>
      </c>
      <c r="BB43" s="21">
        <f>SUMIF(Data!$U:$U,"="&amp;$AX43,Data!J:J)/$AZ43</f>
        <v>9</v>
      </c>
      <c r="BC43" s="21">
        <f>SUMIF(Data!$U:$U,"="&amp;$AX43,Data!K:K)/$AZ43</f>
        <v>0</v>
      </c>
      <c r="BD43" s="21">
        <f>SUMIF(Data!$U:$U,"="&amp;$AX43,Data!L:L)/$AZ43</f>
        <v>0</v>
      </c>
      <c r="BE43" s="358" t="e">
        <f t="shared" si="19"/>
        <v>#N/A</v>
      </c>
      <c r="BF43" s="16" t="e">
        <f>SUMIF(Data!$U:$U,"="&amp;$AY43,Data!I:I)/$BE43</f>
        <v>#N/A</v>
      </c>
      <c r="BG43" s="16" t="e">
        <f>SUMIF(Data!$U:$U,"="&amp;$AY43,Data!J:J)/$BE43</f>
        <v>#N/A</v>
      </c>
      <c r="BH43" s="16" t="e">
        <f>SUMIF(Data!$U:$U,"="&amp;$AY43,Data!K:K)/$BE43</f>
        <v>#N/A</v>
      </c>
      <c r="BI43" s="16" t="e">
        <f>SUMIF(Data!$U:$U,"="&amp;$AY43,Data!L:L)/$BE43</f>
        <v>#N/A</v>
      </c>
      <c r="BK43" t="b">
        <f t="shared" si="34"/>
        <v>0</v>
      </c>
      <c r="BL43" t="b">
        <f t="shared" si="43"/>
        <v>1</v>
      </c>
      <c r="BM43" t="e">
        <f t="shared" si="44"/>
        <v>#N/A</v>
      </c>
      <c r="BN43">
        <v>38</v>
      </c>
      <c r="BO43">
        <f t="shared" si="45"/>
        <v>1</v>
      </c>
      <c r="BP43">
        <f t="shared" si="46"/>
        <v>0</v>
      </c>
    </row>
    <row r="44" spans="1:68" x14ac:dyDescent="0.25">
      <c r="A44" s="152">
        <v>155</v>
      </c>
      <c r="B44" s="10" t="str">
        <f t="shared" si="35"/>
        <v>University Dr</v>
      </c>
      <c r="C44" s="10" t="str">
        <f t="shared" si="35"/>
        <v>McClintock Dr</v>
      </c>
      <c r="D44" s="12">
        <f t="shared" si="41"/>
        <v>23.5</v>
      </c>
      <c r="E44" s="12">
        <f t="shared" si="36"/>
        <v>11.5</v>
      </c>
      <c r="F44" s="12">
        <f t="shared" si="37"/>
        <v>35.5</v>
      </c>
      <c r="G44" s="13">
        <f t="shared" si="11"/>
        <v>3.0869565217391304</v>
      </c>
      <c r="H44" s="211"/>
      <c r="I44" s="205">
        <f t="shared" si="42"/>
        <v>23.5</v>
      </c>
      <c r="J44" s="9"/>
      <c r="K44" s="14"/>
      <c r="L44" s="14"/>
      <c r="M44" s="14"/>
      <c r="N44" s="14"/>
      <c r="O44" s="9"/>
      <c r="P44" s="27" t="s">
        <v>354</v>
      </c>
      <c r="Q44" s="9">
        <f t="shared" si="38"/>
        <v>155</v>
      </c>
      <c r="R44" s="255">
        <f t="shared" ca="1" si="25"/>
        <v>0.14893700608697064</v>
      </c>
      <c r="S44" s="255">
        <f t="shared" ca="1" si="26"/>
        <v>2.1277572719186892E-2</v>
      </c>
      <c r="T44" s="255">
        <f t="shared" ca="1" si="27"/>
        <v>0.37234046270996651</v>
      </c>
      <c r="U44" s="255">
        <f t="shared" ca="1" si="28"/>
        <v>0.93617094113507315</v>
      </c>
      <c r="V44" s="11"/>
      <c r="W44" s="11"/>
      <c r="X44" s="11"/>
      <c r="Y44" s="11"/>
      <c r="Z44" s="11"/>
      <c r="AA44" s="11"/>
      <c r="AB44" s="11"/>
      <c r="AD44" s="52">
        <f t="shared" si="29"/>
        <v>94</v>
      </c>
      <c r="AE44" s="63">
        <f>SUMIF(Data!$U:$U,"="&amp;AV44,Data!$H:$H)/$AZ44</f>
        <v>23</v>
      </c>
      <c r="AF44" s="63">
        <f>SUMIF(Data!$U:$U,"="&amp;AW44,Data!$H:$H)/$BE44</f>
        <v>71</v>
      </c>
      <c r="AG44" s="21"/>
      <c r="AH44" s="52">
        <f t="shared" si="15"/>
        <v>94</v>
      </c>
      <c r="AI44" s="21">
        <f t="shared" si="39"/>
        <v>23</v>
      </c>
      <c r="AJ44" s="21">
        <f t="shared" si="40"/>
        <v>71</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0"/>
        <v>155AMNS</v>
      </c>
      <c r="AW44" s="21" t="str">
        <f t="shared" si="31"/>
        <v>155PMNS</v>
      </c>
      <c r="AX44" s="21" t="str">
        <f t="shared" si="32"/>
        <v>155AMNS</v>
      </c>
      <c r="AY44" s="21" t="str">
        <f t="shared" si="33"/>
        <v>155PMNS</v>
      </c>
      <c r="AZ44" s="358">
        <f t="shared" si="18"/>
        <v>1</v>
      </c>
      <c r="BA44" s="21">
        <f>SUMIF(Data!$U:$U,"="&amp;$AX44,Data!I:I)/$AZ44</f>
        <v>4</v>
      </c>
      <c r="BB44" s="21">
        <f>SUMIF(Data!$U:$U,"="&amp;$AX44,Data!J:J)/$AZ44</f>
        <v>2</v>
      </c>
      <c r="BC44" s="21">
        <f>SUMIF(Data!$U:$U,"="&amp;$AX44,Data!K:K)/$AZ44</f>
        <v>9</v>
      </c>
      <c r="BD44" s="21">
        <f>SUMIF(Data!$U:$U,"="&amp;$AX44,Data!L:L)/$AZ44</f>
        <v>21</v>
      </c>
      <c r="BE44" s="358">
        <f t="shared" si="19"/>
        <v>1</v>
      </c>
      <c r="BF44" s="16">
        <f>SUMIF(Data!$U:$U,"="&amp;$AY44,Data!I:I)/$BE44</f>
        <v>10</v>
      </c>
      <c r="BG44" s="16">
        <f>SUMIF(Data!$U:$U,"="&amp;$AY44,Data!J:J)/$BE44</f>
        <v>0</v>
      </c>
      <c r="BH44" s="16">
        <f>SUMIF(Data!$U:$U,"="&amp;$AY44,Data!K:K)/$BE44</f>
        <v>26</v>
      </c>
      <c r="BI44" s="16">
        <f>SUMIF(Data!$U:$U,"="&amp;$AY44,Data!L:L)/$BE44</f>
        <v>67</v>
      </c>
      <c r="BK44" t="b">
        <f t="shared" si="34"/>
        <v>1</v>
      </c>
      <c r="BL44" t="b">
        <f t="shared" si="43"/>
        <v>1</v>
      </c>
      <c r="BM44" t="b">
        <f t="shared" si="44"/>
        <v>1</v>
      </c>
      <c r="BN44">
        <v>39</v>
      </c>
      <c r="BO44">
        <f t="shared" si="45"/>
        <v>1</v>
      </c>
      <c r="BP44">
        <f t="shared" si="46"/>
        <v>1</v>
      </c>
    </row>
    <row r="45" spans="1:68" x14ac:dyDescent="0.25">
      <c r="A45" s="9">
        <v>156</v>
      </c>
      <c r="B45" s="10" t="str">
        <f t="shared" si="35"/>
        <v>Crosscut Canal</v>
      </c>
      <c r="C45" s="10" t="str">
        <f t="shared" si="35"/>
        <v>Mill Ave</v>
      </c>
      <c r="D45" s="12">
        <f t="shared" si="41"/>
        <v>24.5</v>
      </c>
      <c r="E45" s="12">
        <f t="shared" si="36"/>
        <v>25.5</v>
      </c>
      <c r="F45" s="12">
        <f t="shared" si="37"/>
        <v>23.5</v>
      </c>
      <c r="G45" s="13">
        <f t="shared" si="11"/>
        <v>0.92156862745098034</v>
      </c>
      <c r="H45" s="211"/>
      <c r="I45" s="205">
        <f t="shared" si="42"/>
        <v>24.5</v>
      </c>
      <c r="J45" s="9"/>
      <c r="K45" s="14"/>
      <c r="L45" s="14"/>
      <c r="M45" s="14"/>
      <c r="N45" s="14"/>
      <c r="O45" s="9"/>
      <c r="P45" s="27" t="s">
        <v>354</v>
      </c>
      <c r="Q45" s="9">
        <f t="shared" si="38"/>
        <v>156</v>
      </c>
      <c r="R45" s="255">
        <f t="shared" ca="1" si="25"/>
        <v>6.122381671035447E-2</v>
      </c>
      <c r="S45" s="255">
        <f t="shared" ca="1" si="26"/>
        <v>0.60204159648083888</v>
      </c>
      <c r="T45" s="255">
        <f t="shared" ca="1" si="27"/>
        <v>9.1837577108752302E-2</v>
      </c>
      <c r="U45" s="255">
        <f t="shared" ca="1" si="28"/>
        <v>0.2346943514009934</v>
      </c>
      <c r="V45" s="11"/>
      <c r="W45" s="11"/>
      <c r="X45" s="11"/>
      <c r="Y45" s="11"/>
      <c r="Z45" s="11"/>
      <c r="AA45" s="11"/>
      <c r="AB45" s="11"/>
      <c r="AD45" s="52">
        <f t="shared" si="29"/>
        <v>98</v>
      </c>
      <c r="AE45" s="63">
        <f>SUMIF(Data!$U:$U,"="&amp;AV45,Data!$H:$H)/$AZ45</f>
        <v>51</v>
      </c>
      <c r="AF45" s="63">
        <f>SUMIF(Data!$U:$U,"="&amp;AW45,Data!$H:$H)/$BE45</f>
        <v>47</v>
      </c>
      <c r="AG45" s="21"/>
      <c r="AH45" s="52">
        <f t="shared" si="15"/>
        <v>98</v>
      </c>
      <c r="AI45" s="21">
        <f t="shared" si="39"/>
        <v>51</v>
      </c>
      <c r="AJ45" s="21">
        <f t="shared" si="40"/>
        <v>47</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0"/>
        <v>156AMNS</v>
      </c>
      <c r="AW45" s="21" t="str">
        <f t="shared" si="31"/>
        <v>156PMNS</v>
      </c>
      <c r="AX45" s="21" t="str">
        <f t="shared" si="32"/>
        <v>156AMNS</v>
      </c>
      <c r="AY45" s="21" t="str">
        <f t="shared" si="33"/>
        <v>156PMNS</v>
      </c>
      <c r="AZ45" s="358">
        <f t="shared" si="18"/>
        <v>1</v>
      </c>
      <c r="BA45" s="21">
        <f>SUMIF(Data!$U:$U,"="&amp;$AX45,Data!I:I)/$AZ45</f>
        <v>2</v>
      </c>
      <c r="BB45" s="21">
        <f>SUMIF(Data!$U:$U,"="&amp;$AX45,Data!J:J)/$AZ45</f>
        <v>34</v>
      </c>
      <c r="BC45" s="21">
        <f>SUMIF(Data!$U:$U,"="&amp;$AX45,Data!K:K)/$AZ45</f>
        <v>7</v>
      </c>
      <c r="BD45" s="21">
        <f>SUMIF(Data!$U:$U,"="&amp;$AX45,Data!L:L)/$AZ45</f>
        <v>10</v>
      </c>
      <c r="BE45" s="358">
        <f t="shared" si="19"/>
        <v>1</v>
      </c>
      <c r="BF45" s="16">
        <f>SUMIF(Data!$U:$U,"="&amp;$AY45,Data!I:I)/$BE45</f>
        <v>4</v>
      </c>
      <c r="BG45" s="16">
        <f>SUMIF(Data!$U:$U,"="&amp;$AY45,Data!J:J)/$BE45</f>
        <v>25</v>
      </c>
      <c r="BH45" s="16">
        <f>SUMIF(Data!$U:$U,"="&amp;$AY45,Data!K:K)/$BE45</f>
        <v>2</v>
      </c>
      <c r="BI45" s="16">
        <f>SUMIF(Data!$U:$U,"="&amp;$AY45,Data!L:L)/$BE45</f>
        <v>13</v>
      </c>
      <c r="BK45" t="b">
        <f t="shared" si="34"/>
        <v>1</v>
      </c>
      <c r="BL45" t="b">
        <f t="shared" si="43"/>
        <v>1</v>
      </c>
      <c r="BM45" t="b">
        <f t="shared" si="44"/>
        <v>1</v>
      </c>
      <c r="BN45">
        <v>40</v>
      </c>
      <c r="BO45">
        <f t="shared" si="45"/>
        <v>1</v>
      </c>
      <c r="BP45">
        <f t="shared" si="46"/>
        <v>1</v>
      </c>
    </row>
    <row r="46" spans="1:68" x14ac:dyDescent="0.25">
      <c r="A46" s="152">
        <v>157</v>
      </c>
      <c r="B46" s="10" t="str">
        <f t="shared" si="35"/>
        <v>Curry Rd</v>
      </c>
      <c r="C46" s="10" t="str">
        <f t="shared" si="35"/>
        <v>College Ave</v>
      </c>
      <c r="D46" s="12">
        <f t="shared" si="41"/>
        <v>19.25</v>
      </c>
      <c r="E46" s="12">
        <f t="shared" si="36"/>
        <v>18</v>
      </c>
      <c r="F46" s="12">
        <f t="shared" si="37"/>
        <v>20.5</v>
      </c>
      <c r="G46" s="13">
        <f t="shared" si="11"/>
        <v>1.1388888888888888</v>
      </c>
      <c r="H46" s="211"/>
      <c r="I46" s="205">
        <f t="shared" si="42"/>
        <v>19.25</v>
      </c>
      <c r="J46" s="9"/>
      <c r="K46" s="14"/>
      <c r="L46" s="14"/>
      <c r="M46" s="14"/>
      <c r="N46" s="14"/>
      <c r="O46" s="9"/>
      <c r="P46" s="27" t="s">
        <v>354</v>
      </c>
      <c r="Q46" s="9">
        <f t="shared" si="38"/>
        <v>157</v>
      </c>
      <c r="R46" s="255">
        <f t="shared" ca="1" si="25"/>
        <v>0.14285775681992652</v>
      </c>
      <c r="S46" s="255">
        <f t="shared" ca="1" si="26"/>
        <v>0.50649345096514131</v>
      </c>
      <c r="T46" s="255">
        <f t="shared" ca="1" si="27"/>
        <v>0.11688381043361748</v>
      </c>
      <c r="U46" s="255">
        <f t="shared" ca="1" si="28"/>
        <v>0.23376603916706026</v>
      </c>
      <c r="V46" s="11"/>
      <c r="W46" s="11"/>
      <c r="X46" s="11"/>
      <c r="Y46" s="11"/>
      <c r="Z46" s="11"/>
      <c r="AA46" s="11"/>
      <c r="AB46" s="11"/>
      <c r="AD46" s="52">
        <f t="shared" si="29"/>
        <v>77</v>
      </c>
      <c r="AE46" s="63">
        <f>SUMIF(Data!$U:$U,"="&amp;AV46,Data!$H:$H)/$AZ46</f>
        <v>36</v>
      </c>
      <c r="AF46" s="63">
        <f>SUMIF(Data!$U:$U,"="&amp;AW46,Data!$H:$H)/$BE46</f>
        <v>41</v>
      </c>
      <c r="AG46" s="21"/>
      <c r="AH46" s="52">
        <f t="shared" si="15"/>
        <v>77</v>
      </c>
      <c r="AI46" s="21">
        <f t="shared" si="39"/>
        <v>36</v>
      </c>
      <c r="AJ46" s="21">
        <f t="shared" si="40"/>
        <v>41</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0"/>
        <v>157AMNS</v>
      </c>
      <c r="AW46" s="21" t="str">
        <f t="shared" si="31"/>
        <v>157PMNS</v>
      </c>
      <c r="AX46" s="21" t="str">
        <f t="shared" si="32"/>
        <v>157AMNS</v>
      </c>
      <c r="AY46" s="21" t="str">
        <f t="shared" si="33"/>
        <v>157PMNS</v>
      </c>
      <c r="AZ46" s="358">
        <f t="shared" si="18"/>
        <v>1</v>
      </c>
      <c r="BA46" s="21">
        <f>SUMIF(Data!$U:$U,"="&amp;$AX46,Data!I:I)/$AZ46</f>
        <v>5</v>
      </c>
      <c r="BB46" s="21">
        <f>SUMIF(Data!$U:$U,"="&amp;$AX46,Data!J:J)/$AZ46</f>
        <v>21</v>
      </c>
      <c r="BC46" s="21">
        <f>SUMIF(Data!$U:$U,"="&amp;$AX46,Data!K:K)/$AZ46</f>
        <v>2</v>
      </c>
      <c r="BD46" s="21">
        <f>SUMIF(Data!$U:$U,"="&amp;$AX46,Data!L:L)/$AZ46</f>
        <v>6</v>
      </c>
      <c r="BE46" s="358">
        <f t="shared" si="19"/>
        <v>1</v>
      </c>
      <c r="BF46" s="16">
        <f>SUMIF(Data!$U:$U,"="&amp;$AY46,Data!I:I)/$BE46</f>
        <v>6</v>
      </c>
      <c r="BG46" s="16">
        <f>SUMIF(Data!$U:$U,"="&amp;$AY46,Data!J:J)/$BE46</f>
        <v>18</v>
      </c>
      <c r="BH46" s="16">
        <f>SUMIF(Data!$U:$U,"="&amp;$AY46,Data!K:K)/$BE46</f>
        <v>7</v>
      </c>
      <c r="BI46" s="16">
        <f>SUMIF(Data!$U:$U,"="&amp;$AY46,Data!L:L)/$BE46</f>
        <v>12</v>
      </c>
      <c r="BK46" t="b">
        <f t="shared" si="34"/>
        <v>1</v>
      </c>
      <c r="BL46" t="b">
        <f t="shared" si="43"/>
        <v>1</v>
      </c>
      <c r="BM46" t="b">
        <f t="shared" si="44"/>
        <v>1</v>
      </c>
      <c r="BN46">
        <v>41</v>
      </c>
      <c r="BO46">
        <f t="shared" si="45"/>
        <v>1</v>
      </c>
      <c r="BP46">
        <f t="shared" si="46"/>
        <v>1</v>
      </c>
    </row>
    <row r="47" spans="1:68" x14ac:dyDescent="0.25">
      <c r="A47" s="9">
        <v>159</v>
      </c>
      <c r="B47" s="10" t="str">
        <f t="shared" si="35"/>
        <v>Broadway Rd</v>
      </c>
      <c r="C47" s="10" t="str">
        <f t="shared" si="35"/>
        <v>McClintock Dr</v>
      </c>
      <c r="D47" s="12">
        <f t="shared" si="41"/>
        <v>16.5</v>
      </c>
      <c r="E47" s="12">
        <f t="shared" si="36"/>
        <v>16.5</v>
      </c>
      <c r="F47" s="12" t="e">
        <f t="shared" si="37"/>
        <v>#N/A</v>
      </c>
      <c r="G47" s="13" t="str">
        <f t="shared" si="11"/>
        <v/>
      </c>
      <c r="H47" s="211"/>
      <c r="I47" s="205" t="e">
        <f t="shared" si="42"/>
        <v>#N/A</v>
      </c>
      <c r="J47" s="9"/>
      <c r="K47" s="14"/>
      <c r="L47" s="14"/>
      <c r="M47" s="14"/>
      <c r="N47" s="14"/>
      <c r="O47" s="9"/>
      <c r="P47" s="27" t="s">
        <v>354</v>
      </c>
      <c r="Q47" s="9">
        <f t="shared" si="38"/>
        <v>159</v>
      </c>
      <c r="R47" s="255">
        <f t="shared" ca="1" si="25"/>
        <v>0.1212121319159785</v>
      </c>
      <c r="S47" s="255">
        <f t="shared" ca="1" si="26"/>
        <v>0.18181722543462597</v>
      </c>
      <c r="T47" s="255">
        <f t="shared" ca="1" si="27"/>
        <v>0.39393876263278932</v>
      </c>
      <c r="U47" s="255">
        <f t="shared" ca="1" si="28"/>
        <v>0.93939356812938957</v>
      </c>
      <c r="V47" s="11"/>
      <c r="W47" s="11"/>
      <c r="X47" s="11"/>
      <c r="Y47" s="11"/>
      <c r="Z47" s="11"/>
      <c r="AA47" s="11"/>
      <c r="AB47" s="11"/>
      <c r="AD47" s="52">
        <f t="shared" si="29"/>
        <v>33</v>
      </c>
      <c r="AE47" s="63">
        <f>SUMIF(Data!$U:$U,"="&amp;AV47,Data!$H:$H)/$AZ47</f>
        <v>33</v>
      </c>
      <c r="AF47" s="63" t="e">
        <f>SUMIF(Data!$U:$U,"="&amp;AW47,Data!$H:$H)/$BE47</f>
        <v>#N/A</v>
      </c>
      <c r="AG47" s="21"/>
      <c r="AH47" s="52">
        <f t="shared" si="15"/>
        <v>33</v>
      </c>
      <c r="AI47" s="21">
        <f t="shared" si="39"/>
        <v>33</v>
      </c>
      <c r="AJ47" s="21" t="e">
        <f t="shared" si="40"/>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0"/>
        <v>159AMNS</v>
      </c>
      <c r="AW47" s="21" t="str">
        <f t="shared" si="31"/>
        <v>159PMNS</v>
      </c>
      <c r="AX47" s="21" t="str">
        <f t="shared" si="32"/>
        <v>159AMNS</v>
      </c>
      <c r="AY47" s="21" t="str">
        <f t="shared" si="33"/>
        <v>159PMNS</v>
      </c>
      <c r="AZ47" s="358">
        <f t="shared" si="18"/>
        <v>1</v>
      </c>
      <c r="BA47" s="21">
        <f>SUMIF(Data!$U:$U,"="&amp;$AX47,Data!I:I)/$AZ47</f>
        <v>4</v>
      </c>
      <c r="BB47" s="21">
        <f>SUMIF(Data!$U:$U,"="&amp;$AX47,Data!J:J)/$AZ47</f>
        <v>6</v>
      </c>
      <c r="BC47" s="21">
        <f>SUMIF(Data!$U:$U,"="&amp;$AX47,Data!K:K)/$AZ47</f>
        <v>13</v>
      </c>
      <c r="BD47" s="21">
        <f>SUMIF(Data!$U:$U,"="&amp;$AX47,Data!L:L)/$AZ47</f>
        <v>31</v>
      </c>
      <c r="BE47" s="358" t="e">
        <f t="shared" si="19"/>
        <v>#N/A</v>
      </c>
      <c r="BF47" s="16" t="e">
        <f>SUMIF(Data!$U:$U,"="&amp;$AY47,Data!I:I)/$BE47</f>
        <v>#N/A</v>
      </c>
      <c r="BG47" s="16" t="e">
        <f>SUMIF(Data!$U:$U,"="&amp;$AY47,Data!J:J)/$BE47</f>
        <v>#N/A</v>
      </c>
      <c r="BH47" s="16" t="e">
        <f>SUMIF(Data!$U:$U,"="&amp;$AY47,Data!K:K)/$BE47</f>
        <v>#N/A</v>
      </c>
      <c r="BI47" s="16" t="e">
        <f>SUMIF(Data!$U:$U,"="&amp;$AY47,Data!L:L)/$BE47</f>
        <v>#N/A</v>
      </c>
      <c r="BK47" t="b">
        <f t="shared" si="34"/>
        <v>0</v>
      </c>
      <c r="BL47" t="b">
        <f t="shared" si="43"/>
        <v>1</v>
      </c>
      <c r="BM47" t="e">
        <f t="shared" si="44"/>
        <v>#N/A</v>
      </c>
      <c r="BN47">
        <v>42</v>
      </c>
      <c r="BO47">
        <f t="shared" si="45"/>
        <v>1</v>
      </c>
      <c r="BP47">
        <f t="shared" si="46"/>
        <v>0</v>
      </c>
    </row>
    <row r="48" spans="1:68" x14ac:dyDescent="0.25">
      <c r="A48" s="152">
        <v>160</v>
      </c>
      <c r="B48" s="10" t="str">
        <f t="shared" si="35"/>
        <v>Broadway Rd</v>
      </c>
      <c r="C48" s="10" t="str">
        <f t="shared" si="35"/>
        <v>Hardy Dr</v>
      </c>
      <c r="D48" s="12">
        <f t="shared" si="41"/>
        <v>17</v>
      </c>
      <c r="E48" s="12">
        <f t="shared" si="36"/>
        <v>14.5</v>
      </c>
      <c r="F48" s="12">
        <f t="shared" si="37"/>
        <v>19.5</v>
      </c>
      <c r="G48" s="13">
        <f t="shared" si="11"/>
        <v>1.3448275862068966</v>
      </c>
      <c r="H48" s="211"/>
      <c r="I48" s="205">
        <f t="shared" si="42"/>
        <v>17</v>
      </c>
      <c r="J48" s="9"/>
      <c r="K48" s="14"/>
      <c r="L48" s="14"/>
      <c r="M48" s="14"/>
      <c r="N48" s="14"/>
      <c r="O48" s="9"/>
      <c r="P48" s="27" t="s">
        <v>354</v>
      </c>
      <c r="Q48" s="9">
        <f t="shared" si="38"/>
        <v>160</v>
      </c>
      <c r="R48" s="255">
        <f t="shared" ca="1" si="25"/>
        <v>0.27941141118186247</v>
      </c>
      <c r="S48" s="255">
        <f t="shared" ca="1" si="26"/>
        <v>0.52941158185087778</v>
      </c>
      <c r="T48" s="255">
        <f t="shared" ca="1" si="27"/>
        <v>4.411744768216122E-2</v>
      </c>
      <c r="U48" s="255">
        <f t="shared" ca="1" si="28"/>
        <v>0.25000017733371699</v>
      </c>
      <c r="V48" s="11"/>
      <c r="W48" s="11"/>
      <c r="X48" s="11"/>
      <c r="Y48" s="11"/>
      <c r="Z48" s="11"/>
      <c r="AA48" s="11"/>
      <c r="AB48" s="11"/>
      <c r="AD48" s="52">
        <f t="shared" si="29"/>
        <v>68</v>
      </c>
      <c r="AE48" s="63">
        <f>SUMIF(Data!$U:$U,"="&amp;AV48,Data!$H:$H)/$AZ48</f>
        <v>29</v>
      </c>
      <c r="AF48" s="63">
        <f>SUMIF(Data!$U:$U,"="&amp;AW48,Data!$H:$H)/$BE48</f>
        <v>39</v>
      </c>
      <c r="AG48" s="21"/>
      <c r="AH48" s="52">
        <f t="shared" si="15"/>
        <v>68</v>
      </c>
      <c r="AI48" s="21">
        <f t="shared" si="39"/>
        <v>29</v>
      </c>
      <c r="AJ48" s="21">
        <f t="shared" si="40"/>
        <v>39</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0"/>
        <v>160AMNS</v>
      </c>
      <c r="AW48" s="21" t="str">
        <f t="shared" si="31"/>
        <v>160PMNS</v>
      </c>
      <c r="AX48" s="21" t="str">
        <f t="shared" si="32"/>
        <v>160AMNS</v>
      </c>
      <c r="AY48" s="21" t="str">
        <f t="shared" si="33"/>
        <v>160PMNS</v>
      </c>
      <c r="AZ48" s="358">
        <f t="shared" si="18"/>
        <v>1</v>
      </c>
      <c r="BA48" s="21">
        <f>SUMIF(Data!$U:$U,"="&amp;$AX48,Data!I:I)/$AZ48</f>
        <v>8</v>
      </c>
      <c r="BB48" s="21">
        <f>SUMIF(Data!$U:$U,"="&amp;$AX48,Data!J:J)/$AZ48</f>
        <v>16</v>
      </c>
      <c r="BC48" s="21">
        <f>SUMIF(Data!$U:$U,"="&amp;$AX48,Data!K:K)/$AZ48</f>
        <v>0</v>
      </c>
      <c r="BD48" s="21">
        <f>SUMIF(Data!$U:$U,"="&amp;$AX48,Data!L:L)/$AZ48</f>
        <v>4</v>
      </c>
      <c r="BE48" s="358">
        <f t="shared" si="19"/>
        <v>1</v>
      </c>
      <c r="BF48" s="16">
        <f>SUMIF(Data!$U:$U,"="&amp;$AY48,Data!I:I)/$BE48</f>
        <v>11</v>
      </c>
      <c r="BG48" s="16">
        <f>SUMIF(Data!$U:$U,"="&amp;$AY48,Data!J:J)/$BE48</f>
        <v>20</v>
      </c>
      <c r="BH48" s="16">
        <f>SUMIF(Data!$U:$U,"="&amp;$AY48,Data!K:K)/$BE48</f>
        <v>3</v>
      </c>
      <c r="BI48" s="16">
        <f>SUMIF(Data!$U:$U,"="&amp;$AY48,Data!L:L)/$BE48</f>
        <v>13</v>
      </c>
      <c r="BK48" t="b">
        <f t="shared" si="34"/>
        <v>1</v>
      </c>
      <c r="BL48" t="b">
        <f t="shared" si="43"/>
        <v>1</v>
      </c>
      <c r="BM48" t="b">
        <f t="shared" si="44"/>
        <v>1</v>
      </c>
      <c r="BN48">
        <v>43</v>
      </c>
      <c r="BO48">
        <f t="shared" si="45"/>
        <v>1</v>
      </c>
      <c r="BP48">
        <f t="shared" si="46"/>
        <v>1</v>
      </c>
    </row>
    <row r="49" spans="1:68" x14ac:dyDescent="0.25">
      <c r="A49" s="9">
        <v>161</v>
      </c>
      <c r="B49" s="10" t="str">
        <f t="shared" si="35"/>
        <v>University Dr</v>
      </c>
      <c r="C49" s="10" t="str">
        <f t="shared" si="35"/>
        <v>Price Rd</v>
      </c>
      <c r="D49" s="12">
        <f t="shared" si="41"/>
        <v>6.5</v>
      </c>
      <c r="E49" s="12" t="e">
        <f t="shared" si="36"/>
        <v>#N/A</v>
      </c>
      <c r="F49" s="12">
        <f t="shared" si="37"/>
        <v>6.5</v>
      </c>
      <c r="G49" s="13" t="str">
        <f t="shared" si="11"/>
        <v/>
      </c>
      <c r="H49" s="211"/>
      <c r="I49" s="205" t="e">
        <f t="shared" si="42"/>
        <v>#N/A</v>
      </c>
      <c r="J49" s="9"/>
      <c r="K49" s="14"/>
      <c r="L49" s="14"/>
      <c r="M49" s="14"/>
      <c r="N49" s="14"/>
      <c r="O49" s="9"/>
      <c r="P49" s="27" t="s">
        <v>354</v>
      </c>
      <c r="Q49" s="9">
        <f t="shared" si="38"/>
        <v>161</v>
      </c>
      <c r="R49" s="255">
        <f t="shared" ca="1" si="25"/>
        <v>0.15384589680846342</v>
      </c>
      <c r="S49" s="255">
        <f t="shared" ca="1" si="26"/>
        <v>-1.1912931797363391E-7</v>
      </c>
      <c r="T49" s="255">
        <f t="shared" ca="1" si="27"/>
        <v>0.23076835800789561</v>
      </c>
      <c r="U49" s="255">
        <f t="shared" ca="1" si="28"/>
        <v>1.0000004246641612</v>
      </c>
      <c r="V49" s="11"/>
      <c r="W49" s="11"/>
      <c r="X49" s="11"/>
      <c r="Y49" s="11"/>
      <c r="Z49" s="11"/>
      <c r="AA49" s="11"/>
      <c r="AB49" s="11"/>
      <c r="AD49" s="52">
        <f t="shared" si="29"/>
        <v>13</v>
      </c>
      <c r="AE49" s="63" t="e">
        <f>SUMIF(Data!$U:$U,"="&amp;AV49,Data!$H:$H)/$AZ49</f>
        <v>#N/A</v>
      </c>
      <c r="AF49" s="63">
        <f>SUMIF(Data!$U:$U,"="&amp;AW49,Data!$H:$H)/$BE49</f>
        <v>13</v>
      </c>
      <c r="AG49" s="21"/>
      <c r="AH49" s="52">
        <f t="shared" si="15"/>
        <v>13</v>
      </c>
      <c r="AI49" s="21" t="e">
        <f t="shared" si="39"/>
        <v>#N/A</v>
      </c>
      <c r="AJ49" s="21">
        <f t="shared" si="40"/>
        <v>13</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0"/>
        <v>161AMNS</v>
      </c>
      <c r="AW49" s="21" t="str">
        <f t="shared" si="31"/>
        <v>161PMNS</v>
      </c>
      <c r="AX49" s="21" t="str">
        <f t="shared" si="32"/>
        <v>161AMNS</v>
      </c>
      <c r="AY49" s="21" t="str">
        <f t="shared" si="33"/>
        <v>161PMNS</v>
      </c>
      <c r="AZ49" s="358" t="e">
        <f t="shared" si="18"/>
        <v>#N/A</v>
      </c>
      <c r="BA49" s="21" t="e">
        <f>SUMIF(Data!$U:$U,"="&amp;$AX49,Data!I:I)/$AZ49</f>
        <v>#N/A</v>
      </c>
      <c r="BB49" s="21" t="e">
        <f>SUMIF(Data!$U:$U,"="&amp;$AX49,Data!J:J)/$AZ49</f>
        <v>#N/A</v>
      </c>
      <c r="BC49" s="21" t="e">
        <f>SUMIF(Data!$U:$U,"="&amp;$AX49,Data!K:K)/$AZ49</f>
        <v>#N/A</v>
      </c>
      <c r="BD49" s="21" t="e">
        <f>SUMIF(Data!$U:$U,"="&amp;$AX49,Data!L:L)/$AZ49</f>
        <v>#N/A</v>
      </c>
      <c r="BE49" s="358">
        <f t="shared" si="19"/>
        <v>1</v>
      </c>
      <c r="BF49" s="16">
        <f>SUMIF(Data!$U:$U,"="&amp;$AY49,Data!I:I)/$BE49</f>
        <v>2</v>
      </c>
      <c r="BG49" s="16">
        <f>SUMIF(Data!$U:$U,"="&amp;$AY49,Data!J:J)/$BE49</f>
        <v>0</v>
      </c>
      <c r="BH49" s="16">
        <f>SUMIF(Data!$U:$U,"="&amp;$AY49,Data!K:K)/$BE49</f>
        <v>3</v>
      </c>
      <c r="BI49" s="16">
        <f>SUMIF(Data!$U:$U,"="&amp;$AY49,Data!L:L)/$BE49</f>
        <v>13</v>
      </c>
      <c r="BK49" t="b">
        <f t="shared" si="34"/>
        <v>0</v>
      </c>
      <c r="BL49" t="b">
        <f t="shared" si="43"/>
        <v>1</v>
      </c>
      <c r="BM49" t="e">
        <f t="shared" si="44"/>
        <v>#N/A</v>
      </c>
      <c r="BN49">
        <v>44</v>
      </c>
      <c r="BO49">
        <f t="shared" si="45"/>
        <v>0</v>
      </c>
      <c r="BP49">
        <f t="shared" si="46"/>
        <v>1</v>
      </c>
    </row>
    <row r="50" spans="1:68" x14ac:dyDescent="0.25">
      <c r="A50" s="152">
        <v>162</v>
      </c>
      <c r="B50" s="10" t="str">
        <f t="shared" si="35"/>
        <v>Broadway Rd</v>
      </c>
      <c r="C50" s="10" t="str">
        <f t="shared" si="35"/>
        <v>Roosevelt St</v>
      </c>
      <c r="D50" s="12">
        <f t="shared" si="41"/>
        <v>8.5</v>
      </c>
      <c r="E50" s="12">
        <f t="shared" si="36"/>
        <v>8.5</v>
      </c>
      <c r="F50" s="12">
        <f t="shared" si="37"/>
        <v>8.5</v>
      </c>
      <c r="G50" s="13">
        <f t="shared" si="11"/>
        <v>1</v>
      </c>
      <c r="H50" s="211"/>
      <c r="I50" s="205">
        <f t="shared" si="42"/>
        <v>8.5</v>
      </c>
      <c r="J50" s="9"/>
      <c r="K50" s="14"/>
      <c r="L50" s="14"/>
      <c r="M50" s="14"/>
      <c r="N50" s="14"/>
      <c r="O50" s="9"/>
      <c r="P50" s="27" t="s">
        <v>354</v>
      </c>
      <c r="Q50" s="9">
        <f t="shared" si="38"/>
        <v>162</v>
      </c>
      <c r="R50" s="255">
        <f t="shared" ca="1" si="25"/>
        <v>0.23529496150135007</v>
      </c>
      <c r="S50" s="255">
        <f t="shared" ca="1" si="26"/>
        <v>0.35294046520565353</v>
      </c>
      <c r="T50" s="255">
        <f t="shared" ca="1" si="27"/>
        <v>2.9412631255928176E-2</v>
      </c>
      <c r="U50" s="255">
        <f t="shared" ca="1" si="28"/>
        <v>0.14705784197176872</v>
      </c>
      <c r="V50" s="11"/>
      <c r="W50" s="11"/>
      <c r="X50" s="11"/>
      <c r="Y50" s="11"/>
      <c r="Z50" s="11"/>
      <c r="AA50" s="11"/>
      <c r="AB50" s="11"/>
      <c r="AD50" s="52">
        <f t="shared" si="29"/>
        <v>34</v>
      </c>
      <c r="AE50" s="63">
        <f>SUMIF(Data!$U:$U,"="&amp;AV50,Data!$H:$H)/$AZ50</f>
        <v>17</v>
      </c>
      <c r="AF50" s="63">
        <f>SUMIF(Data!$U:$U,"="&amp;AW50,Data!$H:$H)/$BE50</f>
        <v>17</v>
      </c>
      <c r="AG50" s="21"/>
      <c r="AH50" s="52">
        <f t="shared" si="15"/>
        <v>34</v>
      </c>
      <c r="AI50" s="21">
        <f t="shared" si="39"/>
        <v>17</v>
      </c>
      <c r="AJ50" s="21">
        <f t="shared" si="40"/>
        <v>17</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0"/>
        <v>162AMNS</v>
      </c>
      <c r="AW50" s="21" t="str">
        <f t="shared" si="31"/>
        <v>162PMNS</v>
      </c>
      <c r="AX50" s="21" t="str">
        <f t="shared" si="32"/>
        <v>162AMNS</v>
      </c>
      <c r="AY50" s="21" t="str">
        <f t="shared" si="33"/>
        <v>162PMNS</v>
      </c>
      <c r="AZ50" s="358">
        <f t="shared" si="18"/>
        <v>1</v>
      </c>
      <c r="BA50" s="21">
        <f>SUMIF(Data!$U:$U,"="&amp;$AX50,Data!I:I)/$AZ50</f>
        <v>5</v>
      </c>
      <c r="BB50" s="21">
        <f>SUMIF(Data!$U:$U,"="&amp;$AX50,Data!J:J)/$AZ50</f>
        <v>6</v>
      </c>
      <c r="BC50" s="21">
        <f>SUMIF(Data!$U:$U,"="&amp;$AX50,Data!K:K)/$AZ50</f>
        <v>1</v>
      </c>
      <c r="BD50" s="21">
        <f>SUMIF(Data!$U:$U,"="&amp;$AX50,Data!L:L)/$AZ50</f>
        <v>1</v>
      </c>
      <c r="BE50" s="358">
        <f t="shared" si="19"/>
        <v>1</v>
      </c>
      <c r="BF50" s="16">
        <f>SUMIF(Data!$U:$U,"="&amp;$AY50,Data!I:I)/$BE50</f>
        <v>3</v>
      </c>
      <c r="BG50" s="16">
        <f>SUMIF(Data!$U:$U,"="&amp;$AY50,Data!J:J)/$BE50</f>
        <v>6</v>
      </c>
      <c r="BH50" s="16">
        <f>SUMIF(Data!$U:$U,"="&amp;$AY50,Data!K:K)/$BE50</f>
        <v>0</v>
      </c>
      <c r="BI50" s="16">
        <f>SUMIF(Data!$U:$U,"="&amp;$AY50,Data!L:L)/$BE50</f>
        <v>4</v>
      </c>
      <c r="BK50" t="b">
        <f t="shared" si="34"/>
        <v>1</v>
      </c>
      <c r="BL50" t="b">
        <f t="shared" si="43"/>
        <v>1</v>
      </c>
      <c r="BM50" t="b">
        <f t="shared" si="44"/>
        <v>1</v>
      </c>
      <c r="BN50">
        <v>45</v>
      </c>
      <c r="BO50">
        <f t="shared" si="45"/>
        <v>1</v>
      </c>
      <c r="BP50">
        <f t="shared" si="46"/>
        <v>1</v>
      </c>
    </row>
    <row r="51" spans="1:68" x14ac:dyDescent="0.25">
      <c r="A51" s="9">
        <v>163</v>
      </c>
      <c r="B51" s="10" t="str">
        <f t="shared" si="35"/>
        <v>University Dr</v>
      </c>
      <c r="C51" s="10" t="str">
        <f t="shared" si="35"/>
        <v>Farmer Ave</v>
      </c>
      <c r="D51" s="12">
        <f t="shared" si="41"/>
        <v>9</v>
      </c>
      <c r="E51" s="12">
        <f t="shared" si="36"/>
        <v>9.5</v>
      </c>
      <c r="F51" s="12">
        <f t="shared" si="37"/>
        <v>8.5</v>
      </c>
      <c r="G51" s="13">
        <f t="shared" si="11"/>
        <v>0.89473684210526316</v>
      </c>
      <c r="H51" s="211"/>
      <c r="I51" s="205">
        <f t="shared" si="42"/>
        <v>9</v>
      </c>
      <c r="J51" s="9"/>
      <c r="K51" s="14"/>
      <c r="L51" s="14"/>
      <c r="M51" s="14"/>
      <c r="N51" s="14"/>
      <c r="O51" s="9"/>
      <c r="P51" s="27" t="s">
        <v>354</v>
      </c>
      <c r="Q51" s="9">
        <f t="shared" si="38"/>
        <v>163</v>
      </c>
      <c r="R51" s="255">
        <f t="shared" ca="1" si="25"/>
        <v>0.19444374449556112</v>
      </c>
      <c r="S51" s="255">
        <f t="shared" ca="1" si="26"/>
        <v>2.777742170290666E-2</v>
      </c>
      <c r="T51" s="255">
        <f t="shared" ca="1" si="27"/>
        <v>2.7778757442169528E-2</v>
      </c>
      <c r="U51" s="255">
        <f t="shared" ca="1" si="28"/>
        <v>0.25000013338041199</v>
      </c>
      <c r="V51" s="11"/>
      <c r="W51" s="11"/>
      <c r="X51" s="11"/>
      <c r="Y51" s="11"/>
      <c r="Z51" s="11"/>
      <c r="AA51" s="11"/>
      <c r="AB51" s="11"/>
      <c r="AD51" s="52">
        <f t="shared" si="29"/>
        <v>36</v>
      </c>
      <c r="AE51" s="63">
        <f>SUMIF(Data!$U:$U,"="&amp;AV51,Data!$H:$H)/$AZ51</f>
        <v>19</v>
      </c>
      <c r="AF51" s="63">
        <f>SUMIF(Data!$U:$U,"="&amp;AW51,Data!$H:$H)/$BE51</f>
        <v>17</v>
      </c>
      <c r="AG51" s="21"/>
      <c r="AH51" s="52">
        <f t="shared" si="15"/>
        <v>36</v>
      </c>
      <c r="AI51" s="21">
        <f t="shared" si="39"/>
        <v>19</v>
      </c>
      <c r="AJ51" s="21">
        <f t="shared" si="40"/>
        <v>17</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0"/>
        <v>163AMNS</v>
      </c>
      <c r="AW51" s="21" t="str">
        <f t="shared" si="31"/>
        <v>163PMNS</v>
      </c>
      <c r="AX51" s="21" t="str">
        <f t="shared" si="32"/>
        <v>163AMNS</v>
      </c>
      <c r="AY51" s="21" t="str">
        <f t="shared" si="33"/>
        <v>163PMNS</v>
      </c>
      <c r="AZ51" s="358">
        <f t="shared" si="18"/>
        <v>1</v>
      </c>
      <c r="BA51" s="21">
        <f>SUMIF(Data!$U:$U,"="&amp;$AX51,Data!I:I)/$AZ51</f>
        <v>3</v>
      </c>
      <c r="BB51" s="21">
        <f>SUMIF(Data!$U:$U,"="&amp;$AX51,Data!J:J)/$AZ51</f>
        <v>0</v>
      </c>
      <c r="BC51" s="21">
        <f>SUMIF(Data!$U:$U,"="&amp;$AX51,Data!K:K)/$AZ51</f>
        <v>1</v>
      </c>
      <c r="BD51" s="21">
        <f>SUMIF(Data!$U:$U,"="&amp;$AX51,Data!L:L)/$AZ51</f>
        <v>5</v>
      </c>
      <c r="BE51" s="358">
        <f t="shared" si="19"/>
        <v>1</v>
      </c>
      <c r="BF51" s="16">
        <f>SUMIF(Data!$U:$U,"="&amp;$AY51,Data!I:I)/$BE51</f>
        <v>4</v>
      </c>
      <c r="BG51" s="16">
        <f>SUMIF(Data!$U:$U,"="&amp;$AY51,Data!J:J)/$BE51</f>
        <v>1</v>
      </c>
      <c r="BH51" s="16">
        <f>SUMIF(Data!$U:$U,"="&amp;$AY51,Data!K:K)/$BE51</f>
        <v>0</v>
      </c>
      <c r="BI51" s="16">
        <f>SUMIF(Data!$U:$U,"="&amp;$AY51,Data!L:L)/$BE51</f>
        <v>4</v>
      </c>
      <c r="BK51" t="b">
        <f t="shared" si="34"/>
        <v>1</v>
      </c>
      <c r="BL51" t="b">
        <f t="shared" si="43"/>
        <v>1</v>
      </c>
      <c r="BM51" t="b">
        <f t="shared" si="44"/>
        <v>1</v>
      </c>
      <c r="BN51">
        <v>46</v>
      </c>
      <c r="BO51">
        <f t="shared" si="45"/>
        <v>1</v>
      </c>
      <c r="BP51">
        <f t="shared" si="46"/>
        <v>1</v>
      </c>
    </row>
    <row r="52" spans="1:68" x14ac:dyDescent="0.25">
      <c r="A52" s="152">
        <v>164</v>
      </c>
      <c r="B52" s="10" t="str">
        <f t="shared" si="35"/>
        <v>Southern Ave</v>
      </c>
      <c r="C52" s="10" t="str">
        <f t="shared" si="35"/>
        <v>McClintock Dr</v>
      </c>
      <c r="D52" s="12">
        <f t="shared" si="41"/>
        <v>15.75</v>
      </c>
      <c r="E52" s="12">
        <f t="shared" si="36"/>
        <v>15</v>
      </c>
      <c r="F52" s="12">
        <f t="shared" si="37"/>
        <v>16.5</v>
      </c>
      <c r="G52" s="13">
        <f t="shared" si="11"/>
        <v>1.1000000000000001</v>
      </c>
      <c r="H52" s="211"/>
      <c r="I52" s="205">
        <f t="shared" si="42"/>
        <v>15.75</v>
      </c>
      <c r="J52" s="9"/>
      <c r="K52" s="14"/>
      <c r="L52" s="14"/>
      <c r="M52" s="14"/>
      <c r="N52" s="14"/>
      <c r="O52" s="9"/>
      <c r="P52" s="27" t="s">
        <v>354</v>
      </c>
      <c r="Q52" s="9">
        <f t="shared" si="38"/>
        <v>164</v>
      </c>
      <c r="R52" s="255">
        <f t="shared" ca="1" si="25"/>
        <v>0.20634861445452052</v>
      </c>
      <c r="S52" s="255">
        <f t="shared" ca="1" si="26"/>
        <v>0.15873018527160448</v>
      </c>
      <c r="T52" s="255">
        <f t="shared" ca="1" si="27"/>
        <v>0.25396801935837576</v>
      </c>
      <c r="U52" s="255">
        <f t="shared" ca="1" si="28"/>
        <v>0.98412751356368244</v>
      </c>
      <c r="V52" s="11"/>
      <c r="W52" s="11"/>
      <c r="X52" s="11"/>
      <c r="Y52" s="11"/>
      <c r="Z52" s="11"/>
      <c r="AA52" s="11"/>
      <c r="AB52" s="11"/>
      <c r="AD52" s="52">
        <f t="shared" si="29"/>
        <v>63</v>
      </c>
      <c r="AE52" s="63">
        <f>SUMIF(Data!$U:$U,"="&amp;AV52,Data!$H:$H)/$AZ52</f>
        <v>30</v>
      </c>
      <c r="AF52" s="63">
        <f>SUMIF(Data!$U:$U,"="&amp;AW52,Data!$H:$H)/$BE52</f>
        <v>33</v>
      </c>
      <c r="AG52" s="21"/>
      <c r="AH52" s="52">
        <f t="shared" si="15"/>
        <v>63</v>
      </c>
      <c r="AI52" s="21">
        <f t="shared" si="39"/>
        <v>30</v>
      </c>
      <c r="AJ52" s="21">
        <f t="shared" si="40"/>
        <v>33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0"/>
        <v>164AMNS</v>
      </c>
      <c r="AW52" s="21" t="str">
        <f t="shared" si="31"/>
        <v>164PMNS</v>
      </c>
      <c r="AX52" s="21" t="str">
        <f t="shared" si="32"/>
        <v>164AMNS</v>
      </c>
      <c r="AY52" s="21" t="str">
        <f t="shared" si="33"/>
        <v>164PMNS</v>
      </c>
      <c r="AZ52" s="358">
        <f t="shared" si="18"/>
        <v>1</v>
      </c>
      <c r="BA52" s="21">
        <f>SUMIF(Data!$U:$U,"="&amp;$AX52,Data!I:I)/$AZ52</f>
        <v>6</v>
      </c>
      <c r="BB52" s="21">
        <f>SUMIF(Data!$U:$U,"="&amp;$AX52,Data!J:J)/$AZ52</f>
        <v>4</v>
      </c>
      <c r="BC52" s="21">
        <f>SUMIF(Data!$U:$U,"="&amp;$AX52,Data!K:K)/$AZ52</f>
        <v>7</v>
      </c>
      <c r="BD52" s="21">
        <f>SUMIF(Data!$U:$U,"="&amp;$AX52,Data!L:L)/$AZ52</f>
        <v>30</v>
      </c>
      <c r="BE52" s="358">
        <f t="shared" si="19"/>
        <v>1</v>
      </c>
      <c r="BF52" s="16">
        <f>SUMIF(Data!$U:$U,"="&amp;$AY52,Data!I:I)/$BE52</f>
        <v>7</v>
      </c>
      <c r="BG52" s="16">
        <f>SUMIF(Data!$U:$U,"="&amp;$AY52,Data!J:J)/$BE52</f>
        <v>6</v>
      </c>
      <c r="BH52" s="16">
        <f>SUMIF(Data!$U:$U,"="&amp;$AY52,Data!K:K)/$BE52</f>
        <v>9</v>
      </c>
      <c r="BI52" s="16">
        <f>SUMIF(Data!$U:$U,"="&amp;$AY52,Data!L:L)/$BE52</f>
        <v>32</v>
      </c>
      <c r="BK52" t="b">
        <f t="shared" si="34"/>
        <v>1</v>
      </c>
      <c r="BL52" t="b">
        <f t="shared" si="43"/>
        <v>1</v>
      </c>
      <c r="BM52" t="b">
        <f t="shared" si="44"/>
        <v>1</v>
      </c>
      <c r="BN52">
        <v>47</v>
      </c>
      <c r="BO52">
        <f t="shared" si="45"/>
        <v>1</v>
      </c>
      <c r="BP52">
        <f t="shared" si="46"/>
        <v>1</v>
      </c>
    </row>
    <row r="53" spans="1:68" x14ac:dyDescent="0.25">
      <c r="A53" s="9">
        <v>165</v>
      </c>
      <c r="B53" s="10" t="str">
        <f t="shared" si="35"/>
        <v>University Dr</v>
      </c>
      <c r="C53" s="10" t="str">
        <f t="shared" si="35"/>
        <v>Priest Dr</v>
      </c>
      <c r="D53" s="12">
        <f t="shared" si="41"/>
        <v>12.5</v>
      </c>
      <c r="E53" s="12">
        <f t="shared" si="36"/>
        <v>14</v>
      </c>
      <c r="F53" s="12">
        <f t="shared" si="37"/>
        <v>11</v>
      </c>
      <c r="G53" s="13">
        <f t="shared" si="11"/>
        <v>0.7857142857142857</v>
      </c>
      <c r="H53" s="211"/>
      <c r="I53" s="205">
        <f t="shared" si="42"/>
        <v>12.5</v>
      </c>
      <c r="J53" s="9"/>
      <c r="K53" s="14"/>
      <c r="L53" s="14"/>
      <c r="M53" s="14"/>
      <c r="N53" s="14"/>
      <c r="O53" s="9"/>
      <c r="P53" s="27" t="s">
        <v>354</v>
      </c>
      <c r="Q53" s="9">
        <f t="shared" si="38"/>
        <v>165</v>
      </c>
      <c r="R53" s="255">
        <f t="shared" ca="1" si="25"/>
        <v>0.23999962926821605</v>
      </c>
      <c r="S53" s="255">
        <f t="shared" ca="1" si="26"/>
        <v>0.2400001453704047</v>
      </c>
      <c r="T53" s="255">
        <f t="shared" ca="1" si="27"/>
        <v>0.24000080057596493</v>
      </c>
      <c r="U53" s="255">
        <f t="shared" ca="1" si="28"/>
        <v>0.57999915010093217</v>
      </c>
      <c r="V53" s="11"/>
      <c r="W53" s="11"/>
      <c r="X53" s="11"/>
      <c r="Y53" s="11"/>
      <c r="Z53" s="11"/>
      <c r="AA53" s="11"/>
      <c r="AB53" s="11"/>
      <c r="AD53" s="52">
        <f t="shared" si="29"/>
        <v>50</v>
      </c>
      <c r="AE53" s="63">
        <f>SUMIF(Data!$U:$U,"="&amp;AV53,Data!$H:$H)/$AZ53</f>
        <v>28</v>
      </c>
      <c r="AF53" s="63">
        <f>SUMIF(Data!$U:$U,"="&amp;AW53,Data!$H:$H)/$BE53</f>
        <v>22</v>
      </c>
      <c r="AG53" s="21"/>
      <c r="AH53" s="52">
        <f t="shared" si="15"/>
        <v>50</v>
      </c>
      <c r="AI53" s="21">
        <f t="shared" si="39"/>
        <v>28</v>
      </c>
      <c r="AJ53" s="21">
        <f t="shared" si="40"/>
        <v>22</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0"/>
        <v>165AMNS</v>
      </c>
      <c r="AW53" s="21" t="str">
        <f t="shared" si="31"/>
        <v>165PMNS</v>
      </c>
      <c r="AX53" s="21" t="str">
        <f t="shared" si="32"/>
        <v>165AMNS</v>
      </c>
      <c r="AY53" s="21" t="str">
        <f t="shared" si="33"/>
        <v>165PMNS</v>
      </c>
      <c r="AZ53" s="358">
        <f t="shared" si="18"/>
        <v>1</v>
      </c>
      <c r="BA53" s="21">
        <f>SUMIF(Data!$U:$U,"="&amp;$AX53,Data!I:I)/$AZ53</f>
        <v>8</v>
      </c>
      <c r="BB53" s="21">
        <f>SUMIF(Data!$U:$U,"="&amp;$AX53,Data!J:J)/$AZ53</f>
        <v>7</v>
      </c>
      <c r="BC53" s="21">
        <f>SUMIF(Data!$U:$U,"="&amp;$AX53,Data!K:K)/$AZ53</f>
        <v>7</v>
      </c>
      <c r="BD53" s="21">
        <f>SUMIF(Data!$U:$U,"="&amp;$AX53,Data!L:L)/$AZ53</f>
        <v>14</v>
      </c>
      <c r="BE53" s="358">
        <f t="shared" si="19"/>
        <v>1</v>
      </c>
      <c r="BF53" s="16">
        <f>SUMIF(Data!$U:$U,"="&amp;$AY53,Data!I:I)/$BE53</f>
        <v>4</v>
      </c>
      <c r="BG53" s="16">
        <f>SUMIF(Data!$U:$U,"="&amp;$AY53,Data!J:J)/$BE53</f>
        <v>5</v>
      </c>
      <c r="BH53" s="16">
        <f>SUMIF(Data!$U:$U,"="&amp;$AY53,Data!K:K)/$BE53</f>
        <v>5</v>
      </c>
      <c r="BI53" s="16">
        <f>SUMIF(Data!$U:$U,"="&amp;$AY53,Data!L:L)/$BE53</f>
        <v>15</v>
      </c>
      <c r="BK53" t="b">
        <f t="shared" si="34"/>
        <v>1</v>
      </c>
      <c r="BL53" t="b">
        <f t="shared" si="43"/>
        <v>1</v>
      </c>
      <c r="BM53" t="b">
        <f t="shared" si="44"/>
        <v>1</v>
      </c>
      <c r="BN53">
        <v>48</v>
      </c>
      <c r="BO53">
        <f t="shared" si="45"/>
        <v>1</v>
      </c>
      <c r="BP53">
        <f t="shared" si="46"/>
        <v>1</v>
      </c>
    </row>
    <row r="54" spans="1:68" x14ac:dyDescent="0.25">
      <c r="A54" s="152"/>
      <c r="B54" s="10"/>
      <c r="C54" s="10"/>
      <c r="D54" s="12"/>
      <c r="E54" s="12"/>
      <c r="F54" s="12"/>
      <c r="G54" s="13"/>
      <c r="H54" s="211"/>
      <c r="I54" s="205"/>
      <c r="J54" s="9"/>
      <c r="K54" s="14"/>
      <c r="L54" s="14"/>
      <c r="M54" s="14"/>
      <c r="N54" s="14"/>
      <c r="O54" s="9"/>
      <c r="P54" s="27"/>
      <c r="Q54" s="9"/>
      <c r="R54" s="11"/>
      <c r="S54" s="11"/>
      <c r="T54" s="11"/>
      <c r="U54" s="11"/>
      <c r="V54" s="11"/>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211"/>
      <c r="I55" s="205"/>
      <c r="J55" s="9"/>
      <c r="K55" s="14"/>
      <c r="L55" s="14"/>
      <c r="M55" s="14"/>
      <c r="N55" s="14"/>
      <c r="O55" s="9"/>
      <c r="P55" s="27"/>
      <c r="Q55" s="9"/>
      <c r="R55" s="11"/>
      <c r="S55" s="11"/>
      <c r="T55" s="11"/>
      <c r="U55" s="11"/>
      <c r="V55" s="11"/>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211"/>
      <c r="I56" s="205"/>
      <c r="J56" s="9"/>
      <c r="K56" s="14"/>
      <c r="L56" s="14"/>
      <c r="M56" s="14"/>
      <c r="N56" s="14"/>
      <c r="O56" s="9"/>
      <c r="P56" s="27"/>
      <c r="Q56" s="9"/>
      <c r="R56" s="11"/>
      <c r="S56" s="11"/>
      <c r="T56" s="11"/>
      <c r="U56" s="11"/>
      <c r="V56" s="11"/>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211"/>
      <c r="I57" s="205"/>
      <c r="J57" s="9"/>
      <c r="K57" s="14"/>
      <c r="L57" s="14"/>
      <c r="M57" s="14"/>
      <c r="N57" s="14"/>
      <c r="O57" s="9"/>
      <c r="P57" s="27"/>
      <c r="Q57" s="9"/>
      <c r="R57" s="11"/>
      <c r="S57" s="11"/>
      <c r="T57" s="11"/>
      <c r="U57" s="11"/>
      <c r="V57" s="11"/>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152"/>
      <c r="B58" s="10"/>
      <c r="C58" s="10"/>
      <c r="D58" s="12"/>
      <c r="E58" s="12"/>
      <c r="F58" s="12"/>
      <c r="G58" s="13"/>
      <c r="H58" s="211"/>
      <c r="I58" s="205"/>
      <c r="J58" s="9"/>
      <c r="K58" s="14"/>
      <c r="L58" s="14"/>
      <c r="M58" s="14"/>
      <c r="N58" s="14"/>
      <c r="O58" s="9"/>
      <c r="P58" s="27"/>
      <c r="Q58" s="9"/>
      <c r="R58" s="11"/>
      <c r="S58" s="11"/>
      <c r="T58" s="11"/>
      <c r="U58" s="11"/>
      <c r="V58" s="11"/>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211"/>
      <c r="I59" s="205"/>
      <c r="J59" s="9"/>
      <c r="K59" s="14"/>
      <c r="L59" s="14"/>
      <c r="M59" s="14"/>
      <c r="N59" s="14"/>
      <c r="O59" s="9"/>
      <c r="P59" s="27"/>
      <c r="Q59" s="9"/>
      <c r="R59" s="11"/>
      <c r="S59" s="11"/>
      <c r="T59" s="11"/>
      <c r="U59" s="11"/>
      <c r="V59" s="11"/>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s="140" customFormat="1" x14ac:dyDescent="0.25">
      <c r="A60" s="133">
        <v>101</v>
      </c>
      <c r="B60" s="134" t="str">
        <f t="shared" ref="B60:C78" si="47">VLOOKUP($A60,Loc,COLUMN(),FALSE)</f>
        <v>Washington/Curry</v>
      </c>
      <c r="C60" s="134" t="str">
        <f t="shared" si="47"/>
        <v>Mill Ave</v>
      </c>
      <c r="D60" s="135">
        <f t="shared" si="41"/>
        <v>9</v>
      </c>
      <c r="E60" s="135">
        <f t="shared" ref="E60:E85" si="48">IF(AI60&gt;0,AI60/2,"")</f>
        <v>9</v>
      </c>
      <c r="F60" s="135" t="e">
        <f t="shared" ref="F60:F85" si="49">IF(AJ60&gt;0,AJ60/2,"")</f>
        <v>#N/A</v>
      </c>
      <c r="G60" s="136" t="str">
        <f t="shared" ref="G60:G107" si="50">IF(BK60,F60/E60,"")</f>
        <v/>
      </c>
      <c r="H60" s="212"/>
      <c r="I60" s="205" t="e">
        <f t="shared" si="42"/>
        <v>#N/A</v>
      </c>
      <c r="J60" s="133"/>
      <c r="K60" s="133"/>
      <c r="L60" s="133"/>
      <c r="M60" s="133"/>
      <c r="N60" s="133"/>
      <c r="O60" s="133"/>
      <c r="P60" s="138" t="s">
        <v>353</v>
      </c>
      <c r="Q60" s="133">
        <f t="shared" ref="Q60:Q85" si="51">A60</f>
        <v>101</v>
      </c>
      <c r="R60" s="139">
        <f t="shared" ref="R60:R107" ca="1" si="52">IF($AH60&gt;0,(IF(ISNA(BA60),0,BA60)*$AR60+IF(ISNA(BF60),0,BF60)*$AS60)/$AH60+(RAND()*2-1)/1000000,"")</f>
        <v>0.166667480296116</v>
      </c>
      <c r="S60" s="139">
        <f t="shared" ref="S60:S107" ca="1" si="53">IF($AH60&gt;0,(IF(ISNA(BB60),0,BB60)*$AR60+IF(ISNA(BG60),0,BG60)*$AS60)/$AH60+(RAND()*2-1)/1000000,"")</f>
        <v>0.77777808543115579</v>
      </c>
      <c r="T60" s="139">
        <f t="shared" ref="T60:T107" ca="1" si="54">IF($AH60&gt;0,(IF(ISNA(BC60),0,BC60)*$AR60+IF(ISNA(BH60),0,BH60)*$AS60)/$AH60+(RAND()*2-1)/1000000,"")</f>
        <v>5.5555970995598579E-2</v>
      </c>
      <c r="U60" s="139">
        <f t="shared" ref="U60:U107" ca="1" si="55">IF($AH60&gt;0,(IF(ISNA(BD60),0,BD60)*$AR60+IF(ISNA(BI60),0,BI60)*$AS60)/$AH60+(RAND()*2-1)/1000000,"")</f>
        <v>0.2222230933475462</v>
      </c>
      <c r="V60" s="139"/>
      <c r="W60" s="139"/>
      <c r="X60" s="139"/>
      <c r="Y60" s="139"/>
      <c r="Z60" s="139"/>
      <c r="AA60" s="139"/>
      <c r="AB60" s="139"/>
      <c r="AD60" s="141">
        <f t="shared" ref="AD60" si="56">IF(ISNA(AE60),0,AE60)+IF(ISNA(AF60),0,AF60)</f>
        <v>18</v>
      </c>
      <c r="AE60" s="138">
        <f>SUMIF(Data!$U:$U,"="&amp;AV60,Data!$H:$H)/$AZ60</f>
        <v>18</v>
      </c>
      <c r="AF60" s="138" t="e">
        <f>SUMIF(Data!$U:$U,"="&amp;AW60,Data!$H:$H)/$BE60</f>
        <v>#N/A</v>
      </c>
      <c r="AG60" s="137"/>
      <c r="AH60" s="141">
        <f t="shared" ref="AH60:AH107" si="57">IF(ISNA(AI60),0,AI60)+IF(ISNA(AJ60),0,AJ60)</f>
        <v>18</v>
      </c>
      <c r="AI60" s="137">
        <f t="shared" ref="AI60:AI85" si="58">AE60*AR60</f>
        <v>18</v>
      </c>
      <c r="AJ60" s="137" t="e">
        <f t="shared" ref="AJ60:AJ85" si="59">AF60*AS60</f>
        <v>#N/A</v>
      </c>
      <c r="AK60" s="137"/>
      <c r="AL60" s="137"/>
      <c r="AM60" s="137"/>
      <c r="AN60" s="137"/>
      <c r="AO60" s="137"/>
      <c r="AP60" s="137">
        <f>IF(ISERROR(MATCH($A60&amp;LEFT(AP$5,2),ErrCount!$L$2:$L$73,0)),1,0)</f>
        <v>1</v>
      </c>
      <c r="AQ60" s="137">
        <f>IF(ISERROR(MATCH($A60&amp;LEFT(AQ$5,2),ErrCount!$L$2:$L$73,0)),1,0)</f>
        <v>1</v>
      </c>
      <c r="AR60" s="137">
        <f>IF(ISERROR(MATCH($A60&amp;LEFT(AR$5,2),ErrCount!$L$2:$L$73,0)),1,0)</f>
        <v>1</v>
      </c>
      <c r="AS60" s="137">
        <f>IF(ISERROR(MATCH($A60&amp;LEFT(AS$5,2),ErrCount!$L$2:$L$73,0)),1,0)</f>
        <v>1</v>
      </c>
      <c r="AT60" s="137"/>
      <c r="AU60" s="137"/>
      <c r="AV60" s="137" t="str">
        <f t="shared" ref="AV60" si="60">$A60&amp;LEFT(AX$5,2)&amp;$P60</f>
        <v>101AMEW</v>
      </c>
      <c r="AW60" s="137" t="str">
        <f t="shared" ref="AW60" si="61">$A60&amp;LEFT(AY$5,2)&amp;$P60</f>
        <v>101PMEW</v>
      </c>
      <c r="AX60" s="137" t="str">
        <f t="shared" ref="AX60" si="62">IF(AR60,$A60&amp;LEFT(AX$5,2)&amp;$P60,"")</f>
        <v>101AMEW</v>
      </c>
      <c r="AY60" s="137" t="str">
        <f t="shared" ref="AY60" si="63">IF(AS60,$A60&amp;LEFT(AY$5,2)&amp;$P60,"")</f>
        <v>101PMEW</v>
      </c>
      <c r="AZ60" s="358">
        <f t="shared" ref="AZ60:AZ107" si="64">IF(NOT(VLOOKUP(LEFT($AV60,5),DivBy,2,FALSE)),VLOOKUP(LEFT($AV60,5),DivBy,3,FALSE),NA())</f>
        <v>1</v>
      </c>
      <c r="BA60" s="21">
        <f>SUMIF(Data!$U:$U,"="&amp;$AX60,Data!I:I)/IF($BO60&lt;1,1,$BO60)</f>
        <v>3</v>
      </c>
      <c r="BB60" s="21">
        <f>SUMIF(Data!$U:$U,"="&amp;$AX60,Data!J:J)/IF($BO60&lt;1,1,$BO60)</f>
        <v>14</v>
      </c>
      <c r="BC60" s="21">
        <f>SUMIF(Data!$U:$U,"="&amp;$AX60,Data!K:K)/IF($BO60&lt;1,1,$BO60)</f>
        <v>1</v>
      </c>
      <c r="BD60" s="21">
        <f>SUMIF(Data!$U:$U,"="&amp;$AX60,Data!L:L)/IF($BO60&lt;1,1,$BO60)</f>
        <v>4</v>
      </c>
      <c r="BE60" s="358" t="e">
        <f t="shared" ref="BE60:BE107" si="65">IF(NOT(VLOOKUP(LEFT($AY60,5),DivBy,2,FALSE)),VLOOKUP(LEFT($AY60,5),DivBy,3,FALSE),NA())</f>
        <v>#N/A</v>
      </c>
      <c r="BF60" s="16">
        <f>SUMIF(Data!$U:$U,"="&amp;$AY60,Data!I:I)/IF($BP60&lt;1,1,$BP60)</f>
        <v>0</v>
      </c>
      <c r="BG60" s="16">
        <f>SUMIF(Data!$U:$U,"="&amp;$AY60,Data!J:J)/IF($BP60&lt;1,1,$BP60)</f>
        <v>0</v>
      </c>
      <c r="BH60" s="16">
        <f>SUMIF(Data!$U:$U,"="&amp;$AY60,Data!K:K)/IF($BP60&lt;1,1,$BP60)</f>
        <v>0</v>
      </c>
      <c r="BI60" s="16">
        <f>SUMIF(Data!$U:$U,"="&amp;$AY60,Data!L:L)/IF($BP60&lt;1,1,$BP60)</f>
        <v>0</v>
      </c>
      <c r="BJ60" s="142"/>
      <c r="BK60" s="140" t="b">
        <f t="shared" ref="BK60:BK107" si="66">AND(NOT(ISNA(AI60)),NOT(ISNA(AJ60)),ISNUMBER(AH60))</f>
        <v>0</v>
      </c>
      <c r="BL60" s="140" t="b">
        <f t="shared" si="43"/>
        <v>1</v>
      </c>
      <c r="BM60" t="e">
        <f t="shared" si="44"/>
        <v>#N/A</v>
      </c>
      <c r="BN60">
        <v>1</v>
      </c>
      <c r="BO60">
        <f t="shared" si="45"/>
        <v>1</v>
      </c>
      <c r="BP60">
        <f t="shared" si="46"/>
        <v>0</v>
      </c>
    </row>
    <row r="61" spans="1:68" s="140" customFormat="1" x14ac:dyDescent="0.25">
      <c r="A61" s="133">
        <v>102</v>
      </c>
      <c r="B61" s="134" t="str">
        <f t="shared" si="47"/>
        <v>Rio Salado Pkwy</v>
      </c>
      <c r="C61" s="134" t="str">
        <f t="shared" si="47"/>
        <v>Mill Ave</v>
      </c>
      <c r="D61" s="135">
        <f t="shared" ca="1" si="41"/>
        <v>13.25</v>
      </c>
      <c r="E61" s="135">
        <f t="shared" si="48"/>
        <v>10</v>
      </c>
      <c r="F61" s="135">
        <f t="shared" ca="1" si="49"/>
        <v>16.5</v>
      </c>
      <c r="G61" s="136">
        <f t="shared" ca="1" si="50"/>
        <v>1.65</v>
      </c>
      <c r="H61" s="212"/>
      <c r="I61" s="205">
        <f t="shared" ca="1" si="42"/>
        <v>13.25</v>
      </c>
      <c r="J61" s="133"/>
      <c r="K61" s="133"/>
      <c r="L61" s="133"/>
      <c r="M61" s="133"/>
      <c r="N61" s="133"/>
      <c r="O61" s="133"/>
      <c r="P61" s="138" t="s">
        <v>353</v>
      </c>
      <c r="Q61" s="133">
        <f t="shared" si="51"/>
        <v>102</v>
      </c>
      <c r="R61" s="139">
        <f t="shared" ca="1" si="52"/>
        <v>0.34905619539603899</v>
      </c>
      <c r="S61" s="139">
        <f t="shared" ca="1" si="53"/>
        <v>0.30188741666833696</v>
      </c>
      <c r="T61" s="139">
        <f t="shared" ca="1" si="54"/>
        <v>0.16037785473337471</v>
      </c>
      <c r="U61" s="139">
        <f t="shared" ca="1" si="55"/>
        <v>0.33018945518249188</v>
      </c>
      <c r="V61" s="139"/>
      <c r="W61" s="139"/>
      <c r="X61" s="139"/>
      <c r="Y61" s="139"/>
      <c r="Z61" s="139"/>
      <c r="AA61" s="139"/>
      <c r="AB61" s="139"/>
      <c r="AD61" s="141">
        <f t="shared" ref="AD61:AD107" ca="1" si="67">IF(ISNA(AE61),0,AE61)+IF(ISNA(AF61),0,AF61)</f>
        <v>53</v>
      </c>
      <c r="AE61" s="138">
        <f>SUMIF(Data!$U:$U,"="&amp;AV61,Data!$H:$H)/$AZ61</f>
        <v>20</v>
      </c>
      <c r="AF61" s="138">
        <f ca="1">SUMIF(Data!$U:$U,"="&amp;AW61,Data!$H:$H)/$BE61</f>
        <v>33</v>
      </c>
      <c r="AG61" s="137"/>
      <c r="AH61" s="141">
        <f t="shared" ca="1" si="57"/>
        <v>53</v>
      </c>
      <c r="AI61" s="137">
        <f t="shared" si="58"/>
        <v>20</v>
      </c>
      <c r="AJ61" s="137">
        <f t="shared" ca="1" si="59"/>
        <v>33</v>
      </c>
      <c r="AK61" s="137"/>
      <c r="AL61" s="137"/>
      <c r="AM61" s="137"/>
      <c r="AN61" s="137"/>
      <c r="AO61" s="137"/>
      <c r="AP61" s="137">
        <f>IF(ISERROR(MATCH($A61&amp;LEFT(AP$5,2),ErrCount!$L$2:$L$73,0)),1,0)</f>
        <v>1</v>
      </c>
      <c r="AQ61" s="137">
        <f>IF(ISERROR(MATCH($A61&amp;LEFT(AQ$5,2),ErrCount!$L$2:$L$73,0)),1,0)</f>
        <v>1</v>
      </c>
      <c r="AR61" s="137">
        <f>IF(ISERROR(MATCH($A61&amp;LEFT(AR$5,2),ErrCount!$L$2:$L$73,0)),1,0)</f>
        <v>1</v>
      </c>
      <c r="AS61" s="137">
        <f>IF(ISERROR(MATCH($A61&amp;LEFT(AS$5,2),ErrCount!$L$2:$L$73,0)),1,0)</f>
        <v>1</v>
      </c>
      <c r="AT61" s="137"/>
      <c r="AU61" s="137"/>
      <c r="AV61" s="137" t="str">
        <f t="shared" ref="AV61:AV107" si="68">$A61&amp;LEFT(AX$5,2)&amp;$P61</f>
        <v>102AMEW</v>
      </c>
      <c r="AW61" s="137" t="str">
        <f t="shared" ref="AW61:AW107" si="69">$A61&amp;LEFT(AY$5,2)&amp;$P61</f>
        <v>102PMEW</v>
      </c>
      <c r="AX61" s="137" t="str">
        <f t="shared" ref="AX61:AX107" si="70">IF(AR61,$A61&amp;LEFT(AX$5,2)&amp;$P61,"")</f>
        <v>102AMEW</v>
      </c>
      <c r="AY61" s="137" t="str">
        <f t="shared" ref="AY61:AY107" si="71">IF(AS61,$A61&amp;LEFT(AY$5,2)&amp;$P61,"")</f>
        <v>102PMEW</v>
      </c>
      <c r="AZ61" s="358">
        <f t="shared" si="64"/>
        <v>1</v>
      </c>
      <c r="BA61" s="21">
        <f>SUMIF(Data!$U:$U,"="&amp;$AX61,Data!I:I)/IF($BO61&lt;1,1,$BO61)</f>
        <v>6</v>
      </c>
      <c r="BB61" s="21">
        <f>SUMIF(Data!$U:$U,"="&amp;$AX61,Data!J:J)/IF($BO61&lt;1,1,$BO61)</f>
        <v>8</v>
      </c>
      <c r="BC61" s="21">
        <f>SUMIF(Data!$U:$U,"="&amp;$AX61,Data!K:K)/IF($BO61&lt;1,1,$BO61)</f>
        <v>5</v>
      </c>
      <c r="BD61" s="21">
        <f>SUMIF(Data!$U:$U,"="&amp;$AX61,Data!L:L)/IF($BO61&lt;1,1,$BO61)</f>
        <v>7</v>
      </c>
      <c r="BE61" s="358">
        <f t="shared" ca="1" si="65"/>
        <v>2</v>
      </c>
      <c r="BF61" s="16">
        <f>SUMIF(Data!$U:$U,"="&amp;$AY61,Data!I:I)/IF($BP61&lt;1,1,$BP61)</f>
        <v>12.5</v>
      </c>
      <c r="BG61" s="16">
        <f>SUMIF(Data!$U:$U,"="&amp;$AY61,Data!J:J)/IF($BP61&lt;1,1,$BP61)</f>
        <v>8</v>
      </c>
      <c r="BH61" s="16">
        <f>SUMIF(Data!$U:$U,"="&amp;$AY61,Data!K:K)/IF($BP61&lt;1,1,$BP61)</f>
        <v>3.5</v>
      </c>
      <c r="BI61" s="16">
        <f>SUMIF(Data!$U:$U,"="&amp;$AY61,Data!L:L)/IF($BP61&lt;1,1,$BP61)</f>
        <v>10.5</v>
      </c>
      <c r="BJ61" s="142"/>
      <c r="BK61" s="140" t="b">
        <f t="shared" ca="1" si="66"/>
        <v>1</v>
      </c>
      <c r="BL61" s="140" t="b">
        <f t="shared" ca="1" si="43"/>
        <v>1</v>
      </c>
      <c r="BM61" t="b">
        <f t="shared" ca="1" si="44"/>
        <v>1</v>
      </c>
      <c r="BN61">
        <v>2</v>
      </c>
      <c r="BO61">
        <f t="shared" si="45"/>
        <v>1</v>
      </c>
      <c r="BP61">
        <f t="shared" si="46"/>
        <v>2</v>
      </c>
    </row>
    <row r="62" spans="1:68" s="140" customFormat="1" x14ac:dyDescent="0.25">
      <c r="A62" s="133">
        <v>103</v>
      </c>
      <c r="B62" s="134" t="str">
        <f t="shared" si="47"/>
        <v>Rio Salado Pkwy</v>
      </c>
      <c r="C62" s="134" t="str">
        <f t="shared" si="47"/>
        <v>Rural Rd</v>
      </c>
      <c r="D62" s="135">
        <f t="shared" si="41"/>
        <v>11.75</v>
      </c>
      <c r="E62" s="135">
        <f t="shared" si="48"/>
        <v>9</v>
      </c>
      <c r="F62" s="135">
        <f t="shared" si="49"/>
        <v>14.5</v>
      </c>
      <c r="G62" s="136">
        <f t="shared" si="50"/>
        <v>1.6111111111111112</v>
      </c>
      <c r="H62" s="212"/>
      <c r="I62" s="205">
        <f t="shared" si="42"/>
        <v>11.75</v>
      </c>
      <c r="J62" s="133"/>
      <c r="K62" s="133"/>
      <c r="L62" s="133"/>
      <c r="M62" s="133"/>
      <c r="N62" s="133"/>
      <c r="O62" s="133"/>
      <c r="P62" s="138" t="s">
        <v>353</v>
      </c>
      <c r="Q62" s="133">
        <f t="shared" si="51"/>
        <v>103</v>
      </c>
      <c r="R62" s="139">
        <f t="shared" ca="1" si="52"/>
        <v>0.21276509232619667</v>
      </c>
      <c r="S62" s="139">
        <f t="shared" ca="1" si="53"/>
        <v>0.31914896965990031</v>
      </c>
      <c r="T62" s="139">
        <f t="shared" ca="1" si="54"/>
        <v>4.2553836389007518E-2</v>
      </c>
      <c r="U62" s="139">
        <f t="shared" ca="1" si="55"/>
        <v>0.57446852620060707</v>
      </c>
      <c r="V62" s="139"/>
      <c r="W62" s="139"/>
      <c r="X62" s="139"/>
      <c r="Y62" s="139"/>
      <c r="Z62" s="139"/>
      <c r="AA62" s="139"/>
      <c r="AB62" s="139"/>
      <c r="AD62" s="141">
        <f t="shared" si="67"/>
        <v>47</v>
      </c>
      <c r="AE62" s="138">
        <f>SUMIF(Data!$U:$U,"="&amp;AV62,Data!$H:$H)/$AZ62</f>
        <v>18</v>
      </c>
      <c r="AF62" s="138">
        <f>SUMIF(Data!$U:$U,"="&amp;AW62,Data!$H:$H)/$BE62</f>
        <v>29</v>
      </c>
      <c r="AG62" s="137"/>
      <c r="AH62" s="141">
        <f t="shared" si="57"/>
        <v>47</v>
      </c>
      <c r="AI62" s="137">
        <f t="shared" si="58"/>
        <v>18</v>
      </c>
      <c r="AJ62" s="137">
        <f t="shared" si="59"/>
        <v>29</v>
      </c>
      <c r="AK62" s="137"/>
      <c r="AL62" s="137"/>
      <c r="AM62" s="137"/>
      <c r="AN62" s="137"/>
      <c r="AO62" s="137"/>
      <c r="AP62" s="137">
        <f>IF(ISERROR(MATCH($A62&amp;LEFT(AP$5,2),ErrCount!$L$2:$L$73,0)),1,0)</f>
        <v>1</v>
      </c>
      <c r="AQ62" s="137">
        <f>IF(ISERROR(MATCH($A62&amp;LEFT(AQ$5,2),ErrCount!$L$2:$L$73,0)),1,0)</f>
        <v>1</v>
      </c>
      <c r="AR62" s="137">
        <f>IF(ISERROR(MATCH($A62&amp;LEFT(AR$5,2),ErrCount!$L$2:$L$73,0)),1,0)</f>
        <v>1</v>
      </c>
      <c r="AS62" s="137">
        <f>IF(ISERROR(MATCH($A62&amp;LEFT(AS$5,2),ErrCount!$L$2:$L$73,0)),1,0)</f>
        <v>1</v>
      </c>
      <c r="AT62" s="137"/>
      <c r="AU62" s="137"/>
      <c r="AV62" s="137" t="str">
        <f t="shared" si="68"/>
        <v>103AMEW</v>
      </c>
      <c r="AW62" s="137" t="str">
        <f t="shared" si="69"/>
        <v>103PMEW</v>
      </c>
      <c r="AX62" s="137" t="str">
        <f t="shared" si="70"/>
        <v>103AMEW</v>
      </c>
      <c r="AY62" s="137" t="str">
        <f t="shared" si="71"/>
        <v>103PMEW</v>
      </c>
      <c r="AZ62" s="358">
        <f t="shared" si="64"/>
        <v>1</v>
      </c>
      <c r="BA62" s="21">
        <f>SUMIF(Data!$U:$U,"="&amp;$AX62,Data!I:I)/IF($BO62&lt;1,1,$BO62)</f>
        <v>4</v>
      </c>
      <c r="BB62" s="21">
        <f>SUMIF(Data!$U:$U,"="&amp;$AX62,Data!J:J)/IF($BO62&lt;1,1,$BO62)</f>
        <v>7</v>
      </c>
      <c r="BC62" s="21">
        <f>SUMIF(Data!$U:$U,"="&amp;$AX62,Data!K:K)/IF($BO62&lt;1,1,$BO62)</f>
        <v>0</v>
      </c>
      <c r="BD62" s="21">
        <f>SUMIF(Data!$U:$U,"="&amp;$AX62,Data!L:L)/IF($BO62&lt;1,1,$BO62)</f>
        <v>10</v>
      </c>
      <c r="BE62" s="358">
        <f t="shared" si="65"/>
        <v>1</v>
      </c>
      <c r="BF62" s="16">
        <f>SUMIF(Data!$U:$U,"="&amp;$AY62,Data!I:I)/IF($BP62&lt;1,1,$BP62)</f>
        <v>6</v>
      </c>
      <c r="BG62" s="16">
        <f>SUMIF(Data!$U:$U,"="&amp;$AY62,Data!J:J)/IF($BP62&lt;1,1,$BP62)</f>
        <v>8</v>
      </c>
      <c r="BH62" s="16">
        <f>SUMIF(Data!$U:$U,"="&amp;$AY62,Data!K:K)/IF($BP62&lt;1,1,$BP62)</f>
        <v>2</v>
      </c>
      <c r="BI62" s="16">
        <f>SUMIF(Data!$U:$U,"="&amp;$AY62,Data!L:L)/IF($BP62&lt;1,1,$BP62)</f>
        <v>17</v>
      </c>
      <c r="BJ62" s="142"/>
      <c r="BK62" s="140" t="b">
        <f t="shared" si="66"/>
        <v>1</v>
      </c>
      <c r="BL62" s="140" t="b">
        <f t="shared" si="43"/>
        <v>1</v>
      </c>
      <c r="BM62" t="b">
        <f t="shared" si="44"/>
        <v>1</v>
      </c>
      <c r="BN62">
        <v>3</v>
      </c>
      <c r="BO62">
        <f t="shared" si="45"/>
        <v>1</v>
      </c>
      <c r="BP62">
        <f t="shared" si="46"/>
        <v>1</v>
      </c>
    </row>
    <row r="63" spans="1:68" s="140" customFormat="1" x14ac:dyDescent="0.25">
      <c r="A63" s="133">
        <v>104</v>
      </c>
      <c r="B63" s="134" t="str">
        <f t="shared" si="47"/>
        <v>Rio Salado Pkwy</v>
      </c>
      <c r="C63" s="134" t="str">
        <f t="shared" si="47"/>
        <v>McClintock Dr</v>
      </c>
      <c r="D63" s="135">
        <f t="shared" si="41"/>
        <v>15.75</v>
      </c>
      <c r="E63" s="135">
        <f t="shared" si="48"/>
        <v>11.5</v>
      </c>
      <c r="F63" s="135">
        <f t="shared" si="49"/>
        <v>20</v>
      </c>
      <c r="G63" s="136">
        <f t="shared" si="50"/>
        <v>1.7391304347826086</v>
      </c>
      <c r="H63" s="212"/>
      <c r="I63" s="205">
        <f t="shared" si="42"/>
        <v>15.75</v>
      </c>
      <c r="J63" s="133"/>
      <c r="K63" s="133"/>
      <c r="L63" s="133"/>
      <c r="M63" s="133"/>
      <c r="N63" s="133"/>
      <c r="O63" s="133"/>
      <c r="P63" s="138" t="s">
        <v>353</v>
      </c>
      <c r="Q63" s="133">
        <f t="shared" si="51"/>
        <v>104</v>
      </c>
      <c r="R63" s="139">
        <f t="shared" ca="1" si="52"/>
        <v>0.11111104138707981</v>
      </c>
      <c r="S63" s="139">
        <f t="shared" ca="1" si="53"/>
        <v>0.39682485106750476</v>
      </c>
      <c r="T63" s="139">
        <f t="shared" ca="1" si="54"/>
        <v>0.20634892146183767</v>
      </c>
      <c r="U63" s="139">
        <f t="shared" ca="1" si="55"/>
        <v>0.57142898256901997</v>
      </c>
      <c r="V63" s="139"/>
      <c r="W63" s="139"/>
      <c r="X63" s="139"/>
      <c r="Y63" s="139"/>
      <c r="Z63" s="139"/>
      <c r="AA63" s="139"/>
      <c r="AB63" s="139"/>
      <c r="AD63" s="141">
        <f t="shared" si="67"/>
        <v>63</v>
      </c>
      <c r="AE63" s="138">
        <f>SUMIF(Data!$U:$U,"="&amp;AV63,Data!$H:$H)/$AZ63</f>
        <v>23</v>
      </c>
      <c r="AF63" s="138">
        <f>SUMIF(Data!$U:$U,"="&amp;AW63,Data!$H:$H)/$BE63</f>
        <v>40</v>
      </c>
      <c r="AG63" s="137"/>
      <c r="AH63" s="141">
        <f t="shared" si="57"/>
        <v>63</v>
      </c>
      <c r="AI63" s="137">
        <f t="shared" si="58"/>
        <v>23</v>
      </c>
      <c r="AJ63" s="137">
        <f t="shared" si="59"/>
        <v>40</v>
      </c>
      <c r="AK63" s="137"/>
      <c r="AL63" s="137"/>
      <c r="AM63" s="137"/>
      <c r="AN63" s="137"/>
      <c r="AO63" s="137"/>
      <c r="AP63" s="137">
        <f>IF(ISERROR(MATCH($A63&amp;LEFT(AP$5,2),ErrCount!$L$2:$L$73,0)),1,0)</f>
        <v>1</v>
      </c>
      <c r="AQ63" s="137">
        <f>IF(ISERROR(MATCH($A63&amp;LEFT(AQ$5,2),ErrCount!$L$2:$L$73,0)),1,0)</f>
        <v>1</v>
      </c>
      <c r="AR63" s="137">
        <f>IF(ISERROR(MATCH($A63&amp;LEFT(AR$5,2),ErrCount!$L$2:$L$73,0)),1,0)</f>
        <v>1</v>
      </c>
      <c r="AS63" s="137">
        <f>IF(ISERROR(MATCH($A63&amp;LEFT(AS$5,2),ErrCount!$L$2:$L$73,0)),1,0)</f>
        <v>1</v>
      </c>
      <c r="AT63" s="137"/>
      <c r="AU63" s="137"/>
      <c r="AV63" s="137" t="str">
        <f t="shared" si="68"/>
        <v>104AMEW</v>
      </c>
      <c r="AW63" s="137" t="str">
        <f t="shared" si="69"/>
        <v>104PMEW</v>
      </c>
      <c r="AX63" s="137" t="str">
        <f t="shared" si="70"/>
        <v>104AMEW</v>
      </c>
      <c r="AY63" s="137" t="str">
        <f t="shared" si="71"/>
        <v>104PMEW</v>
      </c>
      <c r="AZ63" s="358">
        <f t="shared" si="64"/>
        <v>1</v>
      </c>
      <c r="BA63" s="21">
        <f>SUMIF(Data!$U:$U,"="&amp;$AX63,Data!I:I)/IF($BO63&lt;1,1,$BO63)</f>
        <v>1</v>
      </c>
      <c r="BB63" s="21">
        <f>SUMIF(Data!$U:$U,"="&amp;$AX63,Data!J:J)/IF($BO63&lt;1,1,$BO63)</f>
        <v>13</v>
      </c>
      <c r="BC63" s="21">
        <f>SUMIF(Data!$U:$U,"="&amp;$AX63,Data!K:K)/IF($BO63&lt;1,1,$BO63)</f>
        <v>4</v>
      </c>
      <c r="BD63" s="21">
        <f>SUMIF(Data!$U:$U,"="&amp;$AX63,Data!L:L)/IF($BO63&lt;1,1,$BO63)</f>
        <v>12</v>
      </c>
      <c r="BE63" s="358">
        <f t="shared" si="65"/>
        <v>1</v>
      </c>
      <c r="BF63" s="16">
        <f>SUMIF(Data!$U:$U,"="&amp;$AY63,Data!I:I)/IF($BP63&lt;1,1,$BP63)</f>
        <v>6</v>
      </c>
      <c r="BG63" s="16">
        <f>SUMIF(Data!$U:$U,"="&amp;$AY63,Data!J:J)/IF($BP63&lt;1,1,$BP63)</f>
        <v>12</v>
      </c>
      <c r="BH63" s="16">
        <f>SUMIF(Data!$U:$U,"="&amp;$AY63,Data!K:K)/IF($BP63&lt;1,1,$BP63)</f>
        <v>9</v>
      </c>
      <c r="BI63" s="16">
        <f>SUMIF(Data!$U:$U,"="&amp;$AY63,Data!L:L)/IF($BP63&lt;1,1,$BP63)</f>
        <v>24</v>
      </c>
      <c r="BJ63" s="142"/>
      <c r="BK63" s="140" t="b">
        <f t="shared" si="66"/>
        <v>1</v>
      </c>
      <c r="BL63" s="140" t="b">
        <f t="shared" si="43"/>
        <v>1</v>
      </c>
      <c r="BM63" t="b">
        <f t="shared" si="44"/>
        <v>1</v>
      </c>
      <c r="BN63">
        <v>4</v>
      </c>
      <c r="BO63">
        <f t="shared" si="45"/>
        <v>1</v>
      </c>
      <c r="BP63">
        <f t="shared" si="46"/>
        <v>1</v>
      </c>
    </row>
    <row r="64" spans="1:68" s="140" customFormat="1" x14ac:dyDescent="0.25">
      <c r="A64" s="133">
        <v>106</v>
      </c>
      <c r="B64" s="134" t="str">
        <f t="shared" si="47"/>
        <v>5th St</v>
      </c>
      <c r="C64" s="134" t="str">
        <f t="shared" si="47"/>
        <v>Mill Ave</v>
      </c>
      <c r="D64" s="135">
        <f t="shared" si="41"/>
        <v>49.75</v>
      </c>
      <c r="E64" s="135">
        <f t="shared" si="48"/>
        <v>41.5</v>
      </c>
      <c r="F64" s="135">
        <f t="shared" si="49"/>
        <v>58</v>
      </c>
      <c r="G64" s="136">
        <f t="shared" si="50"/>
        <v>1.3975903614457832</v>
      </c>
      <c r="H64" s="212"/>
      <c r="I64" s="205">
        <f t="shared" si="42"/>
        <v>49.75</v>
      </c>
      <c r="J64" s="133"/>
      <c r="K64" s="133"/>
      <c r="L64" s="133"/>
      <c r="M64" s="133"/>
      <c r="N64" s="133"/>
      <c r="O64" s="133"/>
      <c r="P64" s="138" t="s">
        <v>353</v>
      </c>
      <c r="Q64" s="133">
        <f t="shared" si="51"/>
        <v>106</v>
      </c>
      <c r="R64" s="139">
        <f t="shared" ca="1" si="52"/>
        <v>0.22110535694019076</v>
      </c>
      <c r="S64" s="139">
        <f t="shared" ca="1" si="53"/>
        <v>0.1457285278501505</v>
      </c>
      <c r="T64" s="139">
        <f t="shared" ca="1" si="54"/>
        <v>8.5427263367879494E-2</v>
      </c>
      <c r="U64" s="139">
        <f t="shared" ca="1" si="55"/>
        <v>9.5477142390161307E-2</v>
      </c>
      <c r="V64" s="139"/>
      <c r="W64" s="139"/>
      <c r="X64" s="139"/>
      <c r="Y64" s="139"/>
      <c r="Z64" s="139"/>
      <c r="AA64" s="139"/>
      <c r="AB64" s="139"/>
      <c r="AD64" s="141">
        <f t="shared" si="67"/>
        <v>199</v>
      </c>
      <c r="AE64" s="138">
        <f>SUMIF(Data!$U:$U,"="&amp;AV64,Data!$H:$H)/$AZ64</f>
        <v>83</v>
      </c>
      <c r="AF64" s="138">
        <f>SUMIF(Data!$U:$U,"="&amp;AW64,Data!$H:$H)/$BE64</f>
        <v>116</v>
      </c>
      <c r="AG64" s="137"/>
      <c r="AH64" s="141">
        <f t="shared" si="57"/>
        <v>199</v>
      </c>
      <c r="AI64" s="137">
        <f t="shared" si="58"/>
        <v>83</v>
      </c>
      <c r="AJ64" s="137">
        <f t="shared" si="59"/>
        <v>116</v>
      </c>
      <c r="AK64" s="137"/>
      <c r="AL64" s="137"/>
      <c r="AM64" s="137"/>
      <c r="AN64" s="137"/>
      <c r="AO64" s="137"/>
      <c r="AP64" s="137">
        <f>IF(ISERROR(MATCH($A64&amp;LEFT(AP$5,2),ErrCount!$L$2:$L$73,0)),1,0)</f>
        <v>1</v>
      </c>
      <c r="AQ64" s="137">
        <f>IF(ISERROR(MATCH($A64&amp;LEFT(AQ$5,2),ErrCount!$L$2:$L$73,0)),1,0)</f>
        <v>1</v>
      </c>
      <c r="AR64" s="137">
        <f>IF(ISERROR(MATCH($A64&amp;LEFT(AR$5,2),ErrCount!$L$2:$L$73,0)),1,0)</f>
        <v>1</v>
      </c>
      <c r="AS64" s="137">
        <f>IF(ISERROR(MATCH($A64&amp;LEFT(AS$5,2),ErrCount!$L$2:$L$73,0)),1,0)</f>
        <v>1</v>
      </c>
      <c r="AT64" s="137"/>
      <c r="AU64" s="137"/>
      <c r="AV64" s="137" t="str">
        <f t="shared" si="68"/>
        <v>106AMEW</v>
      </c>
      <c r="AW64" s="137" t="str">
        <f t="shared" si="69"/>
        <v>106PMEW</v>
      </c>
      <c r="AX64" s="137" t="str">
        <f t="shared" si="70"/>
        <v>106AMEW</v>
      </c>
      <c r="AY64" s="137" t="str">
        <f t="shared" si="71"/>
        <v>106PMEW</v>
      </c>
      <c r="AZ64" s="358">
        <f t="shared" si="64"/>
        <v>1</v>
      </c>
      <c r="BA64" s="21">
        <f>SUMIF(Data!$U:$U,"="&amp;$AX64,Data!I:I)/IF($BO64&lt;1,1,$BO64)</f>
        <v>18</v>
      </c>
      <c r="BB64" s="21">
        <f>SUMIF(Data!$U:$U,"="&amp;$AX64,Data!J:J)/IF($BO64&lt;1,1,$BO64)</f>
        <v>14</v>
      </c>
      <c r="BC64" s="21">
        <f>SUMIF(Data!$U:$U,"="&amp;$AX64,Data!K:K)/IF($BO64&lt;1,1,$BO64)</f>
        <v>7</v>
      </c>
      <c r="BD64" s="21">
        <f>SUMIF(Data!$U:$U,"="&amp;$AX64,Data!L:L)/IF($BO64&lt;1,1,$BO64)</f>
        <v>9</v>
      </c>
      <c r="BE64" s="358">
        <f t="shared" si="65"/>
        <v>1</v>
      </c>
      <c r="BF64" s="16">
        <f>SUMIF(Data!$U:$U,"="&amp;$AY64,Data!I:I)/IF($BP64&lt;1,1,$BP64)</f>
        <v>26</v>
      </c>
      <c r="BG64" s="16">
        <f>SUMIF(Data!$U:$U,"="&amp;$AY64,Data!J:J)/IF($BP64&lt;1,1,$BP64)</f>
        <v>15</v>
      </c>
      <c r="BH64" s="16">
        <f>SUMIF(Data!$U:$U,"="&amp;$AY64,Data!K:K)/IF($BP64&lt;1,1,$BP64)</f>
        <v>10</v>
      </c>
      <c r="BI64" s="16">
        <f>SUMIF(Data!$U:$U,"="&amp;$AY64,Data!L:L)/IF($BP64&lt;1,1,$BP64)</f>
        <v>10</v>
      </c>
      <c r="BJ64" s="142"/>
      <c r="BK64" s="140" t="b">
        <f t="shared" si="66"/>
        <v>1</v>
      </c>
      <c r="BL64" s="140" t="b">
        <f t="shared" si="43"/>
        <v>1</v>
      </c>
      <c r="BM64" t="b">
        <f t="shared" si="44"/>
        <v>1</v>
      </c>
      <c r="BN64">
        <v>5</v>
      </c>
      <c r="BO64">
        <f t="shared" si="45"/>
        <v>1</v>
      </c>
      <c r="BP64">
        <f t="shared" si="46"/>
        <v>1</v>
      </c>
    </row>
    <row r="65" spans="1:68" s="140" customFormat="1" x14ac:dyDescent="0.25">
      <c r="A65" s="133">
        <v>108</v>
      </c>
      <c r="B65" s="134" t="str">
        <f t="shared" si="47"/>
        <v>5th St</v>
      </c>
      <c r="C65" s="134" t="str">
        <f t="shared" si="47"/>
        <v>Farmer Ave</v>
      </c>
      <c r="D65" s="135">
        <f t="shared" si="41"/>
        <v>65.75</v>
      </c>
      <c r="E65" s="135">
        <f t="shared" si="48"/>
        <v>50</v>
      </c>
      <c r="F65" s="135">
        <f t="shared" si="49"/>
        <v>81.5</v>
      </c>
      <c r="G65" s="136">
        <f t="shared" si="50"/>
        <v>1.63</v>
      </c>
      <c r="H65" s="212"/>
      <c r="I65" s="205">
        <f t="shared" si="42"/>
        <v>65.75</v>
      </c>
      <c r="J65" s="133"/>
      <c r="K65" s="133"/>
      <c r="L65" s="133"/>
      <c r="M65" s="133"/>
      <c r="N65" s="133"/>
      <c r="O65" s="133"/>
      <c r="P65" s="138" t="s">
        <v>353</v>
      </c>
      <c r="Q65" s="133">
        <f t="shared" si="51"/>
        <v>108</v>
      </c>
      <c r="R65" s="139">
        <f t="shared" ca="1" si="52"/>
        <v>0.34600838083032687</v>
      </c>
      <c r="S65" s="139">
        <f t="shared" ca="1" si="53"/>
        <v>0.15209064596069627</v>
      </c>
      <c r="T65" s="139">
        <f t="shared" ca="1" si="54"/>
        <v>3.4220783305273506E-2</v>
      </c>
      <c r="U65" s="139">
        <f t="shared" ca="1" si="55"/>
        <v>5.703340873232024E-2</v>
      </c>
      <c r="V65" s="139"/>
      <c r="W65" s="139"/>
      <c r="X65" s="139"/>
      <c r="Y65" s="139"/>
      <c r="Z65" s="139"/>
      <c r="AA65" s="139"/>
      <c r="AB65" s="139"/>
      <c r="AD65" s="141">
        <f t="shared" si="67"/>
        <v>263</v>
      </c>
      <c r="AE65" s="138">
        <f>SUMIF(Data!$U:$U,"="&amp;AV65,Data!$H:$H)/$AZ65</f>
        <v>100</v>
      </c>
      <c r="AF65" s="138">
        <f>SUMIF(Data!$U:$U,"="&amp;AW65,Data!$H:$H)/$BE65</f>
        <v>163</v>
      </c>
      <c r="AG65" s="137"/>
      <c r="AH65" s="141">
        <f t="shared" si="57"/>
        <v>263</v>
      </c>
      <c r="AI65" s="137">
        <f t="shared" si="58"/>
        <v>100</v>
      </c>
      <c r="AJ65" s="137">
        <f t="shared" si="59"/>
        <v>163</v>
      </c>
      <c r="AK65" s="137"/>
      <c r="AL65" s="137"/>
      <c r="AM65" s="137"/>
      <c r="AN65" s="137"/>
      <c r="AO65" s="137"/>
      <c r="AP65" s="137">
        <f>IF(ISERROR(MATCH($A65&amp;LEFT(AP$5,2),ErrCount!$L$2:$L$73,0)),1,0)</f>
        <v>1</v>
      </c>
      <c r="AQ65" s="137">
        <f>IF(ISERROR(MATCH($A65&amp;LEFT(AQ$5,2),ErrCount!$L$2:$L$73,0)),1,0)</f>
        <v>1</v>
      </c>
      <c r="AR65" s="137">
        <f>IF(ISERROR(MATCH($A65&amp;LEFT(AR$5,2),ErrCount!$L$2:$L$73,0)),1,0)</f>
        <v>1</v>
      </c>
      <c r="AS65" s="137">
        <f>IF(ISERROR(MATCH($A65&amp;LEFT(AS$5,2),ErrCount!$L$2:$L$73,0)),1,0)</f>
        <v>1</v>
      </c>
      <c r="AT65" s="137"/>
      <c r="AU65" s="137"/>
      <c r="AV65" s="137" t="str">
        <f t="shared" si="68"/>
        <v>108AMEW</v>
      </c>
      <c r="AW65" s="137" t="str">
        <f t="shared" si="69"/>
        <v>108PMEW</v>
      </c>
      <c r="AX65" s="137" t="str">
        <f t="shared" si="70"/>
        <v>108AMEW</v>
      </c>
      <c r="AY65" s="137" t="str">
        <f t="shared" si="71"/>
        <v>108PMEW</v>
      </c>
      <c r="AZ65" s="358">
        <f t="shared" si="64"/>
        <v>1</v>
      </c>
      <c r="BA65" s="21">
        <f>SUMIF(Data!$U:$U,"="&amp;$AX65,Data!I:I)/IF($BO65&lt;1,1,$BO65)</f>
        <v>33</v>
      </c>
      <c r="BB65" s="21">
        <f>SUMIF(Data!$U:$U,"="&amp;$AX65,Data!J:J)/IF($BO65&lt;1,1,$BO65)</f>
        <v>14</v>
      </c>
      <c r="BC65" s="21">
        <f>SUMIF(Data!$U:$U,"="&amp;$AX65,Data!K:K)/IF($BO65&lt;1,1,$BO65)</f>
        <v>4</v>
      </c>
      <c r="BD65" s="21">
        <f>SUMIF(Data!$U:$U,"="&amp;$AX65,Data!L:L)/IF($BO65&lt;1,1,$BO65)</f>
        <v>5</v>
      </c>
      <c r="BE65" s="358">
        <f t="shared" si="65"/>
        <v>1</v>
      </c>
      <c r="BF65" s="16">
        <f>SUMIF(Data!$U:$U,"="&amp;$AY65,Data!I:I)/IF($BP65&lt;1,1,$BP65)</f>
        <v>58</v>
      </c>
      <c r="BG65" s="16">
        <f>SUMIF(Data!$U:$U,"="&amp;$AY65,Data!J:J)/IF($BP65&lt;1,1,$BP65)</f>
        <v>26</v>
      </c>
      <c r="BH65" s="16">
        <f>SUMIF(Data!$U:$U,"="&amp;$AY65,Data!K:K)/IF($BP65&lt;1,1,$BP65)</f>
        <v>5</v>
      </c>
      <c r="BI65" s="16">
        <f>SUMIF(Data!$U:$U,"="&amp;$AY65,Data!L:L)/IF($BP65&lt;1,1,$BP65)</f>
        <v>10</v>
      </c>
      <c r="BJ65" s="142"/>
      <c r="BK65" s="140" t="b">
        <f t="shared" si="66"/>
        <v>1</v>
      </c>
      <c r="BL65" s="140" t="b">
        <f t="shared" si="43"/>
        <v>1</v>
      </c>
      <c r="BM65" t="b">
        <f t="shared" si="44"/>
        <v>1</v>
      </c>
      <c r="BN65">
        <v>6</v>
      </c>
      <c r="BO65">
        <f t="shared" si="45"/>
        <v>1</v>
      </c>
      <c r="BP65">
        <f t="shared" si="46"/>
        <v>1</v>
      </c>
    </row>
    <row r="66" spans="1:68" s="140" customFormat="1" x14ac:dyDescent="0.25">
      <c r="A66" s="133">
        <v>110</v>
      </c>
      <c r="B66" s="134" t="str">
        <f t="shared" si="47"/>
        <v>5th St</v>
      </c>
      <c r="C66" s="134" t="str">
        <f t="shared" si="47"/>
        <v>Priest Dr</v>
      </c>
      <c r="D66" s="135">
        <f t="shared" si="41"/>
        <v>4.5</v>
      </c>
      <c r="E66" s="135">
        <f t="shared" si="48"/>
        <v>3</v>
      </c>
      <c r="F66" s="135">
        <f t="shared" si="49"/>
        <v>6</v>
      </c>
      <c r="G66" s="136">
        <f t="shared" si="50"/>
        <v>2</v>
      </c>
      <c r="H66" s="212"/>
      <c r="I66" s="205">
        <f t="shared" si="42"/>
        <v>4.5</v>
      </c>
      <c r="J66" s="133"/>
      <c r="K66" s="133"/>
      <c r="L66" s="133"/>
      <c r="M66" s="133"/>
      <c r="N66" s="133"/>
      <c r="O66" s="133"/>
      <c r="P66" s="138" t="s">
        <v>353</v>
      </c>
      <c r="Q66" s="133">
        <f t="shared" si="51"/>
        <v>110</v>
      </c>
      <c r="R66" s="139">
        <f t="shared" ca="1" si="52"/>
        <v>0.16666590681228405</v>
      </c>
      <c r="S66" s="139">
        <f t="shared" ca="1" si="53"/>
        <v>0.16666585887936139</v>
      </c>
      <c r="T66" s="139">
        <f t="shared" ca="1" si="54"/>
        <v>0.22222235658196615</v>
      </c>
      <c r="U66" s="139">
        <f t="shared" ca="1" si="55"/>
        <v>0.38888891523597624</v>
      </c>
      <c r="V66" s="139"/>
      <c r="W66" s="139"/>
      <c r="X66" s="139"/>
      <c r="Y66" s="139"/>
      <c r="Z66" s="139"/>
      <c r="AA66" s="139"/>
      <c r="AB66" s="139"/>
      <c r="AD66" s="141">
        <f t="shared" si="67"/>
        <v>18</v>
      </c>
      <c r="AE66" s="138">
        <f>SUMIF(Data!$U:$U,"="&amp;AV66,Data!$H:$H)/$AZ66</f>
        <v>6</v>
      </c>
      <c r="AF66" s="138">
        <f>SUMIF(Data!$U:$U,"="&amp;AW66,Data!$H:$H)/$BE66</f>
        <v>12</v>
      </c>
      <c r="AG66" s="137"/>
      <c r="AH66" s="141">
        <f t="shared" si="57"/>
        <v>18</v>
      </c>
      <c r="AI66" s="137">
        <f t="shared" si="58"/>
        <v>6</v>
      </c>
      <c r="AJ66" s="137">
        <f t="shared" si="59"/>
        <v>12</v>
      </c>
      <c r="AK66" s="137"/>
      <c r="AL66" s="137"/>
      <c r="AM66" s="137"/>
      <c r="AN66" s="137"/>
      <c r="AO66" s="137"/>
      <c r="AP66" s="137">
        <f>IF(ISERROR(MATCH($A66&amp;LEFT(AP$5,2),ErrCount!$L$2:$L$73,0)),1,0)</f>
        <v>1</v>
      </c>
      <c r="AQ66" s="137">
        <f>IF(ISERROR(MATCH($A66&amp;LEFT(AQ$5,2),ErrCount!$L$2:$L$73,0)),1,0)</f>
        <v>1</v>
      </c>
      <c r="AR66" s="137">
        <f>IF(ISERROR(MATCH($A66&amp;LEFT(AR$5,2),ErrCount!$L$2:$L$73,0)),1,0)</f>
        <v>1</v>
      </c>
      <c r="AS66" s="137">
        <f>IF(ISERROR(MATCH($A66&amp;LEFT(AS$5,2),ErrCount!$L$2:$L$73,0)),1,0)</f>
        <v>1</v>
      </c>
      <c r="AT66" s="137"/>
      <c r="AU66" s="137"/>
      <c r="AV66" s="137" t="str">
        <f t="shared" si="68"/>
        <v>110AMEW</v>
      </c>
      <c r="AW66" s="137" t="str">
        <f t="shared" si="69"/>
        <v>110PMEW</v>
      </c>
      <c r="AX66" s="137" t="str">
        <f t="shared" si="70"/>
        <v>110AMEW</v>
      </c>
      <c r="AY66" s="137" t="str">
        <f t="shared" si="71"/>
        <v>110PMEW</v>
      </c>
      <c r="AZ66" s="358">
        <f t="shared" si="64"/>
        <v>1</v>
      </c>
      <c r="BA66" s="21">
        <f>SUMIF(Data!$U:$U,"="&amp;$AX66,Data!I:I)/IF($BO66&lt;1,1,$BO66)</f>
        <v>2</v>
      </c>
      <c r="BB66" s="21">
        <f>SUMIF(Data!$U:$U,"="&amp;$AX66,Data!J:J)/IF($BO66&lt;1,1,$BO66)</f>
        <v>1</v>
      </c>
      <c r="BC66" s="21">
        <f>SUMIF(Data!$U:$U,"="&amp;$AX66,Data!K:K)/IF($BO66&lt;1,1,$BO66)</f>
        <v>2</v>
      </c>
      <c r="BD66" s="21">
        <f>SUMIF(Data!$U:$U,"="&amp;$AX66,Data!L:L)/IF($BO66&lt;1,1,$BO66)</f>
        <v>1</v>
      </c>
      <c r="BE66" s="358">
        <f t="shared" si="65"/>
        <v>1</v>
      </c>
      <c r="BF66" s="16">
        <f>SUMIF(Data!$U:$U,"="&amp;$AY66,Data!I:I)/IF($BP66&lt;1,1,$BP66)</f>
        <v>1</v>
      </c>
      <c r="BG66" s="16">
        <f>SUMIF(Data!$U:$U,"="&amp;$AY66,Data!J:J)/IF($BP66&lt;1,1,$BP66)</f>
        <v>2</v>
      </c>
      <c r="BH66" s="16">
        <f>SUMIF(Data!$U:$U,"="&amp;$AY66,Data!K:K)/IF($BP66&lt;1,1,$BP66)</f>
        <v>2</v>
      </c>
      <c r="BI66" s="16">
        <f>SUMIF(Data!$U:$U,"="&amp;$AY66,Data!L:L)/IF($BP66&lt;1,1,$BP66)</f>
        <v>6</v>
      </c>
      <c r="BJ66" s="142"/>
      <c r="BK66" s="140" t="b">
        <f t="shared" si="66"/>
        <v>1</v>
      </c>
      <c r="BL66" s="140" t="b">
        <f t="shared" si="43"/>
        <v>1</v>
      </c>
      <c r="BM66" t="b">
        <f t="shared" si="44"/>
        <v>1</v>
      </c>
      <c r="BN66">
        <v>7</v>
      </c>
      <c r="BO66">
        <f t="shared" si="45"/>
        <v>1</v>
      </c>
      <c r="BP66">
        <f t="shared" si="46"/>
        <v>1</v>
      </c>
    </row>
    <row r="67" spans="1:68" s="140" customFormat="1" x14ac:dyDescent="0.25">
      <c r="A67" s="133">
        <v>111</v>
      </c>
      <c r="B67" s="134" t="str">
        <f t="shared" si="47"/>
        <v>10th St</v>
      </c>
      <c r="C67" s="134" t="str">
        <f t="shared" si="47"/>
        <v>Mill Ave</v>
      </c>
      <c r="D67" s="135">
        <f t="shared" si="41"/>
        <v>80.5</v>
      </c>
      <c r="E67" s="135">
        <f t="shared" si="48"/>
        <v>80.5</v>
      </c>
      <c r="F67" s="135" t="e">
        <f t="shared" si="49"/>
        <v>#N/A</v>
      </c>
      <c r="G67" s="136" t="str">
        <f t="shared" si="50"/>
        <v/>
      </c>
      <c r="H67" s="212"/>
      <c r="I67" s="205" t="e">
        <f t="shared" si="42"/>
        <v>#N/A</v>
      </c>
      <c r="J67" s="133"/>
      <c r="K67" s="133"/>
      <c r="L67" s="133"/>
      <c r="M67" s="133"/>
      <c r="N67" s="133"/>
      <c r="O67" s="133"/>
      <c r="P67" s="138" t="s">
        <v>353</v>
      </c>
      <c r="Q67" s="133">
        <f t="shared" si="51"/>
        <v>111</v>
      </c>
      <c r="R67" s="139">
        <f t="shared" ca="1" si="52"/>
        <v>0.38509308000364789</v>
      </c>
      <c r="S67" s="139">
        <f t="shared" ca="1" si="53"/>
        <v>0.204969339800151</v>
      </c>
      <c r="T67" s="139">
        <f t="shared" ca="1" si="54"/>
        <v>1.2422703445323934E-2</v>
      </c>
      <c r="U67" s="139">
        <f t="shared" ca="1" si="55"/>
        <v>1.8633093747713603E-2</v>
      </c>
      <c r="V67" s="139"/>
      <c r="W67" s="139"/>
      <c r="X67" s="139"/>
      <c r="Y67" s="139"/>
      <c r="Z67" s="139"/>
      <c r="AA67" s="139"/>
      <c r="AB67" s="139"/>
      <c r="AD67" s="141">
        <f t="shared" si="67"/>
        <v>161</v>
      </c>
      <c r="AE67" s="138">
        <f>SUMIF(Data!$U:$U,"="&amp;AV67,Data!$H:$H)/$AZ67</f>
        <v>161</v>
      </c>
      <c r="AF67" s="138" t="e">
        <f>SUMIF(Data!$U:$U,"="&amp;AW67,Data!$H:$H)/$BE67</f>
        <v>#N/A</v>
      </c>
      <c r="AG67" s="137"/>
      <c r="AH67" s="141">
        <f t="shared" si="57"/>
        <v>161</v>
      </c>
      <c r="AI67" s="137">
        <f t="shared" si="58"/>
        <v>161</v>
      </c>
      <c r="AJ67" s="137" t="e">
        <f t="shared" si="59"/>
        <v>#N/A</v>
      </c>
      <c r="AK67" s="137"/>
      <c r="AL67" s="137"/>
      <c r="AM67" s="137"/>
      <c r="AN67" s="137"/>
      <c r="AO67" s="137"/>
      <c r="AP67" s="137">
        <f>IF(ISERROR(MATCH($A67&amp;LEFT(AP$5,2),ErrCount!$L$2:$L$73,0)),1,0)</f>
        <v>1</v>
      </c>
      <c r="AQ67" s="137">
        <f>IF(ISERROR(MATCH($A67&amp;LEFT(AQ$5,2),ErrCount!$L$2:$L$73,0)),1,0)</f>
        <v>1</v>
      </c>
      <c r="AR67" s="137">
        <f>IF(ISERROR(MATCH($A67&amp;LEFT(AR$5,2),ErrCount!$L$2:$L$73,0)),1,0)</f>
        <v>1</v>
      </c>
      <c r="AS67" s="137">
        <f>IF(ISERROR(MATCH($A67&amp;LEFT(AS$5,2),ErrCount!$L$2:$L$73,0)),1,0)</f>
        <v>1</v>
      </c>
      <c r="AT67" s="137"/>
      <c r="AU67" s="137"/>
      <c r="AV67" s="137" t="str">
        <f t="shared" si="68"/>
        <v>111AMEW</v>
      </c>
      <c r="AW67" s="137" t="str">
        <f t="shared" si="69"/>
        <v>111PMEW</v>
      </c>
      <c r="AX67" s="137" t="str">
        <f t="shared" si="70"/>
        <v>111AMEW</v>
      </c>
      <c r="AY67" s="137" t="str">
        <f t="shared" si="71"/>
        <v>111PMEW</v>
      </c>
      <c r="AZ67" s="358">
        <f t="shared" si="64"/>
        <v>1</v>
      </c>
      <c r="BA67" s="21">
        <f>SUMIF(Data!$U:$U,"="&amp;$AX67,Data!I:I)/IF($BO67&lt;1,1,$BO67)</f>
        <v>62</v>
      </c>
      <c r="BB67" s="21">
        <f>SUMIF(Data!$U:$U,"="&amp;$AX67,Data!J:J)/IF($BO67&lt;1,1,$BO67)</f>
        <v>33</v>
      </c>
      <c r="BC67" s="21">
        <f>SUMIF(Data!$U:$U,"="&amp;$AX67,Data!K:K)/IF($BO67&lt;1,1,$BO67)</f>
        <v>2</v>
      </c>
      <c r="BD67" s="21">
        <f>SUMIF(Data!$U:$U,"="&amp;$AX67,Data!L:L)/IF($BO67&lt;1,1,$BO67)</f>
        <v>3</v>
      </c>
      <c r="BE67" s="358" t="e">
        <f t="shared" si="65"/>
        <v>#N/A</v>
      </c>
      <c r="BF67" s="16">
        <f>SUMIF(Data!$U:$U,"="&amp;$AY67,Data!I:I)/IF($BP67&lt;1,1,$BP67)</f>
        <v>0</v>
      </c>
      <c r="BG67" s="16">
        <f>SUMIF(Data!$U:$U,"="&amp;$AY67,Data!J:J)/IF($BP67&lt;1,1,$BP67)</f>
        <v>0</v>
      </c>
      <c r="BH67" s="16">
        <f>SUMIF(Data!$U:$U,"="&amp;$AY67,Data!K:K)/IF($BP67&lt;1,1,$BP67)</f>
        <v>0</v>
      </c>
      <c r="BI67" s="16">
        <f>SUMIF(Data!$U:$U,"="&amp;$AY67,Data!L:L)/IF($BP67&lt;1,1,$BP67)</f>
        <v>0</v>
      </c>
      <c r="BJ67" s="142"/>
      <c r="BK67" s="140" t="b">
        <f t="shared" si="66"/>
        <v>0</v>
      </c>
      <c r="BL67" s="140" t="b">
        <f t="shared" si="43"/>
        <v>1</v>
      </c>
      <c r="BM67" t="e">
        <f t="shared" si="44"/>
        <v>#N/A</v>
      </c>
      <c r="BN67">
        <v>8</v>
      </c>
      <c r="BO67">
        <f t="shared" si="45"/>
        <v>1</v>
      </c>
      <c r="BP67">
        <f t="shared" si="46"/>
        <v>0</v>
      </c>
    </row>
    <row r="68" spans="1:68" s="140" customFormat="1" x14ac:dyDescent="0.25">
      <c r="A68" s="133">
        <v>112</v>
      </c>
      <c r="B68" s="134" t="str">
        <f t="shared" si="47"/>
        <v>Superstition Fwy</v>
      </c>
      <c r="C68" s="134" t="str">
        <f t="shared" si="47"/>
        <v>College Ave</v>
      </c>
      <c r="D68" s="135" t="str">
        <f t="shared" si="41"/>
        <v/>
      </c>
      <c r="E68" s="135" t="str">
        <f t="shared" si="48"/>
        <v/>
      </c>
      <c r="F68" s="135" t="str">
        <f t="shared" si="49"/>
        <v/>
      </c>
      <c r="G68" s="136" t="e">
        <f t="shared" si="50"/>
        <v>#VALUE!</v>
      </c>
      <c r="H68" s="212"/>
      <c r="I68" s="205">
        <f t="shared" si="42"/>
        <v>0</v>
      </c>
      <c r="J68" s="133"/>
      <c r="K68" s="133"/>
      <c r="L68" s="133"/>
      <c r="M68" s="133"/>
      <c r="N68" s="133"/>
      <c r="O68" s="133"/>
      <c r="P68" s="138" t="s">
        <v>353</v>
      </c>
      <c r="Q68" s="133">
        <f t="shared" si="51"/>
        <v>112</v>
      </c>
      <c r="R68" s="139" t="str">
        <f t="shared" ca="1" si="52"/>
        <v/>
      </c>
      <c r="S68" s="139" t="str">
        <f t="shared" ca="1" si="53"/>
        <v/>
      </c>
      <c r="T68" s="139" t="str">
        <f t="shared" ca="1" si="54"/>
        <v/>
      </c>
      <c r="U68" s="139" t="str">
        <f t="shared" ca="1" si="55"/>
        <v/>
      </c>
      <c r="V68" s="139"/>
      <c r="W68" s="139"/>
      <c r="X68" s="139"/>
      <c r="Y68" s="139"/>
      <c r="Z68" s="139"/>
      <c r="AA68" s="139"/>
      <c r="AB68" s="139"/>
      <c r="AD68" s="141">
        <f t="shared" si="67"/>
        <v>0</v>
      </c>
      <c r="AE68" s="138">
        <f>SUMIF(Data!$U:$U,"="&amp;AV68,Data!$H:$H)/$AZ68</f>
        <v>0</v>
      </c>
      <c r="AF68" s="138">
        <f>SUMIF(Data!$U:$U,"="&amp;AW68,Data!$H:$H)/$BE68</f>
        <v>0</v>
      </c>
      <c r="AG68" s="137"/>
      <c r="AH68" s="141">
        <f t="shared" si="57"/>
        <v>0</v>
      </c>
      <c r="AI68" s="137">
        <f t="shared" si="58"/>
        <v>0</v>
      </c>
      <c r="AJ68" s="137">
        <f t="shared" si="59"/>
        <v>0</v>
      </c>
      <c r="AK68" s="137"/>
      <c r="AL68" s="137"/>
      <c r="AM68" s="137"/>
      <c r="AN68" s="137"/>
      <c r="AO68" s="137"/>
      <c r="AP68" s="137">
        <f>IF(ISERROR(MATCH($A68&amp;LEFT(AP$5,2),ErrCount!$L$2:$L$73,0)),1,0)</f>
        <v>1</v>
      </c>
      <c r="AQ68" s="137">
        <f>IF(ISERROR(MATCH($A68&amp;LEFT(AQ$5,2),ErrCount!$L$2:$L$73,0)),1,0)</f>
        <v>1</v>
      </c>
      <c r="AR68" s="137">
        <f>IF(ISERROR(MATCH($A68&amp;LEFT(AR$5,2),ErrCount!$L$2:$L$73,0)),1,0)</f>
        <v>1</v>
      </c>
      <c r="AS68" s="137">
        <f>IF(ISERROR(MATCH($A68&amp;LEFT(AS$5,2),ErrCount!$L$2:$L$73,0)),1,0)</f>
        <v>1</v>
      </c>
      <c r="AT68" s="137"/>
      <c r="AU68" s="137"/>
      <c r="AV68" s="137" t="str">
        <f t="shared" si="68"/>
        <v>112AMEW</v>
      </c>
      <c r="AW68" s="137" t="str">
        <f t="shared" si="69"/>
        <v>112PMEW</v>
      </c>
      <c r="AX68" s="137" t="str">
        <f t="shared" si="70"/>
        <v>112AMEW</v>
      </c>
      <c r="AY68" s="137" t="str">
        <f t="shared" si="71"/>
        <v>112PMEW</v>
      </c>
      <c r="AZ68" s="358">
        <f t="shared" si="64"/>
        <v>1</v>
      </c>
      <c r="BA68" s="21">
        <f>SUMIF(Data!$U:$U,"="&amp;$AX68,Data!I:I)/IF($BO68&lt;1,1,$BO68)</f>
        <v>0</v>
      </c>
      <c r="BB68" s="21">
        <f>SUMIF(Data!$U:$U,"="&amp;$AX68,Data!J:J)/IF($BO68&lt;1,1,$BO68)</f>
        <v>0</v>
      </c>
      <c r="BC68" s="21">
        <f>SUMIF(Data!$U:$U,"="&amp;$AX68,Data!K:K)/IF($BO68&lt;1,1,$BO68)</f>
        <v>0</v>
      </c>
      <c r="BD68" s="21">
        <f>SUMIF(Data!$U:$U,"="&amp;$AX68,Data!L:L)/IF($BO68&lt;1,1,$BO68)</f>
        <v>0</v>
      </c>
      <c r="BE68" s="358">
        <f t="shared" si="65"/>
        <v>1</v>
      </c>
      <c r="BF68" s="16">
        <f>SUMIF(Data!$U:$U,"="&amp;$AY68,Data!I:I)/IF($BP68&lt;1,1,$BP68)</f>
        <v>0</v>
      </c>
      <c r="BG68" s="16">
        <f>SUMIF(Data!$U:$U,"="&amp;$AY68,Data!J:J)/IF($BP68&lt;1,1,$BP68)</f>
        <v>0</v>
      </c>
      <c r="BH68" s="16">
        <f>SUMIF(Data!$U:$U,"="&amp;$AY68,Data!K:K)/IF($BP68&lt;1,1,$BP68)</f>
        <v>0</v>
      </c>
      <c r="BI68" s="16">
        <f>SUMIF(Data!$U:$U,"="&amp;$AY68,Data!L:L)/IF($BP68&lt;1,1,$BP68)</f>
        <v>0</v>
      </c>
      <c r="BJ68" s="142"/>
      <c r="BK68" s="140" t="b">
        <f t="shared" si="66"/>
        <v>1</v>
      </c>
      <c r="BL68" s="140" t="b">
        <f t="shared" si="43"/>
        <v>0</v>
      </c>
      <c r="BM68" t="b">
        <f t="shared" si="44"/>
        <v>0</v>
      </c>
      <c r="BN68">
        <v>9</v>
      </c>
      <c r="BO68">
        <f t="shared" si="45"/>
        <v>1</v>
      </c>
      <c r="BP68">
        <f t="shared" si="46"/>
        <v>1</v>
      </c>
    </row>
    <row r="69" spans="1:68" s="140" customFormat="1" x14ac:dyDescent="0.25">
      <c r="A69" s="133">
        <v>113</v>
      </c>
      <c r="B69" s="134" t="str">
        <f t="shared" si="47"/>
        <v>13th St</v>
      </c>
      <c r="C69" s="134" t="str">
        <f t="shared" si="47"/>
        <v>Mill Ave</v>
      </c>
      <c r="D69" s="135">
        <f t="shared" ca="1" si="41"/>
        <v>45.625</v>
      </c>
      <c r="E69" s="135">
        <f t="shared" ca="1" si="48"/>
        <v>46.75</v>
      </c>
      <c r="F69" s="135">
        <f t="shared" si="49"/>
        <v>44.5</v>
      </c>
      <c r="G69" s="136">
        <f t="shared" ca="1" si="50"/>
        <v>0.95187165775401072</v>
      </c>
      <c r="H69" s="212"/>
      <c r="I69" s="205">
        <f t="shared" ca="1" si="42"/>
        <v>45.625</v>
      </c>
      <c r="J69" s="133"/>
      <c r="K69" s="133"/>
      <c r="L69" s="133"/>
      <c r="M69" s="133"/>
      <c r="N69" s="133"/>
      <c r="O69" s="133"/>
      <c r="P69" s="138" t="s">
        <v>353</v>
      </c>
      <c r="Q69" s="133">
        <f t="shared" si="51"/>
        <v>113</v>
      </c>
      <c r="R69" s="139">
        <f t="shared" ca="1" si="52"/>
        <v>0.2904118195133733</v>
      </c>
      <c r="S69" s="139">
        <f t="shared" ca="1" si="53"/>
        <v>0.1808209621940286</v>
      </c>
      <c r="T69" s="139">
        <f t="shared" ca="1" si="54"/>
        <v>0.14520485277297207</v>
      </c>
      <c r="U69" s="139">
        <f t="shared" ca="1" si="55"/>
        <v>0.16164438553071483</v>
      </c>
      <c r="V69" s="139"/>
      <c r="W69" s="139"/>
      <c r="X69" s="139"/>
      <c r="Y69" s="139"/>
      <c r="Z69" s="139"/>
      <c r="AA69" s="139"/>
      <c r="AB69" s="139"/>
      <c r="AD69" s="141">
        <f t="shared" ca="1" si="67"/>
        <v>182.5</v>
      </c>
      <c r="AE69" s="138">
        <f ca="1">SUMIF(Data!$U:$U,"="&amp;AV69,Data!$H:$H)/$AZ69</f>
        <v>93.5</v>
      </c>
      <c r="AF69" s="138">
        <f>SUMIF(Data!$U:$U,"="&amp;AW69,Data!$H:$H)/$BE69</f>
        <v>89</v>
      </c>
      <c r="AG69" s="137"/>
      <c r="AH69" s="141">
        <f t="shared" ca="1" si="57"/>
        <v>182.5</v>
      </c>
      <c r="AI69" s="137">
        <f t="shared" ca="1" si="58"/>
        <v>93.5</v>
      </c>
      <c r="AJ69" s="137">
        <f t="shared" si="59"/>
        <v>89</v>
      </c>
      <c r="AK69" s="137"/>
      <c r="AL69" s="137"/>
      <c r="AM69" s="137"/>
      <c r="AN69" s="137"/>
      <c r="AO69" s="137"/>
      <c r="AP69" s="137">
        <f>IF(ISERROR(MATCH($A69&amp;LEFT(AP$5,2),ErrCount!$L$2:$L$73,0)),1,0)</f>
        <v>1</v>
      </c>
      <c r="AQ69" s="137">
        <f>IF(ISERROR(MATCH($A69&amp;LEFT(AQ$5,2),ErrCount!$L$2:$L$73,0)),1,0)</f>
        <v>1</v>
      </c>
      <c r="AR69" s="137">
        <f>IF(ISERROR(MATCH($A69&amp;LEFT(AR$5,2),ErrCount!$L$2:$L$73,0)),1,0)</f>
        <v>1</v>
      </c>
      <c r="AS69" s="137">
        <f>IF(ISERROR(MATCH($A69&amp;LEFT(AS$5,2),ErrCount!$L$2:$L$73,0)),1,0)</f>
        <v>1</v>
      </c>
      <c r="AT69" s="137"/>
      <c r="AU69" s="137"/>
      <c r="AV69" s="137" t="str">
        <f t="shared" si="68"/>
        <v>113AMEW</v>
      </c>
      <c r="AW69" s="137" t="str">
        <f t="shared" si="69"/>
        <v>113PMEW</v>
      </c>
      <c r="AX69" s="137" t="str">
        <f t="shared" si="70"/>
        <v>113AMEW</v>
      </c>
      <c r="AY69" s="137" t="str">
        <f t="shared" si="71"/>
        <v>113PMEW</v>
      </c>
      <c r="AZ69" s="358">
        <f t="shared" ca="1" si="64"/>
        <v>2</v>
      </c>
      <c r="BA69" s="21">
        <f>SUMIF(Data!$U:$U,"="&amp;$AX69,Data!I:I)/IF($BO69&lt;1,1,$BO69)</f>
        <v>37</v>
      </c>
      <c r="BB69" s="21">
        <f>SUMIF(Data!$U:$U,"="&amp;$AX69,Data!J:J)/IF($BO69&lt;1,1,$BO69)</f>
        <v>17</v>
      </c>
      <c r="BC69" s="21">
        <f>SUMIF(Data!$U:$U,"="&amp;$AX69,Data!K:K)/IF($BO69&lt;1,1,$BO69)</f>
        <v>11.5</v>
      </c>
      <c r="BD69" s="21">
        <f>SUMIF(Data!$U:$U,"="&amp;$AX69,Data!L:L)/IF($BO69&lt;1,1,$BO69)</f>
        <v>14.5</v>
      </c>
      <c r="BE69" s="358">
        <f t="shared" si="65"/>
        <v>1</v>
      </c>
      <c r="BF69" s="16">
        <f>SUMIF(Data!$U:$U,"="&amp;$AY69,Data!I:I)/IF($BP69&lt;1,1,$BP69)</f>
        <v>16</v>
      </c>
      <c r="BG69" s="16">
        <f>SUMIF(Data!$U:$U,"="&amp;$AY69,Data!J:J)/IF($BP69&lt;1,1,$BP69)</f>
        <v>16</v>
      </c>
      <c r="BH69" s="16">
        <f>SUMIF(Data!$U:$U,"="&amp;$AY69,Data!K:K)/IF($BP69&lt;1,1,$BP69)</f>
        <v>15</v>
      </c>
      <c r="BI69" s="16">
        <f>SUMIF(Data!$U:$U,"="&amp;$AY69,Data!L:L)/IF($BP69&lt;1,1,$BP69)</f>
        <v>15</v>
      </c>
      <c r="BJ69" s="142"/>
      <c r="BK69" s="140" t="b">
        <f t="shared" ca="1" si="66"/>
        <v>1</v>
      </c>
      <c r="BL69" s="140" t="b">
        <f t="shared" ca="1" si="43"/>
        <v>1</v>
      </c>
      <c r="BM69" t="b">
        <f t="shared" ca="1" si="44"/>
        <v>1</v>
      </c>
      <c r="BN69">
        <v>10</v>
      </c>
      <c r="BO69">
        <f t="shared" si="45"/>
        <v>2</v>
      </c>
      <c r="BP69">
        <f t="shared" si="46"/>
        <v>1</v>
      </c>
    </row>
    <row r="70" spans="1:68" s="140" customFormat="1" x14ac:dyDescent="0.25">
      <c r="A70" s="133">
        <v>114</v>
      </c>
      <c r="B70" s="134" t="str">
        <f t="shared" si="47"/>
        <v>13th St</v>
      </c>
      <c r="C70" s="134" t="str">
        <f t="shared" si="47"/>
        <v>Hardy Dr</v>
      </c>
      <c r="D70" s="135">
        <f t="shared" ref="D70:D101" si="72">IF(BL70,IF(BK70,AH70/4,AH70/2),"")</f>
        <v>20.25</v>
      </c>
      <c r="E70" s="135">
        <f t="shared" si="48"/>
        <v>15.5</v>
      </c>
      <c r="F70" s="135">
        <f t="shared" si="49"/>
        <v>25</v>
      </c>
      <c r="G70" s="136">
        <f t="shared" si="50"/>
        <v>1.6129032258064515</v>
      </c>
      <c r="H70" s="212"/>
      <c r="I70" s="205">
        <f t="shared" ref="I70:I101" si="73">IF(BM70,AD70/4,AD70/2)</f>
        <v>20.25</v>
      </c>
      <c r="J70" s="133"/>
      <c r="K70" s="133"/>
      <c r="L70" s="133"/>
      <c r="M70" s="133"/>
      <c r="N70" s="133"/>
      <c r="O70" s="133"/>
      <c r="P70" s="138" t="s">
        <v>353</v>
      </c>
      <c r="Q70" s="133">
        <f t="shared" si="51"/>
        <v>114</v>
      </c>
      <c r="R70" s="139">
        <f t="shared" ca="1" si="52"/>
        <v>0.24691404308764453</v>
      </c>
      <c r="S70" s="139">
        <f t="shared" ca="1" si="53"/>
        <v>0.27160458288739175</v>
      </c>
      <c r="T70" s="139">
        <f t="shared" ca="1" si="54"/>
        <v>9.8764535614492846E-2</v>
      </c>
      <c r="U70" s="139">
        <f t="shared" ca="1" si="55"/>
        <v>0.16049472142091961</v>
      </c>
      <c r="V70" s="139"/>
      <c r="W70" s="139"/>
      <c r="X70" s="139"/>
      <c r="Y70" s="139"/>
      <c r="Z70" s="139"/>
      <c r="AA70" s="139"/>
      <c r="AB70" s="139"/>
      <c r="AD70" s="141">
        <f t="shared" si="67"/>
        <v>81</v>
      </c>
      <c r="AE70" s="138">
        <f>SUMIF(Data!$U:$U,"="&amp;AV70,Data!$H:$H)/$AZ70</f>
        <v>31</v>
      </c>
      <c r="AF70" s="138">
        <f>SUMIF(Data!$U:$U,"="&amp;AW70,Data!$H:$H)/$BE70</f>
        <v>50</v>
      </c>
      <c r="AG70" s="137"/>
      <c r="AH70" s="141">
        <f t="shared" si="57"/>
        <v>81</v>
      </c>
      <c r="AI70" s="137">
        <f t="shared" si="58"/>
        <v>31</v>
      </c>
      <c r="AJ70" s="137">
        <f t="shared" si="59"/>
        <v>50</v>
      </c>
      <c r="AK70" s="137"/>
      <c r="AL70" s="137"/>
      <c r="AM70" s="137"/>
      <c r="AN70" s="137"/>
      <c r="AO70" s="137"/>
      <c r="AP70" s="137">
        <f>IF(ISERROR(MATCH($A70&amp;LEFT(AP$5,2),ErrCount!$L$2:$L$73,0)),1,0)</f>
        <v>1</v>
      </c>
      <c r="AQ70" s="137">
        <f>IF(ISERROR(MATCH($A70&amp;LEFT(AQ$5,2),ErrCount!$L$2:$L$73,0)),1,0)</f>
        <v>1</v>
      </c>
      <c r="AR70" s="137">
        <f>IF(ISERROR(MATCH($A70&amp;LEFT(AR$5,2),ErrCount!$L$2:$L$73,0)),1,0)</f>
        <v>1</v>
      </c>
      <c r="AS70" s="137">
        <f>IF(ISERROR(MATCH($A70&amp;LEFT(AS$5,2),ErrCount!$L$2:$L$73,0)),1,0)</f>
        <v>1</v>
      </c>
      <c r="AT70" s="137"/>
      <c r="AU70" s="137"/>
      <c r="AV70" s="137" t="str">
        <f t="shared" si="68"/>
        <v>114AMEW</v>
      </c>
      <c r="AW70" s="137" t="str">
        <f t="shared" si="69"/>
        <v>114PMEW</v>
      </c>
      <c r="AX70" s="137" t="str">
        <f t="shared" si="70"/>
        <v>114AMEW</v>
      </c>
      <c r="AY70" s="137" t="str">
        <f t="shared" si="71"/>
        <v>114PMEW</v>
      </c>
      <c r="AZ70" s="358">
        <f t="shared" si="64"/>
        <v>1</v>
      </c>
      <c r="BA70" s="21">
        <f>SUMIF(Data!$U:$U,"="&amp;$AX70,Data!I:I)/IF($BO70&lt;1,1,$BO70)</f>
        <v>6</v>
      </c>
      <c r="BB70" s="21">
        <f>SUMIF(Data!$U:$U,"="&amp;$AX70,Data!J:J)/IF($BO70&lt;1,1,$BO70)</f>
        <v>7</v>
      </c>
      <c r="BC70" s="21">
        <f>SUMIF(Data!$U:$U,"="&amp;$AX70,Data!K:K)/IF($BO70&lt;1,1,$BO70)</f>
        <v>3</v>
      </c>
      <c r="BD70" s="21">
        <f>SUMIF(Data!$U:$U,"="&amp;$AX70,Data!L:L)/IF($BO70&lt;1,1,$BO70)</f>
        <v>3</v>
      </c>
      <c r="BE70" s="358">
        <f t="shared" si="65"/>
        <v>1</v>
      </c>
      <c r="BF70" s="16">
        <f>SUMIF(Data!$U:$U,"="&amp;$AY70,Data!I:I)/IF($BP70&lt;1,1,$BP70)</f>
        <v>14</v>
      </c>
      <c r="BG70" s="16">
        <f>SUMIF(Data!$U:$U,"="&amp;$AY70,Data!J:J)/IF($BP70&lt;1,1,$BP70)</f>
        <v>15</v>
      </c>
      <c r="BH70" s="16">
        <f>SUMIF(Data!$U:$U,"="&amp;$AY70,Data!K:K)/IF($BP70&lt;1,1,$BP70)</f>
        <v>5</v>
      </c>
      <c r="BI70" s="16">
        <f>SUMIF(Data!$U:$U,"="&amp;$AY70,Data!L:L)/IF($BP70&lt;1,1,$BP70)</f>
        <v>10</v>
      </c>
      <c r="BJ70" s="142"/>
      <c r="BK70" s="140" t="b">
        <f t="shared" si="66"/>
        <v>1</v>
      </c>
      <c r="BL70" s="140" t="b">
        <f t="shared" ref="BL70:BL85" si="74">AH70&gt;0</f>
        <v>1</v>
      </c>
      <c r="BM70" t="b">
        <f t="shared" ref="BM70:BM85" si="75">AND(AE70&gt;0,AF70&gt;0,ISNUMBER(AE70))</f>
        <v>1</v>
      </c>
      <c r="BN70">
        <v>11</v>
      </c>
      <c r="BO70">
        <f t="shared" ref="BO70:BO101" si="76">INDEX(AM_reps,1,$BN70)</f>
        <v>1</v>
      </c>
      <c r="BP70">
        <f t="shared" ref="BP70:BP101" si="77">INDEX(PM_reps,1,$BN70)</f>
        <v>1</v>
      </c>
    </row>
    <row r="71" spans="1:68" s="140" customFormat="1" x14ac:dyDescent="0.25">
      <c r="A71" s="133">
        <v>115</v>
      </c>
      <c r="B71" s="134" t="str">
        <f t="shared" si="47"/>
        <v>University Dr</v>
      </c>
      <c r="C71" s="134" t="str">
        <f t="shared" si="47"/>
        <v>College Ave</v>
      </c>
      <c r="D71" s="135">
        <f t="shared" ca="1" si="72"/>
        <v>105.25</v>
      </c>
      <c r="E71" s="135">
        <f t="shared" ca="1" si="48"/>
        <v>80</v>
      </c>
      <c r="F71" s="135">
        <f t="shared" ca="1" si="49"/>
        <v>130.5</v>
      </c>
      <c r="G71" s="136">
        <f t="shared" ca="1" si="50"/>
        <v>1.6312500000000001</v>
      </c>
      <c r="H71" s="212"/>
      <c r="I71" s="205">
        <f t="shared" ca="1" si="73"/>
        <v>105.25</v>
      </c>
      <c r="J71" s="133"/>
      <c r="K71" s="133"/>
      <c r="L71" s="133"/>
      <c r="M71" s="133"/>
      <c r="N71" s="133"/>
      <c r="O71" s="133"/>
      <c r="P71" s="138" t="s">
        <v>353</v>
      </c>
      <c r="Q71" s="133">
        <f t="shared" si="51"/>
        <v>115</v>
      </c>
      <c r="R71" s="139">
        <f t="shared" ca="1" si="52"/>
        <v>0.10490902944031533</v>
      </c>
      <c r="S71" s="139">
        <f t="shared" ca="1" si="53"/>
        <v>2.4148555767441966E-2</v>
      </c>
      <c r="T71" s="139">
        <f t="shared" ca="1" si="54"/>
        <v>0.15795680230030912</v>
      </c>
      <c r="U71" s="139">
        <f t="shared" ca="1" si="55"/>
        <v>0.212589133406616</v>
      </c>
      <c r="V71" s="139"/>
      <c r="W71" s="139"/>
      <c r="X71" s="139"/>
      <c r="Y71" s="139"/>
      <c r="Z71" s="139"/>
      <c r="AA71" s="139"/>
      <c r="AB71" s="139"/>
      <c r="AD71" s="141">
        <f t="shared" ca="1" si="67"/>
        <v>421</v>
      </c>
      <c r="AE71" s="138">
        <f ca="1">SUMIF(Data!$U:$U,"="&amp;AV71,Data!$H:$H)/$AZ71</f>
        <v>160</v>
      </c>
      <c r="AF71" s="138">
        <f ca="1">SUMIF(Data!$U:$U,"="&amp;AW71,Data!$H:$H)/$BE71</f>
        <v>261</v>
      </c>
      <c r="AG71" s="137"/>
      <c r="AH71" s="141">
        <f t="shared" ca="1" si="57"/>
        <v>421</v>
      </c>
      <c r="AI71" s="137">
        <f t="shared" ca="1" si="58"/>
        <v>160</v>
      </c>
      <c r="AJ71" s="137">
        <f t="shared" ca="1" si="59"/>
        <v>261</v>
      </c>
      <c r="AK71" s="137"/>
      <c r="AL71" s="137"/>
      <c r="AM71" s="137"/>
      <c r="AN71" s="137"/>
      <c r="AO71" s="137"/>
      <c r="AP71" s="137">
        <f>IF(ISERROR(MATCH($A71&amp;LEFT(AP$5,2),ErrCount!$L$2:$L$73,0)),1,0)</f>
        <v>1</v>
      </c>
      <c r="AQ71" s="137">
        <f>IF(ISERROR(MATCH($A71&amp;LEFT(AQ$5,2),ErrCount!$L$2:$L$73,0)),1,0)</f>
        <v>1</v>
      </c>
      <c r="AR71" s="137">
        <f>IF(ISERROR(MATCH($A71&amp;LEFT(AR$5,2),ErrCount!$L$2:$L$73,0)),1,0)</f>
        <v>1</v>
      </c>
      <c r="AS71" s="137">
        <f>IF(ISERROR(MATCH($A71&amp;LEFT(AS$5,2),ErrCount!$L$2:$L$73,0)),1,0)</f>
        <v>1</v>
      </c>
      <c r="AT71" s="137"/>
      <c r="AU71" s="137"/>
      <c r="AV71" s="137" t="str">
        <f t="shared" si="68"/>
        <v>115AMEW</v>
      </c>
      <c r="AW71" s="137" t="str">
        <f t="shared" si="69"/>
        <v>115PMEW</v>
      </c>
      <c r="AX71" s="137" t="str">
        <f t="shared" si="70"/>
        <v>115AMEW</v>
      </c>
      <c r="AY71" s="137" t="str">
        <f t="shared" si="71"/>
        <v>115PMEW</v>
      </c>
      <c r="AZ71" s="358">
        <f t="shared" ca="1" si="64"/>
        <v>1</v>
      </c>
      <c r="BA71" s="21">
        <f>SUMIF(Data!$U:$U,"="&amp;$AX71,Data!I:I)/IF($BO71&lt;1,1,$BO71)</f>
        <v>14.666666666666666</v>
      </c>
      <c r="BB71" s="21">
        <f>SUMIF(Data!$U:$U,"="&amp;$AX71,Data!J:J)/IF($BO71&lt;1,1,$BO71)</f>
        <v>2.6666666666666665</v>
      </c>
      <c r="BC71" s="21">
        <f>SUMIF(Data!$U:$U,"="&amp;$AX71,Data!K:K)/IF($BO71&lt;1,1,$BO71)</f>
        <v>16</v>
      </c>
      <c r="BD71" s="21">
        <f>SUMIF(Data!$U:$U,"="&amp;$AX71,Data!L:L)/IF($BO71&lt;1,1,$BO71)</f>
        <v>24</v>
      </c>
      <c r="BE71" s="358">
        <f t="shared" ca="1" si="65"/>
        <v>1</v>
      </c>
      <c r="BF71" s="16">
        <f>SUMIF(Data!$U:$U,"="&amp;$AY71,Data!I:I)/IF($BP71&lt;1,1,$BP71)</f>
        <v>29.5</v>
      </c>
      <c r="BG71" s="16">
        <f>SUMIF(Data!$U:$U,"="&amp;$AY71,Data!J:J)/IF($BP71&lt;1,1,$BP71)</f>
        <v>7.5</v>
      </c>
      <c r="BH71" s="16">
        <f>SUMIF(Data!$U:$U,"="&amp;$AY71,Data!K:K)/IF($BP71&lt;1,1,$BP71)</f>
        <v>50.5</v>
      </c>
      <c r="BI71" s="16">
        <f>SUMIF(Data!$U:$U,"="&amp;$AY71,Data!L:L)/IF($BP71&lt;1,1,$BP71)</f>
        <v>65.5</v>
      </c>
      <c r="BJ71" s="142"/>
      <c r="BK71" s="140" t="b">
        <f t="shared" ca="1" si="66"/>
        <v>1</v>
      </c>
      <c r="BL71" s="140" t="b">
        <f t="shared" ca="1" si="74"/>
        <v>1</v>
      </c>
      <c r="BM71" t="b">
        <f t="shared" ca="1" si="75"/>
        <v>1</v>
      </c>
      <c r="BN71">
        <v>12</v>
      </c>
      <c r="BO71">
        <f t="shared" si="76"/>
        <v>3</v>
      </c>
      <c r="BP71">
        <f t="shared" si="77"/>
        <v>2</v>
      </c>
    </row>
    <row r="72" spans="1:68" s="140" customFormat="1" x14ac:dyDescent="0.25">
      <c r="A72" s="133">
        <v>116</v>
      </c>
      <c r="B72" s="134" t="str">
        <f t="shared" si="47"/>
        <v>University Dr</v>
      </c>
      <c r="C72" s="134" t="str">
        <f t="shared" si="47"/>
        <v>Dorsey Ln</v>
      </c>
      <c r="D72" s="135">
        <f t="shared" ca="1" si="72"/>
        <v>61.25</v>
      </c>
      <c r="E72" s="135">
        <f t="shared" ca="1" si="48"/>
        <v>37</v>
      </c>
      <c r="F72" s="135">
        <f t="shared" si="49"/>
        <v>85.5</v>
      </c>
      <c r="G72" s="136">
        <f t="shared" ca="1" si="50"/>
        <v>2.310810810810811</v>
      </c>
      <c r="H72" s="212"/>
      <c r="I72" s="205">
        <f t="shared" ca="1" si="73"/>
        <v>61.25</v>
      </c>
      <c r="J72" s="133"/>
      <c r="K72" s="133"/>
      <c r="L72" s="133"/>
      <c r="M72" s="133"/>
      <c r="N72" s="133"/>
      <c r="O72" s="133"/>
      <c r="P72" s="138" t="s">
        <v>353</v>
      </c>
      <c r="Q72" s="133">
        <f t="shared" si="51"/>
        <v>116</v>
      </c>
      <c r="R72" s="139">
        <f t="shared" ca="1" si="52"/>
        <v>0.24081610503611911</v>
      </c>
      <c r="S72" s="139">
        <f t="shared" ca="1" si="53"/>
        <v>0.1020401444380107</v>
      </c>
      <c r="T72" s="139">
        <f t="shared" ca="1" si="54"/>
        <v>0.28367357833447726</v>
      </c>
      <c r="U72" s="139">
        <f t="shared" ca="1" si="55"/>
        <v>0.53061270791769721</v>
      </c>
      <c r="V72" s="139"/>
      <c r="W72" s="139"/>
      <c r="X72" s="139"/>
      <c r="Y72" s="139"/>
      <c r="Z72" s="139"/>
      <c r="AA72" s="139"/>
      <c r="AB72" s="139"/>
      <c r="AD72" s="141">
        <f t="shared" ca="1" si="67"/>
        <v>245</v>
      </c>
      <c r="AE72" s="138">
        <f ca="1">SUMIF(Data!$U:$U,"="&amp;AV72,Data!$H:$H)/$AZ72</f>
        <v>74</v>
      </c>
      <c r="AF72" s="138">
        <f>SUMIF(Data!$U:$U,"="&amp;AW72,Data!$H:$H)/$BE72</f>
        <v>171</v>
      </c>
      <c r="AG72" s="137"/>
      <c r="AH72" s="141">
        <f t="shared" ca="1" si="57"/>
        <v>245</v>
      </c>
      <c r="AI72" s="137">
        <f t="shared" ca="1" si="58"/>
        <v>74</v>
      </c>
      <c r="AJ72" s="137">
        <f t="shared" si="59"/>
        <v>171</v>
      </c>
      <c r="AK72" s="137"/>
      <c r="AL72" s="137"/>
      <c r="AM72" s="137"/>
      <c r="AN72" s="137"/>
      <c r="AO72" s="137"/>
      <c r="AP72" s="137">
        <f>IF(ISERROR(MATCH($A72&amp;LEFT(AP$5,2),ErrCount!$L$2:$L$73,0)),1,0)</f>
        <v>1</v>
      </c>
      <c r="AQ72" s="137">
        <f>IF(ISERROR(MATCH($A72&amp;LEFT(AQ$5,2),ErrCount!$L$2:$L$73,0)),1,0)</f>
        <v>1</v>
      </c>
      <c r="AR72" s="137">
        <f>IF(ISERROR(MATCH($A72&amp;LEFT(AR$5,2),ErrCount!$L$2:$L$73,0)),1,0)</f>
        <v>1</v>
      </c>
      <c r="AS72" s="137">
        <f>IF(ISERROR(MATCH($A72&amp;LEFT(AS$5,2),ErrCount!$L$2:$L$73,0)),1,0)</f>
        <v>1</v>
      </c>
      <c r="AT72" s="137"/>
      <c r="AU72" s="137"/>
      <c r="AV72" s="137" t="str">
        <f t="shared" si="68"/>
        <v>116AMEW</v>
      </c>
      <c r="AW72" s="137" t="str">
        <f t="shared" si="69"/>
        <v>116PMEW</v>
      </c>
      <c r="AX72" s="137" t="str">
        <f t="shared" si="70"/>
        <v>116AMEW</v>
      </c>
      <c r="AY72" s="137" t="str">
        <f t="shared" si="71"/>
        <v>116PMEW</v>
      </c>
      <c r="AZ72" s="358">
        <f t="shared" ca="1" si="64"/>
        <v>2</v>
      </c>
      <c r="BA72" s="21">
        <f>SUMIF(Data!$U:$U,"="&amp;$AX72,Data!I:I)/IF($BO72&lt;1,1,$BO72)</f>
        <v>13</v>
      </c>
      <c r="BB72" s="21">
        <f>SUMIF(Data!$U:$U,"="&amp;$AX72,Data!J:J)/IF($BO72&lt;1,1,$BO72)</f>
        <v>12</v>
      </c>
      <c r="BC72" s="21">
        <f>SUMIF(Data!$U:$U,"="&amp;$AX72,Data!K:K)/IF($BO72&lt;1,1,$BO72)</f>
        <v>27.5</v>
      </c>
      <c r="BD72" s="21">
        <f>SUMIF(Data!$U:$U,"="&amp;$AX72,Data!L:L)/IF($BO72&lt;1,1,$BO72)</f>
        <v>41</v>
      </c>
      <c r="BE72" s="358">
        <f t="shared" si="65"/>
        <v>1</v>
      </c>
      <c r="BF72" s="16">
        <f>SUMIF(Data!$U:$U,"="&amp;$AY72,Data!I:I)/IF($BP72&lt;1,1,$BP72)</f>
        <v>46</v>
      </c>
      <c r="BG72" s="16">
        <f>SUMIF(Data!$U:$U,"="&amp;$AY72,Data!J:J)/IF($BP72&lt;1,1,$BP72)</f>
        <v>13</v>
      </c>
      <c r="BH72" s="16">
        <f>SUMIF(Data!$U:$U,"="&amp;$AY72,Data!K:K)/IF($BP72&lt;1,1,$BP72)</f>
        <v>42</v>
      </c>
      <c r="BI72" s="16">
        <f>SUMIF(Data!$U:$U,"="&amp;$AY72,Data!L:L)/IF($BP72&lt;1,1,$BP72)</f>
        <v>89</v>
      </c>
      <c r="BJ72" s="142"/>
      <c r="BK72" s="140" t="b">
        <f t="shared" ca="1" si="66"/>
        <v>1</v>
      </c>
      <c r="BL72" s="140" t="b">
        <f t="shared" ca="1" si="74"/>
        <v>1</v>
      </c>
      <c r="BM72" t="b">
        <f t="shared" ca="1" si="75"/>
        <v>1</v>
      </c>
      <c r="BN72">
        <v>13</v>
      </c>
      <c r="BO72">
        <f t="shared" si="76"/>
        <v>2</v>
      </c>
      <c r="BP72">
        <f t="shared" si="77"/>
        <v>1</v>
      </c>
    </row>
    <row r="73" spans="1:68" s="140" customFormat="1" x14ac:dyDescent="0.25">
      <c r="A73" s="133">
        <v>117</v>
      </c>
      <c r="B73" s="134" t="str">
        <f t="shared" si="47"/>
        <v>University Dr</v>
      </c>
      <c r="C73" s="134" t="str">
        <f t="shared" si="47"/>
        <v>Rural Rd</v>
      </c>
      <c r="D73" s="135">
        <f t="shared" si="72"/>
        <v>97.25</v>
      </c>
      <c r="E73" s="135">
        <f t="shared" si="48"/>
        <v>69</v>
      </c>
      <c r="F73" s="135">
        <f t="shared" si="49"/>
        <v>125.5</v>
      </c>
      <c r="G73" s="136">
        <f t="shared" si="50"/>
        <v>1.818840579710145</v>
      </c>
      <c r="H73" s="212"/>
      <c r="I73" s="205">
        <f t="shared" si="73"/>
        <v>97.25</v>
      </c>
      <c r="J73" s="133"/>
      <c r="K73" s="133"/>
      <c r="L73" s="133"/>
      <c r="M73" s="133"/>
      <c r="N73" s="133"/>
      <c r="O73" s="133"/>
      <c r="P73" s="138" t="s">
        <v>353</v>
      </c>
      <c r="Q73" s="133">
        <f t="shared" si="51"/>
        <v>117</v>
      </c>
      <c r="R73" s="139">
        <f t="shared" ca="1" si="52"/>
        <v>0.30591340307126602</v>
      </c>
      <c r="S73" s="139">
        <f t="shared" ca="1" si="53"/>
        <v>7.7121755938205153E-2</v>
      </c>
      <c r="T73" s="139">
        <f t="shared" ca="1" si="54"/>
        <v>0.32133666572336783</v>
      </c>
      <c r="U73" s="139">
        <f t="shared" ca="1" si="55"/>
        <v>0.29563071400110913</v>
      </c>
      <c r="V73" s="139"/>
      <c r="W73" s="139"/>
      <c r="X73" s="139"/>
      <c r="Y73" s="139"/>
      <c r="Z73" s="139"/>
      <c r="AA73" s="139"/>
      <c r="AB73" s="139"/>
      <c r="AD73" s="141">
        <f t="shared" si="67"/>
        <v>389</v>
      </c>
      <c r="AE73" s="138">
        <f>SUMIF(Data!$U:$U,"="&amp;AV73,Data!$H:$H)/$AZ73</f>
        <v>138</v>
      </c>
      <c r="AF73" s="138">
        <f>SUMIF(Data!$U:$U,"="&amp;AW73,Data!$H:$H)/$BE73</f>
        <v>251</v>
      </c>
      <c r="AG73" s="137"/>
      <c r="AH73" s="141">
        <f t="shared" si="57"/>
        <v>389</v>
      </c>
      <c r="AI73" s="137">
        <f t="shared" si="58"/>
        <v>138</v>
      </c>
      <c r="AJ73" s="137">
        <f t="shared" si="59"/>
        <v>251</v>
      </c>
      <c r="AK73" s="137"/>
      <c r="AL73" s="137"/>
      <c r="AM73" s="137"/>
      <c r="AN73" s="137"/>
      <c r="AO73" s="137"/>
      <c r="AP73" s="137">
        <f>IF(ISERROR(MATCH($A73&amp;LEFT(AP$5,2),ErrCount!$L$2:$L$73,0)),1,0)</f>
        <v>1</v>
      </c>
      <c r="AQ73" s="137">
        <f>IF(ISERROR(MATCH($A73&amp;LEFT(AQ$5,2),ErrCount!$L$2:$L$73,0)),1,0)</f>
        <v>1</v>
      </c>
      <c r="AR73" s="137">
        <f>IF(ISERROR(MATCH($A73&amp;LEFT(AR$5,2),ErrCount!$L$2:$L$73,0)),1,0)</f>
        <v>1</v>
      </c>
      <c r="AS73" s="137">
        <f>IF(ISERROR(MATCH($A73&amp;LEFT(AS$5,2),ErrCount!$L$2:$L$73,0)),1,0)</f>
        <v>1</v>
      </c>
      <c r="AT73" s="137"/>
      <c r="AU73" s="137"/>
      <c r="AV73" s="137" t="str">
        <f t="shared" si="68"/>
        <v>117AMEW</v>
      </c>
      <c r="AW73" s="137" t="str">
        <f t="shared" si="69"/>
        <v>117PMEW</v>
      </c>
      <c r="AX73" s="137" t="str">
        <f t="shared" si="70"/>
        <v>117AMEW</v>
      </c>
      <c r="AY73" s="137" t="str">
        <f t="shared" si="71"/>
        <v>117PMEW</v>
      </c>
      <c r="AZ73" s="358">
        <f t="shared" si="64"/>
        <v>1</v>
      </c>
      <c r="BA73" s="21">
        <f>SUMIF(Data!$U:$U,"="&amp;$AX73,Data!I:I)/IF($BO73&lt;1,1,$BO73)</f>
        <v>38</v>
      </c>
      <c r="BB73" s="21">
        <f>SUMIF(Data!$U:$U,"="&amp;$AX73,Data!J:J)/IF($BO73&lt;1,1,$BO73)</f>
        <v>12</v>
      </c>
      <c r="BC73" s="21">
        <f>SUMIF(Data!$U:$U,"="&amp;$AX73,Data!K:K)/IF($BO73&lt;1,1,$BO73)</f>
        <v>81</v>
      </c>
      <c r="BD73" s="21">
        <f>SUMIF(Data!$U:$U,"="&amp;$AX73,Data!L:L)/IF($BO73&lt;1,1,$BO73)</f>
        <v>0</v>
      </c>
      <c r="BE73" s="358">
        <f t="shared" si="65"/>
        <v>1</v>
      </c>
      <c r="BF73" s="16">
        <f>SUMIF(Data!$U:$U,"="&amp;$AY73,Data!I:I)/IF($BP73&lt;1,1,$BP73)</f>
        <v>81</v>
      </c>
      <c r="BG73" s="16">
        <f>SUMIF(Data!$U:$U,"="&amp;$AY73,Data!J:J)/IF($BP73&lt;1,1,$BP73)</f>
        <v>18</v>
      </c>
      <c r="BH73" s="16">
        <f>SUMIF(Data!$U:$U,"="&amp;$AY73,Data!K:K)/IF($BP73&lt;1,1,$BP73)</f>
        <v>44</v>
      </c>
      <c r="BI73" s="16">
        <f>SUMIF(Data!$U:$U,"="&amp;$AY73,Data!L:L)/IF($BP73&lt;1,1,$BP73)</f>
        <v>115</v>
      </c>
      <c r="BJ73" s="142"/>
      <c r="BK73" s="140" t="b">
        <f t="shared" si="66"/>
        <v>1</v>
      </c>
      <c r="BL73" s="140" t="b">
        <f t="shared" si="74"/>
        <v>1</v>
      </c>
      <c r="BM73" t="b">
        <f t="shared" si="75"/>
        <v>1</v>
      </c>
      <c r="BN73">
        <v>14</v>
      </c>
      <c r="BO73">
        <f t="shared" si="76"/>
        <v>1</v>
      </c>
      <c r="BP73">
        <f t="shared" si="77"/>
        <v>1</v>
      </c>
    </row>
    <row r="74" spans="1:68" s="140" customFormat="1" x14ac:dyDescent="0.25">
      <c r="A74" s="133">
        <v>118</v>
      </c>
      <c r="B74" s="134" t="str">
        <f t="shared" si="47"/>
        <v>University Dr</v>
      </c>
      <c r="C74" s="134" t="str">
        <f t="shared" si="47"/>
        <v>Mill Ave</v>
      </c>
      <c r="D74" s="135">
        <f t="shared" si="72"/>
        <v>78.5</v>
      </c>
      <c r="E74" s="135">
        <f t="shared" si="48"/>
        <v>62</v>
      </c>
      <c r="F74" s="135">
        <f t="shared" si="49"/>
        <v>95</v>
      </c>
      <c r="G74" s="136">
        <f t="shared" si="50"/>
        <v>1.532258064516129</v>
      </c>
      <c r="H74" s="212"/>
      <c r="I74" s="205">
        <f t="shared" si="73"/>
        <v>78.5</v>
      </c>
      <c r="J74" s="133"/>
      <c r="K74" s="133"/>
      <c r="L74" s="133"/>
      <c r="M74" s="133"/>
      <c r="N74" s="133"/>
      <c r="O74" s="133"/>
      <c r="P74" s="138" t="s">
        <v>353</v>
      </c>
      <c r="Q74" s="133">
        <f t="shared" si="51"/>
        <v>118</v>
      </c>
      <c r="R74" s="139">
        <f t="shared" ca="1" si="52"/>
        <v>0.25159271756749618</v>
      </c>
      <c r="S74" s="139">
        <f t="shared" ca="1" si="53"/>
        <v>6.6879938119344132E-2</v>
      </c>
      <c r="T74" s="139">
        <f t="shared" ca="1" si="54"/>
        <v>0.21656140953604636</v>
      </c>
      <c r="U74" s="139">
        <f t="shared" ca="1" si="55"/>
        <v>0.46815307479583629</v>
      </c>
      <c r="V74" s="139"/>
      <c r="W74" s="139"/>
      <c r="X74" s="139"/>
      <c r="Y74" s="139"/>
      <c r="Z74" s="139"/>
      <c r="AA74" s="139"/>
      <c r="AB74" s="139"/>
      <c r="AD74" s="141">
        <f t="shared" si="67"/>
        <v>314</v>
      </c>
      <c r="AE74" s="138">
        <f>SUMIF(Data!$U:$U,"="&amp;AV74,Data!$H:$H)/$AZ74</f>
        <v>124</v>
      </c>
      <c r="AF74" s="138">
        <f>SUMIF(Data!$U:$U,"="&amp;AW74,Data!$H:$H)/$BE74</f>
        <v>190</v>
      </c>
      <c r="AG74" s="137"/>
      <c r="AH74" s="141">
        <f t="shared" si="57"/>
        <v>314</v>
      </c>
      <c r="AI74" s="137">
        <f t="shared" si="58"/>
        <v>124</v>
      </c>
      <c r="AJ74" s="137">
        <f t="shared" si="59"/>
        <v>190</v>
      </c>
      <c r="AK74" s="137"/>
      <c r="AL74" s="137"/>
      <c r="AM74" s="137"/>
      <c r="AN74" s="137"/>
      <c r="AO74" s="137"/>
      <c r="AP74" s="137">
        <f>IF(ISERROR(MATCH($A74&amp;LEFT(AP$5,2),ErrCount!$L$2:$L$73,0)),1,0)</f>
        <v>1</v>
      </c>
      <c r="AQ74" s="137">
        <f>IF(ISERROR(MATCH($A74&amp;LEFT(AQ$5,2),ErrCount!$L$2:$L$73,0)),1,0)</f>
        <v>1</v>
      </c>
      <c r="AR74" s="137">
        <f>IF(ISERROR(MATCH($A74&amp;LEFT(AR$5,2),ErrCount!$L$2:$L$73,0)),1,0)</f>
        <v>1</v>
      </c>
      <c r="AS74" s="137">
        <f>IF(ISERROR(MATCH($A74&amp;LEFT(AS$5,2),ErrCount!$L$2:$L$73,0)),1,0)</f>
        <v>1</v>
      </c>
      <c r="AT74" s="137"/>
      <c r="AU74" s="137"/>
      <c r="AV74" s="137" t="str">
        <f t="shared" si="68"/>
        <v>118AMEW</v>
      </c>
      <c r="AW74" s="137" t="str">
        <f t="shared" si="69"/>
        <v>118PMEW</v>
      </c>
      <c r="AX74" s="137" t="str">
        <f t="shared" si="70"/>
        <v>118AMEW</v>
      </c>
      <c r="AY74" s="137" t="str">
        <f t="shared" si="71"/>
        <v>118PMEW</v>
      </c>
      <c r="AZ74" s="358">
        <f t="shared" si="64"/>
        <v>1</v>
      </c>
      <c r="BA74" s="21">
        <f>SUMIF(Data!$U:$U,"="&amp;$AX74,Data!I:I)/IF($BO74&lt;1,1,$BO74)</f>
        <v>29</v>
      </c>
      <c r="BB74" s="21">
        <f>SUMIF(Data!$U:$U,"="&amp;$AX74,Data!J:J)/IF($BO74&lt;1,1,$BO74)</f>
        <v>6</v>
      </c>
      <c r="BC74" s="21">
        <f>SUMIF(Data!$U:$U,"="&amp;$AX74,Data!K:K)/IF($BO74&lt;1,1,$BO74)</f>
        <v>29</v>
      </c>
      <c r="BD74" s="21">
        <f>SUMIF(Data!$U:$U,"="&amp;$AX74,Data!L:L)/IF($BO74&lt;1,1,$BO74)</f>
        <v>44</v>
      </c>
      <c r="BE74" s="358">
        <f t="shared" si="65"/>
        <v>1</v>
      </c>
      <c r="BF74" s="16">
        <f>SUMIF(Data!$U:$U,"="&amp;$AY74,Data!I:I)/IF($BP74&lt;1,1,$BP74)</f>
        <v>50</v>
      </c>
      <c r="BG74" s="16">
        <f>SUMIF(Data!$U:$U,"="&amp;$AY74,Data!J:J)/IF($BP74&lt;1,1,$BP74)</f>
        <v>15</v>
      </c>
      <c r="BH74" s="16">
        <f>SUMIF(Data!$U:$U,"="&amp;$AY74,Data!K:K)/IF($BP74&lt;1,1,$BP74)</f>
        <v>39</v>
      </c>
      <c r="BI74" s="16">
        <f>SUMIF(Data!$U:$U,"="&amp;$AY74,Data!L:L)/IF($BP74&lt;1,1,$BP74)</f>
        <v>103</v>
      </c>
      <c r="BJ74" s="142"/>
      <c r="BK74" s="140" t="b">
        <f t="shared" si="66"/>
        <v>1</v>
      </c>
      <c r="BL74" s="140" t="b">
        <f t="shared" si="74"/>
        <v>1</v>
      </c>
      <c r="BM74" t="b">
        <f t="shared" si="75"/>
        <v>1</v>
      </c>
      <c r="BN74">
        <v>15</v>
      </c>
      <c r="BO74">
        <f t="shared" si="76"/>
        <v>1</v>
      </c>
      <c r="BP74">
        <f t="shared" si="77"/>
        <v>1</v>
      </c>
    </row>
    <row r="75" spans="1:68" s="140" customFormat="1" x14ac:dyDescent="0.25">
      <c r="A75" s="133">
        <v>119</v>
      </c>
      <c r="B75" s="134" t="str">
        <f t="shared" si="47"/>
        <v>University Dr</v>
      </c>
      <c r="C75" s="134" t="str">
        <f t="shared" si="47"/>
        <v>Ash Ave</v>
      </c>
      <c r="D75" s="135">
        <f t="shared" si="72"/>
        <v>63.25</v>
      </c>
      <c r="E75" s="135">
        <f t="shared" si="48"/>
        <v>32.5</v>
      </c>
      <c r="F75" s="135">
        <f t="shared" si="49"/>
        <v>94</v>
      </c>
      <c r="G75" s="136">
        <f t="shared" si="50"/>
        <v>2.8923076923076922</v>
      </c>
      <c r="H75" s="212"/>
      <c r="I75" s="205">
        <f t="shared" si="73"/>
        <v>63.25</v>
      </c>
      <c r="J75" s="133"/>
      <c r="K75" s="133"/>
      <c r="L75" s="133"/>
      <c r="M75" s="133"/>
      <c r="N75" s="133"/>
      <c r="O75" s="133"/>
      <c r="P75" s="138" t="s">
        <v>353</v>
      </c>
      <c r="Q75" s="133">
        <f t="shared" si="51"/>
        <v>119</v>
      </c>
      <c r="R75" s="139">
        <f t="shared" ca="1" si="52"/>
        <v>0.30434784271603799</v>
      </c>
      <c r="S75" s="139">
        <f t="shared" ca="1" si="53"/>
        <v>0.13043453918193654</v>
      </c>
      <c r="T75" s="139">
        <f t="shared" ca="1" si="54"/>
        <v>0.2569179607339695</v>
      </c>
      <c r="U75" s="139">
        <f t="shared" ca="1" si="55"/>
        <v>0.39130431202630978</v>
      </c>
      <c r="V75" s="139"/>
      <c r="W75" s="139"/>
      <c r="X75" s="139"/>
      <c r="Y75" s="139"/>
      <c r="Z75" s="139"/>
      <c r="AA75" s="139"/>
      <c r="AB75" s="139"/>
      <c r="AD75" s="141">
        <f t="shared" si="67"/>
        <v>253</v>
      </c>
      <c r="AE75" s="138">
        <f>SUMIF(Data!$U:$U,"="&amp;AV75,Data!$H:$H)/$AZ75</f>
        <v>65</v>
      </c>
      <c r="AF75" s="138">
        <f>SUMIF(Data!$U:$U,"="&amp;AW75,Data!$H:$H)/$BE75</f>
        <v>188</v>
      </c>
      <c r="AG75" s="137"/>
      <c r="AH75" s="141">
        <f t="shared" si="57"/>
        <v>253</v>
      </c>
      <c r="AI75" s="137">
        <f t="shared" si="58"/>
        <v>65</v>
      </c>
      <c r="AJ75" s="137">
        <f t="shared" si="59"/>
        <v>188</v>
      </c>
      <c r="AK75" s="137"/>
      <c r="AL75" s="137"/>
      <c r="AM75" s="137"/>
      <c r="AN75" s="137"/>
      <c r="AO75" s="137"/>
      <c r="AP75" s="137">
        <f>IF(ISERROR(MATCH($A75&amp;LEFT(AP$5,2),ErrCount!$L$2:$L$73,0)),1,0)</f>
        <v>1</v>
      </c>
      <c r="AQ75" s="137">
        <f>IF(ISERROR(MATCH($A75&amp;LEFT(AQ$5,2),ErrCount!$L$2:$L$73,0)),1,0)</f>
        <v>1</v>
      </c>
      <c r="AR75" s="137">
        <f>IF(ISERROR(MATCH($A75&amp;LEFT(AR$5,2),ErrCount!$L$2:$L$73,0)),1,0)</f>
        <v>1</v>
      </c>
      <c r="AS75" s="137">
        <f>IF(ISERROR(MATCH($A75&amp;LEFT(AS$5,2),ErrCount!$L$2:$L$73,0)),1,0)</f>
        <v>1</v>
      </c>
      <c r="AT75" s="137"/>
      <c r="AU75" s="137"/>
      <c r="AV75" s="137" t="str">
        <f t="shared" si="68"/>
        <v>119AMEW</v>
      </c>
      <c r="AW75" s="137" t="str">
        <f t="shared" si="69"/>
        <v>119PMEW</v>
      </c>
      <c r="AX75" s="137" t="str">
        <f t="shared" si="70"/>
        <v>119AMEW</v>
      </c>
      <c r="AY75" s="137" t="str">
        <f t="shared" si="71"/>
        <v>119PMEW</v>
      </c>
      <c r="AZ75" s="358">
        <f t="shared" si="64"/>
        <v>1</v>
      </c>
      <c r="BA75" s="21">
        <f>SUMIF(Data!$U:$U,"="&amp;$AX75,Data!I:I)/IF($BO75&lt;1,1,$BO75)</f>
        <v>21</v>
      </c>
      <c r="BB75" s="21">
        <f>SUMIF(Data!$U:$U,"="&amp;$AX75,Data!J:J)/IF($BO75&lt;1,1,$BO75)</f>
        <v>3</v>
      </c>
      <c r="BC75" s="21">
        <f>SUMIF(Data!$U:$U,"="&amp;$AX75,Data!K:K)/IF($BO75&lt;1,1,$BO75)</f>
        <v>19</v>
      </c>
      <c r="BD75" s="21">
        <f>SUMIF(Data!$U:$U,"="&amp;$AX75,Data!L:L)/IF($BO75&lt;1,1,$BO75)</f>
        <v>22</v>
      </c>
      <c r="BE75" s="358">
        <f t="shared" si="65"/>
        <v>1</v>
      </c>
      <c r="BF75" s="16">
        <f>SUMIF(Data!$U:$U,"="&amp;$AY75,Data!I:I)/IF($BP75&lt;1,1,$BP75)</f>
        <v>56</v>
      </c>
      <c r="BG75" s="16">
        <f>SUMIF(Data!$U:$U,"="&amp;$AY75,Data!J:J)/IF($BP75&lt;1,1,$BP75)</f>
        <v>30</v>
      </c>
      <c r="BH75" s="16">
        <f>SUMIF(Data!$U:$U,"="&amp;$AY75,Data!K:K)/IF($BP75&lt;1,1,$BP75)</f>
        <v>46</v>
      </c>
      <c r="BI75" s="16">
        <f>SUMIF(Data!$U:$U,"="&amp;$AY75,Data!L:L)/IF($BP75&lt;1,1,$BP75)</f>
        <v>77</v>
      </c>
      <c r="BJ75" s="142"/>
      <c r="BK75" s="140" t="b">
        <f t="shared" si="66"/>
        <v>1</v>
      </c>
      <c r="BL75" s="140" t="b">
        <f t="shared" si="74"/>
        <v>1</v>
      </c>
      <c r="BM75" t="b">
        <f t="shared" si="75"/>
        <v>1</v>
      </c>
      <c r="BN75">
        <v>16</v>
      </c>
      <c r="BO75">
        <f t="shared" si="76"/>
        <v>1</v>
      </c>
      <c r="BP75">
        <f t="shared" si="77"/>
        <v>1</v>
      </c>
    </row>
    <row r="76" spans="1:68" s="140" customFormat="1" x14ac:dyDescent="0.25">
      <c r="A76" s="133">
        <v>120</v>
      </c>
      <c r="B76" s="134" t="str">
        <f t="shared" si="47"/>
        <v>University Dr</v>
      </c>
      <c r="C76" s="134" t="str">
        <f t="shared" si="47"/>
        <v>Roosevelt St</v>
      </c>
      <c r="D76" s="135">
        <f t="shared" si="72"/>
        <v>44.5</v>
      </c>
      <c r="E76" s="135">
        <f t="shared" si="48"/>
        <v>40</v>
      </c>
      <c r="F76" s="135">
        <f t="shared" si="49"/>
        <v>49</v>
      </c>
      <c r="G76" s="136">
        <f t="shared" si="50"/>
        <v>1.2250000000000001</v>
      </c>
      <c r="H76" s="212"/>
      <c r="I76" s="205">
        <f t="shared" si="73"/>
        <v>44.5</v>
      </c>
      <c r="J76" s="133"/>
      <c r="K76" s="133"/>
      <c r="L76" s="133"/>
      <c r="M76" s="133"/>
      <c r="N76" s="133"/>
      <c r="O76" s="133"/>
      <c r="P76" s="138" t="s">
        <v>353</v>
      </c>
      <c r="Q76" s="133">
        <f t="shared" si="51"/>
        <v>120</v>
      </c>
      <c r="R76" s="139">
        <f t="shared" ca="1" si="52"/>
        <v>0.23595509100225368</v>
      </c>
      <c r="S76" s="139">
        <f t="shared" ca="1" si="53"/>
        <v>7.8651442463291282E-2</v>
      </c>
      <c r="T76" s="139">
        <f t="shared" ca="1" si="54"/>
        <v>0.26404404236563284</v>
      </c>
      <c r="U76" s="139">
        <f t="shared" ca="1" si="55"/>
        <v>0.46067387569546109</v>
      </c>
      <c r="V76" s="139"/>
      <c r="W76" s="139"/>
      <c r="X76" s="139"/>
      <c r="Y76" s="139"/>
      <c r="Z76" s="139"/>
      <c r="AA76" s="139"/>
      <c r="AB76" s="139"/>
      <c r="AD76" s="141">
        <f t="shared" si="67"/>
        <v>178</v>
      </c>
      <c r="AE76" s="138">
        <f>SUMIF(Data!$U:$U,"="&amp;AV76,Data!$H:$H)/$AZ76</f>
        <v>80</v>
      </c>
      <c r="AF76" s="138">
        <f>SUMIF(Data!$U:$U,"="&amp;AW76,Data!$H:$H)/$BE76</f>
        <v>98</v>
      </c>
      <c r="AG76" s="137"/>
      <c r="AH76" s="141">
        <f t="shared" si="57"/>
        <v>178</v>
      </c>
      <c r="AI76" s="137">
        <f t="shared" si="58"/>
        <v>80</v>
      </c>
      <c r="AJ76" s="137">
        <f t="shared" si="59"/>
        <v>98</v>
      </c>
      <c r="AK76" s="137"/>
      <c r="AL76" s="137"/>
      <c r="AM76" s="137"/>
      <c r="AN76" s="137"/>
      <c r="AO76" s="137"/>
      <c r="AP76" s="137">
        <f>IF(ISERROR(MATCH($A76&amp;LEFT(AP$5,2),ErrCount!$L$2:$L$73,0)),1,0)</f>
        <v>1</v>
      </c>
      <c r="AQ76" s="137">
        <f>IF(ISERROR(MATCH($A76&amp;LEFT(AQ$5,2),ErrCount!$L$2:$L$73,0)),1,0)</f>
        <v>1</v>
      </c>
      <c r="AR76" s="137">
        <f>IF(ISERROR(MATCH($A76&amp;LEFT(AR$5,2),ErrCount!$L$2:$L$73,0)),1,0)</f>
        <v>1</v>
      </c>
      <c r="AS76" s="137">
        <f>IF(ISERROR(MATCH($A76&amp;LEFT(AS$5,2),ErrCount!$L$2:$L$73,0)),1,0)</f>
        <v>1</v>
      </c>
      <c r="AT76" s="137"/>
      <c r="AU76" s="137"/>
      <c r="AV76" s="137" t="str">
        <f t="shared" si="68"/>
        <v>120AMEW</v>
      </c>
      <c r="AW76" s="137" t="str">
        <f t="shared" si="69"/>
        <v>120PMEW</v>
      </c>
      <c r="AX76" s="137" t="str">
        <f t="shared" si="70"/>
        <v>120AMEW</v>
      </c>
      <c r="AY76" s="137" t="str">
        <f t="shared" si="71"/>
        <v>120PMEW</v>
      </c>
      <c r="AZ76" s="358">
        <f t="shared" si="64"/>
        <v>1</v>
      </c>
      <c r="BA76" s="21">
        <f>SUMIF(Data!$U:$U,"="&amp;$AX76,Data!I:I)/IF($BO76&lt;1,1,$BO76)</f>
        <v>17</v>
      </c>
      <c r="BB76" s="21">
        <f>SUMIF(Data!$U:$U,"="&amp;$AX76,Data!J:J)/IF($BO76&lt;1,1,$BO76)</f>
        <v>6</v>
      </c>
      <c r="BC76" s="21">
        <f>SUMIF(Data!$U:$U,"="&amp;$AX76,Data!K:K)/IF($BO76&lt;1,1,$BO76)</f>
        <v>29</v>
      </c>
      <c r="BD76" s="21">
        <f>SUMIF(Data!$U:$U,"="&amp;$AX76,Data!L:L)/IF($BO76&lt;1,1,$BO76)</f>
        <v>35</v>
      </c>
      <c r="BE76" s="358">
        <f t="shared" si="65"/>
        <v>1</v>
      </c>
      <c r="BF76" s="16">
        <f>SUMIF(Data!$U:$U,"="&amp;$AY76,Data!I:I)/IF($BP76&lt;1,1,$BP76)</f>
        <v>25</v>
      </c>
      <c r="BG76" s="16">
        <f>SUMIF(Data!$U:$U,"="&amp;$AY76,Data!J:J)/IF($BP76&lt;1,1,$BP76)</f>
        <v>8</v>
      </c>
      <c r="BH76" s="16">
        <f>SUMIF(Data!$U:$U,"="&amp;$AY76,Data!K:K)/IF($BP76&lt;1,1,$BP76)</f>
        <v>18</v>
      </c>
      <c r="BI76" s="16">
        <f>SUMIF(Data!$U:$U,"="&amp;$AY76,Data!L:L)/IF($BP76&lt;1,1,$BP76)</f>
        <v>47</v>
      </c>
      <c r="BJ76" s="142"/>
      <c r="BK76" s="140" t="b">
        <f t="shared" si="66"/>
        <v>1</v>
      </c>
      <c r="BL76" s="140" t="b">
        <f t="shared" si="74"/>
        <v>1</v>
      </c>
      <c r="BM76" t="b">
        <f t="shared" si="75"/>
        <v>1</v>
      </c>
      <c r="BN76">
        <v>17</v>
      </c>
      <c r="BO76">
        <f t="shared" si="76"/>
        <v>1</v>
      </c>
      <c r="BP76">
        <f t="shared" si="77"/>
        <v>1</v>
      </c>
    </row>
    <row r="77" spans="1:68" s="140" customFormat="1" x14ac:dyDescent="0.25">
      <c r="A77" s="133">
        <v>121</v>
      </c>
      <c r="B77" s="134" t="str">
        <f t="shared" si="47"/>
        <v>University Dr</v>
      </c>
      <c r="C77" s="134" t="str">
        <f t="shared" si="47"/>
        <v>Hardy Dr</v>
      </c>
      <c r="D77" s="135">
        <f t="shared" si="72"/>
        <v>30.5</v>
      </c>
      <c r="E77" s="135" t="e">
        <f t="shared" si="48"/>
        <v>#N/A</v>
      </c>
      <c r="F77" s="135">
        <f t="shared" si="49"/>
        <v>30.5</v>
      </c>
      <c r="G77" s="136" t="str">
        <f t="shared" si="50"/>
        <v/>
      </c>
      <c r="H77" s="212"/>
      <c r="I77" s="205" t="e">
        <f t="shared" si="73"/>
        <v>#N/A</v>
      </c>
      <c r="J77" s="133"/>
      <c r="K77" s="133"/>
      <c r="L77" s="133"/>
      <c r="M77" s="133"/>
      <c r="N77" s="133"/>
      <c r="O77" s="133"/>
      <c r="P77" s="138" t="s">
        <v>353</v>
      </c>
      <c r="Q77" s="133">
        <f t="shared" si="51"/>
        <v>121</v>
      </c>
      <c r="R77" s="139">
        <f t="shared" ca="1" si="52"/>
        <v>0.19672138273429848</v>
      </c>
      <c r="S77" s="139">
        <f t="shared" ca="1" si="53"/>
        <v>0.14754125059320766</v>
      </c>
      <c r="T77" s="139">
        <f t="shared" ca="1" si="54"/>
        <v>0.1311474013332341</v>
      </c>
      <c r="U77" s="139">
        <f t="shared" ca="1" si="55"/>
        <v>0.40983519580862393</v>
      </c>
      <c r="V77" s="139"/>
      <c r="W77" s="139"/>
      <c r="X77" s="139"/>
      <c r="Y77" s="139"/>
      <c r="Z77" s="139"/>
      <c r="AA77" s="139"/>
      <c r="AB77" s="139"/>
      <c r="AD77" s="141">
        <f t="shared" si="67"/>
        <v>61</v>
      </c>
      <c r="AE77" s="138" t="e">
        <f>SUMIF(Data!$U:$U,"="&amp;AV77,Data!$H:$H)/$AZ77</f>
        <v>#N/A</v>
      </c>
      <c r="AF77" s="138">
        <f>SUMIF(Data!$U:$U,"="&amp;AW77,Data!$H:$H)/$BE77</f>
        <v>61</v>
      </c>
      <c r="AG77" s="137"/>
      <c r="AH77" s="141">
        <f t="shared" si="57"/>
        <v>61</v>
      </c>
      <c r="AI77" s="137" t="e">
        <f t="shared" si="58"/>
        <v>#N/A</v>
      </c>
      <c r="AJ77" s="137">
        <f t="shared" si="59"/>
        <v>61</v>
      </c>
      <c r="AK77" s="137"/>
      <c r="AL77" s="137"/>
      <c r="AM77" s="137"/>
      <c r="AN77" s="137"/>
      <c r="AO77" s="137"/>
      <c r="AP77" s="137">
        <f>IF(ISERROR(MATCH($A77&amp;LEFT(AP$5,2),ErrCount!$L$2:$L$73,0)),1,0)</f>
        <v>1</v>
      </c>
      <c r="AQ77" s="137">
        <f>IF(ISERROR(MATCH($A77&amp;LEFT(AQ$5,2),ErrCount!$L$2:$L$73,0)),1,0)</f>
        <v>1</v>
      </c>
      <c r="AR77" s="137">
        <f>IF(ISERROR(MATCH($A77&amp;LEFT(AR$5,2),ErrCount!$L$2:$L$73,0)),1,0)</f>
        <v>1</v>
      </c>
      <c r="AS77" s="137">
        <f>IF(ISERROR(MATCH($A77&amp;LEFT(AS$5,2),ErrCount!$L$2:$L$73,0)),1,0)</f>
        <v>1</v>
      </c>
      <c r="AT77" s="137"/>
      <c r="AU77" s="137"/>
      <c r="AV77" s="137" t="str">
        <f t="shared" si="68"/>
        <v>121AMEW</v>
      </c>
      <c r="AW77" s="137" t="str">
        <f t="shared" si="69"/>
        <v>121PMEW</v>
      </c>
      <c r="AX77" s="137" t="str">
        <f t="shared" si="70"/>
        <v>121AMEW</v>
      </c>
      <c r="AY77" s="137" t="str">
        <f t="shared" si="71"/>
        <v>121PMEW</v>
      </c>
      <c r="AZ77" s="358" t="e">
        <f t="shared" si="64"/>
        <v>#N/A</v>
      </c>
      <c r="BA77" s="21">
        <f>SUMIF(Data!$U:$U,"="&amp;$AX77,Data!I:I)/IF($BO77&lt;1,1,$BO77)</f>
        <v>0</v>
      </c>
      <c r="BB77" s="21">
        <f>SUMIF(Data!$U:$U,"="&amp;$AX77,Data!J:J)/IF($BO77&lt;1,1,$BO77)</f>
        <v>0</v>
      </c>
      <c r="BC77" s="21">
        <f>SUMIF(Data!$U:$U,"="&amp;$AX77,Data!K:K)/IF($BO77&lt;1,1,$BO77)</f>
        <v>0</v>
      </c>
      <c r="BD77" s="21">
        <f>SUMIF(Data!$U:$U,"="&amp;$AX77,Data!L:L)/IF($BO77&lt;1,1,$BO77)</f>
        <v>0</v>
      </c>
      <c r="BE77" s="358">
        <f t="shared" si="65"/>
        <v>1</v>
      </c>
      <c r="BF77" s="16">
        <f>SUMIF(Data!$U:$U,"="&amp;$AY77,Data!I:I)/IF($BP77&lt;1,1,$BP77)</f>
        <v>12</v>
      </c>
      <c r="BG77" s="16">
        <f>SUMIF(Data!$U:$U,"="&amp;$AY77,Data!J:J)/IF($BP77&lt;1,1,$BP77)</f>
        <v>9</v>
      </c>
      <c r="BH77" s="16">
        <f>SUMIF(Data!$U:$U,"="&amp;$AY77,Data!K:K)/IF($BP77&lt;1,1,$BP77)</f>
        <v>8</v>
      </c>
      <c r="BI77" s="16">
        <f>SUMIF(Data!$U:$U,"="&amp;$AY77,Data!L:L)/IF($BP77&lt;1,1,$BP77)</f>
        <v>25</v>
      </c>
      <c r="BJ77" s="142"/>
      <c r="BK77" s="140" t="b">
        <f t="shared" si="66"/>
        <v>0</v>
      </c>
      <c r="BL77" s="140" t="b">
        <f t="shared" si="74"/>
        <v>1</v>
      </c>
      <c r="BM77" t="e">
        <f t="shared" si="75"/>
        <v>#N/A</v>
      </c>
      <c r="BN77">
        <v>18</v>
      </c>
      <c r="BO77">
        <f t="shared" si="76"/>
        <v>0</v>
      </c>
      <c r="BP77">
        <f t="shared" si="77"/>
        <v>1</v>
      </c>
    </row>
    <row r="78" spans="1:68" s="140" customFormat="1" x14ac:dyDescent="0.25">
      <c r="A78" s="133">
        <v>122</v>
      </c>
      <c r="B78" s="134" t="str">
        <f t="shared" si="47"/>
        <v>McKellips Rd</v>
      </c>
      <c r="C78" s="134" t="str">
        <f t="shared" si="47"/>
        <v>Greenbelt Path</v>
      </c>
      <c r="D78" s="135">
        <f t="shared" si="72"/>
        <v>6</v>
      </c>
      <c r="E78" s="135">
        <f t="shared" si="48"/>
        <v>4.5</v>
      </c>
      <c r="F78" s="135">
        <f t="shared" si="49"/>
        <v>7.5</v>
      </c>
      <c r="G78" s="136">
        <f t="shared" si="50"/>
        <v>1.6666666666666667</v>
      </c>
      <c r="H78" s="212"/>
      <c r="I78" s="205">
        <f t="shared" si="73"/>
        <v>6</v>
      </c>
      <c r="J78" s="133"/>
      <c r="K78" s="133"/>
      <c r="L78" s="133"/>
      <c r="M78" s="133"/>
      <c r="N78" s="133"/>
      <c r="O78" s="133"/>
      <c r="P78" s="138" t="s">
        <v>353</v>
      </c>
      <c r="Q78" s="133">
        <f t="shared" si="51"/>
        <v>122</v>
      </c>
      <c r="R78" s="139">
        <f t="shared" ca="1" si="52"/>
        <v>4.1667213858187405E-2</v>
      </c>
      <c r="S78" s="139">
        <f t="shared" ca="1" si="53"/>
        <v>0.1666667774299849</v>
      </c>
      <c r="T78" s="139">
        <f t="shared" ca="1" si="54"/>
        <v>0.20833380048853634</v>
      </c>
      <c r="U78" s="139">
        <f t="shared" ca="1" si="55"/>
        <v>0.29166597348996232</v>
      </c>
      <c r="V78" s="139"/>
      <c r="W78" s="139"/>
      <c r="X78" s="139"/>
      <c r="Y78" s="139"/>
      <c r="Z78" s="139"/>
      <c r="AA78" s="139"/>
      <c r="AB78" s="139"/>
      <c r="AD78" s="141">
        <f t="shared" si="67"/>
        <v>24</v>
      </c>
      <c r="AE78" s="138">
        <f>SUMIF(Data!$U:$U,"="&amp;AV78,Data!$H:$H)/$AZ78</f>
        <v>9</v>
      </c>
      <c r="AF78" s="138">
        <f>SUMIF(Data!$U:$U,"="&amp;AW78,Data!$H:$H)/$BE78</f>
        <v>15</v>
      </c>
      <c r="AG78" s="137"/>
      <c r="AH78" s="141">
        <f t="shared" si="57"/>
        <v>24</v>
      </c>
      <c r="AI78" s="137">
        <f t="shared" si="58"/>
        <v>9</v>
      </c>
      <c r="AJ78" s="137">
        <f t="shared" si="59"/>
        <v>15</v>
      </c>
      <c r="AK78" s="137"/>
      <c r="AL78" s="137"/>
      <c r="AM78" s="137"/>
      <c r="AN78" s="137"/>
      <c r="AO78" s="137"/>
      <c r="AP78" s="137">
        <f>IF(ISERROR(MATCH($A78&amp;LEFT(AP$5,2),ErrCount!$L$2:$L$73,0)),1,0)</f>
        <v>1</v>
      </c>
      <c r="AQ78" s="137">
        <f>IF(ISERROR(MATCH($A78&amp;LEFT(AQ$5,2),ErrCount!$L$2:$L$73,0)),1,0)</f>
        <v>1</v>
      </c>
      <c r="AR78" s="137">
        <f>IF(ISERROR(MATCH($A78&amp;LEFT(AR$5,2),ErrCount!$L$2:$L$73,0)),1,0)</f>
        <v>1</v>
      </c>
      <c r="AS78" s="137">
        <f>IF(ISERROR(MATCH($A78&amp;LEFT(AS$5,2),ErrCount!$L$2:$L$73,0)),1,0)</f>
        <v>1</v>
      </c>
      <c r="AT78" s="137"/>
      <c r="AU78" s="137"/>
      <c r="AV78" s="137" t="str">
        <f t="shared" si="68"/>
        <v>122AMEW</v>
      </c>
      <c r="AW78" s="137" t="str">
        <f t="shared" si="69"/>
        <v>122PMEW</v>
      </c>
      <c r="AX78" s="137" t="str">
        <f t="shared" si="70"/>
        <v>122AMEW</v>
      </c>
      <c r="AY78" s="137" t="str">
        <f t="shared" si="71"/>
        <v>122PMEW</v>
      </c>
      <c r="AZ78" s="358">
        <f t="shared" si="64"/>
        <v>1</v>
      </c>
      <c r="BA78" s="21">
        <f>SUMIF(Data!$U:$U,"="&amp;$AX78,Data!I:I)/IF($BO78&lt;1,1,$BO78)</f>
        <v>0</v>
      </c>
      <c r="BB78" s="21">
        <f>SUMIF(Data!$U:$U,"="&amp;$AX78,Data!J:J)/IF($BO78&lt;1,1,$BO78)</f>
        <v>2</v>
      </c>
      <c r="BC78" s="21">
        <f>SUMIF(Data!$U:$U,"="&amp;$AX78,Data!K:K)/IF($BO78&lt;1,1,$BO78)</f>
        <v>2</v>
      </c>
      <c r="BD78" s="21">
        <f>SUMIF(Data!$U:$U,"="&amp;$AX78,Data!L:L)/IF($BO78&lt;1,1,$BO78)</f>
        <v>2</v>
      </c>
      <c r="BE78" s="358">
        <f t="shared" si="65"/>
        <v>1</v>
      </c>
      <c r="BF78" s="16">
        <f>SUMIF(Data!$U:$U,"="&amp;$AY78,Data!I:I)/IF($BP78&lt;1,1,$BP78)</f>
        <v>1</v>
      </c>
      <c r="BG78" s="16">
        <f>SUMIF(Data!$U:$U,"="&amp;$AY78,Data!J:J)/IF($BP78&lt;1,1,$BP78)</f>
        <v>2</v>
      </c>
      <c r="BH78" s="16">
        <f>SUMIF(Data!$U:$U,"="&amp;$AY78,Data!K:K)/IF($BP78&lt;1,1,$BP78)</f>
        <v>3</v>
      </c>
      <c r="BI78" s="16">
        <f>SUMIF(Data!$U:$U,"="&amp;$AY78,Data!L:L)/IF($BP78&lt;1,1,$BP78)</f>
        <v>5</v>
      </c>
      <c r="BJ78" s="142"/>
      <c r="BK78" s="140" t="b">
        <f t="shared" si="66"/>
        <v>1</v>
      </c>
      <c r="BL78" s="140" t="b">
        <f t="shared" si="74"/>
        <v>1</v>
      </c>
      <c r="BM78" t="b">
        <f t="shared" si="75"/>
        <v>1</v>
      </c>
      <c r="BN78">
        <v>19</v>
      </c>
      <c r="BO78">
        <f t="shared" si="76"/>
        <v>1</v>
      </c>
      <c r="BP78">
        <f t="shared" si="77"/>
        <v>1</v>
      </c>
    </row>
    <row r="79" spans="1:68" s="140" customFormat="1" x14ac:dyDescent="0.25">
      <c r="A79" s="133">
        <v>123</v>
      </c>
      <c r="B79" s="134" t="str">
        <f t="shared" ref="B79:C107" si="78">VLOOKUP($A79,Loc,COLUMN(),FALSE)</f>
        <v>Western Canal</v>
      </c>
      <c r="C79" s="134" t="str">
        <f t="shared" si="78"/>
        <v>Rural Rd</v>
      </c>
      <c r="D79" s="135">
        <f t="shared" si="72"/>
        <v>33.25</v>
      </c>
      <c r="E79" s="135">
        <f t="shared" si="48"/>
        <v>28</v>
      </c>
      <c r="F79" s="135">
        <f t="shared" si="49"/>
        <v>38.5</v>
      </c>
      <c r="G79" s="136">
        <f t="shared" si="50"/>
        <v>1.375</v>
      </c>
      <c r="H79" s="212"/>
      <c r="I79" s="205">
        <f t="shared" si="73"/>
        <v>33.25</v>
      </c>
      <c r="J79" s="133"/>
      <c r="K79" s="133"/>
      <c r="L79" s="133"/>
      <c r="M79" s="133"/>
      <c r="N79" s="133"/>
      <c r="O79" s="133"/>
      <c r="P79" s="138" t="s">
        <v>353</v>
      </c>
      <c r="Q79" s="133">
        <f t="shared" si="51"/>
        <v>123</v>
      </c>
      <c r="R79" s="139">
        <f t="shared" ca="1" si="52"/>
        <v>0.2030073793416359</v>
      </c>
      <c r="S79" s="139">
        <f t="shared" ca="1" si="53"/>
        <v>0.61654138719323337</v>
      </c>
      <c r="T79" s="139">
        <f t="shared" ca="1" si="54"/>
        <v>-9.2157466268026681E-8</v>
      </c>
      <c r="U79" s="139">
        <f t="shared" ca="1" si="55"/>
        <v>5.7244286194509783E-7</v>
      </c>
      <c r="V79" s="139"/>
      <c r="W79" s="139"/>
      <c r="X79" s="139"/>
      <c r="Y79" s="139"/>
      <c r="Z79" s="139"/>
      <c r="AA79" s="139"/>
      <c r="AB79" s="139"/>
      <c r="AD79" s="141">
        <f t="shared" si="67"/>
        <v>133</v>
      </c>
      <c r="AE79" s="138">
        <f>SUMIF(Data!$U:$U,"="&amp;AV79,Data!$H:$H)/$AZ79</f>
        <v>56</v>
      </c>
      <c r="AF79" s="138">
        <f>SUMIF(Data!$U:$U,"="&amp;AW79,Data!$H:$H)/$BE79</f>
        <v>77</v>
      </c>
      <c r="AG79" s="137"/>
      <c r="AH79" s="141">
        <f t="shared" si="57"/>
        <v>133</v>
      </c>
      <c r="AI79" s="137">
        <f t="shared" si="58"/>
        <v>56</v>
      </c>
      <c r="AJ79" s="137">
        <f t="shared" si="59"/>
        <v>77</v>
      </c>
      <c r="AK79" s="137"/>
      <c r="AL79" s="137"/>
      <c r="AM79" s="137"/>
      <c r="AN79" s="137"/>
      <c r="AO79" s="137"/>
      <c r="AP79" s="137">
        <f>IF(ISERROR(MATCH($A79&amp;LEFT(AP$5,2),ErrCount!$L$2:$L$73,0)),1,0)</f>
        <v>1</v>
      </c>
      <c r="AQ79" s="137">
        <f>IF(ISERROR(MATCH($A79&amp;LEFT(AQ$5,2),ErrCount!$L$2:$L$73,0)),1,0)</f>
        <v>1</v>
      </c>
      <c r="AR79" s="137">
        <f>IF(ISERROR(MATCH($A79&amp;LEFT(AR$5,2),ErrCount!$L$2:$L$73,0)),1,0)</f>
        <v>1</v>
      </c>
      <c r="AS79" s="137">
        <f>IF(ISERROR(MATCH($A79&amp;LEFT(AS$5,2),ErrCount!$L$2:$L$73,0)),1,0)</f>
        <v>1</v>
      </c>
      <c r="AT79" s="137"/>
      <c r="AU79" s="137"/>
      <c r="AV79" s="137" t="str">
        <f t="shared" si="68"/>
        <v>123AMEW</v>
      </c>
      <c r="AW79" s="137" t="str">
        <f t="shared" si="69"/>
        <v>123PMEW</v>
      </c>
      <c r="AX79" s="137" t="str">
        <f t="shared" si="70"/>
        <v>123AMEW</v>
      </c>
      <c r="AY79" s="137" t="str">
        <f t="shared" si="71"/>
        <v>123PMEW</v>
      </c>
      <c r="AZ79" s="358">
        <f t="shared" si="64"/>
        <v>1</v>
      </c>
      <c r="BA79" s="21">
        <f>SUMIF(Data!$U:$U,"="&amp;$AX79,Data!I:I)/IF($BO79&lt;1,1,$BO79)</f>
        <v>13</v>
      </c>
      <c r="BB79" s="21">
        <f>SUMIF(Data!$U:$U,"="&amp;$AX79,Data!J:J)/IF($BO79&lt;1,1,$BO79)</f>
        <v>44</v>
      </c>
      <c r="BC79" s="21">
        <f>SUMIF(Data!$U:$U,"="&amp;$AX79,Data!K:K)/IF($BO79&lt;1,1,$BO79)</f>
        <v>0</v>
      </c>
      <c r="BD79" s="21">
        <f>SUMIF(Data!$U:$U,"="&amp;$AX79,Data!L:L)/IF($BO79&lt;1,1,$BO79)</f>
        <v>0</v>
      </c>
      <c r="BE79" s="358">
        <f t="shared" si="65"/>
        <v>1</v>
      </c>
      <c r="BF79" s="16">
        <f>SUMIF(Data!$U:$U,"="&amp;$AY79,Data!I:I)/IF($BP79&lt;1,1,$BP79)</f>
        <v>14</v>
      </c>
      <c r="BG79" s="16">
        <f>SUMIF(Data!$U:$U,"="&amp;$AY79,Data!J:J)/IF($BP79&lt;1,1,$BP79)</f>
        <v>38</v>
      </c>
      <c r="BH79" s="16">
        <f>SUMIF(Data!$U:$U,"="&amp;$AY79,Data!K:K)/IF($BP79&lt;1,1,$BP79)</f>
        <v>0</v>
      </c>
      <c r="BI79" s="16">
        <f>SUMIF(Data!$U:$U,"="&amp;$AY79,Data!L:L)/IF($BP79&lt;1,1,$BP79)</f>
        <v>0</v>
      </c>
      <c r="BJ79" s="142"/>
      <c r="BK79" s="140" t="b">
        <f t="shared" si="66"/>
        <v>1</v>
      </c>
      <c r="BL79" s="140" t="b">
        <f t="shared" si="74"/>
        <v>1</v>
      </c>
      <c r="BM79" t="b">
        <f t="shared" si="75"/>
        <v>1</v>
      </c>
      <c r="BN79">
        <v>20</v>
      </c>
      <c r="BO79">
        <f t="shared" si="76"/>
        <v>1</v>
      </c>
      <c r="BP79">
        <f t="shared" si="77"/>
        <v>1</v>
      </c>
    </row>
    <row r="80" spans="1:68" s="140" customFormat="1" x14ac:dyDescent="0.25">
      <c r="A80" s="133">
        <v>124</v>
      </c>
      <c r="B80" s="134" t="str">
        <f t="shared" si="78"/>
        <v>Western Canal</v>
      </c>
      <c r="C80" s="134" t="str">
        <f t="shared" si="78"/>
        <v>McClintock Dr</v>
      </c>
      <c r="D80" s="135">
        <f t="shared" si="72"/>
        <v>26.75</v>
      </c>
      <c r="E80" s="135">
        <f t="shared" si="48"/>
        <v>27</v>
      </c>
      <c r="F80" s="135">
        <f t="shared" si="49"/>
        <v>26.5</v>
      </c>
      <c r="G80" s="136">
        <f t="shared" si="50"/>
        <v>0.98148148148148151</v>
      </c>
      <c r="H80" s="212"/>
      <c r="I80" s="205">
        <f t="shared" si="73"/>
        <v>26.75</v>
      </c>
      <c r="J80" s="133"/>
      <c r="K80" s="133"/>
      <c r="L80" s="133"/>
      <c r="M80" s="133"/>
      <c r="N80" s="133"/>
      <c r="O80" s="133"/>
      <c r="P80" s="138" t="s">
        <v>353</v>
      </c>
      <c r="Q80" s="133">
        <f t="shared" si="51"/>
        <v>124</v>
      </c>
      <c r="R80" s="139">
        <f t="shared" ca="1" si="52"/>
        <v>0.25233677602494392</v>
      </c>
      <c r="S80" s="139">
        <f t="shared" ca="1" si="53"/>
        <v>0.64486045067275188</v>
      </c>
      <c r="T80" s="139">
        <f t="shared" ca="1" si="54"/>
        <v>-5.2219932610624011E-7</v>
      </c>
      <c r="U80" s="139">
        <f t="shared" ca="1" si="55"/>
        <v>9.3455827417375237E-3</v>
      </c>
      <c r="V80" s="139"/>
      <c r="W80" s="139"/>
      <c r="X80" s="139"/>
      <c r="Y80" s="139"/>
      <c r="Z80" s="139"/>
      <c r="AA80" s="139"/>
      <c r="AB80" s="139"/>
      <c r="AD80" s="141">
        <f t="shared" si="67"/>
        <v>107</v>
      </c>
      <c r="AE80" s="138">
        <f>SUMIF(Data!$U:$U,"="&amp;AV80,Data!$H:$H)/$AZ80</f>
        <v>54</v>
      </c>
      <c r="AF80" s="138">
        <f>SUMIF(Data!$U:$U,"="&amp;AW80,Data!$H:$H)/$BE80</f>
        <v>53</v>
      </c>
      <c r="AG80" s="137"/>
      <c r="AH80" s="141">
        <f t="shared" si="57"/>
        <v>107</v>
      </c>
      <c r="AI80" s="137">
        <f t="shared" si="58"/>
        <v>54</v>
      </c>
      <c r="AJ80" s="137">
        <f t="shared" si="59"/>
        <v>53</v>
      </c>
      <c r="AK80" s="137"/>
      <c r="AL80" s="137"/>
      <c r="AM80" s="137"/>
      <c r="AN80" s="137"/>
      <c r="AO80" s="137"/>
      <c r="AP80" s="137">
        <f>IF(ISERROR(MATCH($A80&amp;LEFT(AP$5,2),ErrCount!$L$2:$L$73,0)),1,0)</f>
        <v>1</v>
      </c>
      <c r="AQ80" s="137">
        <f>IF(ISERROR(MATCH($A80&amp;LEFT(AQ$5,2),ErrCount!$L$2:$L$73,0)),1,0)</f>
        <v>1</v>
      </c>
      <c r="AR80" s="137">
        <f>IF(ISERROR(MATCH($A80&amp;LEFT(AR$5,2),ErrCount!$L$2:$L$73,0)),1,0)</f>
        <v>1</v>
      </c>
      <c r="AS80" s="137">
        <f>IF(ISERROR(MATCH($A80&amp;LEFT(AS$5,2),ErrCount!$L$2:$L$73,0)),1,0)</f>
        <v>1</v>
      </c>
      <c r="AT80" s="137"/>
      <c r="AU80" s="137"/>
      <c r="AV80" s="137" t="str">
        <f t="shared" si="68"/>
        <v>124AMEW</v>
      </c>
      <c r="AW80" s="137" t="str">
        <f t="shared" si="69"/>
        <v>124PMEW</v>
      </c>
      <c r="AX80" s="137" t="str">
        <f t="shared" si="70"/>
        <v>124AMEW</v>
      </c>
      <c r="AY80" s="137" t="str">
        <f t="shared" si="71"/>
        <v>124PMEW</v>
      </c>
      <c r="AZ80" s="358">
        <f t="shared" si="64"/>
        <v>1</v>
      </c>
      <c r="BA80" s="21">
        <f>SUMIF(Data!$U:$U,"="&amp;$AX80,Data!I:I)/IF($BO80&lt;1,1,$BO80)</f>
        <v>16</v>
      </c>
      <c r="BB80" s="21">
        <f>SUMIF(Data!$U:$U,"="&amp;$AX80,Data!J:J)/IF($BO80&lt;1,1,$BO80)</f>
        <v>32</v>
      </c>
      <c r="BC80" s="21">
        <f>SUMIF(Data!$U:$U,"="&amp;$AX80,Data!K:K)/IF($BO80&lt;1,1,$BO80)</f>
        <v>0</v>
      </c>
      <c r="BD80" s="21">
        <f>SUMIF(Data!$U:$U,"="&amp;$AX80,Data!L:L)/IF($BO80&lt;1,1,$BO80)</f>
        <v>1</v>
      </c>
      <c r="BE80" s="358">
        <f t="shared" si="65"/>
        <v>1</v>
      </c>
      <c r="BF80" s="16">
        <f>SUMIF(Data!$U:$U,"="&amp;$AY80,Data!I:I)/IF($BP80&lt;1,1,$BP80)</f>
        <v>11</v>
      </c>
      <c r="BG80" s="16">
        <f>SUMIF(Data!$U:$U,"="&amp;$AY80,Data!J:J)/IF($BP80&lt;1,1,$BP80)</f>
        <v>37</v>
      </c>
      <c r="BH80" s="16">
        <f>SUMIF(Data!$U:$U,"="&amp;$AY80,Data!K:K)/IF($BP80&lt;1,1,$BP80)</f>
        <v>0</v>
      </c>
      <c r="BI80" s="16">
        <f>SUMIF(Data!$U:$U,"="&amp;$AY80,Data!L:L)/IF($BP80&lt;1,1,$BP80)</f>
        <v>0</v>
      </c>
      <c r="BJ80" s="142"/>
      <c r="BK80" s="140" t="b">
        <f t="shared" si="66"/>
        <v>1</v>
      </c>
      <c r="BL80" s="140" t="b">
        <f t="shared" si="74"/>
        <v>1</v>
      </c>
      <c r="BM80" t="b">
        <f t="shared" si="75"/>
        <v>1</v>
      </c>
      <c r="BN80">
        <v>21</v>
      </c>
      <c r="BO80">
        <f t="shared" si="76"/>
        <v>1</v>
      </c>
      <c r="BP80">
        <f t="shared" si="77"/>
        <v>1</v>
      </c>
    </row>
    <row r="81" spans="1:68" s="140" customFormat="1" x14ac:dyDescent="0.25">
      <c r="A81" s="133">
        <v>126</v>
      </c>
      <c r="B81" s="134" t="str">
        <f t="shared" si="78"/>
        <v>Baseline Rd</v>
      </c>
      <c r="C81" s="134" t="str">
        <f t="shared" si="78"/>
        <v>Western Canal</v>
      </c>
      <c r="D81" s="135">
        <f t="shared" si="72"/>
        <v>28</v>
      </c>
      <c r="E81" s="135">
        <f t="shared" si="48"/>
        <v>20</v>
      </c>
      <c r="F81" s="135">
        <f t="shared" si="49"/>
        <v>36</v>
      </c>
      <c r="G81" s="136">
        <f t="shared" si="50"/>
        <v>1.8</v>
      </c>
      <c r="H81" s="212"/>
      <c r="I81" s="205">
        <f t="shared" si="73"/>
        <v>28</v>
      </c>
      <c r="J81" s="133"/>
      <c r="K81" s="133"/>
      <c r="L81" s="133"/>
      <c r="M81" s="133"/>
      <c r="N81" s="133"/>
      <c r="O81" s="133"/>
      <c r="P81" s="138" t="s">
        <v>353</v>
      </c>
      <c r="Q81" s="133">
        <f t="shared" si="51"/>
        <v>126</v>
      </c>
      <c r="R81" s="139">
        <f t="shared" ca="1" si="52"/>
        <v>0.17857192840944663</v>
      </c>
      <c r="S81" s="139">
        <f t="shared" ca="1" si="53"/>
        <v>0.21428484895523939</v>
      </c>
      <c r="T81" s="139">
        <f t="shared" ca="1" si="54"/>
        <v>0.33928474459434743</v>
      </c>
      <c r="U81" s="139">
        <f t="shared" ca="1" si="55"/>
        <v>0.8928578771182788</v>
      </c>
      <c r="V81" s="139"/>
      <c r="W81" s="139"/>
      <c r="X81" s="139"/>
      <c r="Y81" s="139"/>
      <c r="Z81" s="139"/>
      <c r="AA81" s="139"/>
      <c r="AB81" s="139"/>
      <c r="AD81" s="141">
        <f t="shared" si="67"/>
        <v>112</v>
      </c>
      <c r="AE81" s="138">
        <f>SUMIF(Data!$U:$U,"="&amp;AV81,Data!$H:$H)/$AZ81</f>
        <v>40</v>
      </c>
      <c r="AF81" s="138">
        <f>SUMIF(Data!$U:$U,"="&amp;AW81,Data!$H:$H)/$BE81</f>
        <v>72</v>
      </c>
      <c r="AG81" s="137"/>
      <c r="AH81" s="141">
        <f t="shared" si="57"/>
        <v>112</v>
      </c>
      <c r="AI81" s="137">
        <f t="shared" si="58"/>
        <v>40</v>
      </c>
      <c r="AJ81" s="137">
        <f t="shared" si="59"/>
        <v>72</v>
      </c>
      <c r="AK81" s="137"/>
      <c r="AL81" s="137"/>
      <c r="AM81" s="137"/>
      <c r="AN81" s="137"/>
      <c r="AO81" s="137"/>
      <c r="AP81" s="137">
        <f>IF(ISERROR(MATCH($A81&amp;LEFT(AP$5,2),ErrCount!$L$2:$L$73,0)),1,0)</f>
        <v>1</v>
      </c>
      <c r="AQ81" s="137">
        <f>IF(ISERROR(MATCH($A81&amp;LEFT(AQ$5,2),ErrCount!$L$2:$L$73,0)),1,0)</f>
        <v>1</v>
      </c>
      <c r="AR81" s="137">
        <f>IF(ISERROR(MATCH($A81&amp;LEFT(AR$5,2),ErrCount!$L$2:$L$73,0)),1,0)</f>
        <v>1</v>
      </c>
      <c r="AS81" s="137">
        <f>IF(ISERROR(MATCH($A81&amp;LEFT(AS$5,2),ErrCount!$L$2:$L$73,0)),1,0)</f>
        <v>1</v>
      </c>
      <c r="AT81" s="137"/>
      <c r="AU81" s="137"/>
      <c r="AV81" s="137" t="str">
        <f t="shared" si="68"/>
        <v>126AMEW</v>
      </c>
      <c r="AW81" s="137" t="str">
        <f t="shared" si="69"/>
        <v>126PMEW</v>
      </c>
      <c r="AX81" s="137" t="str">
        <f t="shared" si="70"/>
        <v>126AMEW</v>
      </c>
      <c r="AY81" s="137" t="str">
        <f t="shared" si="71"/>
        <v>126PMEW</v>
      </c>
      <c r="AZ81" s="358">
        <f t="shared" si="64"/>
        <v>1</v>
      </c>
      <c r="BA81" s="21">
        <f>SUMIF(Data!$U:$U,"="&amp;$AX81,Data!I:I)/IF($BO81&lt;1,1,$BO81)</f>
        <v>6</v>
      </c>
      <c r="BB81" s="21">
        <f>SUMIF(Data!$U:$U,"="&amp;$AX81,Data!J:J)/IF($BO81&lt;1,1,$BO81)</f>
        <v>11</v>
      </c>
      <c r="BC81" s="21">
        <f>SUMIF(Data!$U:$U,"="&amp;$AX81,Data!K:K)/IF($BO81&lt;1,1,$BO81)</f>
        <v>8</v>
      </c>
      <c r="BD81" s="21">
        <f>SUMIF(Data!$U:$U,"="&amp;$AX81,Data!L:L)/IF($BO81&lt;1,1,$BO81)</f>
        <v>35</v>
      </c>
      <c r="BE81" s="358">
        <f t="shared" si="65"/>
        <v>1</v>
      </c>
      <c r="BF81" s="16">
        <f>SUMIF(Data!$U:$U,"="&amp;$AY81,Data!I:I)/IF($BP81&lt;1,1,$BP81)</f>
        <v>14</v>
      </c>
      <c r="BG81" s="16">
        <f>SUMIF(Data!$U:$U,"="&amp;$AY81,Data!J:J)/IF($BP81&lt;1,1,$BP81)</f>
        <v>13</v>
      </c>
      <c r="BH81" s="16">
        <f>SUMIF(Data!$U:$U,"="&amp;$AY81,Data!K:K)/IF($BP81&lt;1,1,$BP81)</f>
        <v>30</v>
      </c>
      <c r="BI81" s="16">
        <f>SUMIF(Data!$U:$U,"="&amp;$AY81,Data!L:L)/IF($BP81&lt;1,1,$BP81)</f>
        <v>65</v>
      </c>
      <c r="BJ81" s="142"/>
      <c r="BK81" s="140" t="b">
        <f t="shared" si="66"/>
        <v>1</v>
      </c>
      <c r="BL81" s="140" t="b">
        <f t="shared" si="74"/>
        <v>1</v>
      </c>
      <c r="BM81" t="b">
        <f t="shared" si="75"/>
        <v>1</v>
      </c>
      <c r="BN81">
        <v>22</v>
      </c>
      <c r="BO81">
        <f t="shared" si="76"/>
        <v>1</v>
      </c>
      <c r="BP81">
        <f t="shared" si="77"/>
        <v>1</v>
      </c>
    </row>
    <row r="82" spans="1:68" s="140" customFormat="1" x14ac:dyDescent="0.25">
      <c r="A82" s="133">
        <v>128</v>
      </c>
      <c r="B82" s="134" t="str">
        <f t="shared" si="78"/>
        <v>Alameda Dr</v>
      </c>
      <c r="C82" s="134" t="str">
        <f t="shared" si="78"/>
        <v>McClintock Dr</v>
      </c>
      <c r="D82" s="135">
        <f t="shared" si="72"/>
        <v>7.5</v>
      </c>
      <c r="E82" s="135">
        <f t="shared" si="48"/>
        <v>7.5</v>
      </c>
      <c r="F82" s="135" t="e">
        <f t="shared" si="49"/>
        <v>#N/A</v>
      </c>
      <c r="G82" s="136" t="str">
        <f t="shared" si="50"/>
        <v/>
      </c>
      <c r="H82" s="212"/>
      <c r="I82" s="205" t="e">
        <f t="shared" si="73"/>
        <v>#N/A</v>
      </c>
      <c r="J82" s="133"/>
      <c r="K82" s="133"/>
      <c r="L82" s="133"/>
      <c r="M82" s="133"/>
      <c r="N82" s="133"/>
      <c r="O82" s="133"/>
      <c r="P82" s="138" t="s">
        <v>353</v>
      </c>
      <c r="Q82" s="133">
        <f t="shared" si="51"/>
        <v>128</v>
      </c>
      <c r="R82" s="139">
        <f t="shared" ca="1" si="52"/>
        <v>0.19999946384543729</v>
      </c>
      <c r="S82" s="139">
        <f t="shared" ca="1" si="53"/>
        <v>0.53333327181312784</v>
      </c>
      <c r="T82" s="139">
        <f t="shared" ca="1" si="54"/>
        <v>0.13333377335952629</v>
      </c>
      <c r="U82" s="139">
        <f t="shared" ca="1" si="55"/>
        <v>0.39999938432401833</v>
      </c>
      <c r="V82" s="139"/>
      <c r="W82" s="139"/>
      <c r="X82" s="139"/>
      <c r="Y82" s="139"/>
      <c r="Z82" s="139"/>
      <c r="AA82" s="139"/>
      <c r="AB82" s="139"/>
      <c r="AD82" s="141">
        <f t="shared" si="67"/>
        <v>15</v>
      </c>
      <c r="AE82" s="138">
        <f>SUMIF(Data!$U:$U,"="&amp;AV82,Data!$H:$H)/$AZ82</f>
        <v>15</v>
      </c>
      <c r="AF82" s="138" t="e">
        <f>SUMIF(Data!$U:$U,"="&amp;AW82,Data!$H:$H)/$BE82</f>
        <v>#N/A</v>
      </c>
      <c r="AG82" s="137"/>
      <c r="AH82" s="141">
        <f t="shared" si="57"/>
        <v>15</v>
      </c>
      <c r="AI82" s="137">
        <f t="shared" si="58"/>
        <v>15</v>
      </c>
      <c r="AJ82" s="137" t="e">
        <f t="shared" si="59"/>
        <v>#N/A</v>
      </c>
      <c r="AK82" s="137"/>
      <c r="AL82" s="137"/>
      <c r="AM82" s="137"/>
      <c r="AN82" s="137"/>
      <c r="AO82" s="137"/>
      <c r="AP82" s="137">
        <f>IF(ISERROR(MATCH($A82&amp;LEFT(AP$5,2),ErrCount!$L$2:$L$73,0)),1,0)</f>
        <v>1</v>
      </c>
      <c r="AQ82" s="137">
        <f>IF(ISERROR(MATCH($A82&amp;LEFT(AQ$5,2),ErrCount!$L$2:$L$73,0)),1,0)</f>
        <v>1</v>
      </c>
      <c r="AR82" s="137">
        <f>IF(ISERROR(MATCH($A82&amp;LEFT(AR$5,2),ErrCount!$L$2:$L$73,0)),1,0)</f>
        <v>1</v>
      </c>
      <c r="AS82" s="137">
        <f>IF(ISERROR(MATCH($A82&amp;LEFT(AS$5,2),ErrCount!$L$2:$L$73,0)),1,0)</f>
        <v>1</v>
      </c>
      <c r="AT82" s="137"/>
      <c r="AU82" s="137"/>
      <c r="AV82" s="137" t="str">
        <f t="shared" si="68"/>
        <v>128AMEW</v>
      </c>
      <c r="AW82" s="137" t="str">
        <f t="shared" si="69"/>
        <v>128PMEW</v>
      </c>
      <c r="AX82" s="137" t="str">
        <f t="shared" si="70"/>
        <v>128AMEW</v>
      </c>
      <c r="AY82" s="137" t="str">
        <f t="shared" si="71"/>
        <v>128PMEW</v>
      </c>
      <c r="AZ82" s="358">
        <f t="shared" si="64"/>
        <v>1</v>
      </c>
      <c r="BA82" s="21">
        <f>SUMIF(Data!$U:$U,"="&amp;$AX82,Data!I:I)/IF($BO82&lt;1,1,$BO82)</f>
        <v>3</v>
      </c>
      <c r="BB82" s="21">
        <f>SUMIF(Data!$U:$U,"="&amp;$AX82,Data!J:J)/IF($BO82&lt;1,1,$BO82)</f>
        <v>8</v>
      </c>
      <c r="BC82" s="21">
        <f>SUMIF(Data!$U:$U,"="&amp;$AX82,Data!K:K)/IF($BO82&lt;1,1,$BO82)</f>
        <v>2</v>
      </c>
      <c r="BD82" s="21">
        <f>SUMIF(Data!$U:$U,"="&amp;$AX82,Data!L:L)/IF($BO82&lt;1,1,$BO82)</f>
        <v>6</v>
      </c>
      <c r="BE82" s="358" t="e">
        <f t="shared" si="65"/>
        <v>#N/A</v>
      </c>
      <c r="BF82" s="16">
        <f>SUMIF(Data!$U:$U,"="&amp;$AY82,Data!I:I)/IF($BP82&lt;1,1,$BP82)</f>
        <v>0</v>
      </c>
      <c r="BG82" s="16">
        <f>SUMIF(Data!$U:$U,"="&amp;$AY82,Data!J:J)/IF($BP82&lt;1,1,$BP82)</f>
        <v>0</v>
      </c>
      <c r="BH82" s="16">
        <f>SUMIF(Data!$U:$U,"="&amp;$AY82,Data!K:K)/IF($BP82&lt;1,1,$BP82)</f>
        <v>0</v>
      </c>
      <c r="BI82" s="16">
        <f>SUMIF(Data!$U:$U,"="&amp;$AY82,Data!L:L)/IF($BP82&lt;1,1,$BP82)</f>
        <v>0</v>
      </c>
      <c r="BJ82" s="142"/>
      <c r="BK82" s="140" t="b">
        <f t="shared" si="66"/>
        <v>0</v>
      </c>
      <c r="BL82" s="140" t="b">
        <f t="shared" si="74"/>
        <v>1</v>
      </c>
      <c r="BM82" t="e">
        <f t="shared" si="75"/>
        <v>#N/A</v>
      </c>
      <c r="BN82">
        <v>23</v>
      </c>
      <c r="BO82">
        <f t="shared" si="76"/>
        <v>1</v>
      </c>
      <c r="BP82">
        <f t="shared" si="77"/>
        <v>0</v>
      </c>
    </row>
    <row r="83" spans="1:68" s="140" customFormat="1" x14ac:dyDescent="0.25">
      <c r="A83" s="133">
        <v>129</v>
      </c>
      <c r="B83" s="134" t="str">
        <f t="shared" si="78"/>
        <v>Alameda Dr</v>
      </c>
      <c r="C83" s="134" t="str">
        <f t="shared" si="78"/>
        <v>Rural Rd</v>
      </c>
      <c r="D83" s="135">
        <f t="shared" ca="1" si="72"/>
        <v>20</v>
      </c>
      <c r="E83" s="135">
        <f t="shared" ca="1" si="48"/>
        <v>21.75</v>
      </c>
      <c r="F83" s="135">
        <f t="shared" ca="1" si="49"/>
        <v>18.25</v>
      </c>
      <c r="G83" s="136">
        <f t="shared" ca="1" si="50"/>
        <v>0.83908045977011492</v>
      </c>
      <c r="H83" s="212"/>
      <c r="I83" s="205">
        <f t="shared" ca="1" si="73"/>
        <v>20</v>
      </c>
      <c r="J83" s="133"/>
      <c r="K83" s="133"/>
      <c r="L83" s="133"/>
      <c r="M83" s="133"/>
      <c r="N83" s="133"/>
      <c r="O83" s="133"/>
      <c r="P83" s="138" t="s">
        <v>353</v>
      </c>
      <c r="Q83" s="133">
        <f t="shared" si="51"/>
        <v>129</v>
      </c>
      <c r="R83" s="139">
        <f t="shared" ca="1" si="52"/>
        <v>0.19999991145081022</v>
      </c>
      <c r="S83" s="139">
        <f t="shared" ca="1" si="53"/>
        <v>0.48124928819297363</v>
      </c>
      <c r="T83" s="139">
        <f t="shared" ca="1" si="54"/>
        <v>3.74998246428059E-2</v>
      </c>
      <c r="U83" s="139">
        <f t="shared" ca="1" si="55"/>
        <v>9.375003498225086E-2</v>
      </c>
      <c r="V83" s="139"/>
      <c r="W83" s="139"/>
      <c r="X83" s="139"/>
      <c r="Y83" s="139"/>
      <c r="Z83" s="139"/>
      <c r="AA83" s="139"/>
      <c r="AB83" s="139"/>
      <c r="AD83" s="141">
        <f t="shared" ca="1" si="67"/>
        <v>80</v>
      </c>
      <c r="AE83" s="138">
        <f ca="1">SUMIF(Data!$U:$U,"="&amp;AV83,Data!$H:$H)/$AZ83</f>
        <v>43.5</v>
      </c>
      <c r="AF83" s="138">
        <f ca="1">SUMIF(Data!$U:$U,"="&amp;AW83,Data!$H:$H)/$BE83</f>
        <v>36.5</v>
      </c>
      <c r="AG83" s="137"/>
      <c r="AH83" s="141">
        <f t="shared" ca="1" si="57"/>
        <v>80</v>
      </c>
      <c r="AI83" s="137">
        <f t="shared" ca="1" si="58"/>
        <v>43.5</v>
      </c>
      <c r="AJ83" s="137">
        <f t="shared" ca="1" si="59"/>
        <v>36.5</v>
      </c>
      <c r="AK83" s="137"/>
      <c r="AL83" s="137"/>
      <c r="AM83" s="137"/>
      <c r="AN83" s="137"/>
      <c r="AO83" s="137"/>
      <c r="AP83" s="137">
        <f>IF(ISERROR(MATCH($A83&amp;LEFT(AP$5,2),ErrCount!$L$2:$L$73,0)),1,0)</f>
        <v>1</v>
      </c>
      <c r="AQ83" s="137">
        <f>IF(ISERROR(MATCH($A83&amp;LEFT(AQ$5,2),ErrCount!$L$2:$L$73,0)),1,0)</f>
        <v>1</v>
      </c>
      <c r="AR83" s="137">
        <f>IF(ISERROR(MATCH($A83&amp;LEFT(AR$5,2),ErrCount!$L$2:$L$73,0)),1,0)</f>
        <v>1</v>
      </c>
      <c r="AS83" s="137">
        <f>IF(ISERROR(MATCH($A83&amp;LEFT(AS$5,2),ErrCount!$L$2:$L$73,0)),1,0)</f>
        <v>1</v>
      </c>
      <c r="AT83" s="137"/>
      <c r="AU83" s="137"/>
      <c r="AV83" s="137" t="str">
        <f t="shared" si="68"/>
        <v>129AMEW</v>
      </c>
      <c r="AW83" s="137" t="str">
        <f t="shared" si="69"/>
        <v>129PMEW</v>
      </c>
      <c r="AX83" s="137" t="str">
        <f t="shared" si="70"/>
        <v>129AMEW</v>
      </c>
      <c r="AY83" s="137" t="str">
        <f t="shared" si="71"/>
        <v>129PMEW</v>
      </c>
      <c r="AZ83" s="358">
        <f t="shared" ca="1" si="64"/>
        <v>2</v>
      </c>
      <c r="BA83" s="21">
        <f>SUMIF(Data!$U:$U,"="&amp;$AX83,Data!I:I)/IF($BO83&lt;1,1,$BO83)</f>
        <v>7.5</v>
      </c>
      <c r="BB83" s="21">
        <f>SUMIF(Data!$U:$U,"="&amp;$AX83,Data!J:J)/IF($BO83&lt;1,1,$BO83)</f>
        <v>22.5</v>
      </c>
      <c r="BC83" s="21">
        <f>SUMIF(Data!$U:$U,"="&amp;$AX83,Data!K:K)/IF($BO83&lt;1,1,$BO83)</f>
        <v>1.5</v>
      </c>
      <c r="BD83" s="21">
        <f>SUMIF(Data!$U:$U,"="&amp;$AX83,Data!L:L)/IF($BO83&lt;1,1,$BO83)</f>
        <v>6</v>
      </c>
      <c r="BE83" s="358">
        <f t="shared" ca="1" si="65"/>
        <v>2</v>
      </c>
      <c r="BF83" s="16">
        <f>SUMIF(Data!$U:$U,"="&amp;$AY83,Data!I:I)/IF($BP83&lt;1,1,$BP83)</f>
        <v>8.5</v>
      </c>
      <c r="BG83" s="16">
        <f>SUMIF(Data!$U:$U,"="&amp;$AY83,Data!J:J)/IF($BP83&lt;1,1,$BP83)</f>
        <v>16</v>
      </c>
      <c r="BH83" s="16">
        <f>SUMIF(Data!$U:$U,"="&amp;$AY83,Data!K:K)/IF($BP83&lt;1,1,$BP83)</f>
        <v>1.5</v>
      </c>
      <c r="BI83" s="16">
        <f>SUMIF(Data!$U:$U,"="&amp;$AY83,Data!L:L)/IF($BP83&lt;1,1,$BP83)</f>
        <v>1.5</v>
      </c>
      <c r="BJ83" s="142"/>
      <c r="BK83" s="140" t="b">
        <f t="shared" ca="1" si="66"/>
        <v>1</v>
      </c>
      <c r="BL83" s="140" t="b">
        <f t="shared" ca="1" si="74"/>
        <v>1</v>
      </c>
      <c r="BM83" t="b">
        <f t="shared" ca="1" si="75"/>
        <v>1</v>
      </c>
      <c r="BN83">
        <v>24</v>
      </c>
      <c r="BO83">
        <f t="shared" si="76"/>
        <v>2</v>
      </c>
      <c r="BP83">
        <f t="shared" si="77"/>
        <v>2</v>
      </c>
    </row>
    <row r="84" spans="1:68" s="140" customFormat="1" x14ac:dyDescent="0.25">
      <c r="A84" s="133">
        <v>131</v>
      </c>
      <c r="B84" s="134" t="str">
        <f t="shared" si="78"/>
        <v>Apache Blvd</v>
      </c>
      <c r="C84" s="134" t="str">
        <f t="shared" si="78"/>
        <v>Rural Rd</v>
      </c>
      <c r="D84" s="135">
        <f t="shared" si="72"/>
        <v>96</v>
      </c>
      <c r="E84" s="135" t="e">
        <f t="shared" si="48"/>
        <v>#N/A</v>
      </c>
      <c r="F84" s="135">
        <f t="shared" si="49"/>
        <v>96</v>
      </c>
      <c r="G84" s="136" t="str">
        <f t="shared" si="50"/>
        <v/>
      </c>
      <c r="H84" s="212"/>
      <c r="I84" s="205" t="e">
        <f t="shared" si="73"/>
        <v>#N/A</v>
      </c>
      <c r="J84" s="133"/>
      <c r="K84" s="133"/>
      <c r="L84" s="133"/>
      <c r="M84" s="133"/>
      <c r="N84" s="133"/>
      <c r="O84" s="133"/>
      <c r="P84" s="138" t="s">
        <v>353</v>
      </c>
      <c r="Q84" s="133">
        <f t="shared" si="51"/>
        <v>131</v>
      </c>
      <c r="R84" s="139">
        <f t="shared" ca="1" si="52"/>
        <v>0.21875048865316993</v>
      </c>
      <c r="S84" s="139">
        <f t="shared" ca="1" si="53"/>
        <v>6.7709071283409847E-2</v>
      </c>
      <c r="T84" s="139">
        <f t="shared" ca="1" si="54"/>
        <v>0.3854170021182487</v>
      </c>
      <c r="U84" s="139">
        <f t="shared" ca="1" si="55"/>
        <v>0.53645796129963608</v>
      </c>
      <c r="V84" s="139"/>
      <c r="W84" s="139"/>
      <c r="X84" s="139"/>
      <c r="Y84" s="139"/>
      <c r="Z84" s="139"/>
      <c r="AA84" s="139"/>
      <c r="AB84" s="139"/>
      <c r="AD84" s="141">
        <f t="shared" si="67"/>
        <v>192</v>
      </c>
      <c r="AE84" s="138" t="e">
        <f>SUMIF(Data!$U:$U,"="&amp;AV84,Data!$H:$H)/$AZ84</f>
        <v>#N/A</v>
      </c>
      <c r="AF84" s="138">
        <f>SUMIF(Data!$U:$U,"="&amp;AW84,Data!$H:$H)/$BE84</f>
        <v>192</v>
      </c>
      <c r="AG84" s="137"/>
      <c r="AH84" s="141">
        <f t="shared" si="57"/>
        <v>192</v>
      </c>
      <c r="AI84" s="137" t="e">
        <f t="shared" si="58"/>
        <v>#N/A</v>
      </c>
      <c r="AJ84" s="137">
        <f t="shared" si="59"/>
        <v>192</v>
      </c>
      <c r="AK84" s="137"/>
      <c r="AL84" s="137"/>
      <c r="AM84" s="137"/>
      <c r="AN84" s="137"/>
      <c r="AO84" s="137"/>
      <c r="AP84" s="137">
        <f>IF(ISERROR(MATCH($A84&amp;LEFT(AP$5,2),ErrCount!$L$2:$L$73,0)),1,0)</f>
        <v>1</v>
      </c>
      <c r="AQ84" s="137">
        <f>IF(ISERROR(MATCH($A84&amp;LEFT(AQ$5,2),ErrCount!$L$2:$L$73,0)),1,0)</f>
        <v>1</v>
      </c>
      <c r="AR84" s="137">
        <f>IF(ISERROR(MATCH($A84&amp;LEFT(AR$5,2),ErrCount!$L$2:$L$73,0)),1,0)</f>
        <v>1</v>
      </c>
      <c r="AS84" s="137">
        <f>IF(ISERROR(MATCH($A84&amp;LEFT(AS$5,2),ErrCount!$L$2:$L$73,0)),1,0)</f>
        <v>1</v>
      </c>
      <c r="AT84" s="137"/>
      <c r="AU84" s="137"/>
      <c r="AV84" s="137" t="str">
        <f t="shared" si="68"/>
        <v>131AMEW</v>
      </c>
      <c r="AW84" s="137" t="str">
        <f t="shared" si="69"/>
        <v>131PMEW</v>
      </c>
      <c r="AX84" s="137" t="str">
        <f t="shared" si="70"/>
        <v>131AMEW</v>
      </c>
      <c r="AY84" s="137" t="str">
        <f t="shared" si="71"/>
        <v>131PMEW</v>
      </c>
      <c r="AZ84" s="358" t="e">
        <f t="shared" si="64"/>
        <v>#N/A</v>
      </c>
      <c r="BA84" s="21">
        <f>SUMIF(Data!$U:$U,"="&amp;$AX84,Data!I:I)/IF($BO84&lt;1,1,$BO84)</f>
        <v>0</v>
      </c>
      <c r="BB84" s="21">
        <f>SUMIF(Data!$U:$U,"="&amp;$AX84,Data!J:J)/IF($BO84&lt;1,1,$BO84)</f>
        <v>0</v>
      </c>
      <c r="BC84" s="21">
        <f>SUMIF(Data!$U:$U,"="&amp;$AX84,Data!K:K)/IF($BO84&lt;1,1,$BO84)</f>
        <v>0</v>
      </c>
      <c r="BD84" s="21">
        <f>SUMIF(Data!$U:$U,"="&amp;$AX84,Data!L:L)/IF($BO84&lt;1,1,$BO84)</f>
        <v>0</v>
      </c>
      <c r="BE84" s="358">
        <f t="shared" si="65"/>
        <v>1</v>
      </c>
      <c r="BF84" s="16">
        <f>SUMIF(Data!$U:$U,"="&amp;$AY84,Data!I:I)/IF($BP84&lt;1,1,$BP84)</f>
        <v>42</v>
      </c>
      <c r="BG84" s="16">
        <f>SUMIF(Data!$U:$U,"="&amp;$AY84,Data!J:J)/IF($BP84&lt;1,1,$BP84)</f>
        <v>13</v>
      </c>
      <c r="BH84" s="16">
        <f>SUMIF(Data!$U:$U,"="&amp;$AY84,Data!K:K)/IF($BP84&lt;1,1,$BP84)</f>
        <v>74</v>
      </c>
      <c r="BI84" s="16">
        <f>SUMIF(Data!$U:$U,"="&amp;$AY84,Data!L:L)/IF($BP84&lt;1,1,$BP84)</f>
        <v>103</v>
      </c>
      <c r="BJ84" s="142"/>
      <c r="BK84" s="140" t="b">
        <f t="shared" si="66"/>
        <v>0</v>
      </c>
      <c r="BL84" s="140" t="b">
        <f t="shared" si="74"/>
        <v>1</v>
      </c>
      <c r="BM84" t="e">
        <f t="shared" si="75"/>
        <v>#N/A</v>
      </c>
      <c r="BN84">
        <v>25</v>
      </c>
      <c r="BO84">
        <f t="shared" si="76"/>
        <v>0</v>
      </c>
      <c r="BP84">
        <f t="shared" si="77"/>
        <v>1</v>
      </c>
    </row>
    <row r="85" spans="1:68" s="140" customFormat="1" x14ac:dyDescent="0.25">
      <c r="A85" s="133">
        <v>132</v>
      </c>
      <c r="B85" s="134" t="str">
        <f t="shared" si="78"/>
        <v>Apache Blvd</v>
      </c>
      <c r="C85" s="134" t="str">
        <f t="shared" si="78"/>
        <v>S Dorsey Ln</v>
      </c>
      <c r="D85" s="135">
        <f t="shared" si="72"/>
        <v>58.5</v>
      </c>
      <c r="E85" s="135" t="e">
        <f t="shared" si="48"/>
        <v>#N/A</v>
      </c>
      <c r="F85" s="135">
        <f t="shared" si="49"/>
        <v>58.5</v>
      </c>
      <c r="G85" s="136" t="str">
        <f t="shared" si="50"/>
        <v/>
      </c>
      <c r="H85" s="212"/>
      <c r="I85" s="205" t="e">
        <f t="shared" si="73"/>
        <v>#N/A</v>
      </c>
      <c r="J85" s="133"/>
      <c r="K85" s="133"/>
      <c r="L85" s="133"/>
      <c r="M85" s="133"/>
      <c r="N85" s="133"/>
      <c r="O85" s="133"/>
      <c r="P85" s="138" t="s">
        <v>353</v>
      </c>
      <c r="Q85" s="133">
        <f t="shared" si="51"/>
        <v>132</v>
      </c>
      <c r="R85" s="139">
        <f t="shared" ca="1" si="52"/>
        <v>0.2051274110268663</v>
      </c>
      <c r="S85" s="139">
        <f t="shared" ca="1" si="53"/>
        <v>0.13675287533796679</v>
      </c>
      <c r="T85" s="139">
        <f t="shared" ca="1" si="54"/>
        <v>0.28205067170572529</v>
      </c>
      <c r="U85" s="139">
        <f t="shared" ca="1" si="55"/>
        <v>0.50427388389080507</v>
      </c>
      <c r="V85" s="139"/>
      <c r="W85" s="139"/>
      <c r="X85" s="139"/>
      <c r="Y85" s="139"/>
      <c r="Z85" s="139"/>
      <c r="AA85" s="139"/>
      <c r="AB85" s="139"/>
      <c r="AD85" s="141">
        <f t="shared" si="67"/>
        <v>117</v>
      </c>
      <c r="AE85" s="138" t="e">
        <f>SUMIF(Data!$U:$U,"="&amp;AV85,Data!$H:$H)/$AZ85</f>
        <v>#N/A</v>
      </c>
      <c r="AF85" s="138">
        <f>SUMIF(Data!$U:$U,"="&amp;AW85,Data!$H:$H)/$BE85</f>
        <v>117</v>
      </c>
      <c r="AG85" s="137"/>
      <c r="AH85" s="141">
        <f t="shared" si="57"/>
        <v>117</v>
      </c>
      <c r="AI85" s="137" t="e">
        <f t="shared" si="58"/>
        <v>#N/A</v>
      </c>
      <c r="AJ85" s="137">
        <f t="shared" si="59"/>
        <v>117</v>
      </c>
      <c r="AK85" s="137"/>
      <c r="AL85" s="137"/>
      <c r="AM85" s="137"/>
      <c r="AN85" s="137"/>
      <c r="AO85" s="137"/>
      <c r="AP85" s="137">
        <f>IF(ISERROR(MATCH($A85&amp;LEFT(AP$5,2),ErrCount!$L$2:$L$73,0)),1,0)</f>
        <v>1</v>
      </c>
      <c r="AQ85" s="137">
        <f>IF(ISERROR(MATCH($A85&amp;LEFT(AQ$5,2),ErrCount!$L$2:$L$73,0)),1,0)</f>
        <v>1</v>
      </c>
      <c r="AR85" s="137">
        <f>IF(ISERROR(MATCH($A85&amp;LEFT(AR$5,2),ErrCount!$L$2:$L$73,0)),1,0)</f>
        <v>1</v>
      </c>
      <c r="AS85" s="137">
        <f>IF(ISERROR(MATCH($A85&amp;LEFT(AS$5,2),ErrCount!$L$2:$L$73,0)),1,0)</f>
        <v>1</v>
      </c>
      <c r="AT85" s="137"/>
      <c r="AU85" s="137"/>
      <c r="AV85" s="137" t="str">
        <f t="shared" si="68"/>
        <v>132AMEW</v>
      </c>
      <c r="AW85" s="137" t="str">
        <f t="shared" si="69"/>
        <v>132PMEW</v>
      </c>
      <c r="AX85" s="137" t="str">
        <f t="shared" si="70"/>
        <v>132AMEW</v>
      </c>
      <c r="AY85" s="137" t="str">
        <f t="shared" si="71"/>
        <v>132PMEW</v>
      </c>
      <c r="AZ85" s="358" t="e">
        <f t="shared" si="64"/>
        <v>#N/A</v>
      </c>
      <c r="BA85" s="21">
        <f>SUMIF(Data!$U:$U,"="&amp;$AX85,Data!I:I)/IF($BO85&lt;1,1,$BO85)</f>
        <v>0</v>
      </c>
      <c r="BB85" s="21">
        <f>SUMIF(Data!$U:$U,"="&amp;$AX85,Data!J:J)/IF($BO85&lt;1,1,$BO85)</f>
        <v>0</v>
      </c>
      <c r="BC85" s="21">
        <f>SUMIF(Data!$U:$U,"="&amp;$AX85,Data!K:K)/IF($BO85&lt;1,1,$BO85)</f>
        <v>0</v>
      </c>
      <c r="BD85" s="21">
        <f>SUMIF(Data!$U:$U,"="&amp;$AX85,Data!L:L)/IF($BO85&lt;1,1,$BO85)</f>
        <v>0</v>
      </c>
      <c r="BE85" s="358">
        <f t="shared" si="65"/>
        <v>1</v>
      </c>
      <c r="BF85" s="16">
        <f>SUMIF(Data!$U:$U,"="&amp;$AY85,Data!I:I)/IF($BP85&lt;1,1,$BP85)</f>
        <v>24</v>
      </c>
      <c r="BG85" s="16">
        <f>SUMIF(Data!$U:$U,"="&amp;$AY85,Data!J:J)/IF($BP85&lt;1,1,$BP85)</f>
        <v>16</v>
      </c>
      <c r="BH85" s="16">
        <f>SUMIF(Data!$U:$U,"="&amp;$AY85,Data!K:K)/IF($BP85&lt;1,1,$BP85)</f>
        <v>33</v>
      </c>
      <c r="BI85" s="16">
        <f>SUMIF(Data!$U:$U,"="&amp;$AY85,Data!L:L)/IF($BP85&lt;1,1,$BP85)</f>
        <v>59</v>
      </c>
      <c r="BJ85" s="142"/>
      <c r="BK85" s="140" t="b">
        <f t="shared" si="66"/>
        <v>0</v>
      </c>
      <c r="BL85" s="140" t="b">
        <f t="shared" si="74"/>
        <v>1</v>
      </c>
      <c r="BM85" t="e">
        <f t="shared" si="75"/>
        <v>#N/A</v>
      </c>
      <c r="BN85">
        <v>26</v>
      </c>
      <c r="BO85">
        <f t="shared" si="76"/>
        <v>0</v>
      </c>
      <c r="BP85">
        <f t="shared" si="77"/>
        <v>1</v>
      </c>
    </row>
    <row r="86" spans="1:68" s="140" customFormat="1" x14ac:dyDescent="0.25">
      <c r="A86" s="133">
        <v>133</v>
      </c>
      <c r="B86" s="134" t="str">
        <f t="shared" si="78"/>
        <v>Apache Blvd</v>
      </c>
      <c r="C86" s="134" t="str">
        <f t="shared" si="78"/>
        <v>College Ave</v>
      </c>
      <c r="D86" s="135">
        <f t="shared" ca="1" si="72"/>
        <v>73.5</v>
      </c>
      <c r="E86" s="135">
        <f t="shared" ref="E86:E107" ca="1" si="79">IF(AI86&gt;0,AI86/2,"")</f>
        <v>64.5</v>
      </c>
      <c r="F86" s="135">
        <f t="shared" ref="F86:F107" ca="1" si="80">IF(AJ86&gt;0,AJ86/2,"")</f>
        <v>82.5</v>
      </c>
      <c r="G86" s="136">
        <f t="shared" ca="1" si="50"/>
        <v>1.2790697674418605</v>
      </c>
      <c r="H86" s="212"/>
      <c r="I86" s="205">
        <f t="shared" ca="1" si="73"/>
        <v>73.5</v>
      </c>
      <c r="J86" s="133"/>
      <c r="K86" s="133"/>
      <c r="L86" s="133"/>
      <c r="M86" s="133"/>
      <c r="N86" s="133"/>
      <c r="O86" s="133"/>
      <c r="P86" s="138" t="s">
        <v>353</v>
      </c>
      <c r="Q86" s="133">
        <f t="shared" ref="Q86:Q107" si="81">A86</f>
        <v>133</v>
      </c>
      <c r="R86" s="139">
        <f t="shared" ca="1" si="52"/>
        <v>0.26190556278272759</v>
      </c>
      <c r="S86" s="139">
        <f t="shared" ca="1" si="53"/>
        <v>7.6530667411374972E-2</v>
      </c>
      <c r="T86" s="139">
        <f t="shared" ca="1" si="54"/>
        <v>0.14795864566056674</v>
      </c>
      <c r="U86" s="139">
        <f t="shared" ca="1" si="55"/>
        <v>0.22278858225780396</v>
      </c>
      <c r="V86" s="139"/>
      <c r="W86" s="139"/>
      <c r="X86" s="139"/>
      <c r="Y86" s="139"/>
      <c r="Z86" s="139"/>
      <c r="AA86" s="139"/>
      <c r="AB86" s="139"/>
      <c r="AD86" s="141">
        <f t="shared" ca="1" si="67"/>
        <v>294</v>
      </c>
      <c r="AE86" s="138">
        <f ca="1">SUMIF(Data!$U:$U,"="&amp;AV86,Data!$H:$H)/$AZ86</f>
        <v>129</v>
      </c>
      <c r="AF86" s="138">
        <f ca="1">SUMIF(Data!$U:$U,"="&amp;AW86,Data!$H:$H)/$BE86</f>
        <v>165</v>
      </c>
      <c r="AG86" s="137"/>
      <c r="AH86" s="141">
        <f t="shared" ca="1" si="57"/>
        <v>294</v>
      </c>
      <c r="AI86" s="137">
        <f t="shared" ref="AI86:AI107" ca="1" si="82">AE86*AR86</f>
        <v>129</v>
      </c>
      <c r="AJ86" s="137">
        <f t="shared" ref="AJ86:AJ107" ca="1" si="83">AF86*AS86</f>
        <v>165</v>
      </c>
      <c r="AK86" s="137"/>
      <c r="AL86" s="137"/>
      <c r="AM86" s="137"/>
      <c r="AN86" s="137"/>
      <c r="AO86" s="137"/>
      <c r="AP86" s="137">
        <f>IF(ISERROR(MATCH($A86&amp;LEFT(AP$5,2),ErrCount!$L$2:$L$73,0)),1,0)</f>
        <v>1</v>
      </c>
      <c r="AQ86" s="137">
        <f>IF(ISERROR(MATCH($A86&amp;LEFT(AQ$5,2),ErrCount!$L$2:$L$73,0)),1,0)</f>
        <v>1</v>
      </c>
      <c r="AR86" s="137">
        <f>IF(ISERROR(MATCH($A86&amp;LEFT(AR$5,2),ErrCount!$L$2:$L$73,0)),1,0)</f>
        <v>1</v>
      </c>
      <c r="AS86" s="137">
        <f>IF(ISERROR(MATCH($A86&amp;LEFT(AS$5,2),ErrCount!$L$2:$L$73,0)),1,0)</f>
        <v>1</v>
      </c>
      <c r="AT86" s="137"/>
      <c r="AU86" s="137"/>
      <c r="AV86" s="137" t="str">
        <f t="shared" si="68"/>
        <v>133AMEW</v>
      </c>
      <c r="AW86" s="137" t="str">
        <f t="shared" si="69"/>
        <v>133PMEW</v>
      </c>
      <c r="AX86" s="137" t="str">
        <f t="shared" si="70"/>
        <v>133AMEW</v>
      </c>
      <c r="AY86" s="137" t="str">
        <f t="shared" si="71"/>
        <v>133PMEW</v>
      </c>
      <c r="AZ86" s="358">
        <f t="shared" ca="1" si="64"/>
        <v>1</v>
      </c>
      <c r="BA86" s="21">
        <f>SUMIF(Data!$U:$U,"="&amp;$AX86,Data!I:I)/IF($BO86&lt;1,1,$BO86)</f>
        <v>31.5</v>
      </c>
      <c r="BB86" s="21">
        <f>SUMIF(Data!$U:$U,"="&amp;$AX86,Data!J:J)/IF($BO86&lt;1,1,$BO86)</f>
        <v>9</v>
      </c>
      <c r="BC86" s="21">
        <f>SUMIF(Data!$U:$U,"="&amp;$AX86,Data!K:K)/IF($BO86&lt;1,1,$BO86)</f>
        <v>11.5</v>
      </c>
      <c r="BD86" s="21">
        <f>SUMIF(Data!$U:$U,"="&amp;$AX86,Data!L:L)/IF($BO86&lt;1,1,$BO86)</f>
        <v>21</v>
      </c>
      <c r="BE86" s="358">
        <f t="shared" ca="1" si="65"/>
        <v>2</v>
      </c>
      <c r="BF86" s="16">
        <f>SUMIF(Data!$U:$U,"="&amp;$AY86,Data!I:I)/IF($BP86&lt;1,1,$BP86)</f>
        <v>45.5</v>
      </c>
      <c r="BG86" s="16">
        <f>SUMIF(Data!$U:$U,"="&amp;$AY86,Data!J:J)/IF($BP86&lt;1,1,$BP86)</f>
        <v>13.5</v>
      </c>
      <c r="BH86" s="16">
        <f>SUMIF(Data!$U:$U,"="&amp;$AY86,Data!K:K)/IF($BP86&lt;1,1,$BP86)</f>
        <v>32</v>
      </c>
      <c r="BI86" s="16">
        <f>SUMIF(Data!$U:$U,"="&amp;$AY86,Data!L:L)/IF($BP86&lt;1,1,$BP86)</f>
        <v>44.5</v>
      </c>
      <c r="BJ86" s="142"/>
      <c r="BK86" s="140" t="b">
        <f t="shared" ca="1" si="66"/>
        <v>1</v>
      </c>
      <c r="BL86" s="140" t="b">
        <f t="shared" ref="BL86:BL107" ca="1" si="84">AH86&gt;0</f>
        <v>1</v>
      </c>
      <c r="BM86" t="b">
        <f t="shared" ref="BM86:BM107" ca="1" si="85">AND(AE86&gt;0,AF86&gt;0,ISNUMBER(AE86))</f>
        <v>1</v>
      </c>
      <c r="BN86">
        <v>27</v>
      </c>
      <c r="BO86">
        <f t="shared" si="76"/>
        <v>2</v>
      </c>
      <c r="BP86">
        <f t="shared" si="77"/>
        <v>2</v>
      </c>
    </row>
    <row r="87" spans="1:68" s="140" customFormat="1" x14ac:dyDescent="0.25">
      <c r="A87" s="133">
        <v>135</v>
      </c>
      <c r="B87" s="134" t="str">
        <f t="shared" si="78"/>
        <v>Lemon St</v>
      </c>
      <c r="C87" s="134" t="str">
        <f t="shared" si="78"/>
        <v>Rural Rd</v>
      </c>
      <c r="D87" s="135">
        <f t="shared" si="72"/>
        <v>76.25</v>
      </c>
      <c r="E87" s="135">
        <f t="shared" si="79"/>
        <v>76</v>
      </c>
      <c r="F87" s="135">
        <f t="shared" si="80"/>
        <v>76.5</v>
      </c>
      <c r="G87" s="136">
        <f t="shared" si="50"/>
        <v>1.006578947368421</v>
      </c>
      <c r="H87" s="212"/>
      <c r="I87" s="205">
        <f t="shared" si="73"/>
        <v>76.25</v>
      </c>
      <c r="J87" s="133"/>
      <c r="K87" s="133"/>
      <c r="L87" s="133"/>
      <c r="M87" s="133"/>
      <c r="N87" s="133"/>
      <c r="O87" s="133"/>
      <c r="P87" s="138" t="s">
        <v>353</v>
      </c>
      <c r="Q87" s="133">
        <f t="shared" si="81"/>
        <v>135</v>
      </c>
      <c r="R87" s="139">
        <f t="shared" ca="1" si="52"/>
        <v>0.25245946765668709</v>
      </c>
      <c r="S87" s="139">
        <f t="shared" ca="1" si="53"/>
        <v>7.2130550023072823E-2</v>
      </c>
      <c r="T87" s="139">
        <f t="shared" ca="1" si="54"/>
        <v>0.20983680882426967</v>
      </c>
      <c r="U87" s="139">
        <f t="shared" ca="1" si="55"/>
        <v>0.55737723169286724</v>
      </c>
      <c r="V87" s="139"/>
      <c r="W87" s="139"/>
      <c r="X87" s="139"/>
      <c r="Y87" s="139"/>
      <c r="Z87" s="139"/>
      <c r="AA87" s="139"/>
      <c r="AB87" s="139"/>
      <c r="AD87" s="141">
        <f t="shared" si="67"/>
        <v>305</v>
      </c>
      <c r="AE87" s="138">
        <f>SUMIF(Data!$U:$U,"="&amp;AV87,Data!$H:$H)/$AZ87</f>
        <v>152</v>
      </c>
      <c r="AF87" s="138">
        <f>SUMIF(Data!$U:$U,"="&amp;AW87,Data!$H:$H)/$BE87</f>
        <v>153</v>
      </c>
      <c r="AG87" s="137"/>
      <c r="AH87" s="141">
        <f t="shared" si="57"/>
        <v>305</v>
      </c>
      <c r="AI87" s="137">
        <f t="shared" si="82"/>
        <v>152</v>
      </c>
      <c r="AJ87" s="137">
        <f t="shared" si="83"/>
        <v>153</v>
      </c>
      <c r="AK87" s="137"/>
      <c r="AL87" s="137"/>
      <c r="AM87" s="137"/>
      <c r="AN87" s="137"/>
      <c r="AO87" s="137"/>
      <c r="AP87" s="137">
        <f>IF(ISERROR(MATCH($A87&amp;LEFT(AP$5,2),ErrCount!$L$2:$L$73,0)),1,0)</f>
        <v>1</v>
      </c>
      <c r="AQ87" s="137">
        <f>IF(ISERROR(MATCH($A87&amp;LEFT(AQ$5,2),ErrCount!$L$2:$L$73,0)),1,0)</f>
        <v>1</v>
      </c>
      <c r="AR87" s="137">
        <f>IF(ISERROR(MATCH($A87&amp;LEFT(AR$5,2),ErrCount!$L$2:$L$73,0)),1,0)</f>
        <v>1</v>
      </c>
      <c r="AS87" s="137">
        <f>IF(ISERROR(MATCH($A87&amp;LEFT(AS$5,2),ErrCount!$L$2:$L$73,0)),1,0)</f>
        <v>1</v>
      </c>
      <c r="AT87" s="137"/>
      <c r="AU87" s="137"/>
      <c r="AV87" s="137" t="str">
        <f t="shared" si="68"/>
        <v>135AMEW</v>
      </c>
      <c r="AW87" s="137" t="str">
        <f t="shared" si="69"/>
        <v>135PMEW</v>
      </c>
      <c r="AX87" s="137" t="str">
        <f t="shared" si="70"/>
        <v>135AMEW</v>
      </c>
      <c r="AY87" s="137" t="str">
        <f t="shared" si="71"/>
        <v>135PMEW</v>
      </c>
      <c r="AZ87" s="358">
        <f t="shared" si="64"/>
        <v>1</v>
      </c>
      <c r="BA87" s="21">
        <f>SUMIF(Data!$U:$U,"="&amp;$AX87,Data!I:I)/IF($BO87&lt;1,1,$BO87)</f>
        <v>38</v>
      </c>
      <c r="BB87" s="21">
        <f>SUMIF(Data!$U:$U,"="&amp;$AX87,Data!J:J)/IF($BO87&lt;1,1,$BO87)</f>
        <v>11</v>
      </c>
      <c r="BC87" s="21">
        <f>SUMIF(Data!$U:$U,"="&amp;$AX87,Data!K:K)/IF($BO87&lt;1,1,$BO87)</f>
        <v>27</v>
      </c>
      <c r="BD87" s="21">
        <f>SUMIF(Data!$U:$U,"="&amp;$AX87,Data!L:L)/IF($BO87&lt;1,1,$BO87)</f>
        <v>89</v>
      </c>
      <c r="BE87" s="358">
        <f t="shared" si="65"/>
        <v>1</v>
      </c>
      <c r="BF87" s="16">
        <f>SUMIF(Data!$U:$U,"="&amp;$AY87,Data!I:I)/IF($BP87&lt;1,1,$BP87)</f>
        <v>39</v>
      </c>
      <c r="BG87" s="16">
        <f>SUMIF(Data!$U:$U,"="&amp;$AY87,Data!J:J)/IF($BP87&lt;1,1,$BP87)</f>
        <v>11</v>
      </c>
      <c r="BH87" s="16">
        <f>SUMIF(Data!$U:$U,"="&amp;$AY87,Data!K:K)/IF($BP87&lt;1,1,$BP87)</f>
        <v>37</v>
      </c>
      <c r="BI87" s="16">
        <f>SUMIF(Data!$U:$U,"="&amp;$AY87,Data!L:L)/IF($BP87&lt;1,1,$BP87)</f>
        <v>81</v>
      </c>
      <c r="BJ87" s="142"/>
      <c r="BK87" s="140" t="b">
        <f t="shared" si="66"/>
        <v>1</v>
      </c>
      <c r="BL87" s="140" t="b">
        <f t="shared" si="84"/>
        <v>1</v>
      </c>
      <c r="BM87" t="b">
        <f t="shared" si="85"/>
        <v>1</v>
      </c>
      <c r="BN87">
        <v>28</v>
      </c>
      <c r="BO87">
        <f t="shared" si="76"/>
        <v>1</v>
      </c>
      <c r="BP87">
        <f t="shared" si="77"/>
        <v>1</v>
      </c>
    </row>
    <row r="88" spans="1:68" s="140" customFormat="1" x14ac:dyDescent="0.25">
      <c r="A88" s="133">
        <v>138</v>
      </c>
      <c r="B88" s="134" t="str">
        <f t="shared" si="78"/>
        <v>Broadway Rd</v>
      </c>
      <c r="C88" s="134" t="str">
        <f t="shared" si="78"/>
        <v>Rural Rd</v>
      </c>
      <c r="D88" s="135">
        <f t="shared" si="72"/>
        <v>23.5</v>
      </c>
      <c r="E88" s="135">
        <f t="shared" si="79"/>
        <v>19</v>
      </c>
      <c r="F88" s="135">
        <f t="shared" si="80"/>
        <v>28</v>
      </c>
      <c r="G88" s="136">
        <f t="shared" si="50"/>
        <v>1.4736842105263157</v>
      </c>
      <c r="H88" s="212"/>
      <c r="I88" s="205">
        <f t="shared" si="73"/>
        <v>23.5</v>
      </c>
      <c r="J88" s="133"/>
      <c r="K88" s="133"/>
      <c r="L88" s="133"/>
      <c r="M88" s="133"/>
      <c r="N88" s="133"/>
      <c r="O88" s="133"/>
      <c r="P88" s="138" t="s">
        <v>353</v>
      </c>
      <c r="Q88" s="133">
        <f t="shared" si="81"/>
        <v>138</v>
      </c>
      <c r="R88" s="139">
        <f t="shared" ca="1" si="52"/>
        <v>0.12765881402881449</v>
      </c>
      <c r="S88" s="139">
        <f t="shared" ca="1" si="53"/>
        <v>9.5745219549239632E-2</v>
      </c>
      <c r="T88" s="139">
        <f t="shared" ca="1" si="54"/>
        <v>0.36170281771611629</v>
      </c>
      <c r="U88" s="139">
        <f t="shared" ca="1" si="55"/>
        <v>0.97872390909448392</v>
      </c>
      <c r="V88" s="139"/>
      <c r="W88" s="139"/>
      <c r="X88" s="139"/>
      <c r="Y88" s="139"/>
      <c r="Z88" s="139"/>
      <c r="AA88" s="139"/>
      <c r="AB88" s="139"/>
      <c r="AD88" s="141">
        <f t="shared" si="67"/>
        <v>94</v>
      </c>
      <c r="AE88" s="138">
        <f>SUMIF(Data!$U:$U,"="&amp;AV88,Data!$H:$H)/$AZ88</f>
        <v>38</v>
      </c>
      <c r="AF88" s="138">
        <f>SUMIF(Data!$U:$U,"="&amp;AW88,Data!$H:$H)/$BE88</f>
        <v>56</v>
      </c>
      <c r="AG88" s="137"/>
      <c r="AH88" s="141">
        <f t="shared" si="57"/>
        <v>94</v>
      </c>
      <c r="AI88" s="137">
        <f t="shared" si="82"/>
        <v>38</v>
      </c>
      <c r="AJ88" s="137">
        <f t="shared" si="83"/>
        <v>56</v>
      </c>
      <c r="AK88" s="137"/>
      <c r="AL88" s="137"/>
      <c r="AM88" s="137"/>
      <c r="AN88" s="137"/>
      <c r="AO88" s="137"/>
      <c r="AP88" s="137">
        <f>IF(ISERROR(MATCH($A88&amp;LEFT(AP$5,2),ErrCount!$L$2:$L$73,0)),1,0)</f>
        <v>1</v>
      </c>
      <c r="AQ88" s="137">
        <f>IF(ISERROR(MATCH($A88&amp;LEFT(AQ$5,2),ErrCount!$L$2:$L$73,0)),1,0)</f>
        <v>1</v>
      </c>
      <c r="AR88" s="137">
        <f>IF(ISERROR(MATCH($A88&amp;LEFT(AR$5,2),ErrCount!$L$2:$L$73,0)),1,0)</f>
        <v>1</v>
      </c>
      <c r="AS88" s="137">
        <f>IF(ISERROR(MATCH($A88&amp;LEFT(AS$5,2),ErrCount!$L$2:$L$73,0)),1,0)</f>
        <v>1</v>
      </c>
      <c r="AT88" s="137"/>
      <c r="AU88" s="137"/>
      <c r="AV88" s="137" t="str">
        <f t="shared" si="68"/>
        <v>138AMEW</v>
      </c>
      <c r="AW88" s="137" t="str">
        <f t="shared" si="69"/>
        <v>138PMEW</v>
      </c>
      <c r="AX88" s="137" t="str">
        <f t="shared" si="70"/>
        <v>138AMEW</v>
      </c>
      <c r="AY88" s="137" t="str">
        <f t="shared" si="71"/>
        <v>138PMEW</v>
      </c>
      <c r="AZ88" s="358">
        <f t="shared" si="64"/>
        <v>1</v>
      </c>
      <c r="BA88" s="21">
        <f>SUMIF(Data!$U:$U,"="&amp;$AX88,Data!I:I)/IF($BO88&lt;1,1,$BO88)</f>
        <v>8</v>
      </c>
      <c r="BB88" s="21">
        <f>SUMIF(Data!$U:$U,"="&amp;$AX88,Data!J:J)/IF($BO88&lt;1,1,$BO88)</f>
        <v>2</v>
      </c>
      <c r="BC88" s="21">
        <f>SUMIF(Data!$U:$U,"="&amp;$AX88,Data!K:K)/IF($BO88&lt;1,1,$BO88)</f>
        <v>12</v>
      </c>
      <c r="BD88" s="21">
        <f>SUMIF(Data!$U:$U,"="&amp;$AX88,Data!L:L)/IF($BO88&lt;1,1,$BO88)</f>
        <v>36</v>
      </c>
      <c r="BE88" s="358">
        <f t="shared" si="65"/>
        <v>1</v>
      </c>
      <c r="BF88" s="16">
        <f>SUMIF(Data!$U:$U,"="&amp;$AY88,Data!I:I)/IF($BP88&lt;1,1,$BP88)</f>
        <v>4</v>
      </c>
      <c r="BG88" s="16">
        <f>SUMIF(Data!$U:$U,"="&amp;$AY88,Data!J:J)/IF($BP88&lt;1,1,$BP88)</f>
        <v>7</v>
      </c>
      <c r="BH88" s="16">
        <f>SUMIF(Data!$U:$U,"="&amp;$AY88,Data!K:K)/IF($BP88&lt;1,1,$BP88)</f>
        <v>22</v>
      </c>
      <c r="BI88" s="16">
        <f>SUMIF(Data!$U:$U,"="&amp;$AY88,Data!L:L)/IF($BP88&lt;1,1,$BP88)</f>
        <v>56</v>
      </c>
      <c r="BJ88" s="142"/>
      <c r="BK88" s="140" t="b">
        <f t="shared" si="66"/>
        <v>1</v>
      </c>
      <c r="BL88" s="140" t="b">
        <f t="shared" si="84"/>
        <v>1</v>
      </c>
      <c r="BM88" t="b">
        <f t="shared" si="85"/>
        <v>1</v>
      </c>
      <c r="BN88">
        <v>29</v>
      </c>
      <c r="BO88">
        <f t="shared" si="76"/>
        <v>1</v>
      </c>
      <c r="BP88">
        <f t="shared" si="77"/>
        <v>1</v>
      </c>
    </row>
    <row r="89" spans="1:68" s="140" customFormat="1" x14ac:dyDescent="0.25">
      <c r="A89" s="133">
        <v>139</v>
      </c>
      <c r="B89" s="134" t="str">
        <f t="shared" si="78"/>
        <v>Broadway Rd</v>
      </c>
      <c r="C89" s="134" t="str">
        <f t="shared" si="78"/>
        <v>College Ave</v>
      </c>
      <c r="D89" s="135">
        <f t="shared" si="72"/>
        <v>19.75</v>
      </c>
      <c r="E89" s="135">
        <f t="shared" si="79"/>
        <v>23.5</v>
      </c>
      <c r="F89" s="135">
        <f t="shared" si="80"/>
        <v>16</v>
      </c>
      <c r="G89" s="136">
        <f t="shared" si="50"/>
        <v>0.68085106382978722</v>
      </c>
      <c r="H89" s="212"/>
      <c r="I89" s="205">
        <f t="shared" si="73"/>
        <v>19.75</v>
      </c>
      <c r="J89" s="133"/>
      <c r="K89" s="133"/>
      <c r="L89" s="133"/>
      <c r="M89" s="133"/>
      <c r="N89" s="133"/>
      <c r="O89" s="133"/>
      <c r="P89" s="138" t="s">
        <v>353</v>
      </c>
      <c r="Q89" s="133">
        <f t="shared" si="81"/>
        <v>139</v>
      </c>
      <c r="R89" s="139">
        <f t="shared" ca="1" si="52"/>
        <v>0.27848035144375649</v>
      </c>
      <c r="S89" s="139">
        <f t="shared" ca="1" si="53"/>
        <v>6.3290272404786477E-2</v>
      </c>
      <c r="T89" s="139">
        <f t="shared" ca="1" si="54"/>
        <v>0.30379750475673079</v>
      </c>
      <c r="U89" s="139">
        <f t="shared" ca="1" si="55"/>
        <v>0.89873514674560384</v>
      </c>
      <c r="V89" s="139"/>
      <c r="W89" s="139"/>
      <c r="X89" s="139"/>
      <c r="Y89" s="139"/>
      <c r="Z89" s="139"/>
      <c r="AA89" s="139"/>
      <c r="AB89" s="139"/>
      <c r="AD89" s="141">
        <f t="shared" si="67"/>
        <v>79</v>
      </c>
      <c r="AE89" s="138">
        <f>SUMIF(Data!$U:$U,"="&amp;AV89,Data!$H:$H)/$AZ89</f>
        <v>47</v>
      </c>
      <c r="AF89" s="138">
        <f>SUMIF(Data!$U:$U,"="&amp;AW89,Data!$H:$H)/$BE89</f>
        <v>32</v>
      </c>
      <c r="AG89" s="137"/>
      <c r="AH89" s="141">
        <f t="shared" si="57"/>
        <v>79</v>
      </c>
      <c r="AI89" s="137">
        <f t="shared" si="82"/>
        <v>47</v>
      </c>
      <c r="AJ89" s="137">
        <f t="shared" si="83"/>
        <v>32</v>
      </c>
      <c r="AK89" s="137"/>
      <c r="AL89" s="137"/>
      <c r="AM89" s="137"/>
      <c r="AN89" s="137"/>
      <c r="AO89" s="137"/>
      <c r="AP89" s="137">
        <f>IF(ISERROR(MATCH($A89&amp;LEFT(AP$5,2),ErrCount!$L$2:$L$73,0)),1,0)</f>
        <v>1</v>
      </c>
      <c r="AQ89" s="137">
        <f>IF(ISERROR(MATCH($A89&amp;LEFT(AQ$5,2),ErrCount!$L$2:$L$73,0)),1,0)</f>
        <v>1</v>
      </c>
      <c r="AR89" s="137">
        <f>IF(ISERROR(MATCH($A89&amp;LEFT(AR$5,2),ErrCount!$L$2:$L$73,0)),1,0)</f>
        <v>1</v>
      </c>
      <c r="AS89" s="137">
        <f>IF(ISERROR(MATCH($A89&amp;LEFT(AS$5,2),ErrCount!$L$2:$L$73,0)),1,0)</f>
        <v>1</v>
      </c>
      <c r="AT89" s="137"/>
      <c r="AU89" s="137"/>
      <c r="AV89" s="137" t="str">
        <f t="shared" si="68"/>
        <v>139AMEW</v>
      </c>
      <c r="AW89" s="137" t="str">
        <f t="shared" si="69"/>
        <v>139PMEW</v>
      </c>
      <c r="AX89" s="137" t="str">
        <f t="shared" si="70"/>
        <v>139AMEW</v>
      </c>
      <c r="AY89" s="137" t="str">
        <f t="shared" si="71"/>
        <v>139PMEW</v>
      </c>
      <c r="AZ89" s="358">
        <f t="shared" si="64"/>
        <v>1</v>
      </c>
      <c r="BA89" s="21">
        <f>SUMIF(Data!$U:$U,"="&amp;$AX89,Data!I:I)/IF($BO89&lt;1,1,$BO89)</f>
        <v>12</v>
      </c>
      <c r="BB89" s="21">
        <f>SUMIF(Data!$U:$U,"="&amp;$AX89,Data!J:J)/IF($BO89&lt;1,1,$BO89)</f>
        <v>3</v>
      </c>
      <c r="BC89" s="21">
        <f>SUMIF(Data!$U:$U,"="&amp;$AX89,Data!K:K)/IF($BO89&lt;1,1,$BO89)</f>
        <v>14</v>
      </c>
      <c r="BD89" s="21">
        <f>SUMIF(Data!$U:$U,"="&amp;$AX89,Data!L:L)/IF($BO89&lt;1,1,$BO89)</f>
        <v>41</v>
      </c>
      <c r="BE89" s="358">
        <f t="shared" si="65"/>
        <v>1</v>
      </c>
      <c r="BF89" s="16">
        <f>SUMIF(Data!$U:$U,"="&amp;$AY89,Data!I:I)/IF($BP89&lt;1,1,$BP89)</f>
        <v>10</v>
      </c>
      <c r="BG89" s="16">
        <f>SUMIF(Data!$U:$U,"="&amp;$AY89,Data!J:J)/IF($BP89&lt;1,1,$BP89)</f>
        <v>2</v>
      </c>
      <c r="BH89" s="16">
        <f>SUMIF(Data!$U:$U,"="&amp;$AY89,Data!K:K)/IF($BP89&lt;1,1,$BP89)</f>
        <v>10</v>
      </c>
      <c r="BI89" s="16">
        <f>SUMIF(Data!$U:$U,"="&amp;$AY89,Data!L:L)/IF($BP89&lt;1,1,$BP89)</f>
        <v>30</v>
      </c>
      <c r="BJ89" s="142"/>
      <c r="BK89" s="140" t="b">
        <f t="shared" si="66"/>
        <v>1</v>
      </c>
      <c r="BL89" s="140" t="b">
        <f t="shared" si="84"/>
        <v>1</v>
      </c>
      <c r="BM89" t="b">
        <f t="shared" si="85"/>
        <v>1</v>
      </c>
      <c r="BN89">
        <v>30</v>
      </c>
      <c r="BO89">
        <f t="shared" si="76"/>
        <v>1</v>
      </c>
      <c r="BP89">
        <f t="shared" si="77"/>
        <v>1</v>
      </c>
    </row>
    <row r="90" spans="1:68" s="140" customFormat="1" x14ac:dyDescent="0.25">
      <c r="A90" s="133">
        <v>141</v>
      </c>
      <c r="B90" s="134" t="str">
        <f t="shared" si="78"/>
        <v>Southern Ave</v>
      </c>
      <c r="C90" s="134" t="str">
        <f t="shared" si="78"/>
        <v>College Ave</v>
      </c>
      <c r="D90" s="135">
        <f t="shared" si="72"/>
        <v>17.75</v>
      </c>
      <c r="E90" s="135">
        <f t="shared" si="79"/>
        <v>15.5</v>
      </c>
      <c r="F90" s="135">
        <f t="shared" si="80"/>
        <v>20</v>
      </c>
      <c r="G90" s="136">
        <f t="shared" si="50"/>
        <v>1.2903225806451613</v>
      </c>
      <c r="H90" s="212"/>
      <c r="I90" s="205">
        <f t="shared" si="73"/>
        <v>17.75</v>
      </c>
      <c r="J90" s="133"/>
      <c r="K90" s="133"/>
      <c r="L90" s="133"/>
      <c r="M90" s="133"/>
      <c r="N90" s="133"/>
      <c r="O90" s="133"/>
      <c r="P90" s="138" t="s">
        <v>353</v>
      </c>
      <c r="Q90" s="133">
        <f t="shared" si="81"/>
        <v>141</v>
      </c>
      <c r="R90" s="139">
        <f t="shared" ca="1" si="52"/>
        <v>0.18309862587270034</v>
      </c>
      <c r="S90" s="139">
        <f t="shared" ca="1" si="53"/>
        <v>0.18309868381268768</v>
      </c>
      <c r="T90" s="139">
        <f t="shared" ca="1" si="54"/>
        <v>0.32394337876525281</v>
      </c>
      <c r="U90" s="139">
        <f t="shared" ca="1" si="55"/>
        <v>0.87323945048973672</v>
      </c>
      <c r="V90" s="139"/>
      <c r="W90" s="139"/>
      <c r="X90" s="139"/>
      <c r="Y90" s="139"/>
      <c r="Z90" s="139"/>
      <c r="AA90" s="139"/>
      <c r="AB90" s="139"/>
      <c r="AD90" s="141">
        <f t="shared" si="67"/>
        <v>71</v>
      </c>
      <c r="AE90" s="138">
        <f>SUMIF(Data!$U:$U,"="&amp;AV90,Data!$H:$H)/$AZ90</f>
        <v>31</v>
      </c>
      <c r="AF90" s="138">
        <f>SUMIF(Data!$U:$U,"="&amp;AW90,Data!$H:$H)/$BE90</f>
        <v>40</v>
      </c>
      <c r="AG90" s="137"/>
      <c r="AH90" s="141">
        <f t="shared" si="57"/>
        <v>71</v>
      </c>
      <c r="AI90" s="137">
        <f t="shared" si="82"/>
        <v>31</v>
      </c>
      <c r="AJ90" s="137">
        <f t="shared" si="83"/>
        <v>40</v>
      </c>
      <c r="AK90" s="137"/>
      <c r="AL90" s="137"/>
      <c r="AM90" s="137"/>
      <c r="AN90" s="137"/>
      <c r="AO90" s="137"/>
      <c r="AP90" s="137">
        <f>IF(ISERROR(MATCH($A90&amp;LEFT(AP$5,2),ErrCount!$L$2:$L$73,0)),1,0)</f>
        <v>1</v>
      </c>
      <c r="AQ90" s="137">
        <f>IF(ISERROR(MATCH($A90&amp;LEFT(AQ$5,2),ErrCount!$L$2:$L$73,0)),1,0)</f>
        <v>1</v>
      </c>
      <c r="AR90" s="137">
        <f>IF(ISERROR(MATCH($A90&amp;LEFT(AR$5,2),ErrCount!$L$2:$L$73,0)),1,0)</f>
        <v>1</v>
      </c>
      <c r="AS90" s="137">
        <f>IF(ISERROR(MATCH($A90&amp;LEFT(AS$5,2),ErrCount!$L$2:$L$73,0)),1,0)</f>
        <v>1</v>
      </c>
      <c r="AT90" s="137"/>
      <c r="AU90" s="137"/>
      <c r="AV90" s="137" t="str">
        <f t="shared" si="68"/>
        <v>141AMEW</v>
      </c>
      <c r="AW90" s="137" t="str">
        <f t="shared" si="69"/>
        <v>141PMEW</v>
      </c>
      <c r="AX90" s="137" t="str">
        <f t="shared" si="70"/>
        <v>141AMEW</v>
      </c>
      <c r="AY90" s="137" t="str">
        <f t="shared" si="71"/>
        <v>141PMEW</v>
      </c>
      <c r="AZ90" s="358">
        <f t="shared" si="64"/>
        <v>1</v>
      </c>
      <c r="BA90" s="21">
        <f>SUMIF(Data!$U:$U,"="&amp;$AX90,Data!I:I)/IF($BO90&lt;1,1,$BO90)</f>
        <v>6</v>
      </c>
      <c r="BB90" s="21">
        <f>SUMIF(Data!$U:$U,"="&amp;$AX90,Data!J:J)/IF($BO90&lt;1,1,$BO90)</f>
        <v>10</v>
      </c>
      <c r="BC90" s="21">
        <f>SUMIF(Data!$U:$U,"="&amp;$AX90,Data!K:K)/IF($BO90&lt;1,1,$BO90)</f>
        <v>10</v>
      </c>
      <c r="BD90" s="21">
        <f>SUMIF(Data!$U:$U,"="&amp;$AX90,Data!L:L)/IF($BO90&lt;1,1,$BO90)</f>
        <v>26</v>
      </c>
      <c r="BE90" s="358">
        <f t="shared" si="65"/>
        <v>1</v>
      </c>
      <c r="BF90" s="16">
        <f>SUMIF(Data!$U:$U,"="&amp;$AY90,Data!I:I)/IF($BP90&lt;1,1,$BP90)</f>
        <v>7</v>
      </c>
      <c r="BG90" s="16">
        <f>SUMIF(Data!$U:$U,"="&amp;$AY90,Data!J:J)/IF($BP90&lt;1,1,$BP90)</f>
        <v>3</v>
      </c>
      <c r="BH90" s="16">
        <f>SUMIF(Data!$U:$U,"="&amp;$AY90,Data!K:K)/IF($BP90&lt;1,1,$BP90)</f>
        <v>13</v>
      </c>
      <c r="BI90" s="16">
        <f>SUMIF(Data!$U:$U,"="&amp;$AY90,Data!L:L)/IF($BP90&lt;1,1,$BP90)</f>
        <v>36</v>
      </c>
      <c r="BJ90" s="142"/>
      <c r="BK90" s="140" t="b">
        <f t="shared" si="66"/>
        <v>1</v>
      </c>
      <c r="BL90" s="140" t="b">
        <f t="shared" si="84"/>
        <v>1</v>
      </c>
      <c r="BM90" t="b">
        <f t="shared" si="85"/>
        <v>1</v>
      </c>
      <c r="BN90">
        <v>31</v>
      </c>
      <c r="BO90">
        <f t="shared" si="76"/>
        <v>1</v>
      </c>
      <c r="BP90">
        <f t="shared" si="77"/>
        <v>1</v>
      </c>
    </row>
    <row r="91" spans="1:68" s="140" customFormat="1" x14ac:dyDescent="0.25">
      <c r="A91" s="133">
        <v>142</v>
      </c>
      <c r="B91" s="134" t="str">
        <f t="shared" si="78"/>
        <v>Southern Ave</v>
      </c>
      <c r="C91" s="134" t="str">
        <f t="shared" si="78"/>
        <v>Rural Rd</v>
      </c>
      <c r="D91" s="135">
        <f t="shared" si="72"/>
        <v>22</v>
      </c>
      <c r="E91" s="135">
        <f t="shared" si="79"/>
        <v>14.5</v>
      </c>
      <c r="F91" s="135">
        <f t="shared" si="80"/>
        <v>29.5</v>
      </c>
      <c r="G91" s="136">
        <f t="shared" si="50"/>
        <v>2.0344827586206895</v>
      </c>
      <c r="H91" s="212"/>
      <c r="I91" s="205">
        <f t="shared" si="73"/>
        <v>22</v>
      </c>
      <c r="J91" s="133"/>
      <c r="K91" s="133"/>
      <c r="L91" s="133"/>
      <c r="M91" s="133"/>
      <c r="N91" s="133"/>
      <c r="O91" s="133"/>
      <c r="P91" s="138" t="s">
        <v>353</v>
      </c>
      <c r="Q91" s="133">
        <f t="shared" si="81"/>
        <v>142</v>
      </c>
      <c r="R91" s="139">
        <f t="shared" ca="1" si="52"/>
        <v>0.27272769408189451</v>
      </c>
      <c r="S91" s="139">
        <f t="shared" ca="1" si="53"/>
        <v>0.26136350152736515</v>
      </c>
      <c r="T91" s="139">
        <f t="shared" ca="1" si="54"/>
        <v>0.29545435023641969</v>
      </c>
      <c r="U91" s="139">
        <f t="shared" ca="1" si="55"/>
        <v>0.92045532474354763</v>
      </c>
      <c r="V91" s="139"/>
      <c r="W91" s="139"/>
      <c r="X91" s="139"/>
      <c r="Y91" s="139"/>
      <c r="Z91" s="139"/>
      <c r="AA91" s="139"/>
      <c r="AB91" s="139"/>
      <c r="AD91" s="141">
        <f t="shared" si="67"/>
        <v>88</v>
      </c>
      <c r="AE91" s="138">
        <f>SUMIF(Data!$U:$U,"="&amp;AV91,Data!$H:$H)/$AZ91</f>
        <v>29</v>
      </c>
      <c r="AF91" s="138">
        <f>SUMIF(Data!$U:$U,"="&amp;AW91,Data!$H:$H)/$BE91</f>
        <v>59</v>
      </c>
      <c r="AG91" s="137"/>
      <c r="AH91" s="141">
        <f t="shared" si="57"/>
        <v>88</v>
      </c>
      <c r="AI91" s="137">
        <f t="shared" si="82"/>
        <v>29</v>
      </c>
      <c r="AJ91" s="137">
        <f t="shared" si="83"/>
        <v>59</v>
      </c>
      <c r="AK91" s="137"/>
      <c r="AL91" s="137"/>
      <c r="AM91" s="137"/>
      <c r="AN91" s="137"/>
      <c r="AO91" s="137"/>
      <c r="AP91" s="137">
        <f>IF(ISERROR(MATCH($A91&amp;LEFT(AP$5,2),ErrCount!$L$2:$L$73,0)),1,0)</f>
        <v>1</v>
      </c>
      <c r="AQ91" s="137">
        <f>IF(ISERROR(MATCH($A91&amp;LEFT(AQ$5,2),ErrCount!$L$2:$L$73,0)),1,0)</f>
        <v>1</v>
      </c>
      <c r="AR91" s="137">
        <f>IF(ISERROR(MATCH($A91&amp;LEFT(AR$5,2),ErrCount!$L$2:$L$73,0)),1,0)</f>
        <v>1</v>
      </c>
      <c r="AS91" s="137">
        <f>IF(ISERROR(MATCH($A91&amp;LEFT(AS$5,2),ErrCount!$L$2:$L$73,0)),1,0)</f>
        <v>1</v>
      </c>
      <c r="AT91" s="137"/>
      <c r="AU91" s="137"/>
      <c r="AV91" s="137" t="str">
        <f t="shared" si="68"/>
        <v>142AMEW</v>
      </c>
      <c r="AW91" s="137" t="str">
        <f t="shared" si="69"/>
        <v>142PMEW</v>
      </c>
      <c r="AX91" s="137" t="str">
        <f t="shared" si="70"/>
        <v>142AMEW</v>
      </c>
      <c r="AY91" s="137" t="str">
        <f t="shared" si="71"/>
        <v>142PMEW</v>
      </c>
      <c r="AZ91" s="358">
        <f t="shared" si="64"/>
        <v>1</v>
      </c>
      <c r="BA91" s="21">
        <f>SUMIF(Data!$U:$U,"="&amp;$AX91,Data!I:I)/IF($BO91&lt;1,1,$BO91)</f>
        <v>8</v>
      </c>
      <c r="BB91" s="21">
        <f>SUMIF(Data!$U:$U,"="&amp;$AX91,Data!J:J)/IF($BO91&lt;1,1,$BO91)</f>
        <v>7</v>
      </c>
      <c r="BC91" s="21">
        <f>SUMIF(Data!$U:$U,"="&amp;$AX91,Data!K:K)/IF($BO91&lt;1,1,$BO91)</f>
        <v>6</v>
      </c>
      <c r="BD91" s="21">
        <f>SUMIF(Data!$U:$U,"="&amp;$AX91,Data!L:L)/IF($BO91&lt;1,1,$BO91)</f>
        <v>27</v>
      </c>
      <c r="BE91" s="358">
        <f t="shared" si="65"/>
        <v>1</v>
      </c>
      <c r="BF91" s="16">
        <f>SUMIF(Data!$U:$U,"="&amp;$AY91,Data!I:I)/IF($BP91&lt;1,1,$BP91)</f>
        <v>16</v>
      </c>
      <c r="BG91" s="16">
        <f>SUMIF(Data!$U:$U,"="&amp;$AY91,Data!J:J)/IF($BP91&lt;1,1,$BP91)</f>
        <v>16</v>
      </c>
      <c r="BH91" s="16">
        <f>SUMIF(Data!$U:$U,"="&amp;$AY91,Data!K:K)/IF($BP91&lt;1,1,$BP91)</f>
        <v>20</v>
      </c>
      <c r="BI91" s="16">
        <f>SUMIF(Data!$U:$U,"="&amp;$AY91,Data!L:L)/IF($BP91&lt;1,1,$BP91)</f>
        <v>54</v>
      </c>
      <c r="BJ91" s="142"/>
      <c r="BK91" s="140" t="b">
        <f t="shared" si="66"/>
        <v>1</v>
      </c>
      <c r="BL91" s="140" t="b">
        <f t="shared" si="84"/>
        <v>1</v>
      </c>
      <c r="BM91" t="b">
        <f t="shared" si="85"/>
        <v>1</v>
      </c>
      <c r="BN91">
        <v>32</v>
      </c>
      <c r="BO91">
        <f t="shared" si="76"/>
        <v>1</v>
      </c>
      <c r="BP91">
        <f t="shared" si="77"/>
        <v>1</v>
      </c>
    </row>
    <row r="92" spans="1:68" s="140" customFormat="1" x14ac:dyDescent="0.25">
      <c r="A92" s="133">
        <v>143</v>
      </c>
      <c r="B92" s="134" t="str">
        <f t="shared" si="78"/>
        <v>Southern Ave</v>
      </c>
      <c r="C92" s="134" t="str">
        <f t="shared" si="78"/>
        <v>Hardy Dr</v>
      </c>
      <c r="D92" s="135">
        <f t="shared" si="72"/>
        <v>10.75</v>
      </c>
      <c r="E92" s="135">
        <f t="shared" si="79"/>
        <v>7.5</v>
      </c>
      <c r="F92" s="135">
        <f t="shared" si="80"/>
        <v>14</v>
      </c>
      <c r="G92" s="136">
        <f t="shared" si="50"/>
        <v>1.8666666666666667</v>
      </c>
      <c r="H92" s="212"/>
      <c r="I92" s="205">
        <f t="shared" si="73"/>
        <v>10.75</v>
      </c>
      <c r="J92" s="133"/>
      <c r="K92" s="133"/>
      <c r="L92" s="133"/>
      <c r="M92" s="133"/>
      <c r="N92" s="133"/>
      <c r="O92" s="133"/>
      <c r="P92" s="138" t="s">
        <v>353</v>
      </c>
      <c r="Q92" s="133">
        <f t="shared" si="81"/>
        <v>143</v>
      </c>
      <c r="R92" s="139">
        <f t="shared" ca="1" si="52"/>
        <v>0.23255863649534994</v>
      </c>
      <c r="S92" s="139">
        <f t="shared" ca="1" si="53"/>
        <v>0.25581324634107411</v>
      </c>
      <c r="T92" s="139">
        <f t="shared" ca="1" si="54"/>
        <v>0.20930311656330899</v>
      </c>
      <c r="U92" s="139">
        <f t="shared" ca="1" si="55"/>
        <v>0.930232651949218</v>
      </c>
      <c r="V92" s="139"/>
      <c r="W92" s="139"/>
      <c r="X92" s="139"/>
      <c r="Y92" s="139"/>
      <c r="Z92" s="139"/>
      <c r="AA92" s="139"/>
      <c r="AB92" s="139"/>
      <c r="AD92" s="141">
        <f t="shared" si="67"/>
        <v>43</v>
      </c>
      <c r="AE92" s="138">
        <f>SUMIF(Data!$U:$U,"="&amp;AV92,Data!$H:$H)/$AZ92</f>
        <v>15</v>
      </c>
      <c r="AF92" s="138">
        <f>SUMIF(Data!$U:$U,"="&amp;AW92,Data!$H:$H)/$BE92</f>
        <v>28</v>
      </c>
      <c r="AG92" s="137"/>
      <c r="AH92" s="141">
        <f t="shared" si="57"/>
        <v>43</v>
      </c>
      <c r="AI92" s="137">
        <f t="shared" si="82"/>
        <v>15</v>
      </c>
      <c r="AJ92" s="137">
        <f t="shared" si="83"/>
        <v>28</v>
      </c>
      <c r="AK92" s="137"/>
      <c r="AL92" s="137"/>
      <c r="AM92" s="137"/>
      <c r="AN92" s="137"/>
      <c r="AO92" s="137"/>
      <c r="AP92" s="137">
        <f>IF(ISERROR(MATCH($A92&amp;LEFT(AP$5,2),ErrCount!$L$2:$L$73,0)),1,0)</f>
        <v>1</v>
      </c>
      <c r="AQ92" s="137">
        <f>IF(ISERROR(MATCH($A92&amp;LEFT(AQ$5,2),ErrCount!$L$2:$L$73,0)),1,0)</f>
        <v>1</v>
      </c>
      <c r="AR92" s="137">
        <f>IF(ISERROR(MATCH($A92&amp;LEFT(AR$5,2),ErrCount!$L$2:$L$73,0)),1,0)</f>
        <v>1</v>
      </c>
      <c r="AS92" s="137">
        <f>IF(ISERROR(MATCH($A92&amp;LEFT(AS$5,2),ErrCount!$L$2:$L$73,0)),1,0)</f>
        <v>1</v>
      </c>
      <c r="AT92" s="137"/>
      <c r="AU92" s="137"/>
      <c r="AV92" s="137" t="str">
        <f t="shared" si="68"/>
        <v>143AMEW</v>
      </c>
      <c r="AW92" s="137" t="str">
        <f t="shared" si="69"/>
        <v>143PMEW</v>
      </c>
      <c r="AX92" s="137" t="str">
        <f t="shared" si="70"/>
        <v>143AMEW</v>
      </c>
      <c r="AY92" s="137" t="str">
        <f t="shared" si="71"/>
        <v>143PMEW</v>
      </c>
      <c r="AZ92" s="358">
        <f t="shared" si="64"/>
        <v>1</v>
      </c>
      <c r="BA92" s="21">
        <f>SUMIF(Data!$U:$U,"="&amp;$AX92,Data!I:I)/IF($BO92&lt;1,1,$BO92)</f>
        <v>6</v>
      </c>
      <c r="BB92" s="21">
        <f>SUMIF(Data!$U:$U,"="&amp;$AX92,Data!J:J)/IF($BO92&lt;1,1,$BO92)</f>
        <v>4</v>
      </c>
      <c r="BC92" s="21">
        <f>SUMIF(Data!$U:$U,"="&amp;$AX92,Data!K:K)/IF($BO92&lt;1,1,$BO92)</f>
        <v>3</v>
      </c>
      <c r="BD92" s="21">
        <f>SUMIF(Data!$U:$U,"="&amp;$AX92,Data!L:L)/IF($BO92&lt;1,1,$BO92)</f>
        <v>15</v>
      </c>
      <c r="BE92" s="358">
        <f t="shared" si="65"/>
        <v>1</v>
      </c>
      <c r="BF92" s="16">
        <f>SUMIF(Data!$U:$U,"="&amp;$AY92,Data!I:I)/IF($BP92&lt;1,1,$BP92)</f>
        <v>4</v>
      </c>
      <c r="BG92" s="16">
        <f>SUMIF(Data!$U:$U,"="&amp;$AY92,Data!J:J)/IF($BP92&lt;1,1,$BP92)</f>
        <v>7</v>
      </c>
      <c r="BH92" s="16">
        <f>SUMIF(Data!$U:$U,"="&amp;$AY92,Data!K:K)/IF($BP92&lt;1,1,$BP92)</f>
        <v>6</v>
      </c>
      <c r="BI92" s="16">
        <f>SUMIF(Data!$U:$U,"="&amp;$AY92,Data!L:L)/IF($BP92&lt;1,1,$BP92)</f>
        <v>25</v>
      </c>
      <c r="BJ92" s="142"/>
      <c r="BK92" s="140" t="b">
        <f t="shared" si="66"/>
        <v>1</v>
      </c>
      <c r="BL92" s="140" t="b">
        <f t="shared" si="84"/>
        <v>1</v>
      </c>
      <c r="BM92" t="b">
        <f t="shared" si="85"/>
        <v>1</v>
      </c>
      <c r="BN92">
        <v>33</v>
      </c>
      <c r="BO92">
        <f t="shared" si="76"/>
        <v>1</v>
      </c>
      <c r="BP92">
        <f t="shared" si="77"/>
        <v>1</v>
      </c>
    </row>
    <row r="93" spans="1:68" s="140" customFormat="1" x14ac:dyDescent="0.25">
      <c r="A93" s="133">
        <v>144</v>
      </c>
      <c r="B93" s="134" t="str">
        <f t="shared" si="78"/>
        <v>Southern Ave</v>
      </c>
      <c r="C93" s="134" t="str">
        <f t="shared" si="78"/>
        <v>Mill Ave</v>
      </c>
      <c r="D93" s="135">
        <f t="shared" si="72"/>
        <v>20.75</v>
      </c>
      <c r="E93" s="135">
        <f t="shared" si="79"/>
        <v>15.5</v>
      </c>
      <c r="F93" s="135">
        <f t="shared" si="80"/>
        <v>26</v>
      </c>
      <c r="G93" s="136">
        <f t="shared" si="50"/>
        <v>1.6774193548387097</v>
      </c>
      <c r="H93" s="212"/>
      <c r="I93" s="205">
        <f t="shared" si="73"/>
        <v>20.75</v>
      </c>
      <c r="J93" s="133"/>
      <c r="K93" s="133"/>
      <c r="L93" s="133"/>
      <c r="M93" s="133"/>
      <c r="N93" s="133"/>
      <c r="O93" s="133"/>
      <c r="P93" s="138" t="s">
        <v>353</v>
      </c>
      <c r="Q93" s="133">
        <f t="shared" si="81"/>
        <v>144</v>
      </c>
      <c r="R93" s="139">
        <f t="shared" ca="1" si="52"/>
        <v>0.25301255706676778</v>
      </c>
      <c r="S93" s="139">
        <f t="shared" ca="1" si="53"/>
        <v>0.15662706603267798</v>
      </c>
      <c r="T93" s="139">
        <f t="shared" ca="1" si="54"/>
        <v>0.1566271608083355</v>
      </c>
      <c r="U93" s="139">
        <f t="shared" ca="1" si="55"/>
        <v>0.98795229206065494</v>
      </c>
      <c r="V93" s="139"/>
      <c r="W93" s="139"/>
      <c r="X93" s="139"/>
      <c r="Y93" s="139"/>
      <c r="Z93" s="139"/>
      <c r="AA93" s="139"/>
      <c r="AB93" s="139"/>
      <c r="AD93" s="141">
        <f t="shared" si="67"/>
        <v>83</v>
      </c>
      <c r="AE93" s="138">
        <f>SUMIF(Data!$U:$U,"="&amp;AV93,Data!$H:$H)/$AZ93</f>
        <v>31</v>
      </c>
      <c r="AF93" s="138">
        <f>SUMIF(Data!$U:$U,"="&amp;AW93,Data!$H:$H)/$BE93</f>
        <v>52</v>
      </c>
      <c r="AG93" s="137"/>
      <c r="AH93" s="141">
        <f t="shared" si="57"/>
        <v>83</v>
      </c>
      <c r="AI93" s="137">
        <f t="shared" si="82"/>
        <v>31</v>
      </c>
      <c r="AJ93" s="137">
        <f t="shared" si="83"/>
        <v>52</v>
      </c>
      <c r="AK93" s="137"/>
      <c r="AL93" s="137"/>
      <c r="AM93" s="137"/>
      <c r="AN93" s="137"/>
      <c r="AO93" s="137"/>
      <c r="AP93" s="137">
        <f>IF(ISERROR(MATCH($A93&amp;LEFT(AP$5,2),ErrCount!$L$2:$L$73,0)),1,0)</f>
        <v>1</v>
      </c>
      <c r="AQ93" s="137">
        <f>IF(ISERROR(MATCH($A93&amp;LEFT(AQ$5,2),ErrCount!$L$2:$L$73,0)),1,0)</f>
        <v>1</v>
      </c>
      <c r="AR93" s="137">
        <f>IF(ISERROR(MATCH($A93&amp;LEFT(AR$5,2),ErrCount!$L$2:$L$73,0)),1,0)</f>
        <v>1</v>
      </c>
      <c r="AS93" s="137">
        <f>IF(ISERROR(MATCH($A93&amp;LEFT(AS$5,2),ErrCount!$L$2:$L$73,0)),1,0)</f>
        <v>1</v>
      </c>
      <c r="AT93" s="137"/>
      <c r="AU93" s="137"/>
      <c r="AV93" s="137" t="str">
        <f t="shared" si="68"/>
        <v>144AMEW</v>
      </c>
      <c r="AW93" s="137" t="str">
        <f t="shared" si="69"/>
        <v>144PMEW</v>
      </c>
      <c r="AX93" s="137" t="str">
        <f t="shared" si="70"/>
        <v>144AMEW</v>
      </c>
      <c r="AY93" s="137" t="str">
        <f t="shared" si="71"/>
        <v>144PMEW</v>
      </c>
      <c r="AZ93" s="358">
        <f t="shared" si="64"/>
        <v>1</v>
      </c>
      <c r="BA93" s="21">
        <f>SUMIF(Data!$U:$U,"="&amp;$AX93,Data!I:I)/IF($BO93&lt;1,1,$BO93)</f>
        <v>9</v>
      </c>
      <c r="BB93" s="21">
        <f>SUMIF(Data!$U:$U,"="&amp;$AX93,Data!J:J)/IF($BO93&lt;1,1,$BO93)</f>
        <v>7</v>
      </c>
      <c r="BC93" s="21">
        <f>SUMIF(Data!$U:$U,"="&amp;$AX93,Data!K:K)/IF($BO93&lt;1,1,$BO93)</f>
        <v>2</v>
      </c>
      <c r="BD93" s="21">
        <f>SUMIF(Data!$U:$U,"="&amp;$AX93,Data!L:L)/IF($BO93&lt;1,1,$BO93)</f>
        <v>31</v>
      </c>
      <c r="BE93" s="358">
        <f t="shared" si="65"/>
        <v>1</v>
      </c>
      <c r="BF93" s="16">
        <f>SUMIF(Data!$U:$U,"="&amp;$AY93,Data!I:I)/IF($BP93&lt;1,1,$BP93)</f>
        <v>12</v>
      </c>
      <c r="BG93" s="16">
        <f>SUMIF(Data!$U:$U,"="&amp;$AY93,Data!J:J)/IF($BP93&lt;1,1,$BP93)</f>
        <v>6</v>
      </c>
      <c r="BH93" s="16">
        <f>SUMIF(Data!$U:$U,"="&amp;$AY93,Data!K:K)/IF($BP93&lt;1,1,$BP93)</f>
        <v>11</v>
      </c>
      <c r="BI93" s="16">
        <f>SUMIF(Data!$U:$U,"="&amp;$AY93,Data!L:L)/IF($BP93&lt;1,1,$BP93)</f>
        <v>51</v>
      </c>
      <c r="BJ93" s="142"/>
      <c r="BK93" s="140" t="b">
        <f t="shared" si="66"/>
        <v>1</v>
      </c>
      <c r="BL93" s="140" t="b">
        <f t="shared" si="84"/>
        <v>1</v>
      </c>
      <c r="BM93" t="b">
        <f t="shared" si="85"/>
        <v>1</v>
      </c>
      <c r="BN93">
        <v>34</v>
      </c>
      <c r="BO93">
        <f t="shared" si="76"/>
        <v>1</v>
      </c>
      <c r="BP93">
        <f t="shared" si="77"/>
        <v>1</v>
      </c>
    </row>
    <row r="94" spans="1:68" s="140" customFormat="1" x14ac:dyDescent="0.25">
      <c r="A94" s="133">
        <v>145</v>
      </c>
      <c r="B94" s="134" t="str">
        <f t="shared" si="78"/>
        <v>Alameda Dr</v>
      </c>
      <c r="C94" s="134" t="str">
        <f t="shared" si="78"/>
        <v>Mill Ave</v>
      </c>
      <c r="D94" s="135">
        <f t="shared" si="72"/>
        <v>10.25</v>
      </c>
      <c r="E94" s="135">
        <f t="shared" si="79"/>
        <v>6.5</v>
      </c>
      <c r="F94" s="135">
        <f t="shared" si="80"/>
        <v>14</v>
      </c>
      <c r="G94" s="136">
        <f t="shared" si="50"/>
        <v>2.1538461538461537</v>
      </c>
      <c r="H94" s="212"/>
      <c r="I94" s="205">
        <f t="shared" si="73"/>
        <v>10.25</v>
      </c>
      <c r="J94" s="133"/>
      <c r="K94" s="133"/>
      <c r="L94" s="133"/>
      <c r="M94" s="133"/>
      <c r="N94" s="133"/>
      <c r="O94" s="133"/>
      <c r="P94" s="138" t="s">
        <v>353</v>
      </c>
      <c r="Q94" s="133">
        <f t="shared" si="81"/>
        <v>145</v>
      </c>
      <c r="R94" s="139">
        <f t="shared" ca="1" si="52"/>
        <v>0.41463386477138037</v>
      </c>
      <c r="S94" s="139">
        <f t="shared" ca="1" si="53"/>
        <v>0.48780388865027485</v>
      </c>
      <c r="T94" s="139">
        <f t="shared" ca="1" si="54"/>
        <v>7.3170038615198621E-2</v>
      </c>
      <c r="U94" s="139">
        <f t="shared" ca="1" si="55"/>
        <v>9.7561527875303491E-2</v>
      </c>
      <c r="V94" s="139"/>
      <c r="W94" s="139"/>
      <c r="X94" s="139"/>
      <c r="Y94" s="139"/>
      <c r="Z94" s="139"/>
      <c r="AA94" s="139"/>
      <c r="AB94" s="139"/>
      <c r="AD94" s="141">
        <f t="shared" si="67"/>
        <v>41</v>
      </c>
      <c r="AE94" s="138">
        <f>SUMIF(Data!$U:$U,"="&amp;AV94,Data!$H:$H)/$AZ94</f>
        <v>13</v>
      </c>
      <c r="AF94" s="138">
        <f>SUMIF(Data!$U:$U,"="&amp;AW94,Data!$H:$H)/$BE94</f>
        <v>28</v>
      </c>
      <c r="AG94" s="137"/>
      <c r="AH94" s="141">
        <f t="shared" si="57"/>
        <v>41</v>
      </c>
      <c r="AI94" s="137">
        <f t="shared" si="82"/>
        <v>13</v>
      </c>
      <c r="AJ94" s="137">
        <f t="shared" si="83"/>
        <v>28</v>
      </c>
      <c r="AK94" s="137"/>
      <c r="AL94" s="137"/>
      <c r="AM94" s="137"/>
      <c r="AN94" s="137"/>
      <c r="AO94" s="137"/>
      <c r="AP94" s="137">
        <f>IF(ISERROR(MATCH($A94&amp;LEFT(AP$5,2),ErrCount!$L$2:$L$73,0)),1,0)</f>
        <v>1</v>
      </c>
      <c r="AQ94" s="137">
        <f>IF(ISERROR(MATCH($A94&amp;LEFT(AQ$5,2),ErrCount!$L$2:$L$73,0)),1,0)</f>
        <v>1</v>
      </c>
      <c r="AR94" s="137">
        <f>IF(ISERROR(MATCH($A94&amp;LEFT(AR$5,2),ErrCount!$L$2:$L$73,0)),1,0)</f>
        <v>1</v>
      </c>
      <c r="AS94" s="137">
        <f>IF(ISERROR(MATCH($A94&amp;LEFT(AS$5,2),ErrCount!$L$2:$L$73,0)),1,0)</f>
        <v>1</v>
      </c>
      <c r="AT94" s="137"/>
      <c r="AU94" s="137"/>
      <c r="AV94" s="137" t="str">
        <f t="shared" si="68"/>
        <v>145AMEW</v>
      </c>
      <c r="AW94" s="137" t="str">
        <f t="shared" si="69"/>
        <v>145PMEW</v>
      </c>
      <c r="AX94" s="137" t="str">
        <f t="shared" si="70"/>
        <v>145AMEW</v>
      </c>
      <c r="AY94" s="137" t="str">
        <f t="shared" si="71"/>
        <v>145PMEW</v>
      </c>
      <c r="AZ94" s="358">
        <f t="shared" si="64"/>
        <v>1</v>
      </c>
      <c r="BA94" s="21">
        <f>SUMIF(Data!$U:$U,"="&amp;$AX94,Data!I:I)/IF($BO94&lt;1,1,$BO94)</f>
        <v>6</v>
      </c>
      <c r="BB94" s="21">
        <f>SUMIF(Data!$U:$U,"="&amp;$AX94,Data!J:J)/IF($BO94&lt;1,1,$BO94)</f>
        <v>8</v>
      </c>
      <c r="BC94" s="21">
        <f>SUMIF(Data!$U:$U,"="&amp;$AX94,Data!K:K)/IF($BO94&lt;1,1,$BO94)</f>
        <v>0</v>
      </c>
      <c r="BD94" s="21">
        <f>SUMIF(Data!$U:$U,"="&amp;$AX94,Data!L:L)/IF($BO94&lt;1,1,$BO94)</f>
        <v>1</v>
      </c>
      <c r="BE94" s="358">
        <f t="shared" si="65"/>
        <v>1</v>
      </c>
      <c r="BF94" s="16">
        <f>SUMIF(Data!$U:$U,"="&amp;$AY94,Data!I:I)/IF($BP94&lt;1,1,$BP94)</f>
        <v>11</v>
      </c>
      <c r="BG94" s="16">
        <f>SUMIF(Data!$U:$U,"="&amp;$AY94,Data!J:J)/IF($BP94&lt;1,1,$BP94)</f>
        <v>12</v>
      </c>
      <c r="BH94" s="16">
        <f>SUMIF(Data!$U:$U,"="&amp;$AY94,Data!K:K)/IF($BP94&lt;1,1,$BP94)</f>
        <v>3</v>
      </c>
      <c r="BI94" s="16">
        <f>SUMIF(Data!$U:$U,"="&amp;$AY94,Data!L:L)/IF($BP94&lt;1,1,$BP94)</f>
        <v>3</v>
      </c>
      <c r="BJ94" s="142"/>
      <c r="BK94" s="140" t="b">
        <f t="shared" si="66"/>
        <v>1</v>
      </c>
      <c r="BL94" s="140" t="b">
        <f t="shared" si="84"/>
        <v>1</v>
      </c>
      <c r="BM94" t="b">
        <f t="shared" si="85"/>
        <v>1</v>
      </c>
      <c r="BN94">
        <v>35</v>
      </c>
      <c r="BO94">
        <f t="shared" si="76"/>
        <v>1</v>
      </c>
      <c r="BP94">
        <f t="shared" si="77"/>
        <v>1</v>
      </c>
    </row>
    <row r="95" spans="1:68" s="140" customFormat="1" x14ac:dyDescent="0.25">
      <c r="A95" s="133">
        <v>146</v>
      </c>
      <c r="B95" s="134" t="str">
        <f t="shared" si="78"/>
        <v>Broadway Rd</v>
      </c>
      <c r="C95" s="134" t="str">
        <f t="shared" si="78"/>
        <v>Mill Ave</v>
      </c>
      <c r="D95" s="135">
        <f t="shared" ca="1" si="72"/>
        <v>11</v>
      </c>
      <c r="E95" s="135">
        <f t="shared" ca="1" si="79"/>
        <v>8</v>
      </c>
      <c r="F95" s="135">
        <f t="shared" ca="1" si="80"/>
        <v>14</v>
      </c>
      <c r="G95" s="136">
        <f t="shared" ca="1" si="50"/>
        <v>1.75</v>
      </c>
      <c r="H95" s="212"/>
      <c r="I95" s="205">
        <f t="shared" ca="1" si="73"/>
        <v>11</v>
      </c>
      <c r="J95" s="133"/>
      <c r="K95" s="133"/>
      <c r="L95" s="133"/>
      <c r="M95" s="133"/>
      <c r="N95" s="133"/>
      <c r="O95" s="133"/>
      <c r="P95" s="138" t="s">
        <v>353</v>
      </c>
      <c r="Q95" s="133">
        <f t="shared" si="81"/>
        <v>146</v>
      </c>
      <c r="R95" s="139">
        <f t="shared" ca="1" si="52"/>
        <v>0.15909108258033672</v>
      </c>
      <c r="S95" s="139">
        <f t="shared" ca="1" si="53"/>
        <v>4.5455327005430111E-2</v>
      </c>
      <c r="T95" s="139">
        <f t="shared" ca="1" si="54"/>
        <v>5.6818133985450048E-2</v>
      </c>
      <c r="U95" s="139">
        <f t="shared" ca="1" si="55"/>
        <v>0.40909064728627587</v>
      </c>
      <c r="V95" s="139"/>
      <c r="W95" s="139"/>
      <c r="X95" s="139"/>
      <c r="Y95" s="139"/>
      <c r="Z95" s="139"/>
      <c r="AA95" s="139"/>
      <c r="AB95" s="139"/>
      <c r="AD95" s="141">
        <f t="shared" ca="1" si="67"/>
        <v>44</v>
      </c>
      <c r="AE95" s="138">
        <f ca="1">SUMIF(Data!$U:$U,"="&amp;AV95,Data!$H:$H)/$AZ95</f>
        <v>16</v>
      </c>
      <c r="AF95" s="138">
        <f ca="1">SUMIF(Data!$U:$U,"="&amp;AW95,Data!$H:$H)/$BE95</f>
        <v>28</v>
      </c>
      <c r="AG95" s="137"/>
      <c r="AH95" s="141">
        <f t="shared" ca="1" si="57"/>
        <v>44</v>
      </c>
      <c r="AI95" s="137">
        <f t="shared" ca="1" si="82"/>
        <v>16</v>
      </c>
      <c r="AJ95" s="137">
        <f t="shared" ca="1" si="83"/>
        <v>28</v>
      </c>
      <c r="AK95" s="137"/>
      <c r="AL95" s="137"/>
      <c r="AM95" s="137"/>
      <c r="AN95" s="137"/>
      <c r="AO95" s="137"/>
      <c r="AP95" s="137">
        <f>IF(ISERROR(MATCH($A95&amp;LEFT(AP$5,2),ErrCount!$L$2:$L$73,0)),1,0)</f>
        <v>1</v>
      </c>
      <c r="AQ95" s="137">
        <f>IF(ISERROR(MATCH($A95&amp;LEFT(AQ$5,2),ErrCount!$L$2:$L$73,0)),1,0)</f>
        <v>1</v>
      </c>
      <c r="AR95" s="137">
        <f>IF(ISERROR(MATCH($A95&amp;LEFT(AR$5,2),ErrCount!$L$2:$L$73,0)),1,0)</f>
        <v>1</v>
      </c>
      <c r="AS95" s="137">
        <f>IF(ISERROR(MATCH($A95&amp;LEFT(AS$5,2),ErrCount!$L$2:$L$73,0)),1,0)</f>
        <v>1</v>
      </c>
      <c r="AT95" s="137"/>
      <c r="AU95" s="137"/>
      <c r="AV95" s="137" t="str">
        <f t="shared" si="68"/>
        <v>146AMEW</v>
      </c>
      <c r="AW95" s="137" t="str">
        <f t="shared" si="69"/>
        <v>146PMEW</v>
      </c>
      <c r="AX95" s="137" t="str">
        <f t="shared" si="70"/>
        <v>146AMEW</v>
      </c>
      <c r="AY95" s="137" t="str">
        <f t="shared" si="71"/>
        <v>146PMEW</v>
      </c>
      <c r="AZ95" s="358">
        <f t="shared" ca="1" si="64"/>
        <v>1</v>
      </c>
      <c r="BA95" s="21">
        <f>SUMIF(Data!$U:$U,"="&amp;$AX95,Data!I:I)/IF($BO95&lt;1,1,$BO95)</f>
        <v>2.5</v>
      </c>
      <c r="BB95" s="21">
        <f>SUMIF(Data!$U:$U,"="&amp;$AX95,Data!J:J)/IF($BO95&lt;1,1,$BO95)</f>
        <v>1</v>
      </c>
      <c r="BC95" s="21">
        <f>SUMIF(Data!$U:$U,"="&amp;$AX95,Data!K:K)/IF($BO95&lt;1,1,$BO95)</f>
        <v>0.5</v>
      </c>
      <c r="BD95" s="21">
        <f>SUMIF(Data!$U:$U,"="&amp;$AX95,Data!L:L)/IF($BO95&lt;1,1,$BO95)</f>
        <v>7</v>
      </c>
      <c r="BE95" s="358">
        <f t="shared" ca="1" si="65"/>
        <v>1</v>
      </c>
      <c r="BF95" s="16">
        <f>SUMIF(Data!$U:$U,"="&amp;$AY95,Data!I:I)/IF($BP95&lt;1,1,$BP95)</f>
        <v>4.5</v>
      </c>
      <c r="BG95" s="16">
        <f>SUMIF(Data!$U:$U,"="&amp;$AY95,Data!J:J)/IF($BP95&lt;1,1,$BP95)</f>
        <v>1</v>
      </c>
      <c r="BH95" s="16">
        <f>SUMIF(Data!$U:$U,"="&amp;$AY95,Data!K:K)/IF($BP95&lt;1,1,$BP95)</f>
        <v>2</v>
      </c>
      <c r="BI95" s="16">
        <f>SUMIF(Data!$U:$U,"="&amp;$AY95,Data!L:L)/IF($BP95&lt;1,1,$BP95)</f>
        <v>11</v>
      </c>
      <c r="BJ95" s="142"/>
      <c r="BK95" s="140" t="b">
        <f t="shared" ca="1" si="66"/>
        <v>1</v>
      </c>
      <c r="BL95" s="140" t="b">
        <f t="shared" ca="1" si="84"/>
        <v>1</v>
      </c>
      <c r="BM95" t="b">
        <f t="shared" ca="1" si="85"/>
        <v>1</v>
      </c>
      <c r="BN95">
        <v>36</v>
      </c>
      <c r="BO95">
        <f t="shared" si="76"/>
        <v>2</v>
      </c>
      <c r="BP95">
        <f t="shared" si="77"/>
        <v>2</v>
      </c>
    </row>
    <row r="96" spans="1:68" s="140" customFormat="1" x14ac:dyDescent="0.25">
      <c r="A96" s="133">
        <v>147</v>
      </c>
      <c r="B96" s="134" t="str">
        <f t="shared" si="78"/>
        <v>Baseline Rd</v>
      </c>
      <c r="C96" s="134" t="str">
        <f t="shared" si="78"/>
        <v>Mill Ave</v>
      </c>
      <c r="D96" s="135">
        <f t="shared" si="72"/>
        <v>9.25</v>
      </c>
      <c r="E96" s="135">
        <f t="shared" si="79"/>
        <v>9</v>
      </c>
      <c r="F96" s="135">
        <f t="shared" si="80"/>
        <v>9.5</v>
      </c>
      <c r="G96" s="136">
        <f t="shared" si="50"/>
        <v>1.0555555555555556</v>
      </c>
      <c r="H96" s="212"/>
      <c r="I96" s="205">
        <f t="shared" si="73"/>
        <v>9.25</v>
      </c>
      <c r="J96" s="133"/>
      <c r="K96" s="133"/>
      <c r="L96" s="133"/>
      <c r="M96" s="133"/>
      <c r="N96" s="133"/>
      <c r="O96" s="133"/>
      <c r="P96" s="138" t="s">
        <v>353</v>
      </c>
      <c r="Q96" s="133">
        <f t="shared" si="81"/>
        <v>147</v>
      </c>
      <c r="R96" s="139">
        <f t="shared" ca="1" si="52"/>
        <v>0.10810772987197342</v>
      </c>
      <c r="S96" s="139">
        <f t="shared" ca="1" si="53"/>
        <v>0.27027104354378989</v>
      </c>
      <c r="T96" s="139">
        <f t="shared" ca="1" si="54"/>
        <v>0.10810814942788691</v>
      </c>
      <c r="U96" s="139">
        <f t="shared" ca="1" si="55"/>
        <v>0.72973052110239889</v>
      </c>
      <c r="V96" s="139"/>
      <c r="W96" s="139"/>
      <c r="X96" s="139"/>
      <c r="Y96" s="139"/>
      <c r="Z96" s="139"/>
      <c r="AA96" s="139"/>
      <c r="AB96" s="139"/>
      <c r="AD96" s="141">
        <f t="shared" si="67"/>
        <v>37</v>
      </c>
      <c r="AE96" s="138">
        <f>SUMIF(Data!$U:$U,"="&amp;AV96,Data!$H:$H)/$AZ96</f>
        <v>18</v>
      </c>
      <c r="AF96" s="138">
        <f>SUMIF(Data!$U:$U,"="&amp;AW96,Data!$H:$H)/$BE96</f>
        <v>19</v>
      </c>
      <c r="AG96" s="137"/>
      <c r="AH96" s="141">
        <f t="shared" si="57"/>
        <v>37</v>
      </c>
      <c r="AI96" s="137">
        <f t="shared" si="82"/>
        <v>18</v>
      </c>
      <c r="AJ96" s="137">
        <f t="shared" si="83"/>
        <v>19</v>
      </c>
      <c r="AK96" s="137"/>
      <c r="AL96" s="137"/>
      <c r="AM96" s="137"/>
      <c r="AN96" s="137"/>
      <c r="AO96" s="137"/>
      <c r="AP96" s="137">
        <f>IF(ISERROR(MATCH($A96&amp;LEFT(AP$5,2),ErrCount!$L$2:$L$73,0)),1,0)</f>
        <v>1</v>
      </c>
      <c r="AQ96" s="137">
        <f>IF(ISERROR(MATCH($A96&amp;LEFT(AQ$5,2),ErrCount!$L$2:$L$73,0)),1,0)</f>
        <v>1</v>
      </c>
      <c r="AR96" s="137">
        <f>IF(ISERROR(MATCH($A96&amp;LEFT(AR$5,2),ErrCount!$L$2:$L$73,0)),1,0)</f>
        <v>1</v>
      </c>
      <c r="AS96" s="137">
        <f>IF(ISERROR(MATCH($A96&amp;LEFT(AS$5,2),ErrCount!$L$2:$L$73,0)),1,0)</f>
        <v>1</v>
      </c>
      <c r="AT96" s="137"/>
      <c r="AU96" s="137"/>
      <c r="AV96" s="137" t="str">
        <f t="shared" si="68"/>
        <v>147AMEW</v>
      </c>
      <c r="AW96" s="137" t="str">
        <f t="shared" si="69"/>
        <v>147PMEW</v>
      </c>
      <c r="AX96" s="137" t="str">
        <f t="shared" si="70"/>
        <v>147AMEW</v>
      </c>
      <c r="AY96" s="137" t="str">
        <f t="shared" si="71"/>
        <v>147PMEW</v>
      </c>
      <c r="AZ96" s="358">
        <f t="shared" si="64"/>
        <v>1</v>
      </c>
      <c r="BA96" s="21">
        <f>SUMIF(Data!$U:$U,"="&amp;$AX96,Data!I:I)/IF($BO96&lt;1,1,$BO96)</f>
        <v>2</v>
      </c>
      <c r="BB96" s="21">
        <f>SUMIF(Data!$U:$U,"="&amp;$AX96,Data!J:J)/IF($BO96&lt;1,1,$BO96)</f>
        <v>6</v>
      </c>
      <c r="BC96" s="21">
        <f>SUMIF(Data!$U:$U,"="&amp;$AX96,Data!K:K)/IF($BO96&lt;1,1,$BO96)</f>
        <v>4</v>
      </c>
      <c r="BD96" s="21">
        <f>SUMIF(Data!$U:$U,"="&amp;$AX96,Data!L:L)/IF($BO96&lt;1,1,$BO96)</f>
        <v>15</v>
      </c>
      <c r="BE96" s="358">
        <f t="shared" si="65"/>
        <v>1</v>
      </c>
      <c r="BF96" s="16">
        <f>SUMIF(Data!$U:$U,"="&amp;$AY96,Data!I:I)/IF($BP96&lt;1,1,$BP96)</f>
        <v>2</v>
      </c>
      <c r="BG96" s="16">
        <f>SUMIF(Data!$U:$U,"="&amp;$AY96,Data!J:J)/IF($BP96&lt;1,1,$BP96)</f>
        <v>4</v>
      </c>
      <c r="BH96" s="16">
        <f>SUMIF(Data!$U:$U,"="&amp;$AY96,Data!K:K)/IF($BP96&lt;1,1,$BP96)</f>
        <v>0</v>
      </c>
      <c r="BI96" s="16">
        <f>SUMIF(Data!$U:$U,"="&amp;$AY96,Data!L:L)/IF($BP96&lt;1,1,$BP96)</f>
        <v>12</v>
      </c>
      <c r="BJ96" s="142"/>
      <c r="BK96" s="140" t="b">
        <f t="shared" si="66"/>
        <v>1</v>
      </c>
      <c r="BL96" s="140" t="b">
        <f t="shared" si="84"/>
        <v>1</v>
      </c>
      <c r="BM96" t="b">
        <f t="shared" si="85"/>
        <v>1</v>
      </c>
      <c r="BN96">
        <v>37</v>
      </c>
      <c r="BO96">
        <f t="shared" si="76"/>
        <v>1</v>
      </c>
      <c r="BP96">
        <f t="shared" si="77"/>
        <v>1</v>
      </c>
    </row>
    <row r="97" spans="1:68" s="140" customFormat="1" x14ac:dyDescent="0.25">
      <c r="A97" s="133">
        <v>152</v>
      </c>
      <c r="B97" s="134" t="str">
        <f t="shared" si="78"/>
        <v>Tempe Lake S.</v>
      </c>
      <c r="C97" s="134" t="str">
        <f t="shared" si="78"/>
        <v>TCA Bridge</v>
      </c>
      <c r="D97" s="135">
        <f t="shared" si="72"/>
        <v>11.5</v>
      </c>
      <c r="E97" s="135">
        <f t="shared" si="79"/>
        <v>11.5</v>
      </c>
      <c r="F97" s="135" t="e">
        <f t="shared" si="80"/>
        <v>#N/A</v>
      </c>
      <c r="G97" s="136" t="str">
        <f t="shared" si="50"/>
        <v/>
      </c>
      <c r="H97" s="212"/>
      <c r="I97" s="205" t="e">
        <f t="shared" si="73"/>
        <v>#N/A</v>
      </c>
      <c r="J97" s="133"/>
      <c r="K97" s="133"/>
      <c r="L97" s="133"/>
      <c r="M97" s="133"/>
      <c r="N97" s="133"/>
      <c r="O97" s="133"/>
      <c r="P97" s="138" t="s">
        <v>353</v>
      </c>
      <c r="Q97" s="133">
        <f t="shared" si="81"/>
        <v>152</v>
      </c>
      <c r="R97" s="139">
        <f t="shared" ca="1" si="52"/>
        <v>0.30434835024642681</v>
      </c>
      <c r="S97" s="139">
        <f t="shared" ca="1" si="53"/>
        <v>0.30434843138424966</v>
      </c>
      <c r="T97" s="139">
        <f t="shared" ca="1" si="54"/>
        <v>7.8814241068303924E-7</v>
      </c>
      <c r="U97" s="139">
        <f t="shared" ca="1" si="55"/>
        <v>6.0106438569681762E-7</v>
      </c>
      <c r="V97" s="139"/>
      <c r="W97" s="139"/>
      <c r="X97" s="139"/>
      <c r="Y97" s="139"/>
      <c r="Z97" s="139"/>
      <c r="AA97" s="139"/>
      <c r="AB97" s="139"/>
      <c r="AD97" s="141">
        <f t="shared" si="67"/>
        <v>23</v>
      </c>
      <c r="AE97" s="138">
        <f>SUMIF(Data!$U:$U,"="&amp;AV97,Data!$H:$H)/$AZ97</f>
        <v>23</v>
      </c>
      <c r="AF97" s="138" t="e">
        <f>SUMIF(Data!$U:$U,"="&amp;AW97,Data!$H:$H)/$BE97</f>
        <v>#N/A</v>
      </c>
      <c r="AG97" s="137"/>
      <c r="AH97" s="141">
        <f t="shared" si="57"/>
        <v>23</v>
      </c>
      <c r="AI97" s="137">
        <f t="shared" si="82"/>
        <v>23</v>
      </c>
      <c r="AJ97" s="137" t="e">
        <f t="shared" si="83"/>
        <v>#N/A</v>
      </c>
      <c r="AK97" s="137"/>
      <c r="AL97" s="137"/>
      <c r="AM97" s="137"/>
      <c r="AN97" s="137"/>
      <c r="AO97" s="137"/>
      <c r="AP97" s="137">
        <f>IF(ISERROR(MATCH($A97&amp;LEFT(AP$5,2),ErrCount!$L$2:$L$73,0)),1,0)</f>
        <v>1</v>
      </c>
      <c r="AQ97" s="137">
        <f>IF(ISERROR(MATCH($A97&amp;LEFT(AQ$5,2),ErrCount!$L$2:$L$73,0)),1,0)</f>
        <v>1</v>
      </c>
      <c r="AR97" s="137">
        <f>IF(ISERROR(MATCH($A97&amp;LEFT(AR$5,2),ErrCount!$L$2:$L$73,0)),1,0)</f>
        <v>1</v>
      </c>
      <c r="AS97" s="137">
        <f>IF(ISERROR(MATCH($A97&amp;LEFT(AS$5,2),ErrCount!$L$2:$L$73,0)),1,0)</f>
        <v>1</v>
      </c>
      <c r="AT97" s="137"/>
      <c r="AU97" s="137"/>
      <c r="AV97" s="137" t="str">
        <f t="shared" si="68"/>
        <v>152AMEW</v>
      </c>
      <c r="AW97" s="137" t="str">
        <f t="shared" si="69"/>
        <v>152PMEW</v>
      </c>
      <c r="AX97" s="137" t="str">
        <f t="shared" si="70"/>
        <v>152AMEW</v>
      </c>
      <c r="AY97" s="137" t="str">
        <f t="shared" si="71"/>
        <v>152PMEW</v>
      </c>
      <c r="AZ97" s="358">
        <f t="shared" si="64"/>
        <v>1</v>
      </c>
      <c r="BA97" s="21">
        <f>SUMIF(Data!$U:$U,"="&amp;$AX97,Data!I:I)/IF($BO97&lt;1,1,$BO97)</f>
        <v>7</v>
      </c>
      <c r="BB97" s="21">
        <f>SUMIF(Data!$U:$U,"="&amp;$AX97,Data!J:J)/IF($BO97&lt;1,1,$BO97)</f>
        <v>7</v>
      </c>
      <c r="BC97" s="21">
        <f>SUMIF(Data!$U:$U,"="&amp;$AX97,Data!K:K)/IF($BO97&lt;1,1,$BO97)</f>
        <v>0</v>
      </c>
      <c r="BD97" s="21">
        <f>SUMIF(Data!$U:$U,"="&amp;$AX97,Data!L:L)/IF($BO97&lt;1,1,$BO97)</f>
        <v>0</v>
      </c>
      <c r="BE97" s="358" t="e">
        <f t="shared" si="65"/>
        <v>#N/A</v>
      </c>
      <c r="BF97" s="16">
        <f>SUMIF(Data!$U:$U,"="&amp;$AY97,Data!I:I)/IF($BP97&lt;1,1,$BP97)</f>
        <v>0</v>
      </c>
      <c r="BG97" s="16">
        <f>SUMIF(Data!$U:$U,"="&amp;$AY97,Data!J:J)/IF($BP97&lt;1,1,$BP97)</f>
        <v>0</v>
      </c>
      <c r="BH97" s="16">
        <f>SUMIF(Data!$U:$U,"="&amp;$AY97,Data!K:K)/IF($BP97&lt;1,1,$BP97)</f>
        <v>0</v>
      </c>
      <c r="BI97" s="16">
        <f>SUMIF(Data!$U:$U,"="&amp;$AY97,Data!L:L)/IF($BP97&lt;1,1,$BP97)</f>
        <v>0</v>
      </c>
      <c r="BJ97" s="142"/>
      <c r="BK97" s="140" t="b">
        <f t="shared" si="66"/>
        <v>0</v>
      </c>
      <c r="BL97" s="140" t="b">
        <f t="shared" si="84"/>
        <v>1</v>
      </c>
      <c r="BM97" t="e">
        <f t="shared" si="85"/>
        <v>#N/A</v>
      </c>
      <c r="BN97">
        <v>38</v>
      </c>
      <c r="BO97">
        <f t="shared" si="76"/>
        <v>1</v>
      </c>
      <c r="BP97">
        <f t="shared" si="77"/>
        <v>0</v>
      </c>
    </row>
    <row r="98" spans="1:68" s="140" customFormat="1" x14ac:dyDescent="0.25">
      <c r="A98" s="133">
        <v>155</v>
      </c>
      <c r="B98" s="134" t="str">
        <f t="shared" si="78"/>
        <v>University Dr</v>
      </c>
      <c r="C98" s="134" t="str">
        <f t="shared" si="78"/>
        <v>McClintock Dr</v>
      </c>
      <c r="D98" s="135">
        <f t="shared" si="72"/>
        <v>43.75</v>
      </c>
      <c r="E98" s="135">
        <f t="shared" si="79"/>
        <v>33</v>
      </c>
      <c r="F98" s="135">
        <f t="shared" si="80"/>
        <v>54.5</v>
      </c>
      <c r="G98" s="136">
        <f t="shared" si="50"/>
        <v>1.6515151515151516</v>
      </c>
      <c r="H98" s="212"/>
      <c r="I98" s="205">
        <f t="shared" si="73"/>
        <v>43.75</v>
      </c>
      <c r="J98" s="133"/>
      <c r="K98" s="133"/>
      <c r="L98" s="133"/>
      <c r="M98" s="133"/>
      <c r="N98" s="133"/>
      <c r="O98" s="133"/>
      <c r="P98" s="138" t="s">
        <v>353</v>
      </c>
      <c r="Q98" s="133">
        <f t="shared" si="81"/>
        <v>155</v>
      </c>
      <c r="R98" s="139">
        <f t="shared" ca="1" si="52"/>
        <v>0.1771419559129068</v>
      </c>
      <c r="S98" s="139">
        <f t="shared" ca="1" si="53"/>
        <v>0.16000020464181397</v>
      </c>
      <c r="T98" s="139">
        <f t="shared" ca="1" si="54"/>
        <v>0.26285662068989929</v>
      </c>
      <c r="U98" s="139">
        <f t="shared" ca="1" si="55"/>
        <v>0.77714322852313933</v>
      </c>
      <c r="V98" s="139"/>
      <c r="W98" s="139"/>
      <c r="X98" s="139"/>
      <c r="Y98" s="139"/>
      <c r="Z98" s="139"/>
      <c r="AA98" s="139"/>
      <c r="AB98" s="139"/>
      <c r="AD98" s="141">
        <f t="shared" si="67"/>
        <v>175</v>
      </c>
      <c r="AE98" s="138">
        <f>SUMIF(Data!$U:$U,"="&amp;AV98,Data!$H:$H)/$AZ98</f>
        <v>66</v>
      </c>
      <c r="AF98" s="138">
        <f>SUMIF(Data!$U:$U,"="&amp;AW98,Data!$H:$H)/$BE98</f>
        <v>109</v>
      </c>
      <c r="AG98" s="137"/>
      <c r="AH98" s="141">
        <f t="shared" si="57"/>
        <v>175</v>
      </c>
      <c r="AI98" s="137">
        <f t="shared" si="82"/>
        <v>66</v>
      </c>
      <c r="AJ98" s="137">
        <f t="shared" si="83"/>
        <v>109</v>
      </c>
      <c r="AK98" s="137"/>
      <c r="AL98" s="137"/>
      <c r="AM98" s="137"/>
      <c r="AN98" s="137"/>
      <c r="AO98" s="137"/>
      <c r="AP98" s="137">
        <f>IF(ISERROR(MATCH($A98&amp;LEFT(AP$5,2),ErrCount!$L$2:$L$73,0)),1,0)</f>
        <v>1</v>
      </c>
      <c r="AQ98" s="137">
        <f>IF(ISERROR(MATCH($A98&amp;LEFT(AQ$5,2),ErrCount!$L$2:$L$73,0)),1,0)</f>
        <v>1</v>
      </c>
      <c r="AR98" s="137">
        <f>IF(ISERROR(MATCH($A98&amp;LEFT(AR$5,2),ErrCount!$L$2:$L$73,0)),1,0)</f>
        <v>1</v>
      </c>
      <c r="AS98" s="137">
        <f>IF(ISERROR(MATCH($A98&amp;LEFT(AS$5,2),ErrCount!$L$2:$L$73,0)),1,0)</f>
        <v>1</v>
      </c>
      <c r="AT98" s="137"/>
      <c r="AU98" s="137"/>
      <c r="AV98" s="137" t="str">
        <f t="shared" si="68"/>
        <v>155AMEW</v>
      </c>
      <c r="AW98" s="137" t="str">
        <f t="shared" si="69"/>
        <v>155PMEW</v>
      </c>
      <c r="AX98" s="137" t="str">
        <f t="shared" si="70"/>
        <v>155AMEW</v>
      </c>
      <c r="AY98" s="137" t="str">
        <f t="shared" si="71"/>
        <v>155PMEW</v>
      </c>
      <c r="AZ98" s="358">
        <f t="shared" si="64"/>
        <v>1</v>
      </c>
      <c r="BA98" s="21">
        <f>SUMIF(Data!$U:$U,"="&amp;$AX98,Data!I:I)/IF($BO98&lt;1,1,$BO98)</f>
        <v>12</v>
      </c>
      <c r="BB98" s="21">
        <f>SUMIF(Data!$U:$U,"="&amp;$AX98,Data!J:J)/IF($BO98&lt;1,1,$BO98)</f>
        <v>15</v>
      </c>
      <c r="BC98" s="21">
        <f>SUMIF(Data!$U:$U,"="&amp;$AX98,Data!K:K)/IF($BO98&lt;1,1,$BO98)</f>
        <v>21</v>
      </c>
      <c r="BD98" s="21">
        <f>SUMIF(Data!$U:$U,"="&amp;$AX98,Data!L:L)/IF($BO98&lt;1,1,$BO98)</f>
        <v>52</v>
      </c>
      <c r="BE98" s="358">
        <f t="shared" si="65"/>
        <v>1</v>
      </c>
      <c r="BF98" s="16">
        <f>SUMIF(Data!$U:$U,"="&amp;$AY98,Data!I:I)/IF($BP98&lt;1,1,$BP98)</f>
        <v>19</v>
      </c>
      <c r="BG98" s="16">
        <f>SUMIF(Data!$U:$U,"="&amp;$AY98,Data!J:J)/IF($BP98&lt;1,1,$BP98)</f>
        <v>13</v>
      </c>
      <c r="BH98" s="16">
        <f>SUMIF(Data!$U:$U,"="&amp;$AY98,Data!K:K)/IF($BP98&lt;1,1,$BP98)</f>
        <v>25</v>
      </c>
      <c r="BI98" s="16">
        <f>SUMIF(Data!$U:$U,"="&amp;$AY98,Data!L:L)/IF($BP98&lt;1,1,$BP98)</f>
        <v>84</v>
      </c>
      <c r="BJ98" s="142"/>
      <c r="BK98" s="140" t="b">
        <f t="shared" si="66"/>
        <v>1</v>
      </c>
      <c r="BL98" s="140" t="b">
        <f t="shared" si="84"/>
        <v>1</v>
      </c>
      <c r="BM98" t="b">
        <f t="shared" si="85"/>
        <v>1</v>
      </c>
      <c r="BN98">
        <v>39</v>
      </c>
      <c r="BO98">
        <f t="shared" si="76"/>
        <v>1</v>
      </c>
      <c r="BP98">
        <f t="shared" si="77"/>
        <v>1</v>
      </c>
    </row>
    <row r="99" spans="1:68" s="140" customFormat="1" x14ac:dyDescent="0.25">
      <c r="A99" s="133">
        <v>156</v>
      </c>
      <c r="B99" s="134" t="str">
        <f t="shared" si="78"/>
        <v>Crosscut Canal</v>
      </c>
      <c r="C99" s="134" t="str">
        <f t="shared" si="78"/>
        <v>Mill Ave</v>
      </c>
      <c r="D99" s="135">
        <f t="shared" si="72"/>
        <v>11</v>
      </c>
      <c r="E99" s="135">
        <f t="shared" si="79"/>
        <v>15.5</v>
      </c>
      <c r="F99" s="135">
        <f t="shared" si="80"/>
        <v>6.5</v>
      </c>
      <c r="G99" s="136">
        <f t="shared" si="50"/>
        <v>0.41935483870967744</v>
      </c>
      <c r="H99" s="212"/>
      <c r="I99" s="205">
        <f t="shared" si="73"/>
        <v>11</v>
      </c>
      <c r="J99" s="133"/>
      <c r="K99" s="133"/>
      <c r="L99" s="133"/>
      <c r="M99" s="133"/>
      <c r="N99" s="133"/>
      <c r="O99" s="133"/>
      <c r="P99" s="138" t="s">
        <v>353</v>
      </c>
      <c r="Q99" s="133">
        <f t="shared" si="81"/>
        <v>156</v>
      </c>
      <c r="R99" s="139">
        <f t="shared" ca="1" si="52"/>
        <v>0.18181861975128807</v>
      </c>
      <c r="S99" s="139">
        <f t="shared" ca="1" si="53"/>
        <v>0.54545373697743516</v>
      </c>
      <c r="T99" s="139">
        <f t="shared" ca="1" si="54"/>
        <v>0.11363662765464608</v>
      </c>
      <c r="U99" s="139">
        <f t="shared" ca="1" si="55"/>
        <v>0.27272757960701055</v>
      </c>
      <c r="V99" s="139"/>
      <c r="W99" s="139"/>
      <c r="X99" s="139"/>
      <c r="Y99" s="139"/>
      <c r="Z99" s="139"/>
      <c r="AA99" s="139"/>
      <c r="AB99" s="139"/>
      <c r="AD99" s="141">
        <f t="shared" si="67"/>
        <v>44</v>
      </c>
      <c r="AE99" s="138">
        <f>SUMIF(Data!$U:$U,"="&amp;AV99,Data!$H:$H)/$AZ99</f>
        <v>31</v>
      </c>
      <c r="AF99" s="138">
        <f>SUMIF(Data!$U:$U,"="&amp;AW99,Data!$H:$H)/$BE99</f>
        <v>13</v>
      </c>
      <c r="AG99" s="137"/>
      <c r="AH99" s="141">
        <f t="shared" si="57"/>
        <v>44</v>
      </c>
      <c r="AI99" s="137">
        <f t="shared" si="82"/>
        <v>31</v>
      </c>
      <c r="AJ99" s="137">
        <f t="shared" si="83"/>
        <v>13</v>
      </c>
      <c r="AK99" s="137"/>
      <c r="AL99" s="137"/>
      <c r="AM99" s="137"/>
      <c r="AN99" s="137"/>
      <c r="AO99" s="137"/>
      <c r="AP99" s="137">
        <f>IF(ISERROR(MATCH($A99&amp;LEFT(AP$5,2),ErrCount!$L$2:$L$73,0)),1,0)</f>
        <v>1</v>
      </c>
      <c r="AQ99" s="137">
        <f>IF(ISERROR(MATCH($A99&amp;LEFT(AQ$5,2),ErrCount!$L$2:$L$73,0)),1,0)</f>
        <v>1</v>
      </c>
      <c r="AR99" s="137">
        <f>IF(ISERROR(MATCH($A99&amp;LEFT(AR$5,2),ErrCount!$L$2:$L$73,0)),1,0)</f>
        <v>1</v>
      </c>
      <c r="AS99" s="137">
        <f>IF(ISERROR(MATCH($A99&amp;LEFT(AS$5,2),ErrCount!$L$2:$L$73,0)),1,0)</f>
        <v>1</v>
      </c>
      <c r="AT99" s="137"/>
      <c r="AU99" s="137"/>
      <c r="AV99" s="137" t="str">
        <f t="shared" si="68"/>
        <v>156AMEW</v>
      </c>
      <c r="AW99" s="137" t="str">
        <f t="shared" si="69"/>
        <v>156PMEW</v>
      </c>
      <c r="AX99" s="137" t="str">
        <f t="shared" si="70"/>
        <v>156AMEW</v>
      </c>
      <c r="AY99" s="137" t="str">
        <f t="shared" si="71"/>
        <v>156PMEW</v>
      </c>
      <c r="AZ99" s="358">
        <f t="shared" si="64"/>
        <v>1</v>
      </c>
      <c r="BA99" s="21">
        <f>SUMIF(Data!$U:$U,"="&amp;$AX99,Data!I:I)/IF($BO99&lt;1,1,$BO99)</f>
        <v>3</v>
      </c>
      <c r="BB99" s="21">
        <f>SUMIF(Data!$U:$U,"="&amp;$AX99,Data!J:J)/IF($BO99&lt;1,1,$BO99)</f>
        <v>16</v>
      </c>
      <c r="BC99" s="21">
        <f>SUMIF(Data!$U:$U,"="&amp;$AX99,Data!K:K)/IF($BO99&lt;1,1,$BO99)</f>
        <v>5</v>
      </c>
      <c r="BD99" s="21">
        <f>SUMIF(Data!$U:$U,"="&amp;$AX99,Data!L:L)/IF($BO99&lt;1,1,$BO99)</f>
        <v>12</v>
      </c>
      <c r="BE99" s="358">
        <f t="shared" si="65"/>
        <v>1</v>
      </c>
      <c r="BF99" s="16">
        <f>SUMIF(Data!$U:$U,"="&amp;$AY99,Data!I:I)/IF($BP99&lt;1,1,$BP99)</f>
        <v>5</v>
      </c>
      <c r="BG99" s="16">
        <f>SUMIF(Data!$U:$U,"="&amp;$AY99,Data!J:J)/IF($BP99&lt;1,1,$BP99)</f>
        <v>8</v>
      </c>
      <c r="BH99" s="16">
        <f>SUMIF(Data!$U:$U,"="&amp;$AY99,Data!K:K)/IF($BP99&lt;1,1,$BP99)</f>
        <v>0</v>
      </c>
      <c r="BI99" s="16">
        <f>SUMIF(Data!$U:$U,"="&amp;$AY99,Data!L:L)/IF($BP99&lt;1,1,$BP99)</f>
        <v>0</v>
      </c>
      <c r="BJ99" s="142"/>
      <c r="BK99" s="140" t="b">
        <f t="shared" si="66"/>
        <v>1</v>
      </c>
      <c r="BL99" s="140" t="b">
        <f t="shared" si="84"/>
        <v>1</v>
      </c>
      <c r="BM99" t="b">
        <f t="shared" si="85"/>
        <v>1</v>
      </c>
      <c r="BN99">
        <v>40</v>
      </c>
      <c r="BO99">
        <f t="shared" si="76"/>
        <v>1</v>
      </c>
      <c r="BP99">
        <f t="shared" si="77"/>
        <v>1</v>
      </c>
    </row>
    <row r="100" spans="1:68" s="140" customFormat="1" x14ac:dyDescent="0.25">
      <c r="A100" s="133">
        <v>157</v>
      </c>
      <c r="B100" s="134" t="str">
        <f t="shared" si="78"/>
        <v>Curry Rd</v>
      </c>
      <c r="C100" s="134" t="str">
        <f t="shared" si="78"/>
        <v>College Ave</v>
      </c>
      <c r="D100" s="135">
        <f t="shared" si="72"/>
        <v>7.5</v>
      </c>
      <c r="E100" s="135">
        <f t="shared" si="79"/>
        <v>6.5</v>
      </c>
      <c r="F100" s="135">
        <f t="shared" si="80"/>
        <v>8.5</v>
      </c>
      <c r="G100" s="136">
        <f t="shared" si="50"/>
        <v>1.3076923076923077</v>
      </c>
      <c r="H100" s="212"/>
      <c r="I100" s="205">
        <f t="shared" si="73"/>
        <v>7.5</v>
      </c>
      <c r="J100" s="133"/>
      <c r="K100" s="133"/>
      <c r="L100" s="133"/>
      <c r="M100" s="133"/>
      <c r="N100" s="133"/>
      <c r="O100" s="133"/>
      <c r="P100" s="138" t="s">
        <v>353</v>
      </c>
      <c r="Q100" s="133">
        <f t="shared" si="81"/>
        <v>157</v>
      </c>
      <c r="R100" s="139">
        <f t="shared" ca="1" si="52"/>
        <v>9.9999340890599669E-2</v>
      </c>
      <c r="S100" s="139">
        <f t="shared" ca="1" si="53"/>
        <v>0.36666577505914699</v>
      </c>
      <c r="T100" s="139">
        <f t="shared" ca="1" si="54"/>
        <v>0.23333302487681909</v>
      </c>
      <c r="U100" s="139">
        <f t="shared" ca="1" si="55"/>
        <v>0.46666662847189866</v>
      </c>
      <c r="V100" s="139"/>
      <c r="W100" s="139"/>
      <c r="X100" s="139"/>
      <c r="Y100" s="139"/>
      <c r="Z100" s="139"/>
      <c r="AA100" s="139"/>
      <c r="AB100" s="139"/>
      <c r="AD100" s="141">
        <f t="shared" si="67"/>
        <v>30</v>
      </c>
      <c r="AE100" s="138">
        <f>SUMIF(Data!$U:$U,"="&amp;AV100,Data!$H:$H)/$AZ100</f>
        <v>13</v>
      </c>
      <c r="AF100" s="138">
        <f>SUMIF(Data!$U:$U,"="&amp;AW100,Data!$H:$H)/$BE100</f>
        <v>17</v>
      </c>
      <c r="AG100" s="137"/>
      <c r="AH100" s="141">
        <f t="shared" si="57"/>
        <v>30</v>
      </c>
      <c r="AI100" s="137">
        <f t="shared" si="82"/>
        <v>13</v>
      </c>
      <c r="AJ100" s="137">
        <f t="shared" si="83"/>
        <v>17</v>
      </c>
      <c r="AK100" s="137"/>
      <c r="AL100" s="137"/>
      <c r="AM100" s="137"/>
      <c r="AN100" s="137"/>
      <c r="AO100" s="137"/>
      <c r="AP100" s="137">
        <f>IF(ISERROR(MATCH($A100&amp;LEFT(AP$5,2),ErrCount!$L$2:$L$73,0)),1,0)</f>
        <v>1</v>
      </c>
      <c r="AQ100" s="137">
        <f>IF(ISERROR(MATCH($A100&amp;LEFT(AQ$5,2),ErrCount!$L$2:$L$73,0)),1,0)</f>
        <v>1</v>
      </c>
      <c r="AR100" s="137">
        <f>IF(ISERROR(MATCH($A100&amp;LEFT(AR$5,2),ErrCount!$L$2:$L$73,0)),1,0)</f>
        <v>1</v>
      </c>
      <c r="AS100" s="137">
        <f>IF(ISERROR(MATCH($A100&amp;LEFT(AS$5,2),ErrCount!$L$2:$L$73,0)),1,0)</f>
        <v>1</v>
      </c>
      <c r="AT100" s="137"/>
      <c r="AU100" s="137"/>
      <c r="AV100" s="137" t="str">
        <f t="shared" si="68"/>
        <v>157AMEW</v>
      </c>
      <c r="AW100" s="137" t="str">
        <f t="shared" si="69"/>
        <v>157PMEW</v>
      </c>
      <c r="AX100" s="137" t="str">
        <f t="shared" si="70"/>
        <v>157AMEW</v>
      </c>
      <c r="AY100" s="137" t="str">
        <f t="shared" si="71"/>
        <v>157PMEW</v>
      </c>
      <c r="AZ100" s="358">
        <f t="shared" si="64"/>
        <v>1</v>
      </c>
      <c r="BA100" s="21">
        <f>SUMIF(Data!$U:$U,"="&amp;$AX100,Data!I:I)/IF($BO100&lt;1,1,$BO100)</f>
        <v>2</v>
      </c>
      <c r="BB100" s="21">
        <f>SUMIF(Data!$U:$U,"="&amp;$AX100,Data!J:J)/IF($BO100&lt;1,1,$BO100)</f>
        <v>6</v>
      </c>
      <c r="BC100" s="21">
        <f>SUMIF(Data!$U:$U,"="&amp;$AX100,Data!K:K)/IF($BO100&lt;1,1,$BO100)</f>
        <v>2</v>
      </c>
      <c r="BD100" s="21">
        <f>SUMIF(Data!$U:$U,"="&amp;$AX100,Data!L:L)/IF($BO100&lt;1,1,$BO100)</f>
        <v>7</v>
      </c>
      <c r="BE100" s="358">
        <f t="shared" si="65"/>
        <v>1</v>
      </c>
      <c r="BF100" s="16">
        <f>SUMIF(Data!$U:$U,"="&amp;$AY100,Data!I:I)/IF($BP100&lt;1,1,$BP100)</f>
        <v>1</v>
      </c>
      <c r="BG100" s="16">
        <f>SUMIF(Data!$U:$U,"="&amp;$AY100,Data!J:J)/IF($BP100&lt;1,1,$BP100)</f>
        <v>5</v>
      </c>
      <c r="BH100" s="16">
        <f>SUMIF(Data!$U:$U,"="&amp;$AY100,Data!K:K)/IF($BP100&lt;1,1,$BP100)</f>
        <v>5</v>
      </c>
      <c r="BI100" s="16">
        <f>SUMIF(Data!$U:$U,"="&amp;$AY100,Data!L:L)/IF($BP100&lt;1,1,$BP100)</f>
        <v>7</v>
      </c>
      <c r="BJ100" s="142"/>
      <c r="BK100" s="140" t="b">
        <f t="shared" si="66"/>
        <v>1</v>
      </c>
      <c r="BL100" s="140" t="b">
        <f t="shared" si="84"/>
        <v>1</v>
      </c>
      <c r="BM100" t="b">
        <f t="shared" si="85"/>
        <v>1</v>
      </c>
      <c r="BN100">
        <v>41</v>
      </c>
      <c r="BO100">
        <f t="shared" si="76"/>
        <v>1</v>
      </c>
      <c r="BP100">
        <f t="shared" si="77"/>
        <v>1</v>
      </c>
    </row>
    <row r="101" spans="1:68" s="140" customFormat="1" x14ac:dyDescent="0.25">
      <c r="A101" s="133">
        <v>159</v>
      </c>
      <c r="B101" s="134" t="str">
        <f t="shared" si="78"/>
        <v>Broadway Rd</v>
      </c>
      <c r="C101" s="134" t="str">
        <f t="shared" si="78"/>
        <v>McClintock Dr</v>
      </c>
      <c r="D101" s="135">
        <f t="shared" si="72"/>
        <v>15.5</v>
      </c>
      <c r="E101" s="135">
        <f t="shared" si="79"/>
        <v>15.5</v>
      </c>
      <c r="F101" s="135" t="e">
        <f t="shared" si="80"/>
        <v>#N/A</v>
      </c>
      <c r="G101" s="136" t="str">
        <f t="shared" si="50"/>
        <v/>
      </c>
      <c r="H101" s="212"/>
      <c r="I101" s="205" t="e">
        <f t="shared" si="73"/>
        <v>#N/A</v>
      </c>
      <c r="J101" s="133"/>
      <c r="K101" s="133"/>
      <c r="L101" s="133"/>
      <c r="M101" s="133"/>
      <c r="N101" s="133"/>
      <c r="O101" s="133"/>
      <c r="P101" s="138" t="s">
        <v>353</v>
      </c>
      <c r="Q101" s="133">
        <f t="shared" si="81"/>
        <v>159</v>
      </c>
      <c r="R101" s="139">
        <f t="shared" ca="1" si="52"/>
        <v>0.29032306252975265</v>
      </c>
      <c r="S101" s="139">
        <f t="shared" ca="1" si="53"/>
        <v>9.677418332174148E-2</v>
      </c>
      <c r="T101" s="139">
        <f t="shared" ca="1" si="54"/>
        <v>0.25806456452906612</v>
      </c>
      <c r="U101" s="139">
        <f t="shared" ca="1" si="55"/>
        <v>0.96774275013669553</v>
      </c>
      <c r="V101" s="139"/>
      <c r="W101" s="139"/>
      <c r="X101" s="139"/>
      <c r="Y101" s="139"/>
      <c r="Z101" s="139"/>
      <c r="AA101" s="139"/>
      <c r="AB101" s="139"/>
      <c r="AD101" s="141">
        <f t="shared" si="67"/>
        <v>31</v>
      </c>
      <c r="AE101" s="138">
        <f>SUMIF(Data!$U:$U,"="&amp;AV101,Data!$H:$H)/$AZ101</f>
        <v>31</v>
      </c>
      <c r="AF101" s="138" t="e">
        <f>SUMIF(Data!$U:$U,"="&amp;AW101,Data!$H:$H)/$BE101</f>
        <v>#N/A</v>
      </c>
      <c r="AG101" s="137"/>
      <c r="AH101" s="141">
        <f t="shared" si="57"/>
        <v>31</v>
      </c>
      <c r="AI101" s="137">
        <f t="shared" si="82"/>
        <v>31</v>
      </c>
      <c r="AJ101" s="137" t="e">
        <f t="shared" si="83"/>
        <v>#N/A</v>
      </c>
      <c r="AK101" s="137"/>
      <c r="AL101" s="137"/>
      <c r="AM101" s="137"/>
      <c r="AN101" s="137"/>
      <c r="AO101" s="137"/>
      <c r="AP101" s="137">
        <f>IF(ISERROR(MATCH($A101&amp;LEFT(AP$5,2),ErrCount!$L$2:$L$73,0)),1,0)</f>
        <v>1</v>
      </c>
      <c r="AQ101" s="137">
        <f>IF(ISERROR(MATCH($A101&amp;LEFT(AQ$5,2),ErrCount!$L$2:$L$73,0)),1,0)</f>
        <v>1</v>
      </c>
      <c r="AR101" s="137">
        <f>IF(ISERROR(MATCH($A101&amp;LEFT(AR$5,2),ErrCount!$L$2:$L$73,0)),1,0)</f>
        <v>1</v>
      </c>
      <c r="AS101" s="137">
        <f>IF(ISERROR(MATCH($A101&amp;LEFT(AS$5,2),ErrCount!$L$2:$L$73,0)),1,0)</f>
        <v>1</v>
      </c>
      <c r="AT101" s="137"/>
      <c r="AU101" s="137"/>
      <c r="AV101" s="137" t="str">
        <f t="shared" si="68"/>
        <v>159AMEW</v>
      </c>
      <c r="AW101" s="137" t="str">
        <f t="shared" si="69"/>
        <v>159PMEW</v>
      </c>
      <c r="AX101" s="137" t="str">
        <f t="shared" si="70"/>
        <v>159AMEW</v>
      </c>
      <c r="AY101" s="137" t="str">
        <f t="shared" si="71"/>
        <v>159PMEW</v>
      </c>
      <c r="AZ101" s="358">
        <f t="shared" si="64"/>
        <v>1</v>
      </c>
      <c r="BA101" s="21">
        <f>SUMIF(Data!$U:$U,"="&amp;$AX101,Data!I:I)/IF($BO101&lt;1,1,$BO101)</f>
        <v>9</v>
      </c>
      <c r="BB101" s="21">
        <f>SUMIF(Data!$U:$U,"="&amp;$AX101,Data!J:J)/IF($BO101&lt;1,1,$BO101)</f>
        <v>3</v>
      </c>
      <c r="BC101" s="21">
        <f>SUMIF(Data!$U:$U,"="&amp;$AX101,Data!K:K)/IF($BO101&lt;1,1,$BO101)</f>
        <v>8</v>
      </c>
      <c r="BD101" s="21">
        <f>SUMIF(Data!$U:$U,"="&amp;$AX101,Data!L:L)/IF($BO101&lt;1,1,$BO101)</f>
        <v>30</v>
      </c>
      <c r="BE101" s="358" t="e">
        <f t="shared" si="65"/>
        <v>#N/A</v>
      </c>
      <c r="BF101" s="16">
        <f>SUMIF(Data!$U:$U,"="&amp;$AY101,Data!I:I)/IF($BP101&lt;1,1,$BP101)</f>
        <v>0</v>
      </c>
      <c r="BG101" s="16">
        <f>SUMIF(Data!$U:$U,"="&amp;$AY101,Data!J:J)/IF($BP101&lt;1,1,$BP101)</f>
        <v>0</v>
      </c>
      <c r="BH101" s="16">
        <f>SUMIF(Data!$U:$U,"="&amp;$AY101,Data!K:K)/IF($BP101&lt;1,1,$BP101)</f>
        <v>0</v>
      </c>
      <c r="BI101" s="16">
        <f>SUMIF(Data!$U:$U,"="&amp;$AY101,Data!L:L)/IF($BP101&lt;1,1,$BP101)</f>
        <v>0</v>
      </c>
      <c r="BJ101" s="142"/>
      <c r="BK101" s="140" t="b">
        <f t="shared" si="66"/>
        <v>0</v>
      </c>
      <c r="BL101" s="140" t="b">
        <f t="shared" si="84"/>
        <v>1</v>
      </c>
      <c r="BM101" t="e">
        <f t="shared" si="85"/>
        <v>#N/A</v>
      </c>
      <c r="BN101">
        <v>42</v>
      </c>
      <c r="BO101">
        <f t="shared" si="76"/>
        <v>1</v>
      </c>
      <c r="BP101">
        <f t="shared" si="77"/>
        <v>0</v>
      </c>
    </row>
    <row r="102" spans="1:68" s="140" customFormat="1" x14ac:dyDescent="0.25">
      <c r="A102" s="133">
        <v>160</v>
      </c>
      <c r="B102" s="134" t="str">
        <f t="shared" si="78"/>
        <v>Broadway Rd</v>
      </c>
      <c r="C102" s="134" t="str">
        <f t="shared" si="78"/>
        <v>Hardy Dr</v>
      </c>
      <c r="D102" s="135">
        <f t="shared" ref="D102:D107" si="86">IF(BL102,IF(BK102,AH102/4,AH102/2),"")</f>
        <v>6.75</v>
      </c>
      <c r="E102" s="135">
        <f t="shared" si="79"/>
        <v>2</v>
      </c>
      <c r="F102" s="135">
        <f t="shared" si="80"/>
        <v>11.5</v>
      </c>
      <c r="G102" s="136">
        <f t="shared" si="50"/>
        <v>5.75</v>
      </c>
      <c r="H102" s="212"/>
      <c r="I102" s="205">
        <f t="shared" ref="I102:I107" si="87">IF(BM102,AD102/4,AD102/2)</f>
        <v>6.75</v>
      </c>
      <c r="J102" s="133"/>
      <c r="K102" s="133"/>
      <c r="L102" s="133"/>
      <c r="M102" s="133"/>
      <c r="N102" s="133"/>
      <c r="O102" s="133"/>
      <c r="P102" s="138" t="s">
        <v>353</v>
      </c>
      <c r="Q102" s="133">
        <f t="shared" si="81"/>
        <v>160</v>
      </c>
      <c r="R102" s="139">
        <f t="shared" ca="1" si="52"/>
        <v>0.18518578621042742</v>
      </c>
      <c r="S102" s="139">
        <f t="shared" ca="1" si="53"/>
        <v>0.18518524458035943</v>
      </c>
      <c r="T102" s="139">
        <f t="shared" ca="1" si="54"/>
        <v>0.37037086073549891</v>
      </c>
      <c r="U102" s="139">
        <f t="shared" ca="1" si="55"/>
        <v>0.92592650525315989</v>
      </c>
      <c r="V102" s="139"/>
      <c r="W102" s="139"/>
      <c r="X102" s="139"/>
      <c r="Y102" s="139"/>
      <c r="Z102" s="139"/>
      <c r="AA102" s="139"/>
      <c r="AB102" s="139"/>
      <c r="AD102" s="141">
        <f t="shared" si="67"/>
        <v>27</v>
      </c>
      <c r="AE102" s="138">
        <f>SUMIF(Data!$U:$U,"="&amp;AV102,Data!$H:$H)/$AZ102</f>
        <v>4</v>
      </c>
      <c r="AF102" s="138">
        <f>SUMIF(Data!$U:$U,"="&amp;AW102,Data!$H:$H)/$BE102</f>
        <v>23</v>
      </c>
      <c r="AG102" s="137"/>
      <c r="AH102" s="141">
        <f t="shared" si="57"/>
        <v>27</v>
      </c>
      <c r="AI102" s="137">
        <f t="shared" si="82"/>
        <v>4</v>
      </c>
      <c r="AJ102" s="137">
        <f t="shared" si="83"/>
        <v>23</v>
      </c>
      <c r="AK102" s="137"/>
      <c r="AL102" s="137"/>
      <c r="AM102" s="137"/>
      <c r="AN102" s="137"/>
      <c r="AO102" s="137"/>
      <c r="AP102" s="137">
        <f>IF(ISERROR(MATCH($A102&amp;LEFT(AP$5,2),ErrCount!$L$2:$L$73,0)),1,0)</f>
        <v>1</v>
      </c>
      <c r="AQ102" s="137">
        <f>IF(ISERROR(MATCH($A102&amp;LEFT(AQ$5,2),ErrCount!$L$2:$L$73,0)),1,0)</f>
        <v>1</v>
      </c>
      <c r="AR102" s="137">
        <f>IF(ISERROR(MATCH($A102&amp;LEFT(AR$5,2),ErrCount!$L$2:$L$73,0)),1,0)</f>
        <v>1</v>
      </c>
      <c r="AS102" s="137">
        <f>IF(ISERROR(MATCH($A102&amp;LEFT(AS$5,2),ErrCount!$L$2:$L$73,0)),1,0)</f>
        <v>1</v>
      </c>
      <c r="AT102" s="137"/>
      <c r="AU102" s="137"/>
      <c r="AV102" s="137" t="str">
        <f t="shared" si="68"/>
        <v>160AMEW</v>
      </c>
      <c r="AW102" s="137" t="str">
        <f t="shared" si="69"/>
        <v>160PMEW</v>
      </c>
      <c r="AX102" s="137" t="str">
        <f t="shared" si="70"/>
        <v>160AMEW</v>
      </c>
      <c r="AY102" s="137" t="str">
        <f t="shared" si="71"/>
        <v>160PMEW</v>
      </c>
      <c r="AZ102" s="358">
        <f t="shared" si="64"/>
        <v>1</v>
      </c>
      <c r="BA102" s="21">
        <f>SUMIF(Data!$U:$U,"="&amp;$AX102,Data!I:I)/IF($BO102&lt;1,1,$BO102)</f>
        <v>1</v>
      </c>
      <c r="BB102" s="21">
        <f>SUMIF(Data!$U:$U,"="&amp;$AX102,Data!J:J)/IF($BO102&lt;1,1,$BO102)</f>
        <v>1</v>
      </c>
      <c r="BC102" s="21">
        <f>SUMIF(Data!$U:$U,"="&amp;$AX102,Data!K:K)/IF($BO102&lt;1,1,$BO102)</f>
        <v>1</v>
      </c>
      <c r="BD102" s="21">
        <f>SUMIF(Data!$U:$U,"="&amp;$AX102,Data!L:L)/IF($BO102&lt;1,1,$BO102)</f>
        <v>3</v>
      </c>
      <c r="BE102" s="358">
        <f t="shared" si="65"/>
        <v>1</v>
      </c>
      <c r="BF102" s="16">
        <f>SUMIF(Data!$U:$U,"="&amp;$AY102,Data!I:I)/IF($BP102&lt;1,1,$BP102)</f>
        <v>4</v>
      </c>
      <c r="BG102" s="16">
        <f>SUMIF(Data!$U:$U,"="&amp;$AY102,Data!J:J)/IF($BP102&lt;1,1,$BP102)</f>
        <v>4</v>
      </c>
      <c r="BH102" s="16">
        <f>SUMIF(Data!$U:$U,"="&amp;$AY102,Data!K:K)/IF($BP102&lt;1,1,$BP102)</f>
        <v>9</v>
      </c>
      <c r="BI102" s="16">
        <f>SUMIF(Data!$U:$U,"="&amp;$AY102,Data!L:L)/IF($BP102&lt;1,1,$BP102)</f>
        <v>22</v>
      </c>
      <c r="BJ102" s="142"/>
      <c r="BK102" s="140" t="b">
        <f t="shared" si="66"/>
        <v>1</v>
      </c>
      <c r="BL102" s="140" t="b">
        <f t="shared" si="84"/>
        <v>1</v>
      </c>
      <c r="BM102" t="b">
        <f t="shared" si="85"/>
        <v>1</v>
      </c>
      <c r="BN102">
        <v>43</v>
      </c>
      <c r="BO102">
        <f t="shared" ref="BO102:BO107" si="88">INDEX(AM_reps,1,$BN102)</f>
        <v>1</v>
      </c>
      <c r="BP102">
        <f t="shared" ref="BP102:BP107" si="89">INDEX(PM_reps,1,$BN102)</f>
        <v>1</v>
      </c>
    </row>
    <row r="103" spans="1:68" s="140" customFormat="1" x14ac:dyDescent="0.25">
      <c r="A103" s="133">
        <v>161</v>
      </c>
      <c r="B103" s="134" t="str">
        <f t="shared" si="78"/>
        <v>University Dr</v>
      </c>
      <c r="C103" s="134" t="str">
        <f t="shared" si="78"/>
        <v>Price Rd</v>
      </c>
      <c r="D103" s="135">
        <f t="shared" si="86"/>
        <v>18</v>
      </c>
      <c r="E103" s="135" t="e">
        <f t="shared" si="79"/>
        <v>#N/A</v>
      </c>
      <c r="F103" s="135">
        <f t="shared" si="80"/>
        <v>18</v>
      </c>
      <c r="G103" s="136" t="str">
        <f t="shared" si="50"/>
        <v/>
      </c>
      <c r="H103" s="212"/>
      <c r="I103" s="205" t="e">
        <f t="shared" si="87"/>
        <v>#N/A</v>
      </c>
      <c r="J103" s="133"/>
      <c r="K103" s="133"/>
      <c r="L103" s="133"/>
      <c r="M103" s="133"/>
      <c r="N103" s="133"/>
      <c r="O103" s="133"/>
      <c r="P103" s="138" t="s">
        <v>353</v>
      </c>
      <c r="Q103" s="133">
        <f t="shared" si="81"/>
        <v>161</v>
      </c>
      <c r="R103" s="139">
        <f t="shared" ca="1" si="52"/>
        <v>0.16666676400908564</v>
      </c>
      <c r="S103" s="139">
        <f t="shared" ca="1" si="53"/>
        <v>0.13888932179002639</v>
      </c>
      <c r="T103" s="139">
        <f t="shared" ca="1" si="54"/>
        <v>0.30555466941366494</v>
      </c>
      <c r="U103" s="139">
        <f t="shared" ca="1" si="55"/>
        <v>0.94444418339238556</v>
      </c>
      <c r="V103" s="139"/>
      <c r="W103" s="139"/>
      <c r="X103" s="139"/>
      <c r="Y103" s="139"/>
      <c r="Z103" s="139"/>
      <c r="AA103" s="139"/>
      <c r="AB103" s="139"/>
      <c r="AD103" s="141">
        <f t="shared" si="67"/>
        <v>36</v>
      </c>
      <c r="AE103" s="138" t="e">
        <f>SUMIF(Data!$U:$U,"="&amp;AV103,Data!$H:$H)/$AZ103</f>
        <v>#N/A</v>
      </c>
      <c r="AF103" s="138">
        <f>SUMIF(Data!$U:$U,"="&amp;AW103,Data!$H:$H)/$BE103</f>
        <v>36</v>
      </c>
      <c r="AG103" s="137"/>
      <c r="AH103" s="141">
        <f t="shared" si="57"/>
        <v>36</v>
      </c>
      <c r="AI103" s="137" t="e">
        <f t="shared" si="82"/>
        <v>#N/A</v>
      </c>
      <c r="AJ103" s="137">
        <f t="shared" si="83"/>
        <v>36</v>
      </c>
      <c r="AK103" s="137"/>
      <c r="AL103" s="137"/>
      <c r="AM103" s="137"/>
      <c r="AN103" s="137"/>
      <c r="AO103" s="137"/>
      <c r="AP103" s="137">
        <f>IF(ISERROR(MATCH($A103&amp;LEFT(AP$5,2),ErrCount!$L$2:$L$73,0)),1,0)</f>
        <v>1</v>
      </c>
      <c r="AQ103" s="137">
        <f>IF(ISERROR(MATCH($A103&amp;LEFT(AQ$5,2),ErrCount!$L$2:$L$73,0)),1,0)</f>
        <v>1</v>
      </c>
      <c r="AR103" s="137">
        <f>IF(ISERROR(MATCH($A103&amp;LEFT(AR$5,2),ErrCount!$L$2:$L$73,0)),1,0)</f>
        <v>1</v>
      </c>
      <c r="AS103" s="137">
        <f>IF(ISERROR(MATCH($A103&amp;LEFT(AS$5,2),ErrCount!$L$2:$L$73,0)),1,0)</f>
        <v>1</v>
      </c>
      <c r="AT103" s="137"/>
      <c r="AU103" s="137"/>
      <c r="AV103" s="137" t="str">
        <f t="shared" si="68"/>
        <v>161AMEW</v>
      </c>
      <c r="AW103" s="137" t="str">
        <f t="shared" si="69"/>
        <v>161PMEW</v>
      </c>
      <c r="AX103" s="137" t="str">
        <f t="shared" si="70"/>
        <v>161AMEW</v>
      </c>
      <c r="AY103" s="137" t="str">
        <f t="shared" si="71"/>
        <v>161PMEW</v>
      </c>
      <c r="AZ103" s="358" t="e">
        <f t="shared" si="64"/>
        <v>#N/A</v>
      </c>
      <c r="BA103" s="21">
        <f>SUMIF(Data!$U:$U,"="&amp;$AX103,Data!I:I)/IF($BO103&lt;1,1,$BO103)</f>
        <v>0</v>
      </c>
      <c r="BB103" s="21">
        <f>SUMIF(Data!$U:$U,"="&amp;$AX103,Data!J:J)/IF($BO103&lt;1,1,$BO103)</f>
        <v>0</v>
      </c>
      <c r="BC103" s="21">
        <f>SUMIF(Data!$U:$U,"="&amp;$AX103,Data!K:K)/IF($BO103&lt;1,1,$BO103)</f>
        <v>0</v>
      </c>
      <c r="BD103" s="21">
        <f>SUMIF(Data!$U:$U,"="&amp;$AX103,Data!L:L)/IF($BO103&lt;1,1,$BO103)</f>
        <v>0</v>
      </c>
      <c r="BE103" s="358">
        <f t="shared" si="65"/>
        <v>1</v>
      </c>
      <c r="BF103" s="16">
        <f>SUMIF(Data!$U:$U,"="&amp;$AY103,Data!I:I)/IF($BP103&lt;1,1,$BP103)</f>
        <v>6</v>
      </c>
      <c r="BG103" s="16">
        <f>SUMIF(Data!$U:$U,"="&amp;$AY103,Data!J:J)/IF($BP103&lt;1,1,$BP103)</f>
        <v>5</v>
      </c>
      <c r="BH103" s="16">
        <f>SUMIF(Data!$U:$U,"="&amp;$AY103,Data!K:K)/IF($BP103&lt;1,1,$BP103)</f>
        <v>11</v>
      </c>
      <c r="BI103" s="16">
        <f>SUMIF(Data!$U:$U,"="&amp;$AY103,Data!L:L)/IF($BP103&lt;1,1,$BP103)</f>
        <v>34</v>
      </c>
      <c r="BJ103" s="142"/>
      <c r="BK103" s="140" t="b">
        <f t="shared" si="66"/>
        <v>0</v>
      </c>
      <c r="BL103" s="140" t="b">
        <f t="shared" si="84"/>
        <v>1</v>
      </c>
      <c r="BM103" t="e">
        <f t="shared" si="85"/>
        <v>#N/A</v>
      </c>
      <c r="BN103">
        <v>44</v>
      </c>
      <c r="BO103">
        <f t="shared" si="88"/>
        <v>0</v>
      </c>
      <c r="BP103">
        <f t="shared" si="89"/>
        <v>1</v>
      </c>
    </row>
    <row r="104" spans="1:68" s="140" customFormat="1" x14ac:dyDescent="0.25">
      <c r="A104" s="133">
        <v>162</v>
      </c>
      <c r="B104" s="134" t="str">
        <f t="shared" si="78"/>
        <v>Broadway Rd</v>
      </c>
      <c r="C104" s="134" t="str">
        <f t="shared" si="78"/>
        <v>Roosevelt St</v>
      </c>
      <c r="D104" s="135">
        <f t="shared" si="86"/>
        <v>11.5</v>
      </c>
      <c r="E104" s="135">
        <f t="shared" si="79"/>
        <v>14.5</v>
      </c>
      <c r="F104" s="135">
        <f t="shared" si="80"/>
        <v>8.5</v>
      </c>
      <c r="G104" s="136">
        <f t="shared" si="50"/>
        <v>0.58620689655172409</v>
      </c>
      <c r="H104" s="212"/>
      <c r="I104" s="205">
        <f t="shared" si="87"/>
        <v>11.5</v>
      </c>
      <c r="J104" s="133"/>
      <c r="K104" s="133"/>
      <c r="L104" s="133"/>
      <c r="M104" s="133"/>
      <c r="N104" s="133"/>
      <c r="O104" s="133"/>
      <c r="P104" s="138" t="s">
        <v>353</v>
      </c>
      <c r="Q104" s="133">
        <f t="shared" si="81"/>
        <v>162</v>
      </c>
      <c r="R104" s="139">
        <f t="shared" ca="1" si="52"/>
        <v>0.23913078885583511</v>
      </c>
      <c r="S104" s="139">
        <f t="shared" ca="1" si="53"/>
        <v>0.10869659612799396</v>
      </c>
      <c r="T104" s="139">
        <f t="shared" ca="1" si="54"/>
        <v>0.30434727824555158</v>
      </c>
      <c r="U104" s="139">
        <f t="shared" ca="1" si="55"/>
        <v>0.91304410478958731</v>
      </c>
      <c r="V104" s="139"/>
      <c r="W104" s="139"/>
      <c r="X104" s="139"/>
      <c r="Y104" s="139"/>
      <c r="Z104" s="139"/>
      <c r="AA104" s="139"/>
      <c r="AB104" s="139"/>
      <c r="AD104" s="141">
        <f t="shared" si="67"/>
        <v>46</v>
      </c>
      <c r="AE104" s="138">
        <f>SUMIF(Data!$U:$U,"="&amp;AV104,Data!$H:$H)/$AZ104</f>
        <v>29</v>
      </c>
      <c r="AF104" s="138">
        <f>SUMIF(Data!$U:$U,"="&amp;AW104,Data!$H:$H)/$BE104</f>
        <v>17</v>
      </c>
      <c r="AG104" s="137"/>
      <c r="AH104" s="141">
        <f t="shared" si="57"/>
        <v>46</v>
      </c>
      <c r="AI104" s="137">
        <f t="shared" si="82"/>
        <v>29</v>
      </c>
      <c r="AJ104" s="137">
        <f t="shared" si="83"/>
        <v>17</v>
      </c>
      <c r="AK104" s="137"/>
      <c r="AL104" s="137"/>
      <c r="AM104" s="137"/>
      <c r="AN104" s="137"/>
      <c r="AO104" s="137"/>
      <c r="AP104" s="137">
        <f>IF(ISERROR(MATCH($A104&amp;LEFT(AP$5,2),ErrCount!$L$2:$L$73,0)),1,0)</f>
        <v>1</v>
      </c>
      <c r="AQ104" s="137">
        <f>IF(ISERROR(MATCH($A104&amp;LEFT(AQ$5,2),ErrCount!$L$2:$L$73,0)),1,0)</f>
        <v>1</v>
      </c>
      <c r="AR104" s="137">
        <f>IF(ISERROR(MATCH($A104&amp;LEFT(AR$5,2),ErrCount!$L$2:$L$73,0)),1,0)</f>
        <v>1</v>
      </c>
      <c r="AS104" s="137">
        <f>IF(ISERROR(MATCH($A104&amp;LEFT(AS$5,2),ErrCount!$L$2:$L$73,0)),1,0)</f>
        <v>1</v>
      </c>
      <c r="AT104" s="137"/>
      <c r="AU104" s="137"/>
      <c r="AV104" s="137" t="str">
        <f t="shared" si="68"/>
        <v>162AMEW</v>
      </c>
      <c r="AW104" s="137" t="str">
        <f t="shared" si="69"/>
        <v>162PMEW</v>
      </c>
      <c r="AX104" s="137" t="str">
        <f t="shared" si="70"/>
        <v>162AMEW</v>
      </c>
      <c r="AY104" s="137" t="str">
        <f t="shared" si="71"/>
        <v>162PMEW</v>
      </c>
      <c r="AZ104" s="358">
        <f t="shared" si="64"/>
        <v>1</v>
      </c>
      <c r="BA104" s="21">
        <f>SUMIF(Data!$U:$U,"="&amp;$AX104,Data!I:I)/IF($BO104&lt;1,1,$BO104)</f>
        <v>6</v>
      </c>
      <c r="BB104" s="21">
        <f>SUMIF(Data!$U:$U,"="&amp;$AX104,Data!J:J)/IF($BO104&lt;1,1,$BO104)</f>
        <v>2</v>
      </c>
      <c r="BC104" s="21">
        <f>SUMIF(Data!$U:$U,"="&amp;$AX104,Data!K:K)/IF($BO104&lt;1,1,$BO104)</f>
        <v>13</v>
      </c>
      <c r="BD104" s="21">
        <f>SUMIF(Data!$U:$U,"="&amp;$AX104,Data!L:L)/IF($BO104&lt;1,1,$BO104)</f>
        <v>27</v>
      </c>
      <c r="BE104" s="358">
        <f t="shared" si="65"/>
        <v>1</v>
      </c>
      <c r="BF104" s="16">
        <f>SUMIF(Data!$U:$U,"="&amp;$AY104,Data!I:I)/IF($BP104&lt;1,1,$BP104)</f>
        <v>5</v>
      </c>
      <c r="BG104" s="16">
        <f>SUMIF(Data!$U:$U,"="&amp;$AY104,Data!J:J)/IF($BP104&lt;1,1,$BP104)</f>
        <v>3</v>
      </c>
      <c r="BH104" s="16">
        <f>SUMIF(Data!$U:$U,"="&amp;$AY104,Data!K:K)/IF($BP104&lt;1,1,$BP104)</f>
        <v>1</v>
      </c>
      <c r="BI104" s="16">
        <f>SUMIF(Data!$U:$U,"="&amp;$AY104,Data!L:L)/IF($BP104&lt;1,1,$BP104)</f>
        <v>15</v>
      </c>
      <c r="BJ104" s="142"/>
      <c r="BK104" s="140" t="b">
        <f t="shared" si="66"/>
        <v>1</v>
      </c>
      <c r="BL104" s="140" t="b">
        <f t="shared" si="84"/>
        <v>1</v>
      </c>
      <c r="BM104" t="b">
        <f t="shared" si="85"/>
        <v>1</v>
      </c>
      <c r="BN104">
        <v>45</v>
      </c>
      <c r="BO104">
        <f t="shared" si="88"/>
        <v>1</v>
      </c>
      <c r="BP104">
        <f t="shared" si="89"/>
        <v>1</v>
      </c>
    </row>
    <row r="105" spans="1:68" s="140" customFormat="1" x14ac:dyDescent="0.25">
      <c r="A105" s="133">
        <v>163</v>
      </c>
      <c r="B105" s="134" t="str">
        <f t="shared" si="78"/>
        <v>University Dr</v>
      </c>
      <c r="C105" s="134" t="str">
        <f t="shared" si="78"/>
        <v>Farmer Ave</v>
      </c>
      <c r="D105" s="135">
        <f t="shared" si="86"/>
        <v>50.75</v>
      </c>
      <c r="E105" s="135">
        <f t="shared" si="79"/>
        <v>35.5</v>
      </c>
      <c r="F105" s="135">
        <f t="shared" si="80"/>
        <v>66</v>
      </c>
      <c r="G105" s="136">
        <f t="shared" si="50"/>
        <v>1.8591549295774648</v>
      </c>
      <c r="H105" s="212"/>
      <c r="I105" s="205">
        <f t="shared" si="87"/>
        <v>50.75</v>
      </c>
      <c r="J105" s="133"/>
      <c r="K105" s="133"/>
      <c r="L105" s="133"/>
      <c r="M105" s="133"/>
      <c r="N105" s="133"/>
      <c r="O105" s="133"/>
      <c r="P105" s="138" t="s">
        <v>353</v>
      </c>
      <c r="Q105" s="133">
        <f t="shared" si="81"/>
        <v>163</v>
      </c>
      <c r="R105" s="139">
        <f t="shared" ca="1" si="52"/>
        <v>0.2758628551827918</v>
      </c>
      <c r="S105" s="139">
        <f t="shared" ca="1" si="53"/>
        <v>7.8817957097555347E-2</v>
      </c>
      <c r="T105" s="139">
        <f t="shared" ca="1" si="54"/>
        <v>0.26600967996846764</v>
      </c>
      <c r="U105" s="139">
        <f t="shared" ca="1" si="55"/>
        <v>0.40886708396151994</v>
      </c>
      <c r="V105" s="139"/>
      <c r="W105" s="139"/>
      <c r="X105" s="139"/>
      <c r="Y105" s="139"/>
      <c r="Z105" s="139"/>
      <c r="AA105" s="139"/>
      <c r="AB105" s="139"/>
      <c r="AD105" s="141">
        <f t="shared" si="67"/>
        <v>203</v>
      </c>
      <c r="AE105" s="138">
        <f>SUMIF(Data!$U:$U,"="&amp;AV105,Data!$H:$H)/$AZ105</f>
        <v>71</v>
      </c>
      <c r="AF105" s="138">
        <f>SUMIF(Data!$U:$U,"="&amp;AW105,Data!$H:$H)/$BE105</f>
        <v>132</v>
      </c>
      <c r="AG105" s="137"/>
      <c r="AH105" s="141">
        <f t="shared" si="57"/>
        <v>203</v>
      </c>
      <c r="AI105" s="137">
        <f t="shared" si="82"/>
        <v>71</v>
      </c>
      <c r="AJ105" s="137">
        <f t="shared" si="83"/>
        <v>132</v>
      </c>
      <c r="AK105" s="137"/>
      <c r="AL105" s="137"/>
      <c r="AM105" s="137"/>
      <c r="AN105" s="137"/>
      <c r="AO105" s="137"/>
      <c r="AP105" s="137">
        <f>IF(ISERROR(MATCH($A105&amp;LEFT(AP$5,2),ErrCount!$L$2:$L$73,0)),1,0)</f>
        <v>1</v>
      </c>
      <c r="AQ105" s="137">
        <f>IF(ISERROR(MATCH($A105&amp;LEFT(AQ$5,2),ErrCount!$L$2:$L$73,0)),1,0)</f>
        <v>1</v>
      </c>
      <c r="AR105" s="137">
        <f>IF(ISERROR(MATCH($A105&amp;LEFT(AR$5,2),ErrCount!$L$2:$L$73,0)),1,0)</f>
        <v>1</v>
      </c>
      <c r="AS105" s="137">
        <f>IF(ISERROR(MATCH($A105&amp;LEFT(AS$5,2),ErrCount!$L$2:$L$73,0)),1,0)</f>
        <v>1</v>
      </c>
      <c r="AT105" s="137"/>
      <c r="AU105" s="137"/>
      <c r="AV105" s="137" t="str">
        <f t="shared" si="68"/>
        <v>163AMEW</v>
      </c>
      <c r="AW105" s="137" t="str">
        <f t="shared" si="69"/>
        <v>163PMEW</v>
      </c>
      <c r="AX105" s="137" t="str">
        <f t="shared" si="70"/>
        <v>163AMEW</v>
      </c>
      <c r="AY105" s="137" t="str">
        <f t="shared" si="71"/>
        <v>163PMEW</v>
      </c>
      <c r="AZ105" s="358">
        <f t="shared" si="64"/>
        <v>1</v>
      </c>
      <c r="BA105" s="21">
        <f>SUMIF(Data!$U:$U,"="&amp;$AX105,Data!I:I)/IF($BO105&lt;1,1,$BO105)</f>
        <v>23</v>
      </c>
      <c r="BB105" s="21">
        <f>SUMIF(Data!$U:$U,"="&amp;$AX105,Data!J:J)/IF($BO105&lt;1,1,$BO105)</f>
        <v>5</v>
      </c>
      <c r="BC105" s="21">
        <f>SUMIF(Data!$U:$U,"="&amp;$AX105,Data!K:K)/IF($BO105&lt;1,1,$BO105)</f>
        <v>23</v>
      </c>
      <c r="BD105" s="21">
        <f>SUMIF(Data!$U:$U,"="&amp;$AX105,Data!L:L)/IF($BO105&lt;1,1,$BO105)</f>
        <v>32</v>
      </c>
      <c r="BE105" s="358">
        <f t="shared" si="65"/>
        <v>1</v>
      </c>
      <c r="BF105" s="16">
        <f>SUMIF(Data!$U:$U,"="&amp;$AY105,Data!I:I)/IF($BP105&lt;1,1,$BP105)</f>
        <v>33</v>
      </c>
      <c r="BG105" s="16">
        <f>SUMIF(Data!$U:$U,"="&amp;$AY105,Data!J:J)/IF($BP105&lt;1,1,$BP105)</f>
        <v>11</v>
      </c>
      <c r="BH105" s="16">
        <f>SUMIF(Data!$U:$U,"="&amp;$AY105,Data!K:K)/IF($BP105&lt;1,1,$BP105)</f>
        <v>31</v>
      </c>
      <c r="BI105" s="16">
        <f>SUMIF(Data!$U:$U,"="&amp;$AY105,Data!L:L)/IF($BP105&lt;1,1,$BP105)</f>
        <v>51</v>
      </c>
      <c r="BJ105" s="142"/>
      <c r="BK105" s="140" t="b">
        <f t="shared" si="66"/>
        <v>1</v>
      </c>
      <c r="BL105" s="140" t="b">
        <f t="shared" si="84"/>
        <v>1</v>
      </c>
      <c r="BM105" t="b">
        <f t="shared" si="85"/>
        <v>1</v>
      </c>
      <c r="BN105">
        <v>46</v>
      </c>
      <c r="BO105">
        <f t="shared" si="88"/>
        <v>1</v>
      </c>
      <c r="BP105">
        <f t="shared" si="89"/>
        <v>1</v>
      </c>
    </row>
    <row r="106" spans="1:68" s="140" customFormat="1" x14ac:dyDescent="0.25">
      <c r="A106" s="133">
        <v>164</v>
      </c>
      <c r="B106" s="134" t="str">
        <f t="shared" si="78"/>
        <v>Southern Ave</v>
      </c>
      <c r="C106" s="134" t="str">
        <f t="shared" si="78"/>
        <v>McClintock Dr</v>
      </c>
      <c r="D106" s="135">
        <f t="shared" si="86"/>
        <v>18</v>
      </c>
      <c r="E106" s="135">
        <f t="shared" si="79"/>
        <v>11</v>
      </c>
      <c r="F106" s="135">
        <f t="shared" si="80"/>
        <v>25</v>
      </c>
      <c r="G106" s="136">
        <f t="shared" si="50"/>
        <v>2.2727272727272729</v>
      </c>
      <c r="H106" s="212"/>
      <c r="I106" s="205">
        <f t="shared" si="87"/>
        <v>18</v>
      </c>
      <c r="J106" s="133"/>
      <c r="K106" s="133"/>
      <c r="L106" s="133"/>
      <c r="M106" s="133"/>
      <c r="N106" s="133"/>
      <c r="O106" s="133"/>
      <c r="P106" s="138" t="s">
        <v>353</v>
      </c>
      <c r="Q106" s="133">
        <f t="shared" si="81"/>
        <v>164</v>
      </c>
      <c r="R106" s="139">
        <f t="shared" ca="1" si="52"/>
        <v>0.22222157634357623</v>
      </c>
      <c r="S106" s="139">
        <f t="shared" ca="1" si="53"/>
        <v>8.3333578351518292E-2</v>
      </c>
      <c r="T106" s="139">
        <f t="shared" ca="1" si="54"/>
        <v>0.27777727628563037</v>
      </c>
      <c r="U106" s="139">
        <f t="shared" ca="1" si="55"/>
        <v>0.90277757958267379</v>
      </c>
      <c r="V106" s="139"/>
      <c r="W106" s="139"/>
      <c r="X106" s="139"/>
      <c r="Y106" s="139"/>
      <c r="Z106" s="139"/>
      <c r="AA106" s="139"/>
      <c r="AB106" s="139"/>
      <c r="AD106" s="141">
        <f t="shared" si="67"/>
        <v>72</v>
      </c>
      <c r="AE106" s="138">
        <f>SUMIF(Data!$U:$U,"="&amp;AV106,Data!$H:$H)/$AZ106</f>
        <v>22</v>
      </c>
      <c r="AF106" s="138">
        <f>SUMIF(Data!$U:$U,"="&amp;AW106,Data!$H:$H)/$BE106</f>
        <v>50</v>
      </c>
      <c r="AG106" s="137"/>
      <c r="AH106" s="141">
        <f t="shared" si="57"/>
        <v>72</v>
      </c>
      <c r="AI106" s="137">
        <f t="shared" si="82"/>
        <v>22</v>
      </c>
      <c r="AJ106" s="137">
        <f t="shared" si="83"/>
        <v>50</v>
      </c>
      <c r="AK106" s="137"/>
      <c r="AL106" s="137"/>
      <c r="AM106" s="137"/>
      <c r="AN106" s="137"/>
      <c r="AO106" s="137"/>
      <c r="AP106" s="137">
        <f>IF(ISERROR(MATCH($A106&amp;LEFT(AP$5,2),ErrCount!$L$2:$L$73,0)),1,0)</f>
        <v>1</v>
      </c>
      <c r="AQ106" s="137">
        <f>IF(ISERROR(MATCH($A106&amp;LEFT(AQ$5,2),ErrCount!$L$2:$L$73,0)),1,0)</f>
        <v>1</v>
      </c>
      <c r="AR106" s="137">
        <f>IF(ISERROR(MATCH($A106&amp;LEFT(AR$5,2),ErrCount!$L$2:$L$73,0)),1,0)</f>
        <v>1</v>
      </c>
      <c r="AS106" s="137">
        <f>IF(ISERROR(MATCH($A106&amp;LEFT(AS$5,2),ErrCount!$L$2:$L$73,0)),1,0)</f>
        <v>1</v>
      </c>
      <c r="AT106" s="137"/>
      <c r="AU106" s="137"/>
      <c r="AV106" s="137" t="str">
        <f t="shared" si="68"/>
        <v>164AMEW</v>
      </c>
      <c r="AW106" s="137" t="str">
        <f t="shared" si="69"/>
        <v>164PMEW</v>
      </c>
      <c r="AX106" s="137" t="str">
        <f t="shared" si="70"/>
        <v>164AMEW</v>
      </c>
      <c r="AY106" s="137" t="str">
        <f t="shared" si="71"/>
        <v>164PMEW</v>
      </c>
      <c r="AZ106" s="358">
        <f t="shared" si="64"/>
        <v>1</v>
      </c>
      <c r="BA106" s="21">
        <f>SUMIF(Data!$U:$U,"="&amp;$AX106,Data!I:I)/IF($BO106&lt;1,1,$BO106)</f>
        <v>4</v>
      </c>
      <c r="BB106" s="21">
        <f>SUMIF(Data!$U:$U,"="&amp;$AX106,Data!J:J)/IF($BO106&lt;1,1,$BO106)</f>
        <v>2</v>
      </c>
      <c r="BC106" s="21">
        <f>SUMIF(Data!$U:$U,"="&amp;$AX106,Data!K:K)/IF($BO106&lt;1,1,$BO106)</f>
        <v>8</v>
      </c>
      <c r="BD106" s="21">
        <f>SUMIF(Data!$U:$U,"="&amp;$AX106,Data!L:L)/IF($BO106&lt;1,1,$BO106)</f>
        <v>21</v>
      </c>
      <c r="BE106" s="358">
        <f t="shared" si="65"/>
        <v>1</v>
      </c>
      <c r="BF106" s="16">
        <f>SUMIF(Data!$U:$U,"="&amp;$AY106,Data!I:I)/IF($BP106&lt;1,1,$BP106)</f>
        <v>12</v>
      </c>
      <c r="BG106" s="16">
        <f>SUMIF(Data!$U:$U,"="&amp;$AY106,Data!J:J)/IF($BP106&lt;1,1,$BP106)</f>
        <v>4</v>
      </c>
      <c r="BH106" s="16">
        <f>SUMIF(Data!$U:$U,"="&amp;$AY106,Data!K:K)/IF($BP106&lt;1,1,$BP106)</f>
        <v>12</v>
      </c>
      <c r="BI106" s="16">
        <f>SUMIF(Data!$U:$U,"="&amp;$AY106,Data!L:L)/IF($BP106&lt;1,1,$BP106)</f>
        <v>44</v>
      </c>
      <c r="BJ106" s="142"/>
      <c r="BK106" s="140" t="b">
        <f t="shared" si="66"/>
        <v>1</v>
      </c>
      <c r="BL106" s="140" t="b">
        <f t="shared" si="84"/>
        <v>1</v>
      </c>
      <c r="BM106" t="b">
        <f t="shared" si="85"/>
        <v>1</v>
      </c>
      <c r="BN106">
        <v>47</v>
      </c>
      <c r="BO106">
        <f t="shared" si="88"/>
        <v>1</v>
      </c>
      <c r="BP106">
        <f t="shared" si="89"/>
        <v>1</v>
      </c>
    </row>
    <row r="107" spans="1:68" s="140" customFormat="1" x14ac:dyDescent="0.25">
      <c r="A107" s="133">
        <v>165</v>
      </c>
      <c r="B107" s="134" t="str">
        <f t="shared" si="78"/>
        <v>University Dr</v>
      </c>
      <c r="C107" s="134" t="str">
        <f t="shared" si="78"/>
        <v>Priest Dr</v>
      </c>
      <c r="D107" s="135">
        <f t="shared" si="86"/>
        <v>13.75</v>
      </c>
      <c r="E107" s="135">
        <f t="shared" si="79"/>
        <v>14</v>
      </c>
      <c r="F107" s="135">
        <f t="shared" si="80"/>
        <v>13.5</v>
      </c>
      <c r="G107" s="136">
        <f t="shared" si="50"/>
        <v>0.9642857142857143</v>
      </c>
      <c r="H107" s="212"/>
      <c r="I107" s="205">
        <f t="shared" si="87"/>
        <v>13.75</v>
      </c>
      <c r="J107" s="133"/>
      <c r="K107" s="133"/>
      <c r="L107" s="133"/>
      <c r="M107" s="133"/>
      <c r="N107" s="133"/>
      <c r="O107" s="133"/>
      <c r="P107" s="138" t="s">
        <v>353</v>
      </c>
      <c r="Q107" s="133">
        <f t="shared" si="81"/>
        <v>165</v>
      </c>
      <c r="R107" s="139">
        <f t="shared" ca="1" si="52"/>
        <v>9.0908182961792636E-2</v>
      </c>
      <c r="S107" s="139">
        <f t="shared" ca="1" si="53"/>
        <v>0.12727265999704712</v>
      </c>
      <c r="T107" s="139">
        <f t="shared" ca="1" si="54"/>
        <v>0.21818091629489378</v>
      </c>
      <c r="U107" s="139">
        <f t="shared" ca="1" si="55"/>
        <v>0.56363726276640547</v>
      </c>
      <c r="V107" s="139"/>
      <c r="W107" s="139"/>
      <c r="X107" s="139"/>
      <c r="Y107" s="139"/>
      <c r="Z107" s="139"/>
      <c r="AA107" s="139"/>
      <c r="AB107" s="139"/>
      <c r="AD107" s="141">
        <f t="shared" si="67"/>
        <v>55</v>
      </c>
      <c r="AE107" s="138">
        <f>SUMIF(Data!$U:$U,"="&amp;AV107,Data!$H:$H)/$AZ107</f>
        <v>28</v>
      </c>
      <c r="AF107" s="138">
        <f>SUMIF(Data!$U:$U,"="&amp;AW107,Data!$H:$H)/$BE107</f>
        <v>27</v>
      </c>
      <c r="AG107" s="137"/>
      <c r="AH107" s="141">
        <f t="shared" si="57"/>
        <v>55</v>
      </c>
      <c r="AI107" s="137">
        <f t="shared" si="82"/>
        <v>28</v>
      </c>
      <c r="AJ107" s="137">
        <f t="shared" si="83"/>
        <v>27</v>
      </c>
      <c r="AK107" s="137"/>
      <c r="AL107" s="137"/>
      <c r="AM107" s="137"/>
      <c r="AN107" s="137"/>
      <c r="AO107" s="137"/>
      <c r="AP107" s="137">
        <f>IF(ISERROR(MATCH($A107&amp;LEFT(AP$5,2),ErrCount!$L$2:$L$73,0)),1,0)</f>
        <v>1</v>
      </c>
      <c r="AQ107" s="137">
        <f>IF(ISERROR(MATCH($A107&amp;LEFT(AQ$5,2),ErrCount!$L$2:$L$73,0)),1,0)</f>
        <v>1</v>
      </c>
      <c r="AR107" s="137">
        <f>IF(ISERROR(MATCH($A107&amp;LEFT(AR$5,2),ErrCount!$L$2:$L$73,0)),1,0)</f>
        <v>1</v>
      </c>
      <c r="AS107" s="137">
        <f>IF(ISERROR(MATCH($A107&amp;LEFT(AS$5,2),ErrCount!$L$2:$L$73,0)),1,0)</f>
        <v>1</v>
      </c>
      <c r="AT107" s="137"/>
      <c r="AU107" s="137"/>
      <c r="AV107" s="137" t="str">
        <f t="shared" si="68"/>
        <v>165AMEW</v>
      </c>
      <c r="AW107" s="137" t="str">
        <f t="shared" si="69"/>
        <v>165PMEW</v>
      </c>
      <c r="AX107" s="137" t="str">
        <f t="shared" si="70"/>
        <v>165AMEW</v>
      </c>
      <c r="AY107" s="137" t="str">
        <f t="shared" si="71"/>
        <v>165PMEW</v>
      </c>
      <c r="AZ107" s="358">
        <f t="shared" si="64"/>
        <v>1</v>
      </c>
      <c r="BA107" s="21">
        <f>SUMIF(Data!$U:$U,"="&amp;$AX107,Data!I:I)/IF($BO107&lt;1,1,$BO107)</f>
        <v>2</v>
      </c>
      <c r="BB107" s="21">
        <f>SUMIF(Data!$U:$U,"="&amp;$AX107,Data!J:J)/IF($BO107&lt;1,1,$BO107)</f>
        <v>5</v>
      </c>
      <c r="BC107" s="21">
        <f>SUMIF(Data!$U:$U,"="&amp;$AX107,Data!K:K)/IF($BO107&lt;1,1,$BO107)</f>
        <v>3</v>
      </c>
      <c r="BD107" s="21">
        <f>SUMIF(Data!$U:$U,"="&amp;$AX107,Data!L:L)/IF($BO107&lt;1,1,$BO107)</f>
        <v>11</v>
      </c>
      <c r="BE107" s="358">
        <f t="shared" si="65"/>
        <v>1</v>
      </c>
      <c r="BF107" s="16">
        <f>SUMIF(Data!$U:$U,"="&amp;$AY107,Data!I:I)/IF($BP107&lt;1,1,$BP107)</f>
        <v>3</v>
      </c>
      <c r="BG107" s="16">
        <f>SUMIF(Data!$U:$U,"="&amp;$AY107,Data!J:J)/IF($BP107&lt;1,1,$BP107)</f>
        <v>2</v>
      </c>
      <c r="BH107" s="16">
        <f>SUMIF(Data!$U:$U,"="&amp;$AY107,Data!K:K)/IF($BP107&lt;1,1,$BP107)</f>
        <v>9</v>
      </c>
      <c r="BI107" s="16">
        <f>SUMIF(Data!$U:$U,"="&amp;$AY107,Data!L:L)/IF($BP107&lt;1,1,$BP107)</f>
        <v>20</v>
      </c>
      <c r="BJ107" s="142"/>
      <c r="BK107" s="140" t="b">
        <f t="shared" si="66"/>
        <v>1</v>
      </c>
      <c r="BL107" s="140" t="b">
        <f t="shared" si="84"/>
        <v>1</v>
      </c>
      <c r="BM107" t="b">
        <f t="shared" si="85"/>
        <v>1</v>
      </c>
      <c r="BN107">
        <v>48</v>
      </c>
      <c r="BO107">
        <f t="shared" si="88"/>
        <v>1</v>
      </c>
      <c r="BP107">
        <f t="shared" si="89"/>
        <v>1</v>
      </c>
    </row>
    <row r="108" spans="1:68" s="140" customFormat="1" x14ac:dyDescent="0.25">
      <c r="A108" s="133"/>
      <c r="B108" s="134"/>
      <c r="C108" s="134"/>
      <c r="D108" s="135"/>
      <c r="E108" s="135"/>
      <c r="F108" s="135"/>
      <c r="G108" s="136"/>
      <c r="H108" s="212"/>
      <c r="I108" s="205"/>
      <c r="J108" s="133"/>
      <c r="K108" s="133"/>
      <c r="L108" s="133"/>
      <c r="M108" s="133"/>
      <c r="N108" s="133"/>
      <c r="O108" s="133"/>
      <c r="P108" s="138"/>
      <c r="Q108" s="133"/>
      <c r="R108" s="139"/>
      <c r="S108" s="139"/>
      <c r="T108" s="139"/>
      <c r="U108" s="139"/>
      <c r="V108" s="139"/>
      <c r="W108" s="139"/>
      <c r="X108" s="139"/>
      <c r="Y108" s="139"/>
      <c r="Z108" s="139"/>
      <c r="AA108" s="139"/>
      <c r="AB108" s="139"/>
      <c r="AD108" s="141"/>
      <c r="AE108" s="138"/>
      <c r="AF108" s="138"/>
      <c r="AG108" s="137"/>
      <c r="AH108" s="137"/>
      <c r="AI108" s="137"/>
      <c r="AJ108" s="137"/>
      <c r="AK108" s="137"/>
      <c r="AL108" s="137"/>
      <c r="AM108" s="137"/>
      <c r="AN108" s="137"/>
      <c r="AO108" s="137"/>
      <c r="AP108" s="137"/>
      <c r="AQ108" s="137"/>
      <c r="AR108" s="137"/>
      <c r="AS108" s="137"/>
      <c r="AT108" s="137"/>
      <c r="AU108" s="137"/>
      <c r="AV108" s="137"/>
      <c r="AW108" s="137"/>
      <c r="AX108" s="137"/>
      <c r="AY108" s="137"/>
      <c r="AZ108" s="358"/>
      <c r="BA108" s="21"/>
      <c r="BB108" s="21"/>
      <c r="BC108" s="21"/>
      <c r="BD108" s="21"/>
      <c r="BE108" s="358"/>
      <c r="BF108" s="16"/>
      <c r="BG108" s="16"/>
      <c r="BH108" s="16"/>
      <c r="BI108" s="16"/>
      <c r="BJ108" s="142"/>
      <c r="BM108"/>
      <c r="BN108"/>
      <c r="BO108"/>
      <c r="BP108"/>
    </row>
    <row r="109" spans="1:68" s="140" customFormat="1" x14ac:dyDescent="0.25">
      <c r="A109" s="133"/>
      <c r="B109" s="134"/>
      <c r="C109" s="134"/>
      <c r="D109" s="135"/>
      <c r="E109" s="135"/>
      <c r="F109" s="135"/>
      <c r="G109" s="136"/>
      <c r="H109" s="212"/>
      <c r="I109" s="205"/>
      <c r="J109" s="133"/>
      <c r="K109" s="133"/>
      <c r="L109" s="133"/>
      <c r="M109" s="133"/>
      <c r="N109" s="133"/>
      <c r="O109" s="133"/>
      <c r="P109" s="138"/>
      <c r="Q109" s="133"/>
      <c r="R109" s="139"/>
      <c r="S109" s="139"/>
      <c r="T109" s="139"/>
      <c r="U109" s="139"/>
      <c r="V109" s="139"/>
      <c r="W109" s="139"/>
      <c r="X109" s="139"/>
      <c r="Y109" s="139"/>
      <c r="Z109" s="139"/>
      <c r="AA109" s="139"/>
      <c r="AB109" s="139"/>
      <c r="AD109" s="141"/>
      <c r="AE109" s="138"/>
      <c r="AF109" s="138"/>
      <c r="AG109" s="137"/>
      <c r="AH109" s="137"/>
      <c r="AI109" s="137"/>
      <c r="AJ109" s="137"/>
      <c r="AK109" s="137"/>
      <c r="AL109" s="137"/>
      <c r="AM109" s="137"/>
      <c r="AN109" s="137"/>
      <c r="AO109" s="137"/>
      <c r="AP109" s="137"/>
      <c r="AQ109" s="137"/>
      <c r="AR109" s="137"/>
      <c r="AS109" s="137"/>
      <c r="AT109" s="137"/>
      <c r="AU109" s="137"/>
      <c r="AV109" s="137"/>
      <c r="AW109" s="137"/>
      <c r="AX109" s="137"/>
      <c r="AY109" s="137"/>
      <c r="AZ109" s="358"/>
      <c r="BA109" s="21"/>
      <c r="BB109" s="21"/>
      <c r="BC109" s="21"/>
      <c r="BD109" s="21"/>
      <c r="BE109" s="358"/>
      <c r="BF109" s="16"/>
      <c r="BG109" s="16"/>
      <c r="BH109" s="16"/>
      <c r="BI109" s="16"/>
      <c r="BJ109" s="142"/>
      <c r="BM109"/>
      <c r="BN109"/>
      <c r="BO109"/>
      <c r="BP109"/>
    </row>
    <row r="110" spans="1:68" s="140" customFormat="1" x14ac:dyDescent="0.25">
      <c r="A110" s="133"/>
      <c r="B110" s="134"/>
      <c r="C110" s="134"/>
      <c r="D110" s="135"/>
      <c r="E110" s="135"/>
      <c r="F110" s="135"/>
      <c r="G110" s="136"/>
      <c r="H110" s="212"/>
      <c r="I110" s="205"/>
      <c r="J110" s="133"/>
      <c r="K110" s="133"/>
      <c r="L110" s="133"/>
      <c r="M110" s="133"/>
      <c r="N110" s="133"/>
      <c r="O110" s="133"/>
      <c r="P110" s="138"/>
      <c r="Q110" s="133"/>
      <c r="R110" s="139"/>
      <c r="S110" s="139"/>
      <c r="T110" s="139"/>
      <c r="U110" s="139"/>
      <c r="V110" s="139"/>
      <c r="W110" s="139"/>
      <c r="X110" s="139"/>
      <c r="Y110" s="139"/>
      <c r="Z110" s="139"/>
      <c r="AA110" s="139"/>
      <c r="AB110" s="139"/>
      <c r="AD110" s="141"/>
      <c r="AE110" s="138"/>
      <c r="AF110" s="138"/>
      <c r="AG110" s="137"/>
      <c r="AH110" s="137"/>
      <c r="AI110" s="137"/>
      <c r="AJ110" s="137"/>
      <c r="AK110" s="137"/>
      <c r="AL110" s="137"/>
      <c r="AM110" s="137"/>
      <c r="AN110" s="137"/>
      <c r="AO110" s="137"/>
      <c r="AP110" s="137"/>
      <c r="AQ110" s="137"/>
      <c r="AR110" s="137"/>
      <c r="AS110" s="137"/>
      <c r="AT110" s="137"/>
      <c r="AU110" s="137"/>
      <c r="AV110" s="137"/>
      <c r="AW110" s="137"/>
      <c r="AX110" s="137"/>
      <c r="AY110" s="137"/>
      <c r="AZ110" s="358"/>
      <c r="BA110" s="21"/>
      <c r="BB110" s="21"/>
      <c r="BC110" s="21"/>
      <c r="BD110" s="21"/>
      <c r="BE110" s="358"/>
      <c r="BF110" s="16"/>
      <c r="BG110" s="16"/>
      <c r="BH110" s="16"/>
      <c r="BI110" s="16"/>
      <c r="BJ110" s="142"/>
      <c r="BM110"/>
      <c r="BN110"/>
      <c r="BO110"/>
      <c r="BP110"/>
    </row>
    <row r="111" spans="1:68" s="140" customFormat="1" x14ac:dyDescent="0.25">
      <c r="A111" s="133"/>
      <c r="B111" s="134"/>
      <c r="C111" s="134"/>
      <c r="D111" s="135"/>
      <c r="E111" s="135"/>
      <c r="F111" s="135"/>
      <c r="G111" s="136"/>
      <c r="H111" s="212"/>
      <c r="I111" s="205"/>
      <c r="J111" s="133"/>
      <c r="K111" s="133"/>
      <c r="L111" s="133"/>
      <c r="M111" s="133"/>
      <c r="N111" s="133"/>
      <c r="O111" s="133"/>
      <c r="P111" s="138"/>
      <c r="Q111" s="133"/>
      <c r="R111" s="139"/>
      <c r="S111" s="139"/>
      <c r="T111" s="139"/>
      <c r="U111" s="139"/>
      <c r="V111" s="139"/>
      <c r="W111" s="139"/>
      <c r="X111" s="139"/>
      <c r="Y111" s="139"/>
      <c r="Z111" s="139"/>
      <c r="AA111" s="139"/>
      <c r="AB111" s="139"/>
      <c r="AD111" s="141"/>
      <c r="AE111" s="138"/>
      <c r="AF111" s="138"/>
      <c r="AG111" s="137"/>
      <c r="AH111" s="137"/>
      <c r="AI111" s="137"/>
      <c r="AJ111" s="137"/>
      <c r="AK111" s="137"/>
      <c r="AL111" s="137"/>
      <c r="AM111" s="137"/>
      <c r="AN111" s="137"/>
      <c r="AO111" s="137"/>
      <c r="AP111" s="137"/>
      <c r="AQ111" s="137"/>
      <c r="AR111" s="137"/>
      <c r="AS111" s="137"/>
      <c r="AT111" s="137"/>
      <c r="AU111" s="137"/>
      <c r="AV111" s="137"/>
      <c r="AW111" s="137"/>
      <c r="AX111" s="137"/>
      <c r="AY111" s="137"/>
      <c r="AZ111" s="358"/>
      <c r="BA111" s="21"/>
      <c r="BB111" s="21"/>
      <c r="BC111" s="21"/>
      <c r="BD111" s="21"/>
      <c r="BE111" s="358"/>
      <c r="BF111" s="16"/>
      <c r="BG111" s="16"/>
      <c r="BH111" s="16"/>
      <c r="BI111" s="16"/>
      <c r="BJ111" s="142"/>
      <c r="BM111"/>
      <c r="BN111"/>
      <c r="BO111"/>
      <c r="BP111"/>
    </row>
    <row r="112" spans="1:68" s="140" customFormat="1" x14ac:dyDescent="0.25">
      <c r="A112" s="133"/>
      <c r="B112" s="134"/>
      <c r="C112" s="134"/>
      <c r="D112" s="135"/>
      <c r="E112" s="135"/>
      <c r="F112" s="135"/>
      <c r="G112" s="136"/>
      <c r="H112" s="212"/>
      <c r="I112" s="205"/>
      <c r="J112" s="133"/>
      <c r="K112" s="133"/>
      <c r="L112" s="133"/>
      <c r="M112" s="133"/>
      <c r="N112" s="133"/>
      <c r="O112" s="133"/>
      <c r="P112" s="138"/>
      <c r="Q112" s="133"/>
      <c r="R112" s="139"/>
      <c r="S112" s="139"/>
      <c r="T112" s="139"/>
      <c r="U112" s="139"/>
      <c r="V112" s="139"/>
      <c r="W112" s="139"/>
      <c r="X112" s="139"/>
      <c r="Y112" s="139"/>
      <c r="Z112" s="139"/>
      <c r="AA112" s="139"/>
      <c r="AB112" s="139"/>
      <c r="AD112" s="141"/>
      <c r="AE112" s="138"/>
      <c r="AF112" s="138"/>
      <c r="AG112" s="137"/>
      <c r="AH112" s="137"/>
      <c r="AI112" s="137"/>
      <c r="AJ112" s="137"/>
      <c r="AK112" s="137"/>
      <c r="AL112" s="137"/>
      <c r="AM112" s="137"/>
      <c r="AN112" s="137"/>
      <c r="AO112" s="137"/>
      <c r="AP112" s="137"/>
      <c r="AQ112" s="137"/>
      <c r="AR112" s="137"/>
      <c r="AS112" s="137"/>
      <c r="AT112" s="137"/>
      <c r="AU112" s="137"/>
      <c r="AV112" s="137"/>
      <c r="AW112" s="137"/>
      <c r="AX112" s="137"/>
      <c r="AY112" s="137"/>
      <c r="AZ112" s="358"/>
      <c r="BA112" s="21"/>
      <c r="BB112" s="21"/>
      <c r="BC112" s="21"/>
      <c r="BD112" s="21"/>
      <c r="BE112" s="358"/>
      <c r="BF112" s="16"/>
      <c r="BG112" s="16"/>
      <c r="BH112" s="16"/>
      <c r="BI112" s="16"/>
      <c r="BJ112" s="142"/>
      <c r="BM112"/>
      <c r="BN112"/>
      <c r="BO112"/>
      <c r="BP112"/>
    </row>
    <row r="113" spans="1:68" s="140" customFormat="1" x14ac:dyDescent="0.25">
      <c r="A113" s="133"/>
      <c r="B113" s="134"/>
      <c r="C113" s="134"/>
      <c r="D113" s="135"/>
      <c r="E113" s="135"/>
      <c r="F113" s="135"/>
      <c r="G113" s="136"/>
      <c r="H113" s="212"/>
      <c r="I113" s="205"/>
      <c r="J113" s="133"/>
      <c r="K113" s="133"/>
      <c r="L113" s="133"/>
      <c r="M113" s="133"/>
      <c r="N113" s="133"/>
      <c r="O113" s="133"/>
      <c r="P113" s="138"/>
      <c r="Q113" s="133"/>
      <c r="R113" s="139"/>
      <c r="S113" s="139"/>
      <c r="T113" s="139"/>
      <c r="U113" s="139"/>
      <c r="V113" s="139"/>
      <c r="W113" s="139"/>
      <c r="X113" s="139"/>
      <c r="Y113" s="139"/>
      <c r="Z113" s="139"/>
      <c r="AA113" s="139"/>
      <c r="AB113" s="139"/>
      <c r="AD113" s="141"/>
      <c r="AE113" s="138"/>
      <c r="AF113" s="138"/>
      <c r="AG113" s="137"/>
      <c r="AH113" s="137"/>
      <c r="AI113" s="137"/>
      <c r="AJ113" s="137"/>
      <c r="AK113" s="137"/>
      <c r="AL113" s="137"/>
      <c r="AM113" s="137"/>
      <c r="AN113" s="137"/>
      <c r="AO113" s="137"/>
      <c r="AP113" s="137"/>
      <c r="AQ113" s="137"/>
      <c r="AR113" s="137"/>
      <c r="AS113" s="137"/>
      <c r="AT113" s="137"/>
      <c r="AU113" s="137"/>
      <c r="AV113" s="137"/>
      <c r="AW113" s="137"/>
      <c r="AX113" s="137"/>
      <c r="AY113" s="137"/>
      <c r="AZ113" s="358"/>
      <c r="BA113" s="21"/>
      <c r="BB113" s="21"/>
      <c r="BC113" s="21"/>
      <c r="BD113" s="21"/>
      <c r="BE113" s="358"/>
      <c r="BF113" s="16"/>
      <c r="BG113" s="16"/>
      <c r="BH113" s="16"/>
      <c r="BI113" s="16"/>
      <c r="BJ113" s="142"/>
      <c r="BM113"/>
      <c r="BN113"/>
      <c r="BO113"/>
      <c r="BP113"/>
    </row>
    <row r="114" spans="1:68" x14ac:dyDescent="0.25">
      <c r="A114" t="s">
        <v>195</v>
      </c>
      <c r="B114" t="s">
        <v>195</v>
      </c>
      <c r="C114" t="s">
        <v>195</v>
      </c>
      <c r="D114" s="16" t="s">
        <v>195</v>
      </c>
      <c r="E114" s="16" t="s">
        <v>195</v>
      </c>
      <c r="F114" s="16" t="s">
        <v>195</v>
      </c>
      <c r="R114" t="s">
        <v>195</v>
      </c>
      <c r="S114" t="s">
        <v>195</v>
      </c>
      <c r="T114" t="s">
        <v>195</v>
      </c>
      <c r="U114" t="s">
        <v>195</v>
      </c>
      <c r="AD114" s="16" t="s">
        <v>195</v>
      </c>
      <c r="AE114" t="s">
        <v>195</v>
      </c>
      <c r="AF114" t="s">
        <v>195</v>
      </c>
      <c r="AH114" t="s">
        <v>195</v>
      </c>
      <c r="AI114" t="s">
        <v>195</v>
      </c>
      <c r="AJ114" t="s">
        <v>195</v>
      </c>
    </row>
    <row r="115" spans="1:68" x14ac:dyDescent="0.25">
      <c r="A115" s="10" t="s">
        <v>52</v>
      </c>
      <c r="B115" s="10"/>
      <c r="C115" s="10"/>
      <c r="D115" s="9">
        <f ca="1">COUNTIF(D6:D59,"&gt;0")</f>
        <v>48</v>
      </c>
      <c r="E115" s="9">
        <f ca="1">COUNTIF(E6:E59,"&gt;0")</f>
        <v>44</v>
      </c>
      <c r="F115" s="9">
        <f ca="1">COUNTIF(F6:F59,"&gt;0")</f>
        <v>42</v>
      </c>
      <c r="AD115" s="16">
        <f ca="1">COUNTIF(AD6:AD59,"&gt;0")</f>
        <v>48</v>
      </c>
      <c r="AE115" s="16">
        <f ca="1">COUNTIF(AE6:AE59,"&gt;0")</f>
        <v>44</v>
      </c>
      <c r="AF115" s="16">
        <f ca="1">COUNTIF(AF6:AF59,"&gt;0")</f>
        <v>42</v>
      </c>
      <c r="AG115" s="16"/>
      <c r="AH115" s="16">
        <f ca="1">COUNTIF(AH6:AH59,"&gt;0")</f>
        <v>48</v>
      </c>
      <c r="AI115" s="16">
        <f ca="1">COUNTIF(AI6:AI59,"&gt;0")</f>
        <v>44</v>
      </c>
      <c r="AJ115" s="16">
        <f ca="1">COUNTIF(AJ6:AJ59,"&gt;0")</f>
        <v>42</v>
      </c>
      <c r="AK115" s="16"/>
      <c r="AL115" s="16"/>
      <c r="AM115" s="16"/>
      <c r="AN115" s="16"/>
      <c r="AO115" s="16"/>
      <c r="AP115" s="16"/>
      <c r="AQ115" s="16"/>
      <c r="AR115" s="16"/>
      <c r="AS115" s="16"/>
      <c r="AT115" s="16"/>
      <c r="AU115" s="16"/>
      <c r="AV115" s="16"/>
      <c r="AW115" s="16"/>
      <c r="AX115" s="16"/>
      <c r="AY115" s="16"/>
      <c r="AZ115" s="311"/>
      <c r="BA115" s="16"/>
      <c r="BB115" s="16"/>
      <c r="BC115" s="16"/>
      <c r="BD115" s="16"/>
      <c r="BE115" s="311"/>
    </row>
    <row r="116" spans="1:68"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09"/>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f>IF(NOT(ISBLANK(S114)),COUNTA($A114:S114),"")</f>
        <v>8</v>
      </c>
      <c r="T116" s="28">
        <f>IF(NOT(ISBLANK(T114)),COUNTA($A114:T114),"")</f>
        <v>9</v>
      </c>
      <c r="U116" s="28">
        <f>IF(NOT(ISBLANK(U114)),COUNTA($A114:U114),"")</f>
        <v>10</v>
      </c>
      <c r="V116" s="28"/>
      <c r="W116" s="28"/>
      <c r="X116" s="28"/>
      <c r="Y116" s="28"/>
      <c r="Z116" s="28"/>
      <c r="AA116" s="28"/>
      <c r="AB116" s="28"/>
      <c r="AC116" s="28" t="str">
        <f>IF(NOT(ISBLANK(AC114)),COUNTA($A114:AC114),"")</f>
        <v/>
      </c>
      <c r="AD116" s="28">
        <f>IF(NOT(ISBLANK(AD114)),COUNTA($A114:AD114),"")</f>
        <v>11</v>
      </c>
      <c r="AE116" s="28">
        <f>IF(NOT(ISBLANK(AE114)),COUNTA($A114:AE114),"")</f>
        <v>12</v>
      </c>
      <c r="AF116" s="28">
        <f>IF(NOT(ISBLANK(AF114)),COUNTA($A114:AF114),"")</f>
        <v>13</v>
      </c>
      <c r="AG116" s="28" t="str">
        <f>IF(NOT(ISBLANK(AG114)),COUNTA($A114:AG114),"")</f>
        <v/>
      </c>
      <c r="AH116" s="28">
        <f>IF(NOT(ISBLANK(AH114)),COUNTA($A114:AH114),"")</f>
        <v>14</v>
      </c>
      <c r="AI116" s="28">
        <f>IF(NOT(ISBLANK(AI114)),COUNTA($A114:AI114),"")</f>
        <v>15</v>
      </c>
      <c r="AJ116" s="28">
        <f>IF(NOT(ISBLANK(AJ114)),COUNTA($A114:AJ114),"")</f>
        <v>16</v>
      </c>
      <c r="AK116" s="28" t="str">
        <f>IF(NOT(ISBLANK(AK114)),COUNTA($A114:AK114),"")</f>
        <v/>
      </c>
      <c r="AL116" s="28"/>
      <c r="AM116" s="28"/>
      <c r="AN116" s="28"/>
      <c r="AO116" s="28"/>
      <c r="AP116" s="28"/>
      <c r="AQ116" s="28"/>
      <c r="AR116" s="28"/>
      <c r="AS116" s="28"/>
      <c r="AT116" s="28"/>
      <c r="AU116" s="28"/>
      <c r="AV116" s="28"/>
      <c r="AW116" s="28"/>
      <c r="AX116" s="28"/>
      <c r="AY116" s="28"/>
      <c r="AZ116" s="360"/>
      <c r="BA116" s="28"/>
      <c r="BB116" s="28"/>
      <c r="BC116" s="28"/>
      <c r="BD116" s="28"/>
      <c r="BE116" s="360"/>
      <c r="BF116" s="28"/>
      <c r="BG116" s="28"/>
      <c r="BH116" s="28"/>
      <c r="BI116" s="28"/>
    </row>
    <row r="117" spans="1:68" s="68" customFormat="1" x14ac:dyDescent="0.25">
      <c r="A117" s="67" t="s">
        <v>200</v>
      </c>
      <c r="E117" s="71">
        <f>AE117/2</f>
        <v>541</v>
      </c>
      <c r="F117" s="69"/>
      <c r="G117" s="69"/>
      <c r="H117" s="71"/>
      <c r="I117" s="208"/>
      <c r="J117" s="69"/>
      <c r="K117" s="69"/>
      <c r="L117" s="69"/>
      <c r="M117" s="69"/>
      <c r="N117" s="69"/>
      <c r="O117" s="69"/>
      <c r="P117" s="69"/>
      <c r="Q117" s="69"/>
      <c r="AE117" s="71">
        <f>SUMPRODUCT(Data!$H$2:$H$2712,Data!$AA$2:$AA$2712)</f>
        <v>1082</v>
      </c>
      <c r="AF117" s="70"/>
      <c r="AZ117" s="265"/>
      <c r="BE117" s="265"/>
      <c r="BF117" s="69"/>
      <c r="BG117" s="69"/>
      <c r="BH117" s="69"/>
      <c r="BI117" s="69"/>
      <c r="BJ117" s="69"/>
      <c r="BN117"/>
      <c r="BO117"/>
      <c r="BP117" s="16"/>
    </row>
    <row r="118" spans="1:68" s="68" customFormat="1" x14ac:dyDescent="0.25">
      <c r="A118" s="67" t="s">
        <v>201</v>
      </c>
      <c r="E118" s="69"/>
      <c r="F118" s="71">
        <f>AF118/2</f>
        <v>458</v>
      </c>
      <c r="G118" s="69"/>
      <c r="H118" s="71"/>
      <c r="I118" s="208"/>
      <c r="J118" s="69"/>
      <c r="K118" s="69"/>
      <c r="L118" s="69"/>
      <c r="M118" s="69"/>
      <c r="N118" s="69"/>
      <c r="O118" s="69"/>
      <c r="P118" s="69"/>
      <c r="Q118" s="69"/>
      <c r="AE118" s="70"/>
      <c r="AF118" s="71">
        <f>SUMPRODUCT(Data!$H$2:$H$2712,Data!$AB$2:$AB$2712)</f>
        <v>916</v>
      </c>
      <c r="AZ118" s="265"/>
      <c r="BE118" s="265"/>
      <c r="BF118" s="69"/>
      <c r="BG118" s="69"/>
      <c r="BH118" s="69"/>
      <c r="BI118" s="69"/>
      <c r="BJ118" s="69"/>
      <c r="BN118"/>
      <c r="BO118"/>
      <c r="BP118" s="16"/>
    </row>
    <row r="119" spans="1:68" x14ac:dyDescent="0.25">
      <c r="A119" s="28"/>
    </row>
    <row r="120" spans="1:68" x14ac:dyDescent="0.25">
      <c r="A120" s="10" t="s">
        <v>53</v>
      </c>
      <c r="B120" s="10"/>
      <c r="C120" s="10"/>
      <c r="J120" s="29"/>
      <c r="AD120" s="29"/>
    </row>
    <row r="121" spans="1:68" x14ac:dyDescent="0.25">
      <c r="A121" t="s">
        <v>54</v>
      </c>
      <c r="AD121" s="16">
        <f>MATCH(AD123,sumdata_row_name,0)</f>
        <v>22</v>
      </c>
      <c r="AE121" s="16">
        <f>MATCH(AE123,sumdata_row_name,0)</f>
        <v>20</v>
      </c>
      <c r="AF121" s="16">
        <f>MATCH(AF123,sumdata_row_name,0)</f>
        <v>21</v>
      </c>
      <c r="AG121" s="16"/>
      <c r="AH121" s="16"/>
      <c r="AI121" s="16"/>
      <c r="AJ121" s="16"/>
      <c r="AK121" s="16"/>
      <c r="AL121" s="16"/>
      <c r="AM121" s="16"/>
      <c r="AN121" s="16"/>
      <c r="AO121" s="16"/>
      <c r="AP121" s="16"/>
      <c r="AQ121" s="16"/>
      <c r="AR121" s="16"/>
      <c r="AS121" s="16"/>
      <c r="AT121" s="16"/>
      <c r="AU121" s="16"/>
      <c r="AV121" s="16"/>
      <c r="AW121" s="16"/>
      <c r="AX121" s="16"/>
      <c r="AY121" s="16"/>
      <c r="AZ121" s="311"/>
      <c r="BA121" s="16"/>
      <c r="BB121" s="16"/>
      <c r="BC121" s="16"/>
      <c r="BD121" s="16"/>
      <c r="BE121" s="311"/>
    </row>
    <row r="122" spans="1:68" x14ac:dyDescent="0.25">
      <c r="A122" t="s">
        <v>55</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311"/>
      <c r="BA122" s="16"/>
      <c r="BB122" s="16"/>
      <c r="BC122" s="16"/>
      <c r="BD122" s="16"/>
      <c r="BE122" s="311"/>
    </row>
    <row r="123" spans="1:68" x14ac:dyDescent="0.25">
      <c r="A123" t="s">
        <v>56</v>
      </c>
      <c r="AD123" s="30" t="s">
        <v>57</v>
      </c>
      <c r="AE123" t="s">
        <v>21</v>
      </c>
      <c r="AF123" t="s">
        <v>22</v>
      </c>
    </row>
    <row r="124" spans="1:68" x14ac:dyDescent="0.25">
      <c r="A124" t="s">
        <v>58</v>
      </c>
    </row>
    <row r="125" spans="1:68" x14ac:dyDescent="0.25">
      <c r="A125" t="s">
        <v>59</v>
      </c>
    </row>
    <row r="129" spans="1:65" x14ac:dyDescent="0.25">
      <c r="A129" s="31" t="s">
        <v>60</v>
      </c>
    </row>
    <row r="130" spans="1:65"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4"/>
      <c r="AE130" s="34"/>
      <c r="AF130" s="34"/>
      <c r="AG130" s="62"/>
      <c r="AH130" s="62"/>
      <c r="AI130" s="62"/>
      <c r="AJ130" s="62"/>
      <c r="AK130" s="62"/>
      <c r="AL130" s="62"/>
      <c r="AM130" s="62"/>
      <c r="AN130" s="62"/>
      <c r="AO130" s="62"/>
      <c r="AP130" s="62"/>
      <c r="AQ130" s="62"/>
      <c r="AR130" s="62"/>
      <c r="AS130" s="62"/>
      <c r="AT130" s="62"/>
      <c r="AU130" s="62"/>
      <c r="AV130" s="62"/>
      <c r="AW130" s="62"/>
      <c r="AX130" s="62"/>
      <c r="AY130" s="62"/>
      <c r="AZ130" s="361"/>
      <c r="BA130" s="62"/>
      <c r="BB130" s="62"/>
      <c r="BC130" s="62"/>
      <c r="BD130" s="62"/>
      <c r="BE130" s="361"/>
      <c r="BK130" s="35"/>
      <c r="BL130" s="35"/>
      <c r="BM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P204"/>
  <sheetViews>
    <sheetView zoomScale="60" zoomScaleNormal="60" workbookViewId="0">
      <selection activeCell="AE1" sqref="AE1"/>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19" width="7" customWidth="1"/>
    <col min="20" max="20" width="7.5546875" customWidth="1"/>
    <col min="21" max="21" width="6.88671875" customWidth="1"/>
    <col min="22" max="22" width="10.21875" customWidth="1"/>
    <col min="23" max="28" width="2.6640625" customWidth="1"/>
    <col min="29" max="29" width="1.44140625" customWidth="1"/>
    <col min="30" max="30" width="6.33203125" style="16" customWidth="1"/>
    <col min="31" max="32" width="6.5546875" customWidth="1"/>
    <col min="33" max="33" width="1.5546875" customWidth="1"/>
    <col min="34" max="36" width="6.5546875" customWidth="1"/>
    <col min="37" max="37" width="1.6640625" customWidth="1"/>
    <col min="38" max="40" width="2.6640625" customWidth="1"/>
    <col min="41" max="41" width="1.6640625" customWidth="1"/>
    <col min="42" max="45" width="6.5546875" customWidth="1"/>
    <col min="46" max="47" width="2.6640625" customWidth="1"/>
    <col min="48" max="48" width="7.5546875" bestFit="1" customWidth="1"/>
    <col min="49" max="49" width="7.44140625" bestFit="1" customWidth="1"/>
    <col min="50" max="51" width="2.5546875" customWidth="1"/>
    <col min="52" max="52" width="5.33203125" style="265" customWidth="1"/>
    <col min="53" max="53" width="5.21875" customWidth="1"/>
    <col min="54" max="56" width="5.6640625" customWidth="1"/>
    <col min="57" max="57" width="5.109375" style="265" customWidth="1"/>
    <col min="58" max="61" width="5.6640625" style="16" customWidth="1"/>
    <col min="62" max="62" width="1.109375" style="16" customWidth="1"/>
    <col min="63" max="63" width="8.33203125" customWidth="1"/>
    <col min="64" max="64" width="7" customWidth="1"/>
    <col min="65" max="65" width="2.6640625" customWidth="1"/>
    <col min="66" max="66" width="6.5546875" customWidth="1"/>
    <col min="67" max="67" width="5.33203125" bestFit="1" customWidth="1"/>
    <col min="68" max="68" width="5.6640625" style="16" customWidth="1"/>
  </cols>
  <sheetData>
    <row r="1" spans="1:68" x14ac:dyDescent="0.25">
      <c r="A1" s="10" t="s">
        <v>46</v>
      </c>
      <c r="B1" s="10"/>
      <c r="C1" s="10"/>
      <c r="D1" s="12">
        <f ca="1">AH1/((AI61+AJ61)*2)</f>
        <v>65.77873563218391</v>
      </c>
      <c r="E1" s="12">
        <f ca="1">AI1/(AI$61*2)</f>
        <v>52.715909090909093</v>
      </c>
      <c r="F1" s="12">
        <f ca="1">AJ1/(AJ$61*2)</f>
        <v>79.145348837209298</v>
      </c>
      <c r="G1" s="21"/>
      <c r="H1" s="12"/>
      <c r="I1" s="22"/>
      <c r="J1" s="9"/>
      <c r="K1" s="22"/>
      <c r="L1" s="22"/>
      <c r="M1" s="22"/>
      <c r="N1" s="22"/>
      <c r="O1" s="21"/>
      <c r="P1" s="72">
        <v>1</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SUM(AD6:AD59)</f>
        <v>11445.5</v>
      </c>
      <c r="AE1" s="9">
        <f ca="1">_xlfn.AGGREGATE(9,6,AE6:AE59)</f>
        <v>4639</v>
      </c>
      <c r="AF1" s="9">
        <f ca="1">_xlfn.AGGREGATE(9,6,AF6:AF59)</f>
        <v>6806.5</v>
      </c>
      <c r="AG1" s="21"/>
      <c r="AH1" s="9">
        <f ca="1">SUM(AH6:AH59)</f>
        <v>11445.5</v>
      </c>
      <c r="AI1" s="9">
        <f ca="1">_xlfn.AGGREGATE(9,6,AI6:AI59)</f>
        <v>4639</v>
      </c>
      <c r="AJ1" s="9">
        <f ca="1">_xlfn.AGGREGATE(9,6,AJ6:AJ59)</f>
        <v>6806.5</v>
      </c>
      <c r="AK1" s="21"/>
      <c r="AL1" s="9"/>
      <c r="AM1" s="21"/>
      <c r="AN1" s="21"/>
      <c r="AO1" s="21"/>
      <c r="AP1" s="21"/>
      <c r="AQ1" s="21"/>
      <c r="AR1" s="21"/>
      <c r="AS1" s="21"/>
      <c r="AT1" s="21"/>
      <c r="AU1" s="21"/>
      <c r="AV1" s="21"/>
      <c r="AW1" s="21"/>
      <c r="AX1" s="21"/>
      <c r="AY1" s="21"/>
      <c r="AZ1" s="358"/>
      <c r="BA1" s="9">
        <f ca="1">_xlfn.AGGREGATE(9,6,BA6:BA59)</f>
        <v>1208.5</v>
      </c>
      <c r="BB1" s="9">
        <f ca="1">_xlfn.AGGREGATE(9,6,BB6:BB59)</f>
        <v>1161.5</v>
      </c>
      <c r="BC1" s="9">
        <f ca="1">_xlfn.AGGREGATE(9,6,BC6:BC59)</f>
        <v>913</v>
      </c>
      <c r="BD1" s="9">
        <f ca="1">_xlfn.AGGREGATE(9,6,BD6:BD59)</f>
        <v>1741.5</v>
      </c>
      <c r="BE1" s="358"/>
      <c r="BF1" s="9">
        <f ca="1">_xlfn.AGGREGATE(9,6,BF6:BF59)</f>
        <v>1617.5</v>
      </c>
      <c r="BG1" s="9">
        <f t="shared" ref="BG1:BI1" ca="1" si="0">_xlfn.AGGREGATE(9,6,BG6:BG59)</f>
        <v>1192.5</v>
      </c>
      <c r="BH1" s="9">
        <f t="shared" ca="1" si="0"/>
        <v>1355</v>
      </c>
      <c r="BI1" s="9">
        <f t="shared" ca="1" si="0"/>
        <v>3127.5</v>
      </c>
    </row>
    <row r="2" spans="1:68" x14ac:dyDescent="0.25">
      <c r="A2" s="10" t="s">
        <v>47</v>
      </c>
      <c r="B2" s="10"/>
      <c r="C2" s="10"/>
      <c r="D2" s="12">
        <f ca="1">MAX(D$6:D$59)</f>
        <v>243</v>
      </c>
      <c r="E2" s="12" t="e">
        <f ca="1">MAX(E$6:E$59)</f>
        <v>#N/A</v>
      </c>
      <c r="F2" s="12" t="e">
        <f>MAX(F$6:F$59)</f>
        <v>#N/A</v>
      </c>
      <c r="G2" s="21"/>
      <c r="H2" s="12"/>
      <c r="I2" s="22"/>
      <c r="J2" s="9"/>
      <c r="K2" s="22"/>
      <c r="L2" s="22"/>
      <c r="M2" s="22"/>
      <c r="N2" s="22"/>
      <c r="O2" s="21"/>
      <c r="P2" s="73">
        <v>1</v>
      </c>
      <c r="Q2" s="22" t="str">
        <f>A2</f>
        <v>Max</v>
      </c>
      <c r="R2" s="23">
        <f ca="1">MAX(R$6:R$59)</f>
        <v>0.33384864795925123</v>
      </c>
      <c r="S2" s="23">
        <f ca="1">MAX(S6:S59)</f>
        <v>0.74137859798719774</v>
      </c>
      <c r="T2" s="23">
        <f ca="1">MAX(T6:T59)</f>
        <v>0.35555510443507826</v>
      </c>
      <c r="U2" s="23">
        <f ca="1">MAX(U6:U59)</f>
        <v>0.98257742748706856</v>
      </c>
      <c r="V2" s="23"/>
      <c r="W2" s="23"/>
      <c r="X2" s="23"/>
      <c r="Y2" s="23"/>
      <c r="Z2" s="23"/>
      <c r="AA2" s="23"/>
      <c r="AB2" s="23"/>
      <c r="AD2" s="21"/>
      <c r="AE2" s="21"/>
      <c r="AF2" s="21"/>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MIN(D$6:D$59)</f>
        <v>16</v>
      </c>
      <c r="E3" s="12" t="e">
        <f ca="1">MIN(E$6:E$59)</f>
        <v>#N/A</v>
      </c>
      <c r="F3" s="12" t="e">
        <f>MIN(F$6:F$59)</f>
        <v>#N/A</v>
      </c>
      <c r="G3" s="21"/>
      <c r="H3" s="12"/>
      <c r="I3" s="22"/>
      <c r="J3" s="9"/>
      <c r="K3" s="22"/>
      <c r="L3" s="22"/>
      <c r="M3" s="22"/>
      <c r="N3" s="22"/>
      <c r="O3" s="21"/>
      <c r="P3" s="73" t="s">
        <v>172</v>
      </c>
      <c r="Q3" s="22" t="str">
        <f>A3</f>
        <v>Min</v>
      </c>
      <c r="R3" s="23">
        <f ca="1">MIN(R$6:R$59)</f>
        <v>9.859210343843533E-2</v>
      </c>
      <c r="S3" s="23">
        <f ca="1">MIN(S$6:S$60)</f>
        <v>4.4445025508351194E-2</v>
      </c>
      <c r="T3" s="23">
        <f ca="1">MIN(T$6:T$60)</f>
        <v>-1.3299642136279588E-7</v>
      </c>
      <c r="U3" s="23">
        <f ca="1">MIN(U$6:U$60)</f>
        <v>-5.8946048262724054E-7</v>
      </c>
      <c r="V3" s="23"/>
      <c r="W3" s="23"/>
      <c r="X3" s="23"/>
      <c r="Y3" s="23"/>
      <c r="Z3" s="23"/>
      <c r="AA3" s="23"/>
      <c r="AB3" s="23"/>
      <c r="AD3" s="21"/>
      <c r="AE3" s="21"/>
      <c r="AF3" s="21"/>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50">
        <f ca="1">AE4/(AE$61*2)</f>
        <v>47.965909090909093</v>
      </c>
      <c r="F4" s="150">
        <f ca="1">AF4/(AF$61*2)</f>
        <v>71.54069767441861</v>
      </c>
      <c r="G4" s="151">
        <f ca="1">F4/E4</f>
        <v>1.4914904987796345</v>
      </c>
      <c r="P4" s="73" t="s">
        <v>173</v>
      </c>
      <c r="AE4" s="16">
        <f ca="1">SUMIF($BK6:$BK59,TRUE,AE6:AE59)</f>
        <v>4221</v>
      </c>
      <c r="AF4" s="16">
        <f ca="1">SUMIF($BK6:$BK59,TRUE,AF6:AF59)</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39.6" x14ac:dyDescent="0.25">
      <c r="A5" s="81" t="s">
        <v>61</v>
      </c>
      <c r="B5" s="81" t="s">
        <v>4</v>
      </c>
      <c r="C5" s="81" t="s">
        <v>5</v>
      </c>
      <c r="D5" s="156" t="s">
        <v>7</v>
      </c>
      <c r="E5" s="156" t="s">
        <v>8</v>
      </c>
      <c r="F5" s="156" t="s">
        <v>9</v>
      </c>
      <c r="G5" s="156" t="s">
        <v>10</v>
      </c>
      <c r="H5" s="156"/>
      <c r="I5" s="25" t="s">
        <v>602</v>
      </c>
      <c r="J5" s="5" t="s">
        <v>11</v>
      </c>
      <c r="K5" s="6" t="s">
        <v>12</v>
      </c>
      <c r="L5" s="6" t="s">
        <v>13</v>
      </c>
      <c r="M5" s="6" t="s">
        <v>14</v>
      </c>
      <c r="N5" s="6" t="s">
        <v>15</v>
      </c>
      <c r="O5" s="5"/>
      <c r="P5" s="25"/>
      <c r="Q5" s="80" t="str">
        <f t="shared" ref="Q5:Q32" si="1">A5</f>
        <v>Loc ID</v>
      </c>
      <c r="R5" s="158" t="str">
        <f>BF5&amp;"%"</f>
        <v>Female%</v>
      </c>
      <c r="S5" s="158" t="str">
        <f>BG5&amp;"%"</f>
        <v>Helmet%</v>
      </c>
      <c r="T5" s="158" t="str">
        <f>BH5&amp;"%"</f>
        <v>Wrong way%</v>
      </c>
      <c r="U5" s="158" t="str">
        <f>BI5&amp;"%"</f>
        <v>Sidewalk%</v>
      </c>
      <c r="V5" s="158" t="s">
        <v>660</v>
      </c>
      <c r="W5" s="158"/>
      <c r="X5" s="158"/>
      <c r="Y5" s="158"/>
      <c r="Z5" s="158"/>
      <c r="AA5" s="158"/>
      <c r="AB5" s="158"/>
      <c r="AC5" s="8"/>
      <c r="AD5" s="160" t="s">
        <v>20</v>
      </c>
      <c r="AE5" s="160" t="s">
        <v>21</v>
      </c>
      <c r="AF5" s="160" t="s">
        <v>22</v>
      </c>
      <c r="AG5" s="44"/>
      <c r="AH5" s="160" t="s">
        <v>20</v>
      </c>
      <c r="AI5" s="160" t="s">
        <v>21</v>
      </c>
      <c r="AJ5" s="160" t="s">
        <v>22</v>
      </c>
      <c r="AK5" s="44"/>
      <c r="AL5" s="160"/>
      <c r="AM5" s="160"/>
      <c r="AN5" s="160"/>
      <c r="AO5" s="8"/>
      <c r="AP5" s="80" t="s">
        <v>21</v>
      </c>
      <c r="AQ5" s="80" t="s">
        <v>22</v>
      </c>
      <c r="AR5" s="80" t="s">
        <v>21</v>
      </c>
      <c r="AS5" s="80" t="s">
        <v>22</v>
      </c>
      <c r="AT5" s="80"/>
      <c r="AU5" s="80"/>
      <c r="AV5" s="80" t="s">
        <v>170</v>
      </c>
      <c r="AW5" s="80" t="s">
        <v>171</v>
      </c>
      <c r="AX5" s="259"/>
      <c r="AY5" s="259"/>
      <c r="AZ5" s="359" t="s">
        <v>1171</v>
      </c>
      <c r="BA5" s="8" t="s">
        <v>16</v>
      </c>
      <c r="BB5" s="8" t="s">
        <v>17</v>
      </c>
      <c r="BC5" s="8" t="s">
        <v>18</v>
      </c>
      <c r="BD5" s="8" t="s">
        <v>6</v>
      </c>
      <c r="BE5" s="359" t="s">
        <v>1171</v>
      </c>
      <c r="BF5" s="8" t="s">
        <v>16</v>
      </c>
      <c r="BG5" s="8" t="s">
        <v>17</v>
      </c>
      <c r="BH5" s="8" t="s">
        <v>18</v>
      </c>
      <c r="BI5" s="8" t="s">
        <v>6</v>
      </c>
      <c r="BJ5" s="8"/>
      <c r="BK5" s="26" t="s">
        <v>50</v>
      </c>
      <c r="BL5" s="26" t="s">
        <v>51</v>
      </c>
      <c r="BN5" s="8" t="s">
        <v>657</v>
      </c>
      <c r="BO5" s="8" t="s">
        <v>656</v>
      </c>
      <c r="BP5" s="8" t="s">
        <v>655</v>
      </c>
    </row>
    <row r="6" spans="1:68" x14ac:dyDescent="0.25">
      <c r="A6" s="152">
        <v>101</v>
      </c>
      <c r="B6" s="153" t="str">
        <f t="shared" ref="B6:C53" si="2">VLOOKUP($A6,Loc,COLUMN(),FALSE)</f>
        <v>Washington/Curry</v>
      </c>
      <c r="C6" s="153" t="str">
        <f t="shared" si="2"/>
        <v>Mill Ave</v>
      </c>
      <c r="D6" s="154">
        <f t="shared" ref="D6:D53" si="3">IF(BL6,IF(BK6,AH6/4,AH6/2),"")</f>
        <v>29</v>
      </c>
      <c r="E6" s="154">
        <f t="shared" ref="E6:E32" si="4">IF(AI6&gt;0,AI6/2,"")</f>
        <v>29</v>
      </c>
      <c r="F6" s="154" t="e">
        <f t="shared" ref="F6:F32" si="5">IF(AJ6&gt;0,AJ6/2,"")</f>
        <v>#N/A</v>
      </c>
      <c r="G6" s="155" t="str">
        <f t="shared" ref="G6:G53" si="6">IF(BK6,F6/E6,"")</f>
        <v/>
      </c>
      <c r="H6" s="154"/>
      <c r="I6" s="22">
        <f t="shared" ref="I6:I32" si="7">IF(ISNUMBER(D6),0,1)</f>
        <v>0</v>
      </c>
      <c r="J6" s="9"/>
      <c r="K6" s="14"/>
      <c r="L6" s="14"/>
      <c r="M6" s="14"/>
      <c r="N6" s="14"/>
      <c r="O6" s="9"/>
      <c r="P6" s="27"/>
      <c r="Q6" s="152">
        <f t="shared" si="1"/>
        <v>101</v>
      </c>
      <c r="R6" s="255">
        <f ca="1">IF($AH6&gt;0,(IF(ISNA(BA6),0,BA6)*$AR6+IF(ISNA(BF6),0,BF6)*$AS6)/$AH6+(RAND()*2-1)/1000000,"")</f>
        <v>0.13793023609788874</v>
      </c>
      <c r="S6" s="255">
        <f t="shared" ref="S6" ca="1" si="8">IF($AH6&gt;0,(IF(ISNA(BB6),0,BB6)*$AR6+IF(ISNA(BG6),0,BG6)*$AS6)/$AH6+(RAND()*2-1)/1000000,"")</f>
        <v>0.74137859798719774</v>
      </c>
      <c r="T6" s="255">
        <f t="shared" ref="T6:T21" ca="1" si="9">IF($AH6&gt;0,(IF(ISNA(BC6),0,BC6)*$AR6+IF(ISNA(BH6),0,BH6)*$AS6)/$AH6+(RAND()*2-1)/1000000,"")</f>
        <v>0.1896543240159308</v>
      </c>
      <c r="U6" s="255">
        <f t="shared" ref="U6:U53" ca="1" si="10">IF($AH6&gt;0,(IF(ISNA(BD6),0,BD6)*$AR6+IF(ISNA(BI6),0,BI6)*$AS6)/$AH6+(RAND()*2-1)/1000000,"")</f>
        <v>0.29310349982858863</v>
      </c>
      <c r="V6" s="255">
        <f ca="1">T6*U6</f>
        <v>5.5588346126694464E-2</v>
      </c>
      <c r="W6" s="157"/>
      <c r="X6" s="157"/>
      <c r="Y6" s="157"/>
      <c r="Z6" s="157"/>
      <c r="AA6" s="157"/>
      <c r="AB6" s="157"/>
      <c r="AD6" s="52">
        <f t="shared" ref="AD6:AD53" si="11">IF(ISNA(AE6),0,AE6)+IF(ISNA(AF6),0,AF6)</f>
        <v>58</v>
      </c>
      <c r="AE6" s="159">
        <f t="shared" ref="AE6:AF25" si="12">IF(ISERROR(MATCH($A6,sum_locID,0)),"",INDEX(sumdata,AE$67,MATCH($A6,sum_locID,0)))</f>
        <v>58</v>
      </c>
      <c r="AF6" s="159" t="e">
        <f t="shared" si="12"/>
        <v>#N/A</v>
      </c>
      <c r="AG6" s="21"/>
      <c r="AH6" s="52">
        <f>IF(ISNA(AI6),0,AI6)+IF(ISNA(AJ6),0,AJ6)</f>
        <v>58</v>
      </c>
      <c r="AI6" s="21">
        <f t="shared" ref="AI6:AI32" si="13">AE6*AR6</f>
        <v>58</v>
      </c>
      <c r="AJ6" s="21" t="e">
        <f t="shared" ref="AJ6:AJ32" si="14">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 t="shared" ref="AV6:AV32" si="15">IF(AR6,$A6&amp;LEFT(AV$5,2),"")</f>
        <v>101AM</v>
      </c>
      <c r="AW6" s="21" t="str">
        <f t="shared" ref="AW6:AW32" si="16">IF(AS6,$A6&amp;LEFT(AW$5,2),"")</f>
        <v>101PM</v>
      </c>
      <c r="AX6" s="21"/>
      <c r="AY6" s="21"/>
      <c r="AZ6" s="358">
        <f t="shared" ref="AZ6:AZ53" si="17">IF(NOT(VLOOKUP($AV6,DivBy,2,FALSE)),VLOOKUP($AV6,DivBy,3,FALSE),NA())</f>
        <v>1</v>
      </c>
      <c r="BA6" s="21">
        <f>SUMIF(Data!$T:$T,"="&amp;$AV6,Data!I:I)/$AZ6</f>
        <v>8</v>
      </c>
      <c r="BB6" s="21">
        <f>SUMIF(Data!$T:$T,"="&amp;$AV6,Data!J:J)/$AZ6</f>
        <v>43</v>
      </c>
      <c r="BC6" s="21">
        <f>SUMIF(Data!$T:$T,"="&amp;$AV6,Data!K:K)/$AZ6</f>
        <v>11</v>
      </c>
      <c r="BD6" s="21">
        <f>SUMIF(Data!$T:$T,"="&amp;$AV6,Data!L:L)/$AZ6</f>
        <v>17</v>
      </c>
      <c r="BE6" s="358" t="e">
        <f t="shared" ref="BE6:BE53" si="18">IF(NOT(VLOOKUP($AW6,DivBy,2,FALSE)),VLOOKUP($AW6,DivBy,3,FALSE),NA())</f>
        <v>#N/A</v>
      </c>
      <c r="BF6" s="16" t="e">
        <f>SUMIF(Data!$T:$T,"="&amp;$AW6,Data!I:I)/$BE6</f>
        <v>#N/A</v>
      </c>
      <c r="BG6" s="16" t="e">
        <f>SUMIF(Data!$T:$T,"="&amp;$AW6,Data!J:J)/$BE6</f>
        <v>#N/A</v>
      </c>
      <c r="BH6" s="16" t="e">
        <f>SUMIF(Data!$T:$T,"="&amp;$AW6,Data!K:K)/$BE6</f>
        <v>#N/A</v>
      </c>
      <c r="BI6" s="16" t="e">
        <f>SUMIF(Data!$T:$T,"="&amp;$AW6,Data!L:L)/$BE6</f>
        <v>#N/A</v>
      </c>
      <c r="BK6" t="b">
        <f>AND(NOT(ISNA(AI6)),NOT(ISNA(AJ6)),ISNUMBER(AH6))</f>
        <v>0</v>
      </c>
      <c r="BL6" t="b">
        <f t="shared" ref="BL6:BL37" si="19">AH6&gt;0</f>
        <v>1</v>
      </c>
      <c r="BN6">
        <v>1</v>
      </c>
      <c r="BO6">
        <f t="shared" ref="BO6:BO37" si="20">INDEX(AM_reps,1,$BN6)</f>
        <v>1</v>
      </c>
      <c r="BP6">
        <f t="shared" ref="BP6:BP37" si="21">INDEX(PM_reps,1,$BN6)</f>
        <v>0</v>
      </c>
    </row>
    <row r="7" spans="1:68"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22">
        <f t="shared" ca="1" si="7"/>
        <v>0</v>
      </c>
      <c r="J7" s="9"/>
      <c r="K7" s="14"/>
      <c r="L7" s="14"/>
      <c r="M7" s="14"/>
      <c r="N7" s="14"/>
      <c r="O7" s="9"/>
      <c r="P7" s="27"/>
      <c r="Q7" s="9">
        <f t="shared" si="1"/>
        <v>102</v>
      </c>
      <c r="R7" s="255">
        <f t="shared" ref="R7:R53" ca="1" si="22">IF($AH7&gt;0,(IF(ISNA(BA7),0,BA7)*$AR7+IF(ISNA(BF7),0,BF7)*$AS7)/$AH7+(RAND()*2-1)/1000000,"")</f>
        <v>0.20628696822568005</v>
      </c>
      <c r="S7" s="255">
        <f t="shared" ref="S7:S53" ca="1" si="23">IF($AH7&gt;0,(IF(ISNA(BB7),0,BB7)*$AR7+IF(ISNA(BG7),0,BG7)*$AS7)/$AH7+(RAND()*2-1)/1000000,"")</f>
        <v>0.42043289796617539</v>
      </c>
      <c r="T7" s="255">
        <f t="shared" ca="1" si="9"/>
        <v>0.13949000513685655</v>
      </c>
      <c r="U7" s="255">
        <f t="shared" ca="1" si="10"/>
        <v>0.23772043560702175</v>
      </c>
      <c r="V7" s="255">
        <f t="shared" ref="V7:V53" ca="1" si="24">T7*U7</f>
        <v>3.3159624783959243E-2</v>
      </c>
      <c r="W7" s="11"/>
      <c r="X7" s="11"/>
      <c r="Y7" s="11"/>
      <c r="Z7" s="11"/>
      <c r="AA7" s="11"/>
      <c r="AB7" s="11"/>
      <c r="AD7" s="52">
        <f t="shared" ca="1" si="11"/>
        <v>254.5</v>
      </c>
      <c r="AE7" s="63">
        <f t="shared" si="12"/>
        <v>98</v>
      </c>
      <c r="AF7" s="63">
        <f t="shared" ca="1" si="12"/>
        <v>156.5</v>
      </c>
      <c r="AG7" s="21"/>
      <c r="AH7" s="52">
        <f t="shared" ref="AH7:AH53" ca="1" si="25">IF(ISNA(AI7),0,AI7)+IF(ISNA(AJ7),0,AJ7)</f>
        <v>254.5</v>
      </c>
      <c r="AI7" s="21">
        <f t="shared" si="13"/>
        <v>98</v>
      </c>
      <c r="AJ7" s="21">
        <f t="shared" ca="1" si="14"/>
        <v>156.5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si="15"/>
        <v>102AM</v>
      </c>
      <c r="AW7" s="21" t="str">
        <f t="shared" si="16"/>
        <v>102PM</v>
      </c>
      <c r="AX7" s="21"/>
      <c r="AY7" s="21"/>
      <c r="AZ7" s="358">
        <f t="shared" si="17"/>
        <v>1</v>
      </c>
      <c r="BA7" s="21">
        <f>SUMIF(Data!$T:$T,"="&amp;$AV7,Data!I:I)/$AZ7</f>
        <v>19</v>
      </c>
      <c r="BB7" s="21">
        <f>SUMIF(Data!$T:$T,"="&amp;$AV7,Data!J:J)/$AZ7</f>
        <v>48</v>
      </c>
      <c r="BC7" s="21">
        <f>SUMIF(Data!$T:$T,"="&amp;$AV7,Data!K:K)/$AZ7</f>
        <v>21</v>
      </c>
      <c r="BD7" s="21">
        <f>SUMIF(Data!$T:$T,"="&amp;$AV7,Data!L:L)/$AZ7</f>
        <v>20</v>
      </c>
      <c r="BE7" s="358">
        <f t="shared" ca="1" si="18"/>
        <v>2</v>
      </c>
      <c r="BF7" s="16">
        <f ca="1">SUMIF(Data!$T:$T,"="&amp;$AW7,Data!I:I)/$BE7</f>
        <v>33.5</v>
      </c>
      <c r="BG7" s="16">
        <f ca="1">SUMIF(Data!$T:$T,"="&amp;$AW7,Data!J:J)/$BE7</f>
        <v>59</v>
      </c>
      <c r="BH7" s="16">
        <f ca="1">SUMIF(Data!$T:$T,"="&amp;$AW7,Data!K:K)/$BE7</f>
        <v>14.5</v>
      </c>
      <c r="BI7" s="16">
        <f ca="1">SUMIF(Data!$T:$T,"="&amp;$AW7,Data!L:L)/$BE7</f>
        <v>40.5</v>
      </c>
      <c r="BK7" t="b">
        <f t="shared" ref="BK7:BK53" ca="1" si="26">AND(NOT(ISNA(AI7)),NOT(ISNA(AJ7)),ISNUMBER(AH7))</f>
        <v>1</v>
      </c>
      <c r="BL7" t="b">
        <f t="shared" ca="1" si="19"/>
        <v>1</v>
      </c>
      <c r="BN7">
        <v>2</v>
      </c>
      <c r="BO7">
        <f t="shared" si="20"/>
        <v>1</v>
      </c>
      <c r="BP7">
        <f t="shared" si="21"/>
        <v>2</v>
      </c>
    </row>
    <row r="8" spans="1:68"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22">
        <f t="shared" si="7"/>
        <v>0</v>
      </c>
      <c r="J8" s="9"/>
      <c r="K8" s="14"/>
      <c r="L8" s="14"/>
      <c r="M8" s="14"/>
      <c r="N8" s="14"/>
      <c r="O8" s="9"/>
      <c r="P8" s="27"/>
      <c r="Q8" s="9">
        <f t="shared" si="1"/>
        <v>103</v>
      </c>
      <c r="R8" s="255">
        <f t="shared" ca="1" si="22"/>
        <v>0.20082020519837165</v>
      </c>
      <c r="S8" s="255">
        <f t="shared" ca="1" si="23"/>
        <v>0.29508160606408823</v>
      </c>
      <c r="T8" s="255">
        <f t="shared" ca="1" si="9"/>
        <v>0.22541076824376197</v>
      </c>
      <c r="U8" s="255">
        <f t="shared" ca="1" si="10"/>
        <v>0.89344347089216314</v>
      </c>
      <c r="V8" s="255">
        <f t="shared" ca="1" si="24"/>
        <v>0.20139177915617568</v>
      </c>
      <c r="W8" s="11"/>
      <c r="X8" s="11"/>
      <c r="Y8" s="11"/>
      <c r="Z8" s="11"/>
      <c r="AA8" s="11"/>
      <c r="AB8" s="11"/>
      <c r="AD8" s="52">
        <f t="shared" si="11"/>
        <v>244</v>
      </c>
      <c r="AE8" s="63">
        <f t="shared" si="12"/>
        <v>98</v>
      </c>
      <c r="AF8" s="63">
        <f t="shared" si="12"/>
        <v>146</v>
      </c>
      <c r="AG8" s="21"/>
      <c r="AH8" s="52">
        <f t="shared" si="25"/>
        <v>244</v>
      </c>
      <c r="AI8" s="21">
        <f t="shared" si="13"/>
        <v>98</v>
      </c>
      <c r="AJ8" s="21">
        <f t="shared" si="14"/>
        <v>146</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15"/>
        <v>103AM</v>
      </c>
      <c r="AW8" s="21" t="str">
        <f t="shared" si="16"/>
        <v>103PM</v>
      </c>
      <c r="AX8" s="21"/>
      <c r="AY8" s="21"/>
      <c r="AZ8" s="358">
        <f t="shared" si="17"/>
        <v>1</v>
      </c>
      <c r="BA8" s="21">
        <f>SUMIF(Data!$T:$T,"="&amp;$AV8,Data!I:I)/$AZ8</f>
        <v>17</v>
      </c>
      <c r="BB8" s="21">
        <f>SUMIF(Data!$T:$T,"="&amp;$AV8,Data!J:J)/$AZ8</f>
        <v>33</v>
      </c>
      <c r="BC8" s="21">
        <f>SUMIF(Data!$T:$T,"="&amp;$AV8,Data!K:K)/$AZ8</f>
        <v>19</v>
      </c>
      <c r="BD8" s="21">
        <f>SUMIF(Data!$T:$T,"="&amp;$AV8,Data!L:L)/$AZ8</f>
        <v>88</v>
      </c>
      <c r="BE8" s="358">
        <f t="shared" si="18"/>
        <v>1</v>
      </c>
      <c r="BF8" s="16">
        <f>SUMIF(Data!$T:$T,"="&amp;$AW8,Data!I:I)/$BE8</f>
        <v>32</v>
      </c>
      <c r="BG8" s="16">
        <f>SUMIF(Data!$T:$T,"="&amp;$AW8,Data!J:J)/$BE8</f>
        <v>39</v>
      </c>
      <c r="BH8" s="16">
        <f>SUMIF(Data!$T:$T,"="&amp;$AW8,Data!K:K)/$BE8</f>
        <v>36</v>
      </c>
      <c r="BI8" s="16">
        <f>SUMIF(Data!$T:$T,"="&amp;$AW8,Data!L:L)/$BE8</f>
        <v>130</v>
      </c>
      <c r="BK8" t="b">
        <f t="shared" si="26"/>
        <v>1</v>
      </c>
      <c r="BL8" t="b">
        <f t="shared" si="19"/>
        <v>1</v>
      </c>
      <c r="BN8">
        <v>3</v>
      </c>
      <c r="BO8">
        <f t="shared" si="20"/>
        <v>1</v>
      </c>
      <c r="BP8">
        <f t="shared" si="21"/>
        <v>1</v>
      </c>
    </row>
    <row r="9" spans="1:68"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22">
        <f t="shared" si="7"/>
        <v>0</v>
      </c>
      <c r="J9" s="9"/>
      <c r="K9" s="14"/>
      <c r="L9" s="14"/>
      <c r="M9" s="14"/>
      <c r="N9" s="14"/>
      <c r="O9" s="9"/>
      <c r="P9" s="27"/>
      <c r="Q9" s="9">
        <f t="shared" si="1"/>
        <v>104</v>
      </c>
      <c r="R9" s="255">
        <f t="shared" ca="1" si="22"/>
        <v>0.16666722028840467</v>
      </c>
      <c r="S9" s="255">
        <f t="shared" ca="1" si="23"/>
        <v>0.2999995739072307</v>
      </c>
      <c r="T9" s="255">
        <f t="shared" ca="1" si="9"/>
        <v>0.2500001208667389</v>
      </c>
      <c r="U9" s="255">
        <f t="shared" ca="1" si="10"/>
        <v>0.70833268716052356</v>
      </c>
      <c r="V9" s="255">
        <f t="shared" ca="1" si="24"/>
        <v>0.17708325740399283</v>
      </c>
      <c r="W9" s="11"/>
      <c r="X9" s="11"/>
      <c r="Y9" s="11"/>
      <c r="Z9" s="11"/>
      <c r="AA9" s="11"/>
      <c r="AB9" s="11"/>
      <c r="AD9" s="52">
        <f t="shared" si="11"/>
        <v>120</v>
      </c>
      <c r="AE9" s="63">
        <f t="shared" si="12"/>
        <v>39</v>
      </c>
      <c r="AF9" s="63">
        <f t="shared" si="12"/>
        <v>81</v>
      </c>
      <c r="AG9" s="21"/>
      <c r="AH9" s="52">
        <f t="shared" si="25"/>
        <v>120</v>
      </c>
      <c r="AI9" s="21">
        <f t="shared" si="13"/>
        <v>39</v>
      </c>
      <c r="AJ9" s="21">
        <f t="shared" si="14"/>
        <v>81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15"/>
        <v>104AM</v>
      </c>
      <c r="AW9" s="21" t="str">
        <f t="shared" si="16"/>
        <v>104PM</v>
      </c>
      <c r="AX9" s="21"/>
      <c r="AY9" s="21"/>
      <c r="AZ9" s="358">
        <f t="shared" si="17"/>
        <v>1</v>
      </c>
      <c r="BA9" s="21">
        <f>SUMIF(Data!$T:$T,"="&amp;$AV9,Data!I:I)/$AZ9</f>
        <v>2</v>
      </c>
      <c r="BB9" s="21">
        <f>SUMIF(Data!$T:$T,"="&amp;$AV9,Data!J:J)/$AZ9</f>
        <v>16</v>
      </c>
      <c r="BC9" s="21">
        <f>SUMIF(Data!$T:$T,"="&amp;$AV9,Data!K:K)/$AZ9</f>
        <v>5</v>
      </c>
      <c r="BD9" s="21">
        <f>SUMIF(Data!$T:$T,"="&amp;$AV9,Data!L:L)/$AZ9</f>
        <v>25</v>
      </c>
      <c r="BE9" s="358">
        <f t="shared" si="18"/>
        <v>1</v>
      </c>
      <c r="BF9" s="16">
        <f>SUMIF(Data!$T:$T,"="&amp;$AW9,Data!I:I)/$BE9</f>
        <v>18</v>
      </c>
      <c r="BG9" s="16">
        <f>SUMIF(Data!$T:$T,"="&amp;$AW9,Data!J:J)/$BE9</f>
        <v>20</v>
      </c>
      <c r="BH9" s="16">
        <f>SUMIF(Data!$T:$T,"="&amp;$AW9,Data!K:K)/$BE9</f>
        <v>25</v>
      </c>
      <c r="BI9" s="16">
        <f>SUMIF(Data!$T:$T,"="&amp;$AW9,Data!L:L)/$BE9</f>
        <v>60</v>
      </c>
      <c r="BK9" t="b">
        <f t="shared" si="26"/>
        <v>1</v>
      </c>
      <c r="BL9" t="b">
        <f t="shared" si="19"/>
        <v>1</v>
      </c>
      <c r="BN9">
        <v>4</v>
      </c>
      <c r="BO9">
        <f t="shared" si="20"/>
        <v>1</v>
      </c>
      <c r="BP9">
        <f t="shared" si="21"/>
        <v>1</v>
      </c>
    </row>
    <row r="10" spans="1:68"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22">
        <f t="shared" si="7"/>
        <v>0</v>
      </c>
      <c r="J10" s="9"/>
      <c r="K10" s="14"/>
      <c r="L10" s="14"/>
      <c r="M10" s="14"/>
      <c r="N10" s="14"/>
      <c r="O10" s="9"/>
      <c r="P10" s="27"/>
      <c r="Q10" s="9">
        <f t="shared" si="1"/>
        <v>106</v>
      </c>
      <c r="R10" s="255">
        <f t="shared" ca="1" si="22"/>
        <v>0.23703611201679442</v>
      </c>
      <c r="S10" s="255">
        <f t="shared" ca="1" si="23"/>
        <v>0.21234577144352645</v>
      </c>
      <c r="T10" s="255">
        <f t="shared" ca="1" si="9"/>
        <v>9.3828142678731782E-2</v>
      </c>
      <c r="U10" s="255">
        <f t="shared" ca="1" si="10"/>
        <v>0.1086424111076944</v>
      </c>
      <c r="V10" s="255">
        <f t="shared" ca="1" si="24"/>
        <v>1.0193715650374186E-2</v>
      </c>
      <c r="W10" s="11"/>
      <c r="X10" s="11"/>
      <c r="Y10" s="11"/>
      <c r="Z10" s="11"/>
      <c r="AA10" s="11"/>
      <c r="AB10" s="11"/>
      <c r="AD10" s="52">
        <f t="shared" si="11"/>
        <v>405</v>
      </c>
      <c r="AE10" s="63">
        <f t="shared" si="12"/>
        <v>147</v>
      </c>
      <c r="AF10" s="63">
        <f t="shared" si="12"/>
        <v>258</v>
      </c>
      <c r="AG10" s="21"/>
      <c r="AH10" s="52">
        <f t="shared" si="25"/>
        <v>405</v>
      </c>
      <c r="AI10" s="21">
        <f t="shared" si="13"/>
        <v>147</v>
      </c>
      <c r="AJ10" s="21">
        <f t="shared" si="14"/>
        <v>258</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15"/>
        <v>106AM</v>
      </c>
      <c r="AW10" s="21" t="str">
        <f t="shared" si="16"/>
        <v>106PM</v>
      </c>
      <c r="AX10" s="21"/>
      <c r="AY10" s="21"/>
      <c r="AZ10" s="358">
        <f t="shared" si="17"/>
        <v>1</v>
      </c>
      <c r="BA10" s="21">
        <f>SUMIF(Data!$T:$T,"="&amp;$AV10,Data!I:I)/$AZ10</f>
        <v>33</v>
      </c>
      <c r="BB10" s="21">
        <f>SUMIF(Data!$T:$T,"="&amp;$AV10,Data!J:J)/$AZ10</f>
        <v>43</v>
      </c>
      <c r="BC10" s="21">
        <f>SUMIF(Data!$T:$T,"="&amp;$AV10,Data!K:K)/$AZ10</f>
        <v>14</v>
      </c>
      <c r="BD10" s="21">
        <f>SUMIF(Data!$T:$T,"="&amp;$AV10,Data!L:L)/$AZ10</f>
        <v>16</v>
      </c>
      <c r="BE10" s="358">
        <f t="shared" si="18"/>
        <v>1</v>
      </c>
      <c r="BF10" s="16">
        <f>SUMIF(Data!$T:$T,"="&amp;$AW10,Data!I:I)/$BE10</f>
        <v>63</v>
      </c>
      <c r="BG10" s="16">
        <f>SUMIF(Data!$T:$T,"="&amp;$AW10,Data!J:J)/$BE10</f>
        <v>43</v>
      </c>
      <c r="BH10" s="16">
        <f>SUMIF(Data!$T:$T,"="&amp;$AW10,Data!K:K)/$BE10</f>
        <v>24</v>
      </c>
      <c r="BI10" s="16">
        <f>SUMIF(Data!$T:$T,"="&amp;$AW10,Data!L:L)/$BE10</f>
        <v>28</v>
      </c>
      <c r="BK10" t="b">
        <f t="shared" si="26"/>
        <v>1</v>
      </c>
      <c r="BL10" t="b">
        <f t="shared" si="19"/>
        <v>1</v>
      </c>
      <c r="BN10">
        <v>5</v>
      </c>
      <c r="BO10">
        <f t="shared" si="20"/>
        <v>1</v>
      </c>
      <c r="BP10">
        <f t="shared" si="21"/>
        <v>1</v>
      </c>
    </row>
    <row r="11" spans="1:68"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22">
        <f t="shared" si="7"/>
        <v>0</v>
      </c>
      <c r="J11" s="9"/>
      <c r="K11" s="14"/>
      <c r="L11" s="14"/>
      <c r="M11" s="14"/>
      <c r="N11" s="14"/>
      <c r="O11" s="9"/>
      <c r="P11" s="27"/>
      <c r="Q11" s="9">
        <f t="shared" si="1"/>
        <v>108</v>
      </c>
      <c r="R11" s="255">
        <f t="shared" ca="1" si="22"/>
        <v>0.31730710404044749</v>
      </c>
      <c r="S11" s="255">
        <f t="shared" ca="1" si="23"/>
        <v>0.15705113395723114</v>
      </c>
      <c r="T11" s="255">
        <f t="shared" ca="1" si="9"/>
        <v>5.7692784718536422E-2</v>
      </c>
      <c r="U11" s="255">
        <f t="shared" ca="1" si="10"/>
        <v>7.3717076817586838E-2</v>
      </c>
      <c r="V11" s="255">
        <f t="shared" ca="1" si="24"/>
        <v>4.2529434429168494E-3</v>
      </c>
      <c r="W11" s="11"/>
      <c r="X11" s="11"/>
      <c r="Y11" s="11"/>
      <c r="Z11" s="11"/>
      <c r="AA11" s="11"/>
      <c r="AB11" s="11"/>
      <c r="AD11" s="52">
        <f t="shared" si="11"/>
        <v>312</v>
      </c>
      <c r="AE11" s="63">
        <f t="shared" si="12"/>
        <v>115</v>
      </c>
      <c r="AF11" s="63">
        <f t="shared" si="12"/>
        <v>197</v>
      </c>
      <c r="AG11" s="21"/>
      <c r="AH11" s="52">
        <f t="shared" si="25"/>
        <v>312</v>
      </c>
      <c r="AI11" s="21">
        <f t="shared" si="13"/>
        <v>115</v>
      </c>
      <c r="AJ11" s="21">
        <f t="shared" si="14"/>
        <v>197</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15"/>
        <v>108AM</v>
      </c>
      <c r="AW11" s="21" t="str">
        <f t="shared" si="16"/>
        <v>108PM</v>
      </c>
      <c r="AX11" s="21"/>
      <c r="AY11" s="21"/>
      <c r="AZ11" s="358">
        <f t="shared" si="17"/>
        <v>1</v>
      </c>
      <c r="BA11" s="21">
        <f>SUMIF(Data!$T:$T,"="&amp;$AV11,Data!I:I)/$AZ11</f>
        <v>33</v>
      </c>
      <c r="BB11" s="21">
        <f>SUMIF(Data!$T:$T,"="&amp;$AV11,Data!J:J)/$AZ11</f>
        <v>15</v>
      </c>
      <c r="BC11" s="21">
        <f>SUMIF(Data!$T:$T,"="&amp;$AV11,Data!K:K)/$AZ11</f>
        <v>7</v>
      </c>
      <c r="BD11" s="21">
        <f>SUMIF(Data!$T:$T,"="&amp;$AV11,Data!L:L)/$AZ11</f>
        <v>8</v>
      </c>
      <c r="BE11" s="358">
        <f t="shared" si="18"/>
        <v>1</v>
      </c>
      <c r="BF11" s="16">
        <f>SUMIF(Data!$T:$T,"="&amp;$AW11,Data!I:I)/$BE11</f>
        <v>66</v>
      </c>
      <c r="BG11" s="16">
        <f>SUMIF(Data!$T:$T,"="&amp;$AW11,Data!J:J)/$BE11</f>
        <v>34</v>
      </c>
      <c r="BH11" s="16">
        <f>SUMIF(Data!$T:$T,"="&amp;$AW11,Data!K:K)/$BE11</f>
        <v>11</v>
      </c>
      <c r="BI11" s="16">
        <f>SUMIF(Data!$T:$T,"="&amp;$AW11,Data!L:L)/$BE11</f>
        <v>15</v>
      </c>
      <c r="BK11" t="b">
        <f t="shared" si="26"/>
        <v>1</v>
      </c>
      <c r="BL11" t="b">
        <f t="shared" si="19"/>
        <v>1</v>
      </c>
      <c r="BN11">
        <v>6</v>
      </c>
      <c r="BO11">
        <f t="shared" si="20"/>
        <v>1</v>
      </c>
      <c r="BP11">
        <f t="shared" si="21"/>
        <v>1</v>
      </c>
    </row>
    <row r="12" spans="1:68"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22">
        <f t="shared" si="7"/>
        <v>0</v>
      </c>
      <c r="J12" s="9"/>
      <c r="K12" s="14"/>
      <c r="L12" s="14"/>
      <c r="M12" s="14"/>
      <c r="N12" s="14"/>
      <c r="O12" s="9"/>
      <c r="P12" s="27"/>
      <c r="Q12" s="9">
        <f t="shared" si="1"/>
        <v>110</v>
      </c>
      <c r="R12" s="255">
        <f t="shared" ca="1" si="22"/>
        <v>0.23750049298166775</v>
      </c>
      <c r="S12" s="255">
        <f t="shared" ca="1" si="23"/>
        <v>0.19999945108816106</v>
      </c>
      <c r="T12" s="255">
        <f t="shared" ca="1" si="9"/>
        <v>0.21250022816066674</v>
      </c>
      <c r="U12" s="255">
        <f t="shared" ca="1" si="10"/>
        <v>0.62500004476487747</v>
      </c>
      <c r="V12" s="255">
        <f t="shared" ca="1" si="24"/>
        <v>0.13281265211296339</v>
      </c>
      <c r="W12" s="11"/>
      <c r="X12" s="11"/>
      <c r="Y12" s="11"/>
      <c r="Z12" s="11"/>
      <c r="AA12" s="11"/>
      <c r="AB12" s="11"/>
      <c r="AD12" s="52">
        <f t="shared" si="11"/>
        <v>80</v>
      </c>
      <c r="AE12" s="63">
        <f t="shared" si="12"/>
        <v>31</v>
      </c>
      <c r="AF12" s="63">
        <f t="shared" si="12"/>
        <v>49</v>
      </c>
      <c r="AG12" s="21"/>
      <c r="AH12" s="52">
        <f t="shared" si="25"/>
        <v>80</v>
      </c>
      <c r="AI12" s="21">
        <f t="shared" si="13"/>
        <v>31</v>
      </c>
      <c r="AJ12" s="21">
        <f t="shared" si="14"/>
        <v>49</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15"/>
        <v>110AM</v>
      </c>
      <c r="AW12" s="21" t="str">
        <f t="shared" si="16"/>
        <v>110PM</v>
      </c>
      <c r="AX12" s="21"/>
      <c r="AY12" s="21"/>
      <c r="AZ12" s="358">
        <f t="shared" si="17"/>
        <v>1</v>
      </c>
      <c r="BA12" s="21">
        <f>SUMIF(Data!$T:$T,"="&amp;$AV12,Data!I:I)/$AZ12</f>
        <v>8</v>
      </c>
      <c r="BB12" s="21">
        <f>SUMIF(Data!$T:$T,"="&amp;$AV12,Data!J:J)/$AZ12</f>
        <v>6</v>
      </c>
      <c r="BC12" s="21">
        <f>SUMIF(Data!$T:$T,"="&amp;$AV12,Data!K:K)/$AZ12</f>
        <v>6</v>
      </c>
      <c r="BD12" s="21">
        <f>SUMIF(Data!$T:$T,"="&amp;$AV12,Data!L:L)/$AZ12</f>
        <v>15</v>
      </c>
      <c r="BE12" s="358">
        <f t="shared" si="18"/>
        <v>1</v>
      </c>
      <c r="BF12" s="16">
        <f>SUMIF(Data!$T:$T,"="&amp;$AW12,Data!I:I)/$BE12</f>
        <v>11</v>
      </c>
      <c r="BG12" s="16">
        <f>SUMIF(Data!$T:$T,"="&amp;$AW12,Data!J:J)/$BE12</f>
        <v>10</v>
      </c>
      <c r="BH12" s="16">
        <f>SUMIF(Data!$T:$T,"="&amp;$AW12,Data!K:K)/$BE12</f>
        <v>11</v>
      </c>
      <c r="BI12" s="16">
        <f>SUMIF(Data!$T:$T,"="&amp;$AW12,Data!L:L)/$BE12</f>
        <v>35</v>
      </c>
      <c r="BK12" t="b">
        <f t="shared" si="26"/>
        <v>1</v>
      </c>
      <c r="BL12" t="b">
        <f t="shared" si="19"/>
        <v>1</v>
      </c>
      <c r="BN12">
        <v>7</v>
      </c>
      <c r="BO12">
        <f t="shared" si="20"/>
        <v>1</v>
      </c>
      <c r="BP12">
        <f t="shared" si="21"/>
        <v>1</v>
      </c>
    </row>
    <row r="13" spans="1:68" x14ac:dyDescent="0.25">
      <c r="A13" s="9">
        <v>111</v>
      </c>
      <c r="B13" s="10" t="str">
        <f t="shared" si="2"/>
        <v>10th St</v>
      </c>
      <c r="C13" s="10" t="str">
        <f t="shared" si="2"/>
        <v>Mill Ave</v>
      </c>
      <c r="D13" s="154">
        <f t="shared" si="3"/>
        <v>112.5</v>
      </c>
      <c r="E13" s="12">
        <f t="shared" si="4"/>
        <v>112.5</v>
      </c>
      <c r="F13" s="12" t="e">
        <f t="shared" si="5"/>
        <v>#N/A</v>
      </c>
      <c r="G13" s="13" t="str">
        <f t="shared" si="6"/>
        <v/>
      </c>
      <c r="H13" s="12"/>
      <c r="I13" s="22">
        <f t="shared" si="7"/>
        <v>0</v>
      </c>
      <c r="J13" s="9"/>
      <c r="K13" s="14"/>
      <c r="L13" s="14"/>
      <c r="M13" s="14"/>
      <c r="N13" s="14"/>
      <c r="O13" s="9"/>
      <c r="P13" s="27"/>
      <c r="Q13" s="9">
        <f t="shared" si="1"/>
        <v>111</v>
      </c>
      <c r="R13" s="255">
        <f t="shared" ca="1" si="22"/>
        <v>0.32444529931870297</v>
      </c>
      <c r="S13" s="255">
        <f t="shared" ca="1" si="23"/>
        <v>0.21333353781358541</v>
      </c>
      <c r="T13" s="255">
        <f t="shared" ca="1" si="9"/>
        <v>6.6667463056723691E-2</v>
      </c>
      <c r="U13" s="255">
        <f t="shared" ca="1" si="10"/>
        <v>0.11111019447815383</v>
      </c>
      <c r="V13" s="255">
        <f t="shared" ca="1" si="24"/>
        <v>7.407434785597705E-3</v>
      </c>
      <c r="W13" s="11"/>
      <c r="X13" s="11"/>
      <c r="Y13" s="11"/>
      <c r="Z13" s="11"/>
      <c r="AA13" s="11"/>
      <c r="AB13" s="11"/>
      <c r="AD13" s="52">
        <f t="shared" si="11"/>
        <v>225</v>
      </c>
      <c r="AE13" s="63">
        <f t="shared" si="12"/>
        <v>225</v>
      </c>
      <c r="AF13" s="63" t="e">
        <f t="shared" si="12"/>
        <v>#N/A</v>
      </c>
      <c r="AG13" s="21"/>
      <c r="AH13" s="52">
        <f t="shared" si="25"/>
        <v>225</v>
      </c>
      <c r="AI13" s="21">
        <f t="shared" si="13"/>
        <v>225</v>
      </c>
      <c r="AJ13" s="21" t="e">
        <f t="shared" si="14"/>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15"/>
        <v>111AM</v>
      </c>
      <c r="AW13" s="21" t="str">
        <f t="shared" si="16"/>
        <v>111PM</v>
      </c>
      <c r="AX13" s="21"/>
      <c r="AY13" s="21"/>
      <c r="AZ13" s="358">
        <f t="shared" si="17"/>
        <v>1</v>
      </c>
      <c r="BA13" s="21">
        <f>SUMIF(Data!$T:$T,"="&amp;$AV13,Data!I:I)/$AZ13</f>
        <v>73</v>
      </c>
      <c r="BB13" s="21">
        <f>SUMIF(Data!$T:$T,"="&amp;$AV13,Data!J:J)/$AZ13</f>
        <v>48</v>
      </c>
      <c r="BC13" s="21">
        <f>SUMIF(Data!$T:$T,"="&amp;$AV13,Data!K:K)/$AZ13</f>
        <v>15</v>
      </c>
      <c r="BD13" s="21">
        <f>SUMIF(Data!$T:$T,"="&amp;$AV13,Data!L:L)/$AZ13</f>
        <v>25</v>
      </c>
      <c r="BE13" s="358" t="e">
        <f t="shared" si="18"/>
        <v>#N/A</v>
      </c>
      <c r="BF13" s="16" t="e">
        <f>SUMIF(Data!$T:$T,"="&amp;$AW13,Data!I:I)/$BE13</f>
        <v>#N/A</v>
      </c>
      <c r="BG13" s="16" t="e">
        <f>SUMIF(Data!$T:$T,"="&amp;$AW13,Data!J:J)/$BE13</f>
        <v>#N/A</v>
      </c>
      <c r="BH13" s="16" t="e">
        <f>SUMIF(Data!$T:$T,"="&amp;$AW13,Data!K:K)/$BE13</f>
        <v>#N/A</v>
      </c>
      <c r="BI13" s="16" t="e">
        <f>SUMIF(Data!$T:$T,"="&amp;$AW13,Data!L:L)/$BE13</f>
        <v>#N/A</v>
      </c>
      <c r="BK13" t="b">
        <f t="shared" si="26"/>
        <v>0</v>
      </c>
      <c r="BL13" t="b">
        <f t="shared" si="19"/>
        <v>1</v>
      </c>
      <c r="BN13">
        <v>8</v>
      </c>
      <c r="BO13">
        <f t="shared" si="20"/>
        <v>1</v>
      </c>
      <c r="BP13">
        <f t="shared" si="21"/>
        <v>0</v>
      </c>
    </row>
    <row r="14" spans="1:68"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22">
        <f t="shared" si="7"/>
        <v>0</v>
      </c>
      <c r="J14" s="9"/>
      <c r="K14" s="14"/>
      <c r="L14" s="14"/>
      <c r="M14" s="14"/>
      <c r="N14" s="14"/>
      <c r="O14" s="9"/>
      <c r="P14" s="27"/>
      <c r="Q14" s="9">
        <f t="shared" si="1"/>
        <v>112</v>
      </c>
      <c r="R14" s="255">
        <f t="shared" ca="1" si="22"/>
        <v>0.24999994264564016</v>
      </c>
      <c r="S14" s="255">
        <f t="shared" ca="1" si="23"/>
        <v>0.56249965757143738</v>
      </c>
      <c r="T14" s="255">
        <f t="shared" ca="1" si="9"/>
        <v>8.9287981169019291E-3</v>
      </c>
      <c r="U14" s="255">
        <f t="shared" ca="1" si="10"/>
        <v>2.7497832826878808E-7</v>
      </c>
      <c r="V14" s="255">
        <f t="shared" ca="1" si="24"/>
        <v>2.4552259796351955E-9</v>
      </c>
      <c r="W14" s="11"/>
      <c r="X14" s="11"/>
      <c r="Y14" s="11"/>
      <c r="Z14" s="11"/>
      <c r="AA14" s="11"/>
      <c r="AB14" s="11"/>
      <c r="AD14" s="52">
        <f t="shared" si="11"/>
        <v>112</v>
      </c>
      <c r="AE14" s="63">
        <f t="shared" si="12"/>
        <v>53</v>
      </c>
      <c r="AF14" s="63">
        <f t="shared" si="12"/>
        <v>59</v>
      </c>
      <c r="AG14" s="21"/>
      <c r="AH14" s="52">
        <f t="shared" si="25"/>
        <v>112</v>
      </c>
      <c r="AI14" s="21">
        <f t="shared" si="13"/>
        <v>53</v>
      </c>
      <c r="AJ14" s="21">
        <f t="shared" si="14"/>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15"/>
        <v>112AM</v>
      </c>
      <c r="AW14" s="21" t="str">
        <f t="shared" si="16"/>
        <v>112PM</v>
      </c>
      <c r="AX14" s="21"/>
      <c r="AY14" s="21"/>
      <c r="AZ14" s="358">
        <f t="shared" si="17"/>
        <v>1</v>
      </c>
      <c r="BA14" s="21">
        <f>SUMIF(Data!$T:$T,"="&amp;$AV14,Data!I:I)/$AZ14</f>
        <v>15</v>
      </c>
      <c r="BB14" s="21">
        <f>SUMIF(Data!$T:$T,"="&amp;$AV14,Data!J:J)/$AZ14</f>
        <v>36</v>
      </c>
      <c r="BC14" s="21">
        <f>SUMIF(Data!$T:$T,"="&amp;$AV14,Data!K:K)/$AZ14</f>
        <v>1</v>
      </c>
      <c r="BD14" s="21">
        <f>SUMIF(Data!$T:$T,"="&amp;$AV14,Data!L:L)/$AZ14</f>
        <v>0</v>
      </c>
      <c r="BE14" s="358">
        <f t="shared" si="18"/>
        <v>1</v>
      </c>
      <c r="BF14" s="16">
        <f>SUMIF(Data!$T:$T,"="&amp;$AW14,Data!I:I)/$BE14</f>
        <v>13</v>
      </c>
      <c r="BG14" s="16">
        <f>SUMIF(Data!$T:$T,"="&amp;$AW14,Data!J:J)/$BE14</f>
        <v>27</v>
      </c>
      <c r="BH14" s="16">
        <f>SUMIF(Data!$T:$T,"="&amp;$AW14,Data!K:K)/$BE14</f>
        <v>0</v>
      </c>
      <c r="BI14" s="16">
        <f>SUMIF(Data!$T:$T,"="&amp;$AW14,Data!L:L)/$BE14</f>
        <v>0</v>
      </c>
      <c r="BK14" t="b">
        <f t="shared" si="26"/>
        <v>1</v>
      </c>
      <c r="BL14" t="b">
        <f t="shared" si="19"/>
        <v>1</v>
      </c>
      <c r="BN14">
        <v>9</v>
      </c>
      <c r="BO14">
        <f t="shared" si="20"/>
        <v>1</v>
      </c>
      <c r="BP14">
        <f t="shared" si="21"/>
        <v>1</v>
      </c>
    </row>
    <row r="15" spans="1:68"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22">
        <f t="shared" ca="1" si="7"/>
        <v>0</v>
      </c>
      <c r="J15" s="9"/>
      <c r="K15" s="14"/>
      <c r="L15" s="14"/>
      <c r="M15" s="14"/>
      <c r="N15" s="14"/>
      <c r="O15" s="9"/>
      <c r="P15" s="27"/>
      <c r="Q15" s="9">
        <f t="shared" si="1"/>
        <v>113</v>
      </c>
      <c r="R15" s="255">
        <f t="shared" ca="1" si="22"/>
        <v>0.2755353454120707</v>
      </c>
      <c r="S15" s="255">
        <f t="shared" ca="1" si="23"/>
        <v>0.16864521127634807</v>
      </c>
      <c r="T15" s="255">
        <f t="shared" ca="1" si="9"/>
        <v>0.14489232975423666</v>
      </c>
      <c r="U15" s="255">
        <f t="shared" ca="1" si="10"/>
        <v>0.18764786656108581</v>
      </c>
      <c r="V15" s="255">
        <f t="shared" ca="1" si="24"/>
        <v>2.7188736559447844E-2</v>
      </c>
      <c r="W15" s="11"/>
      <c r="X15" s="11"/>
      <c r="Y15" s="11"/>
      <c r="Z15" s="11"/>
      <c r="AA15" s="11"/>
      <c r="AB15" s="11"/>
      <c r="AD15" s="52">
        <f t="shared" ca="1" si="11"/>
        <v>210.5</v>
      </c>
      <c r="AE15" s="63">
        <f t="shared" ca="1" si="12"/>
        <v>121.5</v>
      </c>
      <c r="AF15" s="63">
        <f t="shared" si="12"/>
        <v>89</v>
      </c>
      <c r="AG15" s="21"/>
      <c r="AH15" s="52">
        <f t="shared" ca="1" si="25"/>
        <v>210.5</v>
      </c>
      <c r="AI15" s="21">
        <f t="shared" ca="1" si="13"/>
        <v>121.5</v>
      </c>
      <c r="AJ15" s="21">
        <f t="shared" si="14"/>
        <v>89</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15"/>
        <v>113AM</v>
      </c>
      <c r="AW15" s="21" t="str">
        <f t="shared" si="16"/>
        <v>113PM</v>
      </c>
      <c r="AX15" s="21"/>
      <c r="AY15" s="21"/>
      <c r="AZ15" s="358">
        <f t="shared" ca="1" si="17"/>
        <v>2</v>
      </c>
      <c r="BA15" s="21">
        <f ca="1">SUMIF(Data!$T:$T,"="&amp;$AV15,Data!I:I)/$AZ15</f>
        <v>42</v>
      </c>
      <c r="BB15" s="21">
        <f ca="1">SUMIF(Data!$T:$T,"="&amp;$AV15,Data!J:J)/$AZ15</f>
        <v>19.5</v>
      </c>
      <c r="BC15" s="21">
        <f ca="1">SUMIF(Data!$T:$T,"="&amp;$AV15,Data!K:K)/$AZ15</f>
        <v>15.5</v>
      </c>
      <c r="BD15" s="21">
        <f ca="1">SUMIF(Data!$T:$T,"="&amp;$AV15,Data!L:L)/$AZ15</f>
        <v>24.5</v>
      </c>
      <c r="BE15" s="358">
        <f t="shared" si="18"/>
        <v>1</v>
      </c>
      <c r="BF15" s="16">
        <f>SUMIF(Data!$T:$T,"="&amp;$AW15,Data!I:I)/$BE15</f>
        <v>16</v>
      </c>
      <c r="BG15" s="16">
        <f>SUMIF(Data!$T:$T,"="&amp;$AW15,Data!J:J)/$BE15</f>
        <v>16</v>
      </c>
      <c r="BH15" s="16">
        <f>SUMIF(Data!$T:$T,"="&amp;$AW15,Data!K:K)/$BE15</f>
        <v>15</v>
      </c>
      <c r="BI15" s="16">
        <f>SUMIF(Data!$T:$T,"="&amp;$AW15,Data!L:L)/$BE15</f>
        <v>15</v>
      </c>
      <c r="BK15" t="b">
        <f t="shared" ca="1" si="26"/>
        <v>1</v>
      </c>
      <c r="BL15" t="b">
        <f t="shared" ca="1" si="19"/>
        <v>1</v>
      </c>
      <c r="BN15">
        <v>10</v>
      </c>
      <c r="BO15">
        <f t="shared" si="20"/>
        <v>2</v>
      </c>
      <c r="BP15">
        <f t="shared" si="21"/>
        <v>1</v>
      </c>
    </row>
    <row r="16" spans="1:68"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22">
        <f t="shared" si="7"/>
        <v>0</v>
      </c>
      <c r="J16" s="9"/>
      <c r="K16" s="14"/>
      <c r="L16" s="14"/>
      <c r="M16" s="14"/>
      <c r="N16" s="14"/>
      <c r="O16" s="9"/>
      <c r="P16" s="27"/>
      <c r="Q16" s="9">
        <f t="shared" si="1"/>
        <v>114</v>
      </c>
      <c r="R16" s="255">
        <f t="shared" ca="1" si="22"/>
        <v>0.25624989118165487</v>
      </c>
      <c r="S16" s="255">
        <f t="shared" ca="1" si="23"/>
        <v>0.27500096703799437</v>
      </c>
      <c r="T16" s="255">
        <f t="shared" ca="1" si="9"/>
        <v>0.10000087856778869</v>
      </c>
      <c r="U16" s="255">
        <f t="shared" ca="1" si="10"/>
        <v>0.17500052056176948</v>
      </c>
      <c r="V16" s="255">
        <f t="shared" ca="1" si="24"/>
        <v>1.7500205805997319E-2</v>
      </c>
      <c r="W16" s="11"/>
      <c r="X16" s="11"/>
      <c r="Y16" s="11"/>
      <c r="Z16" s="11"/>
      <c r="AA16" s="11"/>
      <c r="AB16" s="11"/>
      <c r="AD16" s="52">
        <f t="shared" si="11"/>
        <v>160</v>
      </c>
      <c r="AE16" s="63">
        <f t="shared" si="12"/>
        <v>66</v>
      </c>
      <c r="AF16" s="63">
        <f t="shared" si="12"/>
        <v>94</v>
      </c>
      <c r="AG16" s="21"/>
      <c r="AH16" s="52">
        <f t="shared" si="25"/>
        <v>160</v>
      </c>
      <c r="AI16" s="21">
        <f t="shared" si="13"/>
        <v>66</v>
      </c>
      <c r="AJ16" s="21">
        <f t="shared" si="14"/>
        <v>94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15"/>
        <v>114AM</v>
      </c>
      <c r="AW16" s="21" t="str">
        <f t="shared" si="16"/>
        <v>114PM</v>
      </c>
      <c r="AX16" s="21"/>
      <c r="AY16" s="21"/>
      <c r="AZ16" s="358">
        <f t="shared" si="17"/>
        <v>1</v>
      </c>
      <c r="BA16" s="21">
        <f>SUMIF(Data!$T:$T,"="&amp;$AV16,Data!I:I)/$AZ16</f>
        <v>15</v>
      </c>
      <c r="BB16" s="21">
        <f>SUMIF(Data!$T:$T,"="&amp;$AV16,Data!J:J)/$AZ16</f>
        <v>16</v>
      </c>
      <c r="BC16" s="21">
        <f>SUMIF(Data!$T:$T,"="&amp;$AV16,Data!K:K)/$AZ16</f>
        <v>6</v>
      </c>
      <c r="BD16" s="21">
        <f>SUMIF(Data!$T:$T,"="&amp;$AV16,Data!L:L)/$AZ16</f>
        <v>11</v>
      </c>
      <c r="BE16" s="358">
        <f t="shared" si="18"/>
        <v>1</v>
      </c>
      <c r="BF16" s="16">
        <f>SUMIF(Data!$T:$T,"="&amp;$AW16,Data!I:I)/$BE16</f>
        <v>26</v>
      </c>
      <c r="BG16" s="16">
        <f>SUMIF(Data!$T:$T,"="&amp;$AW16,Data!J:J)/$BE16</f>
        <v>28</v>
      </c>
      <c r="BH16" s="16">
        <f>SUMIF(Data!$T:$T,"="&amp;$AW16,Data!K:K)/$BE16</f>
        <v>10</v>
      </c>
      <c r="BI16" s="16">
        <f>SUMIF(Data!$T:$T,"="&amp;$AW16,Data!L:L)/$BE16</f>
        <v>17</v>
      </c>
      <c r="BK16" t="b">
        <f t="shared" si="26"/>
        <v>1</v>
      </c>
      <c r="BL16" t="b">
        <f t="shared" si="19"/>
        <v>1</v>
      </c>
      <c r="BN16">
        <v>11</v>
      </c>
      <c r="BO16">
        <f t="shared" si="20"/>
        <v>1</v>
      </c>
      <c r="BP16">
        <f t="shared" si="21"/>
        <v>1</v>
      </c>
    </row>
    <row r="17" spans="1:68"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22">
        <f t="shared" ca="1" si="7"/>
        <v>0</v>
      </c>
      <c r="J17" s="9"/>
      <c r="K17" s="14"/>
      <c r="L17" s="14"/>
      <c r="M17" s="14"/>
      <c r="N17" s="14"/>
      <c r="O17" s="9"/>
      <c r="P17" s="27"/>
      <c r="Q17" s="9">
        <f t="shared" si="1"/>
        <v>115</v>
      </c>
      <c r="R17" s="255">
        <f t="shared" ca="1" si="22"/>
        <v>0.25780295773998774</v>
      </c>
      <c r="S17" s="255">
        <f t="shared" ca="1" si="23"/>
        <v>7.5145349068279549E-2</v>
      </c>
      <c r="T17" s="255">
        <f t="shared" ca="1" si="9"/>
        <v>0.32485486867132951</v>
      </c>
      <c r="U17" s="255">
        <f t="shared" ca="1" si="10"/>
        <v>0.37687848854582817</v>
      </c>
      <c r="V17" s="255">
        <f t="shared" ca="1" si="24"/>
        <v>0.12243081190160418</v>
      </c>
      <c r="W17" s="11"/>
      <c r="X17" s="11"/>
      <c r="Y17" s="11"/>
      <c r="Z17" s="11"/>
      <c r="AA17" s="11"/>
      <c r="AB17" s="11"/>
      <c r="AD17" s="52">
        <f t="shared" ca="1" si="11"/>
        <v>865</v>
      </c>
      <c r="AE17" s="63">
        <f t="shared" ca="1" si="12"/>
        <v>307</v>
      </c>
      <c r="AF17" s="63">
        <f t="shared" ca="1" si="12"/>
        <v>558</v>
      </c>
      <c r="AG17" s="21"/>
      <c r="AH17" s="52">
        <f t="shared" ca="1" si="25"/>
        <v>865</v>
      </c>
      <c r="AI17" s="21">
        <f t="shared" ca="1" si="13"/>
        <v>307</v>
      </c>
      <c r="AJ17" s="21">
        <f t="shared" ca="1" si="14"/>
        <v>558</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15"/>
        <v>115AM</v>
      </c>
      <c r="AW17" s="21" t="str">
        <f t="shared" si="16"/>
        <v>115PM</v>
      </c>
      <c r="AX17" s="21"/>
      <c r="AY17" s="21"/>
      <c r="AZ17" s="358">
        <f t="shared" ca="1" si="17"/>
        <v>1</v>
      </c>
      <c r="BA17" s="21">
        <f ca="1">SUMIF(Data!$T:$T,"="&amp;$AV17,Data!I:I)/$AZ17</f>
        <v>84</v>
      </c>
      <c r="BB17" s="21">
        <f ca="1">SUMIF(Data!$T:$T,"="&amp;$AV17,Data!J:J)/$AZ17</f>
        <v>30</v>
      </c>
      <c r="BC17" s="21">
        <f ca="1">SUMIF(Data!$T:$T,"="&amp;$AV17,Data!K:K)/$AZ17</f>
        <v>107</v>
      </c>
      <c r="BD17" s="21">
        <f ca="1">SUMIF(Data!$T:$T,"="&amp;$AV17,Data!L:L)/$AZ17</f>
        <v>151</v>
      </c>
      <c r="BE17" s="358">
        <f t="shared" ca="1" si="18"/>
        <v>1</v>
      </c>
      <c r="BF17" s="16">
        <f ca="1">SUMIF(Data!$T:$T,"="&amp;$AW17,Data!I:I)/$BE17</f>
        <v>139</v>
      </c>
      <c r="BG17" s="16">
        <f ca="1">SUMIF(Data!$T:$T,"="&amp;$AW17,Data!J:J)/$BE17</f>
        <v>35</v>
      </c>
      <c r="BH17" s="16">
        <f ca="1">SUMIF(Data!$T:$T,"="&amp;$AW17,Data!K:K)/$BE17</f>
        <v>174</v>
      </c>
      <c r="BI17" s="16">
        <f ca="1">SUMIF(Data!$T:$T,"="&amp;$AW17,Data!L:L)/$BE17</f>
        <v>175</v>
      </c>
      <c r="BK17" t="b">
        <f t="shared" ca="1" si="26"/>
        <v>1</v>
      </c>
      <c r="BL17" t="b">
        <f t="shared" ca="1" si="19"/>
        <v>1</v>
      </c>
      <c r="BN17">
        <v>12</v>
      </c>
      <c r="BO17">
        <f t="shared" si="20"/>
        <v>3</v>
      </c>
      <c r="BP17">
        <f t="shared" si="21"/>
        <v>2</v>
      </c>
    </row>
    <row r="18" spans="1:68"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22">
        <f t="shared" ca="1" si="7"/>
        <v>0</v>
      </c>
      <c r="J18" s="9"/>
      <c r="K18" s="14"/>
      <c r="L18" s="14"/>
      <c r="M18" s="14"/>
      <c r="N18" s="14"/>
      <c r="O18" s="9"/>
      <c r="P18" s="27"/>
      <c r="Q18" s="9">
        <f t="shared" si="1"/>
        <v>116</v>
      </c>
      <c r="R18" s="255">
        <f t="shared" ca="1" si="22"/>
        <v>0.23195961209188329</v>
      </c>
      <c r="S18" s="255">
        <f t="shared" ca="1" si="23"/>
        <v>0.10652966899475905</v>
      </c>
      <c r="T18" s="255">
        <f t="shared" ca="1" si="9"/>
        <v>0.30927873826286278</v>
      </c>
      <c r="U18" s="255">
        <f t="shared" ca="1" si="10"/>
        <v>0.56700932938821946</v>
      </c>
      <c r="V18" s="255">
        <f t="shared" ca="1" si="24"/>
        <v>0.17536392997646047</v>
      </c>
      <c r="W18" s="11"/>
      <c r="X18" s="11"/>
      <c r="Y18" s="11"/>
      <c r="Z18" s="11"/>
      <c r="AA18" s="11"/>
      <c r="AB18" s="11"/>
      <c r="AD18" s="52">
        <f t="shared" ca="1" si="11"/>
        <v>291</v>
      </c>
      <c r="AE18" s="63">
        <f t="shared" ca="1" si="12"/>
        <v>84</v>
      </c>
      <c r="AF18" s="63">
        <f t="shared" si="12"/>
        <v>207</v>
      </c>
      <c r="AG18" s="21"/>
      <c r="AH18" s="52">
        <f t="shared" ca="1" si="25"/>
        <v>291</v>
      </c>
      <c r="AI18" s="21">
        <f t="shared" ca="1" si="13"/>
        <v>84</v>
      </c>
      <c r="AJ18" s="21">
        <f t="shared" si="14"/>
        <v>207</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15"/>
        <v>116AM</v>
      </c>
      <c r="AW18" s="21" t="str">
        <f t="shared" si="16"/>
        <v>116PM</v>
      </c>
      <c r="AX18" s="21"/>
      <c r="AY18" s="21"/>
      <c r="AZ18" s="358">
        <f t="shared" ca="1" si="17"/>
        <v>2</v>
      </c>
      <c r="BA18" s="21">
        <f ca="1">SUMIF(Data!$T:$T,"="&amp;$AV18,Data!I:I)/$AZ18</f>
        <v>15.5</v>
      </c>
      <c r="BB18" s="21">
        <f ca="1">SUMIF(Data!$T:$T,"="&amp;$AV18,Data!J:J)/$AZ18</f>
        <v>14</v>
      </c>
      <c r="BC18" s="21">
        <f ca="1">SUMIF(Data!$T:$T,"="&amp;$AV18,Data!K:K)/$AZ18</f>
        <v>32</v>
      </c>
      <c r="BD18" s="21">
        <f ca="1">SUMIF(Data!$T:$T,"="&amp;$AV18,Data!L:L)/$AZ18</f>
        <v>47</v>
      </c>
      <c r="BE18" s="358">
        <f t="shared" si="18"/>
        <v>1</v>
      </c>
      <c r="BF18" s="16">
        <f>SUMIF(Data!$T:$T,"="&amp;$AW18,Data!I:I)/$BE18</f>
        <v>52</v>
      </c>
      <c r="BG18" s="16">
        <f>SUMIF(Data!$T:$T,"="&amp;$AW18,Data!J:J)/$BE18</f>
        <v>17</v>
      </c>
      <c r="BH18" s="16">
        <f>SUMIF(Data!$T:$T,"="&amp;$AW18,Data!K:K)/$BE18</f>
        <v>58</v>
      </c>
      <c r="BI18" s="16">
        <f>SUMIF(Data!$T:$T,"="&amp;$AW18,Data!L:L)/$BE18</f>
        <v>118</v>
      </c>
      <c r="BK18" t="b">
        <f t="shared" ca="1" si="26"/>
        <v>1</v>
      </c>
      <c r="BL18" t="b">
        <f t="shared" ca="1" si="19"/>
        <v>1</v>
      </c>
      <c r="BN18">
        <v>13</v>
      </c>
      <c r="BO18">
        <f t="shared" si="20"/>
        <v>2</v>
      </c>
      <c r="BP18">
        <f t="shared" si="21"/>
        <v>1</v>
      </c>
    </row>
    <row r="19" spans="1:68"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22">
        <f t="shared" si="7"/>
        <v>0</v>
      </c>
      <c r="J19" s="9"/>
      <c r="K19" s="14"/>
      <c r="L19" s="14"/>
      <c r="M19" s="14"/>
      <c r="N19" s="14"/>
      <c r="O19" s="9"/>
      <c r="P19" s="27"/>
      <c r="Q19" s="9">
        <f t="shared" si="1"/>
        <v>117</v>
      </c>
      <c r="R19" s="255">
        <f t="shared" ca="1" si="22"/>
        <v>0.28399380690746256</v>
      </c>
      <c r="S19" s="255">
        <f t="shared" ca="1" si="23"/>
        <v>9.6386519255648381E-2</v>
      </c>
      <c r="T19" s="255">
        <f t="shared" ca="1" si="9"/>
        <v>0.2822719594732736</v>
      </c>
      <c r="U19" s="255">
        <f t="shared" ca="1" si="10"/>
        <v>0.37177230455285382</v>
      </c>
      <c r="V19" s="255">
        <f t="shared" ca="1" si="24"/>
        <v>0.10494089688402869</v>
      </c>
      <c r="W19" s="11"/>
      <c r="X19" s="11"/>
      <c r="Y19" s="11"/>
      <c r="Z19" s="11"/>
      <c r="AA19" s="11"/>
      <c r="AB19" s="11"/>
      <c r="AD19" s="52">
        <f t="shared" si="11"/>
        <v>581</v>
      </c>
      <c r="AE19" s="63">
        <f t="shared" si="12"/>
        <v>202</v>
      </c>
      <c r="AF19" s="63">
        <f t="shared" si="12"/>
        <v>379</v>
      </c>
      <c r="AG19" s="21"/>
      <c r="AH19" s="52">
        <f t="shared" si="25"/>
        <v>581</v>
      </c>
      <c r="AI19" s="21">
        <f t="shared" si="13"/>
        <v>202</v>
      </c>
      <c r="AJ19" s="21">
        <f t="shared" si="14"/>
        <v>379</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15"/>
        <v>117AM</v>
      </c>
      <c r="AW19" s="21" t="str">
        <f t="shared" si="16"/>
        <v>117PM</v>
      </c>
      <c r="AX19" s="21"/>
      <c r="AY19" s="21"/>
      <c r="AZ19" s="358">
        <f t="shared" si="17"/>
        <v>1</v>
      </c>
      <c r="BA19" s="21">
        <f>SUMIF(Data!$T:$T,"="&amp;$AV19,Data!I:I)/$AZ19</f>
        <v>56</v>
      </c>
      <c r="BB19" s="21">
        <f>SUMIF(Data!$T:$T,"="&amp;$AV19,Data!J:J)/$AZ19</f>
        <v>26</v>
      </c>
      <c r="BC19" s="21">
        <f>SUMIF(Data!$T:$T,"="&amp;$AV19,Data!K:K)/$AZ19</f>
        <v>87</v>
      </c>
      <c r="BD19" s="21">
        <f>SUMIF(Data!$T:$T,"="&amp;$AV19,Data!L:L)/$AZ19</f>
        <v>0</v>
      </c>
      <c r="BE19" s="358">
        <f t="shared" si="18"/>
        <v>1</v>
      </c>
      <c r="BF19" s="16">
        <f>SUMIF(Data!$T:$T,"="&amp;$AW19,Data!I:I)/$BE19</f>
        <v>109</v>
      </c>
      <c r="BG19" s="16">
        <f>SUMIF(Data!$T:$T,"="&amp;$AW19,Data!J:J)/$BE19</f>
        <v>30</v>
      </c>
      <c r="BH19" s="16">
        <f>SUMIF(Data!$T:$T,"="&amp;$AW19,Data!K:K)/$BE19</f>
        <v>77</v>
      </c>
      <c r="BI19" s="16">
        <f>SUMIF(Data!$T:$T,"="&amp;$AW19,Data!L:L)/$BE19</f>
        <v>216</v>
      </c>
      <c r="BK19" t="b">
        <f t="shared" si="26"/>
        <v>1</v>
      </c>
      <c r="BL19" t="b">
        <f t="shared" si="19"/>
        <v>1</v>
      </c>
      <c r="BN19">
        <v>14</v>
      </c>
      <c r="BO19">
        <f t="shared" si="20"/>
        <v>1</v>
      </c>
      <c r="BP19">
        <f t="shared" si="21"/>
        <v>1</v>
      </c>
    </row>
    <row r="20" spans="1:68"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22">
        <f t="shared" si="7"/>
        <v>0</v>
      </c>
      <c r="J20" s="9"/>
      <c r="K20" s="14"/>
      <c r="L20" s="14"/>
      <c r="M20" s="14"/>
      <c r="N20" s="14"/>
      <c r="O20" s="9"/>
      <c r="P20" s="27"/>
      <c r="Q20" s="9">
        <f t="shared" si="1"/>
        <v>118</v>
      </c>
      <c r="R20" s="255">
        <f t="shared" ca="1" si="22"/>
        <v>0.26371643484870333</v>
      </c>
      <c r="S20" s="255">
        <f t="shared" ca="1" si="23"/>
        <v>0.13097378113895616</v>
      </c>
      <c r="T20" s="255">
        <f t="shared" ca="1" si="9"/>
        <v>0.22123819988014848</v>
      </c>
      <c r="U20" s="255">
        <f t="shared" ca="1" si="10"/>
        <v>0.45663724516050375</v>
      </c>
      <c r="V20" s="255">
        <f t="shared" ca="1" si="24"/>
        <v>0.10102560211753989</v>
      </c>
      <c r="W20" s="11"/>
      <c r="X20" s="11"/>
      <c r="Y20" s="11"/>
      <c r="Z20" s="11"/>
      <c r="AA20" s="11"/>
      <c r="AB20" s="11"/>
      <c r="AD20" s="52">
        <f t="shared" si="11"/>
        <v>565</v>
      </c>
      <c r="AE20" s="63">
        <f t="shared" si="12"/>
        <v>222</v>
      </c>
      <c r="AF20" s="63">
        <f t="shared" si="12"/>
        <v>343</v>
      </c>
      <c r="AG20" s="21"/>
      <c r="AH20" s="52">
        <f t="shared" si="25"/>
        <v>565</v>
      </c>
      <c r="AI20" s="21">
        <f t="shared" si="13"/>
        <v>222</v>
      </c>
      <c r="AJ20" s="21">
        <f t="shared" si="14"/>
        <v>343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15"/>
        <v>118AM</v>
      </c>
      <c r="AW20" s="21" t="str">
        <f t="shared" si="16"/>
        <v>118PM</v>
      </c>
      <c r="AX20" s="21"/>
      <c r="AY20" s="21"/>
      <c r="AZ20" s="358">
        <f t="shared" si="17"/>
        <v>1</v>
      </c>
      <c r="BA20" s="21">
        <f>SUMIF(Data!$T:$T,"="&amp;$AV20,Data!I:I)/$AZ20</f>
        <v>56</v>
      </c>
      <c r="BB20" s="21">
        <f>SUMIF(Data!$T:$T,"="&amp;$AV20,Data!J:J)/$AZ20</f>
        <v>34</v>
      </c>
      <c r="BC20" s="21">
        <f>SUMIF(Data!$T:$T,"="&amp;$AV20,Data!K:K)/$AZ20</f>
        <v>50</v>
      </c>
      <c r="BD20" s="21">
        <f>SUMIF(Data!$T:$T,"="&amp;$AV20,Data!L:L)/$AZ20</f>
        <v>78</v>
      </c>
      <c r="BE20" s="358">
        <f t="shared" si="18"/>
        <v>1</v>
      </c>
      <c r="BF20" s="16">
        <f>SUMIF(Data!$T:$T,"="&amp;$AW20,Data!I:I)/$BE20</f>
        <v>93</v>
      </c>
      <c r="BG20" s="16">
        <f>SUMIF(Data!$T:$T,"="&amp;$AW20,Data!J:J)/$BE20</f>
        <v>40</v>
      </c>
      <c r="BH20" s="16">
        <f>SUMIF(Data!$T:$T,"="&amp;$AW20,Data!K:K)/$BE20</f>
        <v>75</v>
      </c>
      <c r="BI20" s="16">
        <f>SUMIF(Data!$T:$T,"="&amp;$AW20,Data!L:L)/$BE20</f>
        <v>180</v>
      </c>
      <c r="BK20" t="b">
        <f t="shared" si="26"/>
        <v>1</v>
      </c>
      <c r="BL20" t="b">
        <f t="shared" si="19"/>
        <v>1</v>
      </c>
      <c r="BN20">
        <v>15</v>
      </c>
      <c r="BO20">
        <f t="shared" si="20"/>
        <v>1</v>
      </c>
      <c r="BP20">
        <f t="shared" si="21"/>
        <v>1</v>
      </c>
    </row>
    <row r="21" spans="1:68"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22">
        <f t="shared" si="7"/>
        <v>0</v>
      </c>
      <c r="J21" s="9"/>
      <c r="K21" s="14"/>
      <c r="L21" s="14"/>
      <c r="M21" s="14"/>
      <c r="N21" s="14"/>
      <c r="O21" s="9"/>
      <c r="P21" s="27"/>
      <c r="Q21" s="9">
        <f t="shared" si="1"/>
        <v>119</v>
      </c>
      <c r="R21" s="255">
        <f t="shared" ca="1" si="22"/>
        <v>0.30890105421504138</v>
      </c>
      <c r="S21" s="255">
        <f t="shared" ca="1" si="23"/>
        <v>0.15706781934877517</v>
      </c>
      <c r="T21" s="255">
        <f t="shared" ca="1" si="9"/>
        <v>0.20680554318977265</v>
      </c>
      <c r="U21" s="255">
        <f t="shared" ca="1" si="10"/>
        <v>0.32198950766533996</v>
      </c>
      <c r="V21" s="255">
        <f t="shared" ca="1" si="24"/>
        <v>6.6589215034138088E-2</v>
      </c>
      <c r="W21" s="11"/>
      <c r="X21" s="11"/>
      <c r="Y21" s="11"/>
      <c r="Z21" s="11"/>
      <c r="AA21" s="11"/>
      <c r="AB21" s="11"/>
      <c r="AD21" s="52">
        <f t="shared" si="11"/>
        <v>382</v>
      </c>
      <c r="AE21" s="63">
        <f t="shared" si="12"/>
        <v>121</v>
      </c>
      <c r="AF21" s="63">
        <f t="shared" si="12"/>
        <v>261</v>
      </c>
      <c r="AG21" s="21"/>
      <c r="AH21" s="52">
        <f t="shared" si="25"/>
        <v>382</v>
      </c>
      <c r="AI21" s="21">
        <f t="shared" si="13"/>
        <v>121</v>
      </c>
      <c r="AJ21" s="21">
        <f t="shared" si="14"/>
        <v>261</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15"/>
        <v>119AM</v>
      </c>
      <c r="AW21" s="21" t="str">
        <f t="shared" si="16"/>
        <v>119PM</v>
      </c>
      <c r="AX21" s="21"/>
      <c r="AY21" s="21"/>
      <c r="AZ21" s="358">
        <f t="shared" si="17"/>
        <v>1</v>
      </c>
      <c r="BA21" s="21">
        <f>SUMIF(Data!$T:$T,"="&amp;$AV21,Data!I:I)/$AZ21</f>
        <v>35</v>
      </c>
      <c r="BB21" s="21">
        <f>SUMIF(Data!$T:$T,"="&amp;$AV21,Data!J:J)/$AZ21</f>
        <v>12</v>
      </c>
      <c r="BC21" s="21">
        <f>SUMIF(Data!$T:$T,"="&amp;$AV21,Data!K:K)/$AZ21</f>
        <v>25</v>
      </c>
      <c r="BD21" s="21">
        <f>SUMIF(Data!$T:$T,"="&amp;$AV21,Data!L:L)/$AZ21</f>
        <v>33</v>
      </c>
      <c r="BE21" s="358">
        <f t="shared" si="18"/>
        <v>1</v>
      </c>
      <c r="BF21" s="16">
        <f>SUMIF(Data!$T:$T,"="&amp;$AW21,Data!I:I)/$BE21</f>
        <v>83</v>
      </c>
      <c r="BG21" s="16">
        <f>SUMIF(Data!$T:$T,"="&amp;$AW21,Data!J:J)/$BE21</f>
        <v>48</v>
      </c>
      <c r="BH21" s="16">
        <f>SUMIF(Data!$T:$T,"="&amp;$AW21,Data!K:K)/$BE21</f>
        <v>54</v>
      </c>
      <c r="BI21" s="16">
        <f>SUMIF(Data!$T:$T,"="&amp;$AW21,Data!L:L)/$BE21</f>
        <v>90</v>
      </c>
      <c r="BK21" t="b">
        <f t="shared" si="26"/>
        <v>1</v>
      </c>
      <c r="BL21" t="b">
        <f t="shared" si="19"/>
        <v>1</v>
      </c>
      <c r="BN21">
        <v>16</v>
      </c>
      <c r="BO21">
        <f t="shared" si="20"/>
        <v>1</v>
      </c>
      <c r="BP21">
        <f t="shared" si="21"/>
        <v>1</v>
      </c>
    </row>
    <row r="22" spans="1:68"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22">
        <f t="shared" si="7"/>
        <v>0</v>
      </c>
      <c r="J22" s="9"/>
      <c r="K22" s="14"/>
      <c r="L22" s="14"/>
      <c r="M22" s="14"/>
      <c r="N22" s="14"/>
      <c r="O22" s="9"/>
      <c r="P22" s="27"/>
      <c r="Q22" s="9">
        <f t="shared" si="1"/>
        <v>120</v>
      </c>
      <c r="R22" s="255">
        <f t="shared" ca="1" si="22"/>
        <v>0.23113117700435368</v>
      </c>
      <c r="S22" s="255">
        <f t="shared" ca="1" si="23"/>
        <v>8.4905953182308577E-2</v>
      </c>
      <c r="T22" s="255">
        <f t="shared" ref="T22:T53" ca="1" si="27">IF($AH22&gt;0,(IF(ISNA(BC22),0,BC22)*$AR22+IF(ISNA(BH22),0,BH22)*$AS22)/$AH22+(RAND()*2-1)/1000000,"")</f>
        <v>0.31603740207527209</v>
      </c>
      <c r="U22" s="255">
        <f t="shared" ca="1" si="10"/>
        <v>0.48113200940474893</v>
      </c>
      <c r="V22" s="255">
        <f t="shared" ca="1" si="24"/>
        <v>0.15205571030753223</v>
      </c>
      <c r="W22" s="11"/>
      <c r="X22" s="11"/>
      <c r="Y22" s="11"/>
      <c r="Z22" s="11"/>
      <c r="AA22" s="11"/>
      <c r="AB22" s="11"/>
      <c r="AD22" s="52">
        <f t="shared" si="11"/>
        <v>212</v>
      </c>
      <c r="AE22" s="63">
        <f t="shared" si="12"/>
        <v>102</v>
      </c>
      <c r="AF22" s="63">
        <f t="shared" si="12"/>
        <v>110</v>
      </c>
      <c r="AG22" s="21"/>
      <c r="AH22" s="52">
        <f t="shared" si="25"/>
        <v>212</v>
      </c>
      <c r="AI22" s="21">
        <f t="shared" si="13"/>
        <v>102</v>
      </c>
      <c r="AJ22" s="21">
        <f t="shared" si="14"/>
        <v>110</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15"/>
        <v>120AM</v>
      </c>
      <c r="AW22" s="21" t="str">
        <f t="shared" si="16"/>
        <v>120PM</v>
      </c>
      <c r="AX22" s="21"/>
      <c r="AY22" s="21"/>
      <c r="AZ22" s="358">
        <f t="shared" si="17"/>
        <v>1</v>
      </c>
      <c r="BA22" s="21">
        <f>SUMIF(Data!$T:$T,"="&amp;$AV22,Data!I:I)/$AZ22</f>
        <v>21</v>
      </c>
      <c r="BB22" s="21">
        <f>SUMIF(Data!$T:$T,"="&amp;$AV22,Data!J:J)/$AZ22</f>
        <v>7</v>
      </c>
      <c r="BC22" s="21">
        <f>SUMIF(Data!$T:$T,"="&amp;$AV22,Data!K:K)/$AZ22</f>
        <v>45</v>
      </c>
      <c r="BD22" s="21">
        <f>SUMIF(Data!$T:$T,"="&amp;$AV22,Data!L:L)/$AZ22</f>
        <v>51</v>
      </c>
      <c r="BE22" s="358">
        <f t="shared" si="18"/>
        <v>1</v>
      </c>
      <c r="BF22" s="16">
        <f>SUMIF(Data!$T:$T,"="&amp;$AW22,Data!I:I)/$BE22</f>
        <v>28</v>
      </c>
      <c r="BG22" s="16">
        <f>SUMIF(Data!$T:$T,"="&amp;$AW22,Data!J:J)/$BE22</f>
        <v>11</v>
      </c>
      <c r="BH22" s="16">
        <f>SUMIF(Data!$T:$T,"="&amp;$AW22,Data!K:K)/$BE22</f>
        <v>22</v>
      </c>
      <c r="BI22" s="16">
        <f>SUMIF(Data!$T:$T,"="&amp;$AW22,Data!L:L)/$BE22</f>
        <v>51</v>
      </c>
      <c r="BK22" t="b">
        <f t="shared" si="26"/>
        <v>1</v>
      </c>
      <c r="BL22" t="b">
        <f t="shared" si="19"/>
        <v>1</v>
      </c>
      <c r="BN22">
        <v>17</v>
      </c>
      <c r="BO22">
        <f t="shared" si="20"/>
        <v>1</v>
      </c>
      <c r="BP22">
        <f t="shared" si="21"/>
        <v>1</v>
      </c>
    </row>
    <row r="23" spans="1:68"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22">
        <f t="shared" si="7"/>
        <v>0</v>
      </c>
      <c r="J23" s="9"/>
      <c r="K23" s="14"/>
      <c r="L23" s="14"/>
      <c r="M23" s="14"/>
      <c r="N23" s="14"/>
      <c r="O23" s="9"/>
      <c r="P23" s="27"/>
      <c r="Q23" s="9">
        <f t="shared" si="1"/>
        <v>121</v>
      </c>
      <c r="R23" s="255">
        <f t="shared" ca="1" si="22"/>
        <v>0.19469040268703722</v>
      </c>
      <c r="S23" s="255">
        <f t="shared" ca="1" si="23"/>
        <v>0.20354058030062636</v>
      </c>
      <c r="T23" s="255">
        <f t="shared" ca="1" si="27"/>
        <v>0.1769907549609564</v>
      </c>
      <c r="U23" s="255">
        <f t="shared" ca="1" si="10"/>
        <v>0.44247792049885437</v>
      </c>
      <c r="V23" s="255">
        <f t="shared" ca="1" si="24"/>
        <v>7.8314501202646283E-2</v>
      </c>
      <c r="W23" s="11"/>
      <c r="X23" s="11"/>
      <c r="Y23" s="11"/>
      <c r="Z23" s="11"/>
      <c r="AA23" s="11"/>
      <c r="AB23" s="11"/>
      <c r="AD23" s="52">
        <f t="shared" si="11"/>
        <v>113</v>
      </c>
      <c r="AE23" s="63" t="e">
        <f t="shared" si="12"/>
        <v>#N/A</v>
      </c>
      <c r="AF23" s="63">
        <f t="shared" si="12"/>
        <v>113</v>
      </c>
      <c r="AG23" s="21"/>
      <c r="AH23" s="52">
        <f t="shared" si="25"/>
        <v>113</v>
      </c>
      <c r="AI23" s="21" t="e">
        <f t="shared" si="13"/>
        <v>#N/A</v>
      </c>
      <c r="AJ23" s="21">
        <f t="shared" si="14"/>
        <v>113</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15"/>
        <v>121AM</v>
      </c>
      <c r="AW23" s="21" t="str">
        <f t="shared" si="16"/>
        <v>121PM</v>
      </c>
      <c r="AX23" s="21"/>
      <c r="AY23" s="21"/>
      <c r="AZ23" s="358" t="e">
        <f t="shared" si="17"/>
        <v>#N/A</v>
      </c>
      <c r="BA23" s="21" t="e">
        <f>SUMIF(Data!$T:$T,"="&amp;$AV23,Data!I:I)/$AZ23</f>
        <v>#N/A</v>
      </c>
      <c r="BB23" s="21" t="e">
        <f>SUMIF(Data!$T:$T,"="&amp;$AV23,Data!J:J)/$AZ23</f>
        <v>#N/A</v>
      </c>
      <c r="BC23" s="21" t="e">
        <f>SUMIF(Data!$T:$T,"="&amp;$AV23,Data!K:K)/$AZ23</f>
        <v>#N/A</v>
      </c>
      <c r="BD23" s="21" t="e">
        <f>SUMIF(Data!$T:$T,"="&amp;$AV23,Data!L:L)/$AZ23</f>
        <v>#N/A</v>
      </c>
      <c r="BE23" s="358">
        <f t="shared" si="18"/>
        <v>1</v>
      </c>
      <c r="BF23" s="16">
        <f>SUMIF(Data!$T:$T,"="&amp;$AW23,Data!I:I)/$BE23</f>
        <v>22</v>
      </c>
      <c r="BG23" s="16">
        <f>SUMIF(Data!$T:$T,"="&amp;$AW23,Data!J:J)/$BE23</f>
        <v>23</v>
      </c>
      <c r="BH23" s="16">
        <f>SUMIF(Data!$T:$T,"="&amp;$AW23,Data!K:K)/$BE23</f>
        <v>20</v>
      </c>
      <c r="BI23" s="16">
        <f>SUMIF(Data!$T:$T,"="&amp;$AW23,Data!L:L)/$BE23</f>
        <v>50</v>
      </c>
      <c r="BK23" t="b">
        <f t="shared" si="26"/>
        <v>0</v>
      </c>
      <c r="BL23" t="b">
        <f t="shared" si="19"/>
        <v>1</v>
      </c>
      <c r="BN23">
        <v>18</v>
      </c>
      <c r="BO23">
        <f t="shared" si="20"/>
        <v>0</v>
      </c>
      <c r="BP23">
        <f t="shared" si="21"/>
        <v>1</v>
      </c>
    </row>
    <row r="24" spans="1:68"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22">
        <f t="shared" si="7"/>
        <v>0</v>
      </c>
      <c r="J24" s="9"/>
      <c r="K24" s="14"/>
      <c r="L24" s="14"/>
      <c r="M24" s="14"/>
      <c r="N24" s="14"/>
      <c r="O24" s="9"/>
      <c r="P24" s="27"/>
      <c r="Q24" s="9">
        <f t="shared" si="1"/>
        <v>122</v>
      </c>
      <c r="R24" s="255">
        <f t="shared" ca="1" si="22"/>
        <v>0.15819129416615271</v>
      </c>
      <c r="S24" s="255">
        <f t="shared" ca="1" si="23"/>
        <v>0.44067788726265894</v>
      </c>
      <c r="T24" s="255">
        <f t="shared" ca="1" si="27"/>
        <v>2.8248400506335588E-2</v>
      </c>
      <c r="U24" s="255">
        <f t="shared" ca="1" si="10"/>
        <v>3.9548807426922801E-2</v>
      </c>
      <c r="V24" s="255">
        <f t="shared" ca="1" si="24"/>
        <v>1.1171905517436548E-3</v>
      </c>
      <c r="W24" s="11"/>
      <c r="X24" s="11"/>
      <c r="Y24" s="11"/>
      <c r="Z24" s="11"/>
      <c r="AA24" s="11"/>
      <c r="AB24" s="11"/>
      <c r="AD24" s="52">
        <f t="shared" si="11"/>
        <v>177</v>
      </c>
      <c r="AE24" s="63">
        <f t="shared" si="12"/>
        <v>62</v>
      </c>
      <c r="AF24" s="63">
        <f t="shared" si="12"/>
        <v>115</v>
      </c>
      <c r="AG24" s="21"/>
      <c r="AH24" s="52">
        <f t="shared" si="25"/>
        <v>177</v>
      </c>
      <c r="AI24" s="21">
        <f t="shared" si="13"/>
        <v>62</v>
      </c>
      <c r="AJ24" s="21">
        <f t="shared" si="14"/>
        <v>115</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15"/>
        <v>122AM</v>
      </c>
      <c r="AW24" s="21" t="str">
        <f t="shared" si="16"/>
        <v>122PM</v>
      </c>
      <c r="AX24" s="21"/>
      <c r="AY24" s="21"/>
      <c r="AZ24" s="358">
        <f t="shared" si="17"/>
        <v>1</v>
      </c>
      <c r="BA24" s="21">
        <f>SUMIF(Data!$T:$T,"="&amp;$AV24,Data!I:I)/$AZ24</f>
        <v>8</v>
      </c>
      <c r="BB24" s="21">
        <f>SUMIF(Data!$T:$T,"="&amp;$AV24,Data!J:J)/$AZ24</f>
        <v>38</v>
      </c>
      <c r="BC24" s="21">
        <f>SUMIF(Data!$T:$T,"="&amp;$AV24,Data!K:K)/$AZ24</f>
        <v>2</v>
      </c>
      <c r="BD24" s="21">
        <f>SUMIF(Data!$T:$T,"="&amp;$AV24,Data!L:L)/$AZ24</f>
        <v>2</v>
      </c>
      <c r="BE24" s="358">
        <f t="shared" si="18"/>
        <v>1</v>
      </c>
      <c r="BF24" s="16">
        <f>SUMIF(Data!$T:$T,"="&amp;$AW24,Data!I:I)/$BE24</f>
        <v>20</v>
      </c>
      <c r="BG24" s="16">
        <f>SUMIF(Data!$T:$T,"="&amp;$AW24,Data!J:J)/$BE24</f>
        <v>40</v>
      </c>
      <c r="BH24" s="16">
        <f>SUMIF(Data!$T:$T,"="&amp;$AW24,Data!K:K)/$BE24</f>
        <v>3</v>
      </c>
      <c r="BI24" s="16">
        <f>SUMIF(Data!$T:$T,"="&amp;$AW24,Data!L:L)/$BE24</f>
        <v>5</v>
      </c>
      <c r="BK24" t="b">
        <f t="shared" si="26"/>
        <v>1</v>
      </c>
      <c r="BL24" t="b">
        <f t="shared" si="19"/>
        <v>1</v>
      </c>
      <c r="BN24">
        <v>19</v>
      </c>
      <c r="BO24">
        <f t="shared" si="20"/>
        <v>1</v>
      </c>
      <c r="BP24">
        <f t="shared" si="21"/>
        <v>1</v>
      </c>
    </row>
    <row r="25" spans="1:68"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22">
        <f t="shared" si="7"/>
        <v>0</v>
      </c>
      <c r="J25" s="9"/>
      <c r="K25" s="14"/>
      <c r="L25" s="14"/>
      <c r="M25" s="14"/>
      <c r="N25" s="14"/>
      <c r="O25" s="9"/>
      <c r="P25" s="27"/>
      <c r="Q25" s="9">
        <f t="shared" si="1"/>
        <v>123</v>
      </c>
      <c r="R25" s="255">
        <f t="shared" ca="1" si="22"/>
        <v>0.17901278469007173</v>
      </c>
      <c r="S25" s="255">
        <f t="shared" ca="1" si="23"/>
        <v>0.58024729256246532</v>
      </c>
      <c r="T25" s="255">
        <f t="shared" ca="1" si="27"/>
        <v>4.3209197853625439E-2</v>
      </c>
      <c r="U25" s="255">
        <f t="shared" ca="1" si="10"/>
        <v>0.11111175973032417</v>
      </c>
      <c r="V25" s="255">
        <f t="shared" ca="1" si="24"/>
        <v>4.8010500100520688E-3</v>
      </c>
      <c r="W25" s="11"/>
      <c r="X25" s="11"/>
      <c r="Y25" s="11"/>
      <c r="Z25" s="11"/>
      <c r="AA25" s="11"/>
      <c r="AB25" s="11"/>
      <c r="AD25" s="52">
        <f t="shared" si="11"/>
        <v>162</v>
      </c>
      <c r="AE25" s="63">
        <f t="shared" si="12"/>
        <v>63</v>
      </c>
      <c r="AF25" s="63">
        <f t="shared" si="12"/>
        <v>99</v>
      </c>
      <c r="AG25" s="21"/>
      <c r="AH25" s="52">
        <f t="shared" si="25"/>
        <v>162</v>
      </c>
      <c r="AI25" s="21">
        <f t="shared" si="13"/>
        <v>63</v>
      </c>
      <c r="AJ25" s="21">
        <f t="shared" si="14"/>
        <v>99</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15"/>
        <v>123AM</v>
      </c>
      <c r="AW25" s="21" t="str">
        <f t="shared" si="16"/>
        <v>123PM</v>
      </c>
      <c r="AX25" s="21"/>
      <c r="AY25" s="21"/>
      <c r="AZ25" s="358">
        <f t="shared" si="17"/>
        <v>1</v>
      </c>
      <c r="BA25" s="21">
        <f>SUMIF(Data!$T:$T,"="&amp;$AV25,Data!I:I)/$AZ25</f>
        <v>13</v>
      </c>
      <c r="BB25" s="21">
        <f>SUMIF(Data!$T:$T,"="&amp;$AV25,Data!J:J)/$AZ25</f>
        <v>49</v>
      </c>
      <c r="BC25" s="21">
        <f>SUMIF(Data!$T:$T,"="&amp;$AV25,Data!K:K)/$AZ25</f>
        <v>0</v>
      </c>
      <c r="BD25" s="21">
        <f>SUMIF(Data!$T:$T,"="&amp;$AV25,Data!L:L)/$AZ25</f>
        <v>0</v>
      </c>
      <c r="BE25" s="358">
        <f t="shared" si="18"/>
        <v>1</v>
      </c>
      <c r="BF25" s="16">
        <f>SUMIF(Data!$T:$T,"="&amp;$AW25,Data!I:I)/$BE25</f>
        <v>16</v>
      </c>
      <c r="BG25" s="16">
        <f>SUMIF(Data!$T:$T,"="&amp;$AW25,Data!J:J)/$BE25</f>
        <v>45</v>
      </c>
      <c r="BH25" s="16">
        <f>SUMIF(Data!$T:$T,"="&amp;$AW25,Data!K:K)/$BE25</f>
        <v>7</v>
      </c>
      <c r="BI25" s="16">
        <f>SUMIF(Data!$T:$T,"="&amp;$AW25,Data!L:L)/$BE25</f>
        <v>18</v>
      </c>
      <c r="BK25" t="b">
        <f t="shared" si="26"/>
        <v>1</v>
      </c>
      <c r="BL25" t="b">
        <f t="shared" si="19"/>
        <v>1</v>
      </c>
      <c r="BN25">
        <v>20</v>
      </c>
      <c r="BO25">
        <f t="shared" si="20"/>
        <v>1</v>
      </c>
      <c r="BP25">
        <f t="shared" si="21"/>
        <v>1</v>
      </c>
    </row>
    <row r="26" spans="1:68"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22">
        <f t="shared" si="7"/>
        <v>0</v>
      </c>
      <c r="J26" s="9"/>
      <c r="K26" s="14"/>
      <c r="L26" s="14"/>
      <c r="M26" s="14"/>
      <c r="N26" s="14"/>
      <c r="O26" s="9"/>
      <c r="P26" s="27"/>
      <c r="Q26" s="9">
        <f t="shared" si="1"/>
        <v>124</v>
      </c>
      <c r="R26" s="255">
        <f t="shared" ca="1" si="22"/>
        <v>0.26490054694980808</v>
      </c>
      <c r="S26" s="255">
        <f t="shared" ca="1" si="23"/>
        <v>0.58278124275706988</v>
      </c>
      <c r="T26" s="255">
        <f t="shared" ca="1" si="27"/>
        <v>0.11920472123611971</v>
      </c>
      <c r="U26" s="255">
        <f t="shared" ca="1" si="10"/>
        <v>0.22516587165449387</v>
      </c>
      <c r="V26" s="255">
        <f t="shared" ca="1" si="24"/>
        <v>2.6840834962461851E-2</v>
      </c>
      <c r="W26" s="11"/>
      <c r="X26" s="11"/>
      <c r="Y26" s="11"/>
      <c r="Z26" s="11"/>
      <c r="AA26" s="11"/>
      <c r="AB26" s="11"/>
      <c r="AD26" s="52">
        <f t="shared" si="11"/>
        <v>151</v>
      </c>
      <c r="AE26" s="63">
        <f t="shared" ref="AE26:AF45" si="28">IF(ISERROR(MATCH($A26,sum_locID,0)),"",INDEX(sumdata,AE$67,MATCH($A26,sum_locID,0)))</f>
        <v>74</v>
      </c>
      <c r="AF26" s="63">
        <f t="shared" si="28"/>
        <v>77</v>
      </c>
      <c r="AG26" s="21"/>
      <c r="AH26" s="52">
        <f t="shared" si="25"/>
        <v>151</v>
      </c>
      <c r="AI26" s="21">
        <f t="shared" si="13"/>
        <v>74</v>
      </c>
      <c r="AJ26" s="21">
        <f t="shared" si="14"/>
        <v>77</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15"/>
        <v>124AM</v>
      </c>
      <c r="AW26" s="21" t="str">
        <f t="shared" si="16"/>
        <v>124PM</v>
      </c>
      <c r="AX26" s="21"/>
      <c r="AY26" s="21"/>
      <c r="AZ26" s="358">
        <f t="shared" si="17"/>
        <v>1</v>
      </c>
      <c r="BA26" s="21">
        <f>SUMIF(Data!$T:$T,"="&amp;$AV26,Data!I:I)/$AZ26</f>
        <v>24</v>
      </c>
      <c r="BB26" s="21">
        <f>SUMIF(Data!$T:$T,"="&amp;$AV26,Data!J:J)/$AZ26</f>
        <v>39</v>
      </c>
      <c r="BC26" s="21">
        <f>SUMIF(Data!$T:$T,"="&amp;$AV26,Data!K:K)/$AZ26</f>
        <v>6</v>
      </c>
      <c r="BD26" s="21">
        <f>SUMIF(Data!$T:$T,"="&amp;$AV26,Data!L:L)/$AZ26</f>
        <v>17</v>
      </c>
      <c r="BE26" s="358">
        <f t="shared" si="18"/>
        <v>1</v>
      </c>
      <c r="BF26" s="16">
        <f>SUMIF(Data!$T:$T,"="&amp;$AW26,Data!I:I)/$BE26</f>
        <v>16</v>
      </c>
      <c r="BG26" s="16">
        <f>SUMIF(Data!$T:$T,"="&amp;$AW26,Data!J:J)/$BE26</f>
        <v>49</v>
      </c>
      <c r="BH26" s="16">
        <f>SUMIF(Data!$T:$T,"="&amp;$AW26,Data!K:K)/$BE26</f>
        <v>12</v>
      </c>
      <c r="BI26" s="16">
        <f>SUMIF(Data!$T:$T,"="&amp;$AW26,Data!L:L)/$BE26</f>
        <v>17</v>
      </c>
      <c r="BK26" t="b">
        <f t="shared" si="26"/>
        <v>1</v>
      </c>
      <c r="BL26" t="b">
        <f t="shared" si="19"/>
        <v>1</v>
      </c>
      <c r="BN26">
        <v>21</v>
      </c>
      <c r="BO26">
        <f t="shared" si="20"/>
        <v>1</v>
      </c>
      <c r="BP26">
        <f t="shared" si="21"/>
        <v>1</v>
      </c>
    </row>
    <row r="27" spans="1:68"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22">
        <f t="shared" si="7"/>
        <v>0</v>
      </c>
      <c r="J27" s="9"/>
      <c r="K27" s="14"/>
      <c r="L27" s="14"/>
      <c r="M27" s="14"/>
      <c r="N27" s="14"/>
      <c r="O27" s="9"/>
      <c r="P27" s="27"/>
      <c r="Q27" s="9">
        <f t="shared" si="1"/>
        <v>126</v>
      </c>
      <c r="R27" s="255">
        <f t="shared" ca="1" si="22"/>
        <v>0.14093918961961455</v>
      </c>
      <c r="S27" s="255">
        <f t="shared" ca="1" si="23"/>
        <v>0.28187998712255757</v>
      </c>
      <c r="T27" s="255">
        <f t="shared" ca="1" si="27"/>
        <v>0.33556957555407502</v>
      </c>
      <c r="U27" s="255">
        <f t="shared" ca="1" si="10"/>
        <v>0.79194620124930393</v>
      </c>
      <c r="V27" s="255">
        <f t="shared" ca="1" si="24"/>
        <v>0.26575305061489102</v>
      </c>
      <c r="W27" s="11"/>
      <c r="X27" s="11"/>
      <c r="Y27" s="11"/>
      <c r="Z27" s="11"/>
      <c r="AA27" s="11"/>
      <c r="AB27" s="11"/>
      <c r="AD27" s="52">
        <f t="shared" si="11"/>
        <v>149</v>
      </c>
      <c r="AE27" s="63">
        <f t="shared" si="28"/>
        <v>52</v>
      </c>
      <c r="AF27" s="63">
        <f t="shared" si="28"/>
        <v>97</v>
      </c>
      <c r="AG27" s="21"/>
      <c r="AH27" s="52">
        <f t="shared" si="25"/>
        <v>149</v>
      </c>
      <c r="AI27" s="21">
        <f t="shared" si="13"/>
        <v>52</v>
      </c>
      <c r="AJ27" s="21">
        <f t="shared" si="14"/>
        <v>97</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15"/>
        <v>126AM</v>
      </c>
      <c r="AW27" s="21" t="str">
        <f t="shared" si="16"/>
        <v>126PM</v>
      </c>
      <c r="AX27" s="21"/>
      <c r="AY27" s="21"/>
      <c r="AZ27" s="358">
        <f t="shared" si="17"/>
        <v>1</v>
      </c>
      <c r="BA27" s="21">
        <f>SUMIF(Data!$T:$T,"="&amp;$AV27,Data!I:I)/$AZ27</f>
        <v>7</v>
      </c>
      <c r="BB27" s="21">
        <f>SUMIF(Data!$T:$T,"="&amp;$AV27,Data!J:J)/$AZ27</f>
        <v>16</v>
      </c>
      <c r="BC27" s="21">
        <f>SUMIF(Data!$T:$T,"="&amp;$AV27,Data!K:K)/$AZ27</f>
        <v>8</v>
      </c>
      <c r="BD27" s="21">
        <f>SUMIF(Data!$T:$T,"="&amp;$AV27,Data!L:L)/$AZ27</f>
        <v>35</v>
      </c>
      <c r="BE27" s="358">
        <f t="shared" si="18"/>
        <v>1</v>
      </c>
      <c r="BF27" s="16">
        <f>SUMIF(Data!$T:$T,"="&amp;$AW27,Data!I:I)/$BE27</f>
        <v>14</v>
      </c>
      <c r="BG27" s="16">
        <f>SUMIF(Data!$T:$T,"="&amp;$AW27,Data!J:J)/$BE27</f>
        <v>26</v>
      </c>
      <c r="BH27" s="16">
        <f>SUMIF(Data!$T:$T,"="&amp;$AW27,Data!K:K)/$BE27</f>
        <v>42</v>
      </c>
      <c r="BI27" s="16">
        <f>SUMIF(Data!$T:$T,"="&amp;$AW27,Data!L:L)/$BE27</f>
        <v>83</v>
      </c>
      <c r="BK27" t="b">
        <f t="shared" si="26"/>
        <v>1</v>
      </c>
      <c r="BL27" t="b">
        <f t="shared" si="19"/>
        <v>1</v>
      </c>
      <c r="BN27">
        <v>22</v>
      </c>
      <c r="BO27">
        <f t="shared" si="20"/>
        <v>1</v>
      </c>
      <c r="BP27">
        <f t="shared" si="21"/>
        <v>1</v>
      </c>
    </row>
    <row r="28" spans="1:68"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22">
        <f t="shared" si="7"/>
        <v>0</v>
      </c>
      <c r="J28" s="9"/>
      <c r="K28" s="14"/>
      <c r="L28" s="14"/>
      <c r="M28" s="14"/>
      <c r="N28" s="14"/>
      <c r="O28" s="9"/>
      <c r="P28" s="27"/>
      <c r="Q28" s="9">
        <f t="shared" si="1"/>
        <v>128</v>
      </c>
      <c r="R28" s="255">
        <f t="shared" ca="1" si="22"/>
        <v>0.11428664127925352</v>
      </c>
      <c r="S28" s="255">
        <f t="shared" ca="1" si="23"/>
        <v>0.34285669831968651</v>
      </c>
      <c r="T28" s="255">
        <f t="shared" ca="1" si="27"/>
        <v>0.17142934583957045</v>
      </c>
      <c r="U28" s="255">
        <f t="shared" ca="1" si="10"/>
        <v>0.5714293116246707</v>
      </c>
      <c r="V28" s="255">
        <f t="shared" ca="1" si="24"/>
        <v>9.7959753085373344E-2</v>
      </c>
      <c r="W28" s="11"/>
      <c r="X28" s="11"/>
      <c r="Y28" s="11"/>
      <c r="Z28" s="11"/>
      <c r="AA28" s="11"/>
      <c r="AB28" s="11"/>
      <c r="AD28" s="52">
        <f t="shared" si="11"/>
        <v>35</v>
      </c>
      <c r="AE28" s="63">
        <f t="shared" si="28"/>
        <v>35</v>
      </c>
      <c r="AF28" s="63" t="e">
        <f t="shared" si="28"/>
        <v>#N/A</v>
      </c>
      <c r="AG28" s="21"/>
      <c r="AH28" s="52">
        <f t="shared" si="25"/>
        <v>35</v>
      </c>
      <c r="AI28" s="21">
        <f t="shared" si="13"/>
        <v>35</v>
      </c>
      <c r="AJ28" s="21" t="e">
        <f t="shared" si="14"/>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15"/>
        <v>128AM</v>
      </c>
      <c r="AW28" s="21" t="str">
        <f t="shared" si="16"/>
        <v>128PM</v>
      </c>
      <c r="AX28" s="21"/>
      <c r="AY28" s="21"/>
      <c r="AZ28" s="358">
        <f t="shared" si="17"/>
        <v>1</v>
      </c>
      <c r="BA28" s="21">
        <f>SUMIF(Data!$T:$T,"="&amp;$AV28,Data!I:I)/$AZ28</f>
        <v>4</v>
      </c>
      <c r="BB28" s="21">
        <f>SUMIF(Data!$T:$T,"="&amp;$AV28,Data!J:J)/$AZ28</f>
        <v>12</v>
      </c>
      <c r="BC28" s="21">
        <f>SUMIF(Data!$T:$T,"="&amp;$AV28,Data!K:K)/$AZ28</f>
        <v>6</v>
      </c>
      <c r="BD28" s="21">
        <f>SUMIF(Data!$T:$T,"="&amp;$AV28,Data!L:L)/$AZ28</f>
        <v>20</v>
      </c>
      <c r="BE28" s="358" t="e">
        <f t="shared" si="18"/>
        <v>#N/A</v>
      </c>
      <c r="BF28" s="16" t="e">
        <f>SUMIF(Data!$T:$T,"="&amp;$AW28,Data!I:I)/$BE28</f>
        <v>#N/A</v>
      </c>
      <c r="BG28" s="16" t="e">
        <f>SUMIF(Data!$T:$T,"="&amp;$AW28,Data!J:J)/$BE28</f>
        <v>#N/A</v>
      </c>
      <c r="BH28" s="16" t="e">
        <f>SUMIF(Data!$T:$T,"="&amp;$AW28,Data!K:K)/$BE28</f>
        <v>#N/A</v>
      </c>
      <c r="BI28" s="16" t="e">
        <f>SUMIF(Data!$T:$T,"="&amp;$AW28,Data!L:L)/$BE28</f>
        <v>#N/A</v>
      </c>
      <c r="BK28" t="b">
        <f t="shared" si="26"/>
        <v>0</v>
      </c>
      <c r="BL28" t="b">
        <f t="shared" si="19"/>
        <v>1</v>
      </c>
      <c r="BN28">
        <v>23</v>
      </c>
      <c r="BO28">
        <f t="shared" si="20"/>
        <v>1</v>
      </c>
      <c r="BP28">
        <f t="shared" si="21"/>
        <v>0</v>
      </c>
    </row>
    <row r="29" spans="1:68"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22">
        <f t="shared" ca="1" si="7"/>
        <v>0</v>
      </c>
      <c r="J29" s="9"/>
      <c r="K29" s="14"/>
      <c r="L29" s="14"/>
      <c r="M29" s="14"/>
      <c r="N29" s="14"/>
      <c r="O29" s="9"/>
      <c r="P29" s="27"/>
      <c r="Q29" s="9">
        <f t="shared" si="1"/>
        <v>129</v>
      </c>
      <c r="R29" s="255">
        <f t="shared" ca="1" si="22"/>
        <v>0.23287739957133782</v>
      </c>
      <c r="S29" s="255">
        <f t="shared" ca="1" si="23"/>
        <v>0.31702457624014119</v>
      </c>
      <c r="T29" s="255">
        <f t="shared" ca="1" si="27"/>
        <v>0.11741734438131667</v>
      </c>
      <c r="U29" s="255">
        <f t="shared" ca="1" si="10"/>
        <v>0.37377746437817072</v>
      </c>
      <c r="V29" s="255">
        <f t="shared" ca="1" si="24"/>
        <v>4.3887957256866991E-2</v>
      </c>
      <c r="W29" s="11"/>
      <c r="X29" s="11"/>
      <c r="Y29" s="11"/>
      <c r="Z29" s="11"/>
      <c r="AA29" s="11"/>
      <c r="AB29" s="11"/>
      <c r="AD29" s="52">
        <f t="shared" ca="1" si="11"/>
        <v>255.5</v>
      </c>
      <c r="AE29" s="63">
        <f t="shared" ca="1" si="28"/>
        <v>97.5</v>
      </c>
      <c r="AF29" s="63">
        <f t="shared" ca="1" si="28"/>
        <v>158</v>
      </c>
      <c r="AG29" s="21"/>
      <c r="AH29" s="52">
        <f t="shared" ca="1" si="25"/>
        <v>255.5</v>
      </c>
      <c r="AI29" s="21">
        <f t="shared" ca="1" si="13"/>
        <v>97.5</v>
      </c>
      <c r="AJ29" s="21">
        <f t="shared" ca="1" si="14"/>
        <v>158</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15"/>
        <v>129AM</v>
      </c>
      <c r="AW29" s="21" t="str">
        <f t="shared" si="16"/>
        <v>129PM</v>
      </c>
      <c r="AX29" s="21"/>
      <c r="AY29" s="21"/>
      <c r="AZ29" s="358">
        <f t="shared" ca="1" si="17"/>
        <v>2</v>
      </c>
      <c r="BA29" s="21">
        <f ca="1">SUMIF(Data!$T:$T,"="&amp;$AV29,Data!I:I)/$AZ29</f>
        <v>24</v>
      </c>
      <c r="BB29" s="21">
        <f ca="1">SUMIF(Data!$T:$T,"="&amp;$AV29,Data!J:J)/$AZ29</f>
        <v>32</v>
      </c>
      <c r="BC29" s="21">
        <f ca="1">SUMIF(Data!$T:$T,"="&amp;$AV29,Data!K:K)/$AZ29</f>
        <v>11.5</v>
      </c>
      <c r="BD29" s="21">
        <f ca="1">SUMIF(Data!$T:$T,"="&amp;$AV29,Data!L:L)/$AZ29</f>
        <v>54</v>
      </c>
      <c r="BE29" s="358">
        <f t="shared" ca="1" si="18"/>
        <v>2</v>
      </c>
      <c r="BF29" s="16">
        <f ca="1">SUMIF(Data!$T:$T,"="&amp;$AW29,Data!I:I)/$BE29</f>
        <v>35.5</v>
      </c>
      <c r="BG29" s="16">
        <f ca="1">SUMIF(Data!$T:$T,"="&amp;$AW29,Data!J:J)/$BE29</f>
        <v>49</v>
      </c>
      <c r="BH29" s="16">
        <f ca="1">SUMIF(Data!$T:$T,"="&amp;$AW29,Data!K:K)/$BE29</f>
        <v>18.5</v>
      </c>
      <c r="BI29" s="16">
        <f ca="1">SUMIF(Data!$T:$T,"="&amp;$AW29,Data!L:L)/$BE29</f>
        <v>41.5</v>
      </c>
      <c r="BK29" t="b">
        <f t="shared" ca="1" si="26"/>
        <v>1</v>
      </c>
      <c r="BL29" t="b">
        <f t="shared" ca="1" si="19"/>
        <v>1</v>
      </c>
      <c r="BN29">
        <v>24</v>
      </c>
      <c r="BO29">
        <f t="shared" si="20"/>
        <v>2</v>
      </c>
      <c r="BP29">
        <f t="shared" si="21"/>
        <v>2</v>
      </c>
    </row>
    <row r="30" spans="1:68"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22">
        <f t="shared" si="7"/>
        <v>0</v>
      </c>
      <c r="J30" s="9"/>
      <c r="K30" s="14"/>
      <c r="L30" s="14"/>
      <c r="M30" s="14"/>
      <c r="N30" s="14"/>
      <c r="O30" s="9"/>
      <c r="P30" s="27"/>
      <c r="Q30" s="9">
        <f t="shared" si="1"/>
        <v>131</v>
      </c>
      <c r="R30" s="255">
        <f t="shared" ca="1" si="22"/>
        <v>0.20833236835431665</v>
      </c>
      <c r="S30" s="255">
        <f t="shared" ca="1" si="23"/>
        <v>4.4445025508351194E-2</v>
      </c>
      <c r="T30" s="255">
        <f t="shared" ca="1" si="27"/>
        <v>0.35555510443507826</v>
      </c>
      <c r="U30" s="255">
        <f t="shared" ca="1" si="10"/>
        <v>0.71111071131913128</v>
      </c>
      <c r="V30" s="255">
        <f t="shared" ca="1" si="24"/>
        <v>0.25283904322797651</v>
      </c>
      <c r="W30" s="11"/>
      <c r="X30" s="11"/>
      <c r="Y30" s="11"/>
      <c r="Z30" s="11"/>
      <c r="AA30" s="11"/>
      <c r="AB30" s="11"/>
      <c r="AD30" s="52">
        <f t="shared" si="11"/>
        <v>360</v>
      </c>
      <c r="AE30" s="63" t="e">
        <f t="shared" si="28"/>
        <v>#N/A</v>
      </c>
      <c r="AF30" s="63">
        <f t="shared" si="28"/>
        <v>360</v>
      </c>
      <c r="AG30" s="21"/>
      <c r="AH30" s="52">
        <f t="shared" si="25"/>
        <v>360</v>
      </c>
      <c r="AI30" s="21" t="e">
        <f t="shared" si="13"/>
        <v>#N/A</v>
      </c>
      <c r="AJ30" s="21">
        <f t="shared" si="14"/>
        <v>360</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15"/>
        <v>131AM</v>
      </c>
      <c r="AW30" s="21" t="str">
        <f t="shared" si="16"/>
        <v>131PM</v>
      </c>
      <c r="AX30" s="21"/>
      <c r="AY30" s="21"/>
      <c r="AZ30" s="358" t="e">
        <f t="shared" si="17"/>
        <v>#N/A</v>
      </c>
      <c r="BA30" s="21" t="e">
        <f>SUMIF(Data!$T:$T,"="&amp;$AV30,Data!I:I)/$AZ30</f>
        <v>#N/A</v>
      </c>
      <c r="BB30" s="21" t="e">
        <f>SUMIF(Data!$T:$T,"="&amp;$AV30,Data!J:J)/$AZ30</f>
        <v>#N/A</v>
      </c>
      <c r="BC30" s="21" t="e">
        <f>SUMIF(Data!$T:$T,"="&amp;$AV30,Data!K:K)/$AZ30</f>
        <v>#N/A</v>
      </c>
      <c r="BD30" s="21" t="e">
        <f>SUMIF(Data!$T:$T,"="&amp;$AV30,Data!L:L)/$AZ30</f>
        <v>#N/A</v>
      </c>
      <c r="BE30" s="358">
        <f t="shared" si="18"/>
        <v>1</v>
      </c>
      <c r="BF30" s="16">
        <f>SUMIF(Data!$T:$T,"="&amp;$AW30,Data!I:I)/$BE30</f>
        <v>75</v>
      </c>
      <c r="BG30" s="16">
        <f>SUMIF(Data!$T:$T,"="&amp;$AW30,Data!J:J)/$BE30</f>
        <v>16</v>
      </c>
      <c r="BH30" s="16">
        <f>SUMIF(Data!$T:$T,"="&amp;$AW30,Data!K:K)/$BE30</f>
        <v>128</v>
      </c>
      <c r="BI30" s="16">
        <f>SUMIF(Data!$T:$T,"="&amp;$AW30,Data!L:L)/$BE30</f>
        <v>256</v>
      </c>
      <c r="BK30" t="b">
        <f t="shared" si="26"/>
        <v>0</v>
      </c>
      <c r="BL30" t="b">
        <f t="shared" si="19"/>
        <v>1</v>
      </c>
      <c r="BN30">
        <v>25</v>
      </c>
      <c r="BO30">
        <f t="shared" si="20"/>
        <v>0</v>
      </c>
      <c r="BP30">
        <f t="shared" si="21"/>
        <v>1</v>
      </c>
    </row>
    <row r="31" spans="1:68"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22">
        <f t="shared" si="7"/>
        <v>0</v>
      </c>
      <c r="J31" s="9"/>
      <c r="K31" s="14"/>
      <c r="L31" s="14"/>
      <c r="M31" s="14"/>
      <c r="N31" s="14"/>
      <c r="O31" s="9"/>
      <c r="P31" s="27"/>
      <c r="Q31" s="9">
        <f t="shared" si="1"/>
        <v>132</v>
      </c>
      <c r="R31" s="255">
        <f t="shared" ca="1" si="22"/>
        <v>0.19697037564706035</v>
      </c>
      <c r="S31" s="255">
        <f t="shared" ca="1" si="23"/>
        <v>0.14394011741826571</v>
      </c>
      <c r="T31" s="255">
        <f t="shared" ca="1" si="27"/>
        <v>0.26515183853809132</v>
      </c>
      <c r="U31" s="255">
        <f t="shared" ca="1" si="10"/>
        <v>0.49242480918959047</v>
      </c>
      <c r="V31" s="255">
        <f t="shared" ca="1" si="24"/>
        <v>0.13056734349838872</v>
      </c>
      <c r="W31" s="11"/>
      <c r="X31" s="11"/>
      <c r="Y31" s="11"/>
      <c r="Z31" s="11"/>
      <c r="AA31" s="11"/>
      <c r="AB31" s="11"/>
      <c r="AD31" s="52">
        <f t="shared" si="11"/>
        <v>132</v>
      </c>
      <c r="AE31" s="63" t="e">
        <f t="shared" si="28"/>
        <v>#N/A</v>
      </c>
      <c r="AF31" s="63">
        <f t="shared" si="28"/>
        <v>132</v>
      </c>
      <c r="AG31" s="21"/>
      <c r="AH31" s="52">
        <f t="shared" si="25"/>
        <v>132</v>
      </c>
      <c r="AI31" s="21" t="e">
        <f t="shared" si="13"/>
        <v>#N/A</v>
      </c>
      <c r="AJ31" s="21">
        <f t="shared" si="14"/>
        <v>132</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15"/>
        <v>132AM</v>
      </c>
      <c r="AW31" s="21" t="str">
        <f t="shared" si="16"/>
        <v>132PM</v>
      </c>
      <c r="AX31" s="21"/>
      <c r="AY31" s="21"/>
      <c r="AZ31" s="358" t="e">
        <f t="shared" si="17"/>
        <v>#N/A</v>
      </c>
      <c r="BA31" s="21" t="e">
        <f>SUMIF(Data!$T:$T,"="&amp;$AV31,Data!I:I)/$AZ31</f>
        <v>#N/A</v>
      </c>
      <c r="BB31" s="21" t="e">
        <f>SUMIF(Data!$T:$T,"="&amp;$AV31,Data!J:J)/$AZ31</f>
        <v>#N/A</v>
      </c>
      <c r="BC31" s="21" t="e">
        <f>SUMIF(Data!$T:$T,"="&amp;$AV31,Data!K:K)/$AZ31</f>
        <v>#N/A</v>
      </c>
      <c r="BD31" s="21" t="e">
        <f>SUMIF(Data!$T:$T,"="&amp;$AV31,Data!L:L)/$AZ31</f>
        <v>#N/A</v>
      </c>
      <c r="BE31" s="358">
        <f t="shared" si="18"/>
        <v>1</v>
      </c>
      <c r="BF31" s="16">
        <f>SUMIF(Data!$T:$T,"="&amp;$AW31,Data!I:I)/$BE31</f>
        <v>26</v>
      </c>
      <c r="BG31" s="16">
        <f>SUMIF(Data!$T:$T,"="&amp;$AW31,Data!J:J)/$BE31</f>
        <v>19</v>
      </c>
      <c r="BH31" s="16">
        <f>SUMIF(Data!$T:$T,"="&amp;$AW31,Data!K:K)/$BE31</f>
        <v>35</v>
      </c>
      <c r="BI31" s="16">
        <f>SUMIF(Data!$T:$T,"="&amp;$AW31,Data!L:L)/$BE31</f>
        <v>65</v>
      </c>
      <c r="BK31" t="b">
        <f t="shared" si="26"/>
        <v>0</v>
      </c>
      <c r="BL31" t="b">
        <f t="shared" si="19"/>
        <v>1</v>
      </c>
      <c r="BN31">
        <v>26</v>
      </c>
      <c r="BO31">
        <f t="shared" si="20"/>
        <v>0</v>
      </c>
      <c r="BP31">
        <f t="shared" si="21"/>
        <v>1</v>
      </c>
    </row>
    <row r="32" spans="1:68"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22">
        <f t="shared" ca="1" si="7"/>
        <v>0</v>
      </c>
      <c r="J32" s="9"/>
      <c r="K32" s="14"/>
      <c r="L32" s="14"/>
      <c r="M32" s="14"/>
      <c r="N32" s="14"/>
      <c r="O32" s="9"/>
      <c r="P32" s="27"/>
      <c r="Q32" s="9">
        <f t="shared" si="1"/>
        <v>133</v>
      </c>
      <c r="R32" s="255">
        <f t="shared" ca="1" si="22"/>
        <v>0.33384864795925123</v>
      </c>
      <c r="S32" s="255">
        <f t="shared" ca="1" si="23"/>
        <v>0.16718123364553683</v>
      </c>
      <c r="T32" s="255">
        <f t="shared" ca="1" si="27"/>
        <v>9.0534419614597683E-2</v>
      </c>
      <c r="U32" s="255">
        <f t="shared" ca="1" si="10"/>
        <v>0.14969095322906129</v>
      </c>
      <c r="V32" s="255">
        <f t="shared" ca="1" si="24"/>
        <v>1.355218357214895E-2</v>
      </c>
      <c r="W32" s="11"/>
      <c r="X32" s="11"/>
      <c r="Y32" s="11"/>
      <c r="Z32" s="11"/>
      <c r="AA32" s="11"/>
      <c r="AB32" s="11"/>
      <c r="AD32" s="52">
        <f t="shared" ca="1" si="11"/>
        <v>972</v>
      </c>
      <c r="AE32" s="63">
        <f t="shared" ca="1" si="28"/>
        <v>458</v>
      </c>
      <c r="AF32" s="63">
        <f t="shared" ca="1" si="28"/>
        <v>514</v>
      </c>
      <c r="AG32" s="21"/>
      <c r="AH32" s="52">
        <f t="shared" ca="1" si="25"/>
        <v>972</v>
      </c>
      <c r="AI32" s="21">
        <f t="shared" ca="1" si="13"/>
        <v>458</v>
      </c>
      <c r="AJ32" s="21">
        <f t="shared" ca="1" si="14"/>
        <v>514</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15"/>
        <v>133AM</v>
      </c>
      <c r="AW32" s="21" t="str">
        <f t="shared" si="16"/>
        <v>133PM</v>
      </c>
      <c r="AX32" s="21"/>
      <c r="AY32" s="21"/>
      <c r="AZ32" s="358">
        <f t="shared" ca="1" si="17"/>
        <v>1</v>
      </c>
      <c r="BA32" s="21">
        <f ca="1">SUMIF(Data!$T:$T,"="&amp;$AV32,Data!I:I)/$AZ32</f>
        <v>178</v>
      </c>
      <c r="BB32" s="21">
        <f ca="1">SUMIF(Data!$T:$T,"="&amp;$AV32,Data!J:J)/$AZ32</f>
        <v>97</v>
      </c>
      <c r="BC32" s="21">
        <f ca="1">SUMIF(Data!$T:$T,"="&amp;$AV32,Data!K:K)/$AZ32</f>
        <v>31</v>
      </c>
      <c r="BD32" s="21">
        <f ca="1">SUMIF(Data!$T:$T,"="&amp;$AV32,Data!L:L)/$AZ32</f>
        <v>58</v>
      </c>
      <c r="BE32" s="358">
        <f t="shared" ca="1" si="18"/>
        <v>2</v>
      </c>
      <c r="BF32" s="16">
        <f ca="1">SUMIF(Data!$T:$T,"="&amp;$AW32,Data!I:I)/$BE32</f>
        <v>146.5</v>
      </c>
      <c r="BG32" s="16">
        <f ca="1">SUMIF(Data!$T:$T,"="&amp;$AW32,Data!J:J)/$BE32</f>
        <v>65.5</v>
      </c>
      <c r="BH32" s="16">
        <f ca="1">SUMIF(Data!$T:$T,"="&amp;$AW32,Data!K:K)/$BE32</f>
        <v>57</v>
      </c>
      <c r="BI32" s="16">
        <f ca="1">SUMIF(Data!$T:$T,"="&amp;$AW32,Data!L:L)/$BE32</f>
        <v>87.5</v>
      </c>
      <c r="BK32" t="b">
        <f t="shared" ca="1" si="26"/>
        <v>1</v>
      </c>
      <c r="BL32" t="b">
        <f t="shared" ca="1" si="19"/>
        <v>1</v>
      </c>
      <c r="BN32">
        <v>27</v>
      </c>
      <c r="BO32">
        <f t="shared" si="20"/>
        <v>2</v>
      </c>
      <c r="BP32">
        <f t="shared" si="21"/>
        <v>2</v>
      </c>
    </row>
    <row r="33" spans="1:68" x14ac:dyDescent="0.25">
      <c r="A33" s="9">
        <v>135</v>
      </c>
      <c r="B33" s="10" t="str">
        <f t="shared" si="2"/>
        <v>Lemon St</v>
      </c>
      <c r="C33" s="10" t="str">
        <f t="shared" si="2"/>
        <v>Rural Rd</v>
      </c>
      <c r="D33" s="154">
        <f t="shared" si="3"/>
        <v>168.25</v>
      </c>
      <c r="E33" s="12">
        <f t="shared" ref="E33:E53" si="29">IF(AI33&gt;0,AI33/2,"")</f>
        <v>154</v>
      </c>
      <c r="F33" s="12">
        <f t="shared" ref="F33:F53" si="30">IF(AJ33&gt;0,AJ33/2,"")</f>
        <v>182.5</v>
      </c>
      <c r="G33" s="13">
        <f t="shared" si="6"/>
        <v>1.1850649350649352</v>
      </c>
      <c r="H33" s="12"/>
      <c r="I33" s="22">
        <f t="shared" ref="I33:I53" si="31">IF(ISNUMBER(D33),0,1)</f>
        <v>0</v>
      </c>
      <c r="J33" s="9"/>
      <c r="K33" s="14"/>
      <c r="L33" s="14"/>
      <c r="M33" s="14"/>
      <c r="N33" s="14"/>
      <c r="O33" s="9"/>
      <c r="P33" s="27"/>
      <c r="Q33" s="9">
        <f t="shared" ref="Q33:Q53" si="32">A33</f>
        <v>135</v>
      </c>
      <c r="R33" s="255">
        <f t="shared" ca="1" si="22"/>
        <v>0.27488792227509107</v>
      </c>
      <c r="S33" s="255">
        <f t="shared" ca="1" si="23"/>
        <v>5.0520530023559863E-2</v>
      </c>
      <c r="T33" s="255">
        <f t="shared" ca="1" si="27"/>
        <v>0.32689504834273647</v>
      </c>
      <c r="U33" s="255">
        <f t="shared" ca="1" si="10"/>
        <v>0.7563149508960082</v>
      </c>
      <c r="V33" s="255">
        <f t="shared" ca="1" si="24"/>
        <v>0.24723561243548495</v>
      </c>
      <c r="W33" s="11"/>
      <c r="X33" s="11"/>
      <c r="Y33" s="11"/>
      <c r="Z33" s="11"/>
      <c r="AA33" s="11"/>
      <c r="AB33" s="11"/>
      <c r="AD33" s="52">
        <f t="shared" si="11"/>
        <v>673</v>
      </c>
      <c r="AE33" s="63">
        <f t="shared" si="28"/>
        <v>308</v>
      </c>
      <c r="AF33" s="63">
        <f t="shared" si="28"/>
        <v>365</v>
      </c>
      <c r="AG33" s="21"/>
      <c r="AH33" s="52">
        <f t="shared" si="25"/>
        <v>673</v>
      </c>
      <c r="AI33" s="21">
        <f t="shared" ref="AI33:AI53" si="33">AE33*AR33</f>
        <v>308</v>
      </c>
      <c r="AJ33" s="21">
        <f t="shared" ref="AJ33:AJ53" si="34">AF33*AS33</f>
        <v>365</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ref="AV33:AV53" si="35">IF(AR33,$A33&amp;LEFT(AV$5,2),"")</f>
        <v>135AM</v>
      </c>
      <c r="AW33" s="21" t="str">
        <f t="shared" ref="AW33:AW53" si="36">IF(AS33,$A33&amp;LEFT(AW$5,2),"")</f>
        <v>135PM</v>
      </c>
      <c r="AX33" s="21"/>
      <c r="AY33" s="21"/>
      <c r="AZ33" s="358">
        <f t="shared" si="17"/>
        <v>1</v>
      </c>
      <c r="BA33" s="21">
        <f>SUMIF(Data!$T:$T,"="&amp;$AV33,Data!I:I)/$AZ33</f>
        <v>92</v>
      </c>
      <c r="BB33" s="21">
        <f>SUMIF(Data!$T:$T,"="&amp;$AV33,Data!J:J)/$AZ33</f>
        <v>17</v>
      </c>
      <c r="BC33" s="21">
        <f>SUMIF(Data!$T:$T,"="&amp;$AV33,Data!K:K)/$AZ33</f>
        <v>122</v>
      </c>
      <c r="BD33" s="21">
        <f>SUMIF(Data!$T:$T,"="&amp;$AV33,Data!L:L)/$AZ33</f>
        <v>228</v>
      </c>
      <c r="BE33" s="358">
        <f t="shared" si="18"/>
        <v>1</v>
      </c>
      <c r="BF33" s="16">
        <f>SUMIF(Data!$T:$T,"="&amp;$AW33,Data!I:I)/$BE33</f>
        <v>93</v>
      </c>
      <c r="BG33" s="16">
        <f>SUMIF(Data!$T:$T,"="&amp;$AW33,Data!J:J)/$BE33</f>
        <v>17</v>
      </c>
      <c r="BH33" s="16">
        <f>SUMIF(Data!$T:$T,"="&amp;$AW33,Data!K:K)/$BE33</f>
        <v>98</v>
      </c>
      <c r="BI33" s="16">
        <f>SUMIF(Data!$T:$T,"="&amp;$AW33,Data!L:L)/$BE33</f>
        <v>281</v>
      </c>
      <c r="BK33" t="b">
        <f t="shared" si="26"/>
        <v>1</v>
      </c>
      <c r="BL33" t="b">
        <f t="shared" si="19"/>
        <v>1</v>
      </c>
      <c r="BN33">
        <v>28</v>
      </c>
      <c r="BO33">
        <f t="shared" si="20"/>
        <v>1</v>
      </c>
      <c r="BP33">
        <f t="shared" si="21"/>
        <v>1</v>
      </c>
    </row>
    <row r="34" spans="1:68" x14ac:dyDescent="0.25">
      <c r="A34" s="152">
        <v>138</v>
      </c>
      <c r="B34" s="10" t="str">
        <f t="shared" si="2"/>
        <v>Broadway Rd</v>
      </c>
      <c r="C34" s="10" t="str">
        <f t="shared" si="2"/>
        <v>Rural Rd</v>
      </c>
      <c r="D34" s="154">
        <f t="shared" si="3"/>
        <v>71.75</v>
      </c>
      <c r="E34" s="12">
        <f t="shared" si="29"/>
        <v>58.5</v>
      </c>
      <c r="F34" s="12">
        <f t="shared" si="30"/>
        <v>85</v>
      </c>
      <c r="G34" s="13">
        <f t="shared" si="6"/>
        <v>1.4529914529914529</v>
      </c>
      <c r="H34" s="12"/>
      <c r="I34" s="22">
        <f t="shared" si="31"/>
        <v>0</v>
      </c>
      <c r="J34" s="9"/>
      <c r="K34" s="14"/>
      <c r="L34" s="14"/>
      <c r="M34" s="14"/>
      <c r="N34" s="14"/>
      <c r="O34" s="9"/>
      <c r="P34" s="27"/>
      <c r="Q34" s="9">
        <f t="shared" si="32"/>
        <v>138</v>
      </c>
      <c r="R34" s="255">
        <f t="shared" ca="1" si="22"/>
        <v>0.20906013017723213</v>
      </c>
      <c r="S34" s="255">
        <f t="shared" ca="1" si="23"/>
        <v>0.12195078647170514</v>
      </c>
      <c r="T34" s="255">
        <f t="shared" ca="1" si="27"/>
        <v>0.28571485973467109</v>
      </c>
      <c r="U34" s="255">
        <f t="shared" ca="1" si="10"/>
        <v>0.98257742748706856</v>
      </c>
      <c r="V34" s="255">
        <f t="shared" ca="1" si="24"/>
        <v>0.28073697187292174</v>
      </c>
      <c r="W34" s="11"/>
      <c r="X34" s="11"/>
      <c r="Y34" s="11"/>
      <c r="Z34" s="11"/>
      <c r="AA34" s="11"/>
      <c r="AB34" s="11"/>
      <c r="AD34" s="52">
        <f t="shared" si="11"/>
        <v>287</v>
      </c>
      <c r="AE34" s="63">
        <f t="shared" si="28"/>
        <v>117</v>
      </c>
      <c r="AF34" s="63">
        <f t="shared" si="28"/>
        <v>170</v>
      </c>
      <c r="AG34" s="21"/>
      <c r="AH34" s="52">
        <f t="shared" si="25"/>
        <v>287</v>
      </c>
      <c r="AI34" s="21">
        <f t="shared" si="33"/>
        <v>117</v>
      </c>
      <c r="AJ34" s="21">
        <f t="shared" si="34"/>
        <v>170</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5"/>
        <v>138AM</v>
      </c>
      <c r="AW34" s="21" t="str">
        <f t="shared" si="36"/>
        <v>138PM</v>
      </c>
      <c r="AX34" s="21"/>
      <c r="AY34" s="21"/>
      <c r="AZ34" s="358">
        <f t="shared" si="17"/>
        <v>1</v>
      </c>
      <c r="BA34" s="21">
        <f>SUMIF(Data!$T:$T,"="&amp;$AV34,Data!I:I)/$AZ34</f>
        <v>32</v>
      </c>
      <c r="BB34" s="21">
        <f>SUMIF(Data!$T:$T,"="&amp;$AV34,Data!J:J)/$AZ34</f>
        <v>16</v>
      </c>
      <c r="BC34" s="21">
        <f>SUMIF(Data!$T:$T,"="&amp;$AV34,Data!K:K)/$AZ34</f>
        <v>35</v>
      </c>
      <c r="BD34" s="21">
        <f>SUMIF(Data!$T:$T,"="&amp;$AV34,Data!L:L)/$AZ34</f>
        <v>113</v>
      </c>
      <c r="BE34" s="358">
        <f t="shared" si="18"/>
        <v>1</v>
      </c>
      <c r="BF34" s="16">
        <f>SUMIF(Data!$T:$T,"="&amp;$AW34,Data!I:I)/$BE34</f>
        <v>28</v>
      </c>
      <c r="BG34" s="16">
        <f>SUMIF(Data!$T:$T,"="&amp;$AW34,Data!J:J)/$BE34</f>
        <v>19</v>
      </c>
      <c r="BH34" s="16">
        <f>SUMIF(Data!$T:$T,"="&amp;$AW34,Data!K:K)/$BE34</f>
        <v>47</v>
      </c>
      <c r="BI34" s="16">
        <f>SUMIF(Data!$T:$T,"="&amp;$AW34,Data!L:L)/$BE34</f>
        <v>169</v>
      </c>
      <c r="BK34" t="b">
        <f t="shared" si="26"/>
        <v>1</v>
      </c>
      <c r="BL34" t="b">
        <f t="shared" si="19"/>
        <v>1</v>
      </c>
      <c r="BN34">
        <v>29</v>
      </c>
      <c r="BO34">
        <f t="shared" si="20"/>
        <v>1</v>
      </c>
      <c r="BP34">
        <f t="shared" si="21"/>
        <v>1</v>
      </c>
    </row>
    <row r="35" spans="1:68" x14ac:dyDescent="0.25">
      <c r="A35" s="9">
        <v>139</v>
      </c>
      <c r="B35" s="10" t="str">
        <f t="shared" si="2"/>
        <v>Broadway Rd</v>
      </c>
      <c r="C35" s="10" t="str">
        <f t="shared" si="2"/>
        <v>College Ave</v>
      </c>
      <c r="D35" s="154">
        <f t="shared" si="3"/>
        <v>150</v>
      </c>
      <c r="E35" s="12">
        <f t="shared" si="29"/>
        <v>146.5</v>
      </c>
      <c r="F35" s="12">
        <f t="shared" si="30"/>
        <v>153.5</v>
      </c>
      <c r="G35" s="13">
        <f t="shared" si="6"/>
        <v>1.0477815699658704</v>
      </c>
      <c r="H35" s="12"/>
      <c r="I35" s="22">
        <f t="shared" si="31"/>
        <v>0</v>
      </c>
      <c r="J35" s="9"/>
      <c r="K35" s="14"/>
      <c r="L35" s="14"/>
      <c r="M35" s="14"/>
      <c r="N35" s="14"/>
      <c r="O35" s="9"/>
      <c r="P35" s="27"/>
      <c r="Q35" s="9">
        <f t="shared" si="32"/>
        <v>139</v>
      </c>
      <c r="R35" s="255">
        <f t="shared" ca="1" si="22"/>
        <v>0.26833255829028602</v>
      </c>
      <c r="S35" s="255">
        <f t="shared" ca="1" si="23"/>
        <v>0.31833401387539556</v>
      </c>
      <c r="T35" s="255">
        <f t="shared" ca="1" si="27"/>
        <v>5.3333054957774982E-2</v>
      </c>
      <c r="U35" s="255">
        <f t="shared" ca="1" si="10"/>
        <v>0.19999943406641865</v>
      </c>
      <c r="V35" s="255">
        <f t="shared" ca="1" si="24"/>
        <v>1.06665808085882E-2</v>
      </c>
      <c r="W35" s="11"/>
      <c r="X35" s="11"/>
      <c r="Y35" s="11"/>
      <c r="Z35" s="11"/>
      <c r="AA35" s="11"/>
      <c r="AB35" s="11"/>
      <c r="AD35" s="52">
        <f t="shared" si="11"/>
        <v>600</v>
      </c>
      <c r="AE35" s="63">
        <f t="shared" si="28"/>
        <v>293</v>
      </c>
      <c r="AF35" s="63">
        <f t="shared" si="28"/>
        <v>307</v>
      </c>
      <c r="AG35" s="21"/>
      <c r="AH35" s="52">
        <f t="shared" si="25"/>
        <v>600</v>
      </c>
      <c r="AI35" s="21">
        <f t="shared" si="33"/>
        <v>293</v>
      </c>
      <c r="AJ35" s="21">
        <f t="shared" si="34"/>
        <v>307</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5"/>
        <v>139AM</v>
      </c>
      <c r="AW35" s="21" t="str">
        <f t="shared" si="36"/>
        <v>139PM</v>
      </c>
      <c r="AX35" s="21"/>
      <c r="AY35" s="21"/>
      <c r="AZ35" s="358">
        <f t="shared" si="17"/>
        <v>1</v>
      </c>
      <c r="BA35" s="21">
        <f>SUMIF(Data!$T:$T,"="&amp;$AV35,Data!I:I)/$AZ35</f>
        <v>84</v>
      </c>
      <c r="BB35" s="21">
        <f>SUMIF(Data!$T:$T,"="&amp;$AV35,Data!J:J)/$AZ35</f>
        <v>103</v>
      </c>
      <c r="BC35" s="21">
        <f>SUMIF(Data!$T:$T,"="&amp;$AV35,Data!K:K)/$AZ35</f>
        <v>16</v>
      </c>
      <c r="BD35" s="21">
        <f>SUMIF(Data!$T:$T,"="&amp;$AV35,Data!L:L)/$AZ35</f>
        <v>55</v>
      </c>
      <c r="BE35" s="358">
        <f t="shared" si="18"/>
        <v>1</v>
      </c>
      <c r="BF35" s="16">
        <f>SUMIF(Data!$T:$T,"="&amp;$AW35,Data!I:I)/$BE35</f>
        <v>77</v>
      </c>
      <c r="BG35" s="16">
        <f>SUMIF(Data!$T:$T,"="&amp;$AW35,Data!J:J)/$BE35</f>
        <v>88</v>
      </c>
      <c r="BH35" s="16">
        <f>SUMIF(Data!$T:$T,"="&amp;$AW35,Data!K:K)/$BE35</f>
        <v>16</v>
      </c>
      <c r="BI35" s="16">
        <f>SUMIF(Data!$T:$T,"="&amp;$AW35,Data!L:L)/$BE35</f>
        <v>65</v>
      </c>
      <c r="BK35" t="b">
        <f t="shared" si="26"/>
        <v>1</v>
      </c>
      <c r="BL35" t="b">
        <f t="shared" si="19"/>
        <v>1</v>
      </c>
      <c r="BN35">
        <v>30</v>
      </c>
      <c r="BO35">
        <f t="shared" si="20"/>
        <v>1</v>
      </c>
      <c r="BP35">
        <f t="shared" si="21"/>
        <v>1</v>
      </c>
    </row>
    <row r="36" spans="1:68" x14ac:dyDescent="0.25">
      <c r="A36" s="152">
        <v>141</v>
      </c>
      <c r="B36" s="10" t="str">
        <f t="shared" si="2"/>
        <v>Southern Ave</v>
      </c>
      <c r="C36" s="10" t="str">
        <f t="shared" si="2"/>
        <v>College Ave</v>
      </c>
      <c r="D36" s="154">
        <f t="shared" si="3"/>
        <v>65.75</v>
      </c>
      <c r="E36" s="12">
        <f t="shared" si="29"/>
        <v>54</v>
      </c>
      <c r="F36" s="12">
        <f t="shared" si="30"/>
        <v>77.5</v>
      </c>
      <c r="G36" s="13">
        <f t="shared" si="6"/>
        <v>1.4351851851851851</v>
      </c>
      <c r="H36" s="12"/>
      <c r="I36" s="22">
        <f t="shared" si="31"/>
        <v>0</v>
      </c>
      <c r="J36" s="9"/>
      <c r="K36" s="14"/>
      <c r="L36" s="14"/>
      <c r="M36" s="14"/>
      <c r="N36" s="14"/>
      <c r="O36" s="9"/>
      <c r="P36" s="27"/>
      <c r="Q36" s="9">
        <f t="shared" si="32"/>
        <v>141</v>
      </c>
      <c r="R36" s="255">
        <f t="shared" ca="1" si="22"/>
        <v>0.22433382792282214</v>
      </c>
      <c r="S36" s="255">
        <f t="shared" ca="1" si="23"/>
        <v>0.39163520298849896</v>
      </c>
      <c r="T36" s="255">
        <f t="shared" ca="1" si="27"/>
        <v>0.12167235911986833</v>
      </c>
      <c r="U36" s="255">
        <f t="shared" ca="1" si="10"/>
        <v>0.28897306351090912</v>
      </c>
      <c r="V36" s="255">
        <f t="shared" ca="1" si="24"/>
        <v>3.5160034359467851E-2</v>
      </c>
      <c r="W36" s="11"/>
      <c r="X36" s="11"/>
      <c r="Y36" s="11"/>
      <c r="Z36" s="11"/>
      <c r="AA36" s="11"/>
      <c r="AB36" s="11"/>
      <c r="AD36" s="52">
        <f t="shared" si="11"/>
        <v>263</v>
      </c>
      <c r="AE36" s="63">
        <f t="shared" si="28"/>
        <v>108</v>
      </c>
      <c r="AF36" s="63">
        <f t="shared" si="28"/>
        <v>155</v>
      </c>
      <c r="AG36" s="21"/>
      <c r="AH36" s="52">
        <f t="shared" si="25"/>
        <v>263</v>
      </c>
      <c r="AI36" s="21">
        <f t="shared" si="33"/>
        <v>108</v>
      </c>
      <c r="AJ36" s="21">
        <f t="shared" si="34"/>
        <v>155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5"/>
        <v>141AM</v>
      </c>
      <c r="AW36" s="21" t="str">
        <f t="shared" si="36"/>
        <v>141PM</v>
      </c>
      <c r="AX36" s="21"/>
      <c r="AY36" s="21"/>
      <c r="AZ36" s="358">
        <f t="shared" si="17"/>
        <v>1</v>
      </c>
      <c r="BA36" s="21">
        <f>SUMIF(Data!$T:$T,"="&amp;$AV36,Data!I:I)/$AZ36</f>
        <v>29</v>
      </c>
      <c r="BB36" s="21">
        <f>SUMIF(Data!$T:$T,"="&amp;$AV36,Data!J:J)/$AZ36</f>
        <v>47</v>
      </c>
      <c r="BC36" s="21">
        <f>SUMIF(Data!$T:$T,"="&amp;$AV36,Data!K:K)/$AZ36</f>
        <v>15</v>
      </c>
      <c r="BD36" s="21">
        <f>SUMIF(Data!$T:$T,"="&amp;$AV36,Data!L:L)/$AZ36</f>
        <v>32</v>
      </c>
      <c r="BE36" s="358">
        <f t="shared" si="18"/>
        <v>1</v>
      </c>
      <c r="BF36" s="16">
        <f>SUMIF(Data!$T:$T,"="&amp;$AW36,Data!I:I)/$BE36</f>
        <v>30</v>
      </c>
      <c r="BG36" s="16">
        <f>SUMIF(Data!$T:$T,"="&amp;$AW36,Data!J:J)/$BE36</f>
        <v>56</v>
      </c>
      <c r="BH36" s="16">
        <f>SUMIF(Data!$T:$T,"="&amp;$AW36,Data!K:K)/$BE36</f>
        <v>17</v>
      </c>
      <c r="BI36" s="16">
        <f>SUMIF(Data!$T:$T,"="&amp;$AW36,Data!L:L)/$BE36</f>
        <v>44</v>
      </c>
      <c r="BK36" t="b">
        <f t="shared" si="26"/>
        <v>1</v>
      </c>
      <c r="BL36" t="b">
        <f t="shared" si="19"/>
        <v>1</v>
      </c>
      <c r="BN36">
        <v>31</v>
      </c>
      <c r="BO36">
        <f t="shared" si="20"/>
        <v>1</v>
      </c>
      <c r="BP36">
        <f t="shared" si="21"/>
        <v>1</v>
      </c>
    </row>
    <row r="37" spans="1:68" x14ac:dyDescent="0.25">
      <c r="A37" s="9">
        <v>142</v>
      </c>
      <c r="B37" s="10" t="str">
        <f t="shared" si="2"/>
        <v>Southern Ave</v>
      </c>
      <c r="C37" s="10" t="str">
        <f t="shared" si="2"/>
        <v>Rural Rd</v>
      </c>
      <c r="D37" s="154">
        <f t="shared" si="3"/>
        <v>43.25</v>
      </c>
      <c r="E37" s="12">
        <f t="shared" si="29"/>
        <v>29.5</v>
      </c>
      <c r="F37" s="12">
        <f t="shared" si="30"/>
        <v>57</v>
      </c>
      <c r="G37" s="13">
        <f t="shared" si="6"/>
        <v>1.9322033898305084</v>
      </c>
      <c r="H37" s="12"/>
      <c r="I37" s="22">
        <f t="shared" si="31"/>
        <v>0</v>
      </c>
      <c r="J37" s="9"/>
      <c r="K37" s="14"/>
      <c r="L37" s="14"/>
      <c r="M37" s="14"/>
      <c r="N37" s="14"/>
      <c r="O37" s="9"/>
      <c r="P37" s="27"/>
      <c r="Q37" s="9">
        <f t="shared" si="32"/>
        <v>142</v>
      </c>
      <c r="R37" s="255">
        <f t="shared" ca="1" si="22"/>
        <v>0.2080929068251488</v>
      </c>
      <c r="S37" s="255">
        <f t="shared" ca="1" si="23"/>
        <v>0.20809186266831062</v>
      </c>
      <c r="T37" s="255">
        <f t="shared" ca="1" si="27"/>
        <v>0.28323648371112886</v>
      </c>
      <c r="U37" s="255">
        <f t="shared" ca="1" si="10"/>
        <v>0.92485450111756518</v>
      </c>
      <c r="V37" s="255">
        <f t="shared" ca="1" si="24"/>
        <v>0.26195253684094943</v>
      </c>
      <c r="W37" s="11"/>
      <c r="X37" s="11"/>
      <c r="Y37" s="11"/>
      <c r="Z37" s="11"/>
      <c r="AA37" s="11"/>
      <c r="AB37" s="11"/>
      <c r="AD37" s="52">
        <f t="shared" si="11"/>
        <v>173</v>
      </c>
      <c r="AE37" s="63">
        <f t="shared" si="28"/>
        <v>59</v>
      </c>
      <c r="AF37" s="63">
        <f t="shared" si="28"/>
        <v>114</v>
      </c>
      <c r="AG37" s="21"/>
      <c r="AH37" s="52">
        <f t="shared" si="25"/>
        <v>173</v>
      </c>
      <c r="AI37" s="21">
        <f t="shared" si="33"/>
        <v>59</v>
      </c>
      <c r="AJ37" s="21">
        <f t="shared" si="34"/>
        <v>114</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5"/>
        <v>142AM</v>
      </c>
      <c r="AW37" s="21" t="str">
        <f t="shared" si="36"/>
        <v>142PM</v>
      </c>
      <c r="AX37" s="21"/>
      <c r="AY37" s="21"/>
      <c r="AZ37" s="358">
        <f t="shared" si="17"/>
        <v>1</v>
      </c>
      <c r="BA37" s="21">
        <f>SUMIF(Data!$T:$T,"="&amp;$AV37,Data!I:I)/$AZ37</f>
        <v>14</v>
      </c>
      <c r="BB37" s="21">
        <f>SUMIF(Data!$T:$T,"="&amp;$AV37,Data!J:J)/$AZ37</f>
        <v>15</v>
      </c>
      <c r="BC37" s="21">
        <f>SUMIF(Data!$T:$T,"="&amp;$AV37,Data!K:K)/$AZ37</f>
        <v>13</v>
      </c>
      <c r="BD37" s="21">
        <f>SUMIF(Data!$T:$T,"="&amp;$AV37,Data!L:L)/$AZ37</f>
        <v>55</v>
      </c>
      <c r="BE37" s="358">
        <f t="shared" si="18"/>
        <v>1</v>
      </c>
      <c r="BF37" s="16">
        <f>SUMIF(Data!$T:$T,"="&amp;$AW37,Data!I:I)/$BE37</f>
        <v>22</v>
      </c>
      <c r="BG37" s="16">
        <f>SUMIF(Data!$T:$T,"="&amp;$AW37,Data!J:J)/$BE37</f>
        <v>21</v>
      </c>
      <c r="BH37" s="16">
        <f>SUMIF(Data!$T:$T,"="&amp;$AW37,Data!K:K)/$BE37</f>
        <v>36</v>
      </c>
      <c r="BI37" s="16">
        <f>SUMIF(Data!$T:$T,"="&amp;$AW37,Data!L:L)/$BE37</f>
        <v>105</v>
      </c>
      <c r="BK37" t="b">
        <f t="shared" si="26"/>
        <v>1</v>
      </c>
      <c r="BL37" t="b">
        <f t="shared" si="19"/>
        <v>1</v>
      </c>
      <c r="BN37">
        <v>32</v>
      </c>
      <c r="BO37">
        <f t="shared" si="20"/>
        <v>1</v>
      </c>
      <c r="BP37">
        <f t="shared" si="21"/>
        <v>1</v>
      </c>
    </row>
    <row r="38" spans="1:68" x14ac:dyDescent="0.25">
      <c r="A38" s="152">
        <v>143</v>
      </c>
      <c r="B38" s="10" t="str">
        <f t="shared" si="2"/>
        <v>Southern Ave</v>
      </c>
      <c r="C38" s="10" t="str">
        <f t="shared" si="2"/>
        <v>Hardy Dr</v>
      </c>
      <c r="D38" s="154">
        <f t="shared" si="3"/>
        <v>31</v>
      </c>
      <c r="E38" s="12">
        <f t="shared" si="29"/>
        <v>28.5</v>
      </c>
      <c r="F38" s="12">
        <f t="shared" si="30"/>
        <v>33.5</v>
      </c>
      <c r="G38" s="13">
        <f t="shared" si="6"/>
        <v>1.1754385964912282</v>
      </c>
      <c r="H38" s="12"/>
      <c r="I38" s="22">
        <f t="shared" si="31"/>
        <v>0</v>
      </c>
      <c r="J38" s="9"/>
      <c r="K38" s="14"/>
      <c r="L38" s="14"/>
      <c r="M38" s="14"/>
      <c r="N38" s="14"/>
      <c r="O38" s="9"/>
      <c r="P38" s="27"/>
      <c r="Q38" s="9">
        <f t="shared" si="32"/>
        <v>143</v>
      </c>
      <c r="R38" s="255">
        <f t="shared" ca="1" si="22"/>
        <v>0.22580642157590011</v>
      </c>
      <c r="S38" s="255">
        <f t="shared" ca="1" si="23"/>
        <v>0.45967813674605157</v>
      </c>
      <c r="T38" s="255">
        <f t="shared" ca="1" si="27"/>
        <v>0.14516100811279453</v>
      </c>
      <c r="U38" s="255">
        <f t="shared" ca="1" si="10"/>
        <v>0.50806420160138155</v>
      </c>
      <c r="V38" s="255">
        <f t="shared" ca="1" si="24"/>
        <v>7.3751111690478627E-2</v>
      </c>
      <c r="W38" s="11"/>
      <c r="X38" s="11"/>
      <c r="Y38" s="11"/>
      <c r="Z38" s="11"/>
      <c r="AA38" s="11"/>
      <c r="AB38" s="11"/>
      <c r="AD38" s="52">
        <f t="shared" si="11"/>
        <v>124</v>
      </c>
      <c r="AE38" s="63">
        <f t="shared" si="28"/>
        <v>57</v>
      </c>
      <c r="AF38" s="63">
        <f t="shared" si="28"/>
        <v>67</v>
      </c>
      <c r="AG38" s="21"/>
      <c r="AH38" s="52">
        <f t="shared" si="25"/>
        <v>124</v>
      </c>
      <c r="AI38" s="21">
        <f t="shared" si="33"/>
        <v>57</v>
      </c>
      <c r="AJ38" s="21">
        <f t="shared" si="34"/>
        <v>67</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5"/>
        <v>143AM</v>
      </c>
      <c r="AW38" s="21" t="str">
        <f t="shared" si="36"/>
        <v>143PM</v>
      </c>
      <c r="AX38" s="21"/>
      <c r="AY38" s="21"/>
      <c r="AZ38" s="358">
        <f t="shared" si="17"/>
        <v>1</v>
      </c>
      <c r="BA38" s="21">
        <f>SUMIF(Data!$T:$T,"="&amp;$AV38,Data!I:I)/$AZ38</f>
        <v>15</v>
      </c>
      <c r="BB38" s="21">
        <f>SUMIF(Data!$T:$T,"="&amp;$AV38,Data!J:J)/$AZ38</f>
        <v>31</v>
      </c>
      <c r="BC38" s="21">
        <f>SUMIF(Data!$T:$T,"="&amp;$AV38,Data!K:K)/$AZ38</f>
        <v>8</v>
      </c>
      <c r="BD38" s="21">
        <f>SUMIF(Data!$T:$T,"="&amp;$AV38,Data!L:L)/$AZ38</f>
        <v>27</v>
      </c>
      <c r="BE38" s="358">
        <f t="shared" si="18"/>
        <v>1</v>
      </c>
      <c r="BF38" s="16">
        <f>SUMIF(Data!$T:$T,"="&amp;$AW38,Data!I:I)/$BE38</f>
        <v>13</v>
      </c>
      <c r="BG38" s="16">
        <f>SUMIF(Data!$T:$T,"="&amp;$AW38,Data!J:J)/$BE38</f>
        <v>26</v>
      </c>
      <c r="BH38" s="16">
        <f>SUMIF(Data!$T:$T,"="&amp;$AW38,Data!K:K)/$BE38</f>
        <v>10</v>
      </c>
      <c r="BI38" s="16">
        <f>SUMIF(Data!$T:$T,"="&amp;$AW38,Data!L:L)/$BE38</f>
        <v>36</v>
      </c>
      <c r="BK38" t="b">
        <f t="shared" si="26"/>
        <v>1</v>
      </c>
      <c r="BL38" t="b">
        <f t="shared" ref="BL38:BL53" si="37">AH38&gt;0</f>
        <v>1</v>
      </c>
      <c r="BN38">
        <v>33</v>
      </c>
      <c r="BO38">
        <f t="shared" ref="BO38:BO53" si="38">INDEX(AM_reps,1,$BN38)</f>
        <v>1</v>
      </c>
      <c r="BP38">
        <f t="shared" ref="BP38:BP53" si="39">INDEX(PM_reps,1,$BN38)</f>
        <v>1</v>
      </c>
    </row>
    <row r="39" spans="1:68" x14ac:dyDescent="0.25">
      <c r="A39" s="9">
        <v>144</v>
      </c>
      <c r="B39" s="10" t="str">
        <f t="shared" si="2"/>
        <v>Southern Ave</v>
      </c>
      <c r="C39" s="10" t="str">
        <f t="shared" si="2"/>
        <v>Mill Ave</v>
      </c>
      <c r="D39" s="154">
        <f t="shared" si="3"/>
        <v>40</v>
      </c>
      <c r="E39" s="12">
        <f t="shared" si="29"/>
        <v>33.5</v>
      </c>
      <c r="F39" s="12">
        <f t="shared" si="30"/>
        <v>46.5</v>
      </c>
      <c r="G39" s="13">
        <f t="shared" si="6"/>
        <v>1.3880597014925373</v>
      </c>
      <c r="H39" s="12"/>
      <c r="I39" s="22">
        <f t="shared" si="31"/>
        <v>0</v>
      </c>
      <c r="J39" s="9"/>
      <c r="K39" s="14"/>
      <c r="L39" s="14"/>
      <c r="M39" s="14"/>
      <c r="N39" s="14"/>
      <c r="O39" s="9"/>
      <c r="P39" s="27"/>
      <c r="Q39" s="9">
        <f t="shared" si="32"/>
        <v>144</v>
      </c>
      <c r="R39" s="255">
        <f t="shared" ca="1" si="22"/>
        <v>0.23750026940971611</v>
      </c>
      <c r="S39" s="255">
        <f t="shared" ca="1" si="23"/>
        <v>0.12499958973890084</v>
      </c>
      <c r="T39" s="255">
        <f t="shared" ca="1" si="27"/>
        <v>0.28749909342001889</v>
      </c>
      <c r="U39" s="255">
        <f t="shared" ca="1" si="10"/>
        <v>0.96249914245822754</v>
      </c>
      <c r="V39" s="255">
        <f t="shared" ca="1" si="24"/>
        <v>0.27671763087428602</v>
      </c>
      <c r="W39" s="11"/>
      <c r="X39" s="11"/>
      <c r="Y39" s="11"/>
      <c r="Z39" s="11"/>
      <c r="AA39" s="11"/>
      <c r="AB39" s="11"/>
      <c r="AD39" s="52">
        <f t="shared" si="11"/>
        <v>160</v>
      </c>
      <c r="AE39" s="63">
        <f t="shared" si="28"/>
        <v>67</v>
      </c>
      <c r="AF39" s="63">
        <f t="shared" si="28"/>
        <v>93</v>
      </c>
      <c r="AG39" s="21"/>
      <c r="AH39" s="52">
        <f t="shared" si="25"/>
        <v>160</v>
      </c>
      <c r="AI39" s="21">
        <f t="shared" si="33"/>
        <v>67</v>
      </c>
      <c r="AJ39" s="21">
        <f t="shared" si="34"/>
        <v>93</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5"/>
        <v>144AM</v>
      </c>
      <c r="AW39" s="21" t="str">
        <f t="shared" si="36"/>
        <v>144PM</v>
      </c>
      <c r="AX39" s="21"/>
      <c r="AY39" s="21"/>
      <c r="AZ39" s="358">
        <f t="shared" si="17"/>
        <v>1</v>
      </c>
      <c r="BA39" s="21">
        <f>SUMIF(Data!$T:$T,"="&amp;$AV39,Data!I:I)/$AZ39</f>
        <v>12</v>
      </c>
      <c r="BB39" s="21">
        <f>SUMIF(Data!$T:$T,"="&amp;$AV39,Data!J:J)/$AZ39</f>
        <v>9</v>
      </c>
      <c r="BC39" s="21">
        <f>SUMIF(Data!$T:$T,"="&amp;$AV39,Data!K:K)/$AZ39</f>
        <v>22</v>
      </c>
      <c r="BD39" s="21">
        <f>SUMIF(Data!$T:$T,"="&amp;$AV39,Data!L:L)/$AZ39</f>
        <v>64</v>
      </c>
      <c r="BE39" s="358">
        <f t="shared" si="18"/>
        <v>1</v>
      </c>
      <c r="BF39" s="16">
        <f>SUMIF(Data!$T:$T,"="&amp;$AW39,Data!I:I)/$BE39</f>
        <v>26</v>
      </c>
      <c r="BG39" s="16">
        <f>SUMIF(Data!$T:$T,"="&amp;$AW39,Data!J:J)/$BE39</f>
        <v>11</v>
      </c>
      <c r="BH39" s="16">
        <f>SUMIF(Data!$T:$T,"="&amp;$AW39,Data!K:K)/$BE39</f>
        <v>24</v>
      </c>
      <c r="BI39" s="16">
        <f>SUMIF(Data!$T:$T,"="&amp;$AW39,Data!L:L)/$BE39</f>
        <v>90</v>
      </c>
      <c r="BK39" t="b">
        <f t="shared" si="26"/>
        <v>1</v>
      </c>
      <c r="BL39" t="b">
        <f t="shared" si="37"/>
        <v>1</v>
      </c>
      <c r="BN39">
        <v>34</v>
      </c>
      <c r="BO39">
        <f t="shared" si="38"/>
        <v>1</v>
      </c>
      <c r="BP39">
        <f t="shared" si="39"/>
        <v>1</v>
      </c>
    </row>
    <row r="40" spans="1:68" x14ac:dyDescent="0.25">
      <c r="A40" s="152">
        <v>145</v>
      </c>
      <c r="B40" s="10" t="str">
        <f t="shared" si="2"/>
        <v>Alameda Dr</v>
      </c>
      <c r="C40" s="10" t="str">
        <f t="shared" si="2"/>
        <v>Mill Ave</v>
      </c>
      <c r="D40" s="154">
        <f t="shared" si="3"/>
        <v>22.25</v>
      </c>
      <c r="E40" s="12">
        <f t="shared" si="29"/>
        <v>17</v>
      </c>
      <c r="F40" s="12">
        <f t="shared" si="30"/>
        <v>27.5</v>
      </c>
      <c r="G40" s="13">
        <f t="shared" si="6"/>
        <v>1.6176470588235294</v>
      </c>
      <c r="H40" s="12"/>
      <c r="I40" s="22">
        <f t="shared" si="31"/>
        <v>0</v>
      </c>
      <c r="J40" s="9"/>
      <c r="K40" s="14"/>
      <c r="L40" s="14"/>
      <c r="M40" s="14"/>
      <c r="N40" s="14"/>
      <c r="O40" s="9"/>
      <c r="P40" s="27"/>
      <c r="Q40" s="9">
        <f t="shared" si="32"/>
        <v>145</v>
      </c>
      <c r="R40" s="255">
        <f t="shared" ca="1" si="22"/>
        <v>0.24719020855982723</v>
      </c>
      <c r="S40" s="255">
        <f t="shared" ca="1" si="23"/>
        <v>0.34831459127168368</v>
      </c>
      <c r="T40" s="255">
        <f t="shared" ca="1" si="27"/>
        <v>0.13483076952522177</v>
      </c>
      <c r="U40" s="255">
        <f t="shared" ca="1" si="10"/>
        <v>0.25842744134958689</v>
      </c>
      <c r="V40" s="255">
        <f t="shared" ca="1" si="24"/>
        <v>3.4843970783598917E-2</v>
      </c>
      <c r="W40" s="11"/>
      <c r="X40" s="11"/>
      <c r="Y40" s="11"/>
      <c r="Z40" s="11"/>
      <c r="AA40" s="11"/>
      <c r="AB40" s="11"/>
      <c r="AD40" s="52">
        <f t="shared" si="11"/>
        <v>89</v>
      </c>
      <c r="AE40" s="63">
        <f t="shared" si="28"/>
        <v>34</v>
      </c>
      <c r="AF40" s="63">
        <f t="shared" si="28"/>
        <v>55</v>
      </c>
      <c r="AG40" s="21"/>
      <c r="AH40" s="52">
        <f t="shared" si="25"/>
        <v>89</v>
      </c>
      <c r="AI40" s="21">
        <f t="shared" si="33"/>
        <v>34</v>
      </c>
      <c r="AJ40" s="21">
        <f t="shared" si="34"/>
        <v>55</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5"/>
        <v>145AM</v>
      </c>
      <c r="AW40" s="21" t="str">
        <f t="shared" si="36"/>
        <v>145PM</v>
      </c>
      <c r="AX40" s="21"/>
      <c r="AY40" s="21"/>
      <c r="AZ40" s="358">
        <f t="shared" si="17"/>
        <v>1</v>
      </c>
      <c r="BA40" s="21">
        <f>SUMIF(Data!$T:$T,"="&amp;$AV40,Data!I:I)/$AZ40</f>
        <v>8</v>
      </c>
      <c r="BB40" s="21">
        <f>SUMIF(Data!$T:$T,"="&amp;$AV40,Data!J:J)/$AZ40</f>
        <v>16</v>
      </c>
      <c r="BC40" s="21">
        <f>SUMIF(Data!$T:$T,"="&amp;$AV40,Data!K:K)/$AZ40</f>
        <v>3</v>
      </c>
      <c r="BD40" s="21">
        <f>SUMIF(Data!$T:$T,"="&amp;$AV40,Data!L:L)/$AZ40</f>
        <v>4</v>
      </c>
      <c r="BE40" s="358">
        <f t="shared" si="18"/>
        <v>1</v>
      </c>
      <c r="BF40" s="16">
        <f>SUMIF(Data!$T:$T,"="&amp;$AW40,Data!I:I)/$BE40</f>
        <v>14</v>
      </c>
      <c r="BG40" s="16">
        <f>SUMIF(Data!$T:$T,"="&amp;$AW40,Data!J:J)/$BE40</f>
        <v>15</v>
      </c>
      <c r="BH40" s="16">
        <f>SUMIF(Data!$T:$T,"="&amp;$AW40,Data!K:K)/$BE40</f>
        <v>9</v>
      </c>
      <c r="BI40" s="16">
        <f>SUMIF(Data!$T:$T,"="&amp;$AW40,Data!L:L)/$BE40</f>
        <v>19</v>
      </c>
      <c r="BK40" t="b">
        <f t="shared" si="26"/>
        <v>1</v>
      </c>
      <c r="BL40" t="b">
        <f t="shared" si="37"/>
        <v>1</v>
      </c>
      <c r="BN40">
        <v>35</v>
      </c>
      <c r="BO40">
        <f t="shared" si="38"/>
        <v>1</v>
      </c>
      <c r="BP40">
        <f t="shared" si="39"/>
        <v>1</v>
      </c>
    </row>
    <row r="41" spans="1:68" x14ac:dyDescent="0.25">
      <c r="A41" s="9">
        <v>146</v>
      </c>
      <c r="B41" s="10" t="str">
        <f t="shared" si="2"/>
        <v>Broadway Rd</v>
      </c>
      <c r="C41" s="10" t="str">
        <f t="shared" si="2"/>
        <v>Mill Ave</v>
      </c>
      <c r="D41" s="154">
        <f t="shared" ca="1" si="3"/>
        <v>27</v>
      </c>
      <c r="E41" s="12">
        <f t="shared" ca="1" si="29"/>
        <v>20.5</v>
      </c>
      <c r="F41" s="12">
        <f t="shared" ca="1" si="30"/>
        <v>33.5</v>
      </c>
      <c r="G41" s="13">
        <f t="shared" ca="1" si="6"/>
        <v>1.6341463414634145</v>
      </c>
      <c r="H41" s="12"/>
      <c r="I41" s="22">
        <f t="shared" ca="1" si="31"/>
        <v>0</v>
      </c>
      <c r="J41" s="9"/>
      <c r="K41" s="14"/>
      <c r="L41" s="14"/>
      <c r="M41" s="14"/>
      <c r="N41" s="14"/>
      <c r="O41" s="9"/>
      <c r="P41" s="27"/>
      <c r="Q41" s="9">
        <f t="shared" si="32"/>
        <v>146</v>
      </c>
      <c r="R41" s="255">
        <f t="shared" ca="1" si="22"/>
        <v>0.26851803966097632</v>
      </c>
      <c r="S41" s="255">
        <f t="shared" ca="1" si="23"/>
        <v>9.2592940871660936E-2</v>
      </c>
      <c r="T41" s="255">
        <f t="shared" ca="1" si="27"/>
        <v>0.17592509576037638</v>
      </c>
      <c r="U41" s="255">
        <f t="shared" ca="1" si="10"/>
        <v>0.72222146908741824</v>
      </c>
      <c r="V41" s="255">
        <f t="shared" ca="1" si="24"/>
        <v>0.12705688110940377</v>
      </c>
      <c r="W41" s="11"/>
      <c r="X41" s="11"/>
      <c r="Y41" s="11"/>
      <c r="Z41" s="11"/>
      <c r="AA41" s="11"/>
      <c r="AB41" s="11"/>
      <c r="AD41" s="52">
        <f t="shared" ca="1" si="11"/>
        <v>108</v>
      </c>
      <c r="AE41" s="63">
        <f t="shared" ca="1" si="28"/>
        <v>41</v>
      </c>
      <c r="AF41" s="63">
        <f t="shared" ca="1" si="28"/>
        <v>67</v>
      </c>
      <c r="AG41" s="21"/>
      <c r="AH41" s="52">
        <f t="shared" ca="1" si="25"/>
        <v>108</v>
      </c>
      <c r="AI41" s="21">
        <f t="shared" ca="1" si="33"/>
        <v>41</v>
      </c>
      <c r="AJ41" s="21">
        <f t="shared" ca="1" si="34"/>
        <v>67</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5"/>
        <v>146AM</v>
      </c>
      <c r="AW41" s="21" t="str">
        <f t="shared" si="36"/>
        <v>146PM</v>
      </c>
      <c r="AX41" s="21"/>
      <c r="AY41" s="21"/>
      <c r="AZ41" s="358">
        <f t="shared" ca="1" si="17"/>
        <v>1</v>
      </c>
      <c r="BA41" s="21">
        <f ca="1">SUMIF(Data!$T:$T,"="&amp;$AV41,Data!I:I)/$AZ41</f>
        <v>11</v>
      </c>
      <c r="BB41" s="21">
        <f ca="1">SUMIF(Data!$T:$T,"="&amp;$AV41,Data!J:J)/$AZ41</f>
        <v>5</v>
      </c>
      <c r="BC41" s="21">
        <f ca="1">SUMIF(Data!$T:$T,"="&amp;$AV41,Data!K:K)/$AZ41</f>
        <v>8</v>
      </c>
      <c r="BD41" s="21">
        <f ca="1">SUMIF(Data!$T:$T,"="&amp;$AV41,Data!L:L)/$AZ41</f>
        <v>28</v>
      </c>
      <c r="BE41" s="358">
        <f t="shared" ca="1" si="18"/>
        <v>1</v>
      </c>
      <c r="BF41" s="16">
        <f ca="1">SUMIF(Data!$T:$T,"="&amp;$AW41,Data!I:I)/$BE41</f>
        <v>18</v>
      </c>
      <c r="BG41" s="16">
        <f ca="1">SUMIF(Data!$T:$T,"="&amp;$AW41,Data!J:J)/$BE41</f>
        <v>5</v>
      </c>
      <c r="BH41" s="16">
        <f ca="1">SUMIF(Data!$T:$T,"="&amp;$AW41,Data!K:K)/$BE41</f>
        <v>11</v>
      </c>
      <c r="BI41" s="16">
        <f ca="1">SUMIF(Data!$T:$T,"="&amp;$AW41,Data!L:L)/$BE41</f>
        <v>50</v>
      </c>
      <c r="BK41" t="b">
        <f t="shared" ca="1" si="26"/>
        <v>1</v>
      </c>
      <c r="BL41" t="b">
        <f t="shared" ca="1" si="37"/>
        <v>1</v>
      </c>
      <c r="BN41">
        <v>36</v>
      </c>
      <c r="BO41">
        <f t="shared" si="38"/>
        <v>2</v>
      </c>
      <c r="BP41">
        <f t="shared" si="39"/>
        <v>2</v>
      </c>
    </row>
    <row r="42" spans="1:68" x14ac:dyDescent="0.25">
      <c r="A42" s="152">
        <v>147</v>
      </c>
      <c r="B42" s="10" t="str">
        <f t="shared" si="2"/>
        <v>Baseline Rd</v>
      </c>
      <c r="C42" s="10" t="str">
        <f t="shared" si="2"/>
        <v>Mill Ave</v>
      </c>
      <c r="D42" s="154">
        <f t="shared" si="3"/>
        <v>16</v>
      </c>
      <c r="E42" s="12">
        <f t="shared" si="29"/>
        <v>13.5</v>
      </c>
      <c r="F42" s="12">
        <f t="shared" si="30"/>
        <v>18.5</v>
      </c>
      <c r="G42" s="13">
        <f t="shared" si="6"/>
        <v>1.3703703703703705</v>
      </c>
      <c r="H42" s="12"/>
      <c r="I42" s="22">
        <f t="shared" si="31"/>
        <v>0</v>
      </c>
      <c r="J42" s="9"/>
      <c r="K42" s="14"/>
      <c r="L42" s="14"/>
      <c r="M42" s="14"/>
      <c r="N42" s="14"/>
      <c r="O42" s="9"/>
      <c r="P42" s="27"/>
      <c r="Q42" s="9">
        <f t="shared" si="32"/>
        <v>147</v>
      </c>
      <c r="R42" s="255">
        <f t="shared" ca="1" si="22"/>
        <v>0.15624952850663357</v>
      </c>
      <c r="S42" s="255">
        <f t="shared" ca="1" si="23"/>
        <v>0.23437415426089175</v>
      </c>
      <c r="T42" s="255">
        <f t="shared" ca="1" si="27"/>
        <v>0.14062421908795683</v>
      </c>
      <c r="U42" s="255">
        <f t="shared" ca="1" si="10"/>
        <v>0.74999919445467689</v>
      </c>
      <c r="V42" s="255">
        <f t="shared" ca="1" si="24"/>
        <v>0.10546805103678562</v>
      </c>
      <c r="W42" s="11"/>
      <c r="X42" s="11"/>
      <c r="Y42" s="11"/>
      <c r="Z42" s="11"/>
      <c r="AA42" s="11"/>
      <c r="AB42" s="11"/>
      <c r="AD42" s="52">
        <f t="shared" si="11"/>
        <v>64</v>
      </c>
      <c r="AE42" s="63">
        <f t="shared" si="28"/>
        <v>27</v>
      </c>
      <c r="AF42" s="63">
        <f t="shared" si="28"/>
        <v>37</v>
      </c>
      <c r="AG42" s="21"/>
      <c r="AH42" s="52">
        <f t="shared" si="25"/>
        <v>64</v>
      </c>
      <c r="AI42" s="21">
        <f t="shared" si="33"/>
        <v>27</v>
      </c>
      <c r="AJ42" s="21">
        <f t="shared" si="34"/>
        <v>37</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5"/>
        <v>147AM</v>
      </c>
      <c r="AW42" s="21" t="str">
        <f t="shared" si="36"/>
        <v>147PM</v>
      </c>
      <c r="AX42" s="21"/>
      <c r="AY42" s="21"/>
      <c r="AZ42" s="358">
        <f t="shared" si="17"/>
        <v>1</v>
      </c>
      <c r="BA42" s="21">
        <f>SUMIF(Data!$T:$T,"="&amp;$AV42,Data!I:I)/$AZ42</f>
        <v>6</v>
      </c>
      <c r="BB42" s="21">
        <f>SUMIF(Data!$T:$T,"="&amp;$AV42,Data!J:J)/$AZ42</f>
        <v>6</v>
      </c>
      <c r="BC42" s="21">
        <f>SUMIF(Data!$T:$T,"="&amp;$AV42,Data!K:K)/$AZ42</f>
        <v>9</v>
      </c>
      <c r="BD42" s="21">
        <f>SUMIF(Data!$T:$T,"="&amp;$AV42,Data!L:L)/$AZ42</f>
        <v>23</v>
      </c>
      <c r="BE42" s="358">
        <f t="shared" si="18"/>
        <v>1</v>
      </c>
      <c r="BF42" s="16">
        <f>SUMIF(Data!$T:$T,"="&amp;$AW42,Data!I:I)/$BE42</f>
        <v>4</v>
      </c>
      <c r="BG42" s="16">
        <f>SUMIF(Data!$T:$T,"="&amp;$AW42,Data!J:J)/$BE42</f>
        <v>9</v>
      </c>
      <c r="BH42" s="16">
        <f>SUMIF(Data!$T:$T,"="&amp;$AW42,Data!K:K)/$BE42</f>
        <v>0</v>
      </c>
      <c r="BI42" s="16">
        <f>SUMIF(Data!$T:$T,"="&amp;$AW42,Data!L:L)/$BE42</f>
        <v>25</v>
      </c>
      <c r="BK42" t="b">
        <f t="shared" si="26"/>
        <v>1</v>
      </c>
      <c r="BL42" t="b">
        <f t="shared" si="37"/>
        <v>1</v>
      </c>
      <c r="BN42">
        <v>37</v>
      </c>
      <c r="BO42">
        <f t="shared" si="38"/>
        <v>1</v>
      </c>
      <c r="BP42">
        <f t="shared" si="39"/>
        <v>1</v>
      </c>
    </row>
    <row r="43" spans="1:68" x14ac:dyDescent="0.25">
      <c r="A43" s="9">
        <v>152</v>
      </c>
      <c r="B43" s="10" t="str">
        <f t="shared" si="2"/>
        <v>Tempe Lake S.</v>
      </c>
      <c r="C43" s="10" t="str">
        <f t="shared" si="2"/>
        <v>TCA Bridge</v>
      </c>
      <c r="D43" s="154">
        <f t="shared" si="3"/>
        <v>18</v>
      </c>
      <c r="E43" s="12">
        <f t="shared" si="29"/>
        <v>18</v>
      </c>
      <c r="F43" s="12" t="e">
        <f t="shared" si="30"/>
        <v>#N/A</v>
      </c>
      <c r="G43" s="13" t="str">
        <f t="shared" si="6"/>
        <v/>
      </c>
      <c r="H43" s="12"/>
      <c r="I43" s="22">
        <f t="shared" si="31"/>
        <v>0</v>
      </c>
      <c r="J43" s="9"/>
      <c r="K43" s="14"/>
      <c r="L43" s="14"/>
      <c r="M43" s="14"/>
      <c r="N43" s="14"/>
      <c r="O43" s="9"/>
      <c r="P43" s="27"/>
      <c r="Q43" s="9">
        <f t="shared" si="32"/>
        <v>152</v>
      </c>
      <c r="R43" s="255">
        <f t="shared" ca="1" si="22"/>
        <v>0.22222128553856552</v>
      </c>
      <c r="S43" s="255">
        <f t="shared" ca="1" si="23"/>
        <v>0.44444493580422167</v>
      </c>
      <c r="T43" s="255">
        <f t="shared" ca="1" si="27"/>
        <v>-1.3299642136279588E-7</v>
      </c>
      <c r="U43" s="255">
        <f t="shared" ca="1" si="10"/>
        <v>-5.8946048262724054E-7</v>
      </c>
      <c r="V43" s="255">
        <f t="shared" ca="1" si="24"/>
        <v>7.8396134724209501E-14</v>
      </c>
      <c r="W43" s="11"/>
      <c r="X43" s="11"/>
      <c r="Y43" s="11"/>
      <c r="Z43" s="11"/>
      <c r="AA43" s="11"/>
      <c r="AB43" s="11"/>
      <c r="AD43" s="52">
        <f t="shared" si="11"/>
        <v>36</v>
      </c>
      <c r="AE43" s="63">
        <f t="shared" si="28"/>
        <v>36</v>
      </c>
      <c r="AF43" s="63" t="e">
        <f t="shared" si="28"/>
        <v>#N/A</v>
      </c>
      <c r="AG43" s="21"/>
      <c r="AH43" s="52">
        <f t="shared" si="25"/>
        <v>36</v>
      </c>
      <c r="AI43" s="21">
        <f t="shared" si="33"/>
        <v>36</v>
      </c>
      <c r="AJ43" s="21" t="e">
        <f t="shared" si="34"/>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5"/>
        <v>152AM</v>
      </c>
      <c r="AW43" s="21" t="str">
        <f t="shared" si="36"/>
        <v>152PM</v>
      </c>
      <c r="AX43" s="21"/>
      <c r="AY43" s="21"/>
      <c r="AZ43" s="358">
        <f t="shared" si="17"/>
        <v>1</v>
      </c>
      <c r="BA43" s="21">
        <f>SUMIF(Data!$T:$T,"="&amp;$AV43,Data!I:I)/$AZ43</f>
        <v>8</v>
      </c>
      <c r="BB43" s="21">
        <f>SUMIF(Data!$T:$T,"="&amp;$AV43,Data!J:J)/$AZ43</f>
        <v>16</v>
      </c>
      <c r="BC43" s="21">
        <f>SUMIF(Data!$T:$T,"="&amp;$AV43,Data!K:K)/$AZ43</f>
        <v>0</v>
      </c>
      <c r="BD43" s="21">
        <f>SUMIF(Data!$T:$T,"="&amp;$AV43,Data!L:L)/$AZ43</f>
        <v>0</v>
      </c>
      <c r="BE43" s="358" t="e">
        <f t="shared" si="18"/>
        <v>#N/A</v>
      </c>
      <c r="BF43" s="16" t="e">
        <f>SUMIF(Data!$T:$T,"="&amp;$AW43,Data!I:I)/$BE43</f>
        <v>#N/A</v>
      </c>
      <c r="BG43" s="16" t="e">
        <f>SUMIF(Data!$T:$T,"="&amp;$AW43,Data!J:J)/$BE43</f>
        <v>#N/A</v>
      </c>
      <c r="BH43" s="16" t="e">
        <f>SUMIF(Data!$T:$T,"="&amp;$AW43,Data!K:K)/$BE43</f>
        <v>#N/A</v>
      </c>
      <c r="BI43" s="16" t="e">
        <f>SUMIF(Data!$T:$T,"="&amp;$AW43,Data!L:L)/$BE43</f>
        <v>#N/A</v>
      </c>
      <c r="BK43" t="b">
        <f t="shared" si="26"/>
        <v>0</v>
      </c>
      <c r="BL43" t="b">
        <f t="shared" si="37"/>
        <v>1</v>
      </c>
      <c r="BN43">
        <v>38</v>
      </c>
      <c r="BO43">
        <f t="shared" si="38"/>
        <v>1</v>
      </c>
      <c r="BP43">
        <f t="shared" si="39"/>
        <v>0</v>
      </c>
    </row>
    <row r="44" spans="1:68" x14ac:dyDescent="0.25">
      <c r="A44" s="152">
        <v>155</v>
      </c>
      <c r="B44" s="10" t="str">
        <f t="shared" si="2"/>
        <v>University Dr</v>
      </c>
      <c r="C44" s="10" t="str">
        <f t="shared" si="2"/>
        <v>McClintock Dr</v>
      </c>
      <c r="D44" s="154">
        <f t="shared" si="3"/>
        <v>67.25</v>
      </c>
      <c r="E44" s="12">
        <f t="shared" si="29"/>
        <v>44.5</v>
      </c>
      <c r="F44" s="12">
        <f t="shared" si="30"/>
        <v>90</v>
      </c>
      <c r="G44" s="13">
        <f t="shared" si="6"/>
        <v>2.0224719101123596</v>
      </c>
      <c r="H44" s="12"/>
      <c r="I44" s="22">
        <f t="shared" si="31"/>
        <v>0</v>
      </c>
      <c r="J44" s="9"/>
      <c r="K44" s="14"/>
      <c r="L44" s="14"/>
      <c r="M44" s="14"/>
      <c r="N44" s="14"/>
      <c r="O44" s="9"/>
      <c r="P44" s="27"/>
      <c r="Q44" s="9">
        <f t="shared" si="32"/>
        <v>155</v>
      </c>
      <c r="R44" s="255">
        <f t="shared" ca="1" si="22"/>
        <v>0.1672856353131433</v>
      </c>
      <c r="S44" s="255">
        <f t="shared" ca="1" si="23"/>
        <v>0.11152360197090987</v>
      </c>
      <c r="T44" s="255">
        <f t="shared" ca="1" si="27"/>
        <v>0.30111621816362472</v>
      </c>
      <c r="U44" s="255">
        <f t="shared" ca="1" si="10"/>
        <v>0.83271305330787448</v>
      </c>
      <c r="V44" s="255">
        <f t="shared" ca="1" si="24"/>
        <v>0.25074340542755197</v>
      </c>
      <c r="W44" s="11"/>
      <c r="X44" s="11"/>
      <c r="Y44" s="11"/>
      <c r="Z44" s="11"/>
      <c r="AA44" s="11"/>
      <c r="AB44" s="11"/>
      <c r="AD44" s="52">
        <f t="shared" si="11"/>
        <v>269</v>
      </c>
      <c r="AE44" s="63">
        <f t="shared" si="28"/>
        <v>89</v>
      </c>
      <c r="AF44" s="63">
        <f t="shared" si="28"/>
        <v>180</v>
      </c>
      <c r="AG44" s="21"/>
      <c r="AH44" s="52">
        <f t="shared" si="25"/>
        <v>269</v>
      </c>
      <c r="AI44" s="21">
        <f t="shared" si="33"/>
        <v>89</v>
      </c>
      <c r="AJ44" s="21">
        <f t="shared" si="34"/>
        <v>180</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5"/>
        <v>155AM</v>
      </c>
      <c r="AW44" s="21" t="str">
        <f t="shared" si="36"/>
        <v>155PM</v>
      </c>
      <c r="AX44" s="21"/>
      <c r="AY44" s="21"/>
      <c r="AZ44" s="358">
        <f t="shared" si="17"/>
        <v>1</v>
      </c>
      <c r="BA44" s="21">
        <f>SUMIF(Data!$T:$T,"="&amp;$AV44,Data!I:I)/$AZ44</f>
        <v>16</v>
      </c>
      <c r="BB44" s="21">
        <f>SUMIF(Data!$T:$T,"="&amp;$AV44,Data!J:J)/$AZ44</f>
        <v>17</v>
      </c>
      <c r="BC44" s="21">
        <f>SUMIF(Data!$T:$T,"="&amp;$AV44,Data!K:K)/$AZ44</f>
        <v>30</v>
      </c>
      <c r="BD44" s="21">
        <f>SUMIF(Data!$T:$T,"="&amp;$AV44,Data!L:L)/$AZ44</f>
        <v>73</v>
      </c>
      <c r="BE44" s="358">
        <f t="shared" si="18"/>
        <v>1</v>
      </c>
      <c r="BF44" s="16">
        <f>SUMIF(Data!$T:$T,"="&amp;$AW44,Data!I:I)/$BE44</f>
        <v>29</v>
      </c>
      <c r="BG44" s="16">
        <f>SUMIF(Data!$T:$T,"="&amp;$AW44,Data!J:J)/$BE44</f>
        <v>13</v>
      </c>
      <c r="BH44" s="16">
        <f>SUMIF(Data!$T:$T,"="&amp;$AW44,Data!K:K)/$BE44</f>
        <v>51</v>
      </c>
      <c r="BI44" s="16">
        <f>SUMIF(Data!$T:$T,"="&amp;$AW44,Data!L:L)/$BE44</f>
        <v>151</v>
      </c>
      <c r="BK44" t="b">
        <f t="shared" si="26"/>
        <v>1</v>
      </c>
      <c r="BL44" t="b">
        <f t="shared" si="37"/>
        <v>1</v>
      </c>
      <c r="BN44">
        <v>39</v>
      </c>
      <c r="BO44">
        <f t="shared" si="38"/>
        <v>1</v>
      </c>
      <c r="BP44">
        <f t="shared" si="39"/>
        <v>1</v>
      </c>
    </row>
    <row r="45" spans="1:68" x14ac:dyDescent="0.25">
      <c r="A45" s="9">
        <v>156</v>
      </c>
      <c r="B45" s="10" t="str">
        <f t="shared" si="2"/>
        <v>Crosscut Canal</v>
      </c>
      <c r="C45" s="10" t="str">
        <f t="shared" si="2"/>
        <v>Mill Ave</v>
      </c>
      <c r="D45" s="154">
        <f t="shared" si="3"/>
        <v>35.5</v>
      </c>
      <c r="E45" s="12">
        <f t="shared" si="29"/>
        <v>41</v>
      </c>
      <c r="F45" s="12">
        <f t="shared" si="30"/>
        <v>30</v>
      </c>
      <c r="G45" s="13">
        <f t="shared" si="6"/>
        <v>0.73170731707317072</v>
      </c>
      <c r="H45" s="12"/>
      <c r="I45" s="22">
        <f t="shared" si="31"/>
        <v>0</v>
      </c>
      <c r="J45" s="9"/>
      <c r="K45" s="14"/>
      <c r="L45" s="14"/>
      <c r="M45" s="14"/>
      <c r="N45" s="14"/>
      <c r="O45" s="9"/>
      <c r="P45" s="27"/>
      <c r="Q45" s="9">
        <f t="shared" si="32"/>
        <v>156</v>
      </c>
      <c r="R45" s="255">
        <f t="shared" ca="1" si="22"/>
        <v>9.859210343843533E-2</v>
      </c>
      <c r="S45" s="255">
        <f t="shared" ca="1" si="23"/>
        <v>0.58450639742209887</v>
      </c>
      <c r="T45" s="255">
        <f t="shared" ca="1" si="27"/>
        <v>9.8590680876757514E-2</v>
      </c>
      <c r="U45" s="255">
        <f t="shared" ca="1" si="10"/>
        <v>0.24647849963112745</v>
      </c>
      <c r="V45" s="255">
        <f t="shared" ca="1" si="24"/>
        <v>2.430048310011448E-2</v>
      </c>
      <c r="W45" s="11"/>
      <c r="X45" s="11"/>
      <c r="Y45" s="11"/>
      <c r="Z45" s="11"/>
      <c r="AA45" s="11"/>
      <c r="AB45" s="11"/>
      <c r="AD45" s="52">
        <f t="shared" si="11"/>
        <v>142</v>
      </c>
      <c r="AE45" s="63">
        <f t="shared" si="28"/>
        <v>82</v>
      </c>
      <c r="AF45" s="63">
        <f t="shared" si="28"/>
        <v>60</v>
      </c>
      <c r="AG45" s="21"/>
      <c r="AH45" s="52">
        <f t="shared" si="25"/>
        <v>142</v>
      </c>
      <c r="AI45" s="21">
        <f t="shared" si="33"/>
        <v>82</v>
      </c>
      <c r="AJ45" s="21">
        <f t="shared" si="34"/>
        <v>60</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5"/>
        <v>156AM</v>
      </c>
      <c r="AW45" s="21" t="str">
        <f t="shared" si="36"/>
        <v>156PM</v>
      </c>
      <c r="AX45" s="21"/>
      <c r="AY45" s="21"/>
      <c r="AZ45" s="358">
        <f t="shared" si="17"/>
        <v>1</v>
      </c>
      <c r="BA45" s="21">
        <f>SUMIF(Data!$T:$T,"="&amp;$AV45,Data!I:I)/$AZ45</f>
        <v>5</v>
      </c>
      <c r="BB45" s="21">
        <f>SUMIF(Data!$T:$T,"="&amp;$AV45,Data!J:J)/$AZ45</f>
        <v>50</v>
      </c>
      <c r="BC45" s="21">
        <f>SUMIF(Data!$T:$T,"="&amp;$AV45,Data!K:K)/$AZ45</f>
        <v>12</v>
      </c>
      <c r="BD45" s="21">
        <f>SUMIF(Data!$T:$T,"="&amp;$AV45,Data!L:L)/$AZ45</f>
        <v>22</v>
      </c>
      <c r="BE45" s="358">
        <f t="shared" si="18"/>
        <v>1</v>
      </c>
      <c r="BF45" s="16">
        <f>SUMIF(Data!$T:$T,"="&amp;$AW45,Data!I:I)/$BE45</f>
        <v>9</v>
      </c>
      <c r="BG45" s="16">
        <f>SUMIF(Data!$T:$T,"="&amp;$AW45,Data!J:J)/$BE45</f>
        <v>33</v>
      </c>
      <c r="BH45" s="16">
        <f>SUMIF(Data!$T:$T,"="&amp;$AW45,Data!K:K)/$BE45</f>
        <v>2</v>
      </c>
      <c r="BI45" s="16">
        <f>SUMIF(Data!$T:$T,"="&amp;$AW45,Data!L:L)/$BE45</f>
        <v>13</v>
      </c>
      <c r="BK45" t="b">
        <f t="shared" si="26"/>
        <v>1</v>
      </c>
      <c r="BL45" t="b">
        <f t="shared" si="37"/>
        <v>1</v>
      </c>
      <c r="BN45">
        <v>40</v>
      </c>
      <c r="BO45">
        <f t="shared" si="38"/>
        <v>1</v>
      </c>
      <c r="BP45">
        <f t="shared" si="39"/>
        <v>1</v>
      </c>
    </row>
    <row r="46" spans="1:68" x14ac:dyDescent="0.25">
      <c r="A46" s="152">
        <v>157</v>
      </c>
      <c r="B46" s="10" t="str">
        <f t="shared" si="2"/>
        <v>Curry Rd</v>
      </c>
      <c r="C46" s="10" t="str">
        <f t="shared" si="2"/>
        <v>College Ave</v>
      </c>
      <c r="D46" s="154">
        <f t="shared" si="3"/>
        <v>26.75</v>
      </c>
      <c r="E46" s="12">
        <f t="shared" si="29"/>
        <v>24.5</v>
      </c>
      <c r="F46" s="12">
        <f t="shared" si="30"/>
        <v>29</v>
      </c>
      <c r="G46" s="13">
        <f t="shared" si="6"/>
        <v>1.1836734693877551</v>
      </c>
      <c r="H46" s="12"/>
      <c r="I46" s="22">
        <f t="shared" si="31"/>
        <v>0</v>
      </c>
      <c r="J46" s="9"/>
      <c r="K46" s="14"/>
      <c r="L46" s="14"/>
      <c r="M46" s="14"/>
      <c r="N46" s="14"/>
      <c r="O46" s="9"/>
      <c r="P46" s="27"/>
      <c r="Q46" s="9">
        <f t="shared" si="32"/>
        <v>157</v>
      </c>
      <c r="R46" s="255">
        <f t="shared" ca="1" si="22"/>
        <v>0.13084066883717924</v>
      </c>
      <c r="S46" s="255">
        <f t="shared" ca="1" si="23"/>
        <v>0.46729061031359592</v>
      </c>
      <c r="T46" s="255">
        <f t="shared" ca="1" si="27"/>
        <v>0.1495330684534053</v>
      </c>
      <c r="U46" s="255">
        <f t="shared" ca="1" si="10"/>
        <v>0.29906479341229447</v>
      </c>
      <c r="V46" s="255">
        <f t="shared" ca="1" si="24"/>
        <v>4.4720076225324146E-2</v>
      </c>
      <c r="W46" s="11"/>
      <c r="X46" s="11"/>
      <c r="Y46" s="11"/>
      <c r="Z46" s="11"/>
      <c r="AA46" s="11"/>
      <c r="AB46" s="11"/>
      <c r="AD46" s="52">
        <f t="shared" si="11"/>
        <v>107</v>
      </c>
      <c r="AE46" s="63">
        <f t="shared" ref="AE46:AF53" si="40">IF(ISERROR(MATCH($A46,sum_locID,0)),"",INDEX(sumdata,AE$67,MATCH($A46,sum_locID,0)))</f>
        <v>49</v>
      </c>
      <c r="AF46" s="63">
        <f t="shared" si="40"/>
        <v>58</v>
      </c>
      <c r="AG46" s="21"/>
      <c r="AH46" s="52">
        <f t="shared" si="25"/>
        <v>107</v>
      </c>
      <c r="AI46" s="21">
        <f t="shared" si="33"/>
        <v>49</v>
      </c>
      <c r="AJ46" s="21">
        <f t="shared" si="34"/>
        <v>58</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5"/>
        <v>157AM</v>
      </c>
      <c r="AW46" s="21" t="str">
        <f t="shared" si="36"/>
        <v>157PM</v>
      </c>
      <c r="AX46" s="21"/>
      <c r="AY46" s="21"/>
      <c r="AZ46" s="358">
        <f t="shared" si="17"/>
        <v>1</v>
      </c>
      <c r="BA46" s="21">
        <f>SUMIF(Data!$T:$T,"="&amp;$AV46,Data!I:I)/$AZ46</f>
        <v>7</v>
      </c>
      <c r="BB46" s="21">
        <f>SUMIF(Data!$T:$T,"="&amp;$AV46,Data!J:J)/$AZ46</f>
        <v>27</v>
      </c>
      <c r="BC46" s="21">
        <f>SUMIF(Data!$T:$T,"="&amp;$AV46,Data!K:K)/$AZ46</f>
        <v>4</v>
      </c>
      <c r="BD46" s="21">
        <f>SUMIF(Data!$T:$T,"="&amp;$AV46,Data!L:L)/$AZ46</f>
        <v>13</v>
      </c>
      <c r="BE46" s="358">
        <f t="shared" si="18"/>
        <v>1</v>
      </c>
      <c r="BF46" s="16">
        <f>SUMIF(Data!$T:$T,"="&amp;$AW46,Data!I:I)/$BE46</f>
        <v>7</v>
      </c>
      <c r="BG46" s="16">
        <f>SUMIF(Data!$T:$T,"="&amp;$AW46,Data!J:J)/$BE46</f>
        <v>23</v>
      </c>
      <c r="BH46" s="16">
        <f>SUMIF(Data!$T:$T,"="&amp;$AW46,Data!K:K)/$BE46</f>
        <v>12</v>
      </c>
      <c r="BI46" s="16">
        <f>SUMIF(Data!$T:$T,"="&amp;$AW46,Data!L:L)/$BE46</f>
        <v>19</v>
      </c>
      <c r="BK46" t="b">
        <f t="shared" si="26"/>
        <v>1</v>
      </c>
      <c r="BL46" t="b">
        <f t="shared" si="37"/>
        <v>1</v>
      </c>
      <c r="BN46">
        <v>41</v>
      </c>
      <c r="BO46">
        <f t="shared" si="38"/>
        <v>1</v>
      </c>
      <c r="BP46">
        <f t="shared" si="39"/>
        <v>1</v>
      </c>
    </row>
    <row r="47" spans="1:68" x14ac:dyDescent="0.25">
      <c r="A47" s="9">
        <v>159</v>
      </c>
      <c r="B47" s="10" t="str">
        <f t="shared" si="2"/>
        <v>Broadway Rd</v>
      </c>
      <c r="C47" s="10" t="str">
        <f t="shared" si="2"/>
        <v>McClintock Dr</v>
      </c>
      <c r="D47" s="154">
        <f t="shared" si="3"/>
        <v>32</v>
      </c>
      <c r="E47" s="12">
        <f t="shared" si="29"/>
        <v>32</v>
      </c>
      <c r="F47" s="12" t="e">
        <f t="shared" si="30"/>
        <v>#N/A</v>
      </c>
      <c r="G47" s="13" t="str">
        <f t="shared" si="6"/>
        <v/>
      </c>
      <c r="H47" s="12"/>
      <c r="I47" s="22">
        <f t="shared" si="31"/>
        <v>0</v>
      </c>
      <c r="J47" s="9"/>
      <c r="K47" s="14"/>
      <c r="L47" s="14"/>
      <c r="M47" s="14"/>
      <c r="N47" s="14"/>
      <c r="O47" s="9"/>
      <c r="P47" s="27"/>
      <c r="Q47" s="9">
        <f t="shared" si="32"/>
        <v>159</v>
      </c>
      <c r="R47" s="255">
        <f t="shared" ca="1" si="22"/>
        <v>0.2031245611295735</v>
      </c>
      <c r="S47" s="255">
        <f t="shared" ca="1" si="23"/>
        <v>0.14062594695235534</v>
      </c>
      <c r="T47" s="255">
        <f t="shared" ca="1" si="27"/>
        <v>0.32812455720810318</v>
      </c>
      <c r="U47" s="255">
        <f t="shared" ca="1" si="10"/>
        <v>0.95312515378928619</v>
      </c>
      <c r="V47" s="255">
        <f t="shared" ca="1" si="24"/>
        <v>0.31274376905101481</v>
      </c>
      <c r="W47" s="11"/>
      <c r="X47" s="11"/>
      <c r="Y47" s="11"/>
      <c r="Z47" s="11"/>
      <c r="AA47" s="11"/>
      <c r="AB47" s="11"/>
      <c r="AD47" s="52">
        <f t="shared" si="11"/>
        <v>64</v>
      </c>
      <c r="AE47" s="63">
        <f t="shared" si="40"/>
        <v>64</v>
      </c>
      <c r="AF47" s="63" t="e">
        <f t="shared" si="40"/>
        <v>#N/A</v>
      </c>
      <c r="AG47" s="21"/>
      <c r="AH47" s="52">
        <f t="shared" si="25"/>
        <v>64</v>
      </c>
      <c r="AI47" s="21">
        <f t="shared" si="33"/>
        <v>64</v>
      </c>
      <c r="AJ47" s="21" t="e">
        <f t="shared" si="34"/>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5"/>
        <v>159AM</v>
      </c>
      <c r="AW47" s="21" t="str">
        <f t="shared" si="36"/>
        <v>159PM</v>
      </c>
      <c r="AX47" s="21"/>
      <c r="AY47" s="21"/>
      <c r="AZ47" s="358">
        <f t="shared" si="17"/>
        <v>1</v>
      </c>
      <c r="BA47" s="21">
        <f>SUMIF(Data!$T:$T,"="&amp;$AV47,Data!I:I)/$AZ47</f>
        <v>13</v>
      </c>
      <c r="BB47" s="21">
        <f>SUMIF(Data!$T:$T,"="&amp;$AV47,Data!J:J)/$AZ47</f>
        <v>9</v>
      </c>
      <c r="BC47" s="21">
        <f>SUMIF(Data!$T:$T,"="&amp;$AV47,Data!K:K)/$AZ47</f>
        <v>21</v>
      </c>
      <c r="BD47" s="21">
        <f>SUMIF(Data!$T:$T,"="&amp;$AV47,Data!L:L)/$AZ47</f>
        <v>61</v>
      </c>
      <c r="BE47" s="358" t="e">
        <f t="shared" si="18"/>
        <v>#N/A</v>
      </c>
      <c r="BF47" s="16" t="e">
        <f>SUMIF(Data!$T:$T,"="&amp;$AW47,Data!I:I)/$BE47</f>
        <v>#N/A</v>
      </c>
      <c r="BG47" s="16" t="e">
        <f>SUMIF(Data!$T:$T,"="&amp;$AW47,Data!J:J)/$BE47</f>
        <v>#N/A</v>
      </c>
      <c r="BH47" s="16" t="e">
        <f>SUMIF(Data!$T:$T,"="&amp;$AW47,Data!K:K)/$BE47</f>
        <v>#N/A</v>
      </c>
      <c r="BI47" s="16" t="e">
        <f>SUMIF(Data!$T:$T,"="&amp;$AW47,Data!L:L)/$BE47</f>
        <v>#N/A</v>
      </c>
      <c r="BK47" t="b">
        <f t="shared" si="26"/>
        <v>0</v>
      </c>
      <c r="BL47" t="b">
        <f t="shared" si="37"/>
        <v>1</v>
      </c>
      <c r="BN47">
        <v>42</v>
      </c>
      <c r="BO47">
        <f t="shared" si="38"/>
        <v>1</v>
      </c>
      <c r="BP47">
        <f t="shared" si="39"/>
        <v>0</v>
      </c>
    </row>
    <row r="48" spans="1:68" x14ac:dyDescent="0.25">
      <c r="A48" s="152">
        <v>160</v>
      </c>
      <c r="B48" s="10" t="str">
        <f t="shared" si="2"/>
        <v>Broadway Rd</v>
      </c>
      <c r="C48" s="10" t="str">
        <f t="shared" si="2"/>
        <v>Hardy Dr</v>
      </c>
      <c r="D48" s="154">
        <f t="shared" si="3"/>
        <v>23.75</v>
      </c>
      <c r="E48" s="12">
        <f t="shared" si="29"/>
        <v>16.5</v>
      </c>
      <c r="F48" s="12">
        <f t="shared" si="30"/>
        <v>31</v>
      </c>
      <c r="G48" s="13">
        <f t="shared" si="6"/>
        <v>1.8787878787878789</v>
      </c>
      <c r="H48" s="12"/>
      <c r="I48" s="22">
        <f t="shared" si="31"/>
        <v>0</v>
      </c>
      <c r="J48" s="9"/>
      <c r="K48" s="14"/>
      <c r="L48" s="14"/>
      <c r="M48" s="14"/>
      <c r="N48" s="14"/>
      <c r="O48" s="9"/>
      <c r="P48" s="27"/>
      <c r="Q48" s="9">
        <f t="shared" si="32"/>
        <v>160</v>
      </c>
      <c r="R48" s="255">
        <f t="shared" ca="1" si="22"/>
        <v>0.25263090326041454</v>
      </c>
      <c r="S48" s="255">
        <f t="shared" ca="1" si="23"/>
        <v>0.43157891298590251</v>
      </c>
      <c r="T48" s="255">
        <f t="shared" ca="1" si="27"/>
        <v>0.13684148590911654</v>
      </c>
      <c r="U48" s="255">
        <f t="shared" ca="1" si="10"/>
        <v>0.44210544289353199</v>
      </c>
      <c r="V48" s="255">
        <f t="shared" ca="1" si="24"/>
        <v>6.0498365734058986E-2</v>
      </c>
      <c r="W48" s="11"/>
      <c r="X48" s="11"/>
      <c r="Y48" s="11"/>
      <c r="Z48" s="11"/>
      <c r="AA48" s="11"/>
      <c r="AB48" s="11"/>
      <c r="AD48" s="52">
        <f t="shared" si="11"/>
        <v>95</v>
      </c>
      <c r="AE48" s="63">
        <f t="shared" si="40"/>
        <v>33</v>
      </c>
      <c r="AF48" s="63">
        <f t="shared" si="40"/>
        <v>62</v>
      </c>
      <c r="AG48" s="21"/>
      <c r="AH48" s="52">
        <f t="shared" si="25"/>
        <v>95</v>
      </c>
      <c r="AI48" s="21">
        <f t="shared" si="33"/>
        <v>33</v>
      </c>
      <c r="AJ48" s="21">
        <f t="shared" si="34"/>
        <v>62</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5"/>
        <v>160AM</v>
      </c>
      <c r="AW48" s="21" t="str">
        <f t="shared" si="36"/>
        <v>160PM</v>
      </c>
      <c r="AX48" s="21"/>
      <c r="AY48" s="21"/>
      <c r="AZ48" s="358">
        <f t="shared" si="17"/>
        <v>1</v>
      </c>
      <c r="BA48" s="21">
        <f>SUMIF(Data!$T:$T,"="&amp;$AV48,Data!I:I)/$AZ48</f>
        <v>9</v>
      </c>
      <c r="BB48" s="21">
        <f>SUMIF(Data!$T:$T,"="&amp;$AV48,Data!J:J)/$AZ48</f>
        <v>17</v>
      </c>
      <c r="BC48" s="21">
        <f>SUMIF(Data!$T:$T,"="&amp;$AV48,Data!K:K)/$AZ48</f>
        <v>1</v>
      </c>
      <c r="BD48" s="21">
        <f>SUMIF(Data!$T:$T,"="&amp;$AV48,Data!L:L)/$AZ48</f>
        <v>7</v>
      </c>
      <c r="BE48" s="358">
        <f t="shared" si="18"/>
        <v>1</v>
      </c>
      <c r="BF48" s="16">
        <f>SUMIF(Data!$T:$T,"="&amp;$AW48,Data!I:I)/$BE48</f>
        <v>15</v>
      </c>
      <c r="BG48" s="16">
        <f>SUMIF(Data!$T:$T,"="&amp;$AW48,Data!J:J)/$BE48</f>
        <v>24</v>
      </c>
      <c r="BH48" s="16">
        <f>SUMIF(Data!$T:$T,"="&amp;$AW48,Data!K:K)/$BE48</f>
        <v>12</v>
      </c>
      <c r="BI48" s="16">
        <f>SUMIF(Data!$T:$T,"="&amp;$AW48,Data!L:L)/$BE48</f>
        <v>35</v>
      </c>
      <c r="BK48" t="b">
        <f t="shared" si="26"/>
        <v>1</v>
      </c>
      <c r="BL48" t="b">
        <f t="shared" si="37"/>
        <v>1</v>
      </c>
      <c r="BN48">
        <v>43</v>
      </c>
      <c r="BO48">
        <f t="shared" si="38"/>
        <v>1</v>
      </c>
      <c r="BP48">
        <f t="shared" si="39"/>
        <v>1</v>
      </c>
    </row>
    <row r="49" spans="1:68" x14ac:dyDescent="0.25">
      <c r="A49" s="9">
        <v>161</v>
      </c>
      <c r="B49" s="10" t="str">
        <f t="shared" si="2"/>
        <v>University Dr</v>
      </c>
      <c r="C49" s="10" t="str">
        <f t="shared" si="2"/>
        <v>Price Rd</v>
      </c>
      <c r="D49" s="154">
        <f t="shared" si="3"/>
        <v>24.5</v>
      </c>
      <c r="E49" s="12" t="e">
        <f t="shared" si="29"/>
        <v>#N/A</v>
      </c>
      <c r="F49" s="12">
        <f t="shared" si="30"/>
        <v>24.5</v>
      </c>
      <c r="G49" s="13" t="str">
        <f t="shared" si="6"/>
        <v/>
      </c>
      <c r="H49" s="12"/>
      <c r="I49" s="22">
        <f t="shared" si="31"/>
        <v>0</v>
      </c>
      <c r="J49" s="9"/>
      <c r="K49" s="14"/>
      <c r="L49" s="14"/>
      <c r="M49" s="14"/>
      <c r="N49" s="14"/>
      <c r="O49" s="9"/>
      <c r="P49" s="27"/>
      <c r="Q49" s="9">
        <f t="shared" si="32"/>
        <v>161</v>
      </c>
      <c r="R49" s="255">
        <f t="shared" ca="1" si="22"/>
        <v>0.16326479306544645</v>
      </c>
      <c r="S49" s="255">
        <f t="shared" ca="1" si="23"/>
        <v>0.10204078607162669</v>
      </c>
      <c r="T49" s="255">
        <f t="shared" ca="1" si="27"/>
        <v>0.28571372485925667</v>
      </c>
      <c r="U49" s="255">
        <f t="shared" ca="1" si="10"/>
        <v>0.95918314792616766</v>
      </c>
      <c r="V49" s="255">
        <f t="shared" ca="1" si="24"/>
        <v>0.27405179001621277</v>
      </c>
      <c r="W49" s="11"/>
      <c r="X49" s="11"/>
      <c r="Y49" s="11"/>
      <c r="Z49" s="11"/>
      <c r="AA49" s="11"/>
      <c r="AB49" s="11"/>
      <c r="AD49" s="52">
        <f t="shared" si="11"/>
        <v>49</v>
      </c>
      <c r="AE49" s="63" t="e">
        <f t="shared" si="40"/>
        <v>#N/A</v>
      </c>
      <c r="AF49" s="63">
        <f t="shared" si="40"/>
        <v>49</v>
      </c>
      <c r="AG49" s="21"/>
      <c r="AH49" s="52">
        <f t="shared" si="25"/>
        <v>49</v>
      </c>
      <c r="AI49" s="21" t="e">
        <f t="shared" si="33"/>
        <v>#N/A</v>
      </c>
      <c r="AJ49" s="21">
        <f t="shared" si="34"/>
        <v>49</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5"/>
        <v>161AM</v>
      </c>
      <c r="AW49" s="21" t="str">
        <f t="shared" si="36"/>
        <v>161PM</v>
      </c>
      <c r="AX49" s="21"/>
      <c r="AY49" s="21"/>
      <c r="AZ49" s="358" t="e">
        <f t="shared" si="17"/>
        <v>#N/A</v>
      </c>
      <c r="BA49" s="21" t="e">
        <f>SUMIF(Data!$T:$T,"="&amp;$AV49,Data!I:I)/$AZ49</f>
        <v>#N/A</v>
      </c>
      <c r="BB49" s="21" t="e">
        <f>SUMIF(Data!$T:$T,"="&amp;$AV49,Data!J:J)/$AZ49</f>
        <v>#N/A</v>
      </c>
      <c r="BC49" s="21" t="e">
        <f>SUMIF(Data!$T:$T,"="&amp;$AV49,Data!K:K)/$AZ49</f>
        <v>#N/A</v>
      </c>
      <c r="BD49" s="21" t="e">
        <f>SUMIF(Data!$T:$T,"="&amp;$AV49,Data!L:L)/$AZ49</f>
        <v>#N/A</v>
      </c>
      <c r="BE49" s="358">
        <f t="shared" si="18"/>
        <v>1</v>
      </c>
      <c r="BF49" s="16">
        <f>SUMIF(Data!$T:$T,"="&amp;$AW49,Data!I:I)/$BE49</f>
        <v>8</v>
      </c>
      <c r="BG49" s="16">
        <f>SUMIF(Data!$T:$T,"="&amp;$AW49,Data!J:J)/$BE49</f>
        <v>5</v>
      </c>
      <c r="BH49" s="16">
        <f>SUMIF(Data!$T:$T,"="&amp;$AW49,Data!K:K)/$BE49</f>
        <v>14</v>
      </c>
      <c r="BI49" s="16">
        <f>SUMIF(Data!$T:$T,"="&amp;$AW49,Data!L:L)/$BE49</f>
        <v>47</v>
      </c>
      <c r="BK49" t="b">
        <f t="shared" si="26"/>
        <v>0</v>
      </c>
      <c r="BL49" t="b">
        <f t="shared" si="37"/>
        <v>1</v>
      </c>
      <c r="BN49">
        <v>44</v>
      </c>
      <c r="BO49">
        <f t="shared" si="38"/>
        <v>0</v>
      </c>
      <c r="BP49">
        <f t="shared" si="39"/>
        <v>1</v>
      </c>
    </row>
    <row r="50" spans="1:68" x14ac:dyDescent="0.25">
      <c r="A50" s="152">
        <v>162</v>
      </c>
      <c r="B50" s="10" t="str">
        <f t="shared" si="2"/>
        <v>Broadway Rd</v>
      </c>
      <c r="C50" s="10" t="str">
        <f t="shared" si="2"/>
        <v>Roosevelt St</v>
      </c>
      <c r="D50" s="154">
        <f t="shared" si="3"/>
        <v>20</v>
      </c>
      <c r="E50" s="12">
        <f t="shared" si="29"/>
        <v>23</v>
      </c>
      <c r="F50" s="12">
        <f t="shared" si="30"/>
        <v>17</v>
      </c>
      <c r="G50" s="13">
        <f t="shared" si="6"/>
        <v>0.73913043478260865</v>
      </c>
      <c r="H50" s="12"/>
      <c r="I50" s="22">
        <f t="shared" si="31"/>
        <v>0</v>
      </c>
      <c r="J50" s="9"/>
      <c r="K50" s="14"/>
      <c r="L50" s="14"/>
      <c r="M50" s="14"/>
      <c r="N50" s="14"/>
      <c r="O50" s="9"/>
      <c r="P50" s="27"/>
      <c r="Q50" s="9">
        <f t="shared" si="32"/>
        <v>162</v>
      </c>
      <c r="R50" s="255">
        <f t="shared" ca="1" si="22"/>
        <v>0.23750041196241145</v>
      </c>
      <c r="S50" s="255">
        <f t="shared" ca="1" si="23"/>
        <v>0.21249904013920104</v>
      </c>
      <c r="T50" s="255">
        <f t="shared" ca="1" si="27"/>
        <v>0.18749993036292623</v>
      </c>
      <c r="U50" s="255">
        <f t="shared" ca="1" si="10"/>
        <v>0.58749900249449194</v>
      </c>
      <c r="V50" s="255">
        <f t="shared" ca="1" si="24"/>
        <v>0.11015602205600586</v>
      </c>
      <c r="W50" s="11"/>
      <c r="X50" s="11"/>
      <c r="Y50" s="11"/>
      <c r="Z50" s="11"/>
      <c r="AA50" s="11"/>
      <c r="AB50" s="11"/>
      <c r="AD50" s="52">
        <f t="shared" si="11"/>
        <v>80</v>
      </c>
      <c r="AE50" s="63">
        <f t="shared" si="40"/>
        <v>46</v>
      </c>
      <c r="AF50" s="63">
        <f t="shared" si="40"/>
        <v>34</v>
      </c>
      <c r="AG50" s="21"/>
      <c r="AH50" s="52">
        <f t="shared" si="25"/>
        <v>80</v>
      </c>
      <c r="AI50" s="21">
        <f t="shared" si="33"/>
        <v>46</v>
      </c>
      <c r="AJ50" s="21">
        <f t="shared" si="34"/>
        <v>34</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5"/>
        <v>162AM</v>
      </c>
      <c r="AW50" s="21" t="str">
        <f t="shared" si="36"/>
        <v>162PM</v>
      </c>
      <c r="AX50" s="21"/>
      <c r="AY50" s="21"/>
      <c r="AZ50" s="358">
        <f t="shared" si="17"/>
        <v>1</v>
      </c>
      <c r="BA50" s="21">
        <f>SUMIF(Data!$T:$T,"="&amp;$AV50,Data!I:I)/$AZ50</f>
        <v>11</v>
      </c>
      <c r="BB50" s="21">
        <f>SUMIF(Data!$T:$T,"="&amp;$AV50,Data!J:J)/$AZ50</f>
        <v>8</v>
      </c>
      <c r="BC50" s="21">
        <f>SUMIF(Data!$T:$T,"="&amp;$AV50,Data!K:K)/$AZ50</f>
        <v>14</v>
      </c>
      <c r="BD50" s="21">
        <f>SUMIF(Data!$T:$T,"="&amp;$AV50,Data!L:L)/$AZ50</f>
        <v>28</v>
      </c>
      <c r="BE50" s="358">
        <f t="shared" si="18"/>
        <v>1</v>
      </c>
      <c r="BF50" s="16">
        <f>SUMIF(Data!$T:$T,"="&amp;$AW50,Data!I:I)/$BE50</f>
        <v>8</v>
      </c>
      <c r="BG50" s="16">
        <f>SUMIF(Data!$T:$T,"="&amp;$AW50,Data!J:J)/$BE50</f>
        <v>9</v>
      </c>
      <c r="BH50" s="16">
        <f>SUMIF(Data!$T:$T,"="&amp;$AW50,Data!K:K)/$BE50</f>
        <v>1</v>
      </c>
      <c r="BI50" s="16">
        <f>SUMIF(Data!$T:$T,"="&amp;$AW50,Data!L:L)/$BE50</f>
        <v>19</v>
      </c>
      <c r="BK50" t="b">
        <f t="shared" si="26"/>
        <v>1</v>
      </c>
      <c r="BL50" t="b">
        <f t="shared" si="37"/>
        <v>1</v>
      </c>
      <c r="BN50">
        <v>45</v>
      </c>
      <c r="BO50">
        <f t="shared" si="38"/>
        <v>1</v>
      </c>
      <c r="BP50">
        <f t="shared" si="39"/>
        <v>1</v>
      </c>
    </row>
    <row r="51" spans="1:68" x14ac:dyDescent="0.25">
      <c r="A51" s="9">
        <v>163</v>
      </c>
      <c r="B51" s="10" t="str">
        <f t="shared" si="2"/>
        <v>University Dr</v>
      </c>
      <c r="C51" s="10" t="str">
        <f t="shared" si="2"/>
        <v>Farmer Ave</v>
      </c>
      <c r="D51" s="154">
        <f t="shared" si="3"/>
        <v>59.75</v>
      </c>
      <c r="E51" s="12">
        <f t="shared" si="29"/>
        <v>45</v>
      </c>
      <c r="F51" s="12">
        <f t="shared" si="30"/>
        <v>74.5</v>
      </c>
      <c r="G51" s="13">
        <f t="shared" si="6"/>
        <v>1.6555555555555554</v>
      </c>
      <c r="H51" s="12"/>
      <c r="I51" s="22">
        <f t="shared" si="31"/>
        <v>0</v>
      </c>
      <c r="J51" s="9"/>
      <c r="K51" s="14"/>
      <c r="L51" s="14"/>
      <c r="M51" s="14"/>
      <c r="N51" s="14"/>
      <c r="O51" s="9"/>
      <c r="P51" s="27"/>
      <c r="Q51" s="9">
        <f t="shared" si="32"/>
        <v>163</v>
      </c>
      <c r="R51" s="255">
        <f t="shared" ca="1" si="22"/>
        <v>0.26359863031690356</v>
      </c>
      <c r="S51" s="255">
        <f t="shared" ca="1" si="23"/>
        <v>7.1130256787671292E-2</v>
      </c>
      <c r="T51" s="255">
        <f t="shared" ca="1" si="27"/>
        <v>0.2301254717187517</v>
      </c>
      <c r="U51" s="255">
        <f t="shared" ca="1" si="10"/>
        <v>0.38493810050635363</v>
      </c>
      <c r="V51" s="255">
        <f t="shared" ca="1" si="24"/>
        <v>8.8584061961544877E-2</v>
      </c>
      <c r="W51" s="11"/>
      <c r="X51" s="11"/>
      <c r="Y51" s="11"/>
      <c r="Z51" s="11"/>
      <c r="AA51" s="11"/>
      <c r="AB51" s="11"/>
      <c r="AD51" s="52">
        <f t="shared" si="11"/>
        <v>239</v>
      </c>
      <c r="AE51" s="63">
        <f t="shared" si="40"/>
        <v>90</v>
      </c>
      <c r="AF51" s="63">
        <f t="shared" si="40"/>
        <v>149</v>
      </c>
      <c r="AG51" s="21"/>
      <c r="AH51" s="52">
        <f t="shared" si="25"/>
        <v>239</v>
      </c>
      <c r="AI51" s="21">
        <f t="shared" si="33"/>
        <v>90</v>
      </c>
      <c r="AJ51" s="21">
        <f t="shared" si="34"/>
        <v>149</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5"/>
        <v>163AM</v>
      </c>
      <c r="AW51" s="21" t="str">
        <f t="shared" si="36"/>
        <v>163PM</v>
      </c>
      <c r="AX51" s="21"/>
      <c r="AY51" s="21"/>
      <c r="AZ51" s="358">
        <f t="shared" si="17"/>
        <v>1</v>
      </c>
      <c r="BA51" s="21">
        <f>SUMIF(Data!$T:$T,"="&amp;$AV51,Data!I:I)/$AZ51</f>
        <v>26</v>
      </c>
      <c r="BB51" s="21">
        <f>SUMIF(Data!$T:$T,"="&amp;$AV51,Data!J:J)/$AZ51</f>
        <v>5</v>
      </c>
      <c r="BC51" s="21">
        <f>SUMIF(Data!$T:$T,"="&amp;$AV51,Data!K:K)/$AZ51</f>
        <v>24</v>
      </c>
      <c r="BD51" s="21">
        <f>SUMIF(Data!$T:$T,"="&amp;$AV51,Data!L:L)/$AZ51</f>
        <v>37</v>
      </c>
      <c r="BE51" s="358">
        <f t="shared" si="18"/>
        <v>1</v>
      </c>
      <c r="BF51" s="16">
        <f>SUMIF(Data!$T:$T,"="&amp;$AW51,Data!I:I)/$BE51</f>
        <v>37</v>
      </c>
      <c r="BG51" s="16">
        <f>SUMIF(Data!$T:$T,"="&amp;$AW51,Data!J:J)/$BE51</f>
        <v>12</v>
      </c>
      <c r="BH51" s="16">
        <f>SUMIF(Data!$T:$T,"="&amp;$AW51,Data!K:K)/$BE51</f>
        <v>31</v>
      </c>
      <c r="BI51" s="16">
        <f>SUMIF(Data!$T:$T,"="&amp;$AW51,Data!L:L)/$BE51</f>
        <v>55</v>
      </c>
      <c r="BK51" t="b">
        <f t="shared" si="26"/>
        <v>1</v>
      </c>
      <c r="BL51" t="b">
        <f t="shared" si="37"/>
        <v>1</v>
      </c>
      <c r="BN51">
        <v>46</v>
      </c>
      <c r="BO51">
        <f t="shared" si="38"/>
        <v>1</v>
      </c>
      <c r="BP51">
        <f t="shared" si="39"/>
        <v>1</v>
      </c>
    </row>
    <row r="52" spans="1:68" x14ac:dyDescent="0.25">
      <c r="A52" s="152">
        <v>164</v>
      </c>
      <c r="B52" s="10" t="str">
        <f t="shared" si="2"/>
        <v>Southern Ave</v>
      </c>
      <c r="C52" s="10" t="str">
        <f t="shared" si="2"/>
        <v>McClintock Dr</v>
      </c>
      <c r="D52" s="154">
        <f t="shared" si="3"/>
        <v>33.75</v>
      </c>
      <c r="E52" s="12">
        <f t="shared" si="29"/>
        <v>26</v>
      </c>
      <c r="F52" s="12">
        <f t="shared" si="30"/>
        <v>41.5</v>
      </c>
      <c r="G52" s="13">
        <f t="shared" si="6"/>
        <v>1.5961538461538463</v>
      </c>
      <c r="H52" s="12"/>
      <c r="I52" s="22">
        <f t="shared" si="31"/>
        <v>0</v>
      </c>
      <c r="J52" s="9"/>
      <c r="K52" s="14"/>
      <c r="L52" s="14"/>
      <c r="M52" s="14"/>
      <c r="N52" s="14"/>
      <c r="O52" s="9"/>
      <c r="P52" s="27"/>
      <c r="Q52" s="9">
        <f t="shared" si="32"/>
        <v>164</v>
      </c>
      <c r="R52" s="255">
        <f t="shared" ca="1" si="22"/>
        <v>0.21481509285118872</v>
      </c>
      <c r="S52" s="255">
        <f t="shared" ca="1" si="23"/>
        <v>0.11851887477943741</v>
      </c>
      <c r="T52" s="255">
        <f t="shared" ca="1" si="27"/>
        <v>0.26666747374371974</v>
      </c>
      <c r="U52" s="255">
        <f t="shared" ca="1" si="10"/>
        <v>0.94074111342528732</v>
      </c>
      <c r="V52" s="255">
        <f t="shared" ca="1" si="24"/>
        <v>0.25086505616397548</v>
      </c>
      <c r="W52" s="11"/>
      <c r="X52" s="11"/>
      <c r="Y52" s="11"/>
      <c r="Z52" s="11"/>
      <c r="AA52" s="11"/>
      <c r="AB52" s="11"/>
      <c r="AD52" s="52">
        <f t="shared" si="11"/>
        <v>135</v>
      </c>
      <c r="AE52" s="63">
        <f t="shared" si="40"/>
        <v>52</v>
      </c>
      <c r="AF52" s="63">
        <f t="shared" si="40"/>
        <v>83</v>
      </c>
      <c r="AG52" s="21"/>
      <c r="AH52" s="52">
        <f t="shared" si="25"/>
        <v>135</v>
      </c>
      <c r="AI52" s="21">
        <f t="shared" si="33"/>
        <v>52</v>
      </c>
      <c r="AJ52" s="21">
        <f t="shared" si="34"/>
        <v>83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5"/>
        <v>164AM</v>
      </c>
      <c r="AW52" s="21" t="str">
        <f t="shared" si="36"/>
        <v>164PM</v>
      </c>
      <c r="AX52" s="21"/>
      <c r="AY52" s="21"/>
      <c r="AZ52" s="358">
        <f t="shared" si="17"/>
        <v>1</v>
      </c>
      <c r="BA52" s="21">
        <f>SUMIF(Data!$T:$T,"="&amp;$AV52,Data!I:I)/$AZ52</f>
        <v>10</v>
      </c>
      <c r="BB52" s="21">
        <f>SUMIF(Data!$T:$T,"="&amp;$AV52,Data!J:J)/$AZ52</f>
        <v>6</v>
      </c>
      <c r="BC52" s="21">
        <f>SUMIF(Data!$T:$T,"="&amp;$AV52,Data!K:K)/$AZ52</f>
        <v>15</v>
      </c>
      <c r="BD52" s="21">
        <f>SUMIF(Data!$T:$T,"="&amp;$AV52,Data!L:L)/$AZ52</f>
        <v>51</v>
      </c>
      <c r="BE52" s="358">
        <f t="shared" si="18"/>
        <v>1</v>
      </c>
      <c r="BF52" s="16">
        <f>SUMIF(Data!$T:$T,"="&amp;$AW52,Data!I:I)/$BE52</f>
        <v>19</v>
      </c>
      <c r="BG52" s="16">
        <f>SUMIF(Data!$T:$T,"="&amp;$AW52,Data!J:J)/$BE52</f>
        <v>10</v>
      </c>
      <c r="BH52" s="16">
        <f>SUMIF(Data!$T:$T,"="&amp;$AW52,Data!K:K)/$BE52</f>
        <v>21</v>
      </c>
      <c r="BI52" s="16">
        <f>SUMIF(Data!$T:$T,"="&amp;$AW52,Data!L:L)/$BE52</f>
        <v>76</v>
      </c>
      <c r="BK52" t="b">
        <f t="shared" si="26"/>
        <v>1</v>
      </c>
      <c r="BL52" t="b">
        <f t="shared" si="37"/>
        <v>1</v>
      </c>
      <c r="BN52">
        <v>47</v>
      </c>
      <c r="BO52">
        <f t="shared" si="38"/>
        <v>1</v>
      </c>
      <c r="BP52">
        <f t="shared" si="39"/>
        <v>1</v>
      </c>
    </row>
    <row r="53" spans="1:68" x14ac:dyDescent="0.25">
      <c r="A53" s="9">
        <v>165</v>
      </c>
      <c r="B53" s="10" t="str">
        <f t="shared" si="2"/>
        <v>University Dr</v>
      </c>
      <c r="C53" s="10" t="str">
        <f t="shared" si="2"/>
        <v>Priest Dr</v>
      </c>
      <c r="D53" s="154">
        <f t="shared" si="3"/>
        <v>26.25</v>
      </c>
      <c r="E53" s="12">
        <f t="shared" si="29"/>
        <v>28</v>
      </c>
      <c r="F53" s="12">
        <f t="shared" si="30"/>
        <v>24.5</v>
      </c>
      <c r="G53" s="13">
        <f t="shared" si="6"/>
        <v>0.875</v>
      </c>
      <c r="H53" s="12"/>
      <c r="I53" s="22">
        <f t="shared" si="31"/>
        <v>0</v>
      </c>
      <c r="J53" s="9"/>
      <c r="K53" s="14"/>
      <c r="L53" s="14"/>
      <c r="M53" s="14"/>
      <c r="N53" s="14"/>
      <c r="O53" s="9"/>
      <c r="P53" s="27"/>
      <c r="Q53" s="9">
        <f t="shared" si="32"/>
        <v>165</v>
      </c>
      <c r="R53" s="255">
        <f t="shared" ca="1" si="22"/>
        <v>0.16190451005258907</v>
      </c>
      <c r="S53" s="255">
        <f t="shared" ca="1" si="23"/>
        <v>0.18095139998306464</v>
      </c>
      <c r="T53" s="255">
        <f t="shared" ca="1" si="27"/>
        <v>0.22857077889155836</v>
      </c>
      <c r="U53" s="255">
        <f t="shared" ca="1" si="10"/>
        <v>0.57142843477079919</v>
      </c>
      <c r="V53" s="255">
        <f t="shared" ca="1" si="24"/>
        <v>0.13061184241634563</v>
      </c>
      <c r="W53" s="11"/>
      <c r="X53" s="11"/>
      <c r="Y53" s="11"/>
      <c r="Z53" s="11"/>
      <c r="AA53" s="11"/>
      <c r="AB53" s="11"/>
      <c r="AD53" s="52">
        <f t="shared" si="11"/>
        <v>105</v>
      </c>
      <c r="AE53" s="63">
        <f t="shared" si="40"/>
        <v>56</v>
      </c>
      <c r="AF53" s="63">
        <f t="shared" si="40"/>
        <v>49</v>
      </c>
      <c r="AG53" s="21"/>
      <c r="AH53" s="52">
        <f t="shared" si="25"/>
        <v>105</v>
      </c>
      <c r="AI53" s="21">
        <f t="shared" si="33"/>
        <v>56</v>
      </c>
      <c r="AJ53" s="21">
        <f t="shared" si="34"/>
        <v>49</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5"/>
        <v>165AM</v>
      </c>
      <c r="AW53" s="21" t="str">
        <f t="shared" si="36"/>
        <v>165PM</v>
      </c>
      <c r="AX53" s="21"/>
      <c r="AY53" s="21"/>
      <c r="AZ53" s="358">
        <f t="shared" si="17"/>
        <v>1</v>
      </c>
      <c r="BA53" s="21">
        <f>SUMIF(Data!$T:$T,"="&amp;$AV53,Data!I:I)/$AZ53</f>
        <v>10</v>
      </c>
      <c r="BB53" s="21">
        <f>SUMIF(Data!$T:$T,"="&amp;$AV53,Data!J:J)/$AZ53</f>
        <v>12</v>
      </c>
      <c r="BC53" s="21">
        <f>SUMIF(Data!$T:$T,"="&amp;$AV53,Data!K:K)/$AZ53</f>
        <v>10</v>
      </c>
      <c r="BD53" s="21">
        <f>SUMIF(Data!$T:$T,"="&amp;$AV53,Data!L:L)/$AZ53</f>
        <v>25</v>
      </c>
      <c r="BE53" s="358">
        <f t="shared" si="18"/>
        <v>1</v>
      </c>
      <c r="BF53" s="16">
        <f>SUMIF(Data!$T:$T,"="&amp;$AW53,Data!I:I)/$BE53</f>
        <v>7</v>
      </c>
      <c r="BG53" s="16">
        <f>SUMIF(Data!$T:$T,"="&amp;$AW53,Data!J:J)/$BE53</f>
        <v>7</v>
      </c>
      <c r="BH53" s="16">
        <f>SUMIF(Data!$T:$T,"="&amp;$AW53,Data!K:K)/$BE53</f>
        <v>14</v>
      </c>
      <c r="BI53" s="16">
        <f>SUMIF(Data!$T:$T,"="&amp;$AW53,Data!L:L)/$BE53</f>
        <v>35</v>
      </c>
      <c r="BK53" t="b">
        <f t="shared" si="26"/>
        <v>1</v>
      </c>
      <c r="BL53" t="b">
        <f t="shared" si="37"/>
        <v>1</v>
      </c>
      <c r="BN53">
        <v>48</v>
      </c>
      <c r="BO53">
        <f t="shared" si="38"/>
        <v>1</v>
      </c>
      <c r="BP53">
        <f t="shared" si="39"/>
        <v>1</v>
      </c>
    </row>
    <row r="54" spans="1:68" x14ac:dyDescent="0.25">
      <c r="A54" s="152"/>
      <c r="B54" s="10"/>
      <c r="C54" s="10"/>
      <c r="D54" s="12"/>
      <c r="E54" s="12"/>
      <c r="F54" s="12"/>
      <c r="G54" s="13"/>
      <c r="H54" s="12"/>
      <c r="I54" s="22"/>
      <c r="J54" s="9"/>
      <c r="K54" s="14"/>
      <c r="L54" s="14"/>
      <c r="M54" s="14"/>
      <c r="N54" s="14"/>
      <c r="O54" s="9"/>
      <c r="P54" s="27"/>
      <c r="Q54" s="9"/>
      <c r="R54" s="23"/>
      <c r="S54" s="23"/>
      <c r="T54" s="23"/>
      <c r="U54" s="23"/>
      <c r="V54" s="255"/>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12"/>
      <c r="I55" s="22"/>
      <c r="J55" s="9"/>
      <c r="K55" s="14"/>
      <c r="L55" s="14"/>
      <c r="M55" s="14"/>
      <c r="N55" s="14"/>
      <c r="O55" s="9"/>
      <c r="P55" s="27"/>
      <c r="Q55" s="9"/>
      <c r="R55" s="23"/>
      <c r="S55" s="23"/>
      <c r="T55" s="23"/>
      <c r="U55" s="23"/>
      <c r="V55" s="255"/>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12"/>
      <c r="I56" s="22"/>
      <c r="J56" s="9"/>
      <c r="K56" s="14"/>
      <c r="L56" s="14"/>
      <c r="M56" s="14"/>
      <c r="N56" s="14"/>
      <c r="O56" s="9"/>
      <c r="P56" s="27"/>
      <c r="Q56" s="9"/>
      <c r="R56" s="23"/>
      <c r="S56" s="23"/>
      <c r="T56" s="23"/>
      <c r="U56" s="23"/>
      <c r="V56" s="255"/>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12"/>
      <c r="I57" s="22"/>
      <c r="J57" s="9"/>
      <c r="K57" s="14"/>
      <c r="L57" s="14"/>
      <c r="M57" s="14"/>
      <c r="N57" s="14"/>
      <c r="O57" s="9"/>
      <c r="P57" s="27"/>
      <c r="Q57" s="9"/>
      <c r="R57" s="23"/>
      <c r="S57" s="23"/>
      <c r="T57" s="23"/>
      <c r="U57" s="23"/>
      <c r="V57" s="255"/>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9"/>
      <c r="B58" s="10"/>
      <c r="C58" s="10"/>
      <c r="D58" s="12"/>
      <c r="E58" s="12"/>
      <c r="F58" s="12"/>
      <c r="G58" s="13"/>
      <c r="H58" s="12"/>
      <c r="I58" s="22"/>
      <c r="J58" s="9"/>
      <c r="K58" s="14"/>
      <c r="L58" s="14"/>
      <c r="M58" s="14"/>
      <c r="N58" s="14"/>
      <c r="O58" s="9"/>
      <c r="P58" s="27"/>
      <c r="Q58" s="9"/>
      <c r="R58" s="23"/>
      <c r="S58" s="23"/>
      <c r="T58" s="23"/>
      <c r="U58" s="23"/>
      <c r="V58" s="255"/>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12"/>
      <c r="I59" s="22"/>
      <c r="J59" s="9"/>
      <c r="K59" s="14"/>
      <c r="L59" s="14"/>
      <c r="M59" s="14"/>
      <c r="N59" s="14"/>
      <c r="O59" s="9"/>
      <c r="P59" s="27"/>
      <c r="Q59" s="9"/>
      <c r="R59" s="23"/>
      <c r="S59" s="23"/>
      <c r="T59" s="23"/>
      <c r="U59" s="23"/>
      <c r="V59" s="255"/>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x14ac:dyDescent="0.25">
      <c r="A60" t="s">
        <v>195</v>
      </c>
      <c r="B60" t="s">
        <v>195</v>
      </c>
      <c r="C60" t="s">
        <v>195</v>
      </c>
      <c r="D60" s="16" t="s">
        <v>195</v>
      </c>
      <c r="E60" s="16" t="s">
        <v>195</v>
      </c>
      <c r="F60" s="16" t="s">
        <v>195</v>
      </c>
      <c r="R60" t="s">
        <v>195</v>
      </c>
      <c r="S60" t="s">
        <v>195</v>
      </c>
      <c r="T60" t="s">
        <v>195</v>
      </c>
      <c r="U60" t="s">
        <v>195</v>
      </c>
      <c r="AD60" s="16" t="s">
        <v>195</v>
      </c>
      <c r="AE60" t="s">
        <v>195</v>
      </c>
      <c r="AF60" t="s">
        <v>195</v>
      </c>
      <c r="AH60" t="s">
        <v>195</v>
      </c>
      <c r="AI60" t="s">
        <v>195</v>
      </c>
      <c r="AJ60" t="s">
        <v>195</v>
      </c>
      <c r="BA60" t="s">
        <v>65</v>
      </c>
      <c r="BB60" t="s">
        <v>65</v>
      </c>
      <c r="BC60" t="s">
        <v>65</v>
      </c>
      <c r="BD60" t="s">
        <v>65</v>
      </c>
      <c r="BF60" s="16" t="s">
        <v>66</v>
      </c>
      <c r="BG60" s="16" t="s">
        <v>66</v>
      </c>
      <c r="BH60" s="16" t="s">
        <v>66</v>
      </c>
      <c r="BI60" s="16">
        <f>SUMIF(Data!$T:$T,"="&amp;$AW60,Data!L:L)/IF($BP60&lt;1,1,$BP60)</f>
        <v>0</v>
      </c>
    </row>
    <row r="61" spans="1:68" x14ac:dyDescent="0.25">
      <c r="A61" s="10" t="s">
        <v>52</v>
      </c>
      <c r="B61" s="10"/>
      <c r="C61" s="10"/>
      <c r="D61" s="9">
        <f ca="1">COUNTIF(D6:D59,"&gt;0")</f>
        <v>48</v>
      </c>
      <c r="E61" s="9">
        <f ca="1">COUNTIF(E6:E59,"&gt;0")</f>
        <v>44</v>
      </c>
      <c r="F61" s="9">
        <f ca="1">COUNTIF(F6:F59,"&gt;0")</f>
        <v>43</v>
      </c>
      <c r="AD61" s="16">
        <f ca="1">COUNTIF(AD6:AD59,"&gt;0")</f>
        <v>48</v>
      </c>
      <c r="AE61" s="16">
        <f ca="1">COUNTIF(AE6:AE59,"&gt;0")</f>
        <v>44</v>
      </c>
      <c r="AF61" s="16">
        <f ca="1">COUNTIF(AF6:AF59,"&gt;0")</f>
        <v>43</v>
      </c>
      <c r="AG61" s="16"/>
      <c r="AH61" s="16">
        <f ca="1">COUNTIF(AH6:AH59,"&gt;0")</f>
        <v>48</v>
      </c>
      <c r="AI61" s="16">
        <f ca="1">COUNTIF(AI6:AI59,"&gt;0")</f>
        <v>44</v>
      </c>
      <c r="AJ61" s="16">
        <f ca="1">COUNTIF(AJ6:AJ59,"&gt;0")</f>
        <v>43</v>
      </c>
      <c r="AK61" s="16"/>
      <c r="AL61" s="16"/>
      <c r="AM61" s="16"/>
      <c r="AN61" s="16"/>
      <c r="AO61" s="16"/>
      <c r="AP61" s="16"/>
      <c r="AQ61" s="16"/>
      <c r="AR61" s="16"/>
      <c r="AS61" s="16"/>
      <c r="AT61" s="16"/>
      <c r="AU61" s="16"/>
      <c r="AV61" s="16"/>
      <c r="AW61" s="16"/>
      <c r="AX61" s="16"/>
      <c r="AY61" s="16"/>
      <c r="AZ61" s="311"/>
      <c r="BA61" s="16"/>
      <c r="BB61" s="16"/>
      <c r="BC61" s="16"/>
      <c r="BD61" s="16"/>
      <c r="BE61" s="311"/>
    </row>
    <row r="62" spans="1:68"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f>IF(NOT(ISBLANK(S60)),COUNTA($A60:S60),"")</f>
        <v>8</v>
      </c>
      <c r="T62" s="28">
        <f>IF(NOT(ISBLANK(T60)),COUNTA($A60:T60),"")</f>
        <v>9</v>
      </c>
      <c r="U62" s="28">
        <f>IF(NOT(ISBLANK(U60)),COUNTA($A60:U60),"")</f>
        <v>10</v>
      </c>
      <c r="V62" s="28"/>
      <c r="W62" s="28"/>
      <c r="X62" s="28"/>
      <c r="Y62" s="28"/>
      <c r="Z62" s="28"/>
      <c r="AA62" s="28"/>
      <c r="AB62" s="28"/>
      <c r="AC62" s="28" t="str">
        <f>IF(NOT(ISBLANK(AC60)),COUNTA($A60:AC60),"")</f>
        <v/>
      </c>
      <c r="AD62" s="28">
        <f>IF(NOT(ISBLANK(AD60)),COUNTA($A60:AD60),"")</f>
        <v>11</v>
      </c>
      <c r="AE62" s="28">
        <f>IF(NOT(ISBLANK(AE60)),COUNTA($A60:AE60),"")</f>
        <v>12</v>
      </c>
      <c r="AF62" s="28">
        <f>IF(NOT(ISBLANK(AF60)),COUNTA($A60:AF60),"")</f>
        <v>13</v>
      </c>
      <c r="AG62" s="28"/>
      <c r="AH62" s="28">
        <f>IF(NOT(ISBLANK(AH60)),COUNTA($A60:AH60),"")</f>
        <v>14</v>
      </c>
      <c r="AI62" s="28">
        <f>IF(NOT(ISBLANK(AI60)),COUNTA($A60:AI60),"")</f>
        <v>15</v>
      </c>
      <c r="AJ62" s="28">
        <f>IF(NOT(ISBLANK(AJ60)),COUNTA($A60:AJ60),"")</f>
        <v>16</v>
      </c>
      <c r="AK62" s="28"/>
      <c r="AL62" s="28"/>
      <c r="AM62" s="28"/>
      <c r="AN62" s="28"/>
      <c r="AO62" s="28"/>
      <c r="AP62" s="28"/>
      <c r="AQ62" s="28"/>
      <c r="AR62" s="28"/>
      <c r="AS62" s="28"/>
      <c r="AT62" s="28"/>
      <c r="AU62" s="28"/>
      <c r="AV62" s="28"/>
      <c r="AW62" s="28"/>
      <c r="AX62" s="28"/>
      <c r="AY62" s="28"/>
      <c r="AZ62" s="360"/>
      <c r="BA62" s="28"/>
      <c r="BB62" s="28"/>
      <c r="BC62" s="28"/>
      <c r="BD62" s="28"/>
      <c r="BE62" s="360"/>
      <c r="BF62" s="28"/>
      <c r="BG62" s="28"/>
      <c r="BH62" s="28"/>
      <c r="BI62" s="28"/>
    </row>
    <row r="63" spans="1:68" s="68" customFormat="1" x14ac:dyDescent="0.25">
      <c r="A63" s="67" t="s">
        <v>200</v>
      </c>
      <c r="E63" s="71">
        <f>AE63/2</f>
        <v>541</v>
      </c>
      <c r="F63" s="69"/>
      <c r="G63" s="69"/>
      <c r="H63" s="71"/>
      <c r="I63" s="69"/>
      <c r="J63" s="69"/>
      <c r="K63" s="69"/>
      <c r="L63" s="69"/>
      <c r="M63" s="69"/>
      <c r="N63" s="69"/>
      <c r="O63" s="69"/>
      <c r="P63" s="69"/>
      <c r="Q63" s="69"/>
      <c r="AE63" s="71">
        <f>SUMPRODUCT(Data!$H$2:$H$2712,Data!$AA$2:$AA$2712)</f>
        <v>1082</v>
      </c>
      <c r="AF63" s="70"/>
      <c r="AZ63" s="265"/>
      <c r="BE63" s="265"/>
      <c r="BF63" s="69"/>
      <c r="BG63" s="69"/>
      <c r="BH63" s="69"/>
      <c r="BI63" s="69"/>
      <c r="BJ63" s="69"/>
      <c r="BP63" s="69"/>
    </row>
    <row r="64" spans="1:68" s="68" customFormat="1" x14ac:dyDescent="0.25">
      <c r="A64" s="67" t="s">
        <v>201</v>
      </c>
      <c r="E64" s="69"/>
      <c r="F64" s="71">
        <f>AF64/2</f>
        <v>458</v>
      </c>
      <c r="G64" s="69"/>
      <c r="H64" s="71"/>
      <c r="I64" s="69"/>
      <c r="J64" s="69"/>
      <c r="K64" s="69"/>
      <c r="L64" s="69"/>
      <c r="M64" s="69"/>
      <c r="N64" s="69"/>
      <c r="O64" s="69"/>
      <c r="P64" s="69"/>
      <c r="Q64" s="69"/>
      <c r="AE64" s="70"/>
      <c r="AF64" s="71">
        <f>SUMPRODUCT(Data!$H$2:$H$2712,Data!$AB$2:$AB$2712)</f>
        <v>916</v>
      </c>
      <c r="AZ64" s="265"/>
      <c r="BE64" s="265"/>
      <c r="BF64" s="69"/>
      <c r="BG64" s="69"/>
      <c r="BH64" s="69"/>
      <c r="BI64" s="69"/>
      <c r="BJ64" s="69"/>
      <c r="BP64" s="69"/>
    </row>
    <row r="65" spans="1:64" x14ac:dyDescent="0.25">
      <c r="A65" s="28"/>
    </row>
    <row r="66" spans="1:64" x14ac:dyDescent="0.25">
      <c r="A66" s="10" t="s">
        <v>53</v>
      </c>
      <c r="B66" s="10"/>
      <c r="C66" s="10"/>
      <c r="J66" s="29"/>
      <c r="AD66" s="29"/>
    </row>
    <row r="67" spans="1:64" x14ac:dyDescent="0.25">
      <c r="A67" t="s">
        <v>54</v>
      </c>
      <c r="AD67" s="16">
        <f>MATCH(AD69,sumdata_row_name,0)</f>
        <v>22</v>
      </c>
      <c r="AE67" s="16">
        <f>MATCH(AE69,sumdata_row_name,0)</f>
        <v>20</v>
      </c>
      <c r="AF67" s="16">
        <f>MATCH(AF69,sumdata_row_name,0)</f>
        <v>21</v>
      </c>
      <c r="AG67" s="16"/>
      <c r="AH67" s="16"/>
      <c r="AI67" s="16"/>
      <c r="AJ67" s="16"/>
      <c r="AK67" s="16"/>
      <c r="AL67" s="16"/>
      <c r="AM67" s="16"/>
      <c r="AN67" s="16"/>
      <c r="AO67" s="16"/>
      <c r="AP67" s="16"/>
      <c r="AQ67" s="16"/>
      <c r="AR67" s="16"/>
      <c r="AS67" s="16"/>
      <c r="AT67" s="16"/>
      <c r="AU67" s="16"/>
      <c r="AV67" s="16"/>
      <c r="AW67" s="16"/>
      <c r="AX67" s="16"/>
      <c r="AY67" s="16"/>
      <c r="AZ67" s="311"/>
      <c r="BA67" s="16"/>
      <c r="BB67" s="16"/>
      <c r="BC67" s="16"/>
      <c r="BD67" s="16"/>
      <c r="BE67" s="311"/>
    </row>
    <row r="68" spans="1:64" x14ac:dyDescent="0.25">
      <c r="A68" t="s">
        <v>55</v>
      </c>
      <c r="AE68" s="16"/>
      <c r="AF68" s="16"/>
      <c r="AG68" s="16"/>
      <c r="AH68" s="16"/>
      <c r="AI68" s="16"/>
      <c r="AJ68" s="16"/>
      <c r="AK68" s="16"/>
      <c r="AL68" s="16"/>
      <c r="AM68" s="16"/>
      <c r="AN68" s="16"/>
      <c r="AO68" s="16"/>
      <c r="AP68" s="16"/>
      <c r="AQ68" s="16"/>
      <c r="AR68" s="16"/>
      <c r="AS68" s="16"/>
      <c r="AT68" s="16"/>
      <c r="AU68" s="16"/>
      <c r="AV68" s="16"/>
      <c r="AW68" s="16"/>
      <c r="AX68" s="16"/>
      <c r="AY68" s="16"/>
      <c r="AZ68" s="311"/>
      <c r="BA68" s="16"/>
      <c r="BB68" s="16"/>
      <c r="BC68" s="16"/>
      <c r="BD68" s="16"/>
      <c r="BE68" s="311"/>
    </row>
    <row r="69" spans="1:64" x14ac:dyDescent="0.25">
      <c r="A69" t="s">
        <v>56</v>
      </c>
      <c r="AD69" s="30" t="s">
        <v>57</v>
      </c>
      <c r="AE69" t="s">
        <v>21</v>
      </c>
      <c r="AF69" t="s">
        <v>22</v>
      </c>
    </row>
    <row r="70" spans="1:64" x14ac:dyDescent="0.25">
      <c r="A70" t="s">
        <v>58</v>
      </c>
    </row>
    <row r="71" spans="1:64" x14ac:dyDescent="0.25">
      <c r="A71" t="s">
        <v>59</v>
      </c>
    </row>
    <row r="75" spans="1:64" x14ac:dyDescent="0.25">
      <c r="A75" s="31" t="s">
        <v>60</v>
      </c>
    </row>
    <row r="76" spans="1:64" x14ac:dyDescent="0.25">
      <c r="A76" s="32" t="s">
        <v>905</v>
      </c>
      <c r="B76" s="32"/>
      <c r="C76" s="32"/>
      <c r="D76" s="33"/>
      <c r="E76" s="33"/>
      <c r="F76" s="33"/>
      <c r="G76" s="33"/>
      <c r="H76" s="33"/>
      <c r="J76" s="34"/>
      <c r="O76" s="33"/>
      <c r="R76" s="35"/>
      <c r="S76" s="35"/>
      <c r="T76" s="35"/>
      <c r="U76" s="35"/>
      <c r="V76" s="35"/>
      <c r="W76" s="35"/>
      <c r="X76" s="35"/>
      <c r="Y76" s="35"/>
      <c r="Z76" s="35"/>
      <c r="AA76" s="35"/>
      <c r="AB76" s="35"/>
      <c r="AC76" s="35"/>
      <c r="AD76" s="34"/>
      <c r="AE76" s="34"/>
      <c r="AF76" s="34"/>
      <c r="AG76" s="62"/>
      <c r="AH76" s="62"/>
      <c r="AI76" s="62"/>
      <c r="AJ76" s="62"/>
      <c r="AK76" s="62"/>
      <c r="AL76" s="62"/>
      <c r="AM76" s="62"/>
      <c r="AN76" s="62"/>
      <c r="AO76" s="62"/>
      <c r="AP76" s="62"/>
      <c r="AQ76" s="62"/>
      <c r="AR76" s="62"/>
      <c r="AS76" s="62"/>
      <c r="AT76" s="62"/>
      <c r="AU76" s="62"/>
      <c r="AV76" s="62"/>
      <c r="AW76" s="62"/>
      <c r="AX76" s="62"/>
      <c r="AY76" s="62"/>
      <c r="AZ76" s="361"/>
      <c r="BA76" s="62"/>
      <c r="BB76" s="62"/>
      <c r="BC76" s="62"/>
      <c r="BD76" s="62"/>
      <c r="BE76" s="361"/>
      <c r="BK76" s="35"/>
      <c r="BL76" s="35"/>
    </row>
    <row r="80" spans="1:64" x14ac:dyDescent="0.25">
      <c r="A80" t="s">
        <v>133</v>
      </c>
      <c r="D80" s="16">
        <f>COUNTIF(summary_hdr,D5)</f>
        <v>1</v>
      </c>
      <c r="E80" s="16">
        <f>COUNTIF(summary_hdr,E5)</f>
        <v>1</v>
      </c>
      <c r="F80" s="16">
        <f>COUNTIF(summary_hdr,F5)</f>
        <v>1</v>
      </c>
      <c r="G80" s="16">
        <f>COUNTIF(summary_hdr,G5)</f>
        <v>1</v>
      </c>
      <c r="I80" s="16">
        <f t="shared" ref="I80:N80" si="41">COUNTIF(summary_hdr,I5)</f>
        <v>1</v>
      </c>
      <c r="J80" s="16">
        <f t="shared" si="41"/>
        <v>1</v>
      </c>
      <c r="K80" s="16">
        <f t="shared" si="41"/>
        <v>1</v>
      </c>
      <c r="L80" s="16">
        <f t="shared" si="41"/>
        <v>1</v>
      </c>
      <c r="M80" s="16">
        <f t="shared" si="41"/>
        <v>1</v>
      </c>
      <c r="N80" s="16">
        <f t="shared" si="41"/>
        <v>1</v>
      </c>
      <c r="P80" s="16">
        <f t="shared" ref="P80:U80" si="42">COUNTIF(summary_hdr,P5)</f>
        <v>0</v>
      </c>
      <c r="Q80" s="16">
        <f t="shared" si="42"/>
        <v>1</v>
      </c>
      <c r="R80" s="16">
        <f t="shared" si="42"/>
        <v>1</v>
      </c>
      <c r="S80" s="16">
        <f t="shared" si="42"/>
        <v>1</v>
      </c>
      <c r="T80" s="16">
        <f t="shared" si="42"/>
        <v>1</v>
      </c>
      <c r="U80" s="16">
        <f t="shared" si="42"/>
        <v>1</v>
      </c>
      <c r="V80" s="16"/>
      <c r="W80" s="16"/>
      <c r="X80" s="16"/>
      <c r="Y80" s="16"/>
      <c r="Z80" s="16"/>
      <c r="AA80" s="16"/>
      <c r="AB80" s="16"/>
      <c r="AC80" s="16">
        <f>COUNTIF(summary_hdr,AC5)</f>
        <v>0</v>
      </c>
      <c r="AD80" s="16">
        <f>COUNTIF(summary_hdr,AD5)</f>
        <v>2</v>
      </c>
      <c r="AE80" s="16">
        <f>COUNTIF(summary_hdr,AE5)</f>
        <v>4</v>
      </c>
      <c r="AF80" s="16">
        <f>COUNTIF(summary_hdr,AF5)</f>
        <v>4</v>
      </c>
      <c r="AG80" s="16"/>
      <c r="AH80" s="16"/>
      <c r="AI80" s="16"/>
      <c r="AJ80" s="16"/>
      <c r="AK80" s="16"/>
      <c r="AL80" s="16"/>
      <c r="AM80" s="16"/>
      <c r="AN80" s="16"/>
      <c r="AO80" s="16"/>
      <c r="AP80" s="16"/>
      <c r="AQ80" s="16"/>
      <c r="AR80" s="16"/>
      <c r="AS80" s="16"/>
      <c r="AT80" s="16"/>
      <c r="AU80" s="16"/>
      <c r="AV80" s="16"/>
      <c r="AW80" s="16"/>
      <c r="AX80" s="16"/>
      <c r="AY80" s="16"/>
      <c r="AZ80" s="311"/>
      <c r="BA80" s="16"/>
      <c r="BB80" s="16"/>
      <c r="BC80" s="16"/>
      <c r="BD80" s="16"/>
      <c r="BE80" s="311"/>
      <c r="BF80" s="16">
        <f t="shared" ref="BF80:BL80" si="43">COUNTIF(summary_hdr,BF5)</f>
        <v>2</v>
      </c>
      <c r="BG80" s="16">
        <f t="shared" si="43"/>
        <v>2</v>
      </c>
      <c r="BH80" s="16">
        <f t="shared" si="43"/>
        <v>2</v>
      </c>
      <c r="BI80" s="16">
        <f t="shared" si="43"/>
        <v>2</v>
      </c>
      <c r="BJ80" s="16">
        <f t="shared" si="43"/>
        <v>0</v>
      </c>
      <c r="BK80" s="16">
        <f t="shared" si="43"/>
        <v>1</v>
      </c>
      <c r="BL80" s="16">
        <f t="shared" si="43"/>
        <v>1</v>
      </c>
    </row>
    <row r="81" spans="1:23" x14ac:dyDescent="0.25">
      <c r="S81" t="s">
        <v>967</v>
      </c>
    </row>
    <row r="82" spans="1:23" x14ac:dyDescent="0.25">
      <c r="C82" t="s">
        <v>194</v>
      </c>
      <c r="D82" s="16">
        <f ca="1">COUNT(D6:D59)</f>
        <v>48</v>
      </c>
    </row>
    <row r="83" spans="1:23" x14ac:dyDescent="0.25">
      <c r="A83" t="s">
        <v>922</v>
      </c>
      <c r="R83" t="str">
        <f>R5</f>
        <v>Female%</v>
      </c>
      <c r="S83" t="str">
        <f>S5</f>
        <v>Helmet%</v>
      </c>
      <c r="T83" t="str">
        <f>T5</f>
        <v>Wrong way%</v>
      </c>
      <c r="U83" t="str">
        <f>U5</f>
        <v>Sidewalk%</v>
      </c>
      <c r="V83" t="str">
        <f>V5</f>
        <v>Wrong way * sidewalk</v>
      </c>
    </row>
    <row r="84" spans="1:23" x14ac:dyDescent="0.25">
      <c r="A84">
        <f t="shared" ref="A84:A128" ca="1" si="44">INDEX(summary_loc,MATCH(D84,D$6:D$59,0))</f>
        <v>133</v>
      </c>
      <c r="D84" s="16">
        <f ca="1">IF($I84&lt;=$D$82,LARGE(D$6:D$59,$I84),"")</f>
        <v>243</v>
      </c>
      <c r="E84" s="16">
        <f ca="1">IF($I84&lt;=$D$82,COUNTIF(D$84:D$128,D84),"")</f>
        <v>1</v>
      </c>
      <c r="F84" s="16">
        <f ca="1">IF($I84&lt;=$D$82,RANK(D84,D$84:D$128),"")</f>
        <v>1</v>
      </c>
      <c r="I84" s="20">
        <v>1</v>
      </c>
      <c r="Q84" s="20">
        <v>1</v>
      </c>
      <c r="R84" s="91">
        <f t="shared" ref="R84:R128" ca="1" si="45">IF($I84&lt;=$D$82,LARGE(R$6:R$59,$I84),"")</f>
        <v>0.33384864795925123</v>
      </c>
      <c r="S84" s="91">
        <f t="shared" ref="S84:V116" ca="1" si="46">IF($I84&lt;=$D$82,LARGE(S$6:S$59,$I84),"")</f>
        <v>0.74137859798719774</v>
      </c>
      <c r="T84" s="91">
        <f t="shared" ca="1" si="46"/>
        <v>0.35555510443507826</v>
      </c>
      <c r="U84" s="91">
        <f t="shared" ca="1" si="46"/>
        <v>0.98257742748706856</v>
      </c>
      <c r="V84" s="91">
        <f t="shared" ca="1" si="46"/>
        <v>0.31274376905101481</v>
      </c>
      <c r="W84" s="91"/>
    </row>
    <row r="85" spans="1:23" x14ac:dyDescent="0.25">
      <c r="A85">
        <f t="shared" ca="1" si="44"/>
        <v>115</v>
      </c>
      <c r="D85" s="16">
        <f t="shared" ref="D85:D128" ca="1" si="47">IF($I85&lt;=$D$82,LARGE(D$6:D$59,I85),"")</f>
        <v>216.25</v>
      </c>
      <c r="E85" s="16">
        <f t="shared" ref="E85:E126" ca="1" si="48">IF($I85&lt;=$D$82,COUNTIF(D$84:D$128,D85),"")</f>
        <v>1</v>
      </c>
      <c r="F85" s="16">
        <f t="shared" ref="F85:F126" ca="1" si="49">IF($I85&lt;=$D$82,RANK(D85,D$84:D$128),"")</f>
        <v>2</v>
      </c>
      <c r="I85" s="20">
        <v>2</v>
      </c>
      <c r="Q85" s="20">
        <v>2</v>
      </c>
      <c r="R85" s="91">
        <f t="shared" ca="1" si="45"/>
        <v>0.32444529931870297</v>
      </c>
      <c r="S85" s="91">
        <f t="shared" ca="1" si="46"/>
        <v>0.58450639742209887</v>
      </c>
      <c r="T85" s="91">
        <f t="shared" ca="1" si="46"/>
        <v>0.33556957555407502</v>
      </c>
      <c r="U85" s="91">
        <f t="shared" ca="1" si="46"/>
        <v>0.96249914245822754</v>
      </c>
      <c r="V85" s="91">
        <f t="shared" ca="1" si="46"/>
        <v>0.28073697187292174</v>
      </c>
      <c r="W85" s="91"/>
    </row>
    <row r="86" spans="1:23" x14ac:dyDescent="0.25">
      <c r="A86">
        <f t="shared" ca="1" si="44"/>
        <v>131</v>
      </c>
      <c r="D86" s="16">
        <f t="shared" ca="1" si="47"/>
        <v>180</v>
      </c>
      <c r="E86" s="16">
        <f t="shared" ca="1" si="48"/>
        <v>1</v>
      </c>
      <c r="F86" s="16">
        <f t="shared" ca="1" si="49"/>
        <v>3</v>
      </c>
      <c r="I86" s="20">
        <v>3</v>
      </c>
      <c r="Q86" s="20">
        <v>3</v>
      </c>
      <c r="R86" s="91">
        <f t="shared" ca="1" si="45"/>
        <v>0.31730710404044749</v>
      </c>
      <c r="S86" s="91">
        <f t="shared" ca="1" si="46"/>
        <v>0.58278124275706988</v>
      </c>
      <c r="T86" s="91">
        <f t="shared" ca="1" si="46"/>
        <v>0.32812455720810318</v>
      </c>
      <c r="U86" s="91">
        <f t="shared" ca="1" si="46"/>
        <v>0.95918314792616766</v>
      </c>
      <c r="V86" s="91">
        <f t="shared" ca="1" si="46"/>
        <v>0.27671763087428602</v>
      </c>
      <c r="W86" s="91"/>
    </row>
    <row r="87" spans="1:23" x14ac:dyDescent="0.25">
      <c r="A87">
        <f t="shared" ca="1" si="44"/>
        <v>135</v>
      </c>
      <c r="D87" s="16">
        <f t="shared" ca="1" si="47"/>
        <v>168.25</v>
      </c>
      <c r="E87" s="16">
        <f t="shared" ca="1" si="48"/>
        <v>1</v>
      </c>
      <c r="F87" s="16">
        <f t="shared" ca="1" si="49"/>
        <v>4</v>
      </c>
      <c r="I87" s="20">
        <v>4</v>
      </c>
      <c r="Q87" s="20">
        <v>4</v>
      </c>
      <c r="R87" s="91">
        <f t="shared" ca="1" si="45"/>
        <v>0.30890105421504138</v>
      </c>
      <c r="S87" s="91">
        <f t="shared" ca="1" si="46"/>
        <v>0.58024729256246532</v>
      </c>
      <c r="T87" s="91">
        <f t="shared" ca="1" si="46"/>
        <v>0.32689504834273647</v>
      </c>
      <c r="U87" s="91">
        <f t="shared" ca="1" si="46"/>
        <v>0.95312515378928619</v>
      </c>
      <c r="V87" s="91">
        <f t="shared" ca="1" si="46"/>
        <v>0.27405179001621277</v>
      </c>
      <c r="W87" s="91"/>
    </row>
    <row r="88" spans="1:23" x14ac:dyDescent="0.25">
      <c r="A88">
        <f t="shared" ca="1" si="44"/>
        <v>139</v>
      </c>
      <c r="D88" s="16">
        <f t="shared" ca="1" si="47"/>
        <v>150</v>
      </c>
      <c r="E88" s="16">
        <f t="shared" ca="1" si="48"/>
        <v>1</v>
      </c>
      <c r="F88" s="16">
        <f t="shared" ca="1" si="49"/>
        <v>5</v>
      </c>
      <c r="I88" s="20">
        <v>5</v>
      </c>
      <c r="Q88" s="20">
        <v>5</v>
      </c>
      <c r="R88" s="91">
        <f t="shared" ca="1" si="45"/>
        <v>0.28399380690746256</v>
      </c>
      <c r="S88" s="91">
        <f t="shared" ca="1" si="46"/>
        <v>0.56249965757143738</v>
      </c>
      <c r="T88" s="91">
        <f t="shared" ca="1" si="46"/>
        <v>0.32485486867132951</v>
      </c>
      <c r="U88" s="91">
        <f t="shared" ca="1" si="46"/>
        <v>0.94074111342528732</v>
      </c>
      <c r="V88" s="91">
        <f t="shared" ca="1" si="46"/>
        <v>0.26575305061489102</v>
      </c>
      <c r="W88" s="91"/>
    </row>
    <row r="89" spans="1:23" x14ac:dyDescent="0.25">
      <c r="A89">
        <f t="shared" ca="1" si="44"/>
        <v>117</v>
      </c>
      <c r="D89" s="16">
        <f t="shared" ca="1" si="47"/>
        <v>145.25</v>
      </c>
      <c r="E89" s="16">
        <f t="shared" ca="1" si="48"/>
        <v>1</v>
      </c>
      <c r="F89" s="16">
        <f t="shared" ca="1" si="49"/>
        <v>6</v>
      </c>
      <c r="I89" s="20">
        <v>6</v>
      </c>
      <c r="Q89" s="20">
        <v>6</v>
      </c>
      <c r="R89" s="91">
        <f t="shared" ca="1" si="45"/>
        <v>0.2755353454120707</v>
      </c>
      <c r="S89" s="91">
        <f t="shared" ca="1" si="46"/>
        <v>0.46729061031359592</v>
      </c>
      <c r="T89" s="91">
        <f t="shared" ca="1" si="46"/>
        <v>0.31603740207527209</v>
      </c>
      <c r="U89" s="91">
        <f t="shared" ca="1" si="46"/>
        <v>0.92485450111756518</v>
      </c>
      <c r="V89" s="91">
        <f t="shared" ca="1" si="46"/>
        <v>0.26195253684094943</v>
      </c>
      <c r="W89" s="91"/>
    </row>
    <row r="90" spans="1:23" x14ac:dyDescent="0.25">
      <c r="A90">
        <f t="shared" ca="1" si="44"/>
        <v>118</v>
      </c>
      <c r="D90" s="16">
        <f t="shared" ca="1" si="47"/>
        <v>141.25</v>
      </c>
      <c r="E90" s="16">
        <f t="shared" ca="1" si="48"/>
        <v>1</v>
      </c>
      <c r="F90" s="16">
        <f t="shared" ca="1" si="49"/>
        <v>7</v>
      </c>
      <c r="I90" s="20">
        <v>7</v>
      </c>
      <c r="Q90" s="20">
        <v>7</v>
      </c>
      <c r="R90" s="91">
        <f t="shared" ca="1" si="45"/>
        <v>0.27488792227509107</v>
      </c>
      <c r="S90" s="91">
        <f t="shared" ca="1" si="46"/>
        <v>0.45967813674605157</v>
      </c>
      <c r="T90" s="91">
        <f t="shared" ca="1" si="46"/>
        <v>0.30927873826286278</v>
      </c>
      <c r="U90" s="91">
        <f t="shared" ca="1" si="46"/>
        <v>0.89344347089216314</v>
      </c>
      <c r="V90" s="91">
        <f t="shared" ca="1" si="46"/>
        <v>0.25283904322797651</v>
      </c>
      <c r="W90" s="91"/>
    </row>
    <row r="91" spans="1:23" x14ac:dyDescent="0.25">
      <c r="A91">
        <f t="shared" ca="1" si="44"/>
        <v>111</v>
      </c>
      <c r="D91" s="16">
        <f t="shared" ca="1" si="47"/>
        <v>112.5</v>
      </c>
      <c r="E91" s="16">
        <f t="shared" ca="1" si="48"/>
        <v>1</v>
      </c>
      <c r="F91" s="16">
        <f t="shared" ca="1" si="49"/>
        <v>8</v>
      </c>
      <c r="I91" s="20">
        <v>8</v>
      </c>
      <c r="Q91" s="20">
        <v>8</v>
      </c>
      <c r="R91" s="91">
        <f t="shared" ca="1" si="45"/>
        <v>0.26851803966097632</v>
      </c>
      <c r="S91" s="91">
        <f t="shared" ca="1" si="46"/>
        <v>0.44444493580422167</v>
      </c>
      <c r="T91" s="91">
        <f t="shared" ca="1" si="46"/>
        <v>0.30111621816362472</v>
      </c>
      <c r="U91" s="91">
        <f t="shared" ca="1" si="46"/>
        <v>0.83271305330787448</v>
      </c>
      <c r="V91" s="91">
        <f t="shared" ca="1" si="46"/>
        <v>0.25086505616397548</v>
      </c>
      <c r="W91" s="91"/>
    </row>
    <row r="92" spans="1:23" x14ac:dyDescent="0.25">
      <c r="A92">
        <f t="shared" ca="1" si="44"/>
        <v>106</v>
      </c>
      <c r="D92" s="16">
        <f t="shared" ca="1" si="47"/>
        <v>101.25</v>
      </c>
      <c r="E92" s="16">
        <f t="shared" ca="1" si="48"/>
        <v>1</v>
      </c>
      <c r="F92" s="16">
        <f t="shared" ca="1" si="49"/>
        <v>9</v>
      </c>
      <c r="I92" s="20">
        <v>9</v>
      </c>
      <c r="Q92" s="20">
        <v>9</v>
      </c>
      <c r="R92" s="91">
        <f t="shared" ca="1" si="45"/>
        <v>0.26833255829028602</v>
      </c>
      <c r="S92" s="91">
        <f t="shared" ca="1" si="46"/>
        <v>0.44067788726265894</v>
      </c>
      <c r="T92" s="91">
        <f t="shared" ca="1" si="46"/>
        <v>0.28749909342001889</v>
      </c>
      <c r="U92" s="91">
        <f t="shared" ca="1" si="46"/>
        <v>0.79194620124930393</v>
      </c>
      <c r="V92" s="91">
        <f t="shared" ca="1" si="46"/>
        <v>0.25074340542755197</v>
      </c>
      <c r="W92" s="91"/>
    </row>
    <row r="93" spans="1:23" x14ac:dyDescent="0.25">
      <c r="A93">
        <f t="shared" ca="1" si="44"/>
        <v>119</v>
      </c>
      <c r="D93" s="16">
        <f t="shared" ca="1" si="47"/>
        <v>95.5</v>
      </c>
      <c r="E93" s="16">
        <f t="shared" ca="1" si="48"/>
        <v>1</v>
      </c>
      <c r="F93" s="16">
        <f t="shared" ca="1" si="49"/>
        <v>10</v>
      </c>
      <c r="I93" s="20">
        <v>10</v>
      </c>
      <c r="Q93" s="20">
        <v>10</v>
      </c>
      <c r="R93" s="91">
        <f t="shared" ca="1" si="45"/>
        <v>0.26490054694980808</v>
      </c>
      <c r="S93" s="91">
        <f t="shared" ca="1" si="46"/>
        <v>0.43157891298590251</v>
      </c>
      <c r="T93" s="91">
        <f t="shared" ca="1" si="46"/>
        <v>0.28571485973467109</v>
      </c>
      <c r="U93" s="91">
        <f t="shared" ca="1" si="46"/>
        <v>0.7563149508960082</v>
      </c>
      <c r="V93" s="91">
        <f t="shared" ca="1" si="46"/>
        <v>0.24723561243548495</v>
      </c>
      <c r="W93" s="91"/>
    </row>
    <row r="94" spans="1:23" x14ac:dyDescent="0.25">
      <c r="A94">
        <f t="shared" ca="1" si="44"/>
        <v>108</v>
      </c>
      <c r="D94" s="16">
        <f t="shared" ca="1" si="47"/>
        <v>78</v>
      </c>
      <c r="E94" s="16">
        <f t="shared" ca="1" si="48"/>
        <v>1</v>
      </c>
      <c r="F94" s="16">
        <f t="shared" ca="1" si="49"/>
        <v>11</v>
      </c>
      <c r="I94" s="20">
        <v>11</v>
      </c>
      <c r="Q94" s="20">
        <v>11</v>
      </c>
      <c r="R94" s="91">
        <f t="shared" ca="1" si="45"/>
        <v>0.26371643484870333</v>
      </c>
      <c r="S94" s="91">
        <f t="shared" ca="1" si="46"/>
        <v>0.42043289796617539</v>
      </c>
      <c r="T94" s="91">
        <f t="shared" ca="1" si="46"/>
        <v>0.28571372485925667</v>
      </c>
      <c r="U94" s="91">
        <f t="shared" ca="1" si="46"/>
        <v>0.74999919445467689</v>
      </c>
      <c r="V94" s="91">
        <f t="shared" ca="1" si="46"/>
        <v>0.20139177915617568</v>
      </c>
      <c r="W94" s="91"/>
    </row>
    <row r="95" spans="1:23" x14ac:dyDescent="0.25">
      <c r="A95">
        <f t="shared" ca="1" si="44"/>
        <v>116</v>
      </c>
      <c r="D95" s="16">
        <f t="shared" ca="1" si="47"/>
        <v>72.75</v>
      </c>
      <c r="E95" s="16">
        <f t="shared" ca="1" si="48"/>
        <v>1</v>
      </c>
      <c r="F95" s="16">
        <f t="shared" ca="1" si="49"/>
        <v>12</v>
      </c>
      <c r="I95" s="20">
        <v>12</v>
      </c>
      <c r="Q95" s="20">
        <v>12</v>
      </c>
      <c r="R95" s="91">
        <f t="shared" ca="1" si="45"/>
        <v>0.26359863031690356</v>
      </c>
      <c r="S95" s="91">
        <f t="shared" ca="1" si="46"/>
        <v>0.39163520298849896</v>
      </c>
      <c r="T95" s="91">
        <f t="shared" ca="1" si="46"/>
        <v>0.28323648371112886</v>
      </c>
      <c r="U95" s="91">
        <f t="shared" ca="1" si="46"/>
        <v>0.72222146908741824</v>
      </c>
      <c r="V95" s="91">
        <f t="shared" ca="1" si="46"/>
        <v>0.17708325740399283</v>
      </c>
      <c r="W95" s="91"/>
    </row>
    <row r="96" spans="1:23" x14ac:dyDescent="0.25">
      <c r="A96">
        <f t="shared" ca="1" si="44"/>
        <v>138</v>
      </c>
      <c r="D96" s="16">
        <f t="shared" ca="1" si="47"/>
        <v>71.75</v>
      </c>
      <c r="E96" s="16">
        <f t="shared" ca="1" si="48"/>
        <v>1</v>
      </c>
      <c r="F96" s="16">
        <f t="shared" ca="1" si="49"/>
        <v>13</v>
      </c>
      <c r="I96" s="20">
        <v>13</v>
      </c>
      <c r="Q96" s="20">
        <v>13</v>
      </c>
      <c r="R96" s="91">
        <f t="shared" ca="1" si="45"/>
        <v>0.25780295773998774</v>
      </c>
      <c r="S96" s="91">
        <f t="shared" ca="1" si="46"/>
        <v>0.34831459127168368</v>
      </c>
      <c r="T96" s="91">
        <f t="shared" ca="1" si="46"/>
        <v>0.2822719594732736</v>
      </c>
      <c r="U96" s="91">
        <f t="shared" ca="1" si="46"/>
        <v>0.71111071131913128</v>
      </c>
      <c r="V96" s="91">
        <f t="shared" ca="1" si="46"/>
        <v>0.17536392997646047</v>
      </c>
      <c r="W96" s="91"/>
    </row>
    <row r="97" spans="1:23" x14ac:dyDescent="0.25">
      <c r="A97">
        <f t="shared" ca="1" si="44"/>
        <v>155</v>
      </c>
      <c r="D97" s="16">
        <f t="shared" ca="1" si="47"/>
        <v>67.25</v>
      </c>
      <c r="E97" s="16">
        <f t="shared" ca="1" si="48"/>
        <v>1</v>
      </c>
      <c r="F97" s="16">
        <f t="shared" ca="1" si="49"/>
        <v>14</v>
      </c>
      <c r="I97" s="20">
        <v>14</v>
      </c>
      <c r="Q97" s="20">
        <v>14</v>
      </c>
      <c r="R97" s="91">
        <f t="shared" ca="1" si="45"/>
        <v>0.25624989118165487</v>
      </c>
      <c r="S97" s="91">
        <f t="shared" ca="1" si="46"/>
        <v>0.34285669831968651</v>
      </c>
      <c r="T97" s="91">
        <f t="shared" ca="1" si="46"/>
        <v>0.26666747374371974</v>
      </c>
      <c r="U97" s="91">
        <f t="shared" ca="1" si="46"/>
        <v>0.70833268716052356</v>
      </c>
      <c r="V97" s="91">
        <f t="shared" ca="1" si="46"/>
        <v>0.15205571030753223</v>
      </c>
      <c r="W97" s="91"/>
    </row>
    <row r="98" spans="1:23" x14ac:dyDescent="0.25">
      <c r="A98">
        <f t="shared" ca="1" si="44"/>
        <v>132</v>
      </c>
      <c r="D98" s="16">
        <f t="shared" ca="1" si="47"/>
        <v>66</v>
      </c>
      <c r="E98" s="16">
        <f t="shared" ca="1" si="48"/>
        <v>1</v>
      </c>
      <c r="F98" s="16">
        <f t="shared" ca="1" si="49"/>
        <v>15</v>
      </c>
      <c r="I98" s="20">
        <v>15</v>
      </c>
      <c r="Q98" s="20">
        <v>15</v>
      </c>
      <c r="R98" s="91">
        <f t="shared" ca="1" si="45"/>
        <v>0.25263090326041454</v>
      </c>
      <c r="S98" s="91">
        <f t="shared" ca="1" si="46"/>
        <v>0.31833401387539556</v>
      </c>
      <c r="T98" s="91">
        <f t="shared" ca="1" si="46"/>
        <v>0.26515183853809132</v>
      </c>
      <c r="U98" s="91">
        <f t="shared" ca="1" si="46"/>
        <v>0.62500004476487747</v>
      </c>
      <c r="V98" s="91">
        <f t="shared" ca="1" si="46"/>
        <v>0.13281265211296339</v>
      </c>
      <c r="W98" s="91"/>
    </row>
    <row r="99" spans="1:23" x14ac:dyDescent="0.25">
      <c r="A99">
        <f t="shared" ca="1" si="44"/>
        <v>141</v>
      </c>
      <c r="D99" s="16">
        <f t="shared" ca="1" si="47"/>
        <v>65.75</v>
      </c>
      <c r="E99" s="16">
        <f t="shared" ca="1" si="48"/>
        <v>1</v>
      </c>
      <c r="F99" s="16">
        <f t="shared" ca="1" si="49"/>
        <v>16</v>
      </c>
      <c r="I99" s="20">
        <v>16</v>
      </c>
      <c r="Q99" s="20">
        <v>16</v>
      </c>
      <c r="R99" s="91">
        <f t="shared" ca="1" si="45"/>
        <v>0.24999994264564016</v>
      </c>
      <c r="S99" s="91">
        <f t="shared" ca="1" si="46"/>
        <v>0.31702457624014119</v>
      </c>
      <c r="T99" s="91">
        <f t="shared" ca="1" si="46"/>
        <v>0.2500001208667389</v>
      </c>
      <c r="U99" s="91">
        <f t="shared" ca="1" si="46"/>
        <v>0.58749900249449194</v>
      </c>
      <c r="V99" s="91">
        <f t="shared" ca="1" si="46"/>
        <v>0.13061184241634563</v>
      </c>
      <c r="W99" s="91"/>
    </row>
    <row r="100" spans="1:23" x14ac:dyDescent="0.25">
      <c r="A100">
        <f t="shared" ca="1" si="44"/>
        <v>129</v>
      </c>
      <c r="D100" s="16">
        <f t="shared" ca="1" si="47"/>
        <v>63.875</v>
      </c>
      <c r="E100" s="16">
        <f t="shared" ca="1" si="48"/>
        <v>1</v>
      </c>
      <c r="F100" s="16">
        <f t="shared" ca="1" si="49"/>
        <v>17</v>
      </c>
      <c r="I100" s="20">
        <v>17</v>
      </c>
      <c r="Q100" s="20">
        <v>17</v>
      </c>
      <c r="R100" s="91">
        <f t="shared" ca="1" si="45"/>
        <v>0.24719020855982723</v>
      </c>
      <c r="S100" s="91">
        <f t="shared" ca="1" si="46"/>
        <v>0.2999995739072307</v>
      </c>
      <c r="T100" s="91">
        <f t="shared" ca="1" si="46"/>
        <v>0.2301254717187517</v>
      </c>
      <c r="U100" s="91">
        <f t="shared" ca="1" si="46"/>
        <v>0.5714293116246707</v>
      </c>
      <c r="V100" s="91">
        <f t="shared" ca="1" si="46"/>
        <v>0.13056734349838872</v>
      </c>
      <c r="W100" s="91"/>
    </row>
    <row r="101" spans="1:23" x14ac:dyDescent="0.25">
      <c r="A101">
        <f t="shared" ca="1" si="44"/>
        <v>102</v>
      </c>
      <c r="D101" s="16">
        <f t="shared" ca="1" si="47"/>
        <v>63.625</v>
      </c>
      <c r="E101" s="16">
        <f t="shared" ca="1" si="48"/>
        <v>1</v>
      </c>
      <c r="F101" s="16">
        <f t="shared" ca="1" si="49"/>
        <v>18</v>
      </c>
      <c r="I101" s="20">
        <v>18</v>
      </c>
      <c r="Q101" s="20">
        <v>18</v>
      </c>
      <c r="R101" s="91">
        <f t="shared" ca="1" si="45"/>
        <v>0.23750049298166775</v>
      </c>
      <c r="S101" s="91">
        <f t="shared" ca="1" si="46"/>
        <v>0.29508160606408823</v>
      </c>
      <c r="T101" s="91">
        <f t="shared" ca="1" si="46"/>
        <v>0.22857077889155836</v>
      </c>
      <c r="U101" s="91">
        <f t="shared" ca="1" si="46"/>
        <v>0.57142843477079919</v>
      </c>
      <c r="V101" s="91">
        <f t="shared" ca="1" si="46"/>
        <v>0.12705688110940377</v>
      </c>
      <c r="W101" s="91"/>
    </row>
    <row r="102" spans="1:23" x14ac:dyDescent="0.25">
      <c r="A102">
        <f t="shared" ca="1" si="44"/>
        <v>103</v>
      </c>
      <c r="D102" s="16">
        <f t="shared" ca="1" si="47"/>
        <v>61</v>
      </c>
      <c r="E102" s="16">
        <f t="shared" ca="1" si="48"/>
        <v>1</v>
      </c>
      <c r="F102" s="16">
        <f t="shared" ca="1" si="49"/>
        <v>19</v>
      </c>
      <c r="I102" s="20">
        <v>19</v>
      </c>
      <c r="Q102" s="20">
        <v>19</v>
      </c>
      <c r="R102" s="91">
        <f t="shared" ca="1" si="45"/>
        <v>0.23750041196241145</v>
      </c>
      <c r="S102" s="91">
        <f t="shared" ca="1" si="46"/>
        <v>0.28187998712255757</v>
      </c>
      <c r="T102" s="91">
        <f t="shared" ca="1" si="46"/>
        <v>0.22541076824376197</v>
      </c>
      <c r="U102" s="91">
        <f t="shared" ca="1" si="46"/>
        <v>0.56700932938821946</v>
      </c>
      <c r="V102" s="91">
        <f t="shared" ca="1" si="46"/>
        <v>0.12243081190160418</v>
      </c>
      <c r="W102" s="91"/>
    </row>
    <row r="103" spans="1:23" x14ac:dyDescent="0.25">
      <c r="A103">
        <f t="shared" ca="1" si="44"/>
        <v>163</v>
      </c>
      <c r="D103" s="16">
        <f t="shared" ca="1" si="47"/>
        <v>59.75</v>
      </c>
      <c r="E103" s="16">
        <f t="shared" ca="1" si="48"/>
        <v>1</v>
      </c>
      <c r="F103" s="16">
        <f t="shared" ca="1" si="49"/>
        <v>20</v>
      </c>
      <c r="I103" s="20">
        <v>20</v>
      </c>
      <c r="Q103" s="20">
        <v>20</v>
      </c>
      <c r="R103" s="91">
        <f t="shared" ca="1" si="45"/>
        <v>0.23750026940971611</v>
      </c>
      <c r="S103" s="91">
        <f t="shared" ca="1" si="46"/>
        <v>0.27500096703799437</v>
      </c>
      <c r="T103" s="91">
        <f t="shared" ca="1" si="46"/>
        <v>0.22123819988014848</v>
      </c>
      <c r="U103" s="91">
        <f t="shared" ca="1" si="46"/>
        <v>0.50806420160138155</v>
      </c>
      <c r="V103" s="91">
        <f t="shared" ca="1" si="46"/>
        <v>0.11015602205600586</v>
      </c>
      <c r="W103" s="91"/>
    </row>
    <row r="104" spans="1:23" x14ac:dyDescent="0.25">
      <c r="A104">
        <f t="shared" ca="1" si="44"/>
        <v>121</v>
      </c>
      <c r="D104" s="16">
        <f t="shared" ca="1" si="47"/>
        <v>56.5</v>
      </c>
      <c r="E104" s="16">
        <f t="shared" ca="1" si="48"/>
        <v>1</v>
      </c>
      <c r="F104" s="16">
        <f t="shared" ca="1" si="49"/>
        <v>21</v>
      </c>
      <c r="I104" s="20">
        <v>21</v>
      </c>
      <c r="Q104" s="20">
        <v>21</v>
      </c>
      <c r="R104" s="91">
        <f t="shared" ca="1" si="45"/>
        <v>0.23703611201679442</v>
      </c>
      <c r="S104" s="91">
        <f t="shared" ca="1" si="46"/>
        <v>0.23437415426089175</v>
      </c>
      <c r="T104" s="91">
        <f t="shared" ca="1" si="46"/>
        <v>0.21250022816066674</v>
      </c>
      <c r="U104" s="91">
        <f t="shared" ca="1" si="46"/>
        <v>0.49242480918959047</v>
      </c>
      <c r="V104" s="91">
        <f t="shared" ca="1" si="46"/>
        <v>0.10546805103678562</v>
      </c>
      <c r="W104" s="91"/>
    </row>
    <row r="105" spans="1:23" x14ac:dyDescent="0.25">
      <c r="A105">
        <f t="shared" ca="1" si="44"/>
        <v>120</v>
      </c>
      <c r="D105" s="16">
        <f t="shared" ca="1" si="47"/>
        <v>53</v>
      </c>
      <c r="E105" s="16">
        <f t="shared" ca="1" si="48"/>
        <v>1</v>
      </c>
      <c r="F105" s="16">
        <f t="shared" ca="1" si="49"/>
        <v>22</v>
      </c>
      <c r="I105" s="20">
        <v>22</v>
      </c>
      <c r="Q105" s="20">
        <v>22</v>
      </c>
      <c r="R105" s="91">
        <f t="shared" ca="1" si="45"/>
        <v>0.23287739957133782</v>
      </c>
      <c r="S105" s="91">
        <f t="shared" ca="1" si="46"/>
        <v>0.21333353781358541</v>
      </c>
      <c r="T105" s="91">
        <f t="shared" ca="1" si="46"/>
        <v>0.20680554318977265</v>
      </c>
      <c r="U105" s="91">
        <f t="shared" ca="1" si="46"/>
        <v>0.48113200940474893</v>
      </c>
      <c r="V105" s="91">
        <f t="shared" ca="1" si="46"/>
        <v>0.10494089688402869</v>
      </c>
      <c r="W105" s="91"/>
    </row>
    <row r="106" spans="1:23" x14ac:dyDescent="0.25">
      <c r="A106">
        <f t="shared" ca="1" si="44"/>
        <v>113</v>
      </c>
      <c r="D106" s="16">
        <f t="shared" ca="1" si="47"/>
        <v>52.625</v>
      </c>
      <c r="E106" s="16">
        <f t="shared" ca="1" si="48"/>
        <v>1</v>
      </c>
      <c r="F106" s="16">
        <f t="shared" ca="1" si="49"/>
        <v>23</v>
      </c>
      <c r="I106" s="20">
        <v>23</v>
      </c>
      <c r="Q106" s="20">
        <v>23</v>
      </c>
      <c r="R106" s="91">
        <f t="shared" ca="1" si="45"/>
        <v>0.23195961209188329</v>
      </c>
      <c r="S106" s="91">
        <f t="shared" ca="1" si="46"/>
        <v>0.21249904013920104</v>
      </c>
      <c r="T106" s="91">
        <f t="shared" ca="1" si="46"/>
        <v>0.1896543240159308</v>
      </c>
      <c r="U106" s="91">
        <f t="shared" ca="1" si="46"/>
        <v>0.45663724516050375</v>
      </c>
      <c r="V106" s="91">
        <f t="shared" ca="1" si="46"/>
        <v>0.10102560211753989</v>
      </c>
      <c r="W106" s="91"/>
    </row>
    <row r="107" spans="1:23" x14ac:dyDescent="0.25">
      <c r="A107">
        <f t="shared" ca="1" si="44"/>
        <v>122</v>
      </c>
      <c r="D107" s="16">
        <f t="shared" ca="1" si="47"/>
        <v>44.25</v>
      </c>
      <c r="E107" s="16">
        <f t="shared" ca="1" si="48"/>
        <v>1</v>
      </c>
      <c r="F107" s="16">
        <f t="shared" ca="1" si="49"/>
        <v>24</v>
      </c>
      <c r="I107" s="20">
        <v>24</v>
      </c>
      <c r="Q107" s="20">
        <v>24</v>
      </c>
      <c r="R107" s="91">
        <f t="shared" ca="1" si="45"/>
        <v>0.23113117700435368</v>
      </c>
      <c r="S107" s="91">
        <f t="shared" ca="1" si="46"/>
        <v>0.21234577144352645</v>
      </c>
      <c r="T107" s="91">
        <f t="shared" ca="1" si="46"/>
        <v>0.18749993036292623</v>
      </c>
      <c r="U107" s="91">
        <f t="shared" ca="1" si="46"/>
        <v>0.44247792049885437</v>
      </c>
      <c r="V107" s="91">
        <f t="shared" ca="1" si="46"/>
        <v>9.7959753085373344E-2</v>
      </c>
      <c r="W107" s="91"/>
    </row>
    <row r="108" spans="1:23" x14ac:dyDescent="0.25">
      <c r="A108">
        <f t="shared" ca="1" si="44"/>
        <v>142</v>
      </c>
      <c r="D108" s="16">
        <f t="shared" ca="1" si="47"/>
        <v>43.25</v>
      </c>
      <c r="E108" s="16">
        <f t="shared" ca="1" si="48"/>
        <v>1</v>
      </c>
      <c r="F108" s="16">
        <f t="shared" ca="1" si="49"/>
        <v>25</v>
      </c>
      <c r="I108" s="20">
        <v>25</v>
      </c>
      <c r="Q108" s="20">
        <v>25</v>
      </c>
      <c r="R108" s="91">
        <f t="shared" ca="1" si="45"/>
        <v>0.22580642157590011</v>
      </c>
      <c r="S108" s="91">
        <f t="shared" ca="1" si="46"/>
        <v>0.20809186266831062</v>
      </c>
      <c r="T108" s="91">
        <f t="shared" ca="1" si="46"/>
        <v>0.1769907549609564</v>
      </c>
      <c r="U108" s="91">
        <f t="shared" ca="1" si="46"/>
        <v>0.44210544289353199</v>
      </c>
      <c r="V108" s="91">
        <f t="shared" ca="1" si="46"/>
        <v>8.8584061961544877E-2</v>
      </c>
      <c r="W108" s="91"/>
    </row>
    <row r="109" spans="1:23" x14ac:dyDescent="0.25">
      <c r="A109">
        <f t="shared" ca="1" si="44"/>
        <v>123</v>
      </c>
      <c r="D109" s="16">
        <f t="shared" ca="1" si="47"/>
        <v>40.5</v>
      </c>
      <c r="E109" s="16">
        <f t="shared" ca="1" si="48"/>
        <v>1</v>
      </c>
      <c r="F109" s="16">
        <f t="shared" ca="1" si="49"/>
        <v>26</v>
      </c>
      <c r="I109" s="20">
        <v>26</v>
      </c>
      <c r="Q109" s="20">
        <v>26</v>
      </c>
      <c r="R109" s="91">
        <f t="shared" ca="1" si="45"/>
        <v>0.22433382792282214</v>
      </c>
      <c r="S109" s="91">
        <f t="shared" ca="1" si="46"/>
        <v>0.20354058030062636</v>
      </c>
      <c r="T109" s="91">
        <f t="shared" ca="1" si="46"/>
        <v>0.17592509576037638</v>
      </c>
      <c r="U109" s="91">
        <f t="shared" ca="1" si="46"/>
        <v>0.38493810050635363</v>
      </c>
      <c r="V109" s="91">
        <f t="shared" ca="1" si="46"/>
        <v>7.8314501202646283E-2</v>
      </c>
      <c r="W109" s="91"/>
    </row>
    <row r="110" spans="1:23" x14ac:dyDescent="0.25">
      <c r="A110">
        <f t="shared" ca="1" si="44"/>
        <v>114</v>
      </c>
      <c r="D110" s="16">
        <f t="shared" ca="1" si="47"/>
        <v>40</v>
      </c>
      <c r="E110" s="16">
        <f t="shared" ca="1" si="48"/>
        <v>2</v>
      </c>
      <c r="F110" s="16">
        <f t="shared" ca="1" si="49"/>
        <v>27</v>
      </c>
      <c r="I110" s="20">
        <v>27</v>
      </c>
      <c r="Q110" s="20">
        <v>27</v>
      </c>
      <c r="R110" s="91">
        <f t="shared" ca="1" si="45"/>
        <v>0.22222128553856552</v>
      </c>
      <c r="S110" s="91">
        <f t="shared" ca="1" si="46"/>
        <v>0.19999945108816106</v>
      </c>
      <c r="T110" s="91">
        <f t="shared" ca="1" si="46"/>
        <v>0.17142934583957045</v>
      </c>
      <c r="U110" s="91">
        <f t="shared" ca="1" si="46"/>
        <v>0.37687848854582817</v>
      </c>
      <c r="V110" s="91">
        <f t="shared" ca="1" si="46"/>
        <v>7.3751111690478627E-2</v>
      </c>
      <c r="W110" s="91"/>
    </row>
    <row r="111" spans="1:23" x14ac:dyDescent="0.25">
      <c r="A111">
        <f t="shared" ca="1" si="44"/>
        <v>114</v>
      </c>
      <c r="D111" s="16">
        <f t="shared" ca="1" si="47"/>
        <v>40</v>
      </c>
      <c r="E111" s="16">
        <f t="shared" ca="1" si="48"/>
        <v>2</v>
      </c>
      <c r="F111" s="16">
        <f t="shared" ca="1" si="49"/>
        <v>27</v>
      </c>
      <c r="I111" s="20">
        <v>28</v>
      </c>
      <c r="Q111" s="20">
        <v>28</v>
      </c>
      <c r="R111" s="91">
        <f t="shared" ca="1" si="45"/>
        <v>0.21481509285118872</v>
      </c>
      <c r="S111" s="91">
        <f t="shared" ca="1" si="46"/>
        <v>0.18095139998306464</v>
      </c>
      <c r="T111" s="91">
        <f t="shared" ca="1" si="46"/>
        <v>0.1495330684534053</v>
      </c>
      <c r="U111" s="91">
        <f t="shared" ca="1" si="46"/>
        <v>0.37377746437817072</v>
      </c>
      <c r="V111" s="91">
        <f t="shared" ca="1" si="46"/>
        <v>6.6589215034138088E-2</v>
      </c>
      <c r="W111" s="91"/>
    </row>
    <row r="112" spans="1:23" x14ac:dyDescent="0.25">
      <c r="A112">
        <f t="shared" ca="1" si="44"/>
        <v>124</v>
      </c>
      <c r="D112" s="16">
        <f t="shared" ca="1" si="47"/>
        <v>37.75</v>
      </c>
      <c r="E112" s="16">
        <f t="shared" ca="1" si="48"/>
        <v>1</v>
      </c>
      <c r="F112" s="16">
        <f t="shared" ca="1" si="49"/>
        <v>29</v>
      </c>
      <c r="I112" s="20">
        <v>29</v>
      </c>
      <c r="Q112" s="20">
        <v>29</v>
      </c>
      <c r="R112" s="91">
        <f t="shared" ca="1" si="45"/>
        <v>0.20906013017723213</v>
      </c>
      <c r="S112" s="91">
        <f t="shared" ca="1" si="46"/>
        <v>0.16864521127634807</v>
      </c>
      <c r="T112" s="91">
        <f t="shared" ca="1" si="46"/>
        <v>0.14516100811279453</v>
      </c>
      <c r="U112" s="91">
        <f t="shared" ca="1" si="46"/>
        <v>0.37177230455285382</v>
      </c>
      <c r="V112" s="91">
        <f t="shared" ca="1" si="46"/>
        <v>6.0498365734058986E-2</v>
      </c>
      <c r="W112" s="91"/>
    </row>
    <row r="113" spans="1:23" x14ac:dyDescent="0.25">
      <c r="A113">
        <f t="shared" ca="1" si="44"/>
        <v>126</v>
      </c>
      <c r="D113" s="16">
        <f t="shared" ca="1" si="47"/>
        <v>37.25</v>
      </c>
      <c r="E113" s="16">
        <f t="shared" ca="1" si="48"/>
        <v>1</v>
      </c>
      <c r="F113" s="16">
        <f t="shared" ca="1" si="49"/>
        <v>30</v>
      </c>
      <c r="I113" s="20">
        <v>30</v>
      </c>
      <c r="Q113" s="20">
        <v>30</v>
      </c>
      <c r="R113" s="91">
        <f t="shared" ca="1" si="45"/>
        <v>0.20833236835431665</v>
      </c>
      <c r="S113" s="91">
        <f t="shared" ca="1" si="46"/>
        <v>0.16718123364553683</v>
      </c>
      <c r="T113" s="91">
        <f t="shared" ca="1" si="46"/>
        <v>0.14489232975423666</v>
      </c>
      <c r="U113" s="91">
        <f t="shared" ca="1" si="46"/>
        <v>0.32198950766533996</v>
      </c>
      <c r="V113" s="91">
        <f t="shared" ca="1" si="46"/>
        <v>5.5588346126694464E-2</v>
      </c>
      <c r="W113" s="91"/>
    </row>
    <row r="114" spans="1:23" x14ac:dyDescent="0.25">
      <c r="A114">
        <f t="shared" ca="1" si="44"/>
        <v>156</v>
      </c>
      <c r="D114" s="16">
        <f t="shared" ca="1" si="47"/>
        <v>35.5</v>
      </c>
      <c r="E114" s="16">
        <f t="shared" ca="1" si="48"/>
        <v>1</v>
      </c>
      <c r="F114" s="16">
        <f t="shared" ca="1" si="49"/>
        <v>31</v>
      </c>
      <c r="I114" s="20">
        <v>31</v>
      </c>
      <c r="Q114" s="20">
        <v>31</v>
      </c>
      <c r="R114" s="91">
        <f t="shared" ca="1" si="45"/>
        <v>0.2080929068251488</v>
      </c>
      <c r="S114" s="91">
        <f t="shared" ca="1" si="46"/>
        <v>0.15706781934877517</v>
      </c>
      <c r="T114" s="91">
        <f t="shared" ca="1" si="46"/>
        <v>0.14062421908795683</v>
      </c>
      <c r="U114" s="91">
        <f t="shared" ca="1" si="46"/>
        <v>0.29906479341229447</v>
      </c>
      <c r="V114" s="91">
        <f t="shared" ca="1" si="46"/>
        <v>4.4720076225324146E-2</v>
      </c>
      <c r="W114" s="91"/>
    </row>
    <row r="115" spans="1:23" x14ac:dyDescent="0.25">
      <c r="A115">
        <f t="shared" ca="1" si="44"/>
        <v>164</v>
      </c>
      <c r="D115" s="16">
        <f t="shared" ca="1" si="47"/>
        <v>33.75</v>
      </c>
      <c r="E115" s="16">
        <f t="shared" ca="1" si="48"/>
        <v>1</v>
      </c>
      <c r="F115" s="16">
        <f t="shared" ca="1" si="49"/>
        <v>32</v>
      </c>
      <c r="I115" s="20">
        <v>32</v>
      </c>
      <c r="Q115" s="20">
        <v>32</v>
      </c>
      <c r="R115" s="91">
        <f t="shared" ca="1" si="45"/>
        <v>0.20628696822568005</v>
      </c>
      <c r="S115" s="91">
        <f t="shared" ca="1" si="46"/>
        <v>0.15705113395723114</v>
      </c>
      <c r="T115" s="91">
        <f t="shared" ca="1" si="46"/>
        <v>0.13949000513685655</v>
      </c>
      <c r="U115" s="91">
        <f t="shared" ca="1" si="46"/>
        <v>0.29310349982858863</v>
      </c>
      <c r="V115" s="91">
        <f t="shared" ca="1" si="46"/>
        <v>4.3887957256866991E-2</v>
      </c>
      <c r="W115" s="91"/>
    </row>
    <row r="116" spans="1:23" x14ac:dyDescent="0.25">
      <c r="A116">
        <f t="shared" ca="1" si="44"/>
        <v>159</v>
      </c>
      <c r="D116" s="16">
        <f t="shared" ca="1" si="47"/>
        <v>32</v>
      </c>
      <c r="E116" s="16">
        <f t="shared" ca="1" si="48"/>
        <v>1</v>
      </c>
      <c r="F116" s="16">
        <f t="shared" ca="1" si="49"/>
        <v>33</v>
      </c>
      <c r="I116" s="20">
        <v>33</v>
      </c>
      <c r="Q116" s="20">
        <v>33</v>
      </c>
      <c r="R116" s="91">
        <f t="shared" ca="1" si="45"/>
        <v>0.2031245611295735</v>
      </c>
      <c r="S116" s="91">
        <f ca="1">IF($I116&lt;=$D$82,LARGE(S$6:S$59,$I116),"")</f>
        <v>0.14394011741826571</v>
      </c>
      <c r="T116" s="91">
        <f ca="1">IF($I116&lt;=$D$82,LARGE(T$6:T$59,$I116),"")</f>
        <v>0.13684148590911654</v>
      </c>
      <c r="U116" s="91">
        <f t="shared" ca="1" si="46"/>
        <v>0.28897306351090912</v>
      </c>
      <c r="V116" s="91">
        <f t="shared" ca="1" si="46"/>
        <v>3.5160034359467851E-2</v>
      </c>
      <c r="W116" s="91"/>
    </row>
    <row r="117" spans="1:23" x14ac:dyDescent="0.25">
      <c r="A117">
        <f t="shared" ca="1" si="44"/>
        <v>143</v>
      </c>
      <c r="D117" s="16">
        <f t="shared" ca="1" si="47"/>
        <v>31</v>
      </c>
      <c r="E117" s="16">
        <f t="shared" ca="1" si="48"/>
        <v>1</v>
      </c>
      <c r="F117" s="16">
        <f t="shared" ca="1" si="49"/>
        <v>34</v>
      </c>
      <c r="I117" s="20">
        <v>34</v>
      </c>
      <c r="Q117" s="20">
        <v>34</v>
      </c>
      <c r="R117" s="91">
        <f t="shared" ca="1" si="45"/>
        <v>0.20082020519837165</v>
      </c>
      <c r="S117" s="91">
        <f ca="1">IF($I117&lt;=$D$82,LARGE(S$6:S$59,$I117),"")</f>
        <v>0.14062594695235534</v>
      </c>
      <c r="T117" s="91">
        <f t="shared" ref="T117:T128" ca="1" si="50">IF($I117&lt;=$D$82,LARGE(T$6:T$59,$I117),"")</f>
        <v>0.13483076952522177</v>
      </c>
      <c r="U117" s="91">
        <f t="shared" ref="U117:U128" ca="1" si="51">IF($I117&lt;=$D$82,LARGE(U$6:U$59,$I117),"")</f>
        <v>0.25842744134958689</v>
      </c>
      <c r="V117" s="91">
        <f t="shared" ref="V117:V128" ca="1" si="52">IF($I117&lt;=$D$82,LARGE(V$6:V$59,$I117),"")</f>
        <v>3.4843970783598917E-2</v>
      </c>
      <c r="W117" s="91"/>
    </row>
    <row r="118" spans="1:23" x14ac:dyDescent="0.25">
      <c r="A118">
        <f t="shared" ca="1" si="44"/>
        <v>104</v>
      </c>
      <c r="D118" s="16">
        <f t="shared" ca="1" si="47"/>
        <v>30</v>
      </c>
      <c r="E118" s="16">
        <f t="shared" ca="1" si="48"/>
        <v>1</v>
      </c>
      <c r="F118" s="16">
        <f t="shared" ca="1" si="49"/>
        <v>35</v>
      </c>
      <c r="I118" s="20">
        <v>35</v>
      </c>
      <c r="Q118" s="20">
        <v>35</v>
      </c>
      <c r="R118" s="91">
        <f t="shared" ca="1" si="45"/>
        <v>0.19697037564706035</v>
      </c>
      <c r="S118" s="91">
        <f ca="1">IF($I118&lt;=$D$82,LARGE(S$6:S$59,$I118),"")</f>
        <v>0.13097378113895616</v>
      </c>
      <c r="T118" s="91">
        <f t="shared" ca="1" si="50"/>
        <v>0.12167235911986833</v>
      </c>
      <c r="U118" s="91">
        <f t="shared" ca="1" si="51"/>
        <v>0.24647849963112745</v>
      </c>
      <c r="V118" s="91">
        <f t="shared" ca="1" si="52"/>
        <v>3.3159624783959243E-2</v>
      </c>
      <c r="W118" s="91"/>
    </row>
    <row r="119" spans="1:23" x14ac:dyDescent="0.25">
      <c r="A119">
        <f t="shared" ca="1" si="44"/>
        <v>101</v>
      </c>
      <c r="D119" s="16">
        <f t="shared" ca="1" si="47"/>
        <v>29</v>
      </c>
      <c r="E119" s="16">
        <f t="shared" ca="1" si="48"/>
        <v>1</v>
      </c>
      <c r="F119" s="16">
        <f t="shared" ca="1" si="49"/>
        <v>36</v>
      </c>
      <c r="I119" s="20">
        <v>36</v>
      </c>
      <c r="Q119" s="20">
        <v>36</v>
      </c>
      <c r="R119" s="91">
        <f t="shared" ca="1" si="45"/>
        <v>0.19469040268703722</v>
      </c>
      <c r="S119" s="91">
        <f ca="1">IF($I119&lt;=$D$82,LARGE(S$6:S$59,$I119),"")</f>
        <v>0.12499958973890084</v>
      </c>
      <c r="T119" s="91">
        <f t="shared" ca="1" si="50"/>
        <v>0.11920472123611971</v>
      </c>
      <c r="U119" s="91">
        <f t="shared" ca="1" si="51"/>
        <v>0.23772043560702175</v>
      </c>
      <c r="V119" s="91">
        <f t="shared" ca="1" si="52"/>
        <v>2.7188736559447844E-2</v>
      </c>
      <c r="W119" s="91"/>
    </row>
    <row r="120" spans="1:23" x14ac:dyDescent="0.25">
      <c r="A120">
        <f t="shared" ca="1" si="44"/>
        <v>112</v>
      </c>
      <c r="D120" s="16">
        <f t="shared" ca="1" si="47"/>
        <v>28</v>
      </c>
      <c r="E120" s="16">
        <f t="shared" ca="1" si="48"/>
        <v>1</v>
      </c>
      <c r="F120" s="16">
        <f t="shared" ca="1" si="49"/>
        <v>37</v>
      </c>
      <c r="I120" s="20">
        <v>37</v>
      </c>
      <c r="Q120" s="20">
        <v>37</v>
      </c>
      <c r="R120" s="91">
        <f t="shared" ca="1" si="45"/>
        <v>0.17901278469007173</v>
      </c>
      <c r="S120" s="91">
        <f ca="1">IF($I120&lt;=$D$82,LARGE(S$6:S$59,$I120),"")</f>
        <v>0.12195078647170514</v>
      </c>
      <c r="T120" s="91">
        <f t="shared" ca="1" si="50"/>
        <v>0.11741734438131667</v>
      </c>
      <c r="U120" s="91">
        <f t="shared" ca="1" si="51"/>
        <v>0.22516587165449387</v>
      </c>
      <c r="V120" s="91">
        <f t="shared" ca="1" si="52"/>
        <v>2.6840834962461851E-2</v>
      </c>
      <c r="W120" s="91"/>
    </row>
    <row r="121" spans="1:23" x14ac:dyDescent="0.25">
      <c r="A121">
        <f t="shared" ca="1" si="44"/>
        <v>146</v>
      </c>
      <c r="D121" s="16">
        <f t="shared" ca="1" si="47"/>
        <v>27</v>
      </c>
      <c r="E121" s="16">
        <f t="shared" ca="1" si="48"/>
        <v>1</v>
      </c>
      <c r="F121" s="16">
        <f t="shared" ca="1" si="49"/>
        <v>38</v>
      </c>
      <c r="I121" s="20">
        <v>38</v>
      </c>
      <c r="Q121" s="20">
        <v>38</v>
      </c>
      <c r="R121" s="91">
        <f t="shared" ca="1" si="45"/>
        <v>0.1672856353131433</v>
      </c>
      <c r="S121" s="91">
        <f t="shared" ref="S121:S128" ca="1" si="53">IF($I121&lt;=$D$82,LARGE(S$6:S$59,$I121),"")</f>
        <v>0.11851887477943741</v>
      </c>
      <c r="T121" s="91">
        <f t="shared" ca="1" si="50"/>
        <v>0.10000087856778869</v>
      </c>
      <c r="U121" s="91">
        <f t="shared" ca="1" si="51"/>
        <v>0.19999943406641865</v>
      </c>
      <c r="V121" s="91">
        <f t="shared" ca="1" si="52"/>
        <v>2.430048310011448E-2</v>
      </c>
    </row>
    <row r="122" spans="1:23" x14ac:dyDescent="0.25">
      <c r="A122">
        <f t="shared" ca="1" si="44"/>
        <v>157</v>
      </c>
      <c r="D122" s="16">
        <f t="shared" ca="1" si="47"/>
        <v>26.75</v>
      </c>
      <c r="E122" s="16">
        <f t="shared" ca="1" si="48"/>
        <v>1</v>
      </c>
      <c r="F122" s="16">
        <f t="shared" ca="1" si="49"/>
        <v>39</v>
      </c>
      <c r="I122" s="20">
        <v>39</v>
      </c>
      <c r="Q122" s="20">
        <v>39</v>
      </c>
      <c r="R122" s="91">
        <f t="shared" ca="1" si="45"/>
        <v>0.16666722028840467</v>
      </c>
      <c r="S122" s="91">
        <f t="shared" ca="1" si="53"/>
        <v>0.11152360197090987</v>
      </c>
      <c r="T122" s="91">
        <f t="shared" ca="1" si="50"/>
        <v>9.8590680876757514E-2</v>
      </c>
      <c r="U122" s="91">
        <f t="shared" ca="1" si="51"/>
        <v>0.18764786656108581</v>
      </c>
      <c r="V122" s="91">
        <f t="shared" ca="1" si="52"/>
        <v>1.7500205805997319E-2</v>
      </c>
    </row>
    <row r="123" spans="1:23" x14ac:dyDescent="0.25">
      <c r="A123">
        <f t="shared" ca="1" si="44"/>
        <v>165</v>
      </c>
      <c r="D123" s="16">
        <f t="shared" ca="1" si="47"/>
        <v>26.25</v>
      </c>
      <c r="E123" s="16">
        <f t="shared" ca="1" si="48"/>
        <v>1</v>
      </c>
      <c r="F123" s="16">
        <f t="shared" ca="1" si="49"/>
        <v>40</v>
      </c>
      <c r="I123" s="20">
        <v>40</v>
      </c>
      <c r="Q123" s="20">
        <v>40</v>
      </c>
      <c r="R123" s="91">
        <f t="shared" ca="1" si="45"/>
        <v>0.16326479306544645</v>
      </c>
      <c r="S123" s="91">
        <f t="shared" ca="1" si="53"/>
        <v>0.10652966899475905</v>
      </c>
      <c r="T123" s="91">
        <f t="shared" ca="1" si="50"/>
        <v>9.3828142678731782E-2</v>
      </c>
      <c r="U123" s="91">
        <f t="shared" ca="1" si="51"/>
        <v>0.17500052056176948</v>
      </c>
      <c r="V123" s="91">
        <f t="shared" ca="1" si="52"/>
        <v>1.355218357214895E-2</v>
      </c>
    </row>
    <row r="124" spans="1:23" x14ac:dyDescent="0.25">
      <c r="A124">
        <f t="shared" ca="1" si="44"/>
        <v>161</v>
      </c>
      <c r="D124" s="16">
        <f t="shared" ca="1" si="47"/>
        <v>24.5</v>
      </c>
      <c r="E124" s="16">
        <f t="shared" ca="1" si="48"/>
        <v>1</v>
      </c>
      <c r="F124" s="16">
        <f t="shared" ca="1" si="49"/>
        <v>41</v>
      </c>
      <c r="I124" s="20">
        <v>41</v>
      </c>
      <c r="Q124" s="20">
        <v>41</v>
      </c>
      <c r="R124" s="91">
        <f t="shared" ca="1" si="45"/>
        <v>0.16190451005258907</v>
      </c>
      <c r="S124" s="91">
        <f t="shared" ca="1" si="53"/>
        <v>0.10204078607162669</v>
      </c>
      <c r="T124" s="91">
        <f t="shared" ca="1" si="50"/>
        <v>9.0534419614597683E-2</v>
      </c>
      <c r="U124" s="91">
        <f t="shared" ca="1" si="51"/>
        <v>0.14969095322906129</v>
      </c>
      <c r="V124" s="91">
        <f t="shared" ca="1" si="52"/>
        <v>1.06665808085882E-2</v>
      </c>
    </row>
    <row r="125" spans="1:23" x14ac:dyDescent="0.25">
      <c r="A125">
        <f t="shared" ca="1" si="44"/>
        <v>160</v>
      </c>
      <c r="D125" s="16">
        <f t="shared" ca="1" si="47"/>
        <v>23.75</v>
      </c>
      <c r="E125" s="16">
        <f t="shared" ca="1" si="48"/>
        <v>1</v>
      </c>
      <c r="F125" s="16">
        <f t="shared" ca="1" si="49"/>
        <v>42</v>
      </c>
      <c r="I125" s="20">
        <v>42</v>
      </c>
      <c r="Q125" s="20">
        <v>42</v>
      </c>
      <c r="R125" s="91">
        <f t="shared" ca="1" si="45"/>
        <v>0.15819129416615271</v>
      </c>
      <c r="S125" s="91">
        <f t="shared" ca="1" si="53"/>
        <v>9.6386519255648381E-2</v>
      </c>
      <c r="T125" s="91">
        <f t="shared" ca="1" si="50"/>
        <v>6.6667463056723691E-2</v>
      </c>
      <c r="U125" s="91">
        <f t="shared" ca="1" si="51"/>
        <v>0.11111175973032417</v>
      </c>
      <c r="V125" s="91">
        <f t="shared" ca="1" si="52"/>
        <v>1.0193715650374186E-2</v>
      </c>
    </row>
    <row r="126" spans="1:23" x14ac:dyDescent="0.25">
      <c r="A126">
        <f t="shared" ca="1" si="44"/>
        <v>145</v>
      </c>
      <c r="D126" s="16">
        <f t="shared" ca="1" si="47"/>
        <v>22.25</v>
      </c>
      <c r="E126" s="16">
        <f t="shared" ca="1" si="48"/>
        <v>1</v>
      </c>
      <c r="F126" s="16">
        <f t="shared" ca="1" si="49"/>
        <v>43</v>
      </c>
      <c r="I126" s="20">
        <v>43</v>
      </c>
      <c r="Q126" s="20">
        <v>43</v>
      </c>
      <c r="R126" s="91">
        <f t="shared" ca="1" si="45"/>
        <v>0.15624952850663357</v>
      </c>
      <c r="S126" s="91">
        <f t="shared" ca="1" si="53"/>
        <v>9.2592940871660936E-2</v>
      </c>
      <c r="T126" s="91">
        <f t="shared" ca="1" si="50"/>
        <v>5.7692784718536422E-2</v>
      </c>
      <c r="U126" s="91">
        <f t="shared" ca="1" si="51"/>
        <v>0.11111019447815383</v>
      </c>
      <c r="V126" s="91">
        <f t="shared" ca="1" si="52"/>
        <v>7.407434785597705E-3</v>
      </c>
    </row>
    <row r="127" spans="1:23" x14ac:dyDescent="0.25">
      <c r="A127">
        <f t="shared" ca="1" si="44"/>
        <v>110</v>
      </c>
      <c r="D127" s="16">
        <f t="shared" ca="1" si="47"/>
        <v>20</v>
      </c>
      <c r="E127" s="16">
        <f ca="1">IF($I127&lt;=$D$82,COUNTIF(D$84:D$128,D127),"")</f>
        <v>2</v>
      </c>
      <c r="F127" s="16">
        <f ca="1">IF($I127&lt;=$D$82,RANK(D127,D$84:D$128),"")</f>
        <v>44</v>
      </c>
      <c r="I127" s="20">
        <v>44</v>
      </c>
      <c r="Q127" s="20">
        <v>44</v>
      </c>
      <c r="R127" s="91">
        <f t="shared" ca="1" si="45"/>
        <v>0.14093918961961455</v>
      </c>
      <c r="S127" s="91">
        <f t="shared" ca="1" si="53"/>
        <v>8.4905953182308577E-2</v>
      </c>
      <c r="T127" s="91">
        <f t="shared" ca="1" si="50"/>
        <v>5.3333054957774982E-2</v>
      </c>
      <c r="U127" s="91">
        <f t="shared" ca="1" si="51"/>
        <v>0.1086424111076944</v>
      </c>
      <c r="V127" s="91">
        <f t="shared" ca="1" si="52"/>
        <v>4.8010500100520688E-3</v>
      </c>
    </row>
    <row r="128" spans="1:23" x14ac:dyDescent="0.25">
      <c r="A128">
        <f t="shared" ca="1" si="44"/>
        <v>110</v>
      </c>
      <c r="D128" s="16">
        <f t="shared" ca="1" si="47"/>
        <v>20</v>
      </c>
      <c r="E128" s="16">
        <f ca="1">IF($I128&lt;=$D$82,COUNTIF(D$84:D$128,D128),"")</f>
        <v>2</v>
      </c>
      <c r="F128" s="16">
        <f ca="1">IF($I128&lt;=$D$82,RANK(D128,D$84:D$128),"")</f>
        <v>44</v>
      </c>
      <c r="I128" s="20">
        <v>45</v>
      </c>
      <c r="Q128" s="20">
        <v>45</v>
      </c>
      <c r="R128" s="91">
        <f t="shared" ca="1" si="45"/>
        <v>0.13793023609788874</v>
      </c>
      <c r="S128" s="91">
        <f t="shared" ca="1" si="53"/>
        <v>7.5145349068279549E-2</v>
      </c>
      <c r="T128" s="91">
        <f t="shared" ca="1" si="50"/>
        <v>4.3209197853625439E-2</v>
      </c>
      <c r="U128" s="91">
        <f t="shared" ca="1" si="51"/>
        <v>7.3717076817586838E-2</v>
      </c>
      <c r="V128" s="91">
        <f t="shared" ca="1" si="52"/>
        <v>4.2529434429168494E-3</v>
      </c>
    </row>
    <row r="130" spans="17:22" x14ac:dyDescent="0.25">
      <c r="Q130" s="20">
        <v>1</v>
      </c>
      <c r="R130" t="str">
        <f t="shared" ref="R130:R166" ca="1" si="54">IF(R168=1,INDEX(Loc_name_short,MATCH(INDEX(summary_loc,MATCH(R84,R$6:R$59,0)),loc_ID,0)),"")</f>
        <v>Apache &amp; College</v>
      </c>
      <c r="S130" t="str">
        <f t="shared" ref="S130:U149" ca="1" si="55">IF(S168=1,INDEX(Loc_name_short,MATCH(INDEX(summary_loc,MATCH(S84,S$6:S$59,0)),loc_ID,0)),"")</f>
        <v>Curry &amp; Mill</v>
      </c>
      <c r="T130" t="str">
        <f t="shared" ca="1" si="55"/>
        <v>Apache &amp; Rural</v>
      </c>
      <c r="U130" t="str">
        <f t="shared" ca="1" si="55"/>
        <v>Bway &amp; Rural</v>
      </c>
      <c r="V130" t="str">
        <f t="shared" ref="V130" ca="1" si="56">IF(V168=1,INDEX(Loc_name_short,MATCH(INDEX(summary_loc,MATCH(V84,V$6:V$59,0)),loc_ID,0)),"")</f>
        <v>Bway &amp; McClntk</v>
      </c>
    </row>
    <row r="131" spans="17:22" x14ac:dyDescent="0.25">
      <c r="Q131" s="20">
        <v>2</v>
      </c>
      <c r="R131" t="str">
        <f t="shared" ca="1" si="54"/>
        <v>10th &amp; Mill</v>
      </c>
      <c r="S131" t="str">
        <f t="shared" ca="1" si="55"/>
        <v>Crosscut &amp; Mill</v>
      </c>
      <c r="T131" t="str">
        <f t="shared" ca="1" si="55"/>
        <v>Baseline &amp; Western</v>
      </c>
      <c r="U131" t="str">
        <f t="shared" ca="1" si="55"/>
        <v>So. &amp; Mill</v>
      </c>
      <c r="V131" t="str">
        <f t="shared" ref="V131" ca="1" si="57">IF(V169=1,INDEX(Loc_name_short,MATCH(INDEX(summary_loc,MATCH(V85,V$6:V$59,0)),loc_ID,0)),"")</f>
        <v>Bway &amp; Rural</v>
      </c>
    </row>
    <row r="132" spans="17:22" x14ac:dyDescent="0.25">
      <c r="Q132" s="20">
        <v>3</v>
      </c>
      <c r="R132" t="str">
        <f t="shared" ca="1" si="54"/>
        <v>5th &amp; Farmer</v>
      </c>
      <c r="S132" t="str">
        <f t="shared" ca="1" si="55"/>
        <v>Canal &amp; McClntk</v>
      </c>
      <c r="T132" t="str">
        <f t="shared" ca="1" si="55"/>
        <v>Bway &amp; McClntk</v>
      </c>
      <c r="U132" t="str">
        <f t="shared" ca="1" si="55"/>
        <v>Univ &amp; Price</v>
      </c>
      <c r="V132" t="str">
        <f t="shared" ref="V132" ca="1" si="58">IF(V170=1,INDEX(Loc_name_short,MATCH(INDEX(summary_loc,MATCH(V86,V$6:V$59,0)),loc_ID,0)),"")</f>
        <v>So. &amp; Mill</v>
      </c>
    </row>
    <row r="133" spans="17:22" x14ac:dyDescent="0.25">
      <c r="Q133" s="20">
        <v>4</v>
      </c>
      <c r="R133" t="str">
        <f t="shared" ca="1" si="54"/>
        <v>Univ &amp; Ash</v>
      </c>
      <c r="S133" t="str">
        <f t="shared" ca="1" si="55"/>
        <v>Canal &amp; Rural</v>
      </c>
      <c r="T133" t="str">
        <f t="shared" ca="1" si="55"/>
        <v>Lemon &amp; Rural</v>
      </c>
      <c r="U133" t="str">
        <f t="shared" ca="1" si="55"/>
        <v>Bway &amp; McClntk</v>
      </c>
      <c r="V133" t="str">
        <f t="shared" ref="V133" ca="1" si="59">IF(V171=1,INDEX(Loc_name_short,MATCH(INDEX(summary_loc,MATCH(V87,V$6:V$59,0)),loc_ID,0)),"")</f>
        <v>Univ &amp; Price</v>
      </c>
    </row>
    <row r="134" spans="17:22" x14ac:dyDescent="0.25">
      <c r="Q134" s="20">
        <v>5</v>
      </c>
      <c r="R134" t="str">
        <f t="shared" ca="1" si="54"/>
        <v>Univ &amp; Rural</v>
      </c>
      <c r="S134" t="str">
        <f t="shared" ca="1" si="55"/>
        <v>60 Fwy &amp; College</v>
      </c>
      <c r="T134" t="str">
        <f t="shared" ca="1" si="55"/>
        <v>Univ &amp; College</v>
      </c>
      <c r="U134" t="str">
        <f t="shared" ca="1" si="55"/>
        <v>So. &amp; McClntk</v>
      </c>
      <c r="V134" t="str">
        <f t="shared" ref="V134" ca="1" si="60">IF(V172=1,INDEX(Loc_name_short,MATCH(INDEX(summary_loc,MATCH(V88,V$6:V$59,0)),loc_ID,0)),"")</f>
        <v>Baseline &amp; Western</v>
      </c>
    </row>
    <row r="135" spans="17:22" x14ac:dyDescent="0.25">
      <c r="Q135" s="20">
        <v>6</v>
      </c>
      <c r="R135" t="str">
        <f t="shared" ca="1" si="54"/>
        <v>13th &amp; Mill</v>
      </c>
      <c r="S135" t="str">
        <f t="shared" ca="1" si="55"/>
        <v>Curry &amp; College</v>
      </c>
      <c r="T135" t="str">
        <f t="shared" ca="1" si="55"/>
        <v>Univ &amp; Rsvlt</v>
      </c>
      <c r="U135" t="str">
        <f t="shared" ca="1" si="55"/>
        <v>So. &amp; Rural</v>
      </c>
      <c r="V135" t="str">
        <f t="shared" ref="V135" ca="1" si="61">IF(V173=1,INDEX(Loc_name_short,MATCH(INDEX(summary_loc,MATCH(V89,V$6:V$59,0)),loc_ID,0)),"")</f>
        <v>So. &amp; Rural</v>
      </c>
    </row>
    <row r="136" spans="17:22" x14ac:dyDescent="0.25">
      <c r="Q136" s="20">
        <v>7</v>
      </c>
      <c r="R136" t="str">
        <f t="shared" ca="1" si="54"/>
        <v>Lemon &amp; Rural</v>
      </c>
      <c r="S136" t="str">
        <f t="shared" ca="1" si="55"/>
        <v>So. &amp; Hardy</v>
      </c>
      <c r="T136" t="str">
        <f t="shared" ca="1" si="55"/>
        <v>Univ &amp; Dorsey</v>
      </c>
      <c r="U136" t="str">
        <f t="shared" ca="1" si="55"/>
        <v>Rio Sal. &amp; Rural</v>
      </c>
      <c r="V136" t="str">
        <f t="shared" ref="V136" ca="1" si="62">IF(V174=1,INDEX(Loc_name_short,MATCH(INDEX(summary_loc,MATCH(V90,V$6:V$59,0)),loc_ID,0)),"")</f>
        <v>Apache &amp; Rural</v>
      </c>
    </row>
    <row r="137" spans="17:22" x14ac:dyDescent="0.25">
      <c r="Q137" s="20">
        <v>8</v>
      </c>
      <c r="R137" t="str">
        <f t="shared" ca="1" si="54"/>
        <v>Bway &amp; Mill</v>
      </c>
      <c r="S137" t="str">
        <f t="shared" ca="1" si="55"/>
        <v>Lake &amp; TCA Bridge</v>
      </c>
      <c r="T137" t="str">
        <f t="shared" ca="1" si="55"/>
        <v>Univ &amp; McClntk</v>
      </c>
      <c r="U137" t="str">
        <f t="shared" ca="1" si="55"/>
        <v>Univ &amp; McClntk</v>
      </c>
      <c r="V137" t="str">
        <f t="shared" ref="V137" ca="1" si="63">IF(V175=1,INDEX(Loc_name_short,MATCH(INDEX(summary_loc,MATCH(V91,V$6:V$59,0)),loc_ID,0)),"")</f>
        <v>So. &amp; McClntk</v>
      </c>
    </row>
    <row r="138" spans="17:22" x14ac:dyDescent="0.25">
      <c r="Q138" s="20">
        <v>9</v>
      </c>
      <c r="R138" t="str">
        <f t="shared" ca="1" si="54"/>
        <v>Bway &amp; College</v>
      </c>
      <c r="S138" t="str">
        <f t="shared" ca="1" si="55"/>
        <v>McKlps &amp; Greenbelt</v>
      </c>
      <c r="T138" t="str">
        <f t="shared" ca="1" si="55"/>
        <v>So. &amp; Mill</v>
      </c>
      <c r="U138" t="str">
        <f t="shared" ca="1" si="55"/>
        <v>Baseline &amp; Western</v>
      </c>
      <c r="V138" t="str">
        <f t="shared" ref="V138" ca="1" si="64">IF(V176=1,INDEX(Loc_name_short,MATCH(INDEX(summary_loc,MATCH(V92,V$6:V$59,0)),loc_ID,0)),"")</f>
        <v>Univ &amp; McClntk</v>
      </c>
    </row>
    <row r="139" spans="17:22" x14ac:dyDescent="0.25">
      <c r="Q139" s="20">
        <v>10</v>
      </c>
      <c r="R139" t="str">
        <f t="shared" ca="1" si="54"/>
        <v>Canal &amp; McClntk</v>
      </c>
      <c r="S139" t="str">
        <f t="shared" ca="1" si="55"/>
        <v>Bway &amp; Hardy</v>
      </c>
      <c r="T139" t="str">
        <f t="shared" ca="1" si="55"/>
        <v>Bway &amp; Rural</v>
      </c>
      <c r="U139" t="str">
        <f t="shared" ca="1" si="55"/>
        <v>Lemon &amp; Rural</v>
      </c>
      <c r="V139" t="str">
        <f t="shared" ref="V139" ca="1" si="65">IF(V177=1,INDEX(Loc_name_short,MATCH(INDEX(summary_loc,MATCH(V93,V$6:V$59,0)),loc_ID,0)),"")</f>
        <v>Lemon &amp; Rural</v>
      </c>
    </row>
    <row r="140" spans="17:22" x14ac:dyDescent="0.25">
      <c r="Q140" s="20">
        <v>11</v>
      </c>
      <c r="R140" t="str">
        <f t="shared" ca="1" si="54"/>
        <v>Univ &amp; Mill</v>
      </c>
      <c r="S140" t="str">
        <f t="shared" ca="1" si="55"/>
        <v>Rio Sal. &amp; Mill</v>
      </c>
      <c r="T140" t="str">
        <f t="shared" ca="1" si="55"/>
        <v>Univ &amp; Price</v>
      </c>
      <c r="U140" t="str">
        <f t="shared" ca="1" si="55"/>
        <v>Baseline &amp; Mill</v>
      </c>
      <c r="V140" t="str">
        <f t="shared" ref="V140" ca="1" si="66">IF(V178=1,INDEX(Loc_name_short,MATCH(INDEX(summary_loc,MATCH(V94,V$6:V$59,0)),loc_ID,0)),"")</f>
        <v>Rio Sal. &amp; Rural</v>
      </c>
    </row>
    <row r="141" spans="17:22" x14ac:dyDescent="0.25">
      <c r="Q141" s="20">
        <v>12</v>
      </c>
      <c r="R141" t="str">
        <f t="shared" ca="1" si="54"/>
        <v>Univ &amp; Farmer</v>
      </c>
      <c r="S141" t="str">
        <f t="shared" ca="1" si="55"/>
        <v>So. &amp; College</v>
      </c>
      <c r="T141" t="str">
        <f t="shared" ca="1" si="55"/>
        <v>So. &amp; Rural</v>
      </c>
      <c r="U141" t="str">
        <f t="shared" ca="1" si="55"/>
        <v>Bway &amp; Mill</v>
      </c>
      <c r="V141" t="str">
        <f t="shared" ref="V141" ca="1" si="67">IF(V179=1,INDEX(Loc_name_short,MATCH(INDEX(summary_loc,MATCH(V95,V$6:V$59,0)),loc_ID,0)),"")</f>
        <v>Rio Sal. &amp; McClntk</v>
      </c>
    </row>
    <row r="142" spans="17:22" x14ac:dyDescent="0.25">
      <c r="Q142" s="20">
        <v>13</v>
      </c>
      <c r="R142" t="str">
        <f t="shared" ca="1" si="54"/>
        <v>Univ &amp; College</v>
      </c>
      <c r="S142" t="str">
        <f t="shared" ca="1" si="55"/>
        <v>Alameda &amp; Mill</v>
      </c>
      <c r="T142" t="str">
        <f t="shared" ca="1" si="55"/>
        <v>Univ &amp; Rural</v>
      </c>
      <c r="U142" t="str">
        <f t="shared" ca="1" si="55"/>
        <v>Apache &amp; Rural</v>
      </c>
      <c r="V142" t="str">
        <f t="shared" ref="V142" ca="1" si="68">IF(V180=1,INDEX(Loc_name_short,MATCH(INDEX(summary_loc,MATCH(V96,V$6:V$59,0)),loc_ID,0)),"")</f>
        <v>Univ &amp; Dorsey</v>
      </c>
    </row>
    <row r="143" spans="17:22" x14ac:dyDescent="0.25">
      <c r="Q143" s="20">
        <v>14</v>
      </c>
      <c r="R143" t="str">
        <f t="shared" ca="1" si="54"/>
        <v>13th &amp; Hardy</v>
      </c>
      <c r="S143" t="str">
        <f t="shared" ca="1" si="55"/>
        <v>Alameda &amp; McClntk</v>
      </c>
      <c r="T143" t="str">
        <f t="shared" ca="1" si="55"/>
        <v>So. &amp; McClntk</v>
      </c>
      <c r="U143" t="str">
        <f t="shared" ca="1" si="55"/>
        <v>Rio Sal. &amp; McClntk</v>
      </c>
      <c r="V143" t="str">
        <f t="shared" ref="V143" ca="1" si="69">IF(V181=1,INDEX(Loc_name_short,MATCH(INDEX(summary_loc,MATCH(V97,V$6:V$59,0)),loc_ID,0)),"")</f>
        <v>Univ &amp; Rsvlt</v>
      </c>
    </row>
    <row r="144" spans="17:22" x14ac:dyDescent="0.25">
      <c r="Q144" s="20">
        <v>15</v>
      </c>
      <c r="R144" t="str">
        <f t="shared" ca="1" si="54"/>
        <v>Bway &amp; Hardy</v>
      </c>
      <c r="S144" t="str">
        <f t="shared" ca="1" si="55"/>
        <v>Bway &amp; College</v>
      </c>
      <c r="T144" t="str">
        <f t="shared" ca="1" si="55"/>
        <v>Apache &amp; Dorsey</v>
      </c>
      <c r="U144" t="str">
        <f t="shared" ca="1" si="55"/>
        <v>5th &amp; Priest</v>
      </c>
      <c r="V144" t="str">
        <f t="shared" ref="V144" ca="1" si="70">IF(V182=1,INDEX(Loc_name_short,MATCH(INDEX(summary_loc,MATCH(V98,V$6:V$59,0)),loc_ID,0)),"")</f>
        <v>5th &amp; Priest</v>
      </c>
    </row>
    <row r="145" spans="17:22" x14ac:dyDescent="0.25">
      <c r="Q145" s="20">
        <v>16</v>
      </c>
      <c r="R145" t="str">
        <f t="shared" ca="1" si="54"/>
        <v>60 Fwy &amp; College</v>
      </c>
      <c r="S145" t="str">
        <f t="shared" ca="1" si="55"/>
        <v>Alameda &amp; Rural</v>
      </c>
      <c r="T145" t="str">
        <f t="shared" ca="1" si="55"/>
        <v>Rio Sal. &amp; McClntk</v>
      </c>
      <c r="U145" t="str">
        <f t="shared" ca="1" si="55"/>
        <v>Bway &amp; Rsvlt</v>
      </c>
      <c r="V145" t="str">
        <f t="shared" ref="V145" ca="1" si="71">IF(V183=1,INDEX(Loc_name_short,MATCH(INDEX(summary_loc,MATCH(V99,V$6:V$59,0)),loc_ID,0)),"")</f>
        <v>Univ &amp; Priest</v>
      </c>
    </row>
    <row r="146" spans="17:22" x14ac:dyDescent="0.25">
      <c r="Q146" s="20">
        <v>17</v>
      </c>
      <c r="R146" t="str">
        <f t="shared" ca="1" si="54"/>
        <v>Alameda &amp; Mill</v>
      </c>
      <c r="S146" t="str">
        <f t="shared" ca="1" si="55"/>
        <v>Rio Sal. &amp; McClntk</v>
      </c>
      <c r="T146" t="str">
        <f t="shared" ca="1" si="55"/>
        <v>Univ &amp; Farmer</v>
      </c>
      <c r="U146" t="str">
        <f t="shared" ca="1" si="55"/>
        <v>Alameda &amp; McClntk</v>
      </c>
      <c r="V146" t="str">
        <f t="shared" ref="V146" ca="1" si="72">IF(V184=1,INDEX(Loc_name_short,MATCH(INDEX(summary_loc,MATCH(V100,V$6:V$59,0)),loc_ID,0)),"")</f>
        <v>Apache &amp; Dorsey</v>
      </c>
    </row>
    <row r="147" spans="17:22" x14ac:dyDescent="0.25">
      <c r="Q147" s="20">
        <v>18</v>
      </c>
      <c r="R147" t="str">
        <f t="shared" ca="1" si="54"/>
        <v>5th &amp; Priest</v>
      </c>
      <c r="S147" t="str">
        <f t="shared" ca="1" si="55"/>
        <v>Rio Sal. &amp; Rural</v>
      </c>
      <c r="T147" t="str">
        <f t="shared" ca="1" si="55"/>
        <v>Univ &amp; Priest</v>
      </c>
      <c r="U147" t="str">
        <f t="shared" ca="1" si="55"/>
        <v>Univ &amp; Priest</v>
      </c>
      <c r="V147" t="str">
        <f t="shared" ref="V147" ca="1" si="73">IF(V185=1,INDEX(Loc_name_short,MATCH(INDEX(summary_loc,MATCH(V101,V$6:V$59,0)),loc_ID,0)),"")</f>
        <v>Bway &amp; Mill</v>
      </c>
    </row>
    <row r="148" spans="17:22" x14ac:dyDescent="0.25">
      <c r="Q148" s="20">
        <v>19</v>
      </c>
      <c r="R148" t="str">
        <f t="shared" ca="1" si="54"/>
        <v>Bway &amp; Rsvlt</v>
      </c>
      <c r="S148" t="str">
        <f t="shared" ca="1" si="55"/>
        <v>Baseline &amp; Western</v>
      </c>
      <c r="T148" t="str">
        <f t="shared" ca="1" si="55"/>
        <v>Rio Sal. &amp; Rural</v>
      </c>
      <c r="U148" t="str">
        <f t="shared" ca="1" si="55"/>
        <v>Univ &amp; Dorsey</v>
      </c>
      <c r="V148" t="str">
        <f t="shared" ref="V148" ca="1" si="74">IF(V186=1,INDEX(Loc_name_short,MATCH(INDEX(summary_loc,MATCH(V102,V$6:V$59,0)),loc_ID,0)),"")</f>
        <v>Univ &amp; College</v>
      </c>
    </row>
    <row r="149" spans="17:22" x14ac:dyDescent="0.25">
      <c r="Q149" s="20">
        <v>20</v>
      </c>
      <c r="R149" t="str">
        <f t="shared" ca="1" si="54"/>
        <v>So. &amp; Mill</v>
      </c>
      <c r="S149" t="str">
        <f t="shared" ca="1" si="55"/>
        <v>13th &amp; Hardy</v>
      </c>
      <c r="T149" t="str">
        <f t="shared" ca="1" si="55"/>
        <v>Univ &amp; Mill</v>
      </c>
      <c r="U149" t="str">
        <f t="shared" ca="1" si="55"/>
        <v>So. &amp; Hardy</v>
      </c>
      <c r="V149" t="str">
        <f t="shared" ref="V149" ca="1" si="75">IF(V187=1,INDEX(Loc_name_short,MATCH(INDEX(summary_loc,MATCH(V103,V$6:V$59,0)),loc_ID,0)),"")</f>
        <v>Bway &amp; Rsvlt</v>
      </c>
    </row>
    <row r="150" spans="17:22" x14ac:dyDescent="0.25">
      <c r="Q150" s="20">
        <v>21</v>
      </c>
      <c r="R150" t="str">
        <f t="shared" ca="1" si="54"/>
        <v>5th &amp; Mill</v>
      </c>
      <c r="S150" t="str">
        <f t="shared" ref="S150:V166" ca="1" si="76">IF(S188=1,INDEX(Loc_name_short,MATCH(INDEX(summary_loc,MATCH(S104,S$6:S$59,0)),loc_ID,0)),"")</f>
        <v>Baseline &amp; Mill</v>
      </c>
      <c r="T150" t="str">
        <f t="shared" ca="1" si="76"/>
        <v>5th &amp; Priest</v>
      </c>
      <c r="U150" t="str">
        <f t="shared" ca="1" si="76"/>
        <v>Apache &amp; Dorsey</v>
      </c>
      <c r="V150" t="str">
        <f t="shared" ca="1" si="76"/>
        <v>Baseline &amp; Mill</v>
      </c>
    </row>
    <row r="151" spans="17:22" x14ac:dyDescent="0.25">
      <c r="Q151" s="20">
        <v>22</v>
      </c>
      <c r="R151" t="str">
        <f t="shared" ca="1" si="54"/>
        <v>Alameda &amp; Rural</v>
      </c>
      <c r="S151" t="str">
        <f t="shared" ca="1" si="76"/>
        <v>10th &amp; Mill</v>
      </c>
      <c r="T151" t="str">
        <f t="shared" ca="1" si="76"/>
        <v>Univ &amp; Ash</v>
      </c>
      <c r="U151" t="str">
        <f t="shared" ca="1" si="76"/>
        <v>Univ &amp; Rsvlt</v>
      </c>
      <c r="V151" t="str">
        <f t="shared" ca="1" si="76"/>
        <v>Univ &amp; Rural</v>
      </c>
    </row>
    <row r="152" spans="17:22" x14ac:dyDescent="0.25">
      <c r="Q152" s="20">
        <v>23</v>
      </c>
      <c r="R152" t="str">
        <f t="shared" ca="1" si="54"/>
        <v>Univ &amp; Dorsey</v>
      </c>
      <c r="S152" t="str">
        <f t="shared" ca="1" si="76"/>
        <v>Bway &amp; Rsvlt</v>
      </c>
      <c r="T152" t="str">
        <f t="shared" ca="1" si="76"/>
        <v>Curry &amp; Mill</v>
      </c>
      <c r="U152" t="str">
        <f t="shared" ca="1" si="76"/>
        <v>Univ &amp; Mill</v>
      </c>
      <c r="V152" t="str">
        <f t="shared" ca="1" si="76"/>
        <v>Univ &amp; Mill</v>
      </c>
    </row>
    <row r="153" spans="17:22" x14ac:dyDescent="0.25">
      <c r="Q153" s="20">
        <v>24</v>
      </c>
      <c r="R153" t="str">
        <f t="shared" ca="1" si="54"/>
        <v>Univ &amp; Rsvlt</v>
      </c>
      <c r="S153" t="str">
        <f t="shared" ca="1" si="76"/>
        <v>5th &amp; Mill</v>
      </c>
      <c r="T153" t="str">
        <f t="shared" ca="1" si="76"/>
        <v>Bway &amp; Rsvlt</v>
      </c>
      <c r="U153" t="str">
        <f t="shared" ca="1" si="76"/>
        <v>Univ &amp; Hardy</v>
      </c>
      <c r="V153" t="str">
        <f t="shared" ca="1" si="76"/>
        <v>Alameda &amp; McClntk</v>
      </c>
    </row>
    <row r="154" spans="17:22" x14ac:dyDescent="0.25">
      <c r="Q154" s="20">
        <v>25</v>
      </c>
      <c r="R154" t="str">
        <f t="shared" ca="1" si="54"/>
        <v>So. &amp; Hardy</v>
      </c>
      <c r="S154" t="str">
        <f t="shared" ca="1" si="76"/>
        <v>So. &amp; Rural</v>
      </c>
      <c r="T154" t="str">
        <f t="shared" ca="1" si="76"/>
        <v>Univ &amp; Hardy</v>
      </c>
      <c r="U154" t="str">
        <f t="shared" ca="1" si="76"/>
        <v>Bway &amp; Hardy</v>
      </c>
      <c r="V154" t="str">
        <f t="shared" ca="1" si="76"/>
        <v>Univ &amp; Farmer</v>
      </c>
    </row>
    <row r="155" spans="17:22" x14ac:dyDescent="0.25">
      <c r="Q155" s="20">
        <v>26</v>
      </c>
      <c r="R155" t="str">
        <f t="shared" ca="1" si="54"/>
        <v>So. &amp; College</v>
      </c>
      <c r="S155" t="str">
        <f t="shared" ca="1" si="76"/>
        <v>Univ &amp; Hardy</v>
      </c>
      <c r="T155" t="str">
        <f t="shared" ca="1" si="76"/>
        <v>Bway &amp; Mill</v>
      </c>
      <c r="U155" t="str">
        <f t="shared" ca="1" si="76"/>
        <v>Univ &amp; Farmer</v>
      </c>
      <c r="V155" t="str">
        <f t="shared" ca="1" si="76"/>
        <v>Univ &amp; Hardy</v>
      </c>
    </row>
    <row r="156" spans="17:22" x14ac:dyDescent="0.25">
      <c r="Q156" s="20">
        <v>27</v>
      </c>
      <c r="R156" t="str">
        <f t="shared" ca="1" si="54"/>
        <v>Lake &amp; TCA Bridge</v>
      </c>
      <c r="S156" t="str">
        <f t="shared" ca="1" si="76"/>
        <v>5th &amp; Priest</v>
      </c>
      <c r="T156" t="str">
        <f t="shared" ca="1" si="76"/>
        <v>Alameda &amp; McClntk</v>
      </c>
      <c r="U156" t="str">
        <f t="shared" ca="1" si="76"/>
        <v>Univ &amp; College</v>
      </c>
      <c r="V156" t="str">
        <f t="shared" ca="1" si="76"/>
        <v>So. &amp; Hardy</v>
      </c>
    </row>
    <row r="157" spans="17:22" x14ac:dyDescent="0.25">
      <c r="Q157" s="20">
        <v>28</v>
      </c>
      <c r="R157" t="str">
        <f t="shared" ca="1" si="54"/>
        <v>So. &amp; McClntk</v>
      </c>
      <c r="S157" t="str">
        <f t="shared" ca="1" si="76"/>
        <v>Univ &amp; Priest</v>
      </c>
      <c r="T157" t="str">
        <f t="shared" ca="1" si="76"/>
        <v>Curry &amp; College</v>
      </c>
      <c r="U157" t="str">
        <f t="shared" ca="1" si="76"/>
        <v>Alameda &amp; Rural</v>
      </c>
      <c r="V157" t="str">
        <f t="shared" ca="1" si="76"/>
        <v>Univ &amp; Ash</v>
      </c>
    </row>
    <row r="158" spans="17:22" x14ac:dyDescent="0.25">
      <c r="Q158" s="20">
        <v>29</v>
      </c>
      <c r="R158" t="str">
        <f t="shared" ca="1" si="54"/>
        <v>Bway &amp; Rural</v>
      </c>
      <c r="S158" t="str">
        <f t="shared" ca="1" si="76"/>
        <v>13th &amp; Mill</v>
      </c>
      <c r="T158" t="str">
        <f t="shared" ca="1" si="76"/>
        <v>So. &amp; Hardy</v>
      </c>
      <c r="U158" t="str">
        <f t="shared" ca="1" si="76"/>
        <v>Univ &amp; Rural</v>
      </c>
      <c r="V158" t="str">
        <f t="shared" ca="1" si="76"/>
        <v>Bway &amp; Hardy</v>
      </c>
    </row>
    <row r="159" spans="17:22" x14ac:dyDescent="0.25">
      <c r="Q159" s="20">
        <v>30</v>
      </c>
      <c r="R159" t="str">
        <f t="shared" ca="1" si="54"/>
        <v>Apache &amp; Rural</v>
      </c>
      <c r="S159" t="str">
        <f t="shared" ca="1" si="76"/>
        <v>Apache &amp; College</v>
      </c>
      <c r="T159" t="str">
        <f t="shared" ca="1" si="76"/>
        <v>13th &amp; Mill</v>
      </c>
      <c r="U159" t="str">
        <f t="shared" ca="1" si="76"/>
        <v>Univ &amp; Ash</v>
      </c>
      <c r="V159" t="str">
        <f t="shared" ca="1" si="76"/>
        <v>Curry &amp; Mill</v>
      </c>
    </row>
    <row r="160" spans="17:22" x14ac:dyDescent="0.25">
      <c r="Q160" s="20">
        <v>31</v>
      </c>
      <c r="R160" t="str">
        <f t="shared" ca="1" si="54"/>
        <v>So. &amp; Rural</v>
      </c>
      <c r="S160" t="str">
        <f t="shared" ca="1" si="76"/>
        <v>Univ &amp; Ash</v>
      </c>
      <c r="T160" t="str">
        <f t="shared" ca="1" si="76"/>
        <v>Baseline &amp; Mill</v>
      </c>
      <c r="U160" t="str">
        <f t="shared" ca="1" si="76"/>
        <v>Curry &amp; College</v>
      </c>
      <c r="V160" t="str">
        <f t="shared" ca="1" si="76"/>
        <v>Curry &amp; College</v>
      </c>
    </row>
    <row r="161" spans="17:23" x14ac:dyDescent="0.25">
      <c r="Q161" s="20">
        <v>32</v>
      </c>
      <c r="R161" t="str">
        <f t="shared" ca="1" si="54"/>
        <v>Rio Sal. &amp; Mill</v>
      </c>
      <c r="S161" t="str">
        <f t="shared" ca="1" si="76"/>
        <v>5th &amp; Farmer</v>
      </c>
      <c r="T161" t="str">
        <f t="shared" ca="1" si="76"/>
        <v>Rio Sal. &amp; Mill</v>
      </c>
      <c r="U161" t="str">
        <f t="shared" ca="1" si="76"/>
        <v>Curry &amp; Mill</v>
      </c>
      <c r="V161" t="str">
        <f t="shared" ca="1" si="76"/>
        <v>Alameda &amp; Rural</v>
      </c>
    </row>
    <row r="162" spans="17:23" x14ac:dyDescent="0.25">
      <c r="Q162" s="20">
        <v>33</v>
      </c>
      <c r="R162" t="str">
        <f t="shared" ca="1" si="54"/>
        <v>Bway &amp; McClntk</v>
      </c>
      <c r="S162" t="str">
        <f t="shared" ca="1" si="76"/>
        <v>Apache &amp; Dorsey</v>
      </c>
      <c r="T162" t="str">
        <f t="shared" ca="1" si="76"/>
        <v>Bway &amp; Hardy</v>
      </c>
      <c r="U162" t="str">
        <f t="shared" ca="1" si="76"/>
        <v>So. &amp; College</v>
      </c>
      <c r="V162" t="str">
        <f t="shared" ca="1" si="76"/>
        <v>So. &amp; College</v>
      </c>
    </row>
    <row r="163" spans="17:23" x14ac:dyDescent="0.25">
      <c r="Q163" s="20">
        <v>34</v>
      </c>
      <c r="R163" t="str">
        <f t="shared" ca="1" si="54"/>
        <v>Rio Sal. &amp; Rural</v>
      </c>
      <c r="S163" t="str">
        <f t="shared" ca="1" si="76"/>
        <v>Bway &amp; McClntk</v>
      </c>
      <c r="T163" t="str">
        <f t="shared" ca="1" si="76"/>
        <v>Alameda &amp; Mill</v>
      </c>
      <c r="U163" t="str">
        <f t="shared" ca="1" si="76"/>
        <v>Alameda &amp; Mill</v>
      </c>
      <c r="V163" t="str">
        <f t="shared" ca="1" si="76"/>
        <v>Alameda &amp; Mill</v>
      </c>
    </row>
    <row r="164" spans="17:23" x14ac:dyDescent="0.25">
      <c r="Q164" s="20">
        <v>35</v>
      </c>
      <c r="R164" t="str">
        <f t="shared" ca="1" si="54"/>
        <v>Apache &amp; Dorsey</v>
      </c>
      <c r="S164" t="str">
        <f t="shared" ca="1" si="76"/>
        <v>Univ &amp; Mill</v>
      </c>
      <c r="T164" t="str">
        <f t="shared" ca="1" si="76"/>
        <v>So. &amp; College</v>
      </c>
      <c r="U164" t="str">
        <f t="shared" ca="1" si="76"/>
        <v>Crosscut &amp; Mill</v>
      </c>
      <c r="V164" t="str">
        <f t="shared" ca="1" si="76"/>
        <v>Rio Sal. &amp; Mill</v>
      </c>
    </row>
    <row r="165" spans="17:23" x14ac:dyDescent="0.25">
      <c r="Q165" s="20">
        <v>36</v>
      </c>
      <c r="R165" t="str">
        <f t="shared" ca="1" si="54"/>
        <v>Univ &amp; Hardy</v>
      </c>
      <c r="S165" t="str">
        <f t="shared" ca="1" si="76"/>
        <v>So. &amp; Mill</v>
      </c>
      <c r="T165" t="str">
        <f t="shared" ca="1" si="76"/>
        <v>Canal &amp; McClntk</v>
      </c>
      <c r="U165" t="str">
        <f t="shared" ca="1" si="76"/>
        <v>Rio Sal. &amp; Mill</v>
      </c>
      <c r="V165" t="str">
        <f t="shared" ca="1" si="76"/>
        <v>13th &amp; Mill</v>
      </c>
    </row>
    <row r="166" spans="17:23" x14ac:dyDescent="0.25">
      <c r="Q166" s="20">
        <v>37</v>
      </c>
      <c r="R166" t="str">
        <f t="shared" ca="1" si="54"/>
        <v>Canal &amp; Rural</v>
      </c>
      <c r="S166" t="str">
        <f t="shared" ca="1" si="76"/>
        <v>Bway &amp; Rural</v>
      </c>
      <c r="T166" t="str">
        <f t="shared" ca="1" si="76"/>
        <v>Alameda &amp; Rural</v>
      </c>
      <c r="U166" t="str">
        <f t="shared" ca="1" si="76"/>
        <v>Canal &amp; McClntk</v>
      </c>
      <c r="V166" t="str">
        <f t="shared" ca="1" si="76"/>
        <v>Canal &amp; McClntk</v>
      </c>
    </row>
    <row r="168" spans="17:23" x14ac:dyDescent="0.25">
      <c r="Q168" s="20">
        <v>1</v>
      </c>
      <c r="R168" s="16">
        <f ca="1">IF($I84&lt;=$D$82,COUNTIF(R$84:R84,R84),"")</f>
        <v>1</v>
      </c>
      <c r="S168" s="16">
        <f ca="1">IF($I84&lt;=$D$82,COUNTIF(S$84:S84,S84),"")</f>
        <v>1</v>
      </c>
      <c r="T168" s="16">
        <f ca="1">IF($I84&lt;=$D$82,COUNTIF(T$84:T84,T84),"")</f>
        <v>1</v>
      </c>
      <c r="U168" s="16">
        <f ca="1">IF($I84&lt;=$D$82,COUNTIF(U$84:U84,U84),"")</f>
        <v>1</v>
      </c>
      <c r="V168" s="16">
        <f ca="1">IF($I84&lt;=$D$82,COUNTIF(V$84:V84,V84),"")</f>
        <v>1</v>
      </c>
      <c r="W168" s="16"/>
    </row>
    <row r="169" spans="17:23" x14ac:dyDescent="0.25">
      <c r="Q169" s="20">
        <v>2</v>
      </c>
      <c r="R169" s="16">
        <f ca="1">IF($I85&lt;=$D$82,COUNTIF(R$84:R85,R85),"")</f>
        <v>1</v>
      </c>
      <c r="S169" s="16">
        <f ca="1">IF($I85&lt;=$D$82,COUNTIF(S$84:S85,S85),"")</f>
        <v>1</v>
      </c>
      <c r="T169" s="16">
        <f ca="1">IF($I85&lt;=$D$82,COUNTIF(T$84:T85,T85),"")</f>
        <v>1</v>
      </c>
      <c r="U169" s="16">
        <f ca="1">IF($I85&lt;=$D$82,COUNTIF(U$84:U85,U85),"")</f>
        <v>1</v>
      </c>
      <c r="V169" s="16">
        <f ca="1">IF($I85&lt;=$D$82,COUNTIF(V$84:V85,V85),"")</f>
        <v>1</v>
      </c>
      <c r="W169" s="16"/>
    </row>
    <row r="170" spans="17:23" x14ac:dyDescent="0.25">
      <c r="Q170" s="20">
        <v>3</v>
      </c>
      <c r="R170" s="16">
        <f ca="1">IF($I86&lt;=$D$82,COUNTIF(R$84:R86,R86),"")</f>
        <v>1</v>
      </c>
      <c r="S170" s="16">
        <f ca="1">IF($I86&lt;=$D$82,COUNTIF(S$84:S86,S86),"")</f>
        <v>1</v>
      </c>
      <c r="T170" s="16">
        <f ca="1">IF($I86&lt;=$D$82,COUNTIF(T$84:T86,T86),"")</f>
        <v>1</v>
      </c>
      <c r="U170" s="16">
        <f ca="1">IF($I86&lt;=$D$82,COUNTIF(U$84:U86,U86),"")</f>
        <v>1</v>
      </c>
      <c r="V170" s="16">
        <f ca="1">IF($I86&lt;=$D$82,COUNTIF(V$84:V86,V86),"")</f>
        <v>1</v>
      </c>
      <c r="W170" s="16"/>
    </row>
    <row r="171" spans="17:23" x14ac:dyDescent="0.25">
      <c r="Q171" s="20">
        <v>4</v>
      </c>
      <c r="R171" s="16">
        <f ca="1">IF($I87&lt;=$D$82,COUNTIF(R$84:R87,R87),"")</f>
        <v>1</v>
      </c>
      <c r="S171" s="16">
        <f ca="1">IF($I87&lt;=$D$82,COUNTIF(S$84:S87,S87),"")</f>
        <v>1</v>
      </c>
      <c r="T171" s="16">
        <f ca="1">IF($I87&lt;=$D$82,COUNTIF(T$84:T87,T87),"")</f>
        <v>1</v>
      </c>
      <c r="U171" s="16">
        <f ca="1">IF($I87&lt;=$D$82,COUNTIF(U$84:U87,U87),"")</f>
        <v>1</v>
      </c>
      <c r="V171" s="16">
        <f ca="1">IF($I87&lt;=$D$82,COUNTIF(V$84:V87,V87),"")</f>
        <v>1</v>
      </c>
      <c r="W171" s="16"/>
    </row>
    <row r="172" spans="17:23" x14ac:dyDescent="0.25">
      <c r="Q172" s="20">
        <v>5</v>
      </c>
      <c r="R172" s="16">
        <f ca="1">IF($I88&lt;=$D$82,COUNTIF(R$84:R88,R88),"")</f>
        <v>1</v>
      </c>
      <c r="S172" s="16">
        <f ca="1">IF($I88&lt;=$D$82,COUNTIF(S$84:S88,S88),"")</f>
        <v>1</v>
      </c>
      <c r="T172" s="16">
        <f ca="1">IF($I88&lt;=$D$82,COUNTIF(T$84:T88,T88),"")</f>
        <v>1</v>
      </c>
      <c r="U172" s="16">
        <f ca="1">IF($I88&lt;=$D$82,COUNTIF(U$84:U88,U88),"")</f>
        <v>1</v>
      </c>
      <c r="V172" s="16">
        <f ca="1">IF($I88&lt;=$D$82,COUNTIF(V$84:V88,V88),"")</f>
        <v>1</v>
      </c>
      <c r="W172" s="16"/>
    </row>
    <row r="173" spans="17:23" x14ac:dyDescent="0.25">
      <c r="Q173" s="20">
        <v>6</v>
      </c>
      <c r="R173" s="16">
        <f ca="1">IF($I89&lt;=$D$82,COUNTIF(R$84:R89,R89),"")</f>
        <v>1</v>
      </c>
      <c r="S173" s="16">
        <f ca="1">IF($I89&lt;=$D$82,COUNTIF(S$84:S89,S89),"")</f>
        <v>1</v>
      </c>
      <c r="T173" s="16">
        <f ca="1">IF($I89&lt;=$D$82,COUNTIF(T$84:T89,T89),"")</f>
        <v>1</v>
      </c>
      <c r="U173" s="16">
        <f ca="1">IF($I89&lt;=$D$82,COUNTIF(U$84:U89,U89),"")</f>
        <v>1</v>
      </c>
      <c r="V173" s="16">
        <f ca="1">IF($I89&lt;=$D$82,COUNTIF(V$84:V89,V89),"")</f>
        <v>1</v>
      </c>
      <c r="W173" s="16"/>
    </row>
    <row r="174" spans="17:23" x14ac:dyDescent="0.25">
      <c r="Q174" s="20">
        <v>7</v>
      </c>
      <c r="R174" s="16">
        <f ca="1">IF($I90&lt;=$D$82,COUNTIF(R$84:R90,R90),"")</f>
        <v>1</v>
      </c>
      <c r="S174" s="16">
        <f ca="1">IF($I90&lt;=$D$82,COUNTIF(S$84:S90,S90),"")</f>
        <v>1</v>
      </c>
      <c r="T174" s="16">
        <f ca="1">IF($I90&lt;=$D$82,COUNTIF(T$84:T90,T90),"")</f>
        <v>1</v>
      </c>
      <c r="U174" s="16">
        <f ca="1">IF($I90&lt;=$D$82,COUNTIF(U$84:U90,U90),"")</f>
        <v>1</v>
      </c>
      <c r="V174" s="16">
        <f ca="1">IF($I90&lt;=$D$82,COUNTIF(V$84:V90,V90),"")</f>
        <v>1</v>
      </c>
      <c r="W174" s="16"/>
    </row>
    <row r="175" spans="17:23" x14ac:dyDescent="0.25">
      <c r="Q175" s="20">
        <v>8</v>
      </c>
      <c r="R175" s="16">
        <f ca="1">IF($I91&lt;=$D$82,COUNTIF(R$84:R91,R91),"")</f>
        <v>1</v>
      </c>
      <c r="S175" s="16">
        <f ca="1">IF($I91&lt;=$D$82,COUNTIF(S$84:S91,S91),"")</f>
        <v>1</v>
      </c>
      <c r="T175" s="16">
        <f ca="1">IF($I91&lt;=$D$82,COUNTIF(T$84:T91,T91),"")</f>
        <v>1</v>
      </c>
      <c r="U175" s="16">
        <f ca="1">IF($I91&lt;=$D$82,COUNTIF(U$84:U91,U91),"")</f>
        <v>1</v>
      </c>
      <c r="V175" s="16">
        <f ca="1">IF($I91&lt;=$D$82,COUNTIF(V$84:V91,V91),"")</f>
        <v>1</v>
      </c>
      <c r="W175" s="16"/>
    </row>
    <row r="176" spans="17:23" x14ac:dyDescent="0.25">
      <c r="Q176" s="20">
        <v>9</v>
      </c>
      <c r="R176" s="16">
        <f ca="1">IF($I92&lt;=$D$82,COUNTIF(R$84:R92,R92),"")</f>
        <v>1</v>
      </c>
      <c r="S176" s="16">
        <f ca="1">IF($I92&lt;=$D$82,COUNTIF(S$84:S92,S92),"")</f>
        <v>1</v>
      </c>
      <c r="T176" s="16">
        <f ca="1">IF($I92&lt;=$D$82,COUNTIF(T$84:T92,T92),"")</f>
        <v>1</v>
      </c>
      <c r="U176" s="16">
        <f ca="1">IF($I92&lt;=$D$82,COUNTIF(U$84:U92,U92),"")</f>
        <v>1</v>
      </c>
      <c r="V176" s="16">
        <f ca="1">IF($I92&lt;=$D$82,COUNTIF(V$84:V92,V92),"")</f>
        <v>1</v>
      </c>
      <c r="W176" s="16"/>
    </row>
    <row r="177" spans="17:23" x14ac:dyDescent="0.25">
      <c r="Q177" s="20">
        <v>10</v>
      </c>
      <c r="R177" s="16">
        <f ca="1">IF($I93&lt;=$D$82,COUNTIF(R$84:R93,R93),"")</f>
        <v>1</v>
      </c>
      <c r="S177" s="16">
        <f ca="1">IF($I93&lt;=$D$82,COUNTIF(S$84:S93,S93),"")</f>
        <v>1</v>
      </c>
      <c r="T177" s="16">
        <f ca="1">IF($I93&lt;=$D$82,COUNTIF(T$84:T93,T93),"")</f>
        <v>1</v>
      </c>
      <c r="U177" s="16">
        <f ca="1">IF($I93&lt;=$D$82,COUNTIF(U$84:U93,U93),"")</f>
        <v>1</v>
      </c>
      <c r="V177" s="16">
        <f ca="1">IF($I93&lt;=$D$82,COUNTIF(V$84:V93,V93),"")</f>
        <v>1</v>
      </c>
      <c r="W177" s="16"/>
    </row>
    <row r="178" spans="17:23" x14ac:dyDescent="0.25">
      <c r="Q178" s="20">
        <v>11</v>
      </c>
      <c r="R178" s="16">
        <f ca="1">IF($I94&lt;=$D$82,COUNTIF(R$84:R94,R94),"")</f>
        <v>1</v>
      </c>
      <c r="S178" s="16">
        <f ca="1">IF($I94&lt;=$D$82,COUNTIF(S$84:S94,S94),"")</f>
        <v>1</v>
      </c>
      <c r="T178" s="16">
        <f ca="1">IF($I94&lt;=$D$82,COUNTIF(T$84:T94,T94),"")</f>
        <v>1</v>
      </c>
      <c r="U178" s="16">
        <f ca="1">IF($I94&lt;=$D$82,COUNTIF(U$84:U94,U94),"")</f>
        <v>1</v>
      </c>
      <c r="V178" s="16">
        <f ca="1">IF($I94&lt;=$D$82,COUNTIF(V$84:V94,V94),"")</f>
        <v>1</v>
      </c>
      <c r="W178" s="16"/>
    </row>
    <row r="179" spans="17:23" x14ac:dyDescent="0.25">
      <c r="Q179" s="20">
        <v>12</v>
      </c>
      <c r="R179" s="16">
        <f ca="1">IF($I95&lt;=$D$82,COUNTIF(R$84:R95,R95),"")</f>
        <v>1</v>
      </c>
      <c r="S179" s="16">
        <f ca="1">IF($I95&lt;=$D$82,COUNTIF(S$84:S95,S95),"")</f>
        <v>1</v>
      </c>
      <c r="T179" s="16">
        <f ca="1">IF($I95&lt;=$D$82,COUNTIF(T$84:T95,T95),"")</f>
        <v>1</v>
      </c>
      <c r="U179" s="16">
        <f ca="1">IF($I95&lt;=$D$82,COUNTIF(U$84:U95,U95),"")</f>
        <v>1</v>
      </c>
      <c r="V179" s="16">
        <f ca="1">IF($I95&lt;=$D$82,COUNTIF(V$84:V95,V95),"")</f>
        <v>1</v>
      </c>
      <c r="W179" s="16"/>
    </row>
    <row r="180" spans="17:23" x14ac:dyDescent="0.25">
      <c r="Q180" s="20">
        <v>13</v>
      </c>
      <c r="R180" s="16">
        <f ca="1">IF($I96&lt;=$D$82,COUNTIF(R$84:R96,R96),"")</f>
        <v>1</v>
      </c>
      <c r="S180" s="16">
        <f ca="1">IF($I96&lt;=$D$82,COUNTIF(S$84:S96,S96),"")</f>
        <v>1</v>
      </c>
      <c r="T180" s="16">
        <f ca="1">IF($I96&lt;=$D$82,COUNTIF(T$84:T96,T96),"")</f>
        <v>1</v>
      </c>
      <c r="U180" s="16">
        <f ca="1">IF($I96&lt;=$D$82,COUNTIF(U$84:U96,U96),"")</f>
        <v>1</v>
      </c>
      <c r="V180" s="16">
        <f ca="1">IF($I96&lt;=$D$82,COUNTIF(V$84:V96,V96),"")</f>
        <v>1</v>
      </c>
      <c r="W180" s="16"/>
    </row>
    <row r="181" spans="17:23" x14ac:dyDescent="0.25">
      <c r="Q181" s="20">
        <v>14</v>
      </c>
      <c r="R181" s="16">
        <f ca="1">IF($I97&lt;=$D$82,COUNTIF(R$84:R97,R97),"")</f>
        <v>1</v>
      </c>
      <c r="S181" s="16">
        <f ca="1">IF($I97&lt;=$D$82,COUNTIF(S$84:S97,S97),"")</f>
        <v>1</v>
      </c>
      <c r="T181" s="16">
        <f ca="1">IF($I97&lt;=$D$82,COUNTIF(T$84:T97,T97),"")</f>
        <v>1</v>
      </c>
      <c r="U181" s="16">
        <f ca="1">IF($I97&lt;=$D$82,COUNTIF(U$84:U97,U97),"")</f>
        <v>1</v>
      </c>
      <c r="V181" s="16">
        <f ca="1">IF($I97&lt;=$D$82,COUNTIF(V$84:V97,V97),"")</f>
        <v>1</v>
      </c>
      <c r="W181" s="16"/>
    </row>
    <row r="182" spans="17:23" x14ac:dyDescent="0.25">
      <c r="Q182" s="20">
        <v>15</v>
      </c>
      <c r="R182" s="16">
        <f ca="1">IF($I98&lt;=$D$82,COUNTIF(R$84:R98,R98),"")</f>
        <v>1</v>
      </c>
      <c r="S182" s="16">
        <f ca="1">IF($I98&lt;=$D$82,COUNTIF(S$84:S98,S98),"")</f>
        <v>1</v>
      </c>
      <c r="T182" s="16">
        <f ca="1">IF($I98&lt;=$D$82,COUNTIF(T$84:T98,T98),"")</f>
        <v>1</v>
      </c>
      <c r="U182" s="16">
        <f ca="1">IF($I98&lt;=$D$82,COUNTIF(U$84:U98,U98),"")</f>
        <v>1</v>
      </c>
      <c r="V182" s="16">
        <f ca="1">IF($I98&lt;=$D$82,COUNTIF(V$84:V98,V98),"")</f>
        <v>1</v>
      </c>
      <c r="W182" s="16"/>
    </row>
    <row r="183" spans="17:23" x14ac:dyDescent="0.25">
      <c r="Q183" s="20">
        <v>16</v>
      </c>
      <c r="R183" s="16">
        <f ca="1">IF($I99&lt;=$D$82,COUNTIF(R$84:R99,R99),"")</f>
        <v>1</v>
      </c>
      <c r="S183" s="16">
        <f ca="1">IF($I99&lt;=$D$82,COUNTIF(S$84:S99,S99),"")</f>
        <v>1</v>
      </c>
      <c r="T183" s="16">
        <f ca="1">IF($I99&lt;=$D$82,COUNTIF(T$84:T99,T99),"")</f>
        <v>1</v>
      </c>
      <c r="U183" s="16">
        <f ca="1">IF($I99&lt;=$D$82,COUNTIF(U$84:U99,U99),"")</f>
        <v>1</v>
      </c>
      <c r="V183" s="16">
        <f ca="1">IF($I99&lt;=$D$82,COUNTIF(V$84:V99,V99),"")</f>
        <v>1</v>
      </c>
      <c r="W183" s="16"/>
    </row>
    <row r="184" spans="17:23" x14ac:dyDescent="0.25">
      <c r="Q184" s="20">
        <v>17</v>
      </c>
      <c r="R184" s="16">
        <f ca="1">IF($I100&lt;=$D$82,COUNTIF(R$84:R100,R100),"")</f>
        <v>1</v>
      </c>
      <c r="S184" s="16">
        <f ca="1">IF($I100&lt;=$D$82,COUNTIF(S$84:S100,S100),"")</f>
        <v>1</v>
      </c>
      <c r="T184" s="16">
        <f ca="1">IF($I100&lt;=$D$82,COUNTIF(T$84:T100,T100),"")</f>
        <v>1</v>
      </c>
      <c r="U184" s="16">
        <f ca="1">IF($I100&lt;=$D$82,COUNTIF(U$84:U100,U100),"")</f>
        <v>1</v>
      </c>
      <c r="V184" s="16">
        <f ca="1">IF($I100&lt;=$D$82,COUNTIF(V$84:V100,V100),"")</f>
        <v>1</v>
      </c>
      <c r="W184" s="16"/>
    </row>
    <row r="185" spans="17:23" x14ac:dyDescent="0.25">
      <c r="Q185" s="20">
        <v>18</v>
      </c>
      <c r="R185" s="16">
        <f ca="1">IF($I101&lt;=$D$82,COUNTIF(R$84:R101,R101),"")</f>
        <v>1</v>
      </c>
      <c r="S185" s="16">
        <f ca="1">IF($I101&lt;=$D$82,COUNTIF(S$84:S101,S101),"")</f>
        <v>1</v>
      </c>
      <c r="T185" s="16">
        <f ca="1">IF($I101&lt;=$D$82,COUNTIF(T$84:T101,T101),"")</f>
        <v>1</v>
      </c>
      <c r="U185" s="16">
        <f ca="1">IF($I101&lt;=$D$82,COUNTIF(U$84:U101,U101),"")</f>
        <v>1</v>
      </c>
      <c r="V185" s="16">
        <f ca="1">IF($I101&lt;=$D$82,COUNTIF(V$84:V101,V101),"")</f>
        <v>1</v>
      </c>
      <c r="W185" s="16"/>
    </row>
    <row r="186" spans="17:23" x14ac:dyDescent="0.25">
      <c r="Q186" s="20">
        <v>19</v>
      </c>
      <c r="R186" s="16">
        <f ca="1">IF($I102&lt;=$D$82,COUNTIF(R$84:R102,R102),"")</f>
        <v>1</v>
      </c>
      <c r="S186" s="16">
        <f ca="1">IF($I102&lt;=$D$82,COUNTIF(S$84:S102,S102),"")</f>
        <v>1</v>
      </c>
      <c r="T186" s="16">
        <f ca="1">IF($I102&lt;=$D$82,COUNTIF(T$84:T102,T102),"")</f>
        <v>1</v>
      </c>
      <c r="U186" s="16">
        <f ca="1">IF($I102&lt;=$D$82,COUNTIF(U$84:U102,U102),"")</f>
        <v>1</v>
      </c>
      <c r="V186" s="16">
        <f ca="1">IF($I102&lt;=$D$82,COUNTIF(V$84:V102,V102),"")</f>
        <v>1</v>
      </c>
      <c r="W186" s="16"/>
    </row>
    <row r="187" spans="17:23" x14ac:dyDescent="0.25">
      <c r="Q187" s="20">
        <v>20</v>
      </c>
      <c r="R187" s="16">
        <f ca="1">IF($I103&lt;=$D$82,COUNTIF(R$84:R103,R103),"")</f>
        <v>1</v>
      </c>
      <c r="S187" s="16">
        <f ca="1">IF($I103&lt;=$D$82,COUNTIF(S$84:S103,S103),"")</f>
        <v>1</v>
      </c>
      <c r="T187" s="16">
        <f ca="1">IF($I103&lt;=$D$82,COUNTIF(T$84:T103,T103),"")</f>
        <v>1</v>
      </c>
      <c r="U187" s="16">
        <f ca="1">IF($I103&lt;=$D$82,COUNTIF(U$84:U103,U103),"")</f>
        <v>1</v>
      </c>
      <c r="V187" s="16">
        <f ca="1">IF($I103&lt;=$D$82,COUNTIF(V$84:V103,V103),"")</f>
        <v>1</v>
      </c>
      <c r="W187" s="16"/>
    </row>
    <row r="188" spans="17:23" x14ac:dyDescent="0.25">
      <c r="Q188" s="20">
        <v>21</v>
      </c>
      <c r="R188" s="16">
        <f ca="1">IF($I104&lt;=$D$82,COUNTIF(R$84:R104,R104),"")</f>
        <v>1</v>
      </c>
      <c r="S188" s="16">
        <f ca="1">IF($I104&lt;=$D$82,COUNTIF(S$84:S104,S104),"")</f>
        <v>1</v>
      </c>
      <c r="T188" s="16">
        <f ca="1">IF($I104&lt;=$D$82,COUNTIF(T$84:T104,T104),"")</f>
        <v>1</v>
      </c>
      <c r="U188" s="16">
        <f ca="1">IF($I104&lt;=$D$82,COUNTIF(U$84:U104,U104),"")</f>
        <v>1</v>
      </c>
      <c r="V188" s="16">
        <f ca="1">IF($I104&lt;=$D$82,COUNTIF(V$84:V104,V104),"")</f>
        <v>1</v>
      </c>
      <c r="W188" s="16"/>
    </row>
    <row r="189" spans="17:23" x14ac:dyDescent="0.25">
      <c r="Q189" s="20">
        <v>22</v>
      </c>
      <c r="R189" s="16">
        <f ca="1">IF($I105&lt;=$D$82,COUNTIF(R$84:R105,R105),"")</f>
        <v>1</v>
      </c>
      <c r="S189" s="16">
        <f ca="1">IF($I105&lt;=$D$82,COUNTIF(S$84:S105,S105),"")</f>
        <v>1</v>
      </c>
      <c r="T189" s="16">
        <f ca="1">IF($I105&lt;=$D$82,COUNTIF(T$84:T105,T105),"")</f>
        <v>1</v>
      </c>
      <c r="U189" s="16">
        <f ca="1">IF($I105&lt;=$D$82,COUNTIF(U$84:U105,U105),"")</f>
        <v>1</v>
      </c>
      <c r="V189" s="16">
        <f ca="1">IF($I105&lt;=$D$82,COUNTIF(V$84:V105,V105),"")</f>
        <v>1</v>
      </c>
      <c r="W189" s="16"/>
    </row>
    <row r="190" spans="17:23" x14ac:dyDescent="0.25">
      <c r="Q190" s="20">
        <v>23</v>
      </c>
      <c r="R190" s="16">
        <f ca="1">IF($I106&lt;=$D$82,COUNTIF(R$84:R106,R106),"")</f>
        <v>1</v>
      </c>
      <c r="S190" s="16">
        <f ca="1">IF($I106&lt;=$D$82,COUNTIF(S$84:S106,S106),"")</f>
        <v>1</v>
      </c>
      <c r="T190" s="16">
        <f ca="1">IF($I106&lt;=$D$82,COUNTIF(T$84:T106,T106),"")</f>
        <v>1</v>
      </c>
      <c r="U190" s="16">
        <f ca="1">IF($I106&lt;=$D$82,COUNTIF(U$84:U106,U106),"")</f>
        <v>1</v>
      </c>
      <c r="V190" s="16">
        <f ca="1">IF($I106&lt;=$D$82,COUNTIF(V$84:V106,V106),"")</f>
        <v>1</v>
      </c>
      <c r="W190" s="16"/>
    </row>
    <row r="191" spans="17:23" x14ac:dyDescent="0.25">
      <c r="Q191" s="20">
        <v>24</v>
      </c>
      <c r="R191" s="16">
        <f ca="1">IF($I107&lt;=$D$82,COUNTIF(R$84:R107,R107),"")</f>
        <v>1</v>
      </c>
      <c r="S191" s="16">
        <f ca="1">IF($I107&lt;=$D$82,COUNTIF(S$84:S107,S107),"")</f>
        <v>1</v>
      </c>
      <c r="T191" s="16">
        <f ca="1">IF($I107&lt;=$D$82,COUNTIF(T$84:T107,T107),"")</f>
        <v>1</v>
      </c>
      <c r="U191" s="16">
        <f ca="1">IF($I107&lt;=$D$82,COUNTIF(U$84:U107,U107),"")</f>
        <v>1</v>
      </c>
      <c r="V191" s="16">
        <f ca="1">IF($I107&lt;=$D$82,COUNTIF(V$84:V107,V107),"")</f>
        <v>1</v>
      </c>
      <c r="W191" s="16"/>
    </row>
    <row r="192" spans="17:23" x14ac:dyDescent="0.25">
      <c r="Q192" s="20">
        <v>25</v>
      </c>
      <c r="R192" s="16">
        <f ca="1">IF($I108&lt;=$D$82,COUNTIF(R$84:R108,R108),"")</f>
        <v>1</v>
      </c>
      <c r="S192" s="16">
        <f ca="1">IF($I108&lt;=$D$82,COUNTIF(S$84:S108,S108),"")</f>
        <v>1</v>
      </c>
      <c r="T192" s="16">
        <f ca="1">IF($I108&lt;=$D$82,COUNTIF(T$84:T108,T108),"")</f>
        <v>1</v>
      </c>
      <c r="U192" s="16">
        <f ca="1">IF($I108&lt;=$D$82,COUNTIF(U$84:U108,U108),"")</f>
        <v>1</v>
      </c>
      <c r="V192" s="16">
        <f ca="1">IF($I108&lt;=$D$82,COUNTIF(V$84:V108,V108),"")</f>
        <v>1</v>
      </c>
      <c r="W192" s="16"/>
    </row>
    <row r="193" spans="17:23" x14ac:dyDescent="0.25">
      <c r="Q193" s="20">
        <v>26</v>
      </c>
      <c r="R193" s="16">
        <f ca="1">IF($I109&lt;=$D$82,COUNTIF(R$84:R109,R109),"")</f>
        <v>1</v>
      </c>
      <c r="S193" s="16">
        <f ca="1">IF($I109&lt;=$D$82,COUNTIF(S$84:S109,S109),"")</f>
        <v>1</v>
      </c>
      <c r="T193" s="16">
        <f ca="1">IF($I109&lt;=$D$82,COUNTIF(T$84:T109,T109),"")</f>
        <v>1</v>
      </c>
      <c r="U193" s="16">
        <f ca="1">IF($I109&lt;=$D$82,COUNTIF(U$84:U109,U109),"")</f>
        <v>1</v>
      </c>
      <c r="V193" s="16">
        <f ca="1">IF($I109&lt;=$D$82,COUNTIF(V$84:V109,V109),"")</f>
        <v>1</v>
      </c>
      <c r="W193" s="16"/>
    </row>
    <row r="194" spans="17:23" x14ac:dyDescent="0.25">
      <c r="Q194" s="20">
        <v>27</v>
      </c>
      <c r="R194" s="16">
        <f ca="1">IF($I110&lt;=$D$82,COUNTIF(R$84:R110,R110),"")</f>
        <v>1</v>
      </c>
      <c r="S194" s="16">
        <f ca="1">IF($I110&lt;=$D$82,COUNTIF(S$84:S110,S110),"")</f>
        <v>1</v>
      </c>
      <c r="T194" s="16">
        <f ca="1">IF($I110&lt;=$D$82,COUNTIF(T$84:T110,T110),"")</f>
        <v>1</v>
      </c>
      <c r="U194" s="16">
        <f ca="1">IF($I110&lt;=$D$82,COUNTIF(U$84:U110,U110),"")</f>
        <v>1</v>
      </c>
      <c r="V194" s="16">
        <f ca="1">IF($I110&lt;=$D$82,COUNTIF(V$84:V110,V110),"")</f>
        <v>1</v>
      </c>
      <c r="W194" s="16"/>
    </row>
    <row r="195" spans="17:23" x14ac:dyDescent="0.25">
      <c r="Q195" s="20">
        <v>28</v>
      </c>
      <c r="R195" s="16">
        <f ca="1">IF($I111&lt;=$D$82,COUNTIF(R$84:R111,R111),"")</f>
        <v>1</v>
      </c>
      <c r="S195" s="16">
        <f ca="1">IF($I111&lt;=$D$82,COUNTIF(S$84:S111,S111),"")</f>
        <v>1</v>
      </c>
      <c r="T195" s="16">
        <f ca="1">IF($I111&lt;=$D$82,COUNTIF(T$84:T111,T111),"")</f>
        <v>1</v>
      </c>
      <c r="U195" s="16">
        <f ca="1">IF($I111&lt;=$D$82,COUNTIF(U$84:U111,U111),"")</f>
        <v>1</v>
      </c>
      <c r="V195" s="16">
        <f ca="1">IF($I111&lt;=$D$82,COUNTIF(V$84:V111,V111),"")</f>
        <v>1</v>
      </c>
      <c r="W195" s="16"/>
    </row>
    <row r="196" spans="17:23" x14ac:dyDescent="0.25">
      <c r="Q196" s="20">
        <v>29</v>
      </c>
      <c r="R196" s="16">
        <f ca="1">IF($I112&lt;=$D$82,COUNTIF(R$84:R112,R112),"")</f>
        <v>1</v>
      </c>
      <c r="S196" s="16">
        <f ca="1">IF($I112&lt;=$D$82,COUNTIF(S$84:S112,S112),"")</f>
        <v>1</v>
      </c>
      <c r="T196" s="16">
        <f ca="1">IF($I112&lt;=$D$82,COUNTIF(T$84:T112,T112),"")</f>
        <v>1</v>
      </c>
      <c r="U196" s="16">
        <f ca="1">IF($I112&lt;=$D$82,COUNTIF(U$84:U112,U112),"")</f>
        <v>1</v>
      </c>
      <c r="V196" s="16">
        <f ca="1">IF($I112&lt;=$D$82,COUNTIF(V$84:V112,V112),"")</f>
        <v>1</v>
      </c>
      <c r="W196" s="16"/>
    </row>
    <row r="197" spans="17:23" x14ac:dyDescent="0.25">
      <c r="Q197" s="20">
        <v>30</v>
      </c>
      <c r="R197" s="16">
        <f ca="1">IF($I113&lt;=$D$82,COUNTIF(R$84:R113,R113),"")</f>
        <v>1</v>
      </c>
      <c r="S197" s="16">
        <f ca="1">IF($I113&lt;=$D$82,COUNTIF(S$84:S113,S113),"")</f>
        <v>1</v>
      </c>
      <c r="T197" s="16">
        <f ca="1">IF($I113&lt;=$D$82,COUNTIF(T$84:T113,T113),"")</f>
        <v>1</v>
      </c>
      <c r="U197" s="16">
        <f ca="1">IF($I113&lt;=$D$82,COUNTIF(U$84:U113,U113),"")</f>
        <v>1</v>
      </c>
      <c r="V197" s="16">
        <f ca="1">IF($I113&lt;=$D$82,COUNTIF(V$84:V113,V113),"")</f>
        <v>1</v>
      </c>
      <c r="W197" s="16"/>
    </row>
    <row r="198" spans="17:23" x14ac:dyDescent="0.25">
      <c r="Q198" s="20">
        <v>31</v>
      </c>
      <c r="R198" s="16">
        <f ca="1">IF($I114&lt;=$D$82,COUNTIF(R$84:R114,R114),"")</f>
        <v>1</v>
      </c>
      <c r="S198" s="16">
        <f ca="1">IF($I114&lt;=$D$82,COUNTIF(S$84:S114,S114),"")</f>
        <v>1</v>
      </c>
      <c r="T198" s="16">
        <f ca="1">IF($I114&lt;=$D$82,COUNTIF(T$84:T114,T114),"")</f>
        <v>1</v>
      </c>
      <c r="U198" s="16">
        <f ca="1">IF($I114&lt;=$D$82,COUNTIF(U$84:U114,U114),"")</f>
        <v>1</v>
      </c>
      <c r="V198" s="16">
        <f ca="1">IF($I114&lt;=$D$82,COUNTIF(V$84:V114,V114),"")</f>
        <v>1</v>
      </c>
      <c r="W198" s="16"/>
    </row>
    <row r="199" spans="17:23" x14ac:dyDescent="0.25">
      <c r="Q199" s="20">
        <v>32</v>
      </c>
      <c r="R199" s="16">
        <f ca="1">IF($I115&lt;=$D$82,COUNTIF(R$84:R115,R115),"")</f>
        <v>1</v>
      </c>
      <c r="S199" s="16">
        <f ca="1">IF($I115&lt;=$D$82,COUNTIF(S$84:S115,S115),"")</f>
        <v>1</v>
      </c>
      <c r="T199" s="16">
        <f ca="1">IF($I115&lt;=$D$82,COUNTIF(T$84:T115,T115),"")</f>
        <v>1</v>
      </c>
      <c r="U199" s="16">
        <f ca="1">IF($I115&lt;=$D$82,COUNTIF(U$84:U115,U115),"")</f>
        <v>1</v>
      </c>
      <c r="V199" s="16">
        <f ca="1">IF($I115&lt;=$D$82,COUNTIF(V$84:V115,V115),"")</f>
        <v>1</v>
      </c>
      <c r="W199" s="16"/>
    </row>
    <row r="200" spans="17:23" x14ac:dyDescent="0.25">
      <c r="Q200" s="20">
        <v>33</v>
      </c>
      <c r="R200" s="16">
        <f ca="1">IF($I116&lt;=$D$82,COUNTIF(R$84:R116,R116),"")</f>
        <v>1</v>
      </c>
      <c r="S200" s="16">
        <f ca="1">IF($I116&lt;=$D$82,COUNTIF(S$84:S116,S116),"")</f>
        <v>1</v>
      </c>
      <c r="T200" s="16">
        <f ca="1">IF($I116&lt;=$D$82,COUNTIF(T$84:T116,T116),"")</f>
        <v>1</v>
      </c>
      <c r="U200" s="16">
        <f ca="1">IF($I116&lt;=$D$82,COUNTIF(U$84:U116,U116),"")</f>
        <v>1</v>
      </c>
      <c r="V200" s="16">
        <f ca="1">IF($I116&lt;=$D$82,COUNTIF(V$84:V116,V116),"")</f>
        <v>1</v>
      </c>
      <c r="W200" s="16"/>
    </row>
    <row r="201" spans="17:23" x14ac:dyDescent="0.25">
      <c r="Q201" s="20">
        <v>34</v>
      </c>
      <c r="R201" s="16">
        <f ca="1">IF($I117&lt;=$D$82,COUNTIF(R$84:R117,R117),"")</f>
        <v>1</v>
      </c>
      <c r="S201" s="16">
        <f ca="1">IF($I117&lt;=$D$82,COUNTIF(S$84:S117,S117),"")</f>
        <v>1</v>
      </c>
      <c r="T201" s="16">
        <f ca="1">IF($I117&lt;=$D$82,COUNTIF(T$84:T117,T117),"")</f>
        <v>1</v>
      </c>
      <c r="U201" s="16">
        <f ca="1">IF($I117&lt;=$D$82,COUNTIF(U$84:U117,U117),"")</f>
        <v>1</v>
      </c>
      <c r="V201" s="16">
        <f ca="1">IF($I117&lt;=$D$82,COUNTIF(V$84:V117,V117),"")</f>
        <v>1</v>
      </c>
      <c r="W201" s="16"/>
    </row>
    <row r="202" spans="17:23" x14ac:dyDescent="0.25">
      <c r="Q202" s="20">
        <v>35</v>
      </c>
      <c r="R202" s="16">
        <f ca="1">IF($I118&lt;=$D$82,COUNTIF(R$84:R118,R118),"")</f>
        <v>1</v>
      </c>
      <c r="S202" s="16">
        <f ca="1">IF($I118&lt;=$D$82,COUNTIF(S$84:S118,S118),"")</f>
        <v>1</v>
      </c>
      <c r="T202" s="16">
        <f ca="1">IF($I118&lt;=$D$82,COUNTIF(T$84:T118,T118),"")</f>
        <v>1</v>
      </c>
      <c r="U202" s="16">
        <f ca="1">IF($I118&lt;=$D$82,COUNTIF(U$84:U118,U118),"")</f>
        <v>1</v>
      </c>
      <c r="V202" s="16">
        <f ca="1">IF($I118&lt;=$D$82,COUNTIF(V$84:V118,V118),"")</f>
        <v>1</v>
      </c>
      <c r="W202" s="16"/>
    </row>
    <row r="203" spans="17:23" x14ac:dyDescent="0.25">
      <c r="Q203" s="20">
        <v>36</v>
      </c>
      <c r="R203" s="16">
        <f ca="1">IF($I119&lt;=$D$82,COUNTIF(R$84:R119,R119),"")</f>
        <v>1</v>
      </c>
      <c r="S203" s="16">
        <f ca="1">IF($I119&lt;=$D$82,COUNTIF(S$84:S119,S119),"")</f>
        <v>1</v>
      </c>
      <c r="T203" s="16">
        <f ca="1">IF($I119&lt;=$D$82,COUNTIF(T$84:T119,T119),"")</f>
        <v>1</v>
      </c>
      <c r="U203" s="16">
        <f ca="1">IF($I119&lt;=$D$82,COUNTIF(U$84:U119,U119),"")</f>
        <v>1</v>
      </c>
      <c r="V203" s="16">
        <f ca="1">IF($I119&lt;=$D$82,COUNTIF(V$84:V119,V119),"")</f>
        <v>1</v>
      </c>
      <c r="W203" s="16"/>
    </row>
    <row r="204" spans="17:23" x14ac:dyDescent="0.25">
      <c r="Q204" s="20">
        <v>37</v>
      </c>
      <c r="R204" s="16">
        <f ca="1">IF($I120&lt;=$D$82,COUNTIF(R$84:R120,R120),"")</f>
        <v>1</v>
      </c>
      <c r="S204" s="16">
        <f ca="1">IF($I120&lt;=$D$82,COUNTIF(S$84:S120,S120),"")</f>
        <v>1</v>
      </c>
      <c r="T204" s="16">
        <f ca="1">IF($I120&lt;=$D$82,COUNTIF(T$84:T120,T120),"")</f>
        <v>1</v>
      </c>
      <c r="U204" s="16">
        <f ca="1">IF($I120&lt;=$D$82,COUNTIF(U$84:U120,U120),"")</f>
        <v>1</v>
      </c>
      <c r="V204" s="16">
        <f ca="1">IF($I120&lt;=$D$82,COUNTIF(V$84:V120,V120),"")</f>
        <v>1</v>
      </c>
      <c r="W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4" t="s">
        <v>63</v>
      </c>
      <c r="F1" s="215" t="s">
        <v>127</v>
      </c>
      <c r="G1" s="216" t="s">
        <v>70</v>
      </c>
      <c r="H1" s="216" t="s">
        <v>17</v>
      </c>
      <c r="I1" s="216" t="s">
        <v>18</v>
      </c>
      <c r="J1" s="216" t="s">
        <v>6</v>
      </c>
      <c r="K1" s="215" t="s">
        <v>126</v>
      </c>
      <c r="L1" s="215" t="s">
        <v>126</v>
      </c>
      <c r="M1" s="215" t="s">
        <v>127</v>
      </c>
      <c r="N1" s="39" t="s">
        <v>603</v>
      </c>
      <c r="O1" s="39" t="s">
        <v>923</v>
      </c>
      <c r="P1" s="39" t="s">
        <v>598</v>
      </c>
      <c r="R1" s="39" t="s">
        <v>955</v>
      </c>
    </row>
    <row r="2" spans="1:18" x14ac:dyDescent="0.25">
      <c r="A2" s="40">
        <v>101</v>
      </c>
      <c r="B2" s="40" t="s">
        <v>65</v>
      </c>
      <c r="C2" s="41" t="str">
        <f t="shared" ref="C2:D21" si="0">VLOOKUP($A2,Loc,MATCH(C$1,loc_hdr,0),FALSE)</f>
        <v>Washington/Curry</v>
      </c>
      <c r="D2" s="213" t="str">
        <f t="shared" si="0"/>
        <v>Mill Ave</v>
      </c>
      <c r="E2" s="217"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SUMIF(Data!T:T,"="&amp;ErrCount!Q2,Data!AG:AG)</f>
        <v>0</v>
      </c>
    </row>
    <row r="3" spans="1:18" x14ac:dyDescent="0.25">
      <c r="A3" s="40">
        <v>102</v>
      </c>
      <c r="B3" s="40" t="s">
        <v>65</v>
      </c>
      <c r="C3" s="41" t="str">
        <f t="shared" si="0"/>
        <v>Rio Salado Pkwy</v>
      </c>
      <c r="D3" s="213" t="str">
        <f t="shared" si="0"/>
        <v>Mill Ave</v>
      </c>
      <c r="E3" s="217"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SUMIF(Data!T:T,"="&amp;ErrCount!Q3,Data!AG:AG)</f>
        <v>2</v>
      </c>
    </row>
    <row r="4" spans="1:18" x14ac:dyDescent="0.25">
      <c r="A4" s="40">
        <v>103</v>
      </c>
      <c r="B4" s="40" t="s">
        <v>65</v>
      </c>
      <c r="C4" s="41" t="str">
        <f t="shared" si="0"/>
        <v>Rio Salado Pkwy</v>
      </c>
      <c r="D4" s="213" t="str">
        <f t="shared" si="0"/>
        <v>Rural Rd</v>
      </c>
      <c r="E4" s="217"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SUMIF(Data!T:T,"="&amp;ErrCount!Q4,Data!AG:AG)</f>
        <v>0</v>
      </c>
    </row>
    <row r="5" spans="1:18" x14ac:dyDescent="0.25">
      <c r="A5" s="40">
        <v>104</v>
      </c>
      <c r="B5" s="40" t="s">
        <v>65</v>
      </c>
      <c r="C5" s="41" t="str">
        <f t="shared" si="0"/>
        <v>Rio Salado Pkwy</v>
      </c>
      <c r="D5" s="213" t="str">
        <f t="shared" si="0"/>
        <v>McClintock Dr</v>
      </c>
      <c r="E5" s="217"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SUMIF(Data!T:T,"="&amp;ErrCount!Q5,Data!AG:AG)</f>
        <v>0</v>
      </c>
    </row>
    <row r="6" spans="1:18" x14ac:dyDescent="0.25">
      <c r="A6" s="40">
        <v>105</v>
      </c>
      <c r="B6" s="40" t="s">
        <v>65</v>
      </c>
      <c r="C6" s="41" t="str">
        <f t="shared" si="0"/>
        <v>Rio Salado Pkwy</v>
      </c>
      <c r="D6" s="213" t="str">
        <f t="shared" si="0"/>
        <v>Hardy Dr</v>
      </c>
      <c r="E6" s="217"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SUMIF(Data!T:T,"="&amp;ErrCount!Q6,Data!AG:AG)</f>
        <v>0</v>
      </c>
    </row>
    <row r="7" spans="1:18" x14ac:dyDescent="0.25">
      <c r="A7" s="40">
        <v>106</v>
      </c>
      <c r="B7" s="40" t="s">
        <v>65</v>
      </c>
      <c r="C7" s="41" t="str">
        <f t="shared" si="0"/>
        <v>5th St</v>
      </c>
      <c r="D7" s="213" t="str">
        <f t="shared" si="0"/>
        <v>Mill Ave</v>
      </c>
      <c r="E7" s="217"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SUMIF(Data!T:T,"="&amp;ErrCount!Q7,Data!AG:AG)</f>
        <v>0</v>
      </c>
    </row>
    <row r="8" spans="1:18" x14ac:dyDescent="0.25">
      <c r="A8" s="40">
        <v>107</v>
      </c>
      <c r="B8" s="40" t="s">
        <v>65</v>
      </c>
      <c r="C8" s="41" t="str">
        <f t="shared" si="0"/>
        <v>5th St</v>
      </c>
      <c r="D8" s="213" t="str">
        <f t="shared" si="0"/>
        <v>Forest Ave</v>
      </c>
      <c r="E8" s="217"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SUMIF(Data!T:T,"="&amp;ErrCount!Q8,Data!AG:AG)</f>
        <v>0</v>
      </c>
    </row>
    <row r="9" spans="1:18" x14ac:dyDescent="0.25">
      <c r="A9" s="40">
        <v>108</v>
      </c>
      <c r="B9" s="40" t="s">
        <v>65</v>
      </c>
      <c r="C9" s="41" t="str">
        <f t="shared" si="0"/>
        <v>5th St</v>
      </c>
      <c r="D9" s="213" t="str">
        <f t="shared" si="0"/>
        <v>Farmer Ave</v>
      </c>
      <c r="E9" s="217"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SUMIF(Data!T:T,"="&amp;ErrCount!Q9,Data!AG:AG)</f>
        <v>0</v>
      </c>
    </row>
    <row r="10" spans="1:18" x14ac:dyDescent="0.25">
      <c r="A10" s="40">
        <v>109</v>
      </c>
      <c r="B10" s="40" t="s">
        <v>65</v>
      </c>
      <c r="C10" s="41" t="str">
        <f t="shared" si="0"/>
        <v>5th St</v>
      </c>
      <c r="D10" s="213" t="str">
        <f t="shared" si="0"/>
        <v>Hardy Dr</v>
      </c>
      <c r="E10" s="217"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SUMIF(Data!T:T,"="&amp;ErrCount!Q10,Data!AG:AG)</f>
        <v>0</v>
      </c>
    </row>
    <row r="11" spans="1:18" x14ac:dyDescent="0.25">
      <c r="A11" s="40">
        <v>110</v>
      </c>
      <c r="B11" s="40" t="s">
        <v>65</v>
      </c>
      <c r="C11" s="41" t="str">
        <f t="shared" si="0"/>
        <v>5th St</v>
      </c>
      <c r="D11" s="213" t="str">
        <f t="shared" si="0"/>
        <v>Priest Dr</v>
      </c>
      <c r="E11" s="217"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SUMIF(Data!T:T,"="&amp;ErrCount!Q11,Data!AG:AG)</f>
        <v>0</v>
      </c>
    </row>
    <row r="12" spans="1:18" x14ac:dyDescent="0.25">
      <c r="A12" s="40">
        <v>111</v>
      </c>
      <c r="B12" s="40" t="s">
        <v>65</v>
      </c>
      <c r="C12" s="41" t="str">
        <f t="shared" si="0"/>
        <v>10th St</v>
      </c>
      <c r="D12" s="213" t="str">
        <f t="shared" si="0"/>
        <v>Mill Ave</v>
      </c>
      <c r="E12" s="217"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SUMIF(Data!T:T,"="&amp;ErrCount!Q12,Data!AG:AG)</f>
        <v>0</v>
      </c>
    </row>
    <row r="13" spans="1:18" x14ac:dyDescent="0.25">
      <c r="A13" s="40">
        <v>112</v>
      </c>
      <c r="B13" s="40" t="s">
        <v>65</v>
      </c>
      <c r="C13" s="41" t="str">
        <f t="shared" si="0"/>
        <v>Superstition Fwy</v>
      </c>
      <c r="D13" s="213" t="str">
        <f t="shared" si="0"/>
        <v>College Ave</v>
      </c>
      <c r="E13" s="217"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SUMIF(Data!T:T,"="&amp;ErrCount!Q13,Data!AG:AG)</f>
        <v>0</v>
      </c>
    </row>
    <row r="14" spans="1:18" x14ac:dyDescent="0.25">
      <c r="A14" s="40">
        <v>113</v>
      </c>
      <c r="B14" s="40" t="s">
        <v>65</v>
      </c>
      <c r="C14" s="41" t="str">
        <f t="shared" si="0"/>
        <v>13th St</v>
      </c>
      <c r="D14" s="213" t="str">
        <f t="shared" si="0"/>
        <v>Mill Ave</v>
      </c>
      <c r="E14" s="217"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SUMIF(Data!T:T,"="&amp;ErrCount!Q14,Data!AG:AG)</f>
        <v>0</v>
      </c>
    </row>
    <row r="15" spans="1:18" x14ac:dyDescent="0.25">
      <c r="A15" s="40">
        <v>114</v>
      </c>
      <c r="B15" s="40" t="s">
        <v>65</v>
      </c>
      <c r="C15" s="41" t="str">
        <f t="shared" si="0"/>
        <v>13th St</v>
      </c>
      <c r="D15" s="213" t="str">
        <f t="shared" si="0"/>
        <v>Hardy Dr</v>
      </c>
      <c r="E15" s="217"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SUMIF(Data!T:T,"="&amp;ErrCount!Q15,Data!AG:AG)</f>
        <v>1</v>
      </c>
    </row>
    <row r="16" spans="1:18" x14ac:dyDescent="0.25">
      <c r="A16" s="40">
        <v>115</v>
      </c>
      <c r="B16" s="40" t="s">
        <v>65</v>
      </c>
      <c r="C16" s="41" t="str">
        <f t="shared" si="0"/>
        <v>University Dr</v>
      </c>
      <c r="D16" s="213" t="str">
        <f t="shared" si="0"/>
        <v>College Ave</v>
      </c>
      <c r="E16" s="217"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SUMIF(Data!T:T,"="&amp;ErrCount!Q16,Data!AG:AG)</f>
        <v>0</v>
      </c>
    </row>
    <row r="17" spans="1:18" x14ac:dyDescent="0.25">
      <c r="A17" s="40">
        <v>116</v>
      </c>
      <c r="B17" s="40" t="s">
        <v>65</v>
      </c>
      <c r="C17" s="41" t="str">
        <f t="shared" si="0"/>
        <v>University Dr</v>
      </c>
      <c r="D17" s="213" t="str">
        <f t="shared" si="0"/>
        <v>Dorsey Ln</v>
      </c>
      <c r="E17" s="217"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SUMIF(Data!T:T,"="&amp;ErrCount!Q17,Data!AG:AG)</f>
        <v>1</v>
      </c>
    </row>
    <row r="18" spans="1:18" x14ac:dyDescent="0.25">
      <c r="A18" s="40">
        <v>117</v>
      </c>
      <c r="B18" s="40" t="s">
        <v>65</v>
      </c>
      <c r="C18" s="41" t="str">
        <f t="shared" si="0"/>
        <v>University Dr</v>
      </c>
      <c r="D18" s="213" t="str">
        <f t="shared" si="0"/>
        <v>Rural Rd</v>
      </c>
      <c r="E18" s="217"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SUMIF(Data!T:T,"="&amp;ErrCount!Q18,Data!AG:AG)</f>
        <v>0</v>
      </c>
    </row>
    <row r="19" spans="1:18" x14ac:dyDescent="0.25">
      <c r="A19" s="40">
        <v>118</v>
      </c>
      <c r="B19" s="40" t="s">
        <v>65</v>
      </c>
      <c r="C19" s="41" t="str">
        <f t="shared" si="0"/>
        <v>University Dr</v>
      </c>
      <c r="D19" s="213" t="str">
        <f t="shared" si="0"/>
        <v>Mill Ave</v>
      </c>
      <c r="E19" s="217"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SUMIF(Data!T:T,"="&amp;ErrCount!Q19,Data!AG:AG)</f>
        <v>0</v>
      </c>
    </row>
    <row r="20" spans="1:18" x14ac:dyDescent="0.25">
      <c r="A20" s="40">
        <v>119</v>
      </c>
      <c r="B20" s="40" t="s">
        <v>65</v>
      </c>
      <c r="C20" s="41" t="str">
        <f t="shared" si="0"/>
        <v>University Dr</v>
      </c>
      <c r="D20" s="213" t="str">
        <f t="shared" si="0"/>
        <v>Ash Ave</v>
      </c>
      <c r="E20" s="217"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SUMIF(Data!T:T,"="&amp;ErrCount!Q20,Data!AG:AG)</f>
        <v>0</v>
      </c>
    </row>
    <row r="21" spans="1:18" x14ac:dyDescent="0.25">
      <c r="A21" s="40">
        <v>120</v>
      </c>
      <c r="B21" s="40" t="s">
        <v>65</v>
      </c>
      <c r="C21" s="41" t="str">
        <f t="shared" si="0"/>
        <v>University Dr</v>
      </c>
      <c r="D21" s="213" t="str">
        <f t="shared" si="0"/>
        <v>Roosevelt St</v>
      </c>
      <c r="E21" s="217"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SUMIF(Data!T:T,"="&amp;ErrCount!Q21,Data!AG:AG)</f>
        <v>0</v>
      </c>
    </row>
    <row r="22" spans="1:18" x14ac:dyDescent="0.25">
      <c r="A22" s="40">
        <v>121</v>
      </c>
      <c r="B22" s="40" t="s">
        <v>65</v>
      </c>
      <c r="C22" s="41" t="str">
        <f t="shared" ref="C22:D41" si="7">VLOOKUP($A22,Loc,MATCH(C$1,loc_hdr,0),FALSE)</f>
        <v>University Dr</v>
      </c>
      <c r="D22" s="213" t="str">
        <f t="shared" si="7"/>
        <v>Hardy Dr</v>
      </c>
      <c r="E22" s="217"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SUMIF(Data!T:T,"="&amp;ErrCount!Q22,Data!AG:AG)</f>
        <v>0</v>
      </c>
    </row>
    <row r="23" spans="1:18" x14ac:dyDescent="0.25">
      <c r="A23" s="40">
        <v>122</v>
      </c>
      <c r="B23" s="40" t="s">
        <v>65</v>
      </c>
      <c r="C23" s="41" t="str">
        <f t="shared" si="7"/>
        <v>McKellips Rd</v>
      </c>
      <c r="D23" s="213" t="str">
        <f t="shared" si="7"/>
        <v>Greenbelt Path</v>
      </c>
      <c r="E23" s="217"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SUMIF(Data!T:T,"="&amp;ErrCount!Q23,Data!AG:AG)</f>
        <v>0</v>
      </c>
    </row>
    <row r="24" spans="1:18" x14ac:dyDescent="0.25">
      <c r="A24" s="40">
        <v>123</v>
      </c>
      <c r="B24" s="40" t="s">
        <v>65</v>
      </c>
      <c r="C24" s="41" t="str">
        <f t="shared" si="7"/>
        <v>Western Canal</v>
      </c>
      <c r="D24" s="213" t="str">
        <f t="shared" si="7"/>
        <v>Rural Rd</v>
      </c>
      <c r="E24" s="217"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SUMIF(Data!T:T,"="&amp;ErrCount!Q24,Data!AG:AG)</f>
        <v>0</v>
      </c>
    </row>
    <row r="25" spans="1:18" x14ac:dyDescent="0.25">
      <c r="A25" s="40">
        <v>124</v>
      </c>
      <c r="B25" s="40" t="s">
        <v>65</v>
      </c>
      <c r="C25" s="41" t="str">
        <f t="shared" si="7"/>
        <v>Western Canal</v>
      </c>
      <c r="D25" s="213" t="str">
        <f t="shared" si="7"/>
        <v>McClintock Dr</v>
      </c>
      <c r="E25" s="217"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SUMIF(Data!T:T,"="&amp;ErrCount!Q25,Data!AG:AG)</f>
        <v>0</v>
      </c>
    </row>
    <row r="26" spans="1:18" x14ac:dyDescent="0.25">
      <c r="A26" s="40">
        <v>125</v>
      </c>
      <c r="B26" s="40" t="s">
        <v>65</v>
      </c>
      <c r="C26" s="41" t="str">
        <f t="shared" si="7"/>
        <v>Western Canal</v>
      </c>
      <c r="D26" s="213" t="str">
        <f t="shared" si="7"/>
        <v>Lakeshore Dr</v>
      </c>
      <c r="E26" s="217"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SUMIF(Data!T:T,"="&amp;ErrCount!Q26,Data!AG:AG)</f>
        <v>0</v>
      </c>
    </row>
    <row r="27" spans="1:18" x14ac:dyDescent="0.25">
      <c r="A27" s="40">
        <v>126</v>
      </c>
      <c r="B27" s="40" t="s">
        <v>65</v>
      </c>
      <c r="C27" s="41" t="str">
        <f t="shared" si="7"/>
        <v>Baseline Rd</v>
      </c>
      <c r="D27" s="213" t="str">
        <f t="shared" si="7"/>
        <v>Western Canal</v>
      </c>
      <c r="E27" s="217"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SUMIF(Data!T:T,"="&amp;ErrCount!Q27,Data!AG:AG)</f>
        <v>0</v>
      </c>
    </row>
    <row r="28" spans="1:18" x14ac:dyDescent="0.25">
      <c r="A28" s="40">
        <v>127</v>
      </c>
      <c r="B28" s="40" t="s">
        <v>65</v>
      </c>
      <c r="C28" s="41" t="str">
        <f t="shared" si="7"/>
        <v>Elliot Rd</v>
      </c>
      <c r="D28" s="213" t="str">
        <f t="shared" si="7"/>
        <v>McClintock Dr</v>
      </c>
      <c r="E28" s="217"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SUMIF(Data!T:T,"="&amp;ErrCount!Q28,Data!AG:AG)</f>
        <v>0</v>
      </c>
    </row>
    <row r="29" spans="1:18" x14ac:dyDescent="0.25">
      <c r="A29" s="40">
        <v>128</v>
      </c>
      <c r="B29" s="40" t="s">
        <v>65</v>
      </c>
      <c r="C29" s="41" t="str">
        <f t="shared" si="7"/>
        <v>Alameda Dr</v>
      </c>
      <c r="D29" s="213" t="str">
        <f t="shared" si="7"/>
        <v>McClintock Dr</v>
      </c>
      <c r="E29" s="217"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SUMIF(Data!T:T,"="&amp;ErrCount!Q29,Data!AG:AG)</f>
        <v>0</v>
      </c>
    </row>
    <row r="30" spans="1:18" x14ac:dyDescent="0.25">
      <c r="A30" s="40">
        <v>129</v>
      </c>
      <c r="B30" s="40" t="s">
        <v>65</v>
      </c>
      <c r="C30" s="41" t="str">
        <f t="shared" si="7"/>
        <v>Alameda Dr</v>
      </c>
      <c r="D30" s="213" t="str">
        <f t="shared" si="7"/>
        <v>Rural Rd</v>
      </c>
      <c r="E30" s="217"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SUMIF(Data!T:T,"="&amp;ErrCount!Q30,Data!AG:AG)</f>
        <v>0</v>
      </c>
    </row>
    <row r="31" spans="1:18" x14ac:dyDescent="0.25">
      <c r="A31" s="40">
        <v>130</v>
      </c>
      <c r="B31" s="40" t="s">
        <v>65</v>
      </c>
      <c r="C31" s="41" t="str">
        <f t="shared" si="7"/>
        <v>Alameda Dr</v>
      </c>
      <c r="D31" s="213" t="str">
        <f t="shared" si="7"/>
        <v>Country Club Wy</v>
      </c>
      <c r="E31" s="217"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SUMIF(Data!T:T,"="&amp;ErrCount!Q31,Data!AG:AG)</f>
        <v>0</v>
      </c>
    </row>
    <row r="32" spans="1:18" x14ac:dyDescent="0.25">
      <c r="A32" s="40">
        <v>131</v>
      </c>
      <c r="B32" s="40" t="s">
        <v>65</v>
      </c>
      <c r="C32" s="41" t="str">
        <f t="shared" si="7"/>
        <v>Apache Blvd</v>
      </c>
      <c r="D32" s="213" t="str">
        <f t="shared" si="7"/>
        <v>Rural Rd</v>
      </c>
      <c r="E32" s="217"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SUMIF(Data!T:T,"="&amp;ErrCount!Q32,Data!AG:AG)</f>
        <v>0</v>
      </c>
    </row>
    <row r="33" spans="1:18" x14ac:dyDescent="0.25">
      <c r="A33" s="40">
        <v>132</v>
      </c>
      <c r="B33" s="40" t="s">
        <v>65</v>
      </c>
      <c r="C33" s="41" t="str">
        <f t="shared" si="7"/>
        <v>Apache Blvd</v>
      </c>
      <c r="D33" s="213" t="str">
        <f t="shared" si="7"/>
        <v>S Dorsey Ln</v>
      </c>
      <c r="E33" s="217"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SUMIF(Data!T:T,"="&amp;ErrCount!Q33,Data!AG:AG)</f>
        <v>0</v>
      </c>
    </row>
    <row r="34" spans="1:18" x14ac:dyDescent="0.25">
      <c r="A34" s="40">
        <v>133</v>
      </c>
      <c r="B34" s="40" t="s">
        <v>65</v>
      </c>
      <c r="C34" s="41" t="str">
        <f t="shared" si="7"/>
        <v>Apache Blvd</v>
      </c>
      <c r="D34" s="213" t="str">
        <f t="shared" si="7"/>
        <v>College Ave</v>
      </c>
      <c r="E34" s="217"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SUMIF(Data!T:T,"="&amp;ErrCount!Q34,Data!AG:AG)</f>
        <v>2</v>
      </c>
    </row>
    <row r="35" spans="1:18" x14ac:dyDescent="0.25">
      <c r="A35" s="40">
        <v>134</v>
      </c>
      <c r="B35" s="40" t="s">
        <v>65</v>
      </c>
      <c r="C35" s="41" t="str">
        <f t="shared" si="7"/>
        <v>Apache Blvd</v>
      </c>
      <c r="D35" s="213" t="str">
        <f t="shared" si="7"/>
        <v>Paseo Del Saber</v>
      </c>
      <c r="E35" s="217"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SUMIF(Data!T:T,"="&amp;ErrCount!Q35,Data!AG:AG)</f>
        <v>0</v>
      </c>
    </row>
    <row r="36" spans="1:18" x14ac:dyDescent="0.25">
      <c r="A36" s="40">
        <v>135</v>
      </c>
      <c r="B36" s="40" t="s">
        <v>65</v>
      </c>
      <c r="C36" s="41" t="str">
        <f t="shared" si="7"/>
        <v>Lemon St</v>
      </c>
      <c r="D36" s="213" t="str">
        <f t="shared" si="7"/>
        <v>Rural Rd</v>
      </c>
      <c r="E36" s="217"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SUMIF(Data!T:T,"="&amp;ErrCount!Q36,Data!AG:AG)</f>
        <v>0</v>
      </c>
    </row>
    <row r="37" spans="1:18" x14ac:dyDescent="0.25">
      <c r="A37" s="40">
        <v>136</v>
      </c>
      <c r="B37" s="40" t="s">
        <v>65</v>
      </c>
      <c r="C37" s="41" t="str">
        <f t="shared" si="7"/>
        <v>Spence St</v>
      </c>
      <c r="D37" s="213" t="str">
        <f t="shared" si="7"/>
        <v>Rural Rd</v>
      </c>
      <c r="E37" s="217"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SUMIF(Data!T:T,"="&amp;ErrCount!Q37,Data!AG:AG)</f>
        <v>0</v>
      </c>
    </row>
    <row r="38" spans="1:18" x14ac:dyDescent="0.25">
      <c r="A38" s="40">
        <v>137</v>
      </c>
      <c r="B38" s="40" t="s">
        <v>65</v>
      </c>
      <c r="C38" s="41" t="str">
        <f t="shared" si="7"/>
        <v>Broadway Rd</v>
      </c>
      <c r="D38" s="213" t="str">
        <f t="shared" si="7"/>
        <v>Priest Dr</v>
      </c>
      <c r="E38" s="217"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SUMIF(Data!T:T,"="&amp;ErrCount!Q38,Data!AG:AG)</f>
        <v>0</v>
      </c>
    </row>
    <row r="39" spans="1:18" x14ac:dyDescent="0.25">
      <c r="A39" s="40">
        <v>138</v>
      </c>
      <c r="B39" s="40" t="s">
        <v>65</v>
      </c>
      <c r="C39" s="41" t="str">
        <f t="shared" si="7"/>
        <v>Broadway Rd</v>
      </c>
      <c r="D39" s="213" t="str">
        <f t="shared" si="7"/>
        <v>Rural Rd</v>
      </c>
      <c r="E39" s="217"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SUMIF(Data!T:T,"="&amp;ErrCount!Q39,Data!AG:AG)</f>
        <v>0</v>
      </c>
    </row>
    <row r="40" spans="1:18" x14ac:dyDescent="0.25">
      <c r="A40" s="40">
        <v>139</v>
      </c>
      <c r="B40" s="40" t="s">
        <v>65</v>
      </c>
      <c r="C40" s="41" t="str">
        <f t="shared" si="7"/>
        <v>Broadway Rd</v>
      </c>
      <c r="D40" s="213" t="str">
        <f t="shared" si="7"/>
        <v>College Ave</v>
      </c>
      <c r="E40" s="217"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SUMIF(Data!T:T,"="&amp;ErrCount!Q40,Data!AG:AG)</f>
        <v>2</v>
      </c>
    </row>
    <row r="41" spans="1:18" x14ac:dyDescent="0.25">
      <c r="A41" s="40">
        <v>140</v>
      </c>
      <c r="B41" s="40" t="s">
        <v>65</v>
      </c>
      <c r="C41" s="41" t="str">
        <f t="shared" si="7"/>
        <v>Southern Ave</v>
      </c>
      <c r="D41" s="213" t="str">
        <f t="shared" si="7"/>
        <v>Priest Dr</v>
      </c>
      <c r="E41" s="217"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SUMIF(Data!T:T,"="&amp;ErrCount!Q41,Data!AG:AG)</f>
        <v>0</v>
      </c>
    </row>
    <row r="42" spans="1:18" x14ac:dyDescent="0.25">
      <c r="A42" s="40">
        <v>141</v>
      </c>
      <c r="B42" s="40" t="s">
        <v>65</v>
      </c>
      <c r="C42" s="41" t="str">
        <f t="shared" ref="C42:D61" si="10">VLOOKUP($A42,Loc,MATCH(C$1,loc_hdr,0),FALSE)</f>
        <v>Southern Ave</v>
      </c>
      <c r="D42" s="213" t="str">
        <f t="shared" si="10"/>
        <v>College Ave</v>
      </c>
      <c r="E42" s="217"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SUMIF(Data!T:T,"="&amp;ErrCount!Q42,Data!AG:AG)</f>
        <v>1</v>
      </c>
    </row>
    <row r="43" spans="1:18" x14ac:dyDescent="0.25">
      <c r="A43" s="40">
        <v>142</v>
      </c>
      <c r="B43" s="40" t="s">
        <v>65</v>
      </c>
      <c r="C43" s="41" t="str">
        <f t="shared" si="10"/>
        <v>Southern Ave</v>
      </c>
      <c r="D43" s="213" t="str">
        <f t="shared" si="10"/>
        <v>Rural Rd</v>
      </c>
      <c r="E43" s="217"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SUMIF(Data!T:T,"="&amp;ErrCount!Q43,Data!AG:AG)</f>
        <v>1</v>
      </c>
    </row>
    <row r="44" spans="1:18" x14ac:dyDescent="0.25">
      <c r="A44" s="40">
        <v>143</v>
      </c>
      <c r="B44" s="40" t="s">
        <v>65</v>
      </c>
      <c r="C44" s="41" t="str">
        <f t="shared" si="10"/>
        <v>Southern Ave</v>
      </c>
      <c r="D44" s="213" t="str">
        <f t="shared" si="10"/>
        <v>Hardy Dr</v>
      </c>
      <c r="E44" s="217"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SUMIF(Data!T:T,"="&amp;ErrCount!Q44,Data!AG:AG)</f>
        <v>0</v>
      </c>
    </row>
    <row r="45" spans="1:18" x14ac:dyDescent="0.25">
      <c r="A45" s="40">
        <v>144</v>
      </c>
      <c r="B45" s="40" t="s">
        <v>65</v>
      </c>
      <c r="C45" s="41" t="str">
        <f t="shared" si="10"/>
        <v>Southern Ave</v>
      </c>
      <c r="D45" s="213" t="str">
        <f t="shared" si="10"/>
        <v>Mill Ave</v>
      </c>
      <c r="E45" s="217"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SUMIF(Data!T:T,"="&amp;ErrCount!Q45,Data!AG:AG)</f>
        <v>0</v>
      </c>
    </row>
    <row r="46" spans="1:18" x14ac:dyDescent="0.25">
      <c r="A46" s="40">
        <v>145</v>
      </c>
      <c r="B46" s="40" t="s">
        <v>65</v>
      </c>
      <c r="C46" s="41" t="str">
        <f t="shared" si="10"/>
        <v>Alameda Dr</v>
      </c>
      <c r="D46" s="213" t="str">
        <f t="shared" si="10"/>
        <v>Mill Ave</v>
      </c>
      <c r="E46" s="217"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SUMIF(Data!T:T,"="&amp;ErrCount!Q46,Data!AG:AG)</f>
        <v>0</v>
      </c>
    </row>
    <row r="47" spans="1:18" x14ac:dyDescent="0.25">
      <c r="A47" s="40">
        <v>146</v>
      </c>
      <c r="B47" s="40" t="s">
        <v>65</v>
      </c>
      <c r="C47" s="41" t="str">
        <f t="shared" si="10"/>
        <v>Broadway Rd</v>
      </c>
      <c r="D47" s="213" t="str">
        <f t="shared" si="10"/>
        <v>Mill Ave</v>
      </c>
      <c r="E47" s="217"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SUMIF(Data!T:T,"="&amp;ErrCount!Q47,Data!AG:AG)</f>
        <v>3</v>
      </c>
    </row>
    <row r="48" spans="1:18" x14ac:dyDescent="0.25">
      <c r="A48" s="40">
        <v>147</v>
      </c>
      <c r="B48" s="40" t="s">
        <v>65</v>
      </c>
      <c r="C48" s="41" t="str">
        <f t="shared" si="10"/>
        <v>Baseline Rd</v>
      </c>
      <c r="D48" s="213" t="str">
        <f t="shared" si="10"/>
        <v>Mill Ave</v>
      </c>
      <c r="E48" s="217"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SUMIF(Data!T:T,"="&amp;ErrCount!Q48,Data!AG:AG)</f>
        <v>0</v>
      </c>
    </row>
    <row r="49" spans="1:18" x14ac:dyDescent="0.25">
      <c r="A49" s="40">
        <v>148</v>
      </c>
      <c r="B49" s="40" t="s">
        <v>65</v>
      </c>
      <c r="C49" s="41" t="str">
        <f t="shared" si="10"/>
        <v>Guadalupe Rd</v>
      </c>
      <c r="D49" s="213" t="str">
        <f t="shared" si="10"/>
        <v>Kyrene Rd</v>
      </c>
      <c r="E49" s="217"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SUMIF(Data!T:T,"="&amp;ErrCount!Q49,Data!AG:AG)</f>
        <v>0</v>
      </c>
    </row>
    <row r="50" spans="1:18" x14ac:dyDescent="0.25">
      <c r="A50" s="40">
        <v>149</v>
      </c>
      <c r="B50" s="40" t="s">
        <v>65</v>
      </c>
      <c r="C50" s="41" t="str">
        <f t="shared" si="10"/>
        <v>Guadalupe Rd</v>
      </c>
      <c r="D50" s="213" t="str">
        <f t="shared" si="10"/>
        <v>Country Club Wy</v>
      </c>
      <c r="E50" s="217"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SUMIF(Data!T:T,"="&amp;ErrCount!Q50,Data!AG:AG)</f>
        <v>0</v>
      </c>
    </row>
    <row r="51" spans="1:18" x14ac:dyDescent="0.25">
      <c r="A51" s="40">
        <v>150</v>
      </c>
      <c r="B51" s="40" t="s">
        <v>65</v>
      </c>
      <c r="C51" s="41" t="str">
        <f t="shared" si="10"/>
        <v>Guadalupe Rd</v>
      </c>
      <c r="D51" s="213" t="str">
        <f t="shared" si="10"/>
        <v>Lakeshore Dr</v>
      </c>
      <c r="E51" s="217"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SUMIF(Data!T:T,"="&amp;ErrCount!Q51,Data!AG:AG)</f>
        <v>0</v>
      </c>
    </row>
    <row r="52" spans="1:18" x14ac:dyDescent="0.25">
      <c r="A52" s="40">
        <v>151</v>
      </c>
      <c r="B52" s="40" t="s">
        <v>65</v>
      </c>
      <c r="C52" s="41" t="str">
        <f t="shared" si="10"/>
        <v>University Dr</v>
      </c>
      <c r="D52" s="213" t="str">
        <f t="shared" si="10"/>
        <v>Forest Ave</v>
      </c>
      <c r="E52" s="217"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SUMIF(Data!T:T,"="&amp;ErrCount!Q52,Data!AG:AG)</f>
        <v>0</v>
      </c>
    </row>
    <row r="53" spans="1:18" x14ac:dyDescent="0.25">
      <c r="A53" s="40">
        <v>152</v>
      </c>
      <c r="B53" s="40" t="s">
        <v>65</v>
      </c>
      <c r="C53" s="41" t="str">
        <f t="shared" si="10"/>
        <v>Tempe Lake S.</v>
      </c>
      <c r="D53" s="213" t="str">
        <f t="shared" si="10"/>
        <v>TCA Bridge</v>
      </c>
      <c r="E53" s="217"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SUMIF(Data!T:T,"="&amp;ErrCount!Q53,Data!AG:AG)</f>
        <v>0</v>
      </c>
    </row>
    <row r="54" spans="1:18" x14ac:dyDescent="0.25">
      <c r="A54" s="40">
        <v>153</v>
      </c>
      <c r="B54" s="40" t="s">
        <v>65</v>
      </c>
      <c r="C54" s="41" t="str">
        <f t="shared" si="10"/>
        <v>Apache Blvd</v>
      </c>
      <c r="D54" s="213" t="str">
        <f t="shared" si="10"/>
        <v>McAllister Ave</v>
      </c>
      <c r="E54" s="217"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SUMIF(Data!T:T,"="&amp;ErrCount!Q54,Data!AG:AG)</f>
        <v>0</v>
      </c>
    </row>
    <row r="55" spans="1:18" x14ac:dyDescent="0.25">
      <c r="A55" s="40">
        <v>154</v>
      </c>
      <c r="B55" s="40" t="s">
        <v>65</v>
      </c>
      <c r="C55" s="41" t="str">
        <f t="shared" si="10"/>
        <v>Terrace Rd</v>
      </c>
      <c r="D55" s="213" t="str">
        <f t="shared" si="10"/>
        <v>Rural Rd</v>
      </c>
      <c r="E55" s="217"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SUMIF(Data!T:T,"="&amp;ErrCount!Q55,Data!AG:AG)</f>
        <v>0</v>
      </c>
    </row>
    <row r="56" spans="1:18" x14ac:dyDescent="0.25">
      <c r="A56" s="40">
        <v>155</v>
      </c>
      <c r="B56" s="40" t="s">
        <v>65</v>
      </c>
      <c r="C56" s="41" t="str">
        <f t="shared" si="10"/>
        <v>University Dr</v>
      </c>
      <c r="D56" s="213" t="str">
        <f t="shared" si="10"/>
        <v>McClintock Dr</v>
      </c>
      <c r="E56" s="217"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SUMIF(Data!T:T,"="&amp;ErrCount!Q56,Data!AG:AG)</f>
        <v>0</v>
      </c>
    </row>
    <row r="57" spans="1:18" x14ac:dyDescent="0.25">
      <c r="A57" s="40">
        <v>156</v>
      </c>
      <c r="B57" s="40" t="s">
        <v>65</v>
      </c>
      <c r="C57" s="41" t="str">
        <f t="shared" si="10"/>
        <v>Crosscut Canal</v>
      </c>
      <c r="D57" s="213" t="str">
        <f t="shared" si="10"/>
        <v>Mill Ave</v>
      </c>
      <c r="E57" s="217"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SUMIF(Data!T:T,"="&amp;ErrCount!Q57,Data!AG:AG)</f>
        <v>0</v>
      </c>
    </row>
    <row r="58" spans="1:18" x14ac:dyDescent="0.25">
      <c r="A58" s="40">
        <v>157</v>
      </c>
      <c r="B58" s="40" t="s">
        <v>65</v>
      </c>
      <c r="C58" s="41" t="str">
        <f t="shared" si="10"/>
        <v>Curry Rd</v>
      </c>
      <c r="D58" s="213" t="str">
        <f t="shared" si="10"/>
        <v>College Ave</v>
      </c>
      <c r="E58" s="217"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SUMIF(Data!T:T,"="&amp;ErrCount!Q58,Data!AG:AG)</f>
        <v>0</v>
      </c>
    </row>
    <row r="59" spans="1:18" x14ac:dyDescent="0.25">
      <c r="A59" s="40">
        <v>158</v>
      </c>
      <c r="B59" s="40" t="s">
        <v>65</v>
      </c>
      <c r="C59" s="41" t="str">
        <f t="shared" si="10"/>
        <v>Washington St</v>
      </c>
      <c r="D59" s="213" t="str">
        <f t="shared" si="10"/>
        <v>Priest Dr</v>
      </c>
      <c r="E59" s="217"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SUMIF(Data!T:T,"="&amp;ErrCount!Q59,Data!AG:AG)</f>
        <v>0</v>
      </c>
    </row>
    <row r="60" spans="1:18" x14ac:dyDescent="0.25">
      <c r="A60" s="40">
        <v>159</v>
      </c>
      <c r="B60" s="40" t="s">
        <v>65</v>
      </c>
      <c r="C60" s="41" t="str">
        <f t="shared" si="10"/>
        <v>Broadway Rd</v>
      </c>
      <c r="D60" s="213" t="str">
        <f t="shared" si="10"/>
        <v>McClintock Dr</v>
      </c>
      <c r="E60" s="217"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SUMIF(Data!T:T,"="&amp;ErrCount!Q60,Data!AG:AG)</f>
        <v>1</v>
      </c>
    </row>
    <row r="61" spans="1:18" x14ac:dyDescent="0.25">
      <c r="A61" s="40">
        <v>160</v>
      </c>
      <c r="B61" s="40" t="s">
        <v>65</v>
      </c>
      <c r="C61" s="41" t="str">
        <f t="shared" si="10"/>
        <v>Broadway Rd</v>
      </c>
      <c r="D61" s="213" t="str">
        <f t="shared" si="10"/>
        <v>Hardy Dr</v>
      </c>
      <c r="E61" s="217"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SUMIF(Data!T:T,"="&amp;ErrCount!Q61,Data!AG:AG)</f>
        <v>0</v>
      </c>
    </row>
    <row r="62" spans="1:18" x14ac:dyDescent="0.25">
      <c r="A62" s="40">
        <v>161</v>
      </c>
      <c r="B62" s="40" t="s">
        <v>65</v>
      </c>
      <c r="C62" s="41" t="str">
        <f t="shared" ref="C62:D81" si="11">VLOOKUP($A62,Loc,MATCH(C$1,loc_hdr,0),FALSE)</f>
        <v>University Dr</v>
      </c>
      <c r="D62" s="213" t="str">
        <f t="shared" si="11"/>
        <v>Price Rd</v>
      </c>
      <c r="E62" s="217"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SUMIF(Data!T:T,"="&amp;ErrCount!Q62,Data!AG:AG)</f>
        <v>0</v>
      </c>
    </row>
    <row r="63" spans="1:18" x14ac:dyDescent="0.25">
      <c r="A63" s="40">
        <v>162</v>
      </c>
      <c r="B63" s="40" t="s">
        <v>65</v>
      </c>
      <c r="C63" s="41" t="str">
        <f t="shared" si="11"/>
        <v>Broadway Rd</v>
      </c>
      <c r="D63" s="213" t="str">
        <f t="shared" si="11"/>
        <v>Roosevelt St</v>
      </c>
      <c r="E63" s="217"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SUMIF(Data!T:T,"="&amp;ErrCount!Q63,Data!AG:AG)</f>
        <v>0</v>
      </c>
    </row>
    <row r="64" spans="1:18" x14ac:dyDescent="0.25">
      <c r="A64" s="40">
        <v>163</v>
      </c>
      <c r="B64" s="40" t="s">
        <v>65</v>
      </c>
      <c r="C64" s="41" t="str">
        <f t="shared" si="11"/>
        <v>University Dr</v>
      </c>
      <c r="D64" s="213" t="str">
        <f t="shared" si="11"/>
        <v>Farmer Ave</v>
      </c>
      <c r="E64" s="217"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SUMIF(Data!T:T,"="&amp;ErrCount!Q64,Data!AG:AG)</f>
        <v>0</v>
      </c>
    </row>
    <row r="65" spans="1:18" x14ac:dyDescent="0.25">
      <c r="A65" s="40">
        <v>164</v>
      </c>
      <c r="B65" s="40" t="s">
        <v>65</v>
      </c>
      <c r="C65" s="41" t="str">
        <f t="shared" si="11"/>
        <v>Southern Ave</v>
      </c>
      <c r="D65" s="213" t="str">
        <f t="shared" si="11"/>
        <v>McClintock Dr</v>
      </c>
      <c r="E65" s="217"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SUMIF(Data!T:T,"="&amp;ErrCount!Q65,Data!AG:AG)</f>
        <v>0</v>
      </c>
    </row>
    <row r="66" spans="1:18" x14ac:dyDescent="0.25">
      <c r="A66" s="40">
        <v>165</v>
      </c>
      <c r="B66" s="40" t="s">
        <v>65</v>
      </c>
      <c r="C66" s="41" t="str">
        <f t="shared" si="11"/>
        <v>University Dr</v>
      </c>
      <c r="D66" s="213" t="str">
        <f t="shared" si="11"/>
        <v>Priest Dr</v>
      </c>
      <c r="E66" s="217"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SUMIF(Data!T:T,"="&amp;ErrCount!Q66,Data!AG:AG)</f>
        <v>0</v>
      </c>
    </row>
    <row r="67" spans="1:18" x14ac:dyDescent="0.25">
      <c r="A67" s="302">
        <v>101</v>
      </c>
      <c r="B67" s="302" t="s">
        <v>66</v>
      </c>
      <c r="C67" s="41" t="str">
        <f t="shared" si="11"/>
        <v>Washington/Curry</v>
      </c>
      <c r="D67" s="213" t="str">
        <f t="shared" si="11"/>
        <v>Mill Ave</v>
      </c>
      <c r="E67" s="217"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SUMIF(Data!T:T,"="&amp;ErrCount!Q67,Data!AG:AG)</f>
        <v>0</v>
      </c>
    </row>
    <row r="68" spans="1:18" x14ac:dyDescent="0.25">
      <c r="A68" s="302">
        <v>102</v>
      </c>
      <c r="B68" s="302" t="s">
        <v>66</v>
      </c>
      <c r="C68" s="41" t="str">
        <f t="shared" si="11"/>
        <v>Rio Salado Pkwy</v>
      </c>
      <c r="D68" s="213" t="str">
        <f t="shared" si="11"/>
        <v>Mill Ave</v>
      </c>
      <c r="E68" s="217"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SUMIF(Data!T:T,"="&amp;ErrCount!Q68,Data!AG:AG)</f>
        <v>0</v>
      </c>
    </row>
    <row r="69" spans="1:18" x14ac:dyDescent="0.25">
      <c r="A69" s="302">
        <v>103</v>
      </c>
      <c r="B69" s="302" t="s">
        <v>66</v>
      </c>
      <c r="C69" s="41" t="str">
        <f t="shared" si="11"/>
        <v>Rio Salado Pkwy</v>
      </c>
      <c r="D69" s="213" t="str">
        <f t="shared" si="11"/>
        <v>Rural Rd</v>
      </c>
      <c r="E69" s="217"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SUMIF(Data!T:T,"="&amp;ErrCount!Q69,Data!AG:AG)</f>
        <v>0</v>
      </c>
    </row>
    <row r="70" spans="1:18" x14ac:dyDescent="0.25">
      <c r="A70" s="302">
        <v>104</v>
      </c>
      <c r="B70" s="302" t="s">
        <v>66</v>
      </c>
      <c r="C70" s="41" t="str">
        <f t="shared" si="11"/>
        <v>Rio Salado Pkwy</v>
      </c>
      <c r="D70" s="213" t="str">
        <f t="shared" si="11"/>
        <v>McClintock Dr</v>
      </c>
      <c r="E70" s="217"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SUMIF(Data!T:T,"="&amp;ErrCount!Q70,Data!AG:AG)</f>
        <v>0</v>
      </c>
    </row>
    <row r="71" spans="1:18" x14ac:dyDescent="0.25">
      <c r="A71" s="302">
        <v>105</v>
      </c>
      <c r="B71" s="302" t="s">
        <v>66</v>
      </c>
      <c r="C71" s="41" t="str">
        <f t="shared" si="11"/>
        <v>Rio Salado Pkwy</v>
      </c>
      <c r="D71" s="213" t="str">
        <f t="shared" si="11"/>
        <v>Hardy Dr</v>
      </c>
      <c r="E71" s="217"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SUMIF(Data!T:T,"="&amp;ErrCount!Q71,Data!AG:AG)</f>
        <v>0</v>
      </c>
    </row>
    <row r="72" spans="1:18" x14ac:dyDescent="0.25">
      <c r="A72" s="302">
        <v>106</v>
      </c>
      <c r="B72" s="302" t="s">
        <v>66</v>
      </c>
      <c r="C72" s="41" t="str">
        <f t="shared" si="11"/>
        <v>5th St</v>
      </c>
      <c r="D72" s="213" t="str">
        <f t="shared" si="11"/>
        <v>Mill Ave</v>
      </c>
      <c r="E72" s="217"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SUMIF(Data!T:T,"="&amp;ErrCount!Q72,Data!AG:AG)</f>
        <v>0</v>
      </c>
    </row>
    <row r="73" spans="1:18" x14ac:dyDescent="0.25">
      <c r="A73" s="302">
        <v>107</v>
      </c>
      <c r="B73" s="302" t="s">
        <v>66</v>
      </c>
      <c r="C73" s="41" t="str">
        <f t="shared" si="11"/>
        <v>5th St</v>
      </c>
      <c r="D73" s="213" t="str">
        <f t="shared" si="11"/>
        <v>Forest Ave</v>
      </c>
      <c r="E73" s="217"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SUMIF(Data!T:T,"="&amp;ErrCount!Q73,Data!AG:AG)</f>
        <v>0</v>
      </c>
    </row>
    <row r="74" spans="1:18" x14ac:dyDescent="0.25">
      <c r="A74" s="302">
        <v>108</v>
      </c>
      <c r="B74" s="302" t="s">
        <v>66</v>
      </c>
      <c r="C74" s="41" t="str">
        <f t="shared" si="11"/>
        <v>5th St</v>
      </c>
      <c r="D74" s="213" t="str">
        <f t="shared" si="11"/>
        <v>Farmer Ave</v>
      </c>
      <c r="E74" s="217"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SUMIF(Data!T:T,"="&amp;ErrCount!Q74,Data!AG:AG)</f>
        <v>1</v>
      </c>
    </row>
    <row r="75" spans="1:18" x14ac:dyDescent="0.25">
      <c r="A75" s="302">
        <v>109</v>
      </c>
      <c r="B75" s="302" t="s">
        <v>66</v>
      </c>
      <c r="C75" s="41" t="str">
        <f t="shared" si="11"/>
        <v>5th St</v>
      </c>
      <c r="D75" s="213" t="str">
        <f t="shared" si="11"/>
        <v>Hardy Dr</v>
      </c>
      <c r="E75" s="217"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SUMIF(Data!T:T,"="&amp;ErrCount!Q75,Data!AG:AG)</f>
        <v>0</v>
      </c>
    </row>
    <row r="76" spans="1:18" x14ac:dyDescent="0.25">
      <c r="A76" s="302">
        <v>110</v>
      </c>
      <c r="B76" s="302" t="s">
        <v>66</v>
      </c>
      <c r="C76" s="41" t="str">
        <f t="shared" si="11"/>
        <v>5th St</v>
      </c>
      <c r="D76" s="213" t="str">
        <f t="shared" si="11"/>
        <v>Priest Dr</v>
      </c>
      <c r="E76" s="217"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SUMIF(Data!T:T,"="&amp;ErrCount!Q76,Data!AG:AG)</f>
        <v>0</v>
      </c>
    </row>
    <row r="77" spans="1:18" x14ac:dyDescent="0.25">
      <c r="A77" s="302">
        <v>111</v>
      </c>
      <c r="B77" s="302" t="s">
        <v>66</v>
      </c>
      <c r="C77" s="41" t="str">
        <f t="shared" si="11"/>
        <v>10th St</v>
      </c>
      <c r="D77" s="213" t="str">
        <f t="shared" si="11"/>
        <v>Mill Ave</v>
      </c>
      <c r="E77" s="217"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SUMIF(Data!T:T,"="&amp;ErrCount!Q77,Data!AG:AG)</f>
        <v>0</v>
      </c>
    </row>
    <row r="78" spans="1:18" x14ac:dyDescent="0.25">
      <c r="A78" s="302">
        <v>112</v>
      </c>
      <c r="B78" s="302" t="s">
        <v>66</v>
      </c>
      <c r="C78" s="41" t="str">
        <f t="shared" si="11"/>
        <v>Superstition Fwy</v>
      </c>
      <c r="D78" s="213" t="str">
        <f t="shared" si="11"/>
        <v>College Ave</v>
      </c>
      <c r="E78" s="217"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SUMIF(Data!T:T,"="&amp;ErrCount!Q78,Data!AG:AG)</f>
        <v>0</v>
      </c>
    </row>
    <row r="79" spans="1:18" x14ac:dyDescent="0.25">
      <c r="A79" s="302">
        <v>113</v>
      </c>
      <c r="B79" s="302" t="s">
        <v>66</v>
      </c>
      <c r="C79" s="41" t="str">
        <f t="shared" si="11"/>
        <v>13th St</v>
      </c>
      <c r="D79" s="213" t="str">
        <f t="shared" si="11"/>
        <v>Mill Ave</v>
      </c>
      <c r="E79" s="217"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SUMIF(Data!T:T,"="&amp;ErrCount!Q79,Data!AG:AG)</f>
        <v>0</v>
      </c>
    </row>
    <row r="80" spans="1:18" x14ac:dyDescent="0.25">
      <c r="A80" s="302">
        <v>114</v>
      </c>
      <c r="B80" s="302" t="s">
        <v>66</v>
      </c>
      <c r="C80" s="41" t="str">
        <f t="shared" si="11"/>
        <v>13th St</v>
      </c>
      <c r="D80" s="213" t="str">
        <f t="shared" si="11"/>
        <v>Hardy Dr</v>
      </c>
      <c r="E80" s="217"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SUMIF(Data!T:T,"="&amp;ErrCount!Q80,Data!AG:AG)</f>
        <v>0</v>
      </c>
    </row>
    <row r="81" spans="1:18" x14ac:dyDescent="0.25">
      <c r="A81" s="302">
        <v>115</v>
      </c>
      <c r="B81" s="302" t="s">
        <v>66</v>
      </c>
      <c r="C81" s="41" t="str">
        <f t="shared" si="11"/>
        <v>University Dr</v>
      </c>
      <c r="D81" s="213" t="str">
        <f t="shared" si="11"/>
        <v>College Ave</v>
      </c>
      <c r="E81" s="217"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SUMIF(Data!T:T,"="&amp;ErrCount!Q81,Data!AG:AG)</f>
        <v>1</v>
      </c>
    </row>
    <row r="82" spans="1:18" x14ac:dyDescent="0.25">
      <c r="A82" s="302">
        <v>116</v>
      </c>
      <c r="B82" s="302" t="s">
        <v>66</v>
      </c>
      <c r="C82" s="41" t="str">
        <f t="shared" ref="C82:D131" si="17">VLOOKUP($A82,Loc,MATCH(C$1,loc_hdr,0),FALSE)</f>
        <v>University Dr</v>
      </c>
      <c r="D82" s="213" t="str">
        <f t="shared" si="17"/>
        <v>Dorsey Ln</v>
      </c>
      <c r="E82" s="217"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SUMIF(Data!T:T,"="&amp;ErrCount!Q82,Data!AG:AG)</f>
        <v>0</v>
      </c>
    </row>
    <row r="83" spans="1:18" x14ac:dyDescent="0.25">
      <c r="A83" s="302">
        <v>117</v>
      </c>
      <c r="B83" s="302" t="s">
        <v>66</v>
      </c>
      <c r="C83" s="41" t="str">
        <f t="shared" si="17"/>
        <v>University Dr</v>
      </c>
      <c r="D83" s="213" t="str">
        <f t="shared" si="17"/>
        <v>Rural Rd</v>
      </c>
      <c r="E83" s="217"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SUMIF(Data!T:T,"="&amp;ErrCount!Q83,Data!AG:AG)</f>
        <v>0</v>
      </c>
    </row>
    <row r="84" spans="1:18" x14ac:dyDescent="0.25">
      <c r="A84" s="302">
        <v>118</v>
      </c>
      <c r="B84" s="302" t="s">
        <v>66</v>
      </c>
      <c r="C84" s="41" t="str">
        <f t="shared" si="17"/>
        <v>University Dr</v>
      </c>
      <c r="D84" s="213" t="str">
        <f t="shared" si="17"/>
        <v>Mill Ave</v>
      </c>
      <c r="E84" s="217"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SUMIF(Data!T:T,"="&amp;ErrCount!Q84,Data!AG:AG)</f>
        <v>0</v>
      </c>
    </row>
    <row r="85" spans="1:18" x14ac:dyDescent="0.25">
      <c r="A85" s="302">
        <v>119</v>
      </c>
      <c r="B85" s="302" t="s">
        <v>66</v>
      </c>
      <c r="C85" s="41" t="str">
        <f t="shared" si="17"/>
        <v>University Dr</v>
      </c>
      <c r="D85" s="213" t="str">
        <f t="shared" si="17"/>
        <v>Ash Ave</v>
      </c>
      <c r="E85" s="217"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SUMIF(Data!T:T,"="&amp;ErrCount!Q85,Data!AG:AG)</f>
        <v>0</v>
      </c>
    </row>
    <row r="86" spans="1:18" x14ac:dyDescent="0.25">
      <c r="A86" s="302">
        <v>120</v>
      </c>
      <c r="B86" s="302" t="s">
        <v>66</v>
      </c>
      <c r="C86" s="41" t="str">
        <f t="shared" si="17"/>
        <v>University Dr</v>
      </c>
      <c r="D86" s="213" t="str">
        <f t="shared" si="17"/>
        <v>Roosevelt St</v>
      </c>
      <c r="E86" s="217"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SUMIF(Data!T:T,"="&amp;ErrCount!Q86,Data!AG:AG)</f>
        <v>0</v>
      </c>
    </row>
    <row r="87" spans="1:18" x14ac:dyDescent="0.25">
      <c r="A87" s="302">
        <v>121</v>
      </c>
      <c r="B87" s="302" t="s">
        <v>66</v>
      </c>
      <c r="C87" s="41" t="str">
        <f t="shared" si="17"/>
        <v>University Dr</v>
      </c>
      <c r="D87" s="213" t="str">
        <f t="shared" si="17"/>
        <v>Hardy Dr</v>
      </c>
      <c r="E87" s="217"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SUMIF(Data!T:T,"="&amp;ErrCount!Q87,Data!AG:AG)</f>
        <v>0</v>
      </c>
    </row>
    <row r="88" spans="1:18" x14ac:dyDescent="0.25">
      <c r="A88" s="302">
        <v>122</v>
      </c>
      <c r="B88" s="302" t="s">
        <v>66</v>
      </c>
      <c r="C88" s="41" t="str">
        <f t="shared" si="17"/>
        <v>McKellips Rd</v>
      </c>
      <c r="D88" s="213" t="str">
        <f t="shared" si="17"/>
        <v>Greenbelt Path</v>
      </c>
      <c r="E88" s="217"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SUMIF(Data!T:T,"="&amp;ErrCount!Q88,Data!AG:AG)</f>
        <v>0</v>
      </c>
    </row>
    <row r="89" spans="1:18" x14ac:dyDescent="0.25">
      <c r="A89" s="302">
        <v>123</v>
      </c>
      <c r="B89" s="302" t="s">
        <v>66</v>
      </c>
      <c r="C89" s="41" t="str">
        <f t="shared" si="17"/>
        <v>Western Canal</v>
      </c>
      <c r="D89" s="213" t="str">
        <f t="shared" si="17"/>
        <v>Rural Rd</v>
      </c>
      <c r="E89" s="217"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SUMIF(Data!T:T,"="&amp;ErrCount!Q89,Data!AG:AG)</f>
        <v>0</v>
      </c>
    </row>
    <row r="90" spans="1:18" x14ac:dyDescent="0.25">
      <c r="A90" s="302">
        <v>124</v>
      </c>
      <c r="B90" s="302" t="s">
        <v>66</v>
      </c>
      <c r="C90" s="41" t="str">
        <f t="shared" si="17"/>
        <v>Western Canal</v>
      </c>
      <c r="D90" s="213" t="str">
        <f t="shared" si="17"/>
        <v>McClintock Dr</v>
      </c>
      <c r="E90" s="217"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SUMIF(Data!T:T,"="&amp;ErrCount!Q90,Data!AG:AG)</f>
        <v>0</v>
      </c>
    </row>
    <row r="91" spans="1:18" x14ac:dyDescent="0.25">
      <c r="A91" s="302">
        <v>125</v>
      </c>
      <c r="B91" s="302" t="s">
        <v>66</v>
      </c>
      <c r="C91" s="41" t="str">
        <f t="shared" si="17"/>
        <v>Western Canal</v>
      </c>
      <c r="D91" s="213" t="str">
        <f t="shared" si="17"/>
        <v>Lakeshore Dr</v>
      </c>
      <c r="E91" s="217"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SUMIF(Data!T:T,"="&amp;ErrCount!Q91,Data!AG:AG)</f>
        <v>0</v>
      </c>
    </row>
    <row r="92" spans="1:18" x14ac:dyDescent="0.25">
      <c r="A92" s="302">
        <v>126</v>
      </c>
      <c r="B92" s="302" t="s">
        <v>66</v>
      </c>
      <c r="C92" s="41" t="str">
        <f t="shared" si="17"/>
        <v>Baseline Rd</v>
      </c>
      <c r="D92" s="213" t="str">
        <f t="shared" si="17"/>
        <v>Western Canal</v>
      </c>
      <c r="E92" s="217"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SUMIF(Data!T:T,"="&amp;ErrCount!Q92,Data!AG:AG)</f>
        <v>0</v>
      </c>
    </row>
    <row r="93" spans="1:18" x14ac:dyDescent="0.25">
      <c r="A93" s="302">
        <v>127</v>
      </c>
      <c r="B93" s="302" t="s">
        <v>66</v>
      </c>
      <c r="C93" s="41" t="str">
        <f t="shared" si="17"/>
        <v>Elliot Rd</v>
      </c>
      <c r="D93" s="213" t="str">
        <f t="shared" si="17"/>
        <v>McClintock Dr</v>
      </c>
      <c r="E93" s="217"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SUMIF(Data!T:T,"="&amp;ErrCount!Q93,Data!AG:AG)</f>
        <v>0</v>
      </c>
    </row>
    <row r="94" spans="1:18" x14ac:dyDescent="0.25">
      <c r="A94" s="302">
        <v>128</v>
      </c>
      <c r="B94" s="302" t="s">
        <v>66</v>
      </c>
      <c r="C94" s="41" t="str">
        <f t="shared" si="17"/>
        <v>Alameda Dr</v>
      </c>
      <c r="D94" s="213" t="str">
        <f t="shared" si="17"/>
        <v>McClintock Dr</v>
      </c>
      <c r="E94" s="217"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SUMIF(Data!T:T,"="&amp;ErrCount!Q94,Data!AG:AG)</f>
        <v>0</v>
      </c>
    </row>
    <row r="95" spans="1:18" x14ac:dyDescent="0.25">
      <c r="A95" s="302">
        <v>129</v>
      </c>
      <c r="B95" s="302" t="s">
        <v>66</v>
      </c>
      <c r="C95" s="41" t="str">
        <f t="shared" si="17"/>
        <v>Alameda Dr</v>
      </c>
      <c r="D95" s="213" t="str">
        <f t="shared" si="17"/>
        <v>Rural Rd</v>
      </c>
      <c r="E95" s="217"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SUMIF(Data!T:T,"="&amp;ErrCount!Q95,Data!AG:AG)</f>
        <v>0</v>
      </c>
    </row>
    <row r="96" spans="1:18" x14ac:dyDescent="0.25">
      <c r="A96" s="302">
        <v>130</v>
      </c>
      <c r="B96" s="302" t="s">
        <v>66</v>
      </c>
      <c r="C96" s="41" t="str">
        <f t="shared" si="17"/>
        <v>Alameda Dr</v>
      </c>
      <c r="D96" s="213" t="str">
        <f t="shared" si="17"/>
        <v>Country Club Wy</v>
      </c>
      <c r="E96" s="217"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SUMIF(Data!T:T,"="&amp;ErrCount!Q96,Data!AG:AG)</f>
        <v>0</v>
      </c>
    </row>
    <row r="97" spans="1:18" x14ac:dyDescent="0.25">
      <c r="A97" s="302">
        <v>131</v>
      </c>
      <c r="B97" s="302" t="s">
        <v>66</v>
      </c>
      <c r="C97" s="41" t="str">
        <f t="shared" si="17"/>
        <v>Apache Blvd</v>
      </c>
      <c r="D97" s="213" t="str">
        <f t="shared" si="17"/>
        <v>Rural Rd</v>
      </c>
      <c r="E97" s="217"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SUMIF(Data!T:T,"="&amp;ErrCount!Q97,Data!AG:AG)</f>
        <v>0</v>
      </c>
    </row>
    <row r="98" spans="1:18" x14ac:dyDescent="0.25">
      <c r="A98" s="302">
        <v>132</v>
      </c>
      <c r="B98" s="302" t="s">
        <v>66</v>
      </c>
      <c r="C98" s="41" t="str">
        <f t="shared" si="17"/>
        <v>Apache Blvd</v>
      </c>
      <c r="D98" s="213" t="str">
        <f t="shared" si="17"/>
        <v>S Dorsey Ln</v>
      </c>
      <c r="E98" s="217"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SUMIF(Data!T:T,"="&amp;ErrCount!Q98,Data!AG:AG)</f>
        <v>1</v>
      </c>
    </row>
    <row r="99" spans="1:18" x14ac:dyDescent="0.25">
      <c r="A99" s="302">
        <v>133</v>
      </c>
      <c r="B99" s="302" t="s">
        <v>66</v>
      </c>
      <c r="C99" s="41" t="str">
        <f t="shared" si="17"/>
        <v>Apache Blvd</v>
      </c>
      <c r="D99" s="213" t="str">
        <f t="shared" si="17"/>
        <v>College Ave</v>
      </c>
      <c r="E99" s="217"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SUMIF(Data!T:T,"="&amp;ErrCount!Q99,Data!AG:AG)</f>
        <v>0</v>
      </c>
    </row>
    <row r="100" spans="1:18" x14ac:dyDescent="0.25">
      <c r="A100" s="302">
        <v>134</v>
      </c>
      <c r="B100" s="302" t="s">
        <v>66</v>
      </c>
      <c r="C100" s="41" t="str">
        <f t="shared" si="17"/>
        <v>Apache Blvd</v>
      </c>
      <c r="D100" s="213" t="str">
        <f t="shared" si="17"/>
        <v>Paseo Del Saber</v>
      </c>
      <c r="E100" s="217"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SUMIF(Data!T:T,"="&amp;ErrCount!Q100,Data!AG:AG)</f>
        <v>0</v>
      </c>
    </row>
    <row r="101" spans="1:18" x14ac:dyDescent="0.25">
      <c r="A101" s="302">
        <v>135</v>
      </c>
      <c r="B101" s="302" t="s">
        <v>66</v>
      </c>
      <c r="C101" s="41" t="str">
        <f t="shared" si="17"/>
        <v>Lemon St</v>
      </c>
      <c r="D101" s="213" t="str">
        <f t="shared" si="17"/>
        <v>Rural Rd</v>
      </c>
      <c r="E101" s="217"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SUMIF(Data!T:T,"="&amp;ErrCount!Q101,Data!AG:AG)</f>
        <v>0</v>
      </c>
    </row>
    <row r="102" spans="1:18" x14ac:dyDescent="0.25">
      <c r="A102" s="302">
        <v>136</v>
      </c>
      <c r="B102" s="302" t="s">
        <v>66</v>
      </c>
      <c r="C102" s="41" t="str">
        <f t="shared" si="17"/>
        <v>Spence St</v>
      </c>
      <c r="D102" s="213" t="str">
        <f t="shared" si="17"/>
        <v>Rural Rd</v>
      </c>
      <c r="E102" s="217"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SUMIF(Data!T:T,"="&amp;ErrCount!Q102,Data!AG:AG)</f>
        <v>0</v>
      </c>
    </row>
    <row r="103" spans="1:18" x14ac:dyDescent="0.25">
      <c r="A103" s="302">
        <v>137</v>
      </c>
      <c r="B103" s="302" t="s">
        <v>66</v>
      </c>
      <c r="C103" s="41" t="str">
        <f t="shared" si="17"/>
        <v>Broadway Rd</v>
      </c>
      <c r="D103" s="213" t="str">
        <f t="shared" si="17"/>
        <v>Priest Dr</v>
      </c>
      <c r="E103" s="217"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SUMIF(Data!T:T,"="&amp;ErrCount!Q103,Data!AG:AG)</f>
        <v>0</v>
      </c>
    </row>
    <row r="104" spans="1:18" x14ac:dyDescent="0.25">
      <c r="A104" s="302">
        <v>138</v>
      </c>
      <c r="B104" s="302" t="s">
        <v>66</v>
      </c>
      <c r="C104" s="41" t="str">
        <f t="shared" si="17"/>
        <v>Broadway Rd</v>
      </c>
      <c r="D104" s="213" t="str">
        <f t="shared" si="17"/>
        <v>Rural Rd</v>
      </c>
      <c r="E104" s="217"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SUMIF(Data!T:T,"="&amp;ErrCount!Q104,Data!AG:AG)</f>
        <v>0</v>
      </c>
    </row>
    <row r="105" spans="1:18" x14ac:dyDescent="0.25">
      <c r="A105" s="302">
        <v>139</v>
      </c>
      <c r="B105" s="302" t="s">
        <v>66</v>
      </c>
      <c r="C105" s="41" t="str">
        <f t="shared" si="17"/>
        <v>Broadway Rd</v>
      </c>
      <c r="D105" s="213" t="str">
        <f t="shared" si="17"/>
        <v>College Ave</v>
      </c>
      <c r="E105" s="217"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SUMIF(Data!T:T,"="&amp;ErrCount!Q105,Data!AG:AG)</f>
        <v>0</v>
      </c>
    </row>
    <row r="106" spans="1:18" x14ac:dyDescent="0.25">
      <c r="A106" s="302">
        <v>140</v>
      </c>
      <c r="B106" s="302" t="s">
        <v>66</v>
      </c>
      <c r="C106" s="41" t="str">
        <f t="shared" si="17"/>
        <v>Southern Ave</v>
      </c>
      <c r="D106" s="213" t="str">
        <f t="shared" si="17"/>
        <v>Priest Dr</v>
      </c>
      <c r="E106" s="217"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SUMIF(Data!T:T,"="&amp;ErrCount!Q106,Data!AG:AG)</f>
        <v>0</v>
      </c>
    </row>
    <row r="107" spans="1:18" x14ac:dyDescent="0.25">
      <c r="A107" s="302">
        <v>141</v>
      </c>
      <c r="B107" s="302" t="s">
        <v>66</v>
      </c>
      <c r="C107" s="41" t="str">
        <f t="shared" si="17"/>
        <v>Southern Ave</v>
      </c>
      <c r="D107" s="213" t="str">
        <f t="shared" si="17"/>
        <v>College Ave</v>
      </c>
      <c r="E107" s="217"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SUMIF(Data!T:T,"="&amp;ErrCount!Q107,Data!AG:AG)</f>
        <v>0</v>
      </c>
    </row>
    <row r="108" spans="1:18" x14ac:dyDescent="0.25">
      <c r="A108" s="302">
        <v>142</v>
      </c>
      <c r="B108" s="302" t="s">
        <v>66</v>
      </c>
      <c r="C108" s="41" t="str">
        <f t="shared" si="17"/>
        <v>Southern Ave</v>
      </c>
      <c r="D108" s="213" t="str">
        <f t="shared" si="17"/>
        <v>Rural Rd</v>
      </c>
      <c r="E108" s="217"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SUMIF(Data!T:T,"="&amp;ErrCount!Q108,Data!AG:AG)</f>
        <v>1</v>
      </c>
    </row>
    <row r="109" spans="1:18" x14ac:dyDescent="0.25">
      <c r="A109" s="302">
        <v>143</v>
      </c>
      <c r="B109" s="302" t="s">
        <v>66</v>
      </c>
      <c r="C109" s="41" t="str">
        <f t="shared" si="17"/>
        <v>Southern Ave</v>
      </c>
      <c r="D109" s="213" t="str">
        <f t="shared" si="17"/>
        <v>Hardy Dr</v>
      </c>
      <c r="E109" s="217"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SUMIF(Data!T:T,"="&amp;ErrCount!Q109,Data!AG:AG)</f>
        <v>1</v>
      </c>
    </row>
    <row r="110" spans="1:18" x14ac:dyDescent="0.25">
      <c r="A110" s="302">
        <v>144</v>
      </c>
      <c r="B110" s="302" t="s">
        <v>66</v>
      </c>
      <c r="C110" s="41" t="str">
        <f t="shared" si="17"/>
        <v>Southern Ave</v>
      </c>
      <c r="D110" s="213" t="str">
        <f t="shared" si="17"/>
        <v>Mill Ave</v>
      </c>
      <c r="E110" s="217"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SUMIF(Data!T:T,"="&amp;ErrCount!Q110,Data!AG:AG)</f>
        <v>0</v>
      </c>
    </row>
    <row r="111" spans="1:18" x14ac:dyDescent="0.25">
      <c r="A111" s="302">
        <v>145</v>
      </c>
      <c r="B111" s="302" t="s">
        <v>66</v>
      </c>
      <c r="C111" s="41" t="str">
        <f t="shared" si="17"/>
        <v>Alameda Dr</v>
      </c>
      <c r="D111" s="213" t="str">
        <f t="shared" si="17"/>
        <v>Mill Ave</v>
      </c>
      <c r="E111" s="217"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SUMIF(Data!T:T,"="&amp;ErrCount!Q111,Data!AG:AG)</f>
        <v>0</v>
      </c>
    </row>
    <row r="112" spans="1:18" x14ac:dyDescent="0.25">
      <c r="A112" s="302">
        <v>146</v>
      </c>
      <c r="B112" s="302" t="s">
        <v>66</v>
      </c>
      <c r="C112" s="41" t="str">
        <f t="shared" si="17"/>
        <v>Broadway Rd</v>
      </c>
      <c r="D112" s="213" t="str">
        <f t="shared" si="17"/>
        <v>Mill Ave</v>
      </c>
      <c r="E112" s="217"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SUMIF(Data!T:T,"="&amp;ErrCount!Q112,Data!AG:AG)</f>
        <v>0</v>
      </c>
    </row>
    <row r="113" spans="1:18" x14ac:dyDescent="0.25">
      <c r="A113" s="302">
        <v>147</v>
      </c>
      <c r="B113" s="302" t="s">
        <v>66</v>
      </c>
      <c r="C113" s="41" t="str">
        <f t="shared" si="17"/>
        <v>Baseline Rd</v>
      </c>
      <c r="D113" s="213" t="str">
        <f t="shared" si="17"/>
        <v>Mill Ave</v>
      </c>
      <c r="E113" s="217"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SUMIF(Data!T:T,"="&amp;ErrCount!Q113,Data!AG:AG)</f>
        <v>0</v>
      </c>
    </row>
    <row r="114" spans="1:18" x14ac:dyDescent="0.25">
      <c r="A114" s="302">
        <v>148</v>
      </c>
      <c r="B114" s="302" t="s">
        <v>66</v>
      </c>
      <c r="C114" s="41" t="str">
        <f t="shared" si="17"/>
        <v>Guadalupe Rd</v>
      </c>
      <c r="D114" s="213" t="str">
        <f t="shared" si="17"/>
        <v>Kyrene Rd</v>
      </c>
      <c r="E114" s="217"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SUMIF(Data!T:T,"="&amp;ErrCount!Q114,Data!AG:AG)</f>
        <v>0</v>
      </c>
    </row>
    <row r="115" spans="1:18" x14ac:dyDescent="0.25">
      <c r="A115" s="302">
        <v>149</v>
      </c>
      <c r="B115" s="302" t="s">
        <v>66</v>
      </c>
      <c r="C115" s="41" t="str">
        <f t="shared" si="17"/>
        <v>Guadalupe Rd</v>
      </c>
      <c r="D115" s="213" t="str">
        <f t="shared" si="17"/>
        <v>Country Club Wy</v>
      </c>
      <c r="E115" s="217"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SUMIF(Data!T:T,"="&amp;ErrCount!Q115,Data!AG:AG)</f>
        <v>0</v>
      </c>
    </row>
    <row r="116" spans="1:18" x14ac:dyDescent="0.25">
      <c r="A116" s="302">
        <v>150</v>
      </c>
      <c r="B116" s="302" t="s">
        <v>66</v>
      </c>
      <c r="C116" s="41" t="str">
        <f t="shared" si="17"/>
        <v>Guadalupe Rd</v>
      </c>
      <c r="D116" s="213" t="str">
        <f t="shared" si="17"/>
        <v>Lakeshore Dr</v>
      </c>
      <c r="E116" s="217"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SUMIF(Data!T:T,"="&amp;ErrCount!Q116,Data!AG:AG)</f>
        <v>0</v>
      </c>
    </row>
    <row r="117" spans="1:18" x14ac:dyDescent="0.25">
      <c r="A117" s="302">
        <v>151</v>
      </c>
      <c r="B117" s="302" t="s">
        <v>66</v>
      </c>
      <c r="C117" s="41" t="str">
        <f t="shared" si="17"/>
        <v>University Dr</v>
      </c>
      <c r="D117" s="213" t="str">
        <f t="shared" si="17"/>
        <v>Forest Ave</v>
      </c>
      <c r="E117" s="217"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SUMIF(Data!T:T,"="&amp;ErrCount!Q117,Data!AG:AG)</f>
        <v>0</v>
      </c>
    </row>
    <row r="118" spans="1:18" x14ac:dyDescent="0.25">
      <c r="A118" s="302">
        <v>152</v>
      </c>
      <c r="B118" s="302" t="s">
        <v>66</v>
      </c>
      <c r="C118" s="41" t="str">
        <f t="shared" si="17"/>
        <v>Tempe Lake S.</v>
      </c>
      <c r="D118" s="213" t="str">
        <f t="shared" si="17"/>
        <v>TCA Bridge</v>
      </c>
      <c r="E118" s="217"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SUMIF(Data!T:T,"="&amp;ErrCount!Q118,Data!AG:AG)</f>
        <v>0</v>
      </c>
    </row>
    <row r="119" spans="1:18" x14ac:dyDescent="0.25">
      <c r="A119" s="302">
        <v>153</v>
      </c>
      <c r="B119" s="302" t="s">
        <v>66</v>
      </c>
      <c r="C119" s="41" t="str">
        <f t="shared" si="17"/>
        <v>Apache Blvd</v>
      </c>
      <c r="D119" s="213" t="str">
        <f t="shared" si="17"/>
        <v>McAllister Ave</v>
      </c>
      <c r="E119" s="217"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SUMIF(Data!T:T,"="&amp;ErrCount!Q119,Data!AG:AG)</f>
        <v>0</v>
      </c>
    </row>
    <row r="120" spans="1:18" x14ac:dyDescent="0.25">
      <c r="A120" s="302">
        <v>154</v>
      </c>
      <c r="B120" s="302" t="s">
        <v>66</v>
      </c>
      <c r="C120" s="41" t="str">
        <f t="shared" si="17"/>
        <v>Terrace Rd</v>
      </c>
      <c r="D120" s="213" t="str">
        <f t="shared" si="17"/>
        <v>Rural Rd</v>
      </c>
      <c r="E120" s="217"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SUMIF(Data!T:T,"="&amp;ErrCount!Q120,Data!AG:AG)</f>
        <v>0</v>
      </c>
    </row>
    <row r="121" spans="1:18" x14ac:dyDescent="0.25">
      <c r="A121" s="302">
        <v>155</v>
      </c>
      <c r="B121" s="302" t="s">
        <v>66</v>
      </c>
      <c r="C121" s="41" t="str">
        <f t="shared" si="17"/>
        <v>University Dr</v>
      </c>
      <c r="D121" s="213" t="str">
        <f t="shared" si="17"/>
        <v>McClintock Dr</v>
      </c>
      <c r="E121" s="217"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SUMIF(Data!T:T,"="&amp;ErrCount!Q121,Data!AG:AG)</f>
        <v>1</v>
      </c>
    </row>
    <row r="122" spans="1:18" x14ac:dyDescent="0.25">
      <c r="A122" s="302">
        <v>156</v>
      </c>
      <c r="B122" s="302" t="s">
        <v>66</v>
      </c>
      <c r="C122" s="41" t="str">
        <f t="shared" si="17"/>
        <v>Crosscut Canal</v>
      </c>
      <c r="D122" s="213" t="str">
        <f t="shared" si="17"/>
        <v>Mill Ave</v>
      </c>
      <c r="E122" s="217"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SUMIF(Data!T:T,"="&amp;ErrCount!Q122,Data!AG:AG)</f>
        <v>0</v>
      </c>
    </row>
    <row r="123" spans="1:18" x14ac:dyDescent="0.25">
      <c r="A123" s="302">
        <v>157</v>
      </c>
      <c r="B123" s="302" t="s">
        <v>66</v>
      </c>
      <c r="C123" s="41" t="str">
        <f t="shared" si="17"/>
        <v>Curry Rd</v>
      </c>
      <c r="D123" s="213" t="str">
        <f t="shared" si="17"/>
        <v>College Ave</v>
      </c>
      <c r="E123" s="217"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SUMIF(Data!T:T,"="&amp;ErrCount!Q123,Data!AG:AG)</f>
        <v>0</v>
      </c>
    </row>
    <row r="124" spans="1:18" x14ac:dyDescent="0.25">
      <c r="A124" s="302">
        <v>158</v>
      </c>
      <c r="B124" s="302" t="s">
        <v>66</v>
      </c>
      <c r="C124" s="41" t="str">
        <f t="shared" si="17"/>
        <v>Washington St</v>
      </c>
      <c r="D124" s="213" t="str">
        <f t="shared" si="17"/>
        <v>Priest Dr</v>
      </c>
      <c r="E124" s="217"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SUMIF(Data!T:T,"="&amp;ErrCount!Q124,Data!AG:AG)</f>
        <v>0</v>
      </c>
    </row>
    <row r="125" spans="1:18" x14ac:dyDescent="0.25">
      <c r="A125" s="302">
        <v>159</v>
      </c>
      <c r="B125" s="302" t="s">
        <v>66</v>
      </c>
      <c r="C125" s="41" t="str">
        <f t="shared" si="17"/>
        <v>Broadway Rd</v>
      </c>
      <c r="D125" s="213" t="str">
        <f t="shared" si="17"/>
        <v>McClintock Dr</v>
      </c>
      <c r="E125" s="217"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SUMIF(Data!T:T,"="&amp;ErrCount!Q125,Data!AG:AG)</f>
        <v>0</v>
      </c>
    </row>
    <row r="126" spans="1:18" x14ac:dyDescent="0.25">
      <c r="A126" s="302">
        <v>160</v>
      </c>
      <c r="B126" s="302" t="s">
        <v>66</v>
      </c>
      <c r="C126" s="41" t="str">
        <f t="shared" si="17"/>
        <v>Broadway Rd</v>
      </c>
      <c r="D126" s="213" t="str">
        <f t="shared" si="17"/>
        <v>Hardy Dr</v>
      </c>
      <c r="E126" s="217"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SUMIF(Data!T:T,"="&amp;ErrCount!Q126,Data!AG:AG)</f>
        <v>0</v>
      </c>
    </row>
    <row r="127" spans="1:18" x14ac:dyDescent="0.25">
      <c r="A127" s="302">
        <v>161</v>
      </c>
      <c r="B127" s="302" t="s">
        <v>66</v>
      </c>
      <c r="C127" s="41" t="str">
        <f t="shared" si="17"/>
        <v>University Dr</v>
      </c>
      <c r="D127" s="213" t="str">
        <f t="shared" si="17"/>
        <v>Price Rd</v>
      </c>
      <c r="E127" s="217"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SUMIF(Data!T:T,"="&amp;ErrCount!Q127,Data!AG:AG)</f>
        <v>1</v>
      </c>
    </row>
    <row r="128" spans="1:18" x14ac:dyDescent="0.25">
      <c r="A128" s="302">
        <v>162</v>
      </c>
      <c r="B128" s="302" t="s">
        <v>66</v>
      </c>
      <c r="C128" s="41" t="str">
        <f t="shared" si="17"/>
        <v>Broadway Rd</v>
      </c>
      <c r="D128" s="213" t="str">
        <f t="shared" si="17"/>
        <v>Roosevelt St</v>
      </c>
      <c r="E128" s="217"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SUMIF(Data!T:T,"="&amp;ErrCount!Q128,Data!AG:AG)</f>
        <v>0</v>
      </c>
    </row>
    <row r="129" spans="1:18" x14ac:dyDescent="0.25">
      <c r="A129" s="302">
        <v>163</v>
      </c>
      <c r="B129" s="302" t="s">
        <v>66</v>
      </c>
      <c r="C129" s="41" t="str">
        <f t="shared" si="17"/>
        <v>University Dr</v>
      </c>
      <c r="D129" s="213" t="str">
        <f t="shared" si="17"/>
        <v>Farmer Ave</v>
      </c>
      <c r="E129" s="217"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SUMIF(Data!T:T,"="&amp;ErrCount!Q129,Data!AG:AG)</f>
        <v>0</v>
      </c>
    </row>
    <row r="130" spans="1:18" x14ac:dyDescent="0.25">
      <c r="A130" s="302">
        <v>164</v>
      </c>
      <c r="B130" s="302" t="s">
        <v>66</v>
      </c>
      <c r="C130" s="41" t="str">
        <f t="shared" si="17"/>
        <v>Southern Ave</v>
      </c>
      <c r="D130" s="213" t="str">
        <f t="shared" si="17"/>
        <v>McClintock Dr</v>
      </c>
      <c r="E130" s="217"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SUMIF(Data!T:T,"="&amp;ErrCount!Q130,Data!AG:AG)</f>
        <v>0</v>
      </c>
    </row>
    <row r="131" spans="1:18" x14ac:dyDescent="0.25">
      <c r="A131" s="302">
        <v>165</v>
      </c>
      <c r="B131" s="302" t="s">
        <v>66</v>
      </c>
      <c r="C131" s="41" t="str">
        <f t="shared" si="17"/>
        <v>University Dr</v>
      </c>
      <c r="D131" s="213" t="str">
        <f t="shared" si="17"/>
        <v>Priest Dr</v>
      </c>
      <c r="E131" s="217"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SUMIF(Data!T:T,"="&amp;ErrCount!Q131,Data!AG:AG)</f>
        <v>3</v>
      </c>
    </row>
    <row r="132" spans="1:18" x14ac:dyDescent="0.25">
      <c r="A132" s="302"/>
      <c r="B132" s="302"/>
      <c r="C132" s="41"/>
      <c r="D132" s="213"/>
      <c r="E132" s="217"/>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8">
        <v>5</v>
      </c>
      <c r="M134" s="218">
        <v>5</v>
      </c>
      <c r="R134" s="327">
        <f>SUM(R2:R131)</f>
        <v>24</v>
      </c>
    </row>
    <row r="136" spans="1:18" ht="31.2" x14ac:dyDescent="0.3">
      <c r="A136" s="38" t="str">
        <f>A1</f>
        <v>Loc ID</v>
      </c>
      <c r="B136" s="38" t="str">
        <f t="shared" ref="B136:J136" si="25">B1</f>
        <v>AM/PM</v>
      </c>
      <c r="C136" s="38" t="str">
        <f t="shared" si="25"/>
        <v>Location or Intersection: E/W</v>
      </c>
      <c r="D136" s="38" t="str">
        <f t="shared" si="25"/>
        <v>Location or Intersection: N/S</v>
      </c>
      <c r="E136" s="214" t="str">
        <f t="shared" si="25"/>
        <v>Recorder</v>
      </c>
      <c r="F136" s="215" t="str">
        <f t="shared" si="25"/>
        <v>G,H,W,S Errors</v>
      </c>
      <c r="G136" s="216" t="str">
        <f t="shared" si="25"/>
        <v xml:space="preserve">Gender </v>
      </c>
      <c r="H136" s="216" t="str">
        <f t="shared" si="25"/>
        <v>Helmet</v>
      </c>
      <c r="I136" s="216" t="str">
        <f t="shared" si="25"/>
        <v>Wrong way</v>
      </c>
      <c r="J136" s="216" t="str">
        <f t="shared" si="25"/>
        <v>Sidewalk</v>
      </c>
      <c r="K136" s="215" t="str">
        <f>K1</f>
        <v>All Errors</v>
      </c>
    </row>
    <row r="137" spans="1:18" x14ac:dyDescent="0.25">
      <c r="A137" s="217" t="str">
        <f t="shared" ref="A137:K146" si="26">IF(ISERROR(MATCH($P137,err_ID,0)),"",INDEX(err_count,MATCH($P137,err_ID,0),COLUMN()))</f>
        <v/>
      </c>
      <c r="B137" s="217" t="str">
        <f t="shared" si="26"/>
        <v/>
      </c>
      <c r="C137" s="217" t="str">
        <f t="shared" si="26"/>
        <v/>
      </c>
      <c r="D137" s="217" t="str">
        <f t="shared" si="26"/>
        <v/>
      </c>
      <c r="E137" s="217"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7" t="str">
        <f t="shared" si="26"/>
        <v/>
      </c>
      <c r="B138" s="217" t="str">
        <f t="shared" si="26"/>
        <v/>
      </c>
      <c r="C138" s="217" t="str">
        <f t="shared" si="26"/>
        <v/>
      </c>
      <c r="D138" s="217" t="str">
        <f t="shared" si="26"/>
        <v/>
      </c>
      <c r="E138" s="217"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7" t="str">
        <f t="shared" si="26"/>
        <v/>
      </c>
      <c r="B139" s="217" t="str">
        <f t="shared" si="26"/>
        <v/>
      </c>
      <c r="C139" s="217" t="str">
        <f t="shared" si="26"/>
        <v/>
      </c>
      <c r="D139" s="217" t="str">
        <f t="shared" si="26"/>
        <v/>
      </c>
      <c r="E139" s="217"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7" t="str">
        <f t="shared" si="26"/>
        <v/>
      </c>
      <c r="B140" s="217" t="str">
        <f t="shared" si="26"/>
        <v/>
      </c>
      <c r="C140" s="217" t="str">
        <f t="shared" si="26"/>
        <v/>
      </c>
      <c r="D140" s="217" t="str">
        <f t="shared" si="26"/>
        <v/>
      </c>
      <c r="E140" s="217"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7" t="str">
        <f t="shared" si="26"/>
        <v/>
      </c>
      <c r="B141" s="217" t="str">
        <f t="shared" si="26"/>
        <v/>
      </c>
      <c r="C141" s="217" t="str">
        <f t="shared" si="26"/>
        <v/>
      </c>
      <c r="D141" s="217" t="str">
        <f t="shared" si="26"/>
        <v/>
      </c>
      <c r="E141" s="217"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7" t="str">
        <f t="shared" si="26"/>
        <v/>
      </c>
      <c r="B142" s="217" t="str">
        <f t="shared" si="26"/>
        <v/>
      </c>
      <c r="C142" s="217" t="str">
        <f t="shared" si="26"/>
        <v/>
      </c>
      <c r="D142" s="217" t="str">
        <f t="shared" si="26"/>
        <v/>
      </c>
      <c r="E142" s="217"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7" t="str">
        <f t="shared" si="26"/>
        <v/>
      </c>
      <c r="B143" s="217" t="str">
        <f t="shared" si="26"/>
        <v/>
      </c>
      <c r="C143" s="217" t="str">
        <f t="shared" si="26"/>
        <v/>
      </c>
      <c r="D143" s="217" t="str">
        <f t="shared" si="26"/>
        <v/>
      </c>
      <c r="E143" s="217"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7" t="str">
        <f t="shared" si="26"/>
        <v/>
      </c>
      <c r="B144" s="217" t="str">
        <f t="shared" si="26"/>
        <v/>
      </c>
      <c r="C144" s="217" t="str">
        <f t="shared" si="26"/>
        <v/>
      </c>
      <c r="D144" s="217" t="str">
        <f t="shared" si="26"/>
        <v/>
      </c>
      <c r="E144" s="217"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7" t="str">
        <f t="shared" si="26"/>
        <v/>
      </c>
      <c r="B145" s="217" t="str">
        <f t="shared" si="26"/>
        <v/>
      </c>
      <c r="C145" s="217" t="str">
        <f t="shared" si="26"/>
        <v/>
      </c>
      <c r="D145" s="217" t="str">
        <f t="shared" si="26"/>
        <v/>
      </c>
      <c r="E145" s="217"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7" t="str">
        <f t="shared" si="26"/>
        <v/>
      </c>
      <c r="B146" s="217" t="str">
        <f t="shared" si="26"/>
        <v/>
      </c>
      <c r="C146" s="217" t="str">
        <f t="shared" si="26"/>
        <v/>
      </c>
      <c r="D146" s="217" t="str">
        <f t="shared" si="26"/>
        <v/>
      </c>
      <c r="E146" s="217"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7" t="str">
        <f t="shared" ref="A147:K156" si="27">IF(ISERROR(MATCH($P147,err_ID,0)),"",INDEX(err_count,MATCH($P147,err_ID,0),COLUMN()))</f>
        <v/>
      </c>
      <c r="B147" s="217" t="str">
        <f t="shared" si="27"/>
        <v/>
      </c>
      <c r="C147" s="217" t="str">
        <f t="shared" si="27"/>
        <v/>
      </c>
      <c r="D147" s="217" t="str">
        <f t="shared" si="27"/>
        <v/>
      </c>
      <c r="E147" s="217"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7" t="str">
        <f t="shared" si="27"/>
        <v/>
      </c>
      <c r="B148" s="217" t="str">
        <f t="shared" si="27"/>
        <v/>
      </c>
      <c r="C148" s="217" t="str">
        <f t="shared" si="27"/>
        <v/>
      </c>
      <c r="D148" s="217" t="str">
        <f t="shared" si="27"/>
        <v/>
      </c>
      <c r="E148" s="217"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7" t="str">
        <f t="shared" si="27"/>
        <v/>
      </c>
      <c r="B149" s="217" t="str">
        <f t="shared" si="27"/>
        <v/>
      </c>
      <c r="C149" s="217" t="str">
        <f t="shared" si="27"/>
        <v/>
      </c>
      <c r="D149" s="217" t="str">
        <f t="shared" si="27"/>
        <v/>
      </c>
      <c r="E149" s="217"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7" t="str">
        <f t="shared" si="27"/>
        <v/>
      </c>
      <c r="B150" s="217" t="str">
        <f t="shared" si="27"/>
        <v/>
      </c>
      <c r="C150" s="217" t="str">
        <f t="shared" si="27"/>
        <v/>
      </c>
      <c r="D150" s="217" t="str">
        <f t="shared" si="27"/>
        <v/>
      </c>
      <c r="E150" s="217"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7" t="str">
        <f t="shared" si="27"/>
        <v/>
      </c>
      <c r="B151" s="217" t="str">
        <f t="shared" si="27"/>
        <v/>
      </c>
      <c r="C151" s="217" t="str">
        <f t="shared" si="27"/>
        <v/>
      </c>
      <c r="D151" s="217" t="str">
        <f t="shared" si="27"/>
        <v/>
      </c>
      <c r="E151" s="217"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7" t="str">
        <f t="shared" si="27"/>
        <v/>
      </c>
      <c r="B152" s="217" t="str">
        <f t="shared" si="27"/>
        <v/>
      </c>
      <c r="C152" s="217" t="str">
        <f t="shared" si="27"/>
        <v/>
      </c>
      <c r="D152" s="217" t="str">
        <f t="shared" si="27"/>
        <v/>
      </c>
      <c r="E152" s="217"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7" t="str">
        <f t="shared" si="27"/>
        <v/>
      </c>
      <c r="B153" s="217" t="str">
        <f t="shared" si="27"/>
        <v/>
      </c>
      <c r="C153" s="217" t="str">
        <f t="shared" si="27"/>
        <v/>
      </c>
      <c r="D153" s="217" t="str">
        <f t="shared" si="27"/>
        <v/>
      </c>
      <c r="E153" s="217"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7" t="str">
        <f t="shared" si="27"/>
        <v/>
      </c>
      <c r="B154" s="217" t="str">
        <f t="shared" si="27"/>
        <v/>
      </c>
      <c r="C154" s="217" t="str">
        <f t="shared" si="27"/>
        <v/>
      </c>
      <c r="D154" s="217" t="str">
        <f t="shared" si="27"/>
        <v/>
      </c>
      <c r="E154" s="217"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7" t="str">
        <f t="shared" si="27"/>
        <v/>
      </c>
      <c r="B155" s="217" t="str">
        <f t="shared" si="27"/>
        <v/>
      </c>
      <c r="C155" s="217" t="str">
        <f t="shared" si="27"/>
        <v/>
      </c>
      <c r="D155" s="217" t="str">
        <f t="shared" si="27"/>
        <v/>
      </c>
      <c r="E155" s="217"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12" customFormat="1" x14ac:dyDescent="0.25">
      <c r="A168" s="313"/>
      <c r="B168" s="313"/>
      <c r="C168" s="313"/>
      <c r="D168" s="313"/>
      <c r="E168" s="313"/>
      <c r="F168" s="313" t="s">
        <v>52</v>
      </c>
      <c r="G168" s="313" t="str">
        <f>G1</f>
        <v xml:space="preserve">Gender </v>
      </c>
      <c r="H168" s="313" t="str">
        <f t="shared" ref="H168:J168" si="29">H1</f>
        <v>Helmet</v>
      </c>
      <c r="I168" s="313" t="str">
        <f t="shared" si="29"/>
        <v>Wrong way</v>
      </c>
      <c r="J168" s="313" t="str">
        <f t="shared" si="29"/>
        <v>Sidewalk</v>
      </c>
    </row>
    <row r="169" spans="1:16" x14ac:dyDescent="0.25">
      <c r="A169" s="217" t="s">
        <v>894</v>
      </c>
      <c r="B169" s="217"/>
      <c r="C169" s="217"/>
      <c r="D169" s="217"/>
      <c r="E169" s="217"/>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BH4" sqref="BH4"/>
    </sheetView>
  </sheetViews>
  <sheetFormatPr defaultColWidth="9.109375" defaultRowHeight="13.2" x14ac:dyDescent="0.25"/>
  <cols>
    <col min="1" max="1" width="4.5546875" style="235" customWidth="1"/>
    <col min="2" max="2" width="7.77734375" style="235" customWidth="1"/>
    <col min="3" max="3" width="3.33203125" style="235" customWidth="1"/>
    <col min="4" max="4" width="5.5546875" style="235" customWidth="1"/>
    <col min="5" max="26" width="4.6640625" style="235" customWidth="1"/>
    <col min="27" max="27" width="6.21875" style="235" customWidth="1"/>
    <col min="28" max="29" width="4.6640625" style="235" customWidth="1"/>
    <col min="30" max="30" width="6" style="235" customWidth="1"/>
    <col min="31" max="57" width="4.6640625" style="235" customWidth="1"/>
    <col min="58" max="58" width="6" style="236" customWidth="1"/>
    <col min="59" max="59" width="7.77734375" style="235" customWidth="1"/>
    <col min="60" max="16384" width="9.109375" style="235"/>
  </cols>
  <sheetData>
    <row r="1" spans="1:60" x14ac:dyDescent="0.25">
      <c r="D1" s="235" t="s">
        <v>67</v>
      </c>
      <c r="BE1" s="235" t="s">
        <v>67</v>
      </c>
      <c r="BH1" s="235" t="s">
        <v>57</v>
      </c>
    </row>
    <row r="2" spans="1:60" x14ac:dyDescent="0.25">
      <c r="A2" s="234" t="s">
        <v>596</v>
      </c>
      <c r="BH2" s="362">
        <f>SUM(Data!H:H)</f>
        <v>12577</v>
      </c>
    </row>
    <row r="3" spans="1:60" x14ac:dyDescent="0.25">
      <c r="D3" s="235">
        <v>1</v>
      </c>
      <c r="E3" s="235">
        <v>2</v>
      </c>
      <c r="F3" s="235">
        <v>3</v>
      </c>
      <c r="G3" s="235">
        <v>4</v>
      </c>
      <c r="H3" s="235">
        <v>5</v>
      </c>
      <c r="I3" s="235">
        <v>6</v>
      </c>
      <c r="J3" s="235">
        <v>7</v>
      </c>
      <c r="K3" s="235">
        <v>8</v>
      </c>
      <c r="L3" s="235">
        <v>9</v>
      </c>
      <c r="M3" s="235">
        <v>10</v>
      </c>
      <c r="N3" s="235">
        <v>11</v>
      </c>
      <c r="O3" s="235">
        <v>12</v>
      </c>
      <c r="P3" s="235">
        <v>13</v>
      </c>
      <c r="Q3" s="235">
        <v>14</v>
      </c>
      <c r="R3" s="235">
        <v>15</v>
      </c>
      <c r="S3" s="235">
        <v>16</v>
      </c>
      <c r="T3" s="235">
        <v>17</v>
      </c>
      <c r="U3" s="235">
        <v>18</v>
      </c>
      <c r="V3" s="235">
        <v>19</v>
      </c>
      <c r="W3" s="235">
        <v>20</v>
      </c>
      <c r="X3" s="235">
        <v>21</v>
      </c>
      <c r="Y3" s="235">
        <v>22</v>
      </c>
      <c r="Z3" s="235">
        <v>23</v>
      </c>
      <c r="AA3" s="235">
        <v>24</v>
      </c>
      <c r="AB3" s="235">
        <v>25</v>
      </c>
      <c r="AC3" s="235">
        <v>26</v>
      </c>
      <c r="AD3" s="235">
        <v>27</v>
      </c>
      <c r="AE3" s="235">
        <v>28</v>
      </c>
      <c r="AF3" s="235">
        <v>29</v>
      </c>
      <c r="AG3" s="235">
        <v>30</v>
      </c>
      <c r="AH3" s="235">
        <v>31</v>
      </c>
      <c r="AI3" s="235">
        <v>32</v>
      </c>
      <c r="AJ3" s="235">
        <v>33</v>
      </c>
      <c r="AK3" s="235">
        <v>34</v>
      </c>
      <c r="AL3" s="235">
        <v>35</v>
      </c>
      <c r="AM3" s="235">
        <v>36</v>
      </c>
      <c r="AN3" s="235">
        <v>37</v>
      </c>
      <c r="AO3" s="235">
        <v>38</v>
      </c>
      <c r="AP3" s="235">
        <v>39</v>
      </c>
      <c r="AQ3" s="235">
        <v>40</v>
      </c>
      <c r="AR3" s="235">
        <v>41</v>
      </c>
      <c r="AS3" s="235">
        <v>42</v>
      </c>
      <c r="AT3" s="235">
        <v>43</v>
      </c>
      <c r="AU3" s="235">
        <v>44</v>
      </c>
      <c r="AV3" s="235">
        <v>45</v>
      </c>
      <c r="AW3" s="235">
        <v>46</v>
      </c>
      <c r="AX3" s="235">
        <v>47</v>
      </c>
      <c r="AY3" s="235">
        <v>48</v>
      </c>
      <c r="AZ3" s="235">
        <v>49</v>
      </c>
      <c r="BA3" s="235">
        <v>50</v>
      </c>
      <c r="BB3" s="235">
        <v>51</v>
      </c>
      <c r="BC3" s="235">
        <v>52</v>
      </c>
      <c r="BD3" s="235">
        <v>53</v>
      </c>
      <c r="BE3" s="235">
        <v>54</v>
      </c>
      <c r="BG3" s="235" t="s">
        <v>619</v>
      </c>
      <c r="BH3" s="235" t="s">
        <v>1174</v>
      </c>
    </row>
    <row r="4" spans="1:60" x14ac:dyDescent="0.25">
      <c r="D4" s="235">
        <f>IF(ISERROR(MATCH(D3,Data!$Q:$Q,0)),"",INDEX(Data!$A:$A,MATCH(D3,Data!$Q:$Q,0)))</f>
        <v>101</v>
      </c>
      <c r="E4" s="235">
        <f>IF(ISERROR(MATCH(E3,Data!$Q:$Q,0)),"",INDEX(Data!$A:$A,MATCH(E3,Data!$Q:$Q,0)))</f>
        <v>102</v>
      </c>
      <c r="F4" s="235">
        <f>IF(ISERROR(MATCH(F3,Data!$Q:$Q,0)),"",INDEX(Data!$A:$A,MATCH(F3,Data!$Q:$Q,0)))</f>
        <v>103</v>
      </c>
      <c r="G4" s="235">
        <f>IF(ISERROR(MATCH(G3,Data!$Q:$Q,0)),"",INDEX(Data!$A:$A,MATCH(G3,Data!$Q:$Q,0)))</f>
        <v>104</v>
      </c>
      <c r="H4" s="235">
        <f>IF(ISERROR(MATCH(H3,Data!$Q:$Q,0)),"",INDEX(Data!$A:$A,MATCH(H3,Data!$Q:$Q,0)))</f>
        <v>106</v>
      </c>
      <c r="I4" s="235">
        <f>IF(ISERROR(MATCH(I3,Data!$Q:$Q,0)),"",INDEX(Data!$A:$A,MATCH(I3,Data!$Q:$Q,0)))</f>
        <v>108</v>
      </c>
      <c r="J4" s="235">
        <f>IF(ISERROR(MATCH(J3,Data!$Q:$Q,0)),"",INDEX(Data!$A:$A,MATCH(J3,Data!$Q:$Q,0)))</f>
        <v>110</v>
      </c>
      <c r="K4" s="235">
        <f>IF(ISERROR(MATCH(K3,Data!$Q:$Q,0)),"",INDEX(Data!$A:$A,MATCH(K3,Data!$Q:$Q,0)))</f>
        <v>111</v>
      </c>
      <c r="L4" s="235">
        <f>IF(ISERROR(MATCH(L3,Data!$Q:$Q,0)),"",INDEX(Data!$A:$A,MATCH(L3,Data!$Q:$Q,0)))</f>
        <v>112</v>
      </c>
      <c r="M4" s="235">
        <f>IF(ISERROR(MATCH(M3,Data!$Q:$Q,0)),"",INDEX(Data!$A:$A,MATCH(M3,Data!$Q:$Q,0)))</f>
        <v>113</v>
      </c>
      <c r="N4" s="235">
        <f>IF(ISERROR(MATCH(N3,Data!$Q:$Q,0)),"",INDEX(Data!$A:$A,MATCH(N3,Data!$Q:$Q,0)))</f>
        <v>114</v>
      </c>
      <c r="O4" s="235">
        <f>IF(ISERROR(MATCH(O3,Data!$Q:$Q,0)),"",INDEX(Data!$A:$A,MATCH(O3,Data!$Q:$Q,0)))</f>
        <v>115</v>
      </c>
      <c r="P4" s="235">
        <f>IF(ISERROR(MATCH(P3,Data!$Q:$Q,0)),"",INDEX(Data!$A:$A,MATCH(P3,Data!$Q:$Q,0)))</f>
        <v>116</v>
      </c>
      <c r="Q4" s="235">
        <f>IF(ISERROR(MATCH(Q3,Data!$Q:$Q,0)),"",INDEX(Data!$A:$A,MATCH(Q3,Data!$Q:$Q,0)))</f>
        <v>117</v>
      </c>
      <c r="R4" s="235">
        <f>IF(ISERROR(MATCH(R3,Data!$Q:$Q,0)),"",INDEX(Data!$A:$A,MATCH(R3,Data!$Q:$Q,0)))</f>
        <v>118</v>
      </c>
      <c r="S4" s="235">
        <f>IF(ISERROR(MATCH(S3,Data!$Q:$Q,0)),"",INDEX(Data!$A:$A,MATCH(S3,Data!$Q:$Q,0)))</f>
        <v>119</v>
      </c>
      <c r="T4" s="235">
        <f>IF(ISERROR(MATCH(T3,Data!$Q:$Q,0)),"",INDEX(Data!$A:$A,MATCH(T3,Data!$Q:$Q,0)))</f>
        <v>120</v>
      </c>
      <c r="U4" s="235">
        <f>IF(ISERROR(MATCH(U3,Data!$Q:$Q,0)),"",INDEX(Data!$A:$A,MATCH(U3,Data!$Q:$Q,0)))</f>
        <v>121</v>
      </c>
      <c r="V4" s="235">
        <f>IF(ISERROR(MATCH(V3,Data!$Q:$Q,0)),"",INDEX(Data!$A:$A,MATCH(V3,Data!$Q:$Q,0)))</f>
        <v>122</v>
      </c>
      <c r="W4" s="235">
        <f>IF(ISERROR(MATCH(W3,Data!$Q:$Q,0)),"",INDEX(Data!$A:$A,MATCH(W3,Data!$Q:$Q,0)))</f>
        <v>123</v>
      </c>
      <c r="X4" s="235">
        <f>IF(ISERROR(MATCH(X3,Data!$Q:$Q,0)),"",INDEX(Data!$A:$A,MATCH(X3,Data!$Q:$Q,0)))</f>
        <v>124</v>
      </c>
      <c r="Y4" s="235">
        <f>IF(ISERROR(MATCH(Y3,Data!$Q:$Q,0)),"",INDEX(Data!$A:$A,MATCH(Y3,Data!$Q:$Q,0)))</f>
        <v>126</v>
      </c>
      <c r="Z4" s="235">
        <f>IF(ISERROR(MATCH(Z3,Data!$Q:$Q,0)),"",INDEX(Data!$A:$A,MATCH(Z3,Data!$Q:$Q,0)))</f>
        <v>128</v>
      </c>
      <c r="AA4" s="235">
        <f>IF(ISERROR(MATCH(AA3,Data!$Q:$Q,0)),"",INDEX(Data!$A:$A,MATCH(AA3,Data!$Q:$Q,0)))</f>
        <v>129</v>
      </c>
      <c r="AB4" s="235">
        <f>IF(ISERROR(MATCH(AB3,Data!$Q:$Q,0)),"",INDEX(Data!$A:$A,MATCH(AB3,Data!$Q:$Q,0)))</f>
        <v>131</v>
      </c>
      <c r="AC4" s="235">
        <f>IF(ISERROR(MATCH(AC3,Data!$Q:$Q,0)),"",INDEX(Data!$A:$A,MATCH(AC3,Data!$Q:$Q,0)))</f>
        <v>132</v>
      </c>
      <c r="AD4" s="235">
        <f>IF(ISERROR(MATCH(AD3,Data!$Q:$Q,0)),"",INDEX(Data!$A:$A,MATCH(AD3,Data!$Q:$Q,0)))</f>
        <v>133</v>
      </c>
      <c r="AE4" s="235">
        <f>IF(ISERROR(MATCH(AE3,Data!$Q:$Q,0)),"",INDEX(Data!$A:$A,MATCH(AE3,Data!$Q:$Q,0)))</f>
        <v>135</v>
      </c>
      <c r="AF4" s="235">
        <f>IF(ISERROR(MATCH(AF3,Data!$Q:$Q,0)),"",INDEX(Data!$A:$A,MATCH(AF3,Data!$Q:$Q,0)))</f>
        <v>138</v>
      </c>
      <c r="AG4" s="235">
        <f>IF(ISERROR(MATCH(AG3,Data!$Q:$Q,0)),"",INDEX(Data!$A:$A,MATCH(AG3,Data!$Q:$Q,0)))</f>
        <v>139</v>
      </c>
      <c r="AH4" s="235">
        <f>IF(ISERROR(MATCH(AH3,Data!$Q:$Q,0)),"",INDEX(Data!$A:$A,MATCH(AH3,Data!$Q:$Q,0)))</f>
        <v>141</v>
      </c>
      <c r="AI4" s="235">
        <f>IF(ISERROR(MATCH(AI3,Data!$Q:$Q,0)),"",INDEX(Data!$A:$A,MATCH(AI3,Data!$Q:$Q,0)))</f>
        <v>142</v>
      </c>
      <c r="AJ4" s="235">
        <f>IF(ISERROR(MATCH(AJ3,Data!$Q:$Q,0)),"",INDEX(Data!$A:$A,MATCH(AJ3,Data!$Q:$Q,0)))</f>
        <v>143</v>
      </c>
      <c r="AK4" s="235">
        <f>IF(ISERROR(MATCH(AK3,Data!$Q:$Q,0)),"",INDEX(Data!$A:$A,MATCH(AK3,Data!$Q:$Q,0)))</f>
        <v>144</v>
      </c>
      <c r="AL4" s="235">
        <f>IF(ISERROR(MATCH(AL3,Data!$Q:$Q,0)),"",INDEX(Data!$A:$A,MATCH(AL3,Data!$Q:$Q,0)))</f>
        <v>145</v>
      </c>
      <c r="AM4" s="235">
        <f>IF(ISERROR(MATCH(AM3,Data!$Q:$Q,0)),"",INDEX(Data!$A:$A,MATCH(AM3,Data!$Q:$Q,0)))</f>
        <v>146</v>
      </c>
      <c r="AN4" s="235">
        <f>IF(ISERROR(MATCH(AN3,Data!$Q:$Q,0)),"",INDEX(Data!$A:$A,MATCH(AN3,Data!$Q:$Q,0)))</f>
        <v>147</v>
      </c>
      <c r="AO4" s="235">
        <f>IF(ISERROR(MATCH(AO3,Data!$Q:$Q,0)),"",INDEX(Data!$A:$A,MATCH(AO3,Data!$Q:$Q,0)))</f>
        <v>152</v>
      </c>
      <c r="AP4" s="235">
        <f>IF(ISERROR(MATCH(AP3,Data!$Q:$Q,0)),"",INDEX(Data!$A:$A,MATCH(AP3,Data!$Q:$Q,0)))</f>
        <v>155</v>
      </c>
      <c r="AQ4" s="235">
        <f>IF(ISERROR(MATCH(AQ3,Data!$Q:$Q,0)),"",INDEX(Data!$A:$A,MATCH(AQ3,Data!$Q:$Q,0)))</f>
        <v>156</v>
      </c>
      <c r="AR4" s="235">
        <f>IF(ISERROR(MATCH(AR3,Data!$Q:$Q,0)),"",INDEX(Data!$A:$A,MATCH(AR3,Data!$Q:$Q,0)))</f>
        <v>157</v>
      </c>
      <c r="AS4" s="235">
        <f>IF(ISERROR(MATCH(AS3,Data!$Q:$Q,0)),"",INDEX(Data!$A:$A,MATCH(AS3,Data!$Q:$Q,0)))</f>
        <v>159</v>
      </c>
      <c r="AT4" s="235">
        <f>IF(ISERROR(MATCH(AT3,Data!$Q:$Q,0)),"",INDEX(Data!$A:$A,MATCH(AT3,Data!$Q:$Q,0)))</f>
        <v>160</v>
      </c>
      <c r="AU4" s="235">
        <f>IF(ISERROR(MATCH(AU3,Data!$Q:$Q,0)),"",INDEX(Data!$A:$A,MATCH(AU3,Data!$Q:$Q,0)))</f>
        <v>161</v>
      </c>
      <c r="AV4" s="235">
        <f>IF(ISERROR(MATCH(AV3,Data!$Q:$Q,0)),"",INDEX(Data!$A:$A,MATCH(AV3,Data!$Q:$Q,0)))</f>
        <v>162</v>
      </c>
      <c r="AW4" s="235">
        <f>IF(ISERROR(MATCH(AW3,Data!$Q:$Q,0)),"",INDEX(Data!$A:$A,MATCH(AW3,Data!$Q:$Q,0)))</f>
        <v>163</v>
      </c>
      <c r="AX4" s="235">
        <f>IF(ISERROR(MATCH(AX3,Data!$Q:$Q,0)),"",INDEX(Data!$A:$A,MATCH(AX3,Data!$Q:$Q,0)))</f>
        <v>164</v>
      </c>
      <c r="AY4" s="235">
        <f>IF(ISERROR(MATCH(AY3,Data!$Q:$Q,0)),"",INDEX(Data!$A:$A,MATCH(AY3,Data!$Q:$Q,0)))</f>
        <v>165</v>
      </c>
      <c r="AZ4" s="235" t="str">
        <f>IF(ISERROR(MATCH(AZ3,Data!$Q:$Q,0)),"",INDEX(Data!$A:$A,MATCH(AZ3,Data!$Q:$Q,0)))</f>
        <v/>
      </c>
      <c r="BA4" s="235" t="str">
        <f>IF(ISERROR(MATCH(BA3,Data!$Q:$Q,0)),"",INDEX(Data!$A:$A,MATCH(BA3,Data!$Q:$Q,0)))</f>
        <v/>
      </c>
      <c r="BB4" s="235" t="str">
        <f>IF(ISERROR(MATCH(BB3,Data!$Q:$Q,0)),"",INDEX(Data!$A:$A,MATCH(BB3,Data!$Q:$Q,0)))</f>
        <v/>
      </c>
      <c r="BC4" s="235" t="str">
        <f>IF(ISERROR(MATCH(BC3,Data!$Q:$Q,0)),"",INDEX(Data!$A:$A,MATCH(BC3,Data!$Q:$Q,0)))</f>
        <v/>
      </c>
      <c r="BD4" s="235" t="str">
        <f>IF(ISERROR(MATCH(BD3,Data!$Q:$Q,0)),"",INDEX(Data!$A:$A,MATCH(BD3,Data!$Q:$Q,0)))</f>
        <v/>
      </c>
      <c r="BE4" s="235" t="str">
        <f>IF(ISERROR(MATCH(BE3,Data!$Q:$Q,0)),"",INDEX(Data!$A:$A,MATCH(BE3,Data!$Q:$Q,0)))</f>
        <v/>
      </c>
      <c r="BH4" s="362">
        <f ca="1">SUM(BH5:BH22)</f>
        <v>11445.5</v>
      </c>
    </row>
    <row r="5" spans="1:60" x14ac:dyDescent="0.25">
      <c r="A5" s="235" t="s">
        <v>65</v>
      </c>
      <c r="C5" s="235">
        <v>1</v>
      </c>
      <c r="D5" s="237">
        <f>SUMIF(Data!$S:$S,"="&amp;D$4&amp;"_"&amp;$C5,Data!$H:$H)/D$31</f>
        <v>6</v>
      </c>
      <c r="E5" s="341">
        <f>SUMIF(Data!$S:$S,"="&amp;E$4&amp;"_"&amp;$C5,Data!$H:$H)/E$31</f>
        <v>21</v>
      </c>
      <c r="F5" s="237">
        <f>SUMIF(Data!$S:$S,"="&amp;F$4&amp;"_"&amp;$C5,Data!$H:$H)/F$31</f>
        <v>9</v>
      </c>
      <c r="G5" s="237">
        <f>SUMIF(Data!$S:$S,"="&amp;G$4&amp;"_"&amp;$C5,Data!$H:$H)/G$31</f>
        <v>8</v>
      </c>
      <c r="H5" s="237">
        <f>SUMIF(Data!$S:$S,"="&amp;H$4&amp;"_"&amp;$C5,Data!$H:$H)/H$31</f>
        <v>19</v>
      </c>
      <c r="I5" s="237">
        <f>SUMIF(Data!$S:$S,"="&amp;I$4&amp;"_"&amp;$C5,Data!$H:$H)/I$31</f>
        <v>14</v>
      </c>
      <c r="J5" s="237">
        <f>SUMIF(Data!$S:$S,"="&amp;J$4&amp;"_"&amp;$C5,Data!$H:$H)/J$31</f>
        <v>1</v>
      </c>
      <c r="K5" s="237">
        <f>SUMIF(Data!$S:$S,"="&amp;K$4&amp;"_"&amp;$C5,Data!$H:$H)/K$31</f>
        <v>8</v>
      </c>
      <c r="L5" s="237">
        <f>SUMIF(Data!$S:$S,"="&amp;L$4&amp;"_"&amp;$C5,Data!$H:$H)/L$31</f>
        <v>2</v>
      </c>
      <c r="M5" s="341">
        <f ca="1">SUMIF(Data!$S:$S,"="&amp;M$4&amp;"_"&amp;$C5,Data!$H:$H)/M$31</f>
        <v>14</v>
      </c>
      <c r="N5" s="237">
        <f>SUMIF(Data!$S:$S,"="&amp;N$4&amp;"_"&amp;$C5,Data!$H:$H)/N$31</f>
        <v>5</v>
      </c>
      <c r="O5" s="341">
        <f ca="1">SUMIF(Data!$S:$S,"="&amp;O$4&amp;"_"&amp;$C5,Data!$H:$H)/O$31</f>
        <v>25</v>
      </c>
      <c r="P5" s="341">
        <f ca="1">SUMIF(Data!$S:$S,"="&amp;P$4&amp;"_"&amp;$C5,Data!$H:$H)/P$31</f>
        <v>3.5</v>
      </c>
      <c r="Q5" s="237">
        <f>SUMIF(Data!$S:$S,"="&amp;Q$4&amp;"_"&amp;$C5,Data!$H:$H)/Q$31</f>
        <v>12</v>
      </c>
      <c r="R5" s="237">
        <f>SUMIF(Data!$S:$S,"="&amp;R$4&amp;"_"&amp;$C5,Data!$H:$H)/R$31</f>
        <v>24</v>
      </c>
      <c r="S5" s="237">
        <f>SUMIF(Data!$S:$S,"="&amp;S$4&amp;"_"&amp;$C5,Data!$H:$H)/S$31</f>
        <v>12</v>
      </c>
      <c r="T5" s="237">
        <f>SUMIF(Data!$S:$S,"="&amp;T$4&amp;"_"&amp;$C5,Data!$H:$H)/T$31</f>
        <v>17</v>
      </c>
      <c r="U5" s="237" t="e">
        <f>SUMIF(Data!$S:$S,"="&amp;U$4&amp;"_"&amp;$C5,Data!$H:$H)/U$31</f>
        <v>#N/A</v>
      </c>
      <c r="V5" s="237">
        <f>SUMIF(Data!$S:$S,"="&amp;V$4&amp;"_"&amp;$C5,Data!$H:$H)/V$31</f>
        <v>9</v>
      </c>
      <c r="W5" s="237">
        <f>SUMIF(Data!$S:$S,"="&amp;W$4&amp;"_"&amp;$C5,Data!$H:$H)/W$31</f>
        <v>16</v>
      </c>
      <c r="X5" s="237">
        <f>SUMIF(Data!$S:$S,"="&amp;X$4&amp;"_"&amp;$C5,Data!$H:$H)/X$31</f>
        <v>10</v>
      </c>
      <c r="Y5" s="237">
        <f>SUMIF(Data!$S:$S,"="&amp;Y$4&amp;"_"&amp;$C5,Data!$H:$H)/Y$31</f>
        <v>6</v>
      </c>
      <c r="Z5" s="237">
        <f>SUMIF(Data!$S:$S,"="&amp;Z$4&amp;"_"&amp;$C5,Data!$H:$H)/Z$31</f>
        <v>4</v>
      </c>
      <c r="AA5" s="341">
        <f ca="1">SUMIF(Data!$S:$S,"="&amp;AA$4&amp;"_"&amp;$C5,Data!$H:$H)/AA$31</f>
        <v>17</v>
      </c>
      <c r="AB5" s="237" t="e">
        <f>SUMIF(Data!$S:$S,"="&amp;AB$4&amp;"_"&amp;$C5,Data!$H:$H)/AB$31</f>
        <v>#N/A</v>
      </c>
      <c r="AC5" s="237" t="e">
        <f>SUMIF(Data!$S:$S,"="&amp;AC$4&amp;"_"&amp;$C5,Data!$H:$H)/AC$31</f>
        <v>#N/A</v>
      </c>
      <c r="AD5" s="341">
        <f ca="1">SUMIF(Data!$S:$S,"="&amp;AD$4&amp;"_"&amp;$C5,Data!$H:$H)/AD$31</f>
        <v>19</v>
      </c>
      <c r="AE5" s="237">
        <f>SUMIF(Data!$S:$S,"="&amp;AE$4&amp;"_"&amp;$C5,Data!$H:$H)/AE$31</f>
        <v>27</v>
      </c>
      <c r="AF5" s="237">
        <f>SUMIF(Data!$S:$S,"="&amp;AF$4&amp;"_"&amp;$C5,Data!$H:$H)/AF$31</f>
        <v>15</v>
      </c>
      <c r="AG5" s="237">
        <f>SUMIF(Data!$S:$S,"="&amp;AG$4&amp;"_"&amp;$C5,Data!$H:$H)/AG$31</f>
        <v>20</v>
      </c>
      <c r="AH5" s="237">
        <f>SUMIF(Data!$S:$S,"="&amp;AH$4&amp;"_"&amp;$C5,Data!$H:$H)/AH$31</f>
        <v>13</v>
      </c>
      <c r="AI5" s="237">
        <f>SUMIF(Data!$S:$S,"="&amp;AI$4&amp;"_"&amp;$C5,Data!$H:$H)/AI$31</f>
        <v>5</v>
      </c>
      <c r="AJ5" s="237">
        <f>SUMIF(Data!$S:$S,"="&amp;AJ$4&amp;"_"&amp;$C5,Data!$H:$H)/AJ$31</f>
        <v>9</v>
      </c>
      <c r="AK5" s="237">
        <f>SUMIF(Data!$S:$S,"="&amp;AK$4&amp;"_"&amp;$C5,Data!$H:$H)/AK$31</f>
        <v>6</v>
      </c>
      <c r="AL5" s="237">
        <f>SUMIF(Data!$S:$S,"="&amp;AL$4&amp;"_"&amp;$C5,Data!$H:$H)/AL$31</f>
        <v>5</v>
      </c>
      <c r="AM5" s="341">
        <f ca="1">SUMIF(Data!$S:$S,"="&amp;AM$4&amp;"_"&amp;$C5,Data!$H:$H)/AM$31</f>
        <v>9</v>
      </c>
      <c r="AN5" s="237">
        <f>SUMIF(Data!$S:$S,"="&amp;AN$4&amp;"_"&amp;$C5,Data!$H:$H)/AN$31</f>
        <v>2</v>
      </c>
      <c r="AO5" s="237">
        <f>SUMIF(Data!$S:$S,"="&amp;AO$4&amp;"_"&amp;$C5,Data!$H:$H)/AO$31</f>
        <v>5</v>
      </c>
      <c r="AP5" s="237">
        <f>SUMIF(Data!$S:$S,"="&amp;AP$4&amp;"_"&amp;$C5,Data!$H:$H)/AP$31</f>
        <v>9</v>
      </c>
      <c r="AQ5" s="237">
        <f>SUMIF(Data!$S:$S,"="&amp;AQ$4&amp;"_"&amp;$C5,Data!$H:$H)/AQ$31</f>
        <v>8</v>
      </c>
      <c r="AR5" s="237">
        <f>SUMIF(Data!$S:$S,"="&amp;AR$4&amp;"_"&amp;$C5,Data!$H:$H)/AR$31</f>
        <v>2</v>
      </c>
      <c r="AS5" s="237">
        <f>SUMIF(Data!$S:$S,"="&amp;AS$4&amp;"_"&amp;$C5,Data!$H:$H)/AS$31</f>
        <v>11</v>
      </c>
      <c r="AT5" s="237">
        <f>SUMIF(Data!$S:$S,"="&amp;AT$4&amp;"_"&amp;$C5,Data!$H:$H)/AT$31</f>
        <v>7</v>
      </c>
      <c r="AU5" s="237" t="e">
        <f>SUMIF(Data!$S:$S,"="&amp;AU$4&amp;"_"&amp;$C5,Data!$H:$H)/IF(AND(AU$31&gt;0,AU$31&lt;=AU$29),AU$31,IF(AU$29&gt;0,AU$29,1))</f>
        <v>#N/A</v>
      </c>
      <c r="AV5" s="237">
        <f>SUMIF(Data!$S:$S,"="&amp;AV$4&amp;"_"&amp;$C5,Data!$H:$H)/AV$31</f>
        <v>8</v>
      </c>
      <c r="AW5" s="237">
        <f>SUMIF(Data!$S:$S,"="&amp;AW$4&amp;"_"&amp;$C5,Data!$H:$H)/AW$31</f>
        <v>14</v>
      </c>
      <c r="AX5" s="237">
        <f>SUMIF(Data!$S:$S,"="&amp;AX$4&amp;"_"&amp;$C5,Data!$H:$H)/AX$31</f>
        <v>5</v>
      </c>
      <c r="AY5" s="237">
        <f>SUMIF(Data!$S:$S,"="&amp;AY$4&amp;"_"&amp;$C5,Data!$H:$H)/AY$31</f>
        <v>8</v>
      </c>
      <c r="AZ5" s="237" t="e">
        <f>SUMIF(Data!$S:$S,"="&amp;AZ$4&amp;"_"&amp;$C5,Data!$H:$H)/AZ$31</f>
        <v>#N/A</v>
      </c>
      <c r="BA5" s="237" t="e">
        <f>SUMIF(Data!$S:$S,"="&amp;BA$4&amp;"_"&amp;$C5,Data!$H:$H)/BA$31</f>
        <v>#N/A</v>
      </c>
      <c r="BB5" s="237" t="e">
        <f>SUMIF(Data!$S:$S,"="&amp;BB$4&amp;"_"&amp;$C5,Data!$H:$H)/BB$31</f>
        <v>#N/A</v>
      </c>
      <c r="BC5" s="237" t="e">
        <f>SUMIF(Data!$S:$S,"="&amp;BC$4&amp;"_"&amp;$C5,Data!$H:$H)/BC$31</f>
        <v>#N/A</v>
      </c>
      <c r="BD5" s="237" t="e">
        <f>SUMIF(Data!$S:$S,"="&amp;BD$4&amp;"_"&amp;$C5,Data!$H:$H)/BD$31</f>
        <v>#N/A</v>
      </c>
      <c r="BE5" s="237" t="e">
        <f>SUMIF(Data!$S:$S,"="&amp;BE$4&amp;"_"&amp;$C5,Data!$H:$H)/BE$31</f>
        <v>#N/A</v>
      </c>
      <c r="BF5" s="236">
        <v>0.29166666666666669</v>
      </c>
      <c r="BG5" s="238">
        <f ca="1">4*SUMIF(D5:BE5,"&gt;0")/SUMIF(D$13:BE$13,"&gt;0")</f>
        <v>42.68181818181818</v>
      </c>
      <c r="BH5" s="235">
        <f ca="1">SUMIF(D5:BE5,"&gt;0")</f>
        <v>469.5</v>
      </c>
    </row>
    <row r="6" spans="1:60" x14ac:dyDescent="0.25">
      <c r="A6" s="235" t="s">
        <v>65</v>
      </c>
      <c r="C6" s="235">
        <v>2</v>
      </c>
      <c r="D6" s="237">
        <f>SUMIF(Data!$S:$S,"="&amp;D$4&amp;"_"&amp;$C6,Data!$H:$H)/D$31</f>
        <v>7</v>
      </c>
      <c r="E6" s="341">
        <f>SUMIF(Data!$S:$S,"="&amp;E$4&amp;"_"&amp;$C6,Data!$H:$H)/E$31</f>
        <v>7</v>
      </c>
      <c r="F6" s="237">
        <f>SUMIF(Data!$S:$S,"="&amp;F$4&amp;"_"&amp;$C6,Data!$H:$H)/F$31</f>
        <v>9</v>
      </c>
      <c r="G6" s="237">
        <f>SUMIF(Data!$S:$S,"="&amp;G$4&amp;"_"&amp;$C6,Data!$H:$H)/G$31</f>
        <v>1</v>
      </c>
      <c r="H6" s="237">
        <f>SUMIF(Data!$S:$S,"="&amp;H$4&amp;"_"&amp;$C6,Data!$H:$H)/H$31</f>
        <v>14</v>
      </c>
      <c r="I6" s="237">
        <f>SUMIF(Data!$S:$S,"="&amp;I$4&amp;"_"&amp;$C6,Data!$H:$H)/I$31</f>
        <v>9</v>
      </c>
      <c r="J6" s="237">
        <f>SUMIF(Data!$S:$S,"="&amp;J$4&amp;"_"&amp;$C6,Data!$H:$H)/J$31</f>
        <v>1</v>
      </c>
      <c r="K6" s="237">
        <f>SUMIF(Data!$S:$S,"="&amp;K$4&amp;"_"&amp;$C6,Data!$H:$H)/K$31</f>
        <v>31</v>
      </c>
      <c r="L6" s="237">
        <f>SUMIF(Data!$S:$S,"="&amp;L$4&amp;"_"&amp;$C6,Data!$H:$H)/L$31</f>
        <v>4</v>
      </c>
      <c r="M6" s="341">
        <f ca="1">SUMIF(Data!$S:$S,"="&amp;M$4&amp;"_"&amp;$C6,Data!$H:$H)/M$31</f>
        <v>12</v>
      </c>
      <c r="N6" s="237">
        <f>SUMIF(Data!$S:$S,"="&amp;N$4&amp;"_"&amp;$C6,Data!$H:$H)/N$31</f>
        <v>10</v>
      </c>
      <c r="O6" s="341">
        <f ca="1">SUMIF(Data!$S:$S,"="&amp;O$4&amp;"_"&amp;$C6,Data!$H:$H)/O$31</f>
        <v>32</v>
      </c>
      <c r="P6" s="341">
        <f ca="1">SUMIF(Data!$S:$S,"="&amp;P$4&amp;"_"&amp;$C6,Data!$H:$H)/P$31</f>
        <v>19</v>
      </c>
      <c r="Q6" s="237">
        <f>SUMIF(Data!$S:$S,"="&amp;Q$4&amp;"_"&amp;$C6,Data!$H:$H)/Q$31</f>
        <v>21</v>
      </c>
      <c r="R6" s="237">
        <f>SUMIF(Data!$S:$S,"="&amp;R$4&amp;"_"&amp;$C6,Data!$H:$H)/R$31</f>
        <v>26</v>
      </c>
      <c r="S6" s="237">
        <f>SUMIF(Data!$S:$S,"="&amp;S$4&amp;"_"&amp;$C6,Data!$H:$H)/S$31</f>
        <v>14</v>
      </c>
      <c r="T6" s="237">
        <f>SUMIF(Data!$S:$S,"="&amp;T$4&amp;"_"&amp;$C6,Data!$H:$H)/T$31</f>
        <v>15</v>
      </c>
      <c r="U6" s="237" t="e">
        <f>SUMIF(Data!$S:$S,"="&amp;U$4&amp;"_"&amp;$C6,Data!$H:$H)/U$31</f>
        <v>#N/A</v>
      </c>
      <c r="V6" s="237">
        <f>SUMIF(Data!$S:$S,"="&amp;V$4&amp;"_"&amp;$C6,Data!$H:$H)/V$31</f>
        <v>9</v>
      </c>
      <c r="W6" s="237">
        <f>SUMIF(Data!$S:$S,"="&amp;W$4&amp;"_"&amp;$C6,Data!$H:$H)/W$31</f>
        <v>5</v>
      </c>
      <c r="X6" s="237">
        <f>SUMIF(Data!$S:$S,"="&amp;X$4&amp;"_"&amp;$C6,Data!$H:$H)/X$31</f>
        <v>7</v>
      </c>
      <c r="Y6" s="237">
        <f>SUMIF(Data!$S:$S,"="&amp;Y$4&amp;"_"&amp;$C6,Data!$H:$H)/Y$31</f>
        <v>10</v>
      </c>
      <c r="Z6" s="237">
        <f>SUMIF(Data!$S:$S,"="&amp;Z$4&amp;"_"&amp;$C6,Data!$H:$H)/Z$31</f>
        <v>2</v>
      </c>
      <c r="AA6" s="341">
        <f ca="1">SUMIF(Data!$S:$S,"="&amp;AA$4&amp;"_"&amp;$C6,Data!$H:$H)/AA$31</f>
        <v>10.5</v>
      </c>
      <c r="AB6" s="237" t="e">
        <f>SUMIF(Data!$S:$S,"="&amp;AB$4&amp;"_"&amp;$C6,Data!$H:$H)/AB$31</f>
        <v>#N/A</v>
      </c>
      <c r="AC6" s="237" t="e">
        <f>SUMIF(Data!$S:$S,"="&amp;AC$4&amp;"_"&amp;$C6,Data!$H:$H)/AC$31</f>
        <v>#N/A</v>
      </c>
      <c r="AD6" s="341">
        <f ca="1">SUMIF(Data!$S:$S,"="&amp;AD$4&amp;"_"&amp;$C6,Data!$H:$H)/AD$31</f>
        <v>45</v>
      </c>
      <c r="AE6" s="237">
        <f>SUMIF(Data!$S:$S,"="&amp;AE$4&amp;"_"&amp;$C6,Data!$H:$H)/AE$31</f>
        <v>38</v>
      </c>
      <c r="AF6" s="237">
        <f>SUMIF(Data!$S:$S,"="&amp;AF$4&amp;"_"&amp;$C6,Data!$H:$H)/AF$31</f>
        <v>11</v>
      </c>
      <c r="AG6" s="237">
        <f>SUMIF(Data!$S:$S,"="&amp;AG$4&amp;"_"&amp;$C6,Data!$H:$H)/AG$31</f>
        <v>21</v>
      </c>
      <c r="AH6" s="237">
        <f>SUMIF(Data!$S:$S,"="&amp;AH$4&amp;"_"&amp;$C6,Data!$H:$H)/AH$31</f>
        <v>5</v>
      </c>
      <c r="AI6" s="237">
        <f>SUMIF(Data!$S:$S,"="&amp;AI$4&amp;"_"&amp;$C6,Data!$H:$H)/AI$31</f>
        <v>4</v>
      </c>
      <c r="AJ6" s="237">
        <f>SUMIF(Data!$S:$S,"="&amp;AJ$4&amp;"_"&amp;$C6,Data!$H:$H)/AJ$31</f>
        <v>4</v>
      </c>
      <c r="AK6" s="237">
        <f>SUMIF(Data!$S:$S,"="&amp;AK$4&amp;"_"&amp;$C6,Data!$H:$H)/AK$31</f>
        <v>6</v>
      </c>
      <c r="AL6" s="237">
        <f>SUMIF(Data!$S:$S,"="&amp;AL$4&amp;"_"&amp;$C6,Data!$H:$H)/AL$31</f>
        <v>5</v>
      </c>
      <c r="AM6" s="341">
        <f ca="1">SUMIF(Data!$S:$S,"="&amp;AM$4&amp;"_"&amp;$C6,Data!$H:$H)/AM$31</f>
        <v>0</v>
      </c>
      <c r="AN6" s="237">
        <f>SUMIF(Data!$S:$S,"="&amp;AN$4&amp;"_"&amp;$C6,Data!$H:$H)/AN$31</f>
        <v>5</v>
      </c>
      <c r="AO6" s="237">
        <f>SUMIF(Data!$S:$S,"="&amp;AO$4&amp;"_"&amp;$C6,Data!$H:$H)/AO$31</f>
        <v>5</v>
      </c>
      <c r="AP6" s="237">
        <f>SUMIF(Data!$S:$S,"="&amp;AP$4&amp;"_"&amp;$C6,Data!$H:$H)/AP$31</f>
        <v>9</v>
      </c>
      <c r="AQ6" s="237">
        <f>SUMIF(Data!$S:$S,"="&amp;AQ$4&amp;"_"&amp;$C6,Data!$H:$H)/AQ$31</f>
        <v>10</v>
      </c>
      <c r="AR6" s="237">
        <f>SUMIF(Data!$S:$S,"="&amp;AR$4&amp;"_"&amp;$C6,Data!$H:$H)/AR$31</f>
        <v>12</v>
      </c>
      <c r="AS6" s="237">
        <f>SUMIF(Data!$S:$S,"="&amp;AS$4&amp;"_"&amp;$C6,Data!$H:$H)/AS$31</f>
        <v>11</v>
      </c>
      <c r="AT6" s="237">
        <f>SUMIF(Data!$S:$S,"="&amp;AT$4&amp;"_"&amp;$C6,Data!$H:$H)/AT$31</f>
        <v>2</v>
      </c>
      <c r="AU6" s="237" t="e">
        <f>SUMIF(Data!$S:$S,"="&amp;AU$4&amp;"_"&amp;$C6,Data!$H:$H)/IF(AND(AU$31&gt;0,AU$31&lt;=AU$29),AU$31,IF(AU$29&gt;0,AU$29,1))</f>
        <v>#N/A</v>
      </c>
      <c r="AV6" s="237">
        <f>SUMIF(Data!$S:$S,"="&amp;AV$4&amp;"_"&amp;$C6,Data!$H:$H)/AV$31</f>
        <v>8</v>
      </c>
      <c r="AW6" s="237">
        <f>SUMIF(Data!$S:$S,"="&amp;AW$4&amp;"_"&amp;$C6,Data!$H:$H)/AW$31</f>
        <v>10</v>
      </c>
      <c r="AX6" s="237">
        <f>SUMIF(Data!$S:$S,"="&amp;AX$4&amp;"_"&amp;$C6,Data!$H:$H)/AX$31</f>
        <v>8</v>
      </c>
      <c r="AY6" s="237">
        <f>SUMIF(Data!$S:$S,"="&amp;AY$4&amp;"_"&amp;$C6,Data!$H:$H)/AY$31</f>
        <v>8</v>
      </c>
      <c r="AZ6" s="237" t="e">
        <f>SUMIF(Data!$S:$S,"="&amp;AZ$4&amp;"_"&amp;$C6,Data!$H:$H)/AZ$31</f>
        <v>#N/A</v>
      </c>
      <c r="BA6" s="237" t="e">
        <f>SUMIF(Data!$S:$S,"="&amp;BA$4&amp;"_"&amp;$C6,Data!$H:$H)/BA$31</f>
        <v>#N/A</v>
      </c>
      <c r="BB6" s="237" t="e">
        <f>SUMIF(Data!$S:$S,"="&amp;BB$4&amp;"_"&amp;$C6,Data!$H:$H)/BB$31</f>
        <v>#N/A</v>
      </c>
      <c r="BC6" s="237" t="e">
        <f>SUMIF(Data!$S:$S,"="&amp;BC$4&amp;"_"&amp;$C6,Data!$H:$H)/BC$31</f>
        <v>#N/A</v>
      </c>
      <c r="BD6" s="237" t="e">
        <f>SUMIF(Data!$S:$S,"="&amp;BD$4&amp;"_"&amp;$C6,Data!$H:$H)/BD$31</f>
        <v>#N/A</v>
      </c>
      <c r="BE6" s="237" t="e">
        <f>SUMIF(Data!$S:$S,"="&amp;BE$4&amp;"_"&amp;$C6,Data!$H:$H)/BE$31</f>
        <v>#N/A</v>
      </c>
      <c r="BF6" s="236">
        <f>BF5+0.25/24</f>
        <v>0.30208333333333337</v>
      </c>
      <c r="BG6" s="238">
        <f t="shared" ref="BG6:BG12" ca="1" si="0">4*SUMIF(D6:BE6,"&gt;0")/SUMIF(D$13:BE$13,"&gt;0")</f>
        <v>45.68181818181818</v>
      </c>
      <c r="BH6" s="235">
        <f t="shared" ref="BH6:BH12" ca="1" si="1">SUMIF(D6:BE6,"&gt;0")</f>
        <v>502.5</v>
      </c>
    </row>
    <row r="7" spans="1:60" x14ac:dyDescent="0.25">
      <c r="A7" s="235" t="s">
        <v>65</v>
      </c>
      <c r="C7" s="235">
        <v>3</v>
      </c>
      <c r="D7" s="237">
        <f>SUMIF(Data!$S:$S,"="&amp;D$4&amp;"_"&amp;$C7,Data!$H:$H)/D$31</f>
        <v>11</v>
      </c>
      <c r="E7" s="341">
        <f>SUMIF(Data!$S:$S,"="&amp;E$4&amp;"_"&amp;$C7,Data!$H:$H)/E$31</f>
        <v>8</v>
      </c>
      <c r="F7" s="237">
        <f>SUMIF(Data!$S:$S,"="&amp;F$4&amp;"_"&amp;$C7,Data!$H:$H)/F$31</f>
        <v>14</v>
      </c>
      <c r="G7" s="237">
        <f>SUMIF(Data!$S:$S,"="&amp;G$4&amp;"_"&amp;$C7,Data!$H:$H)/G$31</f>
        <v>5</v>
      </c>
      <c r="H7" s="237">
        <f>SUMIF(Data!$S:$S,"="&amp;H$4&amp;"_"&amp;$C7,Data!$H:$H)/H$31</f>
        <v>11</v>
      </c>
      <c r="I7" s="237">
        <f>SUMIF(Data!$S:$S,"="&amp;I$4&amp;"_"&amp;$C7,Data!$H:$H)/I$31</f>
        <v>18</v>
      </c>
      <c r="J7" s="237">
        <f>SUMIF(Data!$S:$S,"="&amp;J$4&amp;"_"&amp;$C7,Data!$H:$H)/J$31</f>
        <v>4</v>
      </c>
      <c r="K7" s="237">
        <f>SUMIF(Data!$S:$S,"="&amp;K$4&amp;"_"&amp;$C7,Data!$H:$H)/K$31</f>
        <v>18</v>
      </c>
      <c r="L7" s="237">
        <f>SUMIF(Data!$S:$S,"="&amp;L$4&amp;"_"&amp;$C7,Data!$H:$H)/L$31</f>
        <v>9</v>
      </c>
      <c r="M7" s="341">
        <f ca="1">SUMIF(Data!$S:$S,"="&amp;M$4&amp;"_"&amp;$C7,Data!$H:$H)/M$31</f>
        <v>6.5</v>
      </c>
      <c r="N7" s="237">
        <f>SUMIF(Data!$S:$S,"="&amp;N$4&amp;"_"&amp;$C7,Data!$H:$H)/N$31</f>
        <v>8</v>
      </c>
      <c r="O7" s="341">
        <f ca="1">SUMIF(Data!$S:$S,"="&amp;O$4&amp;"_"&amp;$C7,Data!$H:$H)/O$31</f>
        <v>26</v>
      </c>
      <c r="P7" s="341">
        <f ca="1">SUMIF(Data!$S:$S,"="&amp;P$4&amp;"_"&amp;$C7,Data!$H:$H)/P$31</f>
        <v>5</v>
      </c>
      <c r="Q7" s="237">
        <f>SUMIF(Data!$S:$S,"="&amp;Q$4&amp;"_"&amp;$C7,Data!$H:$H)/Q$31</f>
        <v>12</v>
      </c>
      <c r="R7" s="237">
        <f>SUMIF(Data!$S:$S,"="&amp;R$4&amp;"_"&amp;$C7,Data!$H:$H)/R$31</f>
        <v>17</v>
      </c>
      <c r="S7" s="237">
        <f>SUMIF(Data!$S:$S,"="&amp;S$4&amp;"_"&amp;$C7,Data!$H:$H)/S$31</f>
        <v>8</v>
      </c>
      <c r="T7" s="237">
        <f>SUMIF(Data!$S:$S,"="&amp;T$4&amp;"_"&amp;$C7,Data!$H:$H)/T$31</f>
        <v>11</v>
      </c>
      <c r="U7" s="237" t="e">
        <f>SUMIF(Data!$S:$S,"="&amp;U$4&amp;"_"&amp;$C7,Data!$H:$H)/U$31</f>
        <v>#N/A</v>
      </c>
      <c r="V7" s="237">
        <f>SUMIF(Data!$S:$S,"="&amp;V$4&amp;"_"&amp;$C7,Data!$H:$H)/V$31</f>
        <v>7</v>
      </c>
      <c r="W7" s="237">
        <f>SUMIF(Data!$S:$S,"="&amp;W$4&amp;"_"&amp;$C7,Data!$H:$H)/W$31</f>
        <v>4</v>
      </c>
      <c r="X7" s="237">
        <f>SUMIF(Data!$S:$S,"="&amp;X$4&amp;"_"&amp;$C7,Data!$H:$H)/X$31</f>
        <v>4</v>
      </c>
      <c r="Y7" s="237">
        <f>SUMIF(Data!$S:$S,"="&amp;Y$4&amp;"_"&amp;$C7,Data!$H:$H)/Y$31</f>
        <v>8</v>
      </c>
      <c r="Z7" s="237">
        <f>SUMIF(Data!$S:$S,"="&amp;Z$4&amp;"_"&amp;$C7,Data!$H:$H)/Z$31</f>
        <v>3</v>
      </c>
      <c r="AA7" s="341">
        <f ca="1">SUMIF(Data!$S:$S,"="&amp;AA$4&amp;"_"&amp;$C7,Data!$H:$H)/AA$31</f>
        <v>10.5</v>
      </c>
      <c r="AB7" s="237" t="e">
        <f>SUMIF(Data!$S:$S,"="&amp;AB$4&amp;"_"&amp;$C7,Data!$H:$H)/AB$31</f>
        <v>#N/A</v>
      </c>
      <c r="AC7" s="237" t="e">
        <f>SUMIF(Data!$S:$S,"="&amp;AC$4&amp;"_"&amp;$C7,Data!$H:$H)/AC$31</f>
        <v>#N/A</v>
      </c>
      <c r="AD7" s="341">
        <f ca="1">SUMIF(Data!$S:$S,"="&amp;AD$4&amp;"_"&amp;$C7,Data!$H:$H)/AD$31</f>
        <v>24</v>
      </c>
      <c r="AE7" s="237">
        <f>SUMIF(Data!$S:$S,"="&amp;AE$4&amp;"_"&amp;$C7,Data!$H:$H)/AE$31</f>
        <v>11</v>
      </c>
      <c r="AF7" s="237">
        <f>SUMIF(Data!$S:$S,"="&amp;AF$4&amp;"_"&amp;$C7,Data!$H:$H)/AF$31</f>
        <v>6</v>
      </c>
      <c r="AG7" s="237">
        <f>SUMIF(Data!$S:$S,"="&amp;AG$4&amp;"_"&amp;$C7,Data!$H:$H)/AG$31</f>
        <v>31</v>
      </c>
      <c r="AH7" s="237">
        <f>SUMIF(Data!$S:$S,"="&amp;AH$4&amp;"_"&amp;$C7,Data!$H:$H)/AH$31</f>
        <v>6</v>
      </c>
      <c r="AI7" s="237">
        <f>SUMIF(Data!$S:$S,"="&amp;AI$4&amp;"_"&amp;$C7,Data!$H:$H)/AI$31</f>
        <v>8</v>
      </c>
      <c r="AJ7" s="237">
        <f>SUMIF(Data!$S:$S,"="&amp;AJ$4&amp;"_"&amp;$C7,Data!$H:$H)/AJ$31</f>
        <v>8</v>
      </c>
      <c r="AK7" s="237">
        <f>SUMIF(Data!$S:$S,"="&amp;AK$4&amp;"_"&amp;$C7,Data!$H:$H)/AK$31</f>
        <v>17</v>
      </c>
      <c r="AL7" s="237">
        <f>SUMIF(Data!$S:$S,"="&amp;AL$4&amp;"_"&amp;$C7,Data!$H:$H)/AL$31</f>
        <v>6</v>
      </c>
      <c r="AM7" s="341">
        <f ca="1">SUMIF(Data!$S:$S,"="&amp;AM$4&amp;"_"&amp;$C7,Data!$H:$H)/AM$31</f>
        <v>9</v>
      </c>
      <c r="AN7" s="237">
        <f>SUMIF(Data!$S:$S,"="&amp;AN$4&amp;"_"&amp;$C7,Data!$H:$H)/AN$31</f>
        <v>4</v>
      </c>
      <c r="AO7" s="237">
        <f>SUMIF(Data!$S:$S,"="&amp;AO$4&amp;"_"&amp;$C7,Data!$H:$H)/AO$31</f>
        <v>5</v>
      </c>
      <c r="AP7" s="237">
        <f>SUMIF(Data!$S:$S,"="&amp;AP$4&amp;"_"&amp;$C7,Data!$H:$H)/AP$31</f>
        <v>9</v>
      </c>
      <c r="AQ7" s="237">
        <f>SUMIF(Data!$S:$S,"="&amp;AQ$4&amp;"_"&amp;$C7,Data!$H:$H)/AQ$31</f>
        <v>11</v>
      </c>
      <c r="AR7" s="237">
        <f>SUMIF(Data!$S:$S,"="&amp;AR$4&amp;"_"&amp;$C7,Data!$H:$H)/AR$31</f>
        <v>8</v>
      </c>
      <c r="AS7" s="237">
        <f>SUMIF(Data!$S:$S,"="&amp;AS$4&amp;"_"&amp;$C7,Data!$H:$H)/AS$31</f>
        <v>7</v>
      </c>
      <c r="AT7" s="237">
        <f>SUMIF(Data!$S:$S,"="&amp;AT$4&amp;"_"&amp;$C7,Data!$H:$H)/AT$31</f>
        <v>4</v>
      </c>
      <c r="AU7" s="237" t="e">
        <f>SUMIF(Data!$S:$S,"="&amp;AU$4&amp;"_"&amp;$C7,Data!$H:$H)/IF(AND(AU$31&gt;0,AU$31&lt;=AU$29),AU$31,IF(AU$29&gt;0,AU$29,1))</f>
        <v>#N/A</v>
      </c>
      <c r="AV7" s="237">
        <f>SUMIF(Data!$S:$S,"="&amp;AV$4&amp;"_"&amp;$C7,Data!$H:$H)/AV$31</f>
        <v>8</v>
      </c>
      <c r="AW7" s="237">
        <f>SUMIF(Data!$S:$S,"="&amp;AW$4&amp;"_"&amp;$C7,Data!$H:$H)/AW$31</f>
        <v>8</v>
      </c>
      <c r="AX7" s="237">
        <f>SUMIF(Data!$S:$S,"="&amp;AX$4&amp;"_"&amp;$C7,Data!$H:$H)/AX$31</f>
        <v>12</v>
      </c>
      <c r="AY7" s="237">
        <f>SUMIF(Data!$S:$S,"="&amp;AY$4&amp;"_"&amp;$C7,Data!$H:$H)/AY$31</f>
        <v>4</v>
      </c>
      <c r="AZ7" s="237" t="e">
        <f>SUMIF(Data!$S:$S,"="&amp;AZ$4&amp;"_"&amp;$C7,Data!$H:$H)/AZ$31</f>
        <v>#N/A</v>
      </c>
      <c r="BA7" s="237" t="e">
        <f>SUMIF(Data!$S:$S,"="&amp;BA$4&amp;"_"&amp;$C7,Data!$H:$H)/BA$31</f>
        <v>#N/A</v>
      </c>
      <c r="BB7" s="237" t="e">
        <f>SUMIF(Data!$S:$S,"="&amp;BB$4&amp;"_"&amp;$C7,Data!$H:$H)/BB$31</f>
        <v>#N/A</v>
      </c>
      <c r="BC7" s="237" t="e">
        <f>SUMIF(Data!$S:$S,"="&amp;BC$4&amp;"_"&amp;$C7,Data!$H:$H)/BC$31</f>
        <v>#N/A</v>
      </c>
      <c r="BD7" s="237" t="e">
        <f>SUMIF(Data!$S:$S,"="&amp;BD$4&amp;"_"&amp;$C7,Data!$H:$H)/BD$31</f>
        <v>#N/A</v>
      </c>
      <c r="BE7" s="237" t="e">
        <f>SUMIF(Data!$S:$S,"="&amp;BE$4&amp;"_"&amp;$C7,Data!$H:$H)/BE$31</f>
        <v>#N/A</v>
      </c>
      <c r="BF7" s="236">
        <f t="shared" ref="BF7:BF12" si="2">BF6+0.25/24</f>
        <v>0.31250000000000006</v>
      </c>
      <c r="BG7" s="238">
        <f t="shared" ca="1" si="0"/>
        <v>39.454545454545453</v>
      </c>
      <c r="BH7" s="235">
        <f t="shared" ca="1" si="1"/>
        <v>434</v>
      </c>
    </row>
    <row r="8" spans="1:60" x14ac:dyDescent="0.25">
      <c r="A8" s="235" t="s">
        <v>65</v>
      </c>
      <c r="C8" s="235">
        <v>4</v>
      </c>
      <c r="D8" s="237">
        <f>SUMIF(Data!$S:$S,"="&amp;D$4&amp;"_"&amp;$C8,Data!$H:$H)/D$31</f>
        <v>8</v>
      </c>
      <c r="E8" s="341">
        <f>SUMIF(Data!$S:$S,"="&amp;E$4&amp;"_"&amp;$C8,Data!$H:$H)/E$31</f>
        <v>19</v>
      </c>
      <c r="F8" s="237">
        <f>SUMIF(Data!$S:$S,"="&amp;F$4&amp;"_"&amp;$C8,Data!$H:$H)/F$31</f>
        <v>12</v>
      </c>
      <c r="G8" s="237">
        <f>SUMIF(Data!$S:$S,"="&amp;G$4&amp;"_"&amp;$C8,Data!$H:$H)/G$31</f>
        <v>4</v>
      </c>
      <c r="H8" s="237">
        <f>SUMIF(Data!$S:$S,"="&amp;H$4&amp;"_"&amp;$C8,Data!$H:$H)/H$31</f>
        <v>18</v>
      </c>
      <c r="I8" s="237">
        <f>SUMIF(Data!$S:$S,"="&amp;I$4&amp;"_"&amp;$C8,Data!$H:$H)/I$31</f>
        <v>11</v>
      </c>
      <c r="J8" s="237">
        <f>SUMIF(Data!$S:$S,"="&amp;J$4&amp;"_"&amp;$C8,Data!$H:$H)/J$31</f>
        <v>5</v>
      </c>
      <c r="K8" s="237">
        <f>SUMIF(Data!$S:$S,"="&amp;K$4&amp;"_"&amp;$C8,Data!$H:$H)/K$31</f>
        <v>14</v>
      </c>
      <c r="L8" s="237">
        <f>SUMIF(Data!$S:$S,"="&amp;L$4&amp;"_"&amp;$C8,Data!$H:$H)/L$31</f>
        <v>10</v>
      </c>
      <c r="M8" s="341">
        <f ca="1">SUMIF(Data!$S:$S,"="&amp;M$4&amp;"_"&amp;$C8,Data!$H:$H)/M$31</f>
        <v>12.5</v>
      </c>
      <c r="N8" s="237">
        <f>SUMIF(Data!$S:$S,"="&amp;N$4&amp;"_"&amp;$C8,Data!$H:$H)/N$31</f>
        <v>5</v>
      </c>
      <c r="O8" s="341">
        <f ca="1">SUMIF(Data!$S:$S,"="&amp;O$4&amp;"_"&amp;$C8,Data!$H:$H)/O$31</f>
        <v>26</v>
      </c>
      <c r="P8" s="341">
        <f ca="1">SUMIF(Data!$S:$S,"="&amp;P$4&amp;"_"&amp;$C8,Data!$H:$H)/P$31</f>
        <v>6</v>
      </c>
      <c r="Q8" s="237">
        <f>SUMIF(Data!$S:$S,"="&amp;Q$4&amp;"_"&amp;$C8,Data!$H:$H)/Q$31</f>
        <v>15</v>
      </c>
      <c r="R8" s="237">
        <f>SUMIF(Data!$S:$S,"="&amp;R$4&amp;"_"&amp;$C8,Data!$H:$H)/R$31</f>
        <v>17</v>
      </c>
      <c r="S8" s="237">
        <f>SUMIF(Data!$S:$S,"="&amp;S$4&amp;"_"&amp;$C8,Data!$H:$H)/S$31</f>
        <v>11</v>
      </c>
      <c r="T8" s="237">
        <f>SUMIF(Data!$S:$S,"="&amp;T$4&amp;"_"&amp;$C8,Data!$H:$H)/T$31</f>
        <v>6</v>
      </c>
      <c r="U8" s="237" t="e">
        <f>SUMIF(Data!$S:$S,"="&amp;U$4&amp;"_"&amp;$C8,Data!$H:$H)/U$31</f>
        <v>#N/A</v>
      </c>
      <c r="V8" s="237">
        <f>SUMIF(Data!$S:$S,"="&amp;V$4&amp;"_"&amp;$C8,Data!$H:$H)/V$31</f>
        <v>3</v>
      </c>
      <c r="W8" s="237">
        <f>SUMIF(Data!$S:$S,"="&amp;W$4&amp;"_"&amp;$C8,Data!$H:$H)/W$31</f>
        <v>4</v>
      </c>
      <c r="X8" s="237">
        <f>SUMIF(Data!$S:$S,"="&amp;X$4&amp;"_"&amp;$C8,Data!$H:$H)/X$31</f>
        <v>14</v>
      </c>
      <c r="Y8" s="237">
        <f>SUMIF(Data!$S:$S,"="&amp;Y$4&amp;"_"&amp;$C8,Data!$H:$H)/Y$31</f>
        <v>5</v>
      </c>
      <c r="Z8" s="237">
        <f>SUMIF(Data!$S:$S,"="&amp;Z$4&amp;"_"&amp;$C8,Data!$H:$H)/Z$31</f>
        <v>6</v>
      </c>
      <c r="AA8" s="341">
        <f ca="1">SUMIF(Data!$S:$S,"="&amp;AA$4&amp;"_"&amp;$C8,Data!$H:$H)/AA$31</f>
        <v>9</v>
      </c>
      <c r="AB8" s="237" t="e">
        <f>SUMIF(Data!$S:$S,"="&amp;AB$4&amp;"_"&amp;$C8,Data!$H:$H)/AB$31</f>
        <v>#N/A</v>
      </c>
      <c r="AC8" s="237" t="e">
        <f>SUMIF(Data!$S:$S,"="&amp;AC$4&amp;"_"&amp;$C8,Data!$H:$H)/AC$31</f>
        <v>#N/A</v>
      </c>
      <c r="AD8" s="341">
        <f ca="1">SUMIF(Data!$S:$S,"="&amp;AD$4&amp;"_"&amp;$C8,Data!$H:$H)/AD$31</f>
        <v>53</v>
      </c>
      <c r="AE8" s="237">
        <f>SUMIF(Data!$S:$S,"="&amp;AE$4&amp;"_"&amp;$C8,Data!$H:$H)/AE$31</f>
        <v>33</v>
      </c>
      <c r="AF8" s="237">
        <f>SUMIF(Data!$S:$S,"="&amp;AF$4&amp;"_"&amp;$C8,Data!$H:$H)/AF$31</f>
        <v>10</v>
      </c>
      <c r="AG8" s="237">
        <f>SUMIF(Data!$S:$S,"="&amp;AG$4&amp;"_"&amp;$C8,Data!$H:$H)/AG$31</f>
        <v>34</v>
      </c>
      <c r="AH8" s="237">
        <f>SUMIF(Data!$S:$S,"="&amp;AH$4&amp;"_"&amp;$C8,Data!$H:$H)/AH$31</f>
        <v>12</v>
      </c>
      <c r="AI8" s="237">
        <f>SUMIF(Data!$S:$S,"="&amp;AI$4&amp;"_"&amp;$C8,Data!$H:$H)/AI$31</f>
        <v>7</v>
      </c>
      <c r="AJ8" s="237">
        <f>SUMIF(Data!$S:$S,"="&amp;AJ$4&amp;"_"&amp;$C8,Data!$H:$H)/AJ$31</f>
        <v>9</v>
      </c>
      <c r="AK8" s="237">
        <f>SUMIF(Data!$S:$S,"="&amp;AK$4&amp;"_"&amp;$C8,Data!$H:$H)/AK$31</f>
        <v>8</v>
      </c>
      <c r="AL8" s="237">
        <f>SUMIF(Data!$S:$S,"="&amp;AL$4&amp;"_"&amp;$C8,Data!$H:$H)/AL$31</f>
        <v>3</v>
      </c>
      <c r="AM8" s="341">
        <f ca="1">SUMIF(Data!$S:$S,"="&amp;AM$4&amp;"_"&amp;$C8,Data!$H:$H)/AM$31</f>
        <v>9</v>
      </c>
      <c r="AN8" s="237">
        <f>SUMIF(Data!$S:$S,"="&amp;AN$4&amp;"_"&amp;$C8,Data!$H:$H)/AN$31</f>
        <v>3</v>
      </c>
      <c r="AO8" s="237">
        <f>SUMIF(Data!$S:$S,"="&amp;AO$4&amp;"_"&amp;$C8,Data!$H:$H)/AO$31</f>
        <v>2</v>
      </c>
      <c r="AP8" s="237">
        <f>SUMIF(Data!$S:$S,"="&amp;AP$4&amp;"_"&amp;$C8,Data!$H:$H)/AP$31</f>
        <v>12</v>
      </c>
      <c r="AQ8" s="237">
        <f>SUMIF(Data!$S:$S,"="&amp;AQ$4&amp;"_"&amp;$C8,Data!$H:$H)/AQ$31</f>
        <v>12</v>
      </c>
      <c r="AR8" s="237">
        <f>SUMIF(Data!$S:$S,"="&amp;AR$4&amp;"_"&amp;$C8,Data!$H:$H)/AR$31</f>
        <v>4</v>
      </c>
      <c r="AS8" s="237">
        <f>SUMIF(Data!$S:$S,"="&amp;AS$4&amp;"_"&amp;$C8,Data!$H:$H)/AS$31</f>
        <v>7</v>
      </c>
      <c r="AT8" s="237">
        <f>SUMIF(Data!$S:$S,"="&amp;AT$4&amp;"_"&amp;$C8,Data!$H:$H)/AT$31</f>
        <v>8</v>
      </c>
      <c r="AU8" s="237" t="e">
        <f>SUMIF(Data!$S:$S,"="&amp;AU$4&amp;"_"&amp;$C8,Data!$H:$H)/IF(AND(AU$31&gt;0,AU$31&lt;=AU$29),AU$31,IF(AU$29&gt;0,AU$29,1))</f>
        <v>#N/A</v>
      </c>
      <c r="AV8" s="237">
        <f>SUMIF(Data!$S:$S,"="&amp;AV$4&amp;"_"&amp;$C8,Data!$H:$H)/AV$31</f>
        <v>7</v>
      </c>
      <c r="AW8" s="237">
        <f>SUMIF(Data!$S:$S,"="&amp;AW$4&amp;"_"&amp;$C8,Data!$H:$H)/AW$31</f>
        <v>7</v>
      </c>
      <c r="AX8" s="237">
        <f>SUMIF(Data!$S:$S,"="&amp;AX$4&amp;"_"&amp;$C8,Data!$H:$H)/AX$31</f>
        <v>5</v>
      </c>
      <c r="AY8" s="237">
        <f>SUMIF(Data!$S:$S,"="&amp;AY$4&amp;"_"&amp;$C8,Data!$H:$H)/AY$31</f>
        <v>4</v>
      </c>
      <c r="AZ8" s="237" t="e">
        <f>SUMIF(Data!$S:$S,"="&amp;AZ$4&amp;"_"&amp;$C8,Data!$H:$H)/AZ$31</f>
        <v>#N/A</v>
      </c>
      <c r="BA8" s="237" t="e">
        <f>SUMIF(Data!$S:$S,"="&amp;BA$4&amp;"_"&amp;$C8,Data!$H:$H)/BA$31</f>
        <v>#N/A</v>
      </c>
      <c r="BB8" s="237" t="e">
        <f>SUMIF(Data!$S:$S,"="&amp;BB$4&amp;"_"&amp;$C8,Data!$H:$H)/BB$31</f>
        <v>#N/A</v>
      </c>
      <c r="BC8" s="237" t="e">
        <f>SUMIF(Data!$S:$S,"="&amp;BC$4&amp;"_"&amp;$C8,Data!$H:$H)/BC$31</f>
        <v>#N/A</v>
      </c>
      <c r="BD8" s="237" t="e">
        <f>SUMIF(Data!$S:$S,"="&amp;BD$4&amp;"_"&amp;$C8,Data!$H:$H)/BD$31</f>
        <v>#N/A</v>
      </c>
      <c r="BE8" s="237" t="e">
        <f>SUMIF(Data!$S:$S,"="&amp;BE$4&amp;"_"&amp;$C8,Data!$H:$H)/BE$31</f>
        <v>#N/A</v>
      </c>
      <c r="BF8" s="236">
        <f t="shared" si="2"/>
        <v>0.32291666666666674</v>
      </c>
      <c r="BG8" s="238">
        <f t="shared" ca="1" si="0"/>
        <v>44.5</v>
      </c>
      <c r="BH8" s="235">
        <f t="shared" ca="1" si="1"/>
        <v>489.5</v>
      </c>
    </row>
    <row r="9" spans="1:60" x14ac:dyDescent="0.25">
      <c r="A9" s="235" t="s">
        <v>65</v>
      </c>
      <c r="C9" s="235">
        <v>5</v>
      </c>
      <c r="D9" s="237">
        <f>SUMIF(Data!$S:$S,"="&amp;D$4&amp;"_"&amp;$C9,Data!$H:$H)/D$31</f>
        <v>5</v>
      </c>
      <c r="E9" s="341">
        <f>SUMIF(Data!$S:$S,"="&amp;E$4&amp;"_"&amp;$C9,Data!$H:$H)/E$31</f>
        <v>8</v>
      </c>
      <c r="F9" s="237">
        <f>SUMIF(Data!$S:$S,"="&amp;F$4&amp;"_"&amp;$C9,Data!$H:$H)/F$31</f>
        <v>9</v>
      </c>
      <c r="G9" s="237">
        <f>SUMIF(Data!$S:$S,"="&amp;G$4&amp;"_"&amp;$C9,Data!$H:$H)/G$31</f>
        <v>5</v>
      </c>
      <c r="H9" s="237">
        <f>SUMIF(Data!$S:$S,"="&amp;H$4&amp;"_"&amp;$C9,Data!$H:$H)/H$31</f>
        <v>18</v>
      </c>
      <c r="I9" s="237">
        <f>SUMIF(Data!$S:$S,"="&amp;I$4&amp;"_"&amp;$C9,Data!$H:$H)/I$31</f>
        <v>15</v>
      </c>
      <c r="J9" s="237">
        <f>SUMIF(Data!$S:$S,"="&amp;J$4&amp;"_"&amp;$C9,Data!$H:$H)/J$31</f>
        <v>7</v>
      </c>
      <c r="K9" s="237">
        <f>SUMIF(Data!$S:$S,"="&amp;K$4&amp;"_"&amp;$C9,Data!$H:$H)/K$31</f>
        <v>16</v>
      </c>
      <c r="L9" s="237">
        <f>SUMIF(Data!$S:$S,"="&amp;L$4&amp;"_"&amp;$C9,Data!$H:$H)/L$31</f>
        <v>7</v>
      </c>
      <c r="M9" s="341">
        <f ca="1">SUMIF(Data!$S:$S,"="&amp;M$4&amp;"_"&amp;$C9,Data!$H:$H)/M$31</f>
        <v>11</v>
      </c>
      <c r="N9" s="237">
        <f>SUMIF(Data!$S:$S,"="&amp;N$4&amp;"_"&amp;$C9,Data!$H:$H)/N$31</f>
        <v>4</v>
      </c>
      <c r="O9" s="341">
        <f ca="1">SUMIF(Data!$S:$S,"="&amp;O$4&amp;"_"&amp;$C9,Data!$H:$H)/O$31</f>
        <v>19</v>
      </c>
      <c r="P9" s="341">
        <f ca="1">SUMIF(Data!$S:$S,"="&amp;P$4&amp;"_"&amp;$C9,Data!$H:$H)/P$31</f>
        <v>0</v>
      </c>
      <c r="Q9" s="237">
        <f>SUMIF(Data!$S:$S,"="&amp;Q$4&amp;"_"&amp;$C9,Data!$H:$H)/Q$31</f>
        <v>20</v>
      </c>
      <c r="R9" s="237">
        <f>SUMIF(Data!$S:$S,"="&amp;R$4&amp;"_"&amp;$C9,Data!$H:$H)/R$31</f>
        <v>23</v>
      </c>
      <c r="S9" s="237">
        <f>SUMIF(Data!$S:$S,"="&amp;S$4&amp;"_"&amp;$C9,Data!$H:$H)/S$31</f>
        <v>12</v>
      </c>
      <c r="T9" s="237">
        <f>SUMIF(Data!$S:$S,"="&amp;T$4&amp;"_"&amp;$C9,Data!$H:$H)/T$31</f>
        <v>9</v>
      </c>
      <c r="U9" s="237" t="e">
        <f>SUMIF(Data!$S:$S,"="&amp;U$4&amp;"_"&amp;$C9,Data!$H:$H)/U$31</f>
        <v>#N/A</v>
      </c>
      <c r="V9" s="237">
        <f>SUMIF(Data!$S:$S,"="&amp;V$4&amp;"_"&amp;$C9,Data!$H:$H)/V$31</f>
        <v>6</v>
      </c>
      <c r="W9" s="237">
        <f>SUMIF(Data!$S:$S,"="&amp;W$4&amp;"_"&amp;$C9,Data!$H:$H)/W$31</f>
        <v>4</v>
      </c>
      <c r="X9" s="237">
        <f>SUMIF(Data!$S:$S,"="&amp;X$4&amp;"_"&amp;$C9,Data!$H:$H)/X$31</f>
        <v>6</v>
      </c>
      <c r="Y9" s="237">
        <f>SUMIF(Data!$S:$S,"="&amp;Y$4&amp;"_"&amp;$C9,Data!$H:$H)/Y$31</f>
        <v>5</v>
      </c>
      <c r="Z9" s="237">
        <f>SUMIF(Data!$S:$S,"="&amp;Z$4&amp;"_"&amp;$C9,Data!$H:$H)/Z$31</f>
        <v>4</v>
      </c>
      <c r="AA9" s="341">
        <f ca="1">SUMIF(Data!$S:$S,"="&amp;AA$4&amp;"_"&amp;$C9,Data!$H:$H)/AA$31</f>
        <v>7.5</v>
      </c>
      <c r="AB9" s="237" t="e">
        <f>SUMIF(Data!$S:$S,"="&amp;AB$4&amp;"_"&amp;$C9,Data!$H:$H)/AB$31</f>
        <v>#N/A</v>
      </c>
      <c r="AC9" s="237" t="e">
        <f>SUMIF(Data!$S:$S,"="&amp;AC$4&amp;"_"&amp;$C9,Data!$H:$H)/AC$31</f>
        <v>#N/A</v>
      </c>
      <c r="AD9" s="341">
        <f ca="1">SUMIF(Data!$S:$S,"="&amp;AD$4&amp;"_"&amp;$C9,Data!$H:$H)/AD$31</f>
        <v>35</v>
      </c>
      <c r="AE9" s="237">
        <f>SUMIF(Data!$S:$S,"="&amp;AE$4&amp;"_"&amp;$C9,Data!$H:$H)/AE$31</f>
        <v>28</v>
      </c>
      <c r="AF9" s="237">
        <f>SUMIF(Data!$S:$S,"="&amp;AF$4&amp;"_"&amp;$C9,Data!$H:$H)/AF$31</f>
        <v>11</v>
      </c>
      <c r="AG9" s="237">
        <f>SUMIF(Data!$S:$S,"="&amp;AG$4&amp;"_"&amp;$C9,Data!$H:$H)/AG$31</f>
        <v>21</v>
      </c>
      <c r="AH9" s="237">
        <f>SUMIF(Data!$S:$S,"="&amp;AH$4&amp;"_"&amp;$C9,Data!$H:$H)/AH$31</f>
        <v>17</v>
      </c>
      <c r="AI9" s="237">
        <f>SUMIF(Data!$S:$S,"="&amp;AI$4&amp;"_"&amp;$C9,Data!$H:$H)/AI$31</f>
        <v>8</v>
      </c>
      <c r="AJ9" s="237">
        <f>SUMIF(Data!$S:$S,"="&amp;AJ$4&amp;"_"&amp;$C9,Data!$H:$H)/AJ$31</f>
        <v>4</v>
      </c>
      <c r="AK9" s="237">
        <f>SUMIF(Data!$S:$S,"="&amp;AK$4&amp;"_"&amp;$C9,Data!$H:$H)/AK$31</f>
        <v>1</v>
      </c>
      <c r="AL9" s="237">
        <f>SUMIF(Data!$S:$S,"="&amp;AL$4&amp;"_"&amp;$C9,Data!$H:$H)/AL$31</f>
        <v>3</v>
      </c>
      <c r="AM9" s="341">
        <f ca="1">SUMIF(Data!$S:$S,"="&amp;AM$4&amp;"_"&amp;$C9,Data!$H:$H)/AM$31</f>
        <v>0</v>
      </c>
      <c r="AN9" s="237">
        <f>SUMIF(Data!$S:$S,"="&amp;AN$4&amp;"_"&amp;$C9,Data!$H:$H)/AN$31</f>
        <v>3</v>
      </c>
      <c r="AO9" s="237">
        <f>SUMIF(Data!$S:$S,"="&amp;AO$4&amp;"_"&amp;$C9,Data!$H:$H)/AO$31</f>
        <v>4</v>
      </c>
      <c r="AP9" s="237">
        <f>SUMIF(Data!$S:$S,"="&amp;AP$4&amp;"_"&amp;$C9,Data!$H:$H)/AP$31</f>
        <v>10</v>
      </c>
      <c r="AQ9" s="237">
        <f>SUMIF(Data!$S:$S,"="&amp;AQ$4&amp;"_"&amp;$C9,Data!$H:$H)/AQ$31</f>
        <v>7</v>
      </c>
      <c r="AR9" s="237">
        <f>SUMIF(Data!$S:$S,"="&amp;AR$4&amp;"_"&amp;$C9,Data!$H:$H)/AR$31</f>
        <v>6</v>
      </c>
      <c r="AS9" s="237">
        <f>SUMIF(Data!$S:$S,"="&amp;AS$4&amp;"_"&amp;$C9,Data!$H:$H)/AS$31</f>
        <v>4</v>
      </c>
      <c r="AT9" s="237">
        <f>SUMIF(Data!$S:$S,"="&amp;AT$4&amp;"_"&amp;$C9,Data!$H:$H)/AT$31</f>
        <v>2</v>
      </c>
      <c r="AU9" s="237" t="e">
        <f>SUMIF(Data!$S:$S,"="&amp;AU$4&amp;"_"&amp;$C9,Data!$H:$H)/IF(AND(AU$31&gt;0,AU$31&lt;=AU$29),AU$31,IF(AU$29&gt;0,AU$29,1))</f>
        <v>#N/A</v>
      </c>
      <c r="AV9" s="237">
        <f>SUMIF(Data!$S:$S,"="&amp;AV$4&amp;"_"&amp;$C9,Data!$H:$H)/AV$31</f>
        <v>3</v>
      </c>
      <c r="AW9" s="237">
        <f>SUMIF(Data!$S:$S,"="&amp;AW$4&amp;"_"&amp;$C9,Data!$H:$H)/AW$31</f>
        <v>9</v>
      </c>
      <c r="AX9" s="237">
        <f>SUMIF(Data!$S:$S,"="&amp;AX$4&amp;"_"&amp;$C9,Data!$H:$H)/AX$31</f>
        <v>4</v>
      </c>
      <c r="AY9" s="237">
        <f>SUMIF(Data!$S:$S,"="&amp;AY$4&amp;"_"&amp;$C9,Data!$H:$H)/AY$31</f>
        <v>7</v>
      </c>
      <c r="AZ9" s="237" t="e">
        <f>SUMIF(Data!$S:$S,"="&amp;AZ$4&amp;"_"&amp;$C9,Data!$H:$H)/AZ$31</f>
        <v>#N/A</v>
      </c>
      <c r="BA9" s="237" t="e">
        <f>SUMIF(Data!$S:$S,"="&amp;BA$4&amp;"_"&amp;$C9,Data!$H:$H)/BA$31</f>
        <v>#N/A</v>
      </c>
      <c r="BB9" s="237" t="e">
        <f>SUMIF(Data!$S:$S,"="&amp;BB$4&amp;"_"&amp;$C9,Data!$H:$H)/BB$31</f>
        <v>#N/A</v>
      </c>
      <c r="BC9" s="237" t="e">
        <f>SUMIF(Data!$S:$S,"="&amp;BC$4&amp;"_"&amp;$C9,Data!$H:$H)/BC$31</f>
        <v>#N/A</v>
      </c>
      <c r="BD9" s="237" t="e">
        <f>SUMIF(Data!$S:$S,"="&amp;BD$4&amp;"_"&amp;$C9,Data!$H:$H)/BD$31</f>
        <v>#N/A</v>
      </c>
      <c r="BE9" s="237" t="e">
        <f>SUMIF(Data!$S:$S,"="&amp;BE$4&amp;"_"&amp;$C9,Data!$H:$H)/BE$31</f>
        <v>#N/A</v>
      </c>
      <c r="BF9" s="236">
        <f t="shared" si="2"/>
        <v>0.33333333333333343</v>
      </c>
      <c r="BG9" s="238">
        <f t="shared" ca="1" si="0"/>
        <v>37.045454545454547</v>
      </c>
      <c r="BH9" s="235">
        <f t="shared" ca="1" si="1"/>
        <v>407.5</v>
      </c>
    </row>
    <row r="10" spans="1:60" x14ac:dyDescent="0.25">
      <c r="A10" s="235" t="s">
        <v>65</v>
      </c>
      <c r="C10" s="235">
        <v>6</v>
      </c>
      <c r="D10" s="237">
        <f>SUMIF(Data!$S:$S,"="&amp;D$4&amp;"_"&amp;$C10,Data!$H:$H)/D$31</f>
        <v>9</v>
      </c>
      <c r="E10" s="341">
        <f>SUMIF(Data!$S:$S,"="&amp;E$4&amp;"_"&amp;$C10,Data!$H:$H)/E$31</f>
        <v>6</v>
      </c>
      <c r="F10" s="237">
        <f>SUMIF(Data!$S:$S,"="&amp;F$4&amp;"_"&amp;$C10,Data!$H:$H)/F$31</f>
        <v>7</v>
      </c>
      <c r="G10" s="237">
        <f>SUMIF(Data!$S:$S,"="&amp;G$4&amp;"_"&amp;$C10,Data!$H:$H)/G$31</f>
        <v>7</v>
      </c>
      <c r="H10" s="237">
        <f>SUMIF(Data!$S:$S,"="&amp;H$4&amp;"_"&amp;$C10,Data!$H:$H)/H$31</f>
        <v>9</v>
      </c>
      <c r="I10" s="237">
        <f>SUMIF(Data!$S:$S,"="&amp;I$4&amp;"_"&amp;$C10,Data!$H:$H)/I$31</f>
        <v>18</v>
      </c>
      <c r="J10" s="237">
        <f>SUMIF(Data!$S:$S,"="&amp;J$4&amp;"_"&amp;$C10,Data!$H:$H)/J$31</f>
        <v>7</v>
      </c>
      <c r="K10" s="237">
        <f>SUMIF(Data!$S:$S,"="&amp;K$4&amp;"_"&amp;$C10,Data!$H:$H)/K$31</f>
        <v>18</v>
      </c>
      <c r="L10" s="237">
        <f>SUMIF(Data!$S:$S,"="&amp;L$4&amp;"_"&amp;$C10,Data!$H:$H)/L$31</f>
        <v>6</v>
      </c>
      <c r="M10" s="341">
        <f ca="1">SUMIF(Data!$S:$S,"="&amp;M$4&amp;"_"&amp;$C10,Data!$H:$H)/M$31</f>
        <v>5.5</v>
      </c>
      <c r="N10" s="237">
        <f>SUMIF(Data!$S:$S,"="&amp;N$4&amp;"_"&amp;$C10,Data!$H:$H)/N$31</f>
        <v>8</v>
      </c>
      <c r="O10" s="341">
        <f ca="1">SUMIF(Data!$S:$S,"="&amp;O$4&amp;"_"&amp;$C10,Data!$H:$H)/O$31</f>
        <v>19</v>
      </c>
      <c r="P10" s="341">
        <f ca="1">SUMIF(Data!$S:$S,"="&amp;P$4&amp;"_"&amp;$C10,Data!$H:$H)/P$31</f>
        <v>8</v>
      </c>
      <c r="Q10" s="237">
        <f>SUMIF(Data!$S:$S,"="&amp;Q$4&amp;"_"&amp;$C10,Data!$H:$H)/Q$31</f>
        <v>23</v>
      </c>
      <c r="R10" s="237">
        <f>SUMIF(Data!$S:$S,"="&amp;R$4&amp;"_"&amp;$C10,Data!$H:$H)/R$31</f>
        <v>18</v>
      </c>
      <c r="S10" s="237">
        <f>SUMIF(Data!$S:$S,"="&amp;S$4&amp;"_"&amp;$C10,Data!$H:$H)/S$31</f>
        <v>9</v>
      </c>
      <c r="T10" s="237">
        <f>SUMIF(Data!$S:$S,"="&amp;T$4&amp;"_"&amp;$C10,Data!$H:$H)/T$31</f>
        <v>8</v>
      </c>
      <c r="U10" s="237" t="e">
        <f>SUMIF(Data!$S:$S,"="&amp;U$4&amp;"_"&amp;$C10,Data!$H:$H)/U$31</f>
        <v>#N/A</v>
      </c>
      <c r="V10" s="237">
        <f>SUMIF(Data!$S:$S,"="&amp;V$4&amp;"_"&amp;$C10,Data!$H:$H)/V$31</f>
        <v>11</v>
      </c>
      <c r="W10" s="237">
        <f>SUMIF(Data!$S:$S,"="&amp;W$4&amp;"_"&amp;$C10,Data!$H:$H)/W$31</f>
        <v>16</v>
      </c>
      <c r="X10" s="237">
        <f>SUMIF(Data!$S:$S,"="&amp;X$4&amp;"_"&amp;$C10,Data!$H:$H)/X$31</f>
        <v>15</v>
      </c>
      <c r="Y10" s="237">
        <f>SUMIF(Data!$S:$S,"="&amp;Y$4&amp;"_"&amp;$C10,Data!$H:$H)/Y$31</f>
        <v>6</v>
      </c>
      <c r="Z10" s="237">
        <f>SUMIF(Data!$S:$S,"="&amp;Z$4&amp;"_"&amp;$C10,Data!$H:$H)/Z$31</f>
        <v>3</v>
      </c>
      <c r="AA10" s="341">
        <f ca="1">SUMIF(Data!$S:$S,"="&amp;AA$4&amp;"_"&amp;$C10,Data!$H:$H)/AA$31</f>
        <v>8.5</v>
      </c>
      <c r="AB10" s="237" t="e">
        <f>SUMIF(Data!$S:$S,"="&amp;AB$4&amp;"_"&amp;$C10,Data!$H:$H)/AB$31</f>
        <v>#N/A</v>
      </c>
      <c r="AC10" s="237" t="e">
        <f>SUMIF(Data!$S:$S,"="&amp;AC$4&amp;"_"&amp;$C10,Data!$H:$H)/AC$31</f>
        <v>#N/A</v>
      </c>
      <c r="AD10" s="341">
        <f ca="1">SUMIF(Data!$S:$S,"="&amp;AD$4&amp;"_"&amp;$C10,Data!$H:$H)/AD$31</f>
        <v>49</v>
      </c>
      <c r="AE10" s="237">
        <f>SUMIF(Data!$S:$S,"="&amp;AE$4&amp;"_"&amp;$C10,Data!$H:$H)/AE$31</f>
        <v>26</v>
      </c>
      <c r="AF10" s="237">
        <f>SUMIF(Data!$S:$S,"="&amp;AF$4&amp;"_"&amp;$C10,Data!$H:$H)/AF$31</f>
        <v>10</v>
      </c>
      <c r="AG10" s="237">
        <f>SUMIF(Data!$S:$S,"="&amp;AG$4&amp;"_"&amp;$C10,Data!$H:$H)/AG$31</f>
        <v>31</v>
      </c>
      <c r="AH10" s="237">
        <f>SUMIF(Data!$S:$S,"="&amp;AH$4&amp;"_"&amp;$C10,Data!$H:$H)/AH$31</f>
        <v>13</v>
      </c>
      <c r="AI10" s="237">
        <f>SUMIF(Data!$S:$S,"="&amp;AI$4&amp;"_"&amp;$C10,Data!$H:$H)/AI$31</f>
        <v>5</v>
      </c>
      <c r="AJ10" s="237">
        <f>SUMIF(Data!$S:$S,"="&amp;AJ$4&amp;"_"&amp;$C10,Data!$H:$H)/AJ$31</f>
        <v>5</v>
      </c>
      <c r="AK10" s="237">
        <f>SUMIF(Data!$S:$S,"="&amp;AK$4&amp;"_"&amp;$C10,Data!$H:$H)/AK$31</f>
        <v>9</v>
      </c>
      <c r="AL10" s="237">
        <f>SUMIF(Data!$S:$S,"="&amp;AL$4&amp;"_"&amp;$C10,Data!$H:$H)/AL$31</f>
        <v>5</v>
      </c>
      <c r="AM10" s="341">
        <f ca="1">SUMIF(Data!$S:$S,"="&amp;AM$4&amp;"_"&amp;$C10,Data!$H:$H)/AM$31</f>
        <v>3</v>
      </c>
      <c r="AN10" s="237">
        <f>SUMIF(Data!$S:$S,"="&amp;AN$4&amp;"_"&amp;$C10,Data!$H:$H)/AN$31</f>
        <v>5</v>
      </c>
      <c r="AO10" s="237">
        <f>SUMIF(Data!$S:$S,"="&amp;AO$4&amp;"_"&amp;$C10,Data!$H:$H)/AO$31</f>
        <v>4</v>
      </c>
      <c r="AP10" s="237">
        <f>SUMIF(Data!$S:$S,"="&amp;AP$4&amp;"_"&amp;$C10,Data!$H:$H)/AP$31</f>
        <v>8</v>
      </c>
      <c r="AQ10" s="237">
        <f>SUMIF(Data!$S:$S,"="&amp;AQ$4&amp;"_"&amp;$C10,Data!$H:$H)/AQ$31</f>
        <v>9</v>
      </c>
      <c r="AR10" s="237">
        <f>SUMIF(Data!$S:$S,"="&amp;AR$4&amp;"_"&amp;$C10,Data!$H:$H)/AR$31</f>
        <v>7</v>
      </c>
      <c r="AS10" s="237">
        <f>SUMIF(Data!$S:$S,"="&amp;AS$4&amp;"_"&amp;$C10,Data!$H:$H)/AS$31</f>
        <v>6</v>
      </c>
      <c r="AT10" s="237">
        <f>SUMIF(Data!$S:$S,"="&amp;AT$4&amp;"_"&amp;$C10,Data!$H:$H)/AT$31</f>
        <v>1</v>
      </c>
      <c r="AU10" s="237" t="e">
        <f>SUMIF(Data!$S:$S,"="&amp;AU$4&amp;"_"&amp;$C10,Data!$H:$H)/IF(AND(AU$31&gt;0,AU$31&lt;=AU$29),AU$31,IF(AU$29&gt;0,AU$29,1))</f>
        <v>#N/A</v>
      </c>
      <c r="AV10" s="237">
        <f>SUMIF(Data!$S:$S,"="&amp;AV$4&amp;"_"&amp;$C10,Data!$H:$H)/AV$31</f>
        <v>3</v>
      </c>
      <c r="AW10" s="237">
        <f>SUMIF(Data!$S:$S,"="&amp;AW$4&amp;"_"&amp;$C10,Data!$H:$H)/AW$31</f>
        <v>5</v>
      </c>
      <c r="AX10" s="237">
        <f>SUMIF(Data!$S:$S,"="&amp;AX$4&amp;"_"&amp;$C10,Data!$H:$H)/AX$31</f>
        <v>4</v>
      </c>
      <c r="AY10" s="237">
        <f>SUMIF(Data!$S:$S,"="&amp;AY$4&amp;"_"&amp;$C10,Data!$H:$H)/AY$31</f>
        <v>5</v>
      </c>
      <c r="AZ10" s="237" t="e">
        <f>SUMIF(Data!$S:$S,"="&amp;AZ$4&amp;"_"&amp;$C10,Data!$H:$H)/AZ$31</f>
        <v>#N/A</v>
      </c>
      <c r="BA10" s="237" t="e">
        <f>SUMIF(Data!$S:$S,"="&amp;BA$4&amp;"_"&amp;$C10,Data!$H:$H)/BA$31</f>
        <v>#N/A</v>
      </c>
      <c r="BB10" s="237" t="e">
        <f>SUMIF(Data!$S:$S,"="&amp;BB$4&amp;"_"&amp;$C10,Data!$H:$H)/BB$31</f>
        <v>#N/A</v>
      </c>
      <c r="BC10" s="237" t="e">
        <f>SUMIF(Data!$S:$S,"="&amp;BC$4&amp;"_"&amp;$C10,Data!$H:$H)/BC$31</f>
        <v>#N/A</v>
      </c>
      <c r="BD10" s="237" t="e">
        <f>SUMIF(Data!$S:$S,"="&amp;BD$4&amp;"_"&amp;$C10,Data!$H:$H)/BD$31</f>
        <v>#N/A</v>
      </c>
      <c r="BE10" s="237" t="e">
        <f>SUMIF(Data!$S:$S,"="&amp;BE$4&amp;"_"&amp;$C10,Data!$H:$H)/BE$31</f>
        <v>#N/A</v>
      </c>
      <c r="BF10" s="236">
        <f t="shared" si="2"/>
        <v>0.34375000000000011</v>
      </c>
      <c r="BG10" s="238">
        <f t="shared" ca="1" si="0"/>
        <v>41.636363636363633</v>
      </c>
      <c r="BH10" s="235">
        <f t="shared" ca="1" si="1"/>
        <v>458</v>
      </c>
    </row>
    <row r="11" spans="1:60" x14ac:dyDescent="0.25">
      <c r="A11" s="235" t="s">
        <v>65</v>
      </c>
      <c r="C11" s="235">
        <v>7</v>
      </c>
      <c r="D11" s="237">
        <f>SUMIF(Data!$S:$S,"="&amp;D$4&amp;"_"&amp;$C11,Data!$H:$H)/D$31</f>
        <v>6</v>
      </c>
      <c r="E11" s="341">
        <f>SUMIF(Data!$S:$S,"="&amp;E$4&amp;"_"&amp;$C11,Data!$H:$H)/E$31</f>
        <v>16</v>
      </c>
      <c r="F11" s="237">
        <f>SUMIF(Data!$S:$S,"="&amp;F$4&amp;"_"&amp;$C11,Data!$H:$H)/F$31</f>
        <v>8</v>
      </c>
      <c r="G11" s="237">
        <f>SUMIF(Data!$S:$S,"="&amp;G$4&amp;"_"&amp;$C11,Data!$H:$H)/G$31</f>
        <v>4</v>
      </c>
      <c r="H11" s="237">
        <f>SUMIF(Data!$S:$S,"="&amp;H$4&amp;"_"&amp;$C11,Data!$H:$H)/H$31</f>
        <v>14</v>
      </c>
      <c r="I11" s="237">
        <f>SUMIF(Data!$S:$S,"="&amp;I$4&amp;"_"&amp;$C11,Data!$H:$H)/I$31</f>
        <v>12</v>
      </c>
      <c r="J11" s="237">
        <f>SUMIF(Data!$S:$S,"="&amp;J$4&amp;"_"&amp;$C11,Data!$H:$H)/J$31</f>
        <v>5</v>
      </c>
      <c r="K11" s="237">
        <f>SUMIF(Data!$S:$S,"="&amp;K$4&amp;"_"&amp;$C11,Data!$H:$H)/K$31</f>
        <v>36</v>
      </c>
      <c r="L11" s="237">
        <f>SUMIF(Data!$S:$S,"="&amp;L$4&amp;"_"&amp;$C11,Data!$H:$H)/L$31</f>
        <v>7</v>
      </c>
      <c r="M11" s="341">
        <f ca="1">SUMIF(Data!$S:$S,"="&amp;M$4&amp;"_"&amp;$C11,Data!$H:$H)/M$31</f>
        <v>12</v>
      </c>
      <c r="N11" s="237">
        <f>SUMIF(Data!$S:$S,"="&amp;N$4&amp;"_"&amp;$C11,Data!$H:$H)/N$31</f>
        <v>9</v>
      </c>
      <c r="O11" s="341">
        <f ca="1">SUMIF(Data!$S:$S,"="&amp;O$4&amp;"_"&amp;$C11,Data!$H:$H)/O$31</f>
        <v>36</v>
      </c>
      <c r="P11" s="341">
        <f ca="1">SUMIF(Data!$S:$S,"="&amp;P$4&amp;"_"&amp;$C11,Data!$H:$H)/P$31</f>
        <v>18</v>
      </c>
      <c r="Q11" s="237">
        <f>SUMIF(Data!$S:$S,"="&amp;Q$4&amp;"_"&amp;$C11,Data!$H:$H)/Q$31</f>
        <v>35</v>
      </c>
      <c r="R11" s="237">
        <f>SUMIF(Data!$S:$S,"="&amp;R$4&amp;"_"&amp;$C11,Data!$H:$H)/R$31</f>
        <v>37</v>
      </c>
      <c r="S11" s="237">
        <f>SUMIF(Data!$S:$S,"="&amp;S$4&amp;"_"&amp;$C11,Data!$H:$H)/S$31</f>
        <v>20</v>
      </c>
      <c r="T11" s="237">
        <f>SUMIF(Data!$S:$S,"="&amp;T$4&amp;"_"&amp;$C11,Data!$H:$H)/T$31</f>
        <v>11</v>
      </c>
      <c r="U11" s="237" t="e">
        <f>SUMIF(Data!$S:$S,"="&amp;U$4&amp;"_"&amp;$C11,Data!$H:$H)/U$31</f>
        <v>#N/A</v>
      </c>
      <c r="V11" s="237">
        <f>SUMIF(Data!$S:$S,"="&amp;V$4&amp;"_"&amp;$C11,Data!$H:$H)/V$31</f>
        <v>9</v>
      </c>
      <c r="W11" s="237">
        <f>SUMIF(Data!$S:$S,"="&amp;W$4&amp;"_"&amp;$C11,Data!$H:$H)/W$31</f>
        <v>4</v>
      </c>
      <c r="X11" s="237">
        <f>SUMIF(Data!$S:$S,"="&amp;X$4&amp;"_"&amp;$C11,Data!$H:$H)/X$31</f>
        <v>9</v>
      </c>
      <c r="Y11" s="237">
        <f>SUMIF(Data!$S:$S,"="&amp;Y$4&amp;"_"&amp;$C11,Data!$H:$H)/Y$31</f>
        <v>4</v>
      </c>
      <c r="Z11" s="237">
        <f>SUMIF(Data!$S:$S,"="&amp;Z$4&amp;"_"&amp;$C11,Data!$H:$H)/Z$31</f>
        <v>8</v>
      </c>
      <c r="AA11" s="341">
        <f ca="1">SUMIF(Data!$S:$S,"="&amp;AA$4&amp;"_"&amp;$C11,Data!$H:$H)/AA$31</f>
        <v>17</v>
      </c>
      <c r="AB11" s="237" t="e">
        <f>SUMIF(Data!$S:$S,"="&amp;AB$4&amp;"_"&amp;$C11,Data!$H:$H)/AB$31</f>
        <v>#N/A</v>
      </c>
      <c r="AC11" s="237" t="e">
        <f>SUMIF(Data!$S:$S,"="&amp;AC$4&amp;"_"&amp;$C11,Data!$H:$H)/AC$31</f>
        <v>#N/A</v>
      </c>
      <c r="AD11" s="341">
        <f ca="1">SUMIF(Data!$S:$S,"="&amp;AD$4&amp;"_"&amp;$C11,Data!$H:$H)/AD$31</f>
        <v>60</v>
      </c>
      <c r="AE11" s="237">
        <f>SUMIF(Data!$S:$S,"="&amp;AE$4&amp;"_"&amp;$C11,Data!$H:$H)/AE$31</f>
        <v>48</v>
      </c>
      <c r="AF11" s="237">
        <f>SUMIF(Data!$S:$S,"="&amp;AF$4&amp;"_"&amp;$C11,Data!$H:$H)/AF$31</f>
        <v>21</v>
      </c>
      <c r="AG11" s="237">
        <f>SUMIF(Data!$S:$S,"="&amp;AG$4&amp;"_"&amp;$C11,Data!$H:$H)/AG$31</f>
        <v>47</v>
      </c>
      <c r="AH11" s="237">
        <f>SUMIF(Data!$S:$S,"="&amp;AH$4&amp;"_"&amp;$C11,Data!$H:$H)/AH$31</f>
        <v>20</v>
      </c>
      <c r="AI11" s="237">
        <f>SUMIF(Data!$S:$S,"="&amp;AI$4&amp;"_"&amp;$C11,Data!$H:$H)/AI$31</f>
        <v>11</v>
      </c>
      <c r="AJ11" s="237">
        <f>SUMIF(Data!$S:$S,"="&amp;AJ$4&amp;"_"&amp;$C11,Data!$H:$H)/AJ$31</f>
        <v>7</v>
      </c>
      <c r="AK11" s="237">
        <f>SUMIF(Data!$S:$S,"="&amp;AK$4&amp;"_"&amp;$C11,Data!$H:$H)/AK$31</f>
        <v>9</v>
      </c>
      <c r="AL11" s="237">
        <f>SUMIF(Data!$S:$S,"="&amp;AL$4&amp;"_"&amp;$C11,Data!$H:$H)/AL$31</f>
        <v>4</v>
      </c>
      <c r="AM11" s="341">
        <f ca="1">SUMIF(Data!$S:$S,"="&amp;AM$4&amp;"_"&amp;$C11,Data!$H:$H)/AM$31</f>
        <v>4</v>
      </c>
      <c r="AN11" s="237">
        <f>SUMIF(Data!$S:$S,"="&amp;AN$4&amp;"_"&amp;$C11,Data!$H:$H)/AN$31</f>
        <v>3</v>
      </c>
      <c r="AO11" s="237">
        <f>SUMIF(Data!$S:$S,"="&amp;AO$4&amp;"_"&amp;$C11,Data!$H:$H)/AO$31</f>
        <v>4</v>
      </c>
      <c r="AP11" s="237">
        <f>SUMIF(Data!$S:$S,"="&amp;AP$4&amp;"_"&amp;$C11,Data!$H:$H)/AP$31</f>
        <v>12</v>
      </c>
      <c r="AQ11" s="237">
        <f>SUMIF(Data!$S:$S,"="&amp;AQ$4&amp;"_"&amp;$C11,Data!$H:$H)/AQ$31</f>
        <v>11</v>
      </c>
      <c r="AR11" s="237">
        <f>SUMIF(Data!$S:$S,"="&amp;AR$4&amp;"_"&amp;$C11,Data!$H:$H)/AR$31</f>
        <v>5</v>
      </c>
      <c r="AS11" s="237">
        <f>SUMIF(Data!$S:$S,"="&amp;AS$4&amp;"_"&amp;$C11,Data!$H:$H)/AS$31</f>
        <v>5</v>
      </c>
      <c r="AT11" s="237">
        <f>SUMIF(Data!$S:$S,"="&amp;AT$4&amp;"_"&amp;$C11,Data!$H:$H)/AT$31</f>
        <v>3</v>
      </c>
      <c r="AU11" s="237" t="e">
        <f>SUMIF(Data!$S:$S,"="&amp;AU$4&amp;"_"&amp;$C11,Data!$H:$H)/IF(AND(AU$31&gt;0,AU$31&lt;=AU$29),AU$31,IF(AU$29&gt;0,AU$29,1))</f>
        <v>#N/A</v>
      </c>
      <c r="AV11" s="237">
        <f>SUMIF(Data!$S:$S,"="&amp;AV$4&amp;"_"&amp;$C11,Data!$H:$H)/AV$31</f>
        <v>5</v>
      </c>
      <c r="AW11" s="237">
        <f>SUMIF(Data!$S:$S,"="&amp;AW$4&amp;"_"&amp;$C11,Data!$H:$H)/AW$31</f>
        <v>10</v>
      </c>
      <c r="AX11" s="237">
        <f>SUMIF(Data!$S:$S,"="&amp;AX$4&amp;"_"&amp;$C11,Data!$H:$H)/AX$31</f>
        <v>6</v>
      </c>
      <c r="AY11" s="237">
        <f>SUMIF(Data!$S:$S,"="&amp;AY$4&amp;"_"&amp;$C11,Data!$H:$H)/AY$31</f>
        <v>2</v>
      </c>
      <c r="AZ11" s="237" t="e">
        <f>SUMIF(Data!$S:$S,"="&amp;AZ$4&amp;"_"&amp;$C11,Data!$H:$H)/AZ$31</f>
        <v>#N/A</v>
      </c>
      <c r="BA11" s="237" t="e">
        <f>SUMIF(Data!$S:$S,"="&amp;BA$4&amp;"_"&amp;$C11,Data!$H:$H)/BA$31</f>
        <v>#N/A</v>
      </c>
      <c r="BB11" s="237" t="e">
        <f>SUMIF(Data!$S:$S,"="&amp;BB$4&amp;"_"&amp;$C11,Data!$H:$H)/BB$31</f>
        <v>#N/A</v>
      </c>
      <c r="BC11" s="237" t="e">
        <f>SUMIF(Data!$S:$S,"="&amp;BC$4&amp;"_"&amp;$C11,Data!$H:$H)/BC$31</f>
        <v>#N/A</v>
      </c>
      <c r="BD11" s="237" t="e">
        <f>SUMIF(Data!$S:$S,"="&amp;BD$4&amp;"_"&amp;$C11,Data!$H:$H)/BD$31</f>
        <v>#N/A</v>
      </c>
      <c r="BE11" s="237" t="e">
        <f>SUMIF(Data!$S:$S,"="&amp;BE$4&amp;"_"&amp;$C11,Data!$H:$H)/BE$31</f>
        <v>#N/A</v>
      </c>
      <c r="BF11" s="236">
        <f t="shared" si="2"/>
        <v>0.3541666666666668</v>
      </c>
      <c r="BG11" s="238">
        <f t="shared" ca="1" si="0"/>
        <v>57.636363636363633</v>
      </c>
      <c r="BH11" s="235">
        <f t="shared" ca="1" si="1"/>
        <v>634</v>
      </c>
    </row>
    <row r="12" spans="1:60" x14ac:dyDescent="0.25">
      <c r="A12" s="235" t="s">
        <v>65</v>
      </c>
      <c r="C12" s="235">
        <v>8</v>
      </c>
      <c r="D12" s="237">
        <f>SUMIF(Data!$S:$S,"="&amp;D$4&amp;"_"&amp;$C12,Data!$H:$H)/D$31</f>
        <v>6</v>
      </c>
      <c r="E12" s="341">
        <f>SUMIF(Data!$S:$S,"="&amp;E$4&amp;"_"&amp;$C12,Data!$H:$H)/E$31</f>
        <v>13</v>
      </c>
      <c r="F12" s="237">
        <f>SUMIF(Data!$S:$S,"="&amp;F$4&amp;"_"&amp;$C12,Data!$H:$H)/F$31</f>
        <v>30</v>
      </c>
      <c r="G12" s="237">
        <f>SUMIF(Data!$S:$S,"="&amp;G$4&amp;"_"&amp;$C12,Data!$H:$H)/G$31</f>
        <v>5</v>
      </c>
      <c r="H12" s="237">
        <f>SUMIF(Data!$S:$S,"="&amp;H$4&amp;"_"&amp;$C12,Data!$H:$H)/H$31</f>
        <v>44</v>
      </c>
      <c r="I12" s="237">
        <f>SUMIF(Data!$S:$S,"="&amp;I$4&amp;"_"&amp;$C12,Data!$H:$H)/I$31</f>
        <v>18</v>
      </c>
      <c r="J12" s="237">
        <f>SUMIF(Data!$S:$S,"="&amp;J$4&amp;"_"&amp;$C12,Data!$H:$H)/J$31</f>
        <v>1</v>
      </c>
      <c r="K12" s="237">
        <f>SUMIF(Data!$S:$S,"="&amp;K$4&amp;"_"&amp;$C12,Data!$H:$H)/K$31</f>
        <v>84</v>
      </c>
      <c r="L12" s="237">
        <f>SUMIF(Data!$S:$S,"="&amp;L$4&amp;"_"&amp;$C12,Data!$H:$H)/L$31</f>
        <v>8</v>
      </c>
      <c r="M12" s="341">
        <f ca="1">SUMIF(Data!$S:$S,"="&amp;M$4&amp;"_"&amp;$C12,Data!$H:$H)/M$31</f>
        <v>48</v>
      </c>
      <c r="N12" s="237">
        <f>SUMIF(Data!$S:$S,"="&amp;N$4&amp;"_"&amp;$C12,Data!$H:$H)/N$31</f>
        <v>17</v>
      </c>
      <c r="O12" s="341">
        <f ca="1">SUMIF(Data!$S:$S,"="&amp;O$4&amp;"_"&amp;$C12,Data!$H:$H)/O$31</f>
        <v>124</v>
      </c>
      <c r="P12" s="341">
        <f ca="1">SUMIF(Data!$S:$S,"="&amp;P$4&amp;"_"&amp;$C12,Data!$H:$H)/P$31</f>
        <v>24.5</v>
      </c>
      <c r="Q12" s="237">
        <f>SUMIF(Data!$S:$S,"="&amp;Q$4&amp;"_"&amp;$C12,Data!$H:$H)/Q$31</f>
        <v>64</v>
      </c>
      <c r="R12" s="237">
        <f>SUMIF(Data!$S:$S,"="&amp;R$4&amp;"_"&amp;$C12,Data!$H:$H)/R$31</f>
        <v>60</v>
      </c>
      <c r="S12" s="237">
        <f>SUMIF(Data!$S:$S,"="&amp;S$4&amp;"_"&amp;$C12,Data!$H:$H)/S$31</f>
        <v>35</v>
      </c>
      <c r="T12" s="237">
        <f>SUMIF(Data!$S:$S,"="&amp;T$4&amp;"_"&amp;$C12,Data!$H:$H)/T$31</f>
        <v>25</v>
      </c>
      <c r="U12" s="237" t="e">
        <f>SUMIF(Data!$S:$S,"="&amp;U$4&amp;"_"&amp;$C12,Data!$H:$H)/U$31</f>
        <v>#N/A</v>
      </c>
      <c r="V12" s="237">
        <f>SUMIF(Data!$S:$S,"="&amp;V$4&amp;"_"&amp;$C12,Data!$H:$H)/V$31</f>
        <v>8</v>
      </c>
      <c r="W12" s="237">
        <f>SUMIF(Data!$S:$S,"="&amp;W$4&amp;"_"&amp;$C12,Data!$H:$H)/W$31</f>
        <v>10</v>
      </c>
      <c r="X12" s="237">
        <f>SUMIF(Data!$S:$S,"="&amp;X$4&amp;"_"&amp;$C12,Data!$H:$H)/X$31</f>
        <v>9</v>
      </c>
      <c r="Y12" s="237">
        <f>SUMIF(Data!$S:$S,"="&amp;Y$4&amp;"_"&amp;$C12,Data!$H:$H)/Y$31</f>
        <v>8</v>
      </c>
      <c r="Z12" s="237">
        <f>SUMIF(Data!$S:$S,"="&amp;Z$4&amp;"_"&amp;$C12,Data!$H:$H)/Z$31</f>
        <v>5</v>
      </c>
      <c r="AA12" s="341">
        <f ca="1">SUMIF(Data!$S:$S,"="&amp;AA$4&amp;"_"&amp;$C12,Data!$H:$H)/AA$31</f>
        <v>17.5</v>
      </c>
      <c r="AB12" s="237" t="e">
        <f>SUMIF(Data!$S:$S,"="&amp;AB$4&amp;"_"&amp;$C12,Data!$H:$H)/AB$31</f>
        <v>#N/A</v>
      </c>
      <c r="AC12" s="237" t="e">
        <f>SUMIF(Data!$S:$S,"="&amp;AC$4&amp;"_"&amp;$C12,Data!$H:$H)/AC$31</f>
        <v>#N/A</v>
      </c>
      <c r="AD12" s="341">
        <f ca="1">SUMIF(Data!$S:$S,"="&amp;AD$4&amp;"_"&amp;$C12,Data!$H:$H)/AD$31</f>
        <v>173</v>
      </c>
      <c r="AE12" s="237">
        <f>SUMIF(Data!$S:$S,"="&amp;AE$4&amp;"_"&amp;$C12,Data!$H:$H)/AE$31</f>
        <v>97</v>
      </c>
      <c r="AF12" s="237">
        <f>SUMIF(Data!$S:$S,"="&amp;AF$4&amp;"_"&amp;$C12,Data!$H:$H)/AF$31</f>
        <v>33</v>
      </c>
      <c r="AG12" s="237">
        <f>SUMIF(Data!$S:$S,"="&amp;AG$4&amp;"_"&amp;$C12,Data!$H:$H)/AG$31</f>
        <v>88</v>
      </c>
      <c r="AH12" s="237">
        <f>SUMIF(Data!$S:$S,"="&amp;AH$4&amp;"_"&amp;$C12,Data!$H:$H)/AH$31</f>
        <v>22</v>
      </c>
      <c r="AI12" s="237">
        <f>SUMIF(Data!$S:$S,"="&amp;AI$4&amp;"_"&amp;$C12,Data!$H:$H)/AI$31</f>
        <v>11</v>
      </c>
      <c r="AJ12" s="237">
        <f>SUMIF(Data!$S:$S,"="&amp;AJ$4&amp;"_"&amp;$C12,Data!$H:$H)/AJ$31</f>
        <v>11</v>
      </c>
      <c r="AK12" s="237">
        <f>SUMIF(Data!$S:$S,"="&amp;AK$4&amp;"_"&amp;$C12,Data!$H:$H)/AK$31</f>
        <v>11</v>
      </c>
      <c r="AL12" s="237">
        <f>SUMIF(Data!$S:$S,"="&amp;AL$4&amp;"_"&amp;$C12,Data!$H:$H)/AL$31</f>
        <v>3</v>
      </c>
      <c r="AM12" s="341">
        <f ca="1">SUMIF(Data!$S:$S,"="&amp;AM$4&amp;"_"&amp;$C12,Data!$H:$H)/AM$31</f>
        <v>7</v>
      </c>
      <c r="AN12" s="237">
        <f>SUMIF(Data!$S:$S,"="&amp;AN$4&amp;"_"&amp;$C12,Data!$H:$H)/AN$31</f>
        <v>2</v>
      </c>
      <c r="AO12" s="237">
        <f>SUMIF(Data!$S:$S,"="&amp;AO$4&amp;"_"&amp;$C12,Data!$H:$H)/AO$31</f>
        <v>7</v>
      </c>
      <c r="AP12" s="237">
        <f>SUMIF(Data!$S:$S,"="&amp;AP$4&amp;"_"&amp;$C12,Data!$H:$H)/AP$31</f>
        <v>20</v>
      </c>
      <c r="AQ12" s="237">
        <f>SUMIF(Data!$S:$S,"="&amp;AQ$4&amp;"_"&amp;$C12,Data!$H:$H)/AQ$31</f>
        <v>14</v>
      </c>
      <c r="AR12" s="237">
        <f>SUMIF(Data!$S:$S,"="&amp;AR$4&amp;"_"&amp;$C12,Data!$H:$H)/AR$31</f>
        <v>5</v>
      </c>
      <c r="AS12" s="237">
        <f>SUMIF(Data!$S:$S,"="&amp;AS$4&amp;"_"&amp;$C12,Data!$H:$H)/AS$31</f>
        <v>13</v>
      </c>
      <c r="AT12" s="237">
        <f>SUMIF(Data!$S:$S,"="&amp;AT$4&amp;"_"&amp;$C12,Data!$H:$H)/AT$31</f>
        <v>6</v>
      </c>
      <c r="AU12" s="237" t="e">
        <f>SUMIF(Data!$S:$S,"="&amp;AU$4&amp;"_"&amp;$C12,Data!$H:$H)/IF(AND(AU$31&gt;0,AU$31&lt;=AU$29),AU$31,IF(AU$29&gt;0,AU$29,1))</f>
        <v>#N/A</v>
      </c>
      <c r="AV12" s="237">
        <f>SUMIF(Data!$S:$S,"="&amp;AV$4&amp;"_"&amp;$C12,Data!$H:$H)/AV$31</f>
        <v>4</v>
      </c>
      <c r="AW12" s="237">
        <f>SUMIF(Data!$S:$S,"="&amp;AW$4&amp;"_"&amp;$C12,Data!$H:$H)/AW$31</f>
        <v>27</v>
      </c>
      <c r="AX12" s="237">
        <f>SUMIF(Data!$S:$S,"="&amp;AX$4&amp;"_"&amp;$C12,Data!$H:$H)/AX$31</f>
        <v>8</v>
      </c>
      <c r="AY12" s="237">
        <f>SUMIF(Data!$S:$S,"="&amp;AY$4&amp;"_"&amp;$C12,Data!$H:$H)/AY$31</f>
        <v>18</v>
      </c>
      <c r="AZ12" s="237" t="e">
        <f>SUMIF(Data!$S:$S,"="&amp;AZ$4&amp;"_"&amp;$C12,Data!$H:$H)/AZ$31</f>
        <v>#N/A</v>
      </c>
      <c r="BA12" s="237" t="e">
        <f>SUMIF(Data!$S:$S,"="&amp;BA$4&amp;"_"&amp;$C12,Data!$H:$H)/BA$31</f>
        <v>#N/A</v>
      </c>
      <c r="BB12" s="237" t="e">
        <f>SUMIF(Data!$S:$S,"="&amp;BB$4&amp;"_"&amp;$C12,Data!$H:$H)/BB$31</f>
        <v>#N/A</v>
      </c>
      <c r="BC12" s="237" t="e">
        <f>SUMIF(Data!$S:$S,"="&amp;BC$4&amp;"_"&amp;$C12,Data!$H:$H)/BC$31</f>
        <v>#N/A</v>
      </c>
      <c r="BD12" s="237" t="e">
        <f>SUMIF(Data!$S:$S,"="&amp;BD$4&amp;"_"&amp;$C12,Data!$H:$H)/BD$31</f>
        <v>#N/A</v>
      </c>
      <c r="BE12" s="237" t="e">
        <f>SUMIF(Data!$S:$S,"="&amp;BE$4&amp;"_"&amp;$C12,Data!$H:$H)/BE$31</f>
        <v>#N/A</v>
      </c>
      <c r="BF12" s="236">
        <f t="shared" si="2"/>
        <v>0.36458333333333348</v>
      </c>
      <c r="BG12" s="238">
        <f t="shared" ca="1" si="0"/>
        <v>113.09090909090909</v>
      </c>
      <c r="BH12" s="235">
        <f t="shared" ca="1" si="1"/>
        <v>1244</v>
      </c>
    </row>
    <row r="13" spans="1:60" x14ac:dyDescent="0.25">
      <c r="D13" s="239">
        <f>IF(D24&gt;0,1,0)</f>
        <v>1</v>
      </c>
      <c r="E13" s="239">
        <f>IF(E24&gt;0,1,0)</f>
        <v>1</v>
      </c>
      <c r="F13" s="239">
        <f t="shared" ref="F13:BE13" si="3">IF(F24&gt;0,1,0)</f>
        <v>1</v>
      </c>
      <c r="G13" s="239">
        <f t="shared" si="3"/>
        <v>1</v>
      </c>
      <c r="H13" s="239">
        <f t="shared" si="3"/>
        <v>1</v>
      </c>
      <c r="I13" s="239">
        <f t="shared" si="3"/>
        <v>1</v>
      </c>
      <c r="J13" s="239">
        <f t="shared" si="3"/>
        <v>1</v>
      </c>
      <c r="K13" s="239">
        <f t="shared" si="3"/>
        <v>1</v>
      </c>
      <c r="L13" s="239">
        <f t="shared" si="3"/>
        <v>1</v>
      </c>
      <c r="M13" s="239">
        <f t="shared" ca="1" si="3"/>
        <v>1</v>
      </c>
      <c r="N13" s="239">
        <f t="shared" si="3"/>
        <v>1</v>
      </c>
      <c r="O13" s="239">
        <f t="shared" ca="1" si="3"/>
        <v>1</v>
      </c>
      <c r="P13" s="239">
        <f t="shared" ca="1" si="3"/>
        <v>1</v>
      </c>
      <c r="Q13" s="239">
        <f t="shared" si="3"/>
        <v>1</v>
      </c>
      <c r="R13" s="239">
        <f t="shared" si="3"/>
        <v>1</v>
      </c>
      <c r="S13" s="239">
        <f t="shared" si="3"/>
        <v>1</v>
      </c>
      <c r="T13" s="239">
        <f t="shared" si="3"/>
        <v>1</v>
      </c>
      <c r="U13" s="239" t="e">
        <f t="shared" si="3"/>
        <v>#N/A</v>
      </c>
      <c r="V13" s="239">
        <f t="shared" si="3"/>
        <v>1</v>
      </c>
      <c r="W13" s="239">
        <f t="shared" si="3"/>
        <v>1</v>
      </c>
      <c r="X13" s="239">
        <f t="shared" si="3"/>
        <v>1</v>
      </c>
      <c r="Y13" s="239">
        <f t="shared" si="3"/>
        <v>1</v>
      </c>
      <c r="Z13" s="239">
        <f t="shared" si="3"/>
        <v>1</v>
      </c>
      <c r="AA13" s="239">
        <f t="shared" ca="1" si="3"/>
        <v>1</v>
      </c>
      <c r="AB13" s="239" t="e">
        <f t="shared" si="3"/>
        <v>#N/A</v>
      </c>
      <c r="AC13" s="239" t="e">
        <f t="shared" si="3"/>
        <v>#N/A</v>
      </c>
      <c r="AD13" s="239">
        <f t="shared" ca="1" si="3"/>
        <v>1</v>
      </c>
      <c r="AE13" s="239">
        <f t="shared" si="3"/>
        <v>1</v>
      </c>
      <c r="AF13" s="239">
        <f t="shared" si="3"/>
        <v>1</v>
      </c>
      <c r="AG13" s="239">
        <f t="shared" si="3"/>
        <v>1</v>
      </c>
      <c r="AH13" s="239">
        <f t="shared" si="3"/>
        <v>1</v>
      </c>
      <c r="AI13" s="239">
        <f t="shared" si="3"/>
        <v>1</v>
      </c>
      <c r="AJ13" s="239">
        <f t="shared" si="3"/>
        <v>1</v>
      </c>
      <c r="AK13" s="239">
        <f t="shared" si="3"/>
        <v>1</v>
      </c>
      <c r="AL13" s="239">
        <f t="shared" si="3"/>
        <v>1</v>
      </c>
      <c r="AM13" s="239">
        <f t="shared" ca="1" si="3"/>
        <v>1</v>
      </c>
      <c r="AN13" s="239">
        <f t="shared" si="3"/>
        <v>1</v>
      </c>
      <c r="AO13" s="239">
        <f t="shared" si="3"/>
        <v>1</v>
      </c>
      <c r="AP13" s="239">
        <f t="shared" si="3"/>
        <v>1</v>
      </c>
      <c r="AQ13" s="239">
        <f t="shared" si="3"/>
        <v>1</v>
      </c>
      <c r="AR13" s="239">
        <f t="shared" si="3"/>
        <v>1</v>
      </c>
      <c r="AS13" s="239">
        <f t="shared" si="3"/>
        <v>1</v>
      </c>
      <c r="AT13" s="239">
        <f t="shared" si="3"/>
        <v>1</v>
      </c>
      <c r="AU13" s="239" t="e">
        <f t="shared" si="3"/>
        <v>#N/A</v>
      </c>
      <c r="AV13" s="239">
        <f t="shared" si="3"/>
        <v>1</v>
      </c>
      <c r="AW13" s="239">
        <f t="shared" si="3"/>
        <v>1</v>
      </c>
      <c r="AX13" s="239">
        <f t="shared" si="3"/>
        <v>1</v>
      </c>
      <c r="AY13" s="239">
        <f t="shared" si="3"/>
        <v>1</v>
      </c>
      <c r="AZ13" s="239" t="e">
        <f t="shared" si="3"/>
        <v>#N/A</v>
      </c>
      <c r="BA13" s="239" t="e">
        <f>IF(BA24&gt;0,1,0)</f>
        <v>#N/A</v>
      </c>
      <c r="BB13" s="239" t="e">
        <f>IF(BB24&gt;0,1,0)</f>
        <v>#N/A</v>
      </c>
      <c r="BC13" s="239" t="e">
        <f>IF(BC24&gt;0,1,0)</f>
        <v>#N/A</v>
      </c>
      <c r="BD13" s="239" t="e">
        <f>IF(BD24&gt;0,1,0)</f>
        <v>#N/A</v>
      </c>
      <c r="BE13" s="239" t="e">
        <f t="shared" si="3"/>
        <v>#N/A</v>
      </c>
    </row>
    <row r="15" spans="1:60" x14ac:dyDescent="0.25">
      <c r="A15" s="235" t="s">
        <v>66</v>
      </c>
      <c r="C15" s="235">
        <v>9</v>
      </c>
      <c r="D15" s="237" t="e">
        <f>SUMIF(Data!$S:$S,"="&amp;D$4&amp;"_"&amp;$C15,Data!$H:$H)/IF(AND(D$32&gt;0,D$32&lt;=D$30),D$32,IF(D$30&gt;0,D$30,1))</f>
        <v>#N/A</v>
      </c>
      <c r="E15" s="341">
        <f ca="1">SUMIF(Data!$S:$S,"="&amp;E$4&amp;"_"&amp;$C15,Data!$H:$H)/IF(AND(E$32&gt;0,E$32&lt;=E$30),E$32,IF(E$30&gt;0,E$30,1))</f>
        <v>22</v>
      </c>
      <c r="F15" s="237">
        <f>SUMIF(Data!$S:$S,"="&amp;F$4&amp;"_"&amp;$C15,Data!$H:$H)/IF(AND(F$32&gt;0,F$32&lt;=F$30),F$32,IF(F$30&gt;0,F$30,1))</f>
        <v>13</v>
      </c>
      <c r="G15" s="237">
        <f>SUMIF(Data!$S:$S,"="&amp;G$4&amp;"_"&amp;$C15,Data!$H:$H)/IF(AND(G$32&gt;0,G$32&lt;=G$30),G$32,IF(G$30&gt;0,G$30,1))</f>
        <v>15</v>
      </c>
      <c r="H15" s="237">
        <f>SUMIF(Data!$S:$S,"="&amp;H$4&amp;"_"&amp;$C15,Data!$H:$H)/IF(AND(H$32&gt;0,H$32&lt;=H$30),H$32,IF(H$30&gt;0,H$30,1))</f>
        <v>27</v>
      </c>
      <c r="I15" s="237">
        <f>SUMIF(Data!$S:$S,"="&amp;I$4&amp;"_"&amp;$C15,Data!$H:$H)/IF(AND(I$32&gt;0,I$32&lt;=I$30),I$32,IF(I$30&gt;0,I$30,1))</f>
        <v>27</v>
      </c>
      <c r="J15" s="237">
        <f>SUMIF(Data!$S:$S,"="&amp;J$4&amp;"_"&amp;$C15,Data!$H:$H)/IF(AND(J$32&gt;0,J$32&lt;=J$30),J$32,IF(J$30&gt;0,J$30,1))</f>
        <v>11</v>
      </c>
      <c r="K15" s="237" t="e">
        <f>SUMIF(Data!$S:$S,"="&amp;K$4&amp;"_"&amp;$C15,Data!$H:$H)/IF(AND(K$32&gt;0,K$32&lt;=K$30),K$32,IF(K$30&gt;0,K$30,1))</f>
        <v>#N/A</v>
      </c>
      <c r="L15" s="237">
        <f>SUMIF(Data!$S:$S,"="&amp;L$4&amp;"_"&amp;$C15,Data!$H:$H)/IF(AND(L$32&gt;0,L$32&lt;=L$30),L$32,IF(L$30&gt;0,L$30,1))</f>
        <v>2</v>
      </c>
      <c r="M15" s="237">
        <f>SUMIF(Data!$S:$S,"="&amp;M$4&amp;"_"&amp;$C15,Data!$H:$H)/IF(AND(M$32&gt;0,M$32&lt;=M$30),M$32,IF(M$30&gt;0,M$30,1))</f>
        <v>17</v>
      </c>
      <c r="N15" s="237">
        <f>SUMIF(Data!$S:$S,"="&amp;N$4&amp;"_"&amp;$C15,Data!$H:$H)/IF(AND(N$32&gt;0,N$32&lt;=N$30),N$32,IF(N$30&gt;0,N$30,1))</f>
        <v>9</v>
      </c>
      <c r="O15" s="341">
        <f ca="1">SUMIF(Data!$S:$S,"="&amp;O$4&amp;"_"&amp;$C15,Data!$H:$H)/IF(AND(O$32&gt;0,O$32&lt;=O$30),O$32,IF(O$30&gt;0,O$30,1))</f>
        <v>62</v>
      </c>
      <c r="P15" s="237">
        <f>SUMIF(Data!$S:$S,"="&amp;P$4&amp;"_"&amp;$C15,Data!$H:$H)/IF(AND(P$32&gt;0,P$32&lt;=P$30),P$32,IF(P$30&gt;0,P$30,1))</f>
        <v>35</v>
      </c>
      <c r="Q15" s="237">
        <f>SUMIF(Data!$S:$S,"="&amp;Q$4&amp;"_"&amp;$C15,Data!$H:$H)/IF(AND(Q$32&gt;0,Q$32&lt;=Q$30),Q$32,IF(Q$30&gt;0,Q$30,1))</f>
        <v>54</v>
      </c>
      <c r="R15" s="237">
        <f>SUMIF(Data!$S:$S,"="&amp;R$4&amp;"_"&amp;$C15,Data!$H:$H)/IF(AND(R$32&gt;0,R$32&lt;=R$30),R$32,IF(R$30&gt;0,R$30,1))</f>
        <v>42</v>
      </c>
      <c r="S15" s="237">
        <f>SUMIF(Data!$S:$S,"="&amp;S$4&amp;"_"&amp;$C15,Data!$H:$H)/IF(AND(S$32&gt;0,S$32&lt;=S$30),S$32,IF(S$30&gt;0,S$30,1))</f>
        <v>22</v>
      </c>
      <c r="T15" s="237">
        <f>SUMIF(Data!$S:$S,"="&amp;T$4&amp;"_"&amp;$C15,Data!$H:$H)/IF(AND(T$32&gt;0,T$32&lt;=T$30),T$32,IF(T$30&gt;0,T$30,1))</f>
        <v>6</v>
      </c>
      <c r="U15" s="237">
        <f>SUMIF(Data!$S:$S,"="&amp;U$4&amp;"_"&amp;$C15,Data!$H:$H)/IF(AND(U$32&gt;0,U$32&lt;=U$30),U$32,IF(U$30&gt;0,U$30,1))</f>
        <v>12</v>
      </c>
      <c r="V15" s="237">
        <f>SUMIF(Data!$S:$S,"="&amp;V$4&amp;"_"&amp;$C15,Data!$H:$H)/IF(AND(V$32&gt;0,V$32&lt;=V$30),V$32,IF(V$30&gt;0,V$30,1))</f>
        <v>13</v>
      </c>
      <c r="W15" s="237">
        <f>SUMIF(Data!$S:$S,"="&amp;W$4&amp;"_"&amp;$C15,Data!$H:$H)/IF(AND(W$32&gt;0,W$32&lt;=W$30),W$32,IF(W$30&gt;0,W$30,1))</f>
        <v>15</v>
      </c>
      <c r="X15" s="237">
        <f>SUMIF(Data!$S:$S,"="&amp;X$4&amp;"_"&amp;$C15,Data!$H:$H)/IF(AND(X$32&gt;0,X$32&lt;=X$30),X$32,IF(X$30&gt;0,X$30,1))</f>
        <v>2</v>
      </c>
      <c r="Y15" s="237">
        <f>SUMIF(Data!$S:$S,"="&amp;Y$4&amp;"_"&amp;$C15,Data!$H:$H)/IF(AND(Y$32&gt;0,Y$32&lt;=Y$30),Y$32,IF(Y$30&gt;0,Y$30,1))</f>
        <v>13</v>
      </c>
      <c r="Z15" s="237" t="e">
        <f>SUMIF(Data!$S:$S,"="&amp;Z$4&amp;"_"&amp;$C15,Data!$H:$H)/IF(AND(Z$32&gt;0,Z$32&lt;=Z$30),Z$32,IF(Z$30&gt;0,Z$30,1))</f>
        <v>#N/A</v>
      </c>
      <c r="AA15" s="341">
        <f ca="1">SUMIF(Data!$S:$S,"="&amp;AA$4&amp;"_"&amp;$C15,Data!$H:$H)/IF(AND(AA$32&gt;0,AA$32&lt;=AA$30),AA$32,IF(AA$30&gt;0,AA$30,1))</f>
        <v>15.5</v>
      </c>
      <c r="AB15" s="237">
        <f>SUMIF(Data!$S:$S,"="&amp;AB$4&amp;"_"&amp;$C15,Data!$H:$H)/IF(AND(AB$32&gt;0,AB$32&lt;=AB$30),AB$32,IF(AB$30&gt;0,AB$30,1))</f>
        <v>40</v>
      </c>
      <c r="AC15" s="237">
        <f>SUMIF(Data!$S:$S,"="&amp;AC$4&amp;"_"&amp;$C15,Data!$H:$H)/IF(AND(AC$32&gt;0,AC$32&lt;=AC$30),AC$32,IF(AC$30&gt;0,AC$30,1))</f>
        <v>16</v>
      </c>
      <c r="AD15" s="341">
        <f ca="1">SUMIF(Data!$S:$S,"="&amp;AD$4&amp;"_"&amp;$C15,Data!$H:$H)/IF(AND(AD$32&gt;0,AD$32&lt;=AD$30),AD$32,IF(AD$30&gt;0,AD$30,1))</f>
        <v>52</v>
      </c>
      <c r="AE15" s="237">
        <f>SUMIF(Data!$S:$S,"="&amp;AE$4&amp;"_"&amp;$C15,Data!$H:$H)/IF(AND(AE$32&gt;0,AE$32&lt;=AE$30),AE$32,IF(AE$30&gt;0,AE$30,1))</f>
        <v>36</v>
      </c>
      <c r="AF15" s="237">
        <f>SUMIF(Data!$S:$S,"="&amp;AF$4&amp;"_"&amp;$C15,Data!$H:$H)/IF(AND(AF$32&gt;0,AF$32&lt;=AF$30),AF$32,IF(AF$30&gt;0,AF$30,1))</f>
        <v>23</v>
      </c>
      <c r="AG15" s="237">
        <f>SUMIF(Data!$S:$S,"="&amp;AG$4&amp;"_"&amp;$C15,Data!$H:$H)/IF(AND(AG$32&gt;0,AG$32&lt;=AG$30),AG$32,IF(AG$30&gt;0,AG$30,1))</f>
        <v>25</v>
      </c>
      <c r="AH15" s="237">
        <f>SUMIF(Data!$S:$S,"="&amp;AH$4&amp;"_"&amp;$C15,Data!$H:$H)/IF(AND(AH$32&gt;0,AH$32&lt;=AH$30),AH$32,IF(AH$30&gt;0,AH$30,1))</f>
        <v>23</v>
      </c>
      <c r="AI15" s="237">
        <f>SUMIF(Data!$S:$S,"="&amp;AI$4&amp;"_"&amp;$C15,Data!$H:$H)/IF(AND(AI$32&gt;0,AI$32&lt;=AI$30),AI$32,IF(AI$30&gt;0,AI$30,1))</f>
        <v>22</v>
      </c>
      <c r="AJ15" s="237">
        <f>SUMIF(Data!$S:$S,"="&amp;AJ$4&amp;"_"&amp;$C15,Data!$H:$H)/IF(AND(AJ$32&gt;0,AJ$32&lt;=AJ$30),AJ$32,IF(AJ$30&gt;0,AJ$30,1))</f>
        <v>6</v>
      </c>
      <c r="AK15" s="237">
        <f>SUMIF(Data!$S:$S,"="&amp;AK$4&amp;"_"&amp;$C15,Data!$H:$H)/IF(AND(AK$32&gt;0,AK$32&lt;=AK$30),AK$32,IF(AK$30&gt;0,AK$30,1))</f>
        <v>9</v>
      </c>
      <c r="AL15" s="237">
        <f>SUMIF(Data!$S:$S,"="&amp;AL$4&amp;"_"&amp;$C15,Data!$H:$H)/IF(AND(AL$32&gt;0,AL$32&lt;=AL$30),AL$32,IF(AL$30&gt;0,AL$30,1))</f>
        <v>4</v>
      </c>
      <c r="AM15" s="341">
        <f ca="1">SUMIF(Data!$S:$S,"="&amp;AM$4&amp;"_"&amp;$C15,Data!$H:$H)/IF(AND(AM$32&gt;0,AM$32&lt;=AM$30),AM$32,IF(AM$30&gt;0,AM$30,1))</f>
        <v>15</v>
      </c>
      <c r="AN15" s="237">
        <f>SUMIF(Data!$S:$S,"="&amp;AN$4&amp;"_"&amp;$C15,Data!$H:$H)/IF(AND(AN$32&gt;0,AN$32&lt;=AN$30),AN$32,IF(AN$30&gt;0,AN$30,1))</f>
        <v>3</v>
      </c>
      <c r="AO15" s="237" t="e">
        <f>SUMIF(Data!$S:$S,"="&amp;AO$4&amp;"_"&amp;$C15,Data!$H:$H)/IF(AND(AO$32&gt;0,AO$32&lt;=AO$30),AO$32,IF(AO$30&gt;0,AO$30,1))</f>
        <v>#N/A</v>
      </c>
      <c r="AP15" s="237">
        <f>SUMIF(Data!$S:$S,"="&amp;AP$4&amp;"_"&amp;$C15,Data!$H:$H)/IF(AND(AP$32&gt;0,AP$32&lt;=AP$30),AP$32,IF(AP$30&gt;0,AP$30,1))</f>
        <v>27</v>
      </c>
      <c r="AQ15" s="237">
        <f>SUMIF(Data!$S:$S,"="&amp;AQ$4&amp;"_"&amp;$C15,Data!$H:$H)/IF(AND(AQ$32&gt;0,AQ$32&lt;=AQ$30),AQ$32,IF(AQ$30&gt;0,AQ$30,1))</f>
        <v>5</v>
      </c>
      <c r="AR15" s="237">
        <f>SUMIF(Data!$S:$S,"="&amp;AR$4&amp;"_"&amp;$C15,Data!$H:$H)/IF(AND(AR$32&gt;0,AR$32&lt;=AR$30),AR$32,IF(AR$30&gt;0,AR$30,1))</f>
        <v>9</v>
      </c>
      <c r="AS15" s="237" t="e">
        <f>SUMIF(Data!$S:$S,"="&amp;AS$4&amp;"_"&amp;$C15,Data!$H:$H)/IF(AND(AS$32&gt;0,AS$32&lt;=AS$30),AS$32,IF(AS$30&gt;0,AS$30,1))</f>
        <v>#N/A</v>
      </c>
      <c r="AT15" s="237">
        <f>SUMIF(Data!$S:$S,"="&amp;AT$4&amp;"_"&amp;$C15,Data!$H:$H)/IF(AND(AT$32&gt;0,AT$32&lt;=AT$30),AT$32,IF(AT$30&gt;0,AT$30,1))</f>
        <v>7</v>
      </c>
      <c r="AU15" s="237">
        <f>SUMIF(Data!$S:$S,"="&amp;AU$4&amp;"_"&amp;$C15,Data!$H:$H)/IF(AND(AU$32&gt;0,AU$32&lt;=AU$30),AU$32,IF(AU$30&gt;0,AU$30,1))</f>
        <v>4</v>
      </c>
      <c r="AV15" s="237">
        <f>SUMIF(Data!$S:$S,"="&amp;AV$4&amp;"_"&amp;$C15,Data!$H:$H)/IF(AND(AV$32&gt;0,AV$32&lt;=AV$30),AV$32,IF(AV$30&gt;0,AV$30,1))</f>
        <v>4</v>
      </c>
      <c r="AW15" s="237">
        <f>SUMIF(Data!$S:$S,"="&amp;AW$4&amp;"_"&amp;$C15,Data!$H:$H)/IF(AND(AW$32&gt;0,AW$32&lt;=AW$30),AW$32,IF(AW$30&gt;0,AW$30,1))</f>
        <v>13</v>
      </c>
      <c r="AX15" s="237">
        <f>SUMIF(Data!$S:$S,"="&amp;AX$4&amp;"_"&amp;$C15,Data!$H:$H)/IF(AND(AX$32&gt;0,AX$32&lt;=AX$30),AX$32,IF(AX$30&gt;0,AX$30,1))</f>
        <v>7</v>
      </c>
      <c r="AY15" s="237">
        <f>SUMIF(Data!$S:$S,"="&amp;AY$4&amp;"_"&amp;$C15,Data!$H:$H)/IF(AND(AY$32&gt;0,AY$32&lt;=AY$30),AY$32,IF(AY$30&gt;0,AY$30,1))</f>
        <v>8</v>
      </c>
      <c r="AZ15" s="237" t="e">
        <f>SUMIF(Data!$S:$S,"="&amp;AZ$4&amp;"_"&amp;$C15,Data!$H:$H)/IF(AND(AZ$32&gt;0,AZ$32&lt;=AZ$30),AZ$32,IF(AZ$30&gt;0,AZ$30,1))</f>
        <v>#N/A</v>
      </c>
      <c r="BA15" s="237" t="e">
        <f>SUMIF(Data!$S:$S,"="&amp;BA$4&amp;"_"&amp;$C15,Data!$H:$H)/IF(AND(BA$32&gt;0,BA$32&lt;=BA$30),BA$32,IF(BA$30&gt;0,BA$30,1))</f>
        <v>#N/A</v>
      </c>
      <c r="BB15" s="237" t="e">
        <f>SUMIF(Data!$S:$S,"="&amp;BB$4&amp;"_"&amp;$C15,Data!$H:$H)/IF(AND(BB$32&gt;0,BB$32&lt;=BB$30),BB$32,IF(BB$30&gt;0,BB$30,1))</f>
        <v>#N/A</v>
      </c>
      <c r="BC15" s="237" t="e">
        <f>SUMIF(Data!$S:$S,"="&amp;BC$4&amp;"_"&amp;$C15,Data!$H:$H)/IF(AND(BC$32&gt;0,BC$32&lt;=BC$30),BC$32,IF(BC$30&gt;0,BC$30,1))</f>
        <v>#N/A</v>
      </c>
      <c r="BD15" s="237" t="e">
        <f>SUMIF(Data!$S:$S,"="&amp;BD$4&amp;"_"&amp;$C15,Data!$H:$H)/IF(AND(BD$32&gt;0,BD$32&lt;=BD$30),BD$32,IF(BD$30&gt;0,BD$30,1))</f>
        <v>#N/A</v>
      </c>
      <c r="BE15" s="237" t="e">
        <f>SUMIF(Data!$S:$S,"="&amp;BE$4&amp;"_"&amp;$C15,Data!$H:$H)/IF(AND(BE$32&gt;0,BE$32&lt;=BE$30),BE$32,IF(BE$30&gt;0,BE$30,1))</f>
        <v>#N/A</v>
      </c>
      <c r="BF15" s="236">
        <v>0.66666666666666663</v>
      </c>
      <c r="BG15" s="238">
        <f ca="1">4*SUMIF(D15:BE15,"&gt;0")/SUMIF(E$23:BF$23,"&gt;0")</f>
        <v>73.720930232558146</v>
      </c>
      <c r="BH15" s="235">
        <f t="shared" ref="BH15:BH22" ca="1" si="4">SUMIF(D15:BE15,"&gt;0")</f>
        <v>792.5</v>
      </c>
    </row>
    <row r="16" spans="1:60" x14ac:dyDescent="0.25">
      <c r="A16" s="235" t="s">
        <v>66</v>
      </c>
      <c r="C16" s="235">
        <v>10</v>
      </c>
      <c r="D16" s="237" t="e">
        <f>SUMIF(Data!$S:$S,"="&amp;D$4&amp;"_"&amp;$C16,Data!$H:$H)/IF(AND(D$32&gt;0,D$32&lt;=D$30),D$32,IF(D$30&gt;0,D$30,1))</f>
        <v>#N/A</v>
      </c>
      <c r="E16" s="341">
        <f ca="1">SUMIF(Data!$S:$S,"="&amp;E$4&amp;"_"&amp;$C16,Data!$H:$H)/IF(AND(E$32&gt;0,E$32&lt;=E$30),E$32,IF(E$30&gt;0,E$30,1))</f>
        <v>30.5</v>
      </c>
      <c r="F16" s="237">
        <f>SUMIF(Data!$S:$S,"="&amp;F$4&amp;"_"&amp;$C16,Data!$H:$H)/IF(AND(F$32&gt;0,F$32&lt;=F$30),F$32,IF(F$30&gt;0,F$30,1))</f>
        <v>18</v>
      </c>
      <c r="G16" s="237">
        <f>SUMIF(Data!$S:$S,"="&amp;G$4&amp;"_"&amp;$C16,Data!$H:$H)/IF(AND(G$32&gt;0,G$32&lt;=G$30),G$32,IF(G$30&gt;0,G$30,1))</f>
        <v>9</v>
      </c>
      <c r="H16" s="237">
        <f>SUMIF(Data!$S:$S,"="&amp;H$4&amp;"_"&amp;$C16,Data!$H:$H)/IF(AND(H$32&gt;0,H$32&lt;=H$30),H$32,IF(H$30&gt;0,H$30,1))</f>
        <v>49</v>
      </c>
      <c r="I16" s="237">
        <f>SUMIF(Data!$S:$S,"="&amp;I$4&amp;"_"&amp;$C16,Data!$H:$H)/IF(AND(I$32&gt;0,I$32&lt;=I$30),I$32,IF(I$30&gt;0,I$30,1))</f>
        <v>30</v>
      </c>
      <c r="J16" s="237">
        <f>SUMIF(Data!$S:$S,"="&amp;J$4&amp;"_"&amp;$C16,Data!$H:$H)/IF(AND(J$32&gt;0,J$32&lt;=J$30),J$32,IF(J$30&gt;0,J$30,1))</f>
        <v>9</v>
      </c>
      <c r="K16" s="237" t="e">
        <f>SUMIF(Data!$S:$S,"="&amp;K$4&amp;"_"&amp;$C16,Data!$H:$H)/IF(AND(K$32&gt;0,K$32&lt;=K$30),K$32,IF(K$30&gt;0,K$30,1))</f>
        <v>#N/A</v>
      </c>
      <c r="L16" s="237">
        <f>SUMIF(Data!$S:$S,"="&amp;L$4&amp;"_"&amp;$C16,Data!$H:$H)/IF(AND(L$32&gt;0,L$32&lt;=L$30),L$32,IF(L$30&gt;0,L$30,1))</f>
        <v>8</v>
      </c>
      <c r="M16" s="237">
        <f>SUMIF(Data!$S:$S,"="&amp;M$4&amp;"_"&amp;$C16,Data!$H:$H)/IF(AND(M$32&gt;0,M$32&lt;=M$30),M$32,IF(M$30&gt;0,M$30,1))</f>
        <v>11</v>
      </c>
      <c r="N16" s="237">
        <f>SUMIF(Data!$S:$S,"="&amp;N$4&amp;"_"&amp;$C16,Data!$H:$H)/IF(AND(N$32&gt;0,N$32&lt;=N$30),N$32,IF(N$30&gt;0,N$30,1))</f>
        <v>15</v>
      </c>
      <c r="O16" s="341">
        <f ca="1">SUMIF(Data!$S:$S,"="&amp;O$4&amp;"_"&amp;$C16,Data!$H:$H)/IF(AND(O$32&gt;0,O$32&lt;=O$30),O$32,IF(O$30&gt;0,O$30,1))</f>
        <v>137</v>
      </c>
      <c r="P16" s="237">
        <f>SUMIF(Data!$S:$S,"="&amp;P$4&amp;"_"&amp;$C16,Data!$H:$H)/IF(AND(P$32&gt;0,P$32&lt;=P$30),P$32,IF(P$30&gt;0,P$30,1))</f>
        <v>36</v>
      </c>
      <c r="Q16" s="237">
        <f>SUMIF(Data!$S:$S,"="&amp;Q$4&amp;"_"&amp;$C16,Data!$H:$H)/IF(AND(Q$32&gt;0,Q$32&lt;=Q$30),Q$32,IF(Q$30&gt;0,Q$30,1))</f>
        <v>61</v>
      </c>
      <c r="R16" s="237">
        <f>SUMIF(Data!$S:$S,"="&amp;R$4&amp;"_"&amp;$C16,Data!$H:$H)/IF(AND(R$32&gt;0,R$32&lt;=R$30),R$32,IF(R$30&gt;0,R$30,1))</f>
        <v>60</v>
      </c>
      <c r="S16" s="237">
        <f>SUMIF(Data!$S:$S,"="&amp;S$4&amp;"_"&amp;$C16,Data!$H:$H)/IF(AND(S$32&gt;0,S$32&lt;=S$30),S$32,IF(S$30&gt;0,S$30,1))</f>
        <v>51</v>
      </c>
      <c r="T16" s="237">
        <f>SUMIF(Data!$S:$S,"="&amp;T$4&amp;"_"&amp;$C16,Data!$H:$H)/IF(AND(T$32&gt;0,T$32&lt;=T$30),T$32,IF(T$30&gt;0,T$30,1))</f>
        <v>20</v>
      </c>
      <c r="U16" s="237">
        <f>SUMIF(Data!$S:$S,"="&amp;U$4&amp;"_"&amp;$C16,Data!$H:$H)/IF(AND(U$32&gt;0,U$32&lt;=U$30),U$32,IF(U$30&gt;0,U$30,1))</f>
        <v>15</v>
      </c>
      <c r="V16" s="237">
        <f>SUMIF(Data!$S:$S,"="&amp;V$4&amp;"_"&amp;$C16,Data!$H:$H)/IF(AND(V$32&gt;0,V$32&lt;=V$30),V$32,IF(V$30&gt;0,V$30,1))</f>
        <v>15</v>
      </c>
      <c r="W16" s="237">
        <f>SUMIF(Data!$S:$S,"="&amp;W$4&amp;"_"&amp;$C16,Data!$H:$H)/IF(AND(W$32&gt;0,W$32&lt;=W$30),W$32,IF(W$30&gt;0,W$30,1))</f>
        <v>11</v>
      </c>
      <c r="X16" s="237">
        <f>SUMIF(Data!$S:$S,"="&amp;X$4&amp;"_"&amp;$C16,Data!$H:$H)/IF(AND(X$32&gt;0,X$32&lt;=X$30),X$32,IF(X$30&gt;0,X$30,1))</f>
        <v>5</v>
      </c>
      <c r="Y16" s="237">
        <f>SUMIF(Data!$S:$S,"="&amp;Y$4&amp;"_"&amp;$C16,Data!$H:$H)/IF(AND(Y$32&gt;0,Y$32&lt;=Y$30),Y$32,IF(Y$30&gt;0,Y$30,1))</f>
        <v>9</v>
      </c>
      <c r="Z16" s="237" t="e">
        <f>SUMIF(Data!$S:$S,"="&amp;Z$4&amp;"_"&amp;$C16,Data!$H:$H)/IF(AND(Z$32&gt;0,Z$32&lt;=Z$30),Z$32,IF(Z$30&gt;0,Z$30,1))</f>
        <v>#N/A</v>
      </c>
      <c r="AA16" s="341">
        <f ca="1">SUMIF(Data!$S:$S,"="&amp;AA$4&amp;"_"&amp;$C16,Data!$H:$H)/IF(AND(AA$32&gt;0,AA$32&lt;=AA$30),AA$32,IF(AA$30&gt;0,AA$30,1))</f>
        <v>18</v>
      </c>
      <c r="AB16" s="237">
        <f>SUMIF(Data!$S:$S,"="&amp;AB$4&amp;"_"&amp;$C16,Data!$H:$H)/IF(AND(AB$32&gt;0,AB$32&lt;=AB$30),AB$32,IF(AB$30&gt;0,AB$30,1))</f>
        <v>72</v>
      </c>
      <c r="AC16" s="237">
        <f>SUMIF(Data!$S:$S,"="&amp;AC$4&amp;"_"&amp;$C16,Data!$H:$H)/IF(AND(AC$32&gt;0,AC$32&lt;=AC$30),AC$32,IF(AC$30&gt;0,AC$30,1))</f>
        <v>19</v>
      </c>
      <c r="AD16" s="341">
        <f ca="1">SUMIF(Data!$S:$S,"="&amp;AD$4&amp;"_"&amp;$C16,Data!$H:$H)/IF(AND(AD$32&gt;0,AD$32&lt;=AD$30),AD$32,IF(AD$30&gt;0,AD$30,1))</f>
        <v>103</v>
      </c>
      <c r="AE16" s="237">
        <f>SUMIF(Data!$S:$S,"="&amp;AE$4&amp;"_"&amp;$C16,Data!$H:$H)/IF(AND(AE$32&gt;0,AE$32&lt;=AE$30),AE$32,IF(AE$30&gt;0,AE$30,1))</f>
        <v>62</v>
      </c>
      <c r="AF16" s="237">
        <f>SUMIF(Data!$S:$S,"="&amp;AF$4&amp;"_"&amp;$C16,Data!$H:$H)/IF(AND(AF$32&gt;0,AF$32&lt;=AF$30),AF$32,IF(AF$30&gt;0,AF$30,1))</f>
        <v>26</v>
      </c>
      <c r="AG16" s="237">
        <f>SUMIF(Data!$S:$S,"="&amp;AG$4&amp;"_"&amp;$C16,Data!$H:$H)/IF(AND(AG$32&gt;0,AG$32&lt;=AG$30),AG$32,IF(AG$30&gt;0,AG$30,1))</f>
        <v>43</v>
      </c>
      <c r="AH16" s="237">
        <f>SUMIF(Data!$S:$S,"="&amp;AH$4&amp;"_"&amp;$C16,Data!$H:$H)/IF(AND(AH$32&gt;0,AH$32&lt;=AH$30),AH$32,IF(AH$30&gt;0,AH$30,1))</f>
        <v>18</v>
      </c>
      <c r="AI16" s="237">
        <f>SUMIF(Data!$S:$S,"="&amp;AI$4&amp;"_"&amp;$C16,Data!$H:$H)/IF(AND(AI$32&gt;0,AI$32&lt;=AI$30),AI$32,IF(AI$30&gt;0,AI$30,1))</f>
        <v>20</v>
      </c>
      <c r="AJ16" s="237">
        <f>SUMIF(Data!$S:$S,"="&amp;AJ$4&amp;"_"&amp;$C16,Data!$H:$H)/IF(AND(AJ$32&gt;0,AJ$32&lt;=AJ$30),AJ$32,IF(AJ$30&gt;0,AJ$30,1))</f>
        <v>10</v>
      </c>
      <c r="AK16" s="237">
        <f>SUMIF(Data!$S:$S,"="&amp;AK$4&amp;"_"&amp;$C16,Data!$H:$H)/IF(AND(AK$32&gt;0,AK$32&lt;=AK$30),AK$32,IF(AK$30&gt;0,AK$30,1))</f>
        <v>13</v>
      </c>
      <c r="AL16" s="237">
        <f>SUMIF(Data!$S:$S,"="&amp;AL$4&amp;"_"&amp;$C16,Data!$H:$H)/IF(AND(AL$32&gt;0,AL$32&lt;=AL$30),AL$32,IF(AL$30&gt;0,AL$30,1))</f>
        <v>8</v>
      </c>
      <c r="AM16" s="341">
        <f ca="1">SUMIF(Data!$S:$S,"="&amp;AM$4&amp;"_"&amp;$C16,Data!$H:$H)/IF(AND(AM$32&gt;0,AM$32&lt;=AM$30),AM$32,IF(AM$30&gt;0,AM$30,1))</f>
        <v>9</v>
      </c>
      <c r="AN16" s="237">
        <f>SUMIF(Data!$S:$S,"="&amp;AN$4&amp;"_"&amp;$C16,Data!$H:$H)/IF(AND(AN$32&gt;0,AN$32&lt;=AN$30),AN$32,IF(AN$30&gt;0,AN$30,1))</f>
        <v>6</v>
      </c>
      <c r="AO16" s="237" t="e">
        <f>SUMIF(Data!$S:$S,"="&amp;AO$4&amp;"_"&amp;$C16,Data!$H:$H)/IF(AND(AO$32&gt;0,AO$32&lt;=AO$30),AO$32,IF(AO$30&gt;0,AO$30,1))</f>
        <v>#N/A</v>
      </c>
      <c r="AP16" s="237">
        <f>SUMIF(Data!$S:$S,"="&amp;AP$4&amp;"_"&amp;$C16,Data!$H:$H)/IF(AND(AP$32&gt;0,AP$32&lt;=AP$30),AP$32,IF(AP$30&gt;0,AP$30,1))</f>
        <v>33</v>
      </c>
      <c r="AQ16" s="237">
        <f>SUMIF(Data!$S:$S,"="&amp;AQ$4&amp;"_"&amp;$C16,Data!$H:$H)/IF(AND(AQ$32&gt;0,AQ$32&lt;=AQ$30),AQ$32,IF(AQ$30&gt;0,AQ$30,1))</f>
        <v>7</v>
      </c>
      <c r="AR16" s="237">
        <f>SUMIF(Data!$S:$S,"="&amp;AR$4&amp;"_"&amp;$C16,Data!$H:$H)/IF(AND(AR$32&gt;0,AR$32&lt;=AR$30),AR$32,IF(AR$30&gt;0,AR$30,1))</f>
        <v>11</v>
      </c>
      <c r="AS16" s="237" t="e">
        <f>SUMIF(Data!$S:$S,"="&amp;AS$4&amp;"_"&amp;$C16,Data!$H:$H)/IF(AND(AS$32&gt;0,AS$32&lt;=AS$30),AS$32,IF(AS$30&gt;0,AS$30,1))</f>
        <v>#N/A</v>
      </c>
      <c r="AT16" s="237">
        <f>SUMIF(Data!$S:$S,"="&amp;AT$4&amp;"_"&amp;$C16,Data!$H:$H)/IF(AND(AT$32&gt;0,AT$32&lt;=AT$30),AT$32,IF(AT$30&gt;0,AT$30,1))</f>
        <v>7</v>
      </c>
      <c r="AU16" s="237">
        <f>SUMIF(Data!$S:$S,"="&amp;AU$4&amp;"_"&amp;$C16,Data!$H:$H)/IF(AND(AU$32&gt;0,AU$32&lt;=AU$30),AU$32,IF(AU$30&gt;0,AU$30,1))</f>
        <v>6</v>
      </c>
      <c r="AV16" s="237">
        <f>SUMIF(Data!$S:$S,"="&amp;AV$4&amp;"_"&amp;$C16,Data!$H:$H)/IF(AND(AV$32&gt;0,AV$32&lt;=AV$30),AV$32,IF(AV$30&gt;0,AV$30,1))</f>
        <v>1</v>
      </c>
      <c r="AW16" s="237">
        <f>SUMIF(Data!$S:$S,"="&amp;AW$4&amp;"_"&amp;$C16,Data!$H:$H)/IF(AND(AW$32&gt;0,AW$32&lt;=AW$30),AW$32,IF(AW$30&gt;0,AW$30,1))</f>
        <v>24</v>
      </c>
      <c r="AX16" s="237">
        <f>SUMIF(Data!$S:$S,"="&amp;AX$4&amp;"_"&amp;$C16,Data!$H:$H)/IF(AND(AX$32&gt;0,AX$32&lt;=AX$30),AX$32,IF(AX$30&gt;0,AX$30,1))</f>
        <v>10</v>
      </c>
      <c r="AY16" s="237">
        <f>SUMIF(Data!$S:$S,"="&amp;AY$4&amp;"_"&amp;$C16,Data!$H:$H)/IF(AND(AY$32&gt;0,AY$32&lt;=AY$30),AY$32,IF(AY$30&gt;0,AY$30,1))</f>
        <v>6</v>
      </c>
      <c r="AZ16" s="237" t="e">
        <f>SUMIF(Data!$S:$S,"="&amp;AZ$4&amp;"_"&amp;$C16,Data!$H:$H)/IF(AND(AZ$32&gt;0,AZ$32&lt;=AZ$30),AZ$32,IF(AZ$30&gt;0,AZ$30,1))</f>
        <v>#N/A</v>
      </c>
      <c r="BA16" s="237" t="e">
        <f>SUMIF(Data!$S:$S,"="&amp;BA$4&amp;"_"&amp;$C16,Data!$H:$H)/IF(AND(BA$32&gt;0,BA$32&lt;=BA$30),BA$32,IF(BA$30&gt;0,BA$30,1))</f>
        <v>#N/A</v>
      </c>
      <c r="BB16" s="237" t="e">
        <f>SUMIF(Data!$S:$S,"="&amp;BB$4&amp;"_"&amp;$C16,Data!$H:$H)/IF(AND(BB$32&gt;0,BB$32&lt;=BB$30),BB$32,IF(BB$30&gt;0,BB$30,1))</f>
        <v>#N/A</v>
      </c>
      <c r="BC16" s="237" t="e">
        <f>SUMIF(Data!$S:$S,"="&amp;BC$4&amp;"_"&amp;$C16,Data!$H:$H)/IF(AND(BC$32&gt;0,BC$32&lt;=BC$30),BC$32,IF(BC$30&gt;0,BC$30,1))</f>
        <v>#N/A</v>
      </c>
      <c r="BD16" s="237" t="e">
        <f>SUMIF(Data!$S:$S,"="&amp;BD$4&amp;"_"&amp;$C16,Data!$H:$H)/IF(AND(BD$32&gt;0,BD$32&lt;=BD$30),BD$32,IF(BD$30&gt;0,BD$30,1))</f>
        <v>#N/A</v>
      </c>
      <c r="BE16" s="237" t="e">
        <f>SUMIF(Data!$S:$S,"="&amp;BE$4&amp;"_"&amp;$C16,Data!$H:$H)/IF(AND(BE$32&gt;0,BE$32&lt;=BE$30),BE$32,IF(BE$30&gt;0,BE$30,1))</f>
        <v>#N/A</v>
      </c>
      <c r="BF16" s="236">
        <f>BF15+0.25/24</f>
        <v>0.67708333333333326</v>
      </c>
      <c r="BG16" s="238">
        <f t="shared" ref="BG16:BG21" ca="1" si="5">4*SUMIF(D16:BE16,"&gt;0")/SUMIF(E$23:BF$23,"&gt;0")</f>
        <v>105.25581395348837</v>
      </c>
      <c r="BH16" s="235">
        <f t="shared" ca="1" si="4"/>
        <v>1131.5</v>
      </c>
    </row>
    <row r="17" spans="1:60" x14ac:dyDescent="0.25">
      <c r="A17" s="235" t="s">
        <v>66</v>
      </c>
      <c r="C17" s="235">
        <v>11</v>
      </c>
      <c r="D17" s="237" t="e">
        <f>SUMIF(Data!$S:$S,"="&amp;D$4&amp;"_"&amp;$C17,Data!$H:$H)/IF(AND(D$32&gt;0,D$32&lt;=D$30),D$32,IF(D$30&gt;0,D$30,1))</f>
        <v>#N/A</v>
      </c>
      <c r="E17" s="341">
        <f ca="1">SUMIF(Data!$S:$S,"="&amp;E$4&amp;"_"&amp;$C17,Data!$H:$H)/IF(AND(E$32&gt;0,E$32&lt;=E$30),E$32,IF(E$30&gt;0,E$30,1))</f>
        <v>18</v>
      </c>
      <c r="F17" s="237">
        <f>SUMIF(Data!$S:$S,"="&amp;F$4&amp;"_"&amp;$C17,Data!$H:$H)/IF(AND(F$32&gt;0,F$32&lt;=F$30),F$32,IF(F$30&gt;0,F$30,1))</f>
        <v>14</v>
      </c>
      <c r="G17" s="237">
        <f>SUMIF(Data!$S:$S,"="&amp;G$4&amp;"_"&amp;$C17,Data!$H:$H)/IF(AND(G$32&gt;0,G$32&lt;=G$30),G$32,IF(G$30&gt;0,G$30,1))</f>
        <v>11</v>
      </c>
      <c r="H17" s="237">
        <f>SUMIF(Data!$S:$S,"="&amp;H$4&amp;"_"&amp;$C17,Data!$H:$H)/IF(AND(H$32&gt;0,H$32&lt;=H$30),H$32,IF(H$30&gt;0,H$30,1))</f>
        <v>42</v>
      </c>
      <c r="I17" s="237">
        <f>SUMIF(Data!$S:$S,"="&amp;I$4&amp;"_"&amp;$C17,Data!$H:$H)/IF(AND(I$32&gt;0,I$32&lt;=I$30),I$32,IF(I$30&gt;0,I$30,1))</f>
        <v>22</v>
      </c>
      <c r="J17" s="237">
        <f>SUMIF(Data!$S:$S,"="&amp;J$4&amp;"_"&amp;$C17,Data!$H:$H)/IF(AND(J$32&gt;0,J$32&lt;=J$30),J$32,IF(J$30&gt;0,J$30,1))</f>
        <v>4</v>
      </c>
      <c r="K17" s="237" t="e">
        <f>SUMIF(Data!$S:$S,"="&amp;K$4&amp;"_"&amp;$C17,Data!$H:$H)/IF(AND(K$32&gt;0,K$32&lt;=K$30),K$32,IF(K$30&gt;0,K$30,1))</f>
        <v>#N/A</v>
      </c>
      <c r="L17" s="237">
        <f>SUMIF(Data!$S:$S,"="&amp;L$4&amp;"_"&amp;$C17,Data!$H:$H)/IF(AND(L$32&gt;0,L$32&lt;=L$30),L$32,IF(L$30&gt;0,L$30,1))</f>
        <v>5</v>
      </c>
      <c r="M17" s="237">
        <f>SUMIF(Data!$S:$S,"="&amp;M$4&amp;"_"&amp;$C17,Data!$H:$H)/IF(AND(M$32&gt;0,M$32&lt;=M$30),M$32,IF(M$30&gt;0,M$30,1))</f>
        <v>6</v>
      </c>
      <c r="N17" s="237">
        <f>SUMIF(Data!$S:$S,"="&amp;N$4&amp;"_"&amp;$C17,Data!$H:$H)/IF(AND(N$32&gt;0,N$32&lt;=N$30),N$32,IF(N$30&gt;0,N$30,1))</f>
        <v>11</v>
      </c>
      <c r="O17" s="341">
        <f ca="1">SUMIF(Data!$S:$S,"="&amp;O$4&amp;"_"&amp;$C17,Data!$H:$H)/IF(AND(O$32&gt;0,O$32&lt;=O$30),O$32,IF(O$30&gt;0,O$30,1))</f>
        <v>63</v>
      </c>
      <c r="P17" s="237">
        <f>SUMIF(Data!$S:$S,"="&amp;P$4&amp;"_"&amp;$C17,Data!$H:$H)/IF(AND(P$32&gt;0,P$32&lt;=P$30),P$32,IF(P$30&gt;0,P$30,1))</f>
        <v>25</v>
      </c>
      <c r="Q17" s="237">
        <f>SUMIF(Data!$S:$S,"="&amp;Q$4&amp;"_"&amp;$C17,Data!$H:$H)/IF(AND(Q$32&gt;0,Q$32&lt;=Q$30),Q$32,IF(Q$30&gt;0,Q$30,1))</f>
        <v>32</v>
      </c>
      <c r="R17" s="237">
        <f>SUMIF(Data!$S:$S,"="&amp;R$4&amp;"_"&amp;$C17,Data!$H:$H)/IF(AND(R$32&gt;0,R$32&lt;=R$30),R$32,IF(R$30&gt;0,R$30,1))</f>
        <v>48</v>
      </c>
      <c r="S17" s="237">
        <f>SUMIF(Data!$S:$S,"="&amp;S$4&amp;"_"&amp;$C17,Data!$H:$H)/IF(AND(S$32&gt;0,S$32&lt;=S$30),S$32,IF(S$30&gt;0,S$30,1))</f>
        <v>39</v>
      </c>
      <c r="T17" s="237">
        <f>SUMIF(Data!$S:$S,"="&amp;T$4&amp;"_"&amp;$C17,Data!$H:$H)/IF(AND(T$32&gt;0,T$32&lt;=T$30),T$32,IF(T$30&gt;0,T$30,1))</f>
        <v>17</v>
      </c>
      <c r="U17" s="237">
        <f>SUMIF(Data!$S:$S,"="&amp;U$4&amp;"_"&amp;$C17,Data!$H:$H)/IF(AND(U$32&gt;0,U$32&lt;=U$30),U$32,IF(U$30&gt;0,U$30,1))</f>
        <v>11</v>
      </c>
      <c r="V17" s="237">
        <f>SUMIF(Data!$S:$S,"="&amp;V$4&amp;"_"&amp;$C17,Data!$H:$H)/IF(AND(V$32&gt;0,V$32&lt;=V$30),V$32,IF(V$30&gt;0,V$30,1))</f>
        <v>24</v>
      </c>
      <c r="W17" s="237">
        <f>SUMIF(Data!$S:$S,"="&amp;W$4&amp;"_"&amp;$C17,Data!$H:$H)/IF(AND(W$32&gt;0,W$32&lt;=W$30),W$32,IF(W$30&gt;0,W$30,1))</f>
        <v>13</v>
      </c>
      <c r="X17" s="237">
        <f>SUMIF(Data!$S:$S,"="&amp;X$4&amp;"_"&amp;$C17,Data!$H:$H)/IF(AND(X$32&gt;0,X$32&lt;=X$30),X$32,IF(X$30&gt;0,X$30,1))</f>
        <v>14</v>
      </c>
      <c r="Y17" s="237">
        <f>SUMIF(Data!$S:$S,"="&amp;Y$4&amp;"_"&amp;$C17,Data!$H:$H)/IF(AND(Y$32&gt;0,Y$32&lt;=Y$30),Y$32,IF(Y$30&gt;0,Y$30,1))</f>
        <v>15</v>
      </c>
      <c r="Z17" s="237" t="e">
        <f>SUMIF(Data!$S:$S,"="&amp;Z$4&amp;"_"&amp;$C17,Data!$H:$H)/IF(AND(Z$32&gt;0,Z$32&lt;=Z$30),Z$32,IF(Z$30&gt;0,Z$30,1))</f>
        <v>#N/A</v>
      </c>
      <c r="AA17" s="341">
        <f ca="1">SUMIF(Data!$S:$S,"="&amp;AA$4&amp;"_"&amp;$C17,Data!$H:$H)/IF(AND(AA$32&gt;0,AA$32&lt;=AA$30),AA$32,IF(AA$30&gt;0,AA$30,1))</f>
        <v>17.5</v>
      </c>
      <c r="AB17" s="237">
        <f>SUMIF(Data!$S:$S,"="&amp;AB$4&amp;"_"&amp;$C17,Data!$H:$H)/IF(AND(AB$32&gt;0,AB$32&lt;=AB$30),AB$32,IF(AB$30&gt;0,AB$30,1))</f>
        <v>60</v>
      </c>
      <c r="AC17" s="237">
        <f>SUMIF(Data!$S:$S,"="&amp;AC$4&amp;"_"&amp;$C17,Data!$H:$H)/IF(AND(AC$32&gt;0,AC$32&lt;=AC$30),AC$32,IF(AC$30&gt;0,AC$30,1))</f>
        <v>6</v>
      </c>
      <c r="AD17" s="341">
        <f ca="1">SUMIF(Data!$S:$S,"="&amp;AD$4&amp;"_"&amp;$C17,Data!$H:$H)/IF(AND(AD$32&gt;0,AD$32&lt;=AD$30),AD$32,IF(AD$30&gt;0,AD$30,1))</f>
        <v>62.5</v>
      </c>
      <c r="AE17" s="237">
        <f>SUMIF(Data!$S:$S,"="&amp;AE$4&amp;"_"&amp;$C17,Data!$H:$H)/IF(AND(AE$32&gt;0,AE$32&lt;=AE$30),AE$32,IF(AE$30&gt;0,AE$30,1))</f>
        <v>44</v>
      </c>
      <c r="AF17" s="237">
        <f>SUMIF(Data!$S:$S,"="&amp;AF$4&amp;"_"&amp;$C17,Data!$H:$H)/IF(AND(AF$32&gt;0,AF$32&lt;=AF$30),AF$32,IF(AF$30&gt;0,AF$30,1))</f>
        <v>25</v>
      </c>
      <c r="AG17" s="237">
        <f>SUMIF(Data!$S:$S,"="&amp;AG$4&amp;"_"&amp;$C17,Data!$H:$H)/IF(AND(AG$32&gt;0,AG$32&lt;=AG$30),AG$32,IF(AG$30&gt;0,AG$30,1))</f>
        <v>29</v>
      </c>
      <c r="AH17" s="237">
        <f>SUMIF(Data!$S:$S,"="&amp;AH$4&amp;"_"&amp;$C17,Data!$H:$H)/IF(AND(AH$32&gt;0,AH$32&lt;=AH$30),AH$32,IF(AH$30&gt;0,AH$30,1))</f>
        <v>22</v>
      </c>
      <c r="AI17" s="237">
        <f>SUMIF(Data!$S:$S,"="&amp;AI$4&amp;"_"&amp;$C17,Data!$H:$H)/IF(AND(AI$32&gt;0,AI$32&lt;=AI$30),AI$32,IF(AI$30&gt;0,AI$30,1))</f>
        <v>18</v>
      </c>
      <c r="AJ17" s="237">
        <f>SUMIF(Data!$S:$S,"="&amp;AJ$4&amp;"_"&amp;$C17,Data!$H:$H)/IF(AND(AJ$32&gt;0,AJ$32&lt;=AJ$30),AJ$32,IF(AJ$30&gt;0,AJ$30,1))</f>
        <v>9</v>
      </c>
      <c r="AK17" s="237">
        <f>SUMIF(Data!$S:$S,"="&amp;AK$4&amp;"_"&amp;$C17,Data!$H:$H)/IF(AND(AK$32&gt;0,AK$32&lt;=AK$30),AK$32,IF(AK$30&gt;0,AK$30,1))</f>
        <v>21</v>
      </c>
      <c r="AL17" s="237">
        <f>SUMIF(Data!$S:$S,"="&amp;AL$4&amp;"_"&amp;$C17,Data!$H:$H)/IF(AND(AL$32&gt;0,AL$32&lt;=AL$30),AL$32,IF(AL$30&gt;0,AL$30,1))</f>
        <v>12</v>
      </c>
      <c r="AM17" s="341">
        <f ca="1">SUMIF(Data!$S:$S,"="&amp;AM$4&amp;"_"&amp;$C17,Data!$H:$H)/IF(AND(AM$32&gt;0,AM$32&lt;=AM$30),AM$32,IF(AM$30&gt;0,AM$30,1))</f>
        <v>6</v>
      </c>
      <c r="AN17" s="237">
        <f>SUMIF(Data!$S:$S,"="&amp;AN$4&amp;"_"&amp;$C17,Data!$H:$H)/IF(AND(AN$32&gt;0,AN$32&lt;=AN$30),AN$32,IF(AN$30&gt;0,AN$30,1))</f>
        <v>8</v>
      </c>
      <c r="AO17" s="237" t="e">
        <f>SUMIF(Data!$S:$S,"="&amp;AO$4&amp;"_"&amp;$C17,Data!$H:$H)/IF(AND(AO$32&gt;0,AO$32&lt;=AO$30),AO$32,IF(AO$30&gt;0,AO$30,1))</f>
        <v>#N/A</v>
      </c>
      <c r="AP17" s="237">
        <f>SUMIF(Data!$S:$S,"="&amp;AP$4&amp;"_"&amp;$C17,Data!$H:$H)/IF(AND(AP$32&gt;0,AP$32&lt;=AP$30),AP$32,IF(AP$30&gt;0,AP$30,1))</f>
        <v>17</v>
      </c>
      <c r="AQ17" s="237">
        <f>SUMIF(Data!$S:$S,"="&amp;AQ$4&amp;"_"&amp;$C17,Data!$H:$H)/IF(AND(AQ$32&gt;0,AQ$32&lt;=AQ$30),AQ$32,IF(AQ$30&gt;0,AQ$30,1))</f>
        <v>12</v>
      </c>
      <c r="AR17" s="237">
        <f>SUMIF(Data!$S:$S,"="&amp;AR$4&amp;"_"&amp;$C17,Data!$H:$H)/IF(AND(AR$32&gt;0,AR$32&lt;=AR$30),AR$32,IF(AR$30&gt;0,AR$30,1))</f>
        <v>5</v>
      </c>
      <c r="AS17" s="237" t="e">
        <f>SUMIF(Data!$S:$S,"="&amp;AS$4&amp;"_"&amp;$C17,Data!$H:$H)/IF(AND(AS$32&gt;0,AS$32&lt;=AS$30),AS$32,IF(AS$30&gt;0,AS$30,1))</f>
        <v>#N/A</v>
      </c>
      <c r="AT17" s="237">
        <f>SUMIF(Data!$S:$S,"="&amp;AT$4&amp;"_"&amp;$C17,Data!$H:$H)/IF(AND(AT$32&gt;0,AT$32&lt;=AT$30),AT$32,IF(AT$30&gt;0,AT$30,1))</f>
        <v>4</v>
      </c>
      <c r="AU17" s="237">
        <f>SUMIF(Data!$S:$S,"="&amp;AU$4&amp;"_"&amp;$C17,Data!$H:$H)/IF(AND(AU$32&gt;0,AU$32&lt;=AU$30),AU$32,IF(AU$30&gt;0,AU$30,1))</f>
        <v>11</v>
      </c>
      <c r="AV17" s="237">
        <f>SUMIF(Data!$S:$S,"="&amp;AV$4&amp;"_"&amp;$C17,Data!$H:$H)/IF(AND(AV$32&gt;0,AV$32&lt;=AV$30),AV$32,IF(AV$30&gt;0,AV$30,1))</f>
        <v>4</v>
      </c>
      <c r="AW17" s="237">
        <f>SUMIF(Data!$S:$S,"="&amp;AW$4&amp;"_"&amp;$C17,Data!$H:$H)/IF(AND(AW$32&gt;0,AW$32&lt;=AW$30),AW$32,IF(AW$30&gt;0,AW$30,1))</f>
        <v>26</v>
      </c>
      <c r="AX17" s="237">
        <f>SUMIF(Data!$S:$S,"="&amp;AX$4&amp;"_"&amp;$C17,Data!$H:$H)/IF(AND(AX$32&gt;0,AX$32&lt;=AX$30),AX$32,IF(AX$30&gt;0,AX$30,1))</f>
        <v>12</v>
      </c>
      <c r="AY17" s="237">
        <f>SUMIF(Data!$S:$S,"="&amp;AY$4&amp;"_"&amp;$C17,Data!$H:$H)/IF(AND(AY$32&gt;0,AY$32&lt;=AY$30),AY$32,IF(AY$30&gt;0,AY$30,1))</f>
        <v>8</v>
      </c>
      <c r="AZ17" s="237" t="e">
        <f>SUMIF(Data!$S:$S,"="&amp;AZ$4&amp;"_"&amp;$C17,Data!$H:$H)/IF(AND(AZ$32&gt;0,AZ$32&lt;=AZ$30),AZ$32,IF(AZ$30&gt;0,AZ$30,1))</f>
        <v>#N/A</v>
      </c>
      <c r="BA17" s="237" t="e">
        <f>SUMIF(Data!$S:$S,"="&amp;BA$4&amp;"_"&amp;$C17,Data!$H:$H)/IF(AND(BA$32&gt;0,BA$32&lt;=BA$30),BA$32,IF(BA$30&gt;0,BA$30,1))</f>
        <v>#N/A</v>
      </c>
      <c r="BB17" s="237" t="e">
        <f>SUMIF(Data!$S:$S,"="&amp;BB$4&amp;"_"&amp;$C17,Data!$H:$H)/IF(AND(BB$32&gt;0,BB$32&lt;=BB$30),BB$32,IF(BB$30&gt;0,BB$30,1))</f>
        <v>#N/A</v>
      </c>
      <c r="BC17" s="237" t="e">
        <f>SUMIF(Data!$S:$S,"="&amp;BC$4&amp;"_"&amp;$C17,Data!$H:$H)/IF(AND(BC$32&gt;0,BC$32&lt;=BC$30),BC$32,IF(BC$30&gt;0,BC$30,1))</f>
        <v>#N/A</v>
      </c>
      <c r="BD17" s="237" t="e">
        <f>SUMIF(Data!$S:$S,"="&amp;BD$4&amp;"_"&amp;$C17,Data!$H:$H)/IF(AND(BD$32&gt;0,BD$32&lt;=BD$30),BD$32,IF(BD$30&gt;0,BD$30,1))</f>
        <v>#N/A</v>
      </c>
      <c r="BE17" s="237" t="e">
        <f>SUMIF(Data!$S:$S,"="&amp;BE$4&amp;"_"&amp;$C17,Data!$H:$H)/IF(AND(BE$32&gt;0,BE$32&lt;=BE$30),BE$32,IF(BE$30&gt;0,BE$30,1))</f>
        <v>#N/A</v>
      </c>
      <c r="BF17" s="236">
        <f t="shared" ref="BF17:BF22" si="6">BF16+0.25/24</f>
        <v>0.68749999999999989</v>
      </c>
      <c r="BG17" s="238">
        <f t="shared" ca="1" si="5"/>
        <v>81.20930232558139</v>
      </c>
      <c r="BH17" s="235">
        <f t="shared" ca="1" si="4"/>
        <v>873</v>
      </c>
    </row>
    <row r="18" spans="1:60" x14ac:dyDescent="0.25">
      <c r="A18" s="235" t="s">
        <v>66</v>
      </c>
      <c r="C18" s="235">
        <v>12</v>
      </c>
      <c r="D18" s="237" t="e">
        <f>SUMIF(Data!$S:$S,"="&amp;D$4&amp;"_"&amp;$C18,Data!$H:$H)/IF(AND(D$32&gt;0,D$32&lt;=D$30),D$32,IF(D$30&gt;0,D$30,1))</f>
        <v>#N/A</v>
      </c>
      <c r="E18" s="341">
        <f ca="1">SUMIF(Data!$S:$S,"="&amp;E$4&amp;"_"&amp;$C18,Data!$H:$H)/IF(AND(E$32&gt;0,E$32&lt;=E$30),E$32,IF(E$30&gt;0,E$30,1))</f>
        <v>10</v>
      </c>
      <c r="F18" s="237">
        <f>SUMIF(Data!$S:$S,"="&amp;F$4&amp;"_"&amp;$C18,Data!$H:$H)/IF(AND(F$32&gt;0,F$32&lt;=F$30),F$32,IF(F$30&gt;0,F$30,1))</f>
        <v>25</v>
      </c>
      <c r="G18" s="237">
        <f>SUMIF(Data!$S:$S,"="&amp;G$4&amp;"_"&amp;$C18,Data!$H:$H)/IF(AND(G$32&gt;0,G$32&lt;=G$30),G$32,IF(G$30&gt;0,G$30,1))</f>
        <v>14</v>
      </c>
      <c r="H18" s="237">
        <f>SUMIF(Data!$S:$S,"="&amp;H$4&amp;"_"&amp;$C18,Data!$H:$H)/IF(AND(H$32&gt;0,H$32&lt;=H$30),H$32,IF(H$30&gt;0,H$30,1))</f>
        <v>25</v>
      </c>
      <c r="I18" s="237">
        <f>SUMIF(Data!$S:$S,"="&amp;I$4&amp;"_"&amp;$C18,Data!$H:$H)/IF(AND(I$32&gt;0,I$32&lt;=I$30),I$32,IF(I$30&gt;0,I$30,1))</f>
        <v>28</v>
      </c>
      <c r="J18" s="237">
        <f>SUMIF(Data!$S:$S,"="&amp;J$4&amp;"_"&amp;$C18,Data!$H:$H)/IF(AND(J$32&gt;0,J$32&lt;=J$30),J$32,IF(J$30&gt;0,J$30,1))</f>
        <v>8</v>
      </c>
      <c r="K18" s="237" t="e">
        <f>SUMIF(Data!$S:$S,"="&amp;K$4&amp;"_"&amp;$C18,Data!$H:$H)/IF(AND(K$32&gt;0,K$32&lt;=K$30),K$32,IF(K$30&gt;0,K$30,1))</f>
        <v>#N/A</v>
      </c>
      <c r="L18" s="237">
        <f>SUMIF(Data!$S:$S,"="&amp;L$4&amp;"_"&amp;$C18,Data!$H:$H)/IF(AND(L$32&gt;0,L$32&lt;=L$30),L$32,IF(L$30&gt;0,L$30,1))</f>
        <v>5</v>
      </c>
      <c r="M18" s="237">
        <f>SUMIF(Data!$S:$S,"="&amp;M$4&amp;"_"&amp;$C18,Data!$H:$H)/IF(AND(M$32&gt;0,M$32&lt;=M$30),M$32,IF(M$30&gt;0,M$30,1))</f>
        <v>9</v>
      </c>
      <c r="N18" s="237">
        <f>SUMIF(Data!$S:$S,"="&amp;N$4&amp;"_"&amp;$C18,Data!$H:$H)/IF(AND(N$32&gt;0,N$32&lt;=N$30),N$32,IF(N$30&gt;0,N$30,1))</f>
        <v>10</v>
      </c>
      <c r="O18" s="341">
        <f ca="1">SUMIF(Data!$S:$S,"="&amp;O$4&amp;"_"&amp;$C18,Data!$H:$H)/IF(AND(O$32&gt;0,O$32&lt;=O$30),O$32,IF(O$30&gt;0,O$30,1))</f>
        <v>32</v>
      </c>
      <c r="P18" s="237">
        <f>SUMIF(Data!$S:$S,"="&amp;P$4&amp;"_"&amp;$C18,Data!$H:$H)/IF(AND(P$32&gt;0,P$32&lt;=P$30),P$32,IF(P$30&gt;0,P$30,1))</f>
        <v>26</v>
      </c>
      <c r="Q18" s="237">
        <f>SUMIF(Data!$S:$S,"="&amp;Q$4&amp;"_"&amp;$C18,Data!$H:$H)/IF(AND(Q$32&gt;0,Q$32&lt;=Q$30),Q$32,IF(Q$30&gt;0,Q$30,1))</f>
        <v>45</v>
      </c>
      <c r="R18" s="237">
        <f>SUMIF(Data!$S:$S,"="&amp;R$4&amp;"_"&amp;$C18,Data!$H:$H)/IF(AND(R$32&gt;0,R$32&lt;=R$30),R$32,IF(R$30&gt;0,R$30,1))</f>
        <v>35</v>
      </c>
      <c r="S18" s="237">
        <f>SUMIF(Data!$S:$S,"="&amp;S$4&amp;"_"&amp;$C18,Data!$H:$H)/IF(AND(S$32&gt;0,S$32&lt;=S$30),S$32,IF(S$30&gt;0,S$30,1))</f>
        <v>32</v>
      </c>
      <c r="T18" s="237">
        <f>SUMIF(Data!$S:$S,"="&amp;T$4&amp;"_"&amp;$C18,Data!$H:$H)/IF(AND(T$32&gt;0,T$32&lt;=T$30),T$32,IF(T$30&gt;0,T$30,1))</f>
        <v>10</v>
      </c>
      <c r="U18" s="237">
        <f>SUMIF(Data!$S:$S,"="&amp;U$4&amp;"_"&amp;$C18,Data!$H:$H)/IF(AND(U$32&gt;0,U$32&lt;=U$30),U$32,IF(U$30&gt;0,U$30,1))</f>
        <v>11</v>
      </c>
      <c r="V18" s="237">
        <f>SUMIF(Data!$S:$S,"="&amp;V$4&amp;"_"&amp;$C18,Data!$H:$H)/IF(AND(V$32&gt;0,V$32&lt;=V$30),V$32,IF(V$30&gt;0,V$30,1))</f>
        <v>15</v>
      </c>
      <c r="W18" s="237">
        <f>SUMIF(Data!$S:$S,"="&amp;W$4&amp;"_"&amp;$C18,Data!$H:$H)/IF(AND(W$32&gt;0,W$32&lt;=W$30),W$32,IF(W$30&gt;0,W$30,1))</f>
        <v>4</v>
      </c>
      <c r="X18" s="237">
        <f>SUMIF(Data!$S:$S,"="&amp;X$4&amp;"_"&amp;$C18,Data!$H:$H)/IF(AND(X$32&gt;0,X$32&lt;=X$30),X$32,IF(X$30&gt;0,X$30,1))</f>
        <v>17</v>
      </c>
      <c r="Y18" s="237">
        <f>SUMIF(Data!$S:$S,"="&amp;Y$4&amp;"_"&amp;$C18,Data!$H:$H)/IF(AND(Y$32&gt;0,Y$32&lt;=Y$30),Y$32,IF(Y$30&gt;0,Y$30,1))</f>
        <v>7</v>
      </c>
      <c r="Z18" s="237" t="e">
        <f>SUMIF(Data!$S:$S,"="&amp;Z$4&amp;"_"&amp;$C18,Data!$H:$H)/IF(AND(Z$32&gt;0,Z$32&lt;=Z$30),Z$32,IF(Z$30&gt;0,Z$30,1))</f>
        <v>#N/A</v>
      </c>
      <c r="AA18" s="341">
        <f ca="1">SUMIF(Data!$S:$S,"="&amp;AA$4&amp;"_"&amp;$C18,Data!$H:$H)/IF(AND(AA$32&gt;0,AA$32&lt;=AA$30),AA$32,IF(AA$30&gt;0,AA$30,1))</f>
        <v>13.5</v>
      </c>
      <c r="AB18" s="237">
        <f>SUMIF(Data!$S:$S,"="&amp;AB$4&amp;"_"&amp;$C18,Data!$H:$H)/IF(AND(AB$32&gt;0,AB$32&lt;=AB$30),AB$32,IF(AB$30&gt;0,AB$30,1))</f>
        <v>29</v>
      </c>
      <c r="AC18" s="237">
        <f>SUMIF(Data!$S:$S,"="&amp;AC$4&amp;"_"&amp;$C18,Data!$H:$H)/IF(AND(AC$32&gt;0,AC$32&lt;=AC$30),AC$32,IF(AC$30&gt;0,AC$30,1))</f>
        <v>20</v>
      </c>
      <c r="AD18" s="341">
        <f ca="1">SUMIF(Data!$S:$S,"="&amp;AD$4&amp;"_"&amp;$C18,Data!$H:$H)/IF(AND(AD$32&gt;0,AD$32&lt;=AD$30),AD$32,IF(AD$30&gt;0,AD$30,1))</f>
        <v>50.5</v>
      </c>
      <c r="AE18" s="237">
        <f>SUMIF(Data!$S:$S,"="&amp;AE$4&amp;"_"&amp;$C18,Data!$H:$H)/IF(AND(AE$32&gt;0,AE$32&lt;=AE$30),AE$32,IF(AE$30&gt;0,AE$30,1))</f>
        <v>37</v>
      </c>
      <c r="AF18" s="237">
        <f>SUMIF(Data!$S:$S,"="&amp;AF$4&amp;"_"&amp;$C18,Data!$H:$H)/IF(AND(AF$32&gt;0,AF$32&lt;=AF$30),AF$32,IF(AF$30&gt;0,AF$30,1))</f>
        <v>18</v>
      </c>
      <c r="AG18" s="237">
        <f>SUMIF(Data!$S:$S,"="&amp;AG$4&amp;"_"&amp;$C18,Data!$H:$H)/IF(AND(AG$32&gt;0,AG$32&lt;=AG$30),AG$32,IF(AG$30&gt;0,AG$30,1))</f>
        <v>31</v>
      </c>
      <c r="AH18" s="237">
        <f>SUMIF(Data!$S:$S,"="&amp;AH$4&amp;"_"&amp;$C18,Data!$H:$H)/IF(AND(AH$32&gt;0,AH$32&lt;=AH$30),AH$32,IF(AH$30&gt;0,AH$30,1))</f>
        <v>12</v>
      </c>
      <c r="AI18" s="237">
        <f>SUMIF(Data!$S:$S,"="&amp;AI$4&amp;"_"&amp;$C18,Data!$H:$H)/IF(AND(AI$32&gt;0,AI$32&lt;=AI$30),AI$32,IF(AI$30&gt;0,AI$30,1))</f>
        <v>9</v>
      </c>
      <c r="AJ18" s="237">
        <f>SUMIF(Data!$S:$S,"="&amp;AJ$4&amp;"_"&amp;$C18,Data!$H:$H)/IF(AND(AJ$32&gt;0,AJ$32&lt;=AJ$30),AJ$32,IF(AJ$30&gt;0,AJ$30,1))</f>
        <v>10</v>
      </c>
      <c r="AK18" s="237">
        <f>SUMIF(Data!$S:$S,"="&amp;AK$4&amp;"_"&amp;$C18,Data!$H:$H)/IF(AND(AK$32&gt;0,AK$32&lt;=AK$30),AK$32,IF(AK$30&gt;0,AK$30,1))</f>
        <v>7</v>
      </c>
      <c r="AL18" s="237">
        <f>SUMIF(Data!$S:$S,"="&amp;AL$4&amp;"_"&amp;$C18,Data!$H:$H)/IF(AND(AL$32&gt;0,AL$32&lt;=AL$30),AL$32,IF(AL$30&gt;0,AL$30,1))</f>
        <v>8</v>
      </c>
      <c r="AM18" s="341">
        <f ca="1">SUMIF(Data!$S:$S,"="&amp;AM$4&amp;"_"&amp;$C18,Data!$H:$H)/IF(AND(AM$32&gt;0,AM$32&lt;=AM$30),AM$32,IF(AM$30&gt;0,AM$30,1))</f>
        <v>11</v>
      </c>
      <c r="AN18" s="237">
        <f>SUMIF(Data!$S:$S,"="&amp;AN$4&amp;"_"&amp;$C18,Data!$H:$H)/IF(AND(AN$32&gt;0,AN$32&lt;=AN$30),AN$32,IF(AN$30&gt;0,AN$30,1))</f>
        <v>0</v>
      </c>
      <c r="AO18" s="237" t="e">
        <f>SUMIF(Data!$S:$S,"="&amp;AO$4&amp;"_"&amp;$C18,Data!$H:$H)/IF(AND(AO$32&gt;0,AO$32&lt;=AO$30),AO$32,IF(AO$30&gt;0,AO$30,1))</f>
        <v>#N/A</v>
      </c>
      <c r="AP18" s="237">
        <f>SUMIF(Data!$S:$S,"="&amp;AP$4&amp;"_"&amp;$C18,Data!$H:$H)/IF(AND(AP$32&gt;0,AP$32&lt;=AP$30),AP$32,IF(AP$30&gt;0,AP$30,1))</f>
        <v>16</v>
      </c>
      <c r="AQ18" s="237">
        <f>SUMIF(Data!$S:$S,"="&amp;AQ$4&amp;"_"&amp;$C18,Data!$H:$H)/IF(AND(AQ$32&gt;0,AQ$32&lt;=AQ$30),AQ$32,IF(AQ$30&gt;0,AQ$30,1))</f>
        <v>2</v>
      </c>
      <c r="AR18" s="237">
        <f>SUMIF(Data!$S:$S,"="&amp;AR$4&amp;"_"&amp;$C18,Data!$H:$H)/IF(AND(AR$32&gt;0,AR$32&lt;=AR$30),AR$32,IF(AR$30&gt;0,AR$30,1))</f>
        <v>3</v>
      </c>
      <c r="AS18" s="237" t="e">
        <f>SUMIF(Data!$S:$S,"="&amp;AS$4&amp;"_"&amp;$C18,Data!$H:$H)/IF(AND(AS$32&gt;0,AS$32&lt;=AS$30),AS$32,IF(AS$30&gt;0,AS$30,1))</f>
        <v>#N/A</v>
      </c>
      <c r="AT18" s="237">
        <f>SUMIF(Data!$S:$S,"="&amp;AT$4&amp;"_"&amp;$C18,Data!$H:$H)/IF(AND(AT$32&gt;0,AT$32&lt;=AT$30),AT$32,IF(AT$30&gt;0,AT$30,1))</f>
        <v>12</v>
      </c>
      <c r="AU18" s="237">
        <f>SUMIF(Data!$S:$S,"="&amp;AU$4&amp;"_"&amp;$C18,Data!$H:$H)/IF(AND(AU$32&gt;0,AU$32&lt;=AU$30),AU$32,IF(AU$30&gt;0,AU$30,1))</f>
        <v>8</v>
      </c>
      <c r="AV18" s="237">
        <f>SUMIF(Data!$S:$S,"="&amp;AV$4&amp;"_"&amp;$C18,Data!$H:$H)/IF(AND(AV$32&gt;0,AV$32&lt;=AV$30),AV$32,IF(AV$30&gt;0,AV$30,1))</f>
        <v>5</v>
      </c>
      <c r="AW18" s="237">
        <f>SUMIF(Data!$S:$S,"="&amp;AW$4&amp;"_"&amp;$C18,Data!$H:$H)/IF(AND(AW$32&gt;0,AW$32&lt;=AW$30),AW$32,IF(AW$30&gt;0,AW$30,1))</f>
        <v>10</v>
      </c>
      <c r="AX18" s="237">
        <f>SUMIF(Data!$S:$S,"="&amp;AX$4&amp;"_"&amp;$C18,Data!$H:$H)/IF(AND(AX$32&gt;0,AX$32&lt;=AX$30),AX$32,IF(AX$30&gt;0,AX$30,1))</f>
        <v>12</v>
      </c>
      <c r="AY18" s="237">
        <f>SUMIF(Data!$S:$S,"="&amp;AY$4&amp;"_"&amp;$C18,Data!$H:$H)/IF(AND(AY$32&gt;0,AY$32&lt;=AY$30),AY$32,IF(AY$30&gt;0,AY$30,1))</f>
        <v>7</v>
      </c>
      <c r="AZ18" s="237" t="e">
        <f>SUMIF(Data!$S:$S,"="&amp;AZ$4&amp;"_"&amp;$C18,Data!$H:$H)/IF(AND(AZ$32&gt;0,AZ$32&lt;=AZ$30),AZ$32,IF(AZ$30&gt;0,AZ$30,1))</f>
        <v>#N/A</v>
      </c>
      <c r="BA18" s="237" t="e">
        <f>SUMIF(Data!$S:$S,"="&amp;BA$4&amp;"_"&amp;$C18,Data!$H:$H)/IF(AND(BA$32&gt;0,BA$32&lt;=BA$30),BA$32,IF(BA$30&gt;0,BA$30,1))</f>
        <v>#N/A</v>
      </c>
      <c r="BB18" s="237" t="e">
        <f>SUMIF(Data!$S:$S,"="&amp;BB$4&amp;"_"&amp;$C18,Data!$H:$H)/IF(AND(BB$32&gt;0,BB$32&lt;=BB$30),BB$32,IF(BB$30&gt;0,BB$30,1))</f>
        <v>#N/A</v>
      </c>
      <c r="BC18" s="237" t="e">
        <f>SUMIF(Data!$S:$S,"="&amp;BC$4&amp;"_"&amp;$C18,Data!$H:$H)/IF(AND(BC$32&gt;0,BC$32&lt;=BC$30),BC$32,IF(BC$30&gt;0,BC$30,1))</f>
        <v>#N/A</v>
      </c>
      <c r="BD18" s="237" t="e">
        <f>SUMIF(Data!$S:$S,"="&amp;BD$4&amp;"_"&amp;$C18,Data!$H:$H)/IF(AND(BD$32&gt;0,BD$32&lt;=BD$30),BD$32,IF(BD$30&gt;0,BD$30,1))</f>
        <v>#N/A</v>
      </c>
      <c r="BE18" s="237" t="e">
        <f>SUMIF(Data!$S:$S,"="&amp;BE$4&amp;"_"&amp;$C18,Data!$H:$H)/IF(AND(BE$32&gt;0,BE$32&lt;=BE$30),BE$32,IF(BE$30&gt;0,BE$30,1))</f>
        <v>#N/A</v>
      </c>
      <c r="BF18" s="236">
        <f t="shared" si="6"/>
        <v>0.69791666666666652</v>
      </c>
      <c r="BG18" s="238">
        <f t="shared" ca="1" si="5"/>
        <v>65.023255813953483</v>
      </c>
      <c r="BH18" s="235">
        <f t="shared" ca="1" si="4"/>
        <v>699</v>
      </c>
    </row>
    <row r="19" spans="1:60" x14ac:dyDescent="0.25">
      <c r="A19" s="235" t="s">
        <v>66</v>
      </c>
      <c r="C19" s="235">
        <v>13</v>
      </c>
      <c r="D19" s="237" t="e">
        <f>SUMIF(Data!$S:$S,"="&amp;D$4&amp;"_"&amp;$C19,Data!$H:$H)/IF(AND(D$32&gt;0,D$32&lt;=D$30),D$32,IF(D$30&gt;0,D$30,1))</f>
        <v>#N/A</v>
      </c>
      <c r="E19" s="341">
        <f ca="1">SUMIF(Data!$S:$S,"="&amp;E$4&amp;"_"&amp;$C19,Data!$H:$H)/IF(AND(E$32&gt;0,E$32&lt;=E$30),E$32,IF(E$30&gt;0,E$30,1))</f>
        <v>11</v>
      </c>
      <c r="F19" s="237">
        <f>SUMIF(Data!$S:$S,"="&amp;F$4&amp;"_"&amp;$C19,Data!$H:$H)/IF(AND(F$32&gt;0,F$32&lt;=F$30),F$32,IF(F$30&gt;0,F$30,1))</f>
        <v>13</v>
      </c>
      <c r="G19" s="237">
        <f>SUMIF(Data!$S:$S,"="&amp;G$4&amp;"_"&amp;$C19,Data!$H:$H)/IF(AND(G$32&gt;0,G$32&lt;=G$30),G$32,IF(G$30&gt;0,G$30,1))</f>
        <v>5</v>
      </c>
      <c r="H19" s="237">
        <f>SUMIF(Data!$S:$S,"="&amp;H$4&amp;"_"&amp;$C19,Data!$H:$H)/IF(AND(H$32&gt;0,H$32&lt;=H$30),H$32,IF(H$30&gt;0,H$30,1))</f>
        <v>14</v>
      </c>
      <c r="I19" s="237">
        <f>SUMIF(Data!$S:$S,"="&amp;I$4&amp;"_"&amp;$C19,Data!$H:$H)/IF(AND(I$32&gt;0,I$32&lt;=I$30),I$32,IF(I$30&gt;0,I$30,1))</f>
        <v>24</v>
      </c>
      <c r="J19" s="237">
        <f>SUMIF(Data!$S:$S,"="&amp;J$4&amp;"_"&amp;$C19,Data!$H:$H)/IF(AND(J$32&gt;0,J$32&lt;=J$30),J$32,IF(J$30&gt;0,J$30,1))</f>
        <v>1</v>
      </c>
      <c r="K19" s="237" t="e">
        <f>SUMIF(Data!$S:$S,"="&amp;K$4&amp;"_"&amp;$C19,Data!$H:$H)/IF(AND(K$32&gt;0,K$32&lt;=K$30),K$32,IF(K$30&gt;0,K$30,1))</f>
        <v>#N/A</v>
      </c>
      <c r="L19" s="237">
        <f>SUMIF(Data!$S:$S,"="&amp;L$4&amp;"_"&amp;$C19,Data!$H:$H)/IF(AND(L$32&gt;0,L$32&lt;=L$30),L$32,IF(L$30&gt;0,L$30,1))</f>
        <v>8</v>
      </c>
      <c r="M19" s="237">
        <f>SUMIF(Data!$S:$S,"="&amp;M$4&amp;"_"&amp;$C19,Data!$H:$H)/IF(AND(M$32&gt;0,M$32&lt;=M$30),M$32,IF(M$30&gt;0,M$30,1))</f>
        <v>10</v>
      </c>
      <c r="N19" s="237">
        <f>SUMIF(Data!$S:$S,"="&amp;N$4&amp;"_"&amp;$C19,Data!$H:$H)/IF(AND(N$32&gt;0,N$32&lt;=N$30),N$32,IF(N$30&gt;0,N$30,1))</f>
        <v>18</v>
      </c>
      <c r="O19" s="341">
        <f ca="1">SUMIF(Data!$S:$S,"="&amp;O$4&amp;"_"&amp;$C19,Data!$H:$H)/IF(AND(O$32&gt;0,O$32&lt;=O$30),O$32,IF(O$30&gt;0,O$30,1))</f>
        <v>45</v>
      </c>
      <c r="P19" s="237">
        <f>SUMIF(Data!$S:$S,"="&amp;P$4&amp;"_"&amp;$C19,Data!$H:$H)/IF(AND(P$32&gt;0,P$32&lt;=P$30),P$32,IF(P$30&gt;0,P$30,1))</f>
        <v>16</v>
      </c>
      <c r="Q19" s="237">
        <f>SUMIF(Data!$S:$S,"="&amp;Q$4&amp;"_"&amp;$C19,Data!$H:$H)/IF(AND(Q$32&gt;0,Q$32&lt;=Q$30),Q$32,IF(Q$30&gt;0,Q$30,1))</f>
        <v>53</v>
      </c>
      <c r="R19" s="237">
        <f>SUMIF(Data!$S:$S,"="&amp;R$4&amp;"_"&amp;$C19,Data!$H:$H)/IF(AND(R$32&gt;0,R$32&lt;=R$30),R$32,IF(R$30&gt;0,R$30,1))</f>
        <v>33</v>
      </c>
      <c r="S19" s="237">
        <f>SUMIF(Data!$S:$S,"="&amp;S$4&amp;"_"&amp;$C19,Data!$H:$H)/IF(AND(S$32&gt;0,S$32&lt;=S$30),S$32,IF(S$30&gt;0,S$30,1))</f>
        <v>34</v>
      </c>
      <c r="T19" s="237">
        <f>SUMIF(Data!$S:$S,"="&amp;T$4&amp;"_"&amp;$C19,Data!$H:$H)/IF(AND(T$32&gt;0,T$32&lt;=T$30),T$32,IF(T$30&gt;0,T$30,1))</f>
        <v>11</v>
      </c>
      <c r="U19" s="237">
        <f>SUMIF(Data!$S:$S,"="&amp;U$4&amp;"_"&amp;$C19,Data!$H:$H)/IF(AND(U$32&gt;0,U$32&lt;=U$30),U$32,IF(U$30&gt;0,U$30,1))</f>
        <v>21</v>
      </c>
      <c r="V19" s="237">
        <f>SUMIF(Data!$S:$S,"="&amp;V$4&amp;"_"&amp;$C19,Data!$H:$H)/IF(AND(V$32&gt;0,V$32&lt;=V$30),V$32,IF(V$30&gt;0,V$30,1))</f>
        <v>16</v>
      </c>
      <c r="W19" s="237">
        <f>SUMIF(Data!$S:$S,"="&amp;W$4&amp;"_"&amp;$C19,Data!$H:$H)/IF(AND(W$32&gt;0,W$32&lt;=W$30),W$32,IF(W$30&gt;0,W$30,1))</f>
        <v>17</v>
      </c>
      <c r="X19" s="237">
        <f>SUMIF(Data!$S:$S,"="&amp;X$4&amp;"_"&amp;$C19,Data!$H:$H)/IF(AND(X$32&gt;0,X$32&lt;=X$30),X$32,IF(X$30&gt;0,X$30,1))</f>
        <v>10</v>
      </c>
      <c r="Y19" s="237">
        <f>SUMIF(Data!$S:$S,"="&amp;Y$4&amp;"_"&amp;$C19,Data!$H:$H)/IF(AND(Y$32&gt;0,Y$32&lt;=Y$30),Y$32,IF(Y$30&gt;0,Y$30,1))</f>
        <v>13</v>
      </c>
      <c r="Z19" s="237" t="e">
        <f>SUMIF(Data!$S:$S,"="&amp;Z$4&amp;"_"&amp;$C19,Data!$H:$H)/IF(AND(Z$32&gt;0,Z$32&lt;=Z$30),Z$32,IF(Z$30&gt;0,Z$30,1))</f>
        <v>#N/A</v>
      </c>
      <c r="AA19" s="341">
        <f ca="1">SUMIF(Data!$S:$S,"="&amp;AA$4&amp;"_"&amp;$C19,Data!$H:$H)/IF(AND(AA$32&gt;0,AA$32&lt;=AA$30),AA$32,IF(AA$30&gt;0,AA$30,1))</f>
        <v>19.5</v>
      </c>
      <c r="AB19" s="237">
        <f>SUMIF(Data!$S:$S,"="&amp;AB$4&amp;"_"&amp;$C19,Data!$H:$H)/IF(AND(AB$32&gt;0,AB$32&lt;=AB$30),AB$32,IF(AB$30&gt;0,AB$30,1))</f>
        <v>34</v>
      </c>
      <c r="AC19" s="237">
        <f>SUMIF(Data!$S:$S,"="&amp;AC$4&amp;"_"&amp;$C19,Data!$H:$H)/IF(AND(AC$32&gt;0,AC$32&lt;=AC$30),AC$32,IF(AC$30&gt;0,AC$30,1))</f>
        <v>20</v>
      </c>
      <c r="AD19" s="341">
        <f ca="1">SUMIF(Data!$S:$S,"="&amp;AD$4&amp;"_"&amp;$C19,Data!$H:$H)/IF(AND(AD$32&gt;0,AD$32&lt;=AD$30),AD$32,IF(AD$30&gt;0,AD$30,1))</f>
        <v>58.5</v>
      </c>
      <c r="AE19" s="237">
        <f>SUMIF(Data!$S:$S,"="&amp;AE$4&amp;"_"&amp;$C19,Data!$H:$H)/IF(AND(AE$32&gt;0,AE$32&lt;=AE$30),AE$32,IF(AE$30&gt;0,AE$30,1))</f>
        <v>36</v>
      </c>
      <c r="AF19" s="237">
        <f>SUMIF(Data!$S:$S,"="&amp;AF$4&amp;"_"&amp;$C19,Data!$H:$H)/IF(AND(AF$32&gt;0,AF$32&lt;=AF$30),AF$32,IF(AF$30&gt;0,AF$30,1))</f>
        <v>20</v>
      </c>
      <c r="AG19" s="237">
        <f>SUMIF(Data!$S:$S,"="&amp;AG$4&amp;"_"&amp;$C19,Data!$H:$H)/IF(AND(AG$32&gt;0,AG$32&lt;=AG$30),AG$32,IF(AG$30&gt;0,AG$30,1))</f>
        <v>41</v>
      </c>
      <c r="AH19" s="237">
        <f>SUMIF(Data!$S:$S,"="&amp;AH$4&amp;"_"&amp;$C19,Data!$H:$H)/IF(AND(AH$32&gt;0,AH$32&lt;=AH$30),AH$32,IF(AH$30&gt;0,AH$30,1))</f>
        <v>15</v>
      </c>
      <c r="AI19" s="237">
        <f>SUMIF(Data!$S:$S,"="&amp;AI$4&amp;"_"&amp;$C19,Data!$H:$H)/IF(AND(AI$32&gt;0,AI$32&lt;=AI$30),AI$32,IF(AI$30&gt;0,AI$30,1))</f>
        <v>13</v>
      </c>
      <c r="AJ19" s="237">
        <f>SUMIF(Data!$S:$S,"="&amp;AJ$4&amp;"_"&amp;$C19,Data!$H:$H)/IF(AND(AJ$32&gt;0,AJ$32&lt;=AJ$30),AJ$32,IF(AJ$30&gt;0,AJ$30,1))</f>
        <v>10</v>
      </c>
      <c r="AK19" s="237">
        <f>SUMIF(Data!$S:$S,"="&amp;AK$4&amp;"_"&amp;$C19,Data!$H:$H)/IF(AND(AK$32&gt;0,AK$32&lt;=AK$30),AK$32,IF(AK$30&gt;0,AK$30,1))</f>
        <v>12</v>
      </c>
      <c r="AL19" s="237">
        <f>SUMIF(Data!$S:$S,"="&amp;AL$4&amp;"_"&amp;$C19,Data!$H:$H)/IF(AND(AL$32&gt;0,AL$32&lt;=AL$30),AL$32,IF(AL$30&gt;0,AL$30,1))</f>
        <v>6</v>
      </c>
      <c r="AM19" s="341">
        <f ca="1">SUMIF(Data!$S:$S,"="&amp;AM$4&amp;"_"&amp;$C19,Data!$H:$H)/IF(AND(AM$32&gt;0,AM$32&lt;=AM$30),AM$32,IF(AM$30&gt;0,AM$30,1))</f>
        <v>5</v>
      </c>
      <c r="AN19" s="237">
        <f>SUMIF(Data!$S:$S,"="&amp;AN$4&amp;"_"&amp;$C19,Data!$H:$H)/IF(AND(AN$32&gt;0,AN$32&lt;=AN$30),AN$32,IF(AN$30&gt;0,AN$30,1))</f>
        <v>7</v>
      </c>
      <c r="AO19" s="237" t="e">
        <f>SUMIF(Data!$S:$S,"="&amp;AO$4&amp;"_"&amp;$C19,Data!$H:$H)/IF(AND(AO$32&gt;0,AO$32&lt;=AO$30),AO$32,IF(AO$30&gt;0,AO$30,1))</f>
        <v>#N/A</v>
      </c>
      <c r="AP19" s="237">
        <f>SUMIF(Data!$S:$S,"="&amp;AP$4&amp;"_"&amp;$C19,Data!$H:$H)/IF(AND(AP$32&gt;0,AP$32&lt;=AP$30),AP$32,IF(AP$30&gt;0,AP$30,1))</f>
        <v>23</v>
      </c>
      <c r="AQ19" s="237">
        <f>SUMIF(Data!$S:$S,"="&amp;AQ$4&amp;"_"&amp;$C19,Data!$H:$H)/IF(AND(AQ$32&gt;0,AQ$32&lt;=AQ$30),AQ$32,IF(AQ$30&gt;0,AQ$30,1))</f>
        <v>5</v>
      </c>
      <c r="AR19" s="237">
        <f>SUMIF(Data!$S:$S,"="&amp;AR$4&amp;"_"&amp;$C19,Data!$H:$H)/IF(AND(AR$32&gt;0,AR$32&lt;=AR$30),AR$32,IF(AR$30&gt;0,AR$30,1))</f>
        <v>5</v>
      </c>
      <c r="AS19" s="237" t="e">
        <f>SUMIF(Data!$S:$S,"="&amp;AS$4&amp;"_"&amp;$C19,Data!$H:$H)/IF(AND(AS$32&gt;0,AS$32&lt;=AS$30),AS$32,IF(AS$30&gt;0,AS$30,1))</f>
        <v>#N/A</v>
      </c>
      <c r="AT19" s="237">
        <f>SUMIF(Data!$S:$S,"="&amp;AT$4&amp;"_"&amp;$C19,Data!$H:$H)/IF(AND(AT$32&gt;0,AT$32&lt;=AT$30),AT$32,IF(AT$30&gt;0,AT$30,1))</f>
        <v>7</v>
      </c>
      <c r="AU19" s="237">
        <f>SUMIF(Data!$S:$S,"="&amp;AU$4&amp;"_"&amp;$C19,Data!$H:$H)/IF(AND(AU$32&gt;0,AU$32&lt;=AU$30),AU$32,IF(AU$30&gt;0,AU$30,1))</f>
        <v>0</v>
      </c>
      <c r="AV19" s="237">
        <f>SUMIF(Data!$S:$S,"="&amp;AV$4&amp;"_"&amp;$C19,Data!$H:$H)/IF(AND(AV$32&gt;0,AV$32&lt;=AV$30),AV$32,IF(AV$30&gt;0,AV$30,1))</f>
        <v>3</v>
      </c>
      <c r="AW19" s="237">
        <f>SUMIF(Data!$S:$S,"="&amp;AW$4&amp;"_"&amp;$C19,Data!$H:$H)/IF(AND(AW$32&gt;0,AW$32&lt;=AW$30),AW$32,IF(AW$30&gt;0,AW$30,1))</f>
        <v>18</v>
      </c>
      <c r="AX19" s="237">
        <f>SUMIF(Data!$S:$S,"="&amp;AX$4&amp;"_"&amp;$C19,Data!$H:$H)/IF(AND(AX$32&gt;0,AX$32&lt;=AX$30),AX$32,IF(AX$30&gt;0,AX$30,1))</f>
        <v>16</v>
      </c>
      <c r="AY19" s="237">
        <f>SUMIF(Data!$S:$S,"="&amp;AY$4&amp;"_"&amp;$C19,Data!$H:$H)/IF(AND(AY$32&gt;0,AY$32&lt;=AY$30),AY$32,IF(AY$30&gt;0,AY$30,1))</f>
        <v>4</v>
      </c>
      <c r="AZ19" s="237" t="e">
        <f>SUMIF(Data!$S:$S,"="&amp;AZ$4&amp;"_"&amp;$C19,Data!$H:$H)/IF(AND(AZ$32&gt;0,AZ$32&lt;=AZ$30),AZ$32,IF(AZ$30&gt;0,AZ$30,1))</f>
        <v>#N/A</v>
      </c>
      <c r="BA19" s="237" t="e">
        <f>SUMIF(Data!$S:$S,"="&amp;BA$4&amp;"_"&amp;$C19,Data!$H:$H)/IF(AND(BA$32&gt;0,BA$32&lt;=BA$30),BA$32,IF(BA$30&gt;0,BA$30,1))</f>
        <v>#N/A</v>
      </c>
      <c r="BB19" s="237" t="e">
        <f>SUMIF(Data!$S:$S,"="&amp;BB$4&amp;"_"&amp;$C19,Data!$H:$H)/IF(AND(BB$32&gt;0,BB$32&lt;=BB$30),BB$32,IF(BB$30&gt;0,BB$30,1))</f>
        <v>#N/A</v>
      </c>
      <c r="BC19" s="237" t="e">
        <f>SUMIF(Data!$S:$S,"="&amp;BC$4&amp;"_"&amp;$C19,Data!$H:$H)/IF(AND(BC$32&gt;0,BC$32&lt;=BC$30),BC$32,IF(BC$30&gt;0,BC$30,1))</f>
        <v>#N/A</v>
      </c>
      <c r="BD19" s="237" t="e">
        <f>SUMIF(Data!$S:$S,"="&amp;BD$4&amp;"_"&amp;$C19,Data!$H:$H)/IF(AND(BD$32&gt;0,BD$32&lt;=BD$30),BD$32,IF(BD$30&gt;0,BD$30,1))</f>
        <v>#N/A</v>
      </c>
      <c r="BE19" s="237" t="e">
        <f>SUMIF(Data!$S:$S,"="&amp;BE$4&amp;"_"&amp;$C19,Data!$H:$H)/IF(AND(BE$32&gt;0,BE$32&lt;=BE$30),BE$32,IF(BE$30&gt;0,BE$30,1))</f>
        <v>#N/A</v>
      </c>
      <c r="BF19" s="236">
        <f t="shared" si="6"/>
        <v>0.70833333333333315</v>
      </c>
      <c r="BG19" s="238">
        <f t="shared" ca="1" si="5"/>
        <v>69.860465116279073</v>
      </c>
      <c r="BH19" s="235">
        <f t="shared" ca="1" si="4"/>
        <v>751</v>
      </c>
    </row>
    <row r="20" spans="1:60" x14ac:dyDescent="0.25">
      <c r="A20" s="235" t="s">
        <v>66</v>
      </c>
      <c r="C20" s="235">
        <v>14</v>
      </c>
      <c r="D20" s="237" t="e">
        <f>SUMIF(Data!$S:$S,"="&amp;D$4&amp;"_"&amp;$C20,Data!$H:$H)/IF(AND(D$32&gt;0,D$32&lt;=D$30),D$32,IF(D$30&gt;0,D$30,1))</f>
        <v>#N/A</v>
      </c>
      <c r="E20" s="341">
        <f ca="1">SUMIF(Data!$S:$S,"="&amp;E$4&amp;"_"&amp;$C20,Data!$H:$H)/IF(AND(E$32&gt;0,E$32&lt;=E$30),E$32,IF(E$30&gt;0,E$30,1))</f>
        <v>24.5</v>
      </c>
      <c r="F20" s="237">
        <f>SUMIF(Data!$S:$S,"="&amp;F$4&amp;"_"&amp;$C20,Data!$H:$H)/IF(AND(F$32&gt;0,F$32&lt;=F$30),F$32,IF(F$30&gt;0,F$30,1))</f>
        <v>22</v>
      </c>
      <c r="G20" s="237">
        <f>SUMIF(Data!$S:$S,"="&amp;G$4&amp;"_"&amp;$C20,Data!$H:$H)/IF(AND(G$32&gt;0,G$32&lt;=G$30),G$32,IF(G$30&gt;0,G$30,1))</f>
        <v>9</v>
      </c>
      <c r="H20" s="237">
        <f>SUMIF(Data!$S:$S,"="&amp;H$4&amp;"_"&amp;$C20,Data!$H:$H)/IF(AND(H$32&gt;0,H$32&lt;=H$30),H$32,IF(H$30&gt;0,H$30,1))</f>
        <v>33</v>
      </c>
      <c r="I20" s="237">
        <f>SUMIF(Data!$S:$S,"="&amp;I$4&amp;"_"&amp;$C20,Data!$H:$H)/IF(AND(I$32&gt;0,I$32&lt;=I$30),I$32,IF(I$30&gt;0,I$30,1))</f>
        <v>21</v>
      </c>
      <c r="J20" s="237">
        <f>SUMIF(Data!$S:$S,"="&amp;J$4&amp;"_"&amp;$C20,Data!$H:$H)/IF(AND(J$32&gt;0,J$32&lt;=J$30),J$32,IF(J$30&gt;0,J$30,1))</f>
        <v>5</v>
      </c>
      <c r="K20" s="237" t="e">
        <f>SUMIF(Data!$S:$S,"="&amp;K$4&amp;"_"&amp;$C20,Data!$H:$H)/IF(AND(K$32&gt;0,K$32&lt;=K$30),K$32,IF(K$30&gt;0,K$30,1))</f>
        <v>#N/A</v>
      </c>
      <c r="L20" s="237">
        <f>SUMIF(Data!$S:$S,"="&amp;L$4&amp;"_"&amp;$C20,Data!$H:$H)/IF(AND(L$32&gt;0,L$32&lt;=L$30),L$32,IF(L$30&gt;0,L$30,1))</f>
        <v>9</v>
      </c>
      <c r="M20" s="237">
        <f>SUMIF(Data!$S:$S,"="&amp;M$4&amp;"_"&amp;$C20,Data!$H:$H)/IF(AND(M$32&gt;0,M$32&lt;=M$30),M$32,IF(M$30&gt;0,M$30,1))</f>
        <v>10</v>
      </c>
      <c r="N20" s="237">
        <f>SUMIF(Data!$S:$S,"="&amp;N$4&amp;"_"&amp;$C20,Data!$H:$H)/IF(AND(N$32&gt;0,N$32&lt;=N$30),N$32,IF(N$30&gt;0,N$30,1))</f>
        <v>10</v>
      </c>
      <c r="O20" s="341">
        <f ca="1">SUMIF(Data!$S:$S,"="&amp;O$4&amp;"_"&amp;$C20,Data!$H:$H)/IF(AND(O$32&gt;0,O$32&lt;=O$30),O$32,IF(O$30&gt;0,O$30,1))</f>
        <v>52</v>
      </c>
      <c r="P20" s="237">
        <f>SUMIF(Data!$S:$S,"="&amp;P$4&amp;"_"&amp;$C20,Data!$H:$H)/IF(AND(P$32&gt;0,P$32&lt;=P$30),P$32,IF(P$30&gt;0,P$30,1))</f>
        <v>16</v>
      </c>
      <c r="Q20" s="237">
        <f>SUMIF(Data!$S:$S,"="&amp;Q$4&amp;"_"&amp;$C20,Data!$H:$H)/IF(AND(Q$32&gt;0,Q$32&lt;=Q$30),Q$32,IF(Q$30&gt;0,Q$30,1))</f>
        <v>33</v>
      </c>
      <c r="R20" s="237">
        <f>SUMIF(Data!$S:$S,"="&amp;R$4&amp;"_"&amp;$C20,Data!$H:$H)/IF(AND(R$32&gt;0,R$32&lt;=R$30),R$32,IF(R$30&gt;0,R$30,1))</f>
        <v>57</v>
      </c>
      <c r="S20" s="237">
        <f>SUMIF(Data!$S:$S,"="&amp;S$4&amp;"_"&amp;$C20,Data!$H:$H)/IF(AND(S$32&gt;0,S$32&lt;=S$30),S$32,IF(S$30&gt;0,S$30,1))</f>
        <v>22</v>
      </c>
      <c r="T20" s="237">
        <f>SUMIF(Data!$S:$S,"="&amp;T$4&amp;"_"&amp;$C20,Data!$H:$H)/IF(AND(T$32&gt;0,T$32&lt;=T$30),T$32,IF(T$30&gt;0,T$30,1))</f>
        <v>22</v>
      </c>
      <c r="U20" s="237">
        <f>SUMIF(Data!$S:$S,"="&amp;U$4&amp;"_"&amp;$C20,Data!$H:$H)/IF(AND(U$32&gt;0,U$32&lt;=U$30),U$32,IF(U$30&gt;0,U$30,1))</f>
        <v>13</v>
      </c>
      <c r="V20" s="237">
        <f>SUMIF(Data!$S:$S,"="&amp;V$4&amp;"_"&amp;$C20,Data!$H:$H)/IF(AND(V$32&gt;0,V$32&lt;=V$30),V$32,IF(V$30&gt;0,V$30,1))</f>
        <v>5</v>
      </c>
      <c r="W20" s="237">
        <f>SUMIF(Data!$S:$S,"="&amp;W$4&amp;"_"&amp;$C20,Data!$H:$H)/IF(AND(W$32&gt;0,W$32&lt;=W$30),W$32,IF(W$30&gt;0,W$30,1))</f>
        <v>15</v>
      </c>
      <c r="X20" s="237">
        <f>SUMIF(Data!$S:$S,"="&amp;X$4&amp;"_"&amp;$C20,Data!$H:$H)/IF(AND(X$32&gt;0,X$32&lt;=X$30),X$32,IF(X$30&gt;0,X$30,1))</f>
        <v>11</v>
      </c>
      <c r="Y20" s="237">
        <f>SUMIF(Data!$S:$S,"="&amp;Y$4&amp;"_"&amp;$C20,Data!$H:$H)/IF(AND(Y$32&gt;0,Y$32&lt;=Y$30),Y$32,IF(Y$30&gt;0,Y$30,1))</f>
        <v>15</v>
      </c>
      <c r="Z20" s="237" t="e">
        <f>SUMIF(Data!$S:$S,"="&amp;Z$4&amp;"_"&amp;$C20,Data!$H:$H)/IF(AND(Z$32&gt;0,Z$32&lt;=Z$30),Z$32,IF(Z$30&gt;0,Z$30,1))</f>
        <v>#N/A</v>
      </c>
      <c r="AA20" s="341">
        <f ca="1">SUMIF(Data!$S:$S,"="&amp;AA$4&amp;"_"&amp;$C20,Data!$H:$H)/IF(AND(AA$32&gt;0,AA$32&lt;=AA$30),AA$32,IF(AA$30&gt;0,AA$30,1))</f>
        <v>26.5</v>
      </c>
      <c r="AB20" s="237">
        <f>SUMIF(Data!$S:$S,"="&amp;AB$4&amp;"_"&amp;$C20,Data!$H:$H)/IF(AND(AB$32&gt;0,AB$32&lt;=AB$30),AB$32,IF(AB$30&gt;0,AB$30,1))</f>
        <v>39</v>
      </c>
      <c r="AC20" s="237">
        <f>SUMIF(Data!$S:$S,"="&amp;AC$4&amp;"_"&amp;$C20,Data!$H:$H)/IF(AND(AC$32&gt;0,AC$32&lt;=AC$30),AC$32,IF(AC$30&gt;0,AC$30,1))</f>
        <v>19</v>
      </c>
      <c r="AD20" s="341">
        <f ca="1">SUMIF(Data!$S:$S,"="&amp;AD$4&amp;"_"&amp;$C20,Data!$H:$H)/IF(AND(AD$32&gt;0,AD$32&lt;=AD$30),AD$32,IF(AD$30&gt;0,AD$30,1))</f>
        <v>50</v>
      </c>
      <c r="AE20" s="237">
        <f>SUMIF(Data!$S:$S,"="&amp;AE$4&amp;"_"&amp;$C20,Data!$H:$H)/IF(AND(AE$32&gt;0,AE$32&lt;=AE$30),AE$32,IF(AE$30&gt;0,AE$30,1))</f>
        <v>38</v>
      </c>
      <c r="AF20" s="237">
        <f>SUMIF(Data!$S:$S,"="&amp;AF$4&amp;"_"&amp;$C20,Data!$H:$H)/IF(AND(AF$32&gt;0,AF$32&lt;=AF$30),AF$32,IF(AF$30&gt;0,AF$30,1))</f>
        <v>11</v>
      </c>
      <c r="AG20" s="237">
        <f>SUMIF(Data!$S:$S,"="&amp;AG$4&amp;"_"&amp;$C20,Data!$H:$H)/IF(AND(AG$32&gt;0,AG$32&lt;=AG$30),AG$32,IF(AG$30&gt;0,AG$30,1))</f>
        <v>46</v>
      </c>
      <c r="AH20" s="237">
        <f>SUMIF(Data!$S:$S,"="&amp;AH$4&amp;"_"&amp;$C20,Data!$H:$H)/IF(AND(AH$32&gt;0,AH$32&lt;=AH$30),AH$32,IF(AH$30&gt;0,AH$30,1))</f>
        <v>18</v>
      </c>
      <c r="AI20" s="237">
        <f>SUMIF(Data!$S:$S,"="&amp;AI$4&amp;"_"&amp;$C20,Data!$H:$H)/IF(AND(AI$32&gt;0,AI$32&lt;=AI$30),AI$32,IF(AI$30&gt;0,AI$30,1))</f>
        <v>14</v>
      </c>
      <c r="AJ20" s="237">
        <f>SUMIF(Data!$S:$S,"="&amp;AJ$4&amp;"_"&amp;$C20,Data!$H:$H)/IF(AND(AJ$32&gt;0,AJ$32&lt;=AJ$30),AJ$32,IF(AJ$30&gt;0,AJ$30,1))</f>
        <v>13</v>
      </c>
      <c r="AK20" s="237">
        <f>SUMIF(Data!$S:$S,"="&amp;AK$4&amp;"_"&amp;$C20,Data!$H:$H)/IF(AND(AK$32&gt;0,AK$32&lt;=AK$30),AK$32,IF(AK$30&gt;0,AK$30,1))</f>
        <v>9</v>
      </c>
      <c r="AL20" s="237">
        <f>SUMIF(Data!$S:$S,"="&amp;AL$4&amp;"_"&amp;$C20,Data!$H:$H)/IF(AND(AL$32&gt;0,AL$32&lt;=AL$30),AL$32,IF(AL$30&gt;0,AL$30,1))</f>
        <v>3</v>
      </c>
      <c r="AM20" s="341">
        <f ca="1">SUMIF(Data!$S:$S,"="&amp;AM$4&amp;"_"&amp;$C20,Data!$H:$H)/IF(AND(AM$32&gt;0,AM$32&lt;=AM$30),AM$32,IF(AM$30&gt;0,AM$30,1))</f>
        <v>6</v>
      </c>
      <c r="AN20" s="237">
        <f>SUMIF(Data!$S:$S,"="&amp;AN$4&amp;"_"&amp;$C20,Data!$H:$H)/IF(AND(AN$32&gt;0,AN$32&lt;=AN$30),AN$32,IF(AN$30&gt;0,AN$30,1))</f>
        <v>3</v>
      </c>
      <c r="AO20" s="237" t="e">
        <f>SUMIF(Data!$S:$S,"="&amp;AO$4&amp;"_"&amp;$C20,Data!$H:$H)/IF(AND(AO$32&gt;0,AO$32&lt;=AO$30),AO$32,IF(AO$30&gt;0,AO$30,1))</f>
        <v>#N/A</v>
      </c>
      <c r="AP20" s="237">
        <f>SUMIF(Data!$S:$S,"="&amp;AP$4&amp;"_"&amp;$C20,Data!$H:$H)/IF(AND(AP$32&gt;0,AP$32&lt;=AP$30),AP$32,IF(AP$30&gt;0,AP$30,1))</f>
        <v>16</v>
      </c>
      <c r="AQ20" s="237">
        <f>SUMIF(Data!$S:$S,"="&amp;AQ$4&amp;"_"&amp;$C20,Data!$H:$H)/IF(AND(AQ$32&gt;0,AQ$32&lt;=AQ$30),AQ$32,IF(AQ$30&gt;0,AQ$30,1))</f>
        <v>9</v>
      </c>
      <c r="AR20" s="237">
        <f>SUMIF(Data!$S:$S,"="&amp;AR$4&amp;"_"&amp;$C20,Data!$H:$H)/IF(AND(AR$32&gt;0,AR$32&lt;=AR$30),AR$32,IF(AR$30&gt;0,AR$30,1))</f>
        <v>9</v>
      </c>
      <c r="AS20" s="237" t="e">
        <f>SUMIF(Data!$S:$S,"="&amp;AS$4&amp;"_"&amp;$C20,Data!$H:$H)/IF(AND(AS$32&gt;0,AS$32&lt;=AS$30),AS$32,IF(AS$30&gt;0,AS$30,1))</f>
        <v>#N/A</v>
      </c>
      <c r="AT20" s="237">
        <f>SUMIF(Data!$S:$S,"="&amp;AT$4&amp;"_"&amp;$C20,Data!$H:$H)/IF(AND(AT$32&gt;0,AT$32&lt;=AT$30),AT$32,IF(AT$30&gt;0,AT$30,1))</f>
        <v>8</v>
      </c>
      <c r="AU20" s="237">
        <f>SUMIF(Data!$S:$S,"="&amp;AU$4&amp;"_"&amp;$C20,Data!$H:$H)/IF(AND(AU$32&gt;0,AU$32&lt;=AU$30),AU$32,IF(AU$30&gt;0,AU$30,1))</f>
        <v>6</v>
      </c>
      <c r="AV20" s="237">
        <f>SUMIF(Data!$S:$S,"="&amp;AV$4&amp;"_"&amp;$C20,Data!$H:$H)/IF(AND(AV$32&gt;0,AV$32&lt;=AV$30),AV$32,IF(AV$30&gt;0,AV$30,1))</f>
        <v>6</v>
      </c>
      <c r="AW20" s="237">
        <f>SUMIF(Data!$S:$S,"="&amp;AW$4&amp;"_"&amp;$C20,Data!$H:$H)/IF(AND(AW$32&gt;0,AW$32&lt;=AW$30),AW$32,IF(AW$30&gt;0,AW$30,1))</f>
        <v>29</v>
      </c>
      <c r="AX20" s="237">
        <f>SUMIF(Data!$S:$S,"="&amp;AX$4&amp;"_"&amp;$C20,Data!$H:$H)/IF(AND(AX$32&gt;0,AX$32&lt;=AX$30),AX$32,IF(AX$30&gt;0,AX$30,1))</f>
        <v>10</v>
      </c>
      <c r="AY20" s="237">
        <f>SUMIF(Data!$S:$S,"="&amp;AY$4&amp;"_"&amp;$C20,Data!$H:$H)/IF(AND(AY$32&gt;0,AY$32&lt;=AY$30),AY$32,IF(AY$30&gt;0,AY$30,1))</f>
        <v>6</v>
      </c>
      <c r="AZ20" s="237" t="e">
        <f>SUMIF(Data!$S:$S,"="&amp;AZ$4&amp;"_"&amp;$C20,Data!$H:$H)/IF(AND(AZ$32&gt;0,AZ$32&lt;=AZ$30),AZ$32,IF(AZ$30&gt;0,AZ$30,1))</f>
        <v>#N/A</v>
      </c>
      <c r="BA20" s="237" t="e">
        <f>SUMIF(Data!$S:$S,"="&amp;BA$4&amp;"_"&amp;$C20,Data!$H:$H)/IF(AND(BA$32&gt;0,BA$32&lt;=BA$30),BA$32,IF(BA$30&gt;0,BA$30,1))</f>
        <v>#N/A</v>
      </c>
      <c r="BB20" s="237" t="e">
        <f>SUMIF(Data!$S:$S,"="&amp;BB$4&amp;"_"&amp;$C20,Data!$H:$H)/IF(AND(BB$32&gt;0,BB$32&lt;=BB$30),BB$32,IF(BB$30&gt;0,BB$30,1))</f>
        <v>#N/A</v>
      </c>
      <c r="BC20" s="237" t="e">
        <f>SUMIF(Data!$S:$S,"="&amp;BC$4&amp;"_"&amp;$C20,Data!$H:$H)/IF(AND(BC$32&gt;0,BC$32&lt;=BC$30),BC$32,IF(BC$30&gt;0,BC$30,1))</f>
        <v>#N/A</v>
      </c>
      <c r="BD20" s="237" t="e">
        <f>SUMIF(Data!$S:$S,"="&amp;BD$4&amp;"_"&amp;$C20,Data!$H:$H)/IF(AND(BD$32&gt;0,BD$32&lt;=BD$30),BD$32,IF(BD$30&gt;0,BD$30,1))</f>
        <v>#N/A</v>
      </c>
      <c r="BE20" s="237" t="e">
        <f>SUMIF(Data!$S:$S,"="&amp;BE$4&amp;"_"&amp;$C20,Data!$H:$H)/IF(AND(BE$32&gt;0,BE$32&lt;=BE$30),BE$32,IF(BE$30&gt;0,BE$30,1))</f>
        <v>#N/A</v>
      </c>
      <c r="BF20" s="236">
        <f t="shared" si="6"/>
        <v>0.71874999999999978</v>
      </c>
      <c r="BG20" s="238">
        <f t="shared" ca="1" si="5"/>
        <v>74.325581395348834</v>
      </c>
      <c r="BH20" s="235">
        <f t="shared" ca="1" si="4"/>
        <v>799</v>
      </c>
    </row>
    <row r="21" spans="1:60" x14ac:dyDescent="0.25">
      <c r="A21" s="235" t="s">
        <v>66</v>
      </c>
      <c r="C21" s="235">
        <v>15</v>
      </c>
      <c r="D21" s="237" t="e">
        <f>SUMIF(Data!$S:$S,"="&amp;D$4&amp;"_"&amp;$C21,Data!$H:$H)/IF(AND(D$32&gt;0,D$32&lt;=D$30),D$32,IF(D$30&gt;0,D$30,1))</f>
        <v>#N/A</v>
      </c>
      <c r="E21" s="341">
        <f ca="1">SUMIF(Data!$S:$S,"="&amp;E$4&amp;"_"&amp;$C21,Data!$H:$H)/IF(AND(E$32&gt;0,E$32&lt;=E$30),E$32,IF(E$30&gt;0,E$30,1))</f>
        <v>25</v>
      </c>
      <c r="F21" s="237">
        <f>SUMIF(Data!$S:$S,"="&amp;F$4&amp;"_"&amp;$C21,Data!$H:$H)/IF(AND(F$32&gt;0,F$32&lt;=F$30),F$32,IF(F$30&gt;0,F$30,1))</f>
        <v>14</v>
      </c>
      <c r="G21" s="237">
        <f>SUMIF(Data!$S:$S,"="&amp;G$4&amp;"_"&amp;$C21,Data!$H:$H)/IF(AND(G$32&gt;0,G$32&lt;=G$30),G$32,IF(G$30&gt;0,G$30,1))</f>
        <v>11</v>
      </c>
      <c r="H21" s="237">
        <f>SUMIF(Data!$S:$S,"="&amp;H$4&amp;"_"&amp;$C21,Data!$H:$H)/IF(AND(H$32&gt;0,H$32&lt;=H$30),H$32,IF(H$30&gt;0,H$30,1))</f>
        <v>27</v>
      </c>
      <c r="I21" s="237">
        <f>SUMIF(Data!$S:$S,"="&amp;I$4&amp;"_"&amp;$C21,Data!$H:$H)/IF(AND(I$32&gt;0,I$32&lt;=I$30),I$32,IF(I$30&gt;0,I$30,1))</f>
        <v>23</v>
      </c>
      <c r="J21" s="237">
        <f>SUMIF(Data!$S:$S,"="&amp;J$4&amp;"_"&amp;$C21,Data!$H:$H)/IF(AND(J$32&gt;0,J$32&lt;=J$30),J$32,IF(J$30&gt;0,J$30,1))</f>
        <v>6</v>
      </c>
      <c r="K21" s="237" t="e">
        <f>SUMIF(Data!$S:$S,"="&amp;K$4&amp;"_"&amp;$C21,Data!$H:$H)/IF(AND(K$32&gt;0,K$32&lt;=K$30),K$32,IF(K$30&gt;0,K$30,1))</f>
        <v>#N/A</v>
      </c>
      <c r="L21" s="237">
        <f>SUMIF(Data!$S:$S,"="&amp;L$4&amp;"_"&amp;$C21,Data!$H:$H)/IF(AND(L$32&gt;0,L$32&lt;=L$30),L$32,IF(L$30&gt;0,L$30,1))</f>
        <v>14</v>
      </c>
      <c r="M21" s="237">
        <f>SUMIF(Data!$S:$S,"="&amp;M$4&amp;"_"&amp;$C21,Data!$H:$H)/IF(AND(M$32&gt;0,M$32&lt;=M$30),M$32,IF(M$30&gt;0,M$30,1))</f>
        <v>17</v>
      </c>
      <c r="N21" s="237">
        <f>SUMIF(Data!$S:$S,"="&amp;N$4&amp;"_"&amp;$C21,Data!$H:$H)/IF(AND(N$32&gt;0,N$32&lt;=N$30),N$32,IF(N$30&gt;0,N$30,1))</f>
        <v>11</v>
      </c>
      <c r="O21" s="341">
        <f ca="1">SUMIF(Data!$S:$S,"="&amp;O$4&amp;"_"&amp;$C21,Data!$H:$H)/IF(AND(O$32&gt;0,O$32&lt;=O$30),O$32,IF(O$30&gt;0,O$30,1))</f>
        <v>48</v>
      </c>
      <c r="P21" s="237">
        <f>SUMIF(Data!$S:$S,"="&amp;P$4&amp;"_"&amp;$C21,Data!$H:$H)/IF(AND(P$32&gt;0,P$32&lt;=P$30),P$32,IF(P$30&gt;0,P$30,1))</f>
        <v>26</v>
      </c>
      <c r="Q21" s="237">
        <f>SUMIF(Data!$S:$S,"="&amp;Q$4&amp;"_"&amp;$C21,Data!$H:$H)/IF(AND(Q$32&gt;0,Q$32&lt;=Q$30),Q$32,IF(Q$30&gt;0,Q$30,1))</f>
        <v>49</v>
      </c>
      <c r="R21" s="237">
        <f>SUMIF(Data!$S:$S,"="&amp;R$4&amp;"_"&amp;$C21,Data!$H:$H)/IF(AND(R$32&gt;0,R$32&lt;=R$30),R$32,IF(R$30&gt;0,R$30,1))</f>
        <v>35</v>
      </c>
      <c r="S21" s="237">
        <f>SUMIF(Data!$S:$S,"="&amp;S$4&amp;"_"&amp;$C21,Data!$H:$H)/IF(AND(S$32&gt;0,S$32&lt;=S$30),S$32,IF(S$30&gt;0,S$30,1))</f>
        <v>29</v>
      </c>
      <c r="T21" s="237">
        <f>SUMIF(Data!$S:$S,"="&amp;T$4&amp;"_"&amp;$C21,Data!$H:$H)/IF(AND(T$32&gt;0,T$32&lt;=T$30),T$32,IF(T$30&gt;0,T$30,1))</f>
        <v>14</v>
      </c>
      <c r="U21" s="237">
        <f>SUMIF(Data!$S:$S,"="&amp;U$4&amp;"_"&amp;$C21,Data!$H:$H)/IF(AND(U$32&gt;0,U$32&lt;=U$30),U$32,IF(U$30&gt;0,U$30,1))</f>
        <v>13</v>
      </c>
      <c r="V21" s="237">
        <f>SUMIF(Data!$S:$S,"="&amp;V$4&amp;"_"&amp;$C21,Data!$H:$H)/IF(AND(V$32&gt;0,V$32&lt;=V$30),V$32,IF(V$30&gt;0,V$30,1))</f>
        <v>14</v>
      </c>
      <c r="W21" s="237">
        <f>SUMIF(Data!$S:$S,"="&amp;W$4&amp;"_"&amp;$C21,Data!$H:$H)/IF(AND(W$32&gt;0,W$32&lt;=W$30),W$32,IF(W$30&gt;0,W$30,1))</f>
        <v>12</v>
      </c>
      <c r="X21" s="237">
        <f>SUMIF(Data!$S:$S,"="&amp;X$4&amp;"_"&amp;$C21,Data!$H:$H)/IF(AND(X$32&gt;0,X$32&lt;=X$30),X$32,IF(X$30&gt;0,X$30,1))</f>
        <v>7</v>
      </c>
      <c r="Y21" s="237">
        <f>SUMIF(Data!$S:$S,"="&amp;Y$4&amp;"_"&amp;$C21,Data!$H:$H)/IF(AND(Y$32&gt;0,Y$32&lt;=Y$30),Y$32,IF(Y$30&gt;0,Y$30,1))</f>
        <v>9</v>
      </c>
      <c r="Z21" s="237" t="e">
        <f>SUMIF(Data!$S:$S,"="&amp;Z$4&amp;"_"&amp;$C21,Data!$H:$H)/IF(AND(Z$32&gt;0,Z$32&lt;=Z$30),Z$32,IF(Z$30&gt;0,Z$30,1))</f>
        <v>#N/A</v>
      </c>
      <c r="AA21" s="341">
        <f ca="1">SUMIF(Data!$S:$S,"="&amp;AA$4&amp;"_"&amp;$C21,Data!$H:$H)/IF(AND(AA$32&gt;0,AA$32&lt;=AA$30),AA$32,IF(AA$30&gt;0,AA$30,1))</f>
        <v>27</v>
      </c>
      <c r="AB21" s="237">
        <f>SUMIF(Data!$S:$S,"="&amp;AB$4&amp;"_"&amp;$C21,Data!$H:$H)/IF(AND(AB$32&gt;0,AB$32&lt;=AB$30),AB$32,IF(AB$30&gt;0,AB$30,1))</f>
        <v>36</v>
      </c>
      <c r="AC21" s="237">
        <f>SUMIF(Data!$S:$S,"="&amp;AC$4&amp;"_"&amp;$C21,Data!$H:$H)/IF(AND(AC$32&gt;0,AC$32&lt;=AC$30),AC$32,IF(AC$30&gt;0,AC$30,1))</f>
        <v>17</v>
      </c>
      <c r="AD21" s="341">
        <f ca="1">SUMIF(Data!$S:$S,"="&amp;AD$4&amp;"_"&amp;$C21,Data!$H:$H)/IF(AND(AD$32&gt;0,AD$32&lt;=AD$30),AD$32,IF(AD$30&gt;0,AD$30,1))</f>
        <v>57.5</v>
      </c>
      <c r="AE21" s="237">
        <f>SUMIF(Data!$S:$S,"="&amp;AE$4&amp;"_"&amp;$C21,Data!$H:$H)/IF(AND(AE$32&gt;0,AE$32&lt;=AE$30),AE$32,IF(AE$30&gt;0,AE$30,1))</f>
        <v>44</v>
      </c>
      <c r="AF21" s="237">
        <f>SUMIF(Data!$S:$S,"="&amp;AF$4&amp;"_"&amp;$C21,Data!$H:$H)/IF(AND(AF$32&gt;0,AF$32&lt;=AF$30),AF$32,IF(AF$30&gt;0,AF$30,1))</f>
        <v>32</v>
      </c>
      <c r="AG21" s="237">
        <f>SUMIF(Data!$S:$S,"="&amp;AG$4&amp;"_"&amp;$C21,Data!$H:$H)/IF(AND(AG$32&gt;0,AG$32&lt;=AG$30),AG$32,IF(AG$30&gt;0,AG$30,1))</f>
        <v>49</v>
      </c>
      <c r="AH21" s="237">
        <f>SUMIF(Data!$S:$S,"="&amp;AH$4&amp;"_"&amp;$C21,Data!$H:$H)/IF(AND(AH$32&gt;0,AH$32&lt;=AH$30),AH$32,IF(AH$30&gt;0,AH$30,1))</f>
        <v>14</v>
      </c>
      <c r="AI21" s="237">
        <f>SUMIF(Data!$S:$S,"="&amp;AI$4&amp;"_"&amp;$C21,Data!$H:$H)/IF(AND(AI$32&gt;0,AI$32&lt;=AI$30),AI$32,IF(AI$30&gt;0,AI$30,1))</f>
        <v>12</v>
      </c>
      <c r="AJ21" s="237">
        <f>SUMIF(Data!$S:$S,"="&amp;AJ$4&amp;"_"&amp;$C21,Data!$H:$H)/IF(AND(AJ$32&gt;0,AJ$32&lt;=AJ$30),AJ$32,IF(AJ$30&gt;0,AJ$30,1))</f>
        <v>7</v>
      </c>
      <c r="AK21" s="237">
        <f>SUMIF(Data!$S:$S,"="&amp;AK$4&amp;"_"&amp;$C21,Data!$H:$H)/IF(AND(AK$32&gt;0,AK$32&lt;=AK$30),AK$32,IF(AK$30&gt;0,AK$30,1))</f>
        <v>9</v>
      </c>
      <c r="AL21" s="237">
        <f>SUMIF(Data!$S:$S,"="&amp;AL$4&amp;"_"&amp;$C21,Data!$H:$H)/IF(AND(AL$32&gt;0,AL$32&lt;=AL$30),AL$32,IF(AL$30&gt;0,AL$30,1))</f>
        <v>8</v>
      </c>
      <c r="AM21" s="341">
        <f ca="1">SUMIF(Data!$S:$S,"="&amp;AM$4&amp;"_"&amp;$C21,Data!$H:$H)/IF(AND(AM$32&gt;0,AM$32&lt;=AM$30),AM$32,IF(AM$30&gt;0,AM$30,1))</f>
        <v>7</v>
      </c>
      <c r="AN21" s="237">
        <f>SUMIF(Data!$S:$S,"="&amp;AN$4&amp;"_"&amp;$C21,Data!$H:$H)/IF(AND(AN$32&gt;0,AN$32&lt;=AN$30),AN$32,IF(AN$30&gt;0,AN$30,1))</f>
        <v>4</v>
      </c>
      <c r="AO21" s="237" t="e">
        <f>SUMIF(Data!$S:$S,"="&amp;AO$4&amp;"_"&amp;$C21,Data!$H:$H)/IF(AND(AO$32&gt;0,AO$32&lt;=AO$30),AO$32,IF(AO$30&gt;0,AO$30,1))</f>
        <v>#N/A</v>
      </c>
      <c r="AP21" s="237">
        <f>SUMIF(Data!$S:$S,"="&amp;AP$4&amp;"_"&amp;$C21,Data!$H:$H)/IF(AND(AP$32&gt;0,AP$32&lt;=AP$30),AP$32,IF(AP$30&gt;0,AP$30,1))</f>
        <v>30</v>
      </c>
      <c r="AQ21" s="237">
        <f>SUMIF(Data!$S:$S,"="&amp;AQ$4&amp;"_"&amp;$C21,Data!$H:$H)/IF(AND(AQ$32&gt;0,AQ$32&lt;=AQ$30),AQ$32,IF(AQ$30&gt;0,AQ$30,1))</f>
        <v>13</v>
      </c>
      <c r="AR21" s="237">
        <f>SUMIF(Data!$S:$S,"="&amp;AR$4&amp;"_"&amp;$C21,Data!$H:$H)/IF(AND(AR$32&gt;0,AR$32&lt;=AR$30),AR$32,IF(AR$30&gt;0,AR$30,1))</f>
        <v>9</v>
      </c>
      <c r="AS21" s="237" t="e">
        <f>SUMIF(Data!$S:$S,"="&amp;AS$4&amp;"_"&amp;$C21,Data!$H:$H)/IF(AND(AS$32&gt;0,AS$32&lt;=AS$30),AS$32,IF(AS$30&gt;0,AS$30,1))</f>
        <v>#N/A</v>
      </c>
      <c r="AT21" s="237">
        <f>SUMIF(Data!$S:$S,"="&amp;AT$4&amp;"_"&amp;$C21,Data!$H:$H)/IF(AND(AT$32&gt;0,AT$32&lt;=AT$30),AT$32,IF(AT$30&gt;0,AT$30,1))</f>
        <v>9</v>
      </c>
      <c r="AU21" s="237">
        <f>SUMIF(Data!$S:$S,"="&amp;AU$4&amp;"_"&amp;$C21,Data!$H:$H)/IF(AND(AU$32&gt;0,AU$32&lt;=AU$30),AU$32,IF(AU$30&gt;0,AU$30,1))</f>
        <v>5</v>
      </c>
      <c r="AV21" s="237">
        <f>SUMIF(Data!$S:$S,"="&amp;AV$4&amp;"_"&amp;$C21,Data!$H:$H)/IF(AND(AV$32&gt;0,AV$32&lt;=AV$30),AV$32,IF(AV$30&gt;0,AV$30,1))</f>
        <v>6</v>
      </c>
      <c r="AW21" s="237">
        <f>SUMIF(Data!$S:$S,"="&amp;AW$4&amp;"_"&amp;$C21,Data!$H:$H)/IF(AND(AW$32&gt;0,AW$32&lt;=AW$30),AW$32,IF(AW$30&gt;0,AW$30,1))</f>
        <v>13</v>
      </c>
      <c r="AX21" s="237">
        <f>SUMIF(Data!$S:$S,"="&amp;AX$4&amp;"_"&amp;$C21,Data!$H:$H)/IF(AND(AX$32&gt;0,AX$32&lt;=AX$30),AX$32,IF(AX$30&gt;0,AX$30,1))</f>
        <v>9</v>
      </c>
      <c r="AY21" s="237">
        <f>SUMIF(Data!$S:$S,"="&amp;AY$4&amp;"_"&amp;$C21,Data!$H:$H)/IF(AND(AY$32&gt;0,AY$32&lt;=AY$30),AY$32,IF(AY$30&gt;0,AY$30,1))</f>
        <v>5</v>
      </c>
      <c r="AZ21" s="237" t="e">
        <f>SUMIF(Data!$S:$S,"="&amp;AZ$4&amp;"_"&amp;$C21,Data!$H:$H)/IF(AND(AZ$32&gt;0,AZ$32&lt;=AZ$30),AZ$32,IF(AZ$30&gt;0,AZ$30,1))</f>
        <v>#N/A</v>
      </c>
      <c r="BA21" s="237" t="e">
        <f>SUMIF(Data!$S:$S,"="&amp;BA$4&amp;"_"&amp;$C21,Data!$H:$H)/IF(AND(BA$32&gt;0,BA$32&lt;=BA$30),BA$32,IF(BA$30&gt;0,BA$30,1))</f>
        <v>#N/A</v>
      </c>
      <c r="BB21" s="237" t="e">
        <f>SUMIF(Data!$S:$S,"="&amp;BB$4&amp;"_"&amp;$C21,Data!$H:$H)/IF(AND(BB$32&gt;0,BB$32&lt;=BB$30),BB$32,IF(BB$30&gt;0,BB$30,1))</f>
        <v>#N/A</v>
      </c>
      <c r="BC21" s="237" t="e">
        <f>SUMIF(Data!$S:$S,"="&amp;BC$4&amp;"_"&amp;$C21,Data!$H:$H)/IF(AND(BC$32&gt;0,BC$32&lt;=BC$30),BC$32,IF(BC$30&gt;0,BC$30,1))</f>
        <v>#N/A</v>
      </c>
      <c r="BD21" s="237" t="e">
        <f>SUMIF(Data!$S:$S,"="&amp;BD$4&amp;"_"&amp;$C21,Data!$H:$H)/IF(AND(BD$32&gt;0,BD$32&lt;=BD$30),BD$32,IF(BD$30&gt;0,BD$30,1))</f>
        <v>#N/A</v>
      </c>
      <c r="BE21" s="237" t="e">
        <f>SUMIF(Data!$S:$S,"="&amp;BE$4&amp;"_"&amp;$C21,Data!$H:$H)/IF(AND(BE$32&gt;0,BE$32&lt;=BE$30),BE$32,IF(BE$30&gt;0,BE$30,1))</f>
        <v>#N/A</v>
      </c>
      <c r="BF21" s="236">
        <f t="shared" si="6"/>
        <v>0.72916666666666641</v>
      </c>
      <c r="BG21" s="238">
        <f t="shared" ca="1" si="5"/>
        <v>76.883720930232556</v>
      </c>
      <c r="BH21" s="235">
        <f t="shared" ca="1" si="4"/>
        <v>826.5</v>
      </c>
    </row>
    <row r="22" spans="1:60" x14ac:dyDescent="0.25">
      <c r="A22" s="235" t="s">
        <v>66</v>
      </c>
      <c r="C22" s="235">
        <v>16</v>
      </c>
      <c r="D22" s="237" t="e">
        <f>SUMIF(Data!$S:$S,"="&amp;D$4&amp;"_"&amp;$C22,Data!$H:$H)/IF(AND(D$32&gt;0,D$32&lt;=D$30),D$32,IF(D$30&gt;0,D$30,1))</f>
        <v>#N/A</v>
      </c>
      <c r="E22" s="341">
        <f ca="1">SUMIF(Data!$S:$S,"="&amp;E$4&amp;"_"&amp;$C22,Data!$H:$H)/IF(AND(E$32&gt;0,E$32&lt;=E$30),E$32,IF(E$30&gt;0,E$30,1))</f>
        <v>15.5</v>
      </c>
      <c r="F22" s="237">
        <f>SUMIF(Data!$S:$S,"="&amp;F$4&amp;"_"&amp;$C22,Data!$H:$H)/IF(AND(F$32&gt;0,F$32&lt;=F$30),F$32,IF(F$30&gt;0,F$30,1))</f>
        <v>27</v>
      </c>
      <c r="G22" s="237">
        <f>SUMIF(Data!$S:$S,"="&amp;G$4&amp;"_"&amp;$C22,Data!$H:$H)/IF(AND(G$32&gt;0,G$32&lt;=G$30),G$32,IF(G$30&gt;0,G$30,1))</f>
        <v>7</v>
      </c>
      <c r="H22" s="237">
        <f>SUMIF(Data!$S:$S,"="&amp;H$4&amp;"_"&amp;$C22,Data!$H:$H)/IF(AND(H$32&gt;0,H$32&lt;=H$30),H$32,IF(H$30&gt;0,H$30,1))</f>
        <v>41</v>
      </c>
      <c r="I22" s="237">
        <f>SUMIF(Data!$S:$S,"="&amp;I$4&amp;"_"&amp;$C22,Data!$H:$H)/IF(AND(I$32&gt;0,I$32&lt;=I$30),I$32,IF(I$30&gt;0,I$30,1))</f>
        <v>22</v>
      </c>
      <c r="J22" s="237">
        <f>SUMIF(Data!$S:$S,"="&amp;J$4&amp;"_"&amp;$C22,Data!$H:$H)/IF(AND(J$32&gt;0,J$32&lt;=J$30),J$32,IF(J$30&gt;0,J$30,1))</f>
        <v>5</v>
      </c>
      <c r="K22" s="237" t="e">
        <f>SUMIF(Data!$S:$S,"="&amp;K$4&amp;"_"&amp;$C22,Data!$H:$H)/IF(AND(K$32&gt;0,K$32&lt;=K$30),K$32,IF(K$30&gt;0,K$30,1))</f>
        <v>#N/A</v>
      </c>
      <c r="L22" s="237">
        <f>SUMIF(Data!$S:$S,"="&amp;L$4&amp;"_"&amp;$C22,Data!$H:$H)/IF(AND(L$32&gt;0,L$32&lt;=L$30),L$32,IF(L$30&gt;0,L$30,1))</f>
        <v>8</v>
      </c>
      <c r="M22" s="237">
        <f>SUMIF(Data!$S:$S,"="&amp;M$4&amp;"_"&amp;$C22,Data!$H:$H)/IF(AND(M$32&gt;0,M$32&lt;=M$30),M$32,IF(M$30&gt;0,M$30,1))</f>
        <v>9</v>
      </c>
      <c r="N22" s="237">
        <f>SUMIF(Data!$S:$S,"="&amp;N$4&amp;"_"&amp;$C22,Data!$H:$H)/IF(AND(N$32&gt;0,N$32&lt;=N$30),N$32,IF(N$30&gt;0,N$30,1))</f>
        <v>10</v>
      </c>
      <c r="O22" s="341">
        <f ca="1">SUMIF(Data!$S:$S,"="&amp;O$4&amp;"_"&amp;$C22,Data!$H:$H)/IF(AND(O$32&gt;0,O$32&lt;=O$30),O$32,IF(O$30&gt;0,O$30,1))</f>
        <v>119</v>
      </c>
      <c r="P22" s="237">
        <f>SUMIF(Data!$S:$S,"="&amp;P$4&amp;"_"&amp;$C22,Data!$H:$H)/IF(AND(P$32&gt;0,P$32&lt;=P$30),P$32,IF(P$30&gt;0,P$30,1))</f>
        <v>27</v>
      </c>
      <c r="Q22" s="237">
        <f>SUMIF(Data!$S:$S,"="&amp;Q$4&amp;"_"&amp;$C22,Data!$H:$H)/IF(AND(Q$32&gt;0,Q$32&lt;=Q$30),Q$32,IF(Q$30&gt;0,Q$30,1))</f>
        <v>52</v>
      </c>
      <c r="R22" s="237">
        <f>SUMIF(Data!$S:$S,"="&amp;R$4&amp;"_"&amp;$C22,Data!$H:$H)/IF(AND(R$32&gt;0,R$32&lt;=R$30),R$32,IF(R$30&gt;0,R$30,1))</f>
        <v>33</v>
      </c>
      <c r="S22" s="237">
        <f>SUMIF(Data!$S:$S,"="&amp;S$4&amp;"_"&amp;$C22,Data!$H:$H)/IF(AND(S$32&gt;0,S$32&lt;=S$30),S$32,IF(S$30&gt;0,S$30,1))</f>
        <v>32</v>
      </c>
      <c r="T22" s="237">
        <f>SUMIF(Data!$S:$S,"="&amp;T$4&amp;"_"&amp;$C22,Data!$H:$H)/IF(AND(T$32&gt;0,T$32&lt;=T$30),T$32,IF(T$30&gt;0,T$30,1))</f>
        <v>10</v>
      </c>
      <c r="U22" s="237">
        <f>SUMIF(Data!$S:$S,"="&amp;U$4&amp;"_"&amp;$C22,Data!$H:$H)/IF(AND(U$32&gt;0,U$32&lt;=U$30),U$32,IF(U$30&gt;0,U$30,1))</f>
        <v>17</v>
      </c>
      <c r="V22" s="237">
        <f>SUMIF(Data!$S:$S,"="&amp;V$4&amp;"_"&amp;$C22,Data!$H:$H)/IF(AND(V$32&gt;0,V$32&lt;=V$30),V$32,IF(V$30&gt;0,V$30,1))</f>
        <v>13</v>
      </c>
      <c r="W22" s="237">
        <f>SUMIF(Data!$S:$S,"="&amp;W$4&amp;"_"&amp;$C22,Data!$H:$H)/IF(AND(W$32&gt;0,W$32&lt;=W$30),W$32,IF(W$30&gt;0,W$30,1))</f>
        <v>12</v>
      </c>
      <c r="X22" s="237">
        <f>SUMIF(Data!$S:$S,"="&amp;X$4&amp;"_"&amp;$C22,Data!$H:$H)/IF(AND(X$32&gt;0,X$32&lt;=X$30),X$32,IF(X$30&gt;0,X$30,1))</f>
        <v>11</v>
      </c>
      <c r="Y22" s="237">
        <f>SUMIF(Data!$S:$S,"="&amp;Y$4&amp;"_"&amp;$C22,Data!$H:$H)/IF(AND(Y$32&gt;0,Y$32&lt;=Y$30),Y$32,IF(Y$30&gt;0,Y$30,1))</f>
        <v>16</v>
      </c>
      <c r="Z22" s="237" t="e">
        <f>SUMIF(Data!$S:$S,"="&amp;Z$4&amp;"_"&amp;$C22,Data!$H:$H)/IF(AND(Z$32&gt;0,Z$32&lt;=Z$30),Z$32,IF(Z$30&gt;0,Z$30,1))</f>
        <v>#N/A</v>
      </c>
      <c r="AA22" s="341">
        <f ca="1">SUMIF(Data!$S:$S,"="&amp;AA$4&amp;"_"&amp;$C22,Data!$H:$H)/IF(AND(AA$32&gt;0,AA$32&lt;=AA$30),AA$32,IF(AA$30&gt;0,AA$30,1))</f>
        <v>20.5</v>
      </c>
      <c r="AB22" s="237">
        <f>SUMIF(Data!$S:$S,"="&amp;AB$4&amp;"_"&amp;$C22,Data!$H:$H)/IF(AND(AB$32&gt;0,AB$32&lt;=AB$30),AB$32,IF(AB$30&gt;0,AB$30,1))</f>
        <v>50</v>
      </c>
      <c r="AC22" s="237">
        <f>SUMIF(Data!$S:$S,"="&amp;AC$4&amp;"_"&amp;$C22,Data!$H:$H)/IF(AND(AC$32&gt;0,AC$32&lt;=AC$30),AC$32,IF(AC$30&gt;0,AC$30,1))</f>
        <v>15</v>
      </c>
      <c r="AD22" s="341">
        <f ca="1">SUMIF(Data!$S:$S,"="&amp;AD$4&amp;"_"&amp;$C22,Data!$H:$H)/IF(AND(AD$32&gt;0,AD$32&lt;=AD$30),AD$32,IF(AD$30&gt;0,AD$30,1))</f>
        <v>80</v>
      </c>
      <c r="AE22" s="237">
        <f>SUMIF(Data!$S:$S,"="&amp;AE$4&amp;"_"&amp;$C22,Data!$H:$H)/IF(AND(AE$32&gt;0,AE$32&lt;=AE$30),AE$32,IF(AE$30&gt;0,AE$30,1))</f>
        <v>68</v>
      </c>
      <c r="AF22" s="237">
        <f>SUMIF(Data!$S:$S,"="&amp;AF$4&amp;"_"&amp;$C22,Data!$H:$H)/IF(AND(AF$32&gt;0,AF$32&lt;=AF$30),AF$32,IF(AF$30&gt;0,AF$30,1))</f>
        <v>15</v>
      </c>
      <c r="AG22" s="237">
        <f>SUMIF(Data!$S:$S,"="&amp;AG$4&amp;"_"&amp;$C22,Data!$H:$H)/IF(AND(AG$32&gt;0,AG$32&lt;=AG$30),AG$32,IF(AG$30&gt;0,AG$30,1))</f>
        <v>43</v>
      </c>
      <c r="AH22" s="237">
        <f>SUMIF(Data!$S:$S,"="&amp;AH$4&amp;"_"&amp;$C22,Data!$H:$H)/IF(AND(AH$32&gt;0,AH$32&lt;=AH$30),AH$32,IF(AH$30&gt;0,AH$30,1))</f>
        <v>33</v>
      </c>
      <c r="AI22" s="237">
        <f>SUMIF(Data!$S:$S,"="&amp;AI$4&amp;"_"&amp;$C22,Data!$H:$H)/IF(AND(AI$32&gt;0,AI$32&lt;=AI$30),AI$32,IF(AI$30&gt;0,AI$30,1))</f>
        <v>6</v>
      </c>
      <c r="AJ22" s="237">
        <f>SUMIF(Data!$S:$S,"="&amp;AJ$4&amp;"_"&amp;$C22,Data!$H:$H)/IF(AND(AJ$32&gt;0,AJ$32&lt;=AJ$30),AJ$32,IF(AJ$30&gt;0,AJ$30,1))</f>
        <v>2</v>
      </c>
      <c r="AK22" s="237">
        <f>SUMIF(Data!$S:$S,"="&amp;AK$4&amp;"_"&amp;$C22,Data!$H:$H)/IF(AND(AK$32&gt;0,AK$32&lt;=AK$30),AK$32,IF(AK$30&gt;0,AK$30,1))</f>
        <v>13</v>
      </c>
      <c r="AL22" s="237">
        <f>SUMIF(Data!$S:$S,"="&amp;AL$4&amp;"_"&amp;$C22,Data!$H:$H)/IF(AND(AL$32&gt;0,AL$32&lt;=AL$30),AL$32,IF(AL$30&gt;0,AL$30,1))</f>
        <v>6</v>
      </c>
      <c r="AM22" s="341">
        <f ca="1">SUMIF(Data!$S:$S,"="&amp;AM$4&amp;"_"&amp;$C22,Data!$H:$H)/IF(AND(AM$32&gt;0,AM$32&lt;=AM$30),AM$32,IF(AM$30&gt;0,AM$30,1))</f>
        <v>8</v>
      </c>
      <c r="AN22" s="237">
        <f>SUMIF(Data!$S:$S,"="&amp;AN$4&amp;"_"&amp;$C22,Data!$H:$H)/IF(AND(AN$32&gt;0,AN$32&lt;=AN$30),AN$32,IF(AN$30&gt;0,AN$30,1))</f>
        <v>6</v>
      </c>
      <c r="AO22" s="237" t="e">
        <f>SUMIF(Data!$S:$S,"="&amp;AO$4&amp;"_"&amp;$C22,Data!$H:$H)/IF(AND(AO$32&gt;0,AO$32&lt;=AO$30),AO$32,IF(AO$30&gt;0,AO$30,1))</f>
        <v>#N/A</v>
      </c>
      <c r="AP22" s="237">
        <f>SUMIF(Data!$S:$S,"="&amp;AP$4&amp;"_"&amp;$C22,Data!$H:$H)/IF(AND(AP$32&gt;0,AP$32&lt;=AP$30),AP$32,IF(AP$30&gt;0,AP$30,1))</f>
        <v>18</v>
      </c>
      <c r="AQ22" s="237">
        <f>SUMIF(Data!$S:$S,"="&amp;AQ$4&amp;"_"&amp;$C22,Data!$H:$H)/IF(AND(AQ$32&gt;0,AQ$32&lt;=AQ$30),AQ$32,IF(AQ$30&gt;0,AQ$30,1))</f>
        <v>7</v>
      </c>
      <c r="AR22" s="237">
        <f>SUMIF(Data!$S:$S,"="&amp;AR$4&amp;"_"&amp;$C22,Data!$H:$H)/IF(AND(AR$32&gt;0,AR$32&lt;=AR$30),AR$32,IF(AR$30&gt;0,AR$30,1))</f>
        <v>7</v>
      </c>
      <c r="AS22" s="237" t="e">
        <f>SUMIF(Data!$S:$S,"="&amp;AS$4&amp;"_"&amp;$C22,Data!$H:$H)/IF(AND(AS$32&gt;0,AS$32&lt;=AS$30),AS$32,IF(AS$30&gt;0,AS$30,1))</f>
        <v>#N/A</v>
      </c>
      <c r="AT22" s="237">
        <f>SUMIF(Data!$S:$S,"="&amp;AT$4&amp;"_"&amp;$C22,Data!$H:$H)/IF(AND(AT$32&gt;0,AT$32&lt;=AT$30),AT$32,IF(AT$30&gt;0,AT$30,1))</f>
        <v>8</v>
      </c>
      <c r="AU22" s="237">
        <f>SUMIF(Data!$S:$S,"="&amp;AU$4&amp;"_"&amp;$C22,Data!$H:$H)/IF(AND(AU$32&gt;0,AU$32&lt;=AU$30),AU$32,IF(AU$30&gt;0,AU$30,1))</f>
        <v>9</v>
      </c>
      <c r="AV22" s="237">
        <f>SUMIF(Data!$S:$S,"="&amp;AV$4&amp;"_"&amp;$C22,Data!$H:$H)/IF(AND(AV$32&gt;0,AV$32&lt;=AV$30),AV$32,IF(AV$30&gt;0,AV$30,1))</f>
        <v>5</v>
      </c>
      <c r="AW22" s="237">
        <f>SUMIF(Data!$S:$S,"="&amp;AW$4&amp;"_"&amp;$C22,Data!$H:$H)/IF(AND(AW$32&gt;0,AW$32&lt;=AW$30),AW$32,IF(AW$30&gt;0,AW$30,1))</f>
        <v>16</v>
      </c>
      <c r="AX22" s="237">
        <f>SUMIF(Data!$S:$S,"="&amp;AX$4&amp;"_"&amp;$C22,Data!$H:$H)/IF(AND(AX$32&gt;0,AX$32&lt;=AX$30),AX$32,IF(AX$30&gt;0,AX$30,1))</f>
        <v>7</v>
      </c>
      <c r="AY22" s="237">
        <f>SUMIF(Data!$S:$S,"="&amp;AY$4&amp;"_"&amp;$C22,Data!$H:$H)/IF(AND(AY$32&gt;0,AY$32&lt;=AY$30),AY$32,IF(AY$30&gt;0,AY$30,1))</f>
        <v>5</v>
      </c>
      <c r="AZ22" s="237" t="e">
        <f>SUMIF(Data!$S:$S,"="&amp;AZ$4&amp;"_"&amp;$C22,Data!$H:$H)/IF(AND(AZ$32&gt;0,AZ$32&lt;=AZ$30),AZ$32,IF(AZ$30&gt;0,AZ$30,1))</f>
        <v>#N/A</v>
      </c>
      <c r="BA22" s="237" t="e">
        <f>SUMIF(Data!$S:$S,"="&amp;BA$4&amp;"_"&amp;$C22,Data!$H:$H)/IF(AND(BA$32&gt;0,BA$32&lt;=BA$30),BA$32,IF(BA$30&gt;0,BA$30,1))</f>
        <v>#N/A</v>
      </c>
      <c r="BB22" s="237" t="e">
        <f>SUMIF(Data!$S:$S,"="&amp;BB$4&amp;"_"&amp;$C22,Data!$H:$H)/IF(AND(BB$32&gt;0,BB$32&lt;=BB$30),BB$32,IF(BB$30&gt;0,BB$30,1))</f>
        <v>#N/A</v>
      </c>
      <c r="BC22" s="237" t="e">
        <f>SUMIF(Data!$S:$S,"="&amp;BC$4&amp;"_"&amp;$C22,Data!$H:$H)/IF(AND(BC$32&gt;0,BC$32&lt;=BC$30),BC$32,IF(BC$30&gt;0,BC$30,1))</f>
        <v>#N/A</v>
      </c>
      <c r="BD22" s="237" t="e">
        <f>SUMIF(Data!$S:$S,"="&amp;BD$4&amp;"_"&amp;$C22,Data!$H:$H)/IF(AND(BD$32&gt;0,BD$32&lt;=BD$30),BD$32,IF(BD$30&gt;0,BD$30,1))</f>
        <v>#N/A</v>
      </c>
      <c r="BE22" s="237" t="e">
        <f>SUMIF(Data!$S:$S,"="&amp;BE$4&amp;"_"&amp;$C22,Data!$H:$H)/IF(AND(BE$32&gt;0,BE$32&lt;=BE$30),BE$32,IF(BE$30&gt;0,BE$30,1))</f>
        <v>#N/A</v>
      </c>
      <c r="BF22" s="236">
        <f t="shared" si="6"/>
        <v>0.73958333333333304</v>
      </c>
      <c r="BG22" s="238">
        <f ca="1">4*SUMIF(D22:BE22,"&gt;0")/SUMIF(E$23:BF$23,"&gt;0")</f>
        <v>86.883720930232556</v>
      </c>
      <c r="BH22" s="235">
        <f t="shared" ca="1" si="4"/>
        <v>934</v>
      </c>
    </row>
    <row r="23" spans="1:60" x14ac:dyDescent="0.25">
      <c r="D23" s="239" t="e">
        <f>IF(D25&gt;0,1,0)</f>
        <v>#N/A</v>
      </c>
      <c r="E23" s="239">
        <f t="shared" ref="E23:BE23" ca="1" si="7">IF(E25&gt;0,1,0)</f>
        <v>1</v>
      </c>
      <c r="F23" s="239">
        <f t="shared" si="7"/>
        <v>1</v>
      </c>
      <c r="G23" s="239">
        <f t="shared" si="7"/>
        <v>1</v>
      </c>
      <c r="H23" s="239">
        <f t="shared" si="7"/>
        <v>1</v>
      </c>
      <c r="I23" s="239">
        <f t="shared" si="7"/>
        <v>1</v>
      </c>
      <c r="J23" s="239">
        <f t="shared" si="7"/>
        <v>1</v>
      </c>
      <c r="K23" s="239" t="e">
        <f t="shared" si="7"/>
        <v>#N/A</v>
      </c>
      <c r="L23" s="239">
        <f t="shared" si="7"/>
        <v>1</v>
      </c>
      <c r="M23" s="239">
        <f t="shared" si="7"/>
        <v>1</v>
      </c>
      <c r="N23" s="239">
        <f t="shared" si="7"/>
        <v>1</v>
      </c>
      <c r="O23" s="239">
        <f t="shared" ca="1" si="7"/>
        <v>1</v>
      </c>
      <c r="P23" s="239">
        <f t="shared" si="7"/>
        <v>1</v>
      </c>
      <c r="Q23" s="239">
        <f t="shared" si="7"/>
        <v>1</v>
      </c>
      <c r="R23" s="239">
        <f t="shared" si="7"/>
        <v>1</v>
      </c>
      <c r="S23" s="239">
        <f t="shared" si="7"/>
        <v>1</v>
      </c>
      <c r="T23" s="239">
        <f t="shared" si="7"/>
        <v>1</v>
      </c>
      <c r="U23" s="239">
        <f t="shared" si="7"/>
        <v>1</v>
      </c>
      <c r="V23" s="239">
        <f t="shared" si="7"/>
        <v>1</v>
      </c>
      <c r="W23" s="239">
        <f t="shared" si="7"/>
        <v>1</v>
      </c>
      <c r="X23" s="239">
        <f t="shared" si="7"/>
        <v>1</v>
      </c>
      <c r="Y23" s="239">
        <f t="shared" si="7"/>
        <v>1</v>
      </c>
      <c r="Z23" s="239" t="e">
        <f t="shared" si="7"/>
        <v>#N/A</v>
      </c>
      <c r="AA23" s="239">
        <f t="shared" ca="1" si="7"/>
        <v>1</v>
      </c>
      <c r="AB23" s="239">
        <f t="shared" si="7"/>
        <v>1</v>
      </c>
      <c r="AC23" s="239">
        <f t="shared" si="7"/>
        <v>1</v>
      </c>
      <c r="AD23" s="239">
        <f t="shared" ca="1" si="7"/>
        <v>1</v>
      </c>
      <c r="AE23" s="239">
        <f t="shared" si="7"/>
        <v>1</v>
      </c>
      <c r="AF23" s="239">
        <f t="shared" si="7"/>
        <v>1</v>
      </c>
      <c r="AG23" s="239">
        <f t="shared" si="7"/>
        <v>1</v>
      </c>
      <c r="AH23" s="239">
        <f t="shared" si="7"/>
        <v>1</v>
      </c>
      <c r="AI23" s="239">
        <f t="shared" si="7"/>
        <v>1</v>
      </c>
      <c r="AJ23" s="239">
        <f t="shared" si="7"/>
        <v>1</v>
      </c>
      <c r="AK23" s="239">
        <f t="shared" si="7"/>
        <v>1</v>
      </c>
      <c r="AL23" s="239">
        <f t="shared" si="7"/>
        <v>1</v>
      </c>
      <c r="AM23" s="239">
        <f t="shared" ca="1" si="7"/>
        <v>1</v>
      </c>
      <c r="AN23" s="239">
        <f t="shared" si="7"/>
        <v>1</v>
      </c>
      <c r="AO23" s="239" t="e">
        <f t="shared" si="7"/>
        <v>#N/A</v>
      </c>
      <c r="AP23" s="239">
        <f t="shared" si="7"/>
        <v>1</v>
      </c>
      <c r="AQ23" s="239">
        <f t="shared" si="7"/>
        <v>1</v>
      </c>
      <c r="AR23" s="239">
        <f t="shared" si="7"/>
        <v>1</v>
      </c>
      <c r="AS23" s="239" t="e">
        <f t="shared" si="7"/>
        <v>#N/A</v>
      </c>
      <c r="AT23" s="239">
        <f t="shared" si="7"/>
        <v>1</v>
      </c>
      <c r="AU23" s="239">
        <f t="shared" si="7"/>
        <v>1</v>
      </c>
      <c r="AV23" s="239">
        <f t="shared" si="7"/>
        <v>1</v>
      </c>
      <c r="AW23" s="239">
        <f t="shared" si="7"/>
        <v>1</v>
      </c>
      <c r="AX23" s="239">
        <f t="shared" si="7"/>
        <v>1</v>
      </c>
      <c r="AY23" s="239">
        <f t="shared" si="7"/>
        <v>1</v>
      </c>
      <c r="AZ23" s="239" t="e">
        <f t="shared" si="7"/>
        <v>#N/A</v>
      </c>
      <c r="BA23" s="239" t="e">
        <f>IF(BA25&gt;0,1,0)</f>
        <v>#N/A</v>
      </c>
      <c r="BB23" s="239" t="e">
        <f>IF(BB25&gt;0,1,0)</f>
        <v>#N/A</v>
      </c>
      <c r="BC23" s="239" t="e">
        <f>IF(BC25&gt;0,1,0)</f>
        <v>#N/A</v>
      </c>
      <c r="BD23" s="239" t="e">
        <f>IF(BD25&gt;0,1,0)</f>
        <v>#N/A</v>
      </c>
      <c r="BE23" s="239" t="e">
        <f t="shared" si="7"/>
        <v>#N/A</v>
      </c>
    </row>
    <row r="24" spans="1:60" x14ac:dyDescent="0.25">
      <c r="A24" s="235" t="s">
        <v>21</v>
      </c>
      <c r="D24" s="235">
        <f t="shared" ref="D24:AI24" si="8">SUM(D5:D12)</f>
        <v>58</v>
      </c>
      <c r="E24" s="235">
        <f t="shared" si="8"/>
        <v>98</v>
      </c>
      <c r="F24" s="235">
        <f t="shared" si="8"/>
        <v>98</v>
      </c>
      <c r="G24" s="235">
        <f t="shared" si="8"/>
        <v>39</v>
      </c>
      <c r="H24" s="235">
        <f t="shared" si="8"/>
        <v>147</v>
      </c>
      <c r="I24" s="235">
        <f t="shared" si="8"/>
        <v>115</v>
      </c>
      <c r="J24" s="235">
        <f t="shared" si="8"/>
        <v>31</v>
      </c>
      <c r="K24" s="235">
        <f t="shared" si="8"/>
        <v>225</v>
      </c>
      <c r="L24" s="235">
        <f t="shared" si="8"/>
        <v>53</v>
      </c>
      <c r="M24" s="235">
        <f t="shared" ca="1" si="8"/>
        <v>121.5</v>
      </c>
      <c r="N24" s="235">
        <f t="shared" si="8"/>
        <v>66</v>
      </c>
      <c r="O24" s="235">
        <f t="shared" ca="1" si="8"/>
        <v>307</v>
      </c>
      <c r="P24" s="235">
        <f t="shared" ca="1" si="8"/>
        <v>84</v>
      </c>
      <c r="Q24" s="235">
        <f t="shared" si="8"/>
        <v>202</v>
      </c>
      <c r="R24" s="235">
        <f t="shared" si="8"/>
        <v>222</v>
      </c>
      <c r="S24" s="235">
        <f t="shared" si="8"/>
        <v>121</v>
      </c>
      <c r="T24" s="235">
        <f t="shared" si="8"/>
        <v>102</v>
      </c>
      <c r="U24" s="235" t="e">
        <f t="shared" si="8"/>
        <v>#N/A</v>
      </c>
      <c r="V24" s="235">
        <f t="shared" si="8"/>
        <v>62</v>
      </c>
      <c r="W24" s="235">
        <f t="shared" si="8"/>
        <v>63</v>
      </c>
      <c r="X24" s="235">
        <f t="shared" si="8"/>
        <v>74</v>
      </c>
      <c r="Y24" s="235">
        <f t="shared" si="8"/>
        <v>52</v>
      </c>
      <c r="Z24" s="235">
        <f t="shared" si="8"/>
        <v>35</v>
      </c>
      <c r="AA24" s="235">
        <f t="shared" ca="1" si="8"/>
        <v>97.5</v>
      </c>
      <c r="AB24" s="235" t="e">
        <f t="shared" si="8"/>
        <v>#N/A</v>
      </c>
      <c r="AC24" s="235" t="e">
        <f t="shared" si="8"/>
        <v>#N/A</v>
      </c>
      <c r="AD24" s="235">
        <f t="shared" ca="1" si="8"/>
        <v>458</v>
      </c>
      <c r="AE24" s="235">
        <f t="shared" si="8"/>
        <v>308</v>
      </c>
      <c r="AF24" s="235">
        <f t="shared" si="8"/>
        <v>117</v>
      </c>
      <c r="AG24" s="235">
        <f t="shared" si="8"/>
        <v>293</v>
      </c>
      <c r="AH24" s="235">
        <f t="shared" si="8"/>
        <v>108</v>
      </c>
      <c r="AI24" s="235">
        <f t="shared" si="8"/>
        <v>59</v>
      </c>
      <c r="AJ24" s="235">
        <f t="shared" ref="AJ24:BE24" si="9">SUM(AJ5:AJ12)</f>
        <v>57</v>
      </c>
      <c r="AK24" s="235">
        <f t="shared" si="9"/>
        <v>67</v>
      </c>
      <c r="AL24" s="235">
        <f t="shared" si="9"/>
        <v>34</v>
      </c>
      <c r="AM24" s="235">
        <f t="shared" ca="1" si="9"/>
        <v>41</v>
      </c>
      <c r="AN24" s="235">
        <f t="shared" si="9"/>
        <v>27</v>
      </c>
      <c r="AO24" s="235">
        <f t="shared" si="9"/>
        <v>36</v>
      </c>
      <c r="AP24" s="235">
        <f t="shared" si="9"/>
        <v>89</v>
      </c>
      <c r="AQ24" s="235">
        <f t="shared" si="9"/>
        <v>82</v>
      </c>
      <c r="AR24" s="235">
        <f t="shared" si="9"/>
        <v>49</v>
      </c>
      <c r="AS24" s="235">
        <f t="shared" si="9"/>
        <v>64</v>
      </c>
      <c r="AT24" s="235">
        <f t="shared" si="9"/>
        <v>33</v>
      </c>
      <c r="AU24" s="235" t="e">
        <f t="shared" si="9"/>
        <v>#N/A</v>
      </c>
      <c r="AV24" s="235">
        <f t="shared" si="9"/>
        <v>46</v>
      </c>
      <c r="AW24" s="235">
        <f t="shared" si="9"/>
        <v>90</v>
      </c>
      <c r="AX24" s="235">
        <f t="shared" si="9"/>
        <v>52</v>
      </c>
      <c r="AY24" s="235">
        <f t="shared" si="9"/>
        <v>56</v>
      </c>
      <c r="AZ24" s="235" t="e">
        <f t="shared" si="9"/>
        <v>#N/A</v>
      </c>
      <c r="BA24" s="235" t="e">
        <f>SUM(BA5:BA12)</f>
        <v>#N/A</v>
      </c>
      <c r="BB24" s="235" t="e">
        <f>SUM(BB5:BB12)</f>
        <v>#N/A</v>
      </c>
      <c r="BC24" s="235" t="e">
        <f>SUM(BC5:BC12)</f>
        <v>#N/A</v>
      </c>
      <c r="BD24" s="235" t="e">
        <f>SUM(BD5:BD12)</f>
        <v>#N/A</v>
      </c>
      <c r="BE24" s="235" t="e">
        <f t="shared" si="9"/>
        <v>#N/A</v>
      </c>
      <c r="BH24" s="235">
        <f ca="1">SUM(BH5:BH12)</f>
        <v>4639</v>
      </c>
    </row>
    <row r="25" spans="1:60" x14ac:dyDescent="0.25">
      <c r="A25" s="235" t="s">
        <v>22</v>
      </c>
      <c r="D25" s="235" t="e">
        <f t="shared" ref="D25:AI25" si="10">SUM(D15:D22)</f>
        <v>#N/A</v>
      </c>
      <c r="E25" s="235">
        <f t="shared" ca="1" si="10"/>
        <v>156.5</v>
      </c>
      <c r="F25" s="235">
        <f t="shared" si="10"/>
        <v>146</v>
      </c>
      <c r="G25" s="235">
        <f t="shared" si="10"/>
        <v>81</v>
      </c>
      <c r="H25" s="235">
        <f t="shared" si="10"/>
        <v>258</v>
      </c>
      <c r="I25" s="235">
        <f t="shared" si="10"/>
        <v>197</v>
      </c>
      <c r="J25" s="235">
        <f t="shared" si="10"/>
        <v>49</v>
      </c>
      <c r="K25" s="235" t="e">
        <f t="shared" si="10"/>
        <v>#N/A</v>
      </c>
      <c r="L25" s="235">
        <f t="shared" si="10"/>
        <v>59</v>
      </c>
      <c r="M25" s="235">
        <f t="shared" si="10"/>
        <v>89</v>
      </c>
      <c r="N25" s="235">
        <f t="shared" si="10"/>
        <v>94</v>
      </c>
      <c r="O25" s="235">
        <f t="shared" ca="1" si="10"/>
        <v>558</v>
      </c>
      <c r="P25" s="235">
        <f t="shared" si="10"/>
        <v>207</v>
      </c>
      <c r="Q25" s="235">
        <f t="shared" si="10"/>
        <v>379</v>
      </c>
      <c r="R25" s="235">
        <f t="shared" si="10"/>
        <v>343</v>
      </c>
      <c r="S25" s="235">
        <f t="shared" si="10"/>
        <v>261</v>
      </c>
      <c r="T25" s="235">
        <f t="shared" si="10"/>
        <v>110</v>
      </c>
      <c r="U25" s="235">
        <f t="shared" si="10"/>
        <v>113</v>
      </c>
      <c r="V25" s="235">
        <f t="shared" si="10"/>
        <v>115</v>
      </c>
      <c r="W25" s="235">
        <f t="shared" si="10"/>
        <v>99</v>
      </c>
      <c r="X25" s="235">
        <f t="shared" si="10"/>
        <v>77</v>
      </c>
      <c r="Y25" s="235">
        <f t="shared" si="10"/>
        <v>97</v>
      </c>
      <c r="Z25" s="235" t="e">
        <f t="shared" si="10"/>
        <v>#N/A</v>
      </c>
      <c r="AA25" s="235">
        <f t="shared" ca="1" si="10"/>
        <v>158</v>
      </c>
      <c r="AB25" s="235">
        <f t="shared" si="10"/>
        <v>360</v>
      </c>
      <c r="AC25" s="235">
        <f t="shared" si="10"/>
        <v>132</v>
      </c>
      <c r="AD25" s="235">
        <f t="shared" ca="1" si="10"/>
        <v>514</v>
      </c>
      <c r="AE25" s="235">
        <f t="shared" si="10"/>
        <v>365</v>
      </c>
      <c r="AF25" s="235">
        <f t="shared" si="10"/>
        <v>170</v>
      </c>
      <c r="AG25" s="235">
        <f t="shared" si="10"/>
        <v>307</v>
      </c>
      <c r="AH25" s="235">
        <f t="shared" si="10"/>
        <v>155</v>
      </c>
      <c r="AI25" s="235">
        <f t="shared" si="10"/>
        <v>114</v>
      </c>
      <c r="AJ25" s="235">
        <f t="shared" ref="AJ25:BE25" si="11">SUM(AJ15:AJ22)</f>
        <v>67</v>
      </c>
      <c r="AK25" s="235">
        <f t="shared" si="11"/>
        <v>93</v>
      </c>
      <c r="AL25" s="235">
        <f t="shared" si="11"/>
        <v>55</v>
      </c>
      <c r="AM25" s="235">
        <f t="shared" ca="1" si="11"/>
        <v>67</v>
      </c>
      <c r="AN25" s="235">
        <f t="shared" si="11"/>
        <v>37</v>
      </c>
      <c r="AO25" s="235" t="e">
        <f t="shared" si="11"/>
        <v>#N/A</v>
      </c>
      <c r="AP25" s="235">
        <f t="shared" si="11"/>
        <v>180</v>
      </c>
      <c r="AQ25" s="235">
        <f t="shared" si="11"/>
        <v>60</v>
      </c>
      <c r="AR25" s="235">
        <f t="shared" si="11"/>
        <v>58</v>
      </c>
      <c r="AS25" s="235" t="e">
        <f t="shared" si="11"/>
        <v>#N/A</v>
      </c>
      <c r="AT25" s="235">
        <f t="shared" si="11"/>
        <v>62</v>
      </c>
      <c r="AU25" s="235">
        <f t="shared" si="11"/>
        <v>49</v>
      </c>
      <c r="AV25" s="235">
        <f t="shared" si="11"/>
        <v>34</v>
      </c>
      <c r="AW25" s="235">
        <f t="shared" si="11"/>
        <v>149</v>
      </c>
      <c r="AX25" s="235">
        <f t="shared" si="11"/>
        <v>83</v>
      </c>
      <c r="AY25" s="235">
        <f t="shared" si="11"/>
        <v>49</v>
      </c>
      <c r="AZ25" s="235" t="e">
        <f t="shared" si="11"/>
        <v>#N/A</v>
      </c>
      <c r="BA25" s="235" t="e">
        <f>SUM(BA15:BA22)</f>
        <v>#N/A</v>
      </c>
      <c r="BB25" s="235" t="e">
        <f>SUM(BB15:BB22)</f>
        <v>#N/A</v>
      </c>
      <c r="BC25" s="235" t="e">
        <f>SUM(BC15:BC22)</f>
        <v>#N/A</v>
      </c>
      <c r="BD25" s="235" t="e">
        <f>SUM(BD15:BD22)</f>
        <v>#N/A</v>
      </c>
      <c r="BE25" s="235" t="e">
        <f t="shared" si="11"/>
        <v>#N/A</v>
      </c>
      <c r="BH25" s="235">
        <f ca="1">SUM(BH15:BH22)</f>
        <v>6806.5</v>
      </c>
    </row>
    <row r="26" spans="1:60" x14ac:dyDescent="0.25">
      <c r="A26" s="235" t="s">
        <v>57</v>
      </c>
      <c r="D26" s="235">
        <f>SUMIF(D24:D25,"&gt;0")</f>
        <v>58</v>
      </c>
      <c r="E26" s="235">
        <f ca="1">SUMIF(E24:E25,"&gt;0")</f>
        <v>254.5</v>
      </c>
      <c r="F26" s="235">
        <f t="shared" ref="F26:BE26" si="12">SUMIF(F24:F25,"&gt;0")</f>
        <v>244</v>
      </c>
      <c r="G26" s="235">
        <f t="shared" si="12"/>
        <v>120</v>
      </c>
      <c r="H26" s="235">
        <f t="shared" si="12"/>
        <v>405</v>
      </c>
      <c r="I26" s="235">
        <f t="shared" si="12"/>
        <v>312</v>
      </c>
      <c r="J26" s="235">
        <f t="shared" si="12"/>
        <v>80</v>
      </c>
      <c r="K26" s="235">
        <f t="shared" si="12"/>
        <v>225</v>
      </c>
      <c r="L26" s="235">
        <f t="shared" si="12"/>
        <v>112</v>
      </c>
      <c r="M26" s="235">
        <f t="shared" ca="1" si="12"/>
        <v>210.5</v>
      </c>
      <c r="N26" s="235">
        <f t="shared" si="12"/>
        <v>160</v>
      </c>
      <c r="O26" s="235">
        <f t="shared" ca="1" si="12"/>
        <v>865</v>
      </c>
      <c r="P26" s="235">
        <f t="shared" ca="1" si="12"/>
        <v>291</v>
      </c>
      <c r="Q26" s="235">
        <f t="shared" si="12"/>
        <v>581</v>
      </c>
      <c r="R26" s="235">
        <f t="shared" si="12"/>
        <v>565</v>
      </c>
      <c r="S26" s="235">
        <f t="shared" si="12"/>
        <v>382</v>
      </c>
      <c r="T26" s="235">
        <f t="shared" si="12"/>
        <v>212</v>
      </c>
      <c r="U26" s="235">
        <f t="shared" si="12"/>
        <v>113</v>
      </c>
      <c r="V26" s="235">
        <f t="shared" si="12"/>
        <v>177</v>
      </c>
      <c r="W26" s="235">
        <f t="shared" si="12"/>
        <v>162</v>
      </c>
      <c r="X26" s="235">
        <f t="shared" si="12"/>
        <v>151</v>
      </c>
      <c r="Y26" s="235">
        <f t="shared" si="12"/>
        <v>149</v>
      </c>
      <c r="Z26" s="235">
        <f t="shared" si="12"/>
        <v>35</v>
      </c>
      <c r="AA26" s="235">
        <f t="shared" ca="1" si="12"/>
        <v>255.5</v>
      </c>
      <c r="AB26" s="235">
        <f t="shared" si="12"/>
        <v>360</v>
      </c>
      <c r="AC26" s="235">
        <f t="shared" si="12"/>
        <v>132</v>
      </c>
      <c r="AD26" s="235">
        <f t="shared" ca="1" si="12"/>
        <v>972</v>
      </c>
      <c r="AE26" s="235">
        <f t="shared" si="12"/>
        <v>673</v>
      </c>
      <c r="AF26" s="235">
        <f t="shared" si="12"/>
        <v>287</v>
      </c>
      <c r="AG26" s="235">
        <f t="shared" si="12"/>
        <v>600</v>
      </c>
      <c r="AH26" s="235">
        <f t="shared" si="12"/>
        <v>263</v>
      </c>
      <c r="AI26" s="235">
        <f t="shared" si="12"/>
        <v>173</v>
      </c>
      <c r="AJ26" s="235">
        <f t="shared" si="12"/>
        <v>124</v>
      </c>
      <c r="AK26" s="235">
        <f t="shared" si="12"/>
        <v>160</v>
      </c>
      <c r="AL26" s="235">
        <f t="shared" si="12"/>
        <v>89</v>
      </c>
      <c r="AM26" s="235">
        <f t="shared" ca="1" si="12"/>
        <v>108</v>
      </c>
      <c r="AN26" s="235">
        <f t="shared" si="12"/>
        <v>64</v>
      </c>
      <c r="AO26" s="235">
        <f t="shared" si="12"/>
        <v>36</v>
      </c>
      <c r="AP26" s="235">
        <f t="shared" si="12"/>
        <v>269</v>
      </c>
      <c r="AQ26" s="235">
        <f t="shared" si="12"/>
        <v>142</v>
      </c>
      <c r="AR26" s="235">
        <f t="shared" si="12"/>
        <v>107</v>
      </c>
      <c r="AS26" s="235">
        <f t="shared" si="12"/>
        <v>64</v>
      </c>
      <c r="AT26" s="235">
        <f t="shared" si="12"/>
        <v>95</v>
      </c>
      <c r="AU26" s="235">
        <f t="shared" si="12"/>
        <v>49</v>
      </c>
      <c r="AV26" s="235">
        <f t="shared" si="12"/>
        <v>80</v>
      </c>
      <c r="AW26" s="235">
        <f t="shared" si="12"/>
        <v>239</v>
      </c>
      <c r="AX26" s="235">
        <f t="shared" si="12"/>
        <v>135</v>
      </c>
      <c r="AY26" s="235">
        <f t="shared" si="12"/>
        <v>105</v>
      </c>
      <c r="AZ26" s="235">
        <f t="shared" si="12"/>
        <v>0</v>
      </c>
      <c r="BA26" s="235">
        <f t="shared" si="12"/>
        <v>0</v>
      </c>
      <c r="BB26" s="235">
        <f t="shared" si="12"/>
        <v>0</v>
      </c>
      <c r="BC26" s="235">
        <f t="shared" si="12"/>
        <v>0</v>
      </c>
      <c r="BD26" s="235">
        <f t="shared" si="12"/>
        <v>0</v>
      </c>
      <c r="BE26" s="235">
        <f t="shared" si="12"/>
        <v>0</v>
      </c>
      <c r="BH26" s="235">
        <f ca="1">SUM(BH24:BH25)</f>
        <v>11445.5</v>
      </c>
    </row>
    <row r="28" spans="1:60" x14ac:dyDescent="0.25">
      <c r="A28" s="235" t="s">
        <v>49</v>
      </c>
      <c r="D28" s="235" t="e">
        <f t="shared" ref="D28:AI28" si="13">IF(AND(D24&gt;0,D25&gt;0),D26,0)</f>
        <v>#N/A</v>
      </c>
      <c r="E28" s="235">
        <f t="shared" ca="1" si="13"/>
        <v>254.5</v>
      </c>
      <c r="F28" s="235">
        <f t="shared" si="13"/>
        <v>244</v>
      </c>
      <c r="G28" s="235">
        <f t="shared" si="13"/>
        <v>120</v>
      </c>
      <c r="H28" s="235">
        <f t="shared" si="13"/>
        <v>405</v>
      </c>
      <c r="I28" s="235">
        <f t="shared" si="13"/>
        <v>312</v>
      </c>
      <c r="J28" s="235">
        <f t="shared" si="13"/>
        <v>80</v>
      </c>
      <c r="K28" s="235" t="e">
        <f t="shared" si="13"/>
        <v>#N/A</v>
      </c>
      <c r="L28" s="235">
        <f t="shared" si="13"/>
        <v>112</v>
      </c>
      <c r="M28" s="235">
        <f t="shared" ca="1" si="13"/>
        <v>210.5</v>
      </c>
      <c r="N28" s="235">
        <f t="shared" si="13"/>
        <v>160</v>
      </c>
      <c r="O28" s="235">
        <f t="shared" ca="1" si="13"/>
        <v>865</v>
      </c>
      <c r="P28" s="235">
        <f t="shared" ca="1" si="13"/>
        <v>291</v>
      </c>
      <c r="Q28" s="235">
        <f t="shared" si="13"/>
        <v>581</v>
      </c>
      <c r="R28" s="235">
        <f t="shared" si="13"/>
        <v>565</v>
      </c>
      <c r="S28" s="235">
        <f t="shared" si="13"/>
        <v>382</v>
      </c>
      <c r="T28" s="235">
        <f t="shared" si="13"/>
        <v>212</v>
      </c>
      <c r="U28" s="235" t="e">
        <f t="shared" si="13"/>
        <v>#N/A</v>
      </c>
      <c r="V28" s="235">
        <f t="shared" si="13"/>
        <v>177</v>
      </c>
      <c r="W28" s="235">
        <f t="shared" si="13"/>
        <v>162</v>
      </c>
      <c r="X28" s="235">
        <f t="shared" si="13"/>
        <v>151</v>
      </c>
      <c r="Y28" s="235">
        <f t="shared" si="13"/>
        <v>149</v>
      </c>
      <c r="Z28" s="235" t="e">
        <f t="shared" si="13"/>
        <v>#N/A</v>
      </c>
      <c r="AA28" s="235">
        <f t="shared" ca="1" si="13"/>
        <v>255.5</v>
      </c>
      <c r="AB28" s="235" t="e">
        <f t="shared" si="13"/>
        <v>#N/A</v>
      </c>
      <c r="AC28" s="235" t="e">
        <f t="shared" si="13"/>
        <v>#N/A</v>
      </c>
      <c r="AD28" s="235">
        <f t="shared" ca="1" si="13"/>
        <v>972</v>
      </c>
      <c r="AE28" s="235">
        <f t="shared" si="13"/>
        <v>673</v>
      </c>
      <c r="AF28" s="235">
        <f t="shared" si="13"/>
        <v>287</v>
      </c>
      <c r="AG28" s="235">
        <f t="shared" si="13"/>
        <v>600</v>
      </c>
      <c r="AH28" s="235">
        <f t="shared" si="13"/>
        <v>263</v>
      </c>
      <c r="AI28" s="235">
        <f t="shared" si="13"/>
        <v>173</v>
      </c>
      <c r="AJ28" s="235">
        <f t="shared" ref="AJ28:BE28" si="14">IF(AND(AJ24&gt;0,AJ25&gt;0),AJ26,0)</f>
        <v>124</v>
      </c>
      <c r="AK28" s="235">
        <f t="shared" si="14"/>
        <v>160</v>
      </c>
      <c r="AL28" s="235">
        <f t="shared" si="14"/>
        <v>89</v>
      </c>
      <c r="AM28" s="235">
        <f t="shared" ca="1" si="14"/>
        <v>108</v>
      </c>
      <c r="AN28" s="235">
        <f t="shared" si="14"/>
        <v>64</v>
      </c>
      <c r="AO28" s="235" t="e">
        <f t="shared" si="14"/>
        <v>#N/A</v>
      </c>
      <c r="AP28" s="235">
        <f t="shared" si="14"/>
        <v>269</v>
      </c>
      <c r="AQ28" s="235">
        <f t="shared" si="14"/>
        <v>142</v>
      </c>
      <c r="AR28" s="235">
        <f t="shared" si="14"/>
        <v>107</v>
      </c>
      <c r="AS28" s="235" t="e">
        <f t="shared" si="14"/>
        <v>#N/A</v>
      </c>
      <c r="AT28" s="235">
        <f t="shared" si="14"/>
        <v>95</v>
      </c>
      <c r="AU28" s="235" t="e">
        <f t="shared" si="14"/>
        <v>#N/A</v>
      </c>
      <c r="AV28" s="235">
        <f t="shared" si="14"/>
        <v>80</v>
      </c>
      <c r="AW28" s="235">
        <f t="shared" si="14"/>
        <v>239</v>
      </c>
      <c r="AX28" s="235">
        <f t="shared" si="14"/>
        <v>135</v>
      </c>
      <c r="AY28" s="235">
        <f t="shared" si="14"/>
        <v>105</v>
      </c>
      <c r="AZ28" s="235" t="e">
        <f t="shared" si="14"/>
        <v>#N/A</v>
      </c>
      <c r="BA28" s="235" t="e">
        <f>IF(AND(BA24&gt;0,BA25&gt;0),BA26,0)</f>
        <v>#N/A</v>
      </c>
      <c r="BB28" s="235" t="e">
        <f>IF(AND(BB24&gt;0,BB25&gt;0),BB26,0)</f>
        <v>#N/A</v>
      </c>
      <c r="BC28" s="235" t="e">
        <f>IF(AND(BC24&gt;0,BC25&gt;0),BC26,0)</f>
        <v>#N/A</v>
      </c>
      <c r="BD28" s="235" t="e">
        <f>IF(AND(BD24&gt;0,BD25&gt;0),BD26,0)</f>
        <v>#N/A</v>
      </c>
      <c r="BE28" s="235" t="e">
        <f t="shared" si="14"/>
        <v>#N/A</v>
      </c>
      <c r="BH28" s="235">
        <f ca="1">SUMIF(D28:BE28,"&gt;0")</f>
        <v>10373.5</v>
      </c>
    </row>
    <row r="29" spans="1:60" x14ac:dyDescent="0.25">
      <c r="A29" s="235" t="s">
        <v>65</v>
      </c>
      <c r="B29" s="235" t="s">
        <v>649</v>
      </c>
      <c r="C29" s="235">
        <f>COUNTIF(D29:BE29,"&gt;"&amp;1)</f>
        <v>6</v>
      </c>
      <c r="D29" s="235">
        <f>IF(MOD(COUNTIF(Data!$T:$T,"="&amp;D$4&amp;$A29),32)=0,COUNTIF(Data!$T:$T,"="&amp;D$4&amp;$A29)/32,"_"&amp;COUNTIF(Data!$T:$T,"="&amp;D$4&amp;$A29))</f>
        <v>1</v>
      </c>
      <c r="E29" s="235">
        <f>IF(MOD(COUNTIF(Data!$T:$T,"="&amp;E$4&amp;$A29),32)=0,COUNTIF(Data!$T:$T,"="&amp;E$4&amp;$A29)/32,"_"&amp;COUNTIF(Data!$T:$T,"="&amp;E$4&amp;$A29))</f>
        <v>1</v>
      </c>
      <c r="F29" s="235">
        <f>IF(MOD(COUNTIF(Data!$T:$T,"="&amp;F$4&amp;$A29),32)=0,COUNTIF(Data!$T:$T,"="&amp;F$4&amp;$A29)/32,"_"&amp;COUNTIF(Data!$T:$T,"="&amp;F$4&amp;$A29))</f>
        <v>1</v>
      </c>
      <c r="G29" s="235">
        <f>IF(MOD(COUNTIF(Data!$T:$T,"="&amp;G$4&amp;$A29),32)=0,COUNTIF(Data!$T:$T,"="&amp;G$4&amp;$A29)/32,"_"&amp;COUNTIF(Data!$T:$T,"="&amp;G$4&amp;$A29))</f>
        <v>1</v>
      </c>
      <c r="H29" s="235">
        <f>IF(MOD(COUNTIF(Data!$T:$T,"="&amp;H$4&amp;$A29),32)=0,COUNTIF(Data!$T:$T,"="&amp;H$4&amp;$A29)/32,"_"&amp;COUNTIF(Data!$T:$T,"="&amp;H$4&amp;$A29))</f>
        <v>1</v>
      </c>
      <c r="I29" s="235">
        <f>IF(MOD(COUNTIF(Data!$T:$T,"="&amp;I$4&amp;$A29),32)=0,COUNTIF(Data!$T:$T,"="&amp;I$4&amp;$A29)/32,"_"&amp;COUNTIF(Data!$T:$T,"="&amp;I$4&amp;$A29))</f>
        <v>1</v>
      </c>
      <c r="J29" s="235">
        <f>IF(MOD(COUNTIF(Data!$T:$T,"="&amp;J$4&amp;$A29),32)=0,COUNTIF(Data!$T:$T,"="&amp;J$4&amp;$A29)/32,"_"&amp;COUNTIF(Data!$T:$T,"="&amp;J$4&amp;$A29))</f>
        <v>1</v>
      </c>
      <c r="K29" s="235">
        <f>IF(MOD(COUNTIF(Data!$T:$T,"="&amp;K$4&amp;$A29),32)=0,COUNTIF(Data!$T:$T,"="&amp;K$4&amp;$A29)/32,"_"&amp;COUNTIF(Data!$T:$T,"="&amp;K$4&amp;$A29))</f>
        <v>1</v>
      </c>
      <c r="L29" s="235">
        <f>IF(MOD(COUNTIF(Data!$T:$T,"="&amp;L$4&amp;$A29),32)=0,COUNTIF(Data!$T:$T,"="&amp;L$4&amp;$A29)/32,"_"&amp;COUNTIF(Data!$T:$T,"="&amp;L$4&amp;$A29))</f>
        <v>1</v>
      </c>
      <c r="M29" s="235">
        <f>IF(MOD(COUNTIF(Data!$T:$T,"="&amp;M$4&amp;$A29),32)=0,COUNTIF(Data!$T:$T,"="&amp;M$4&amp;$A29)/32,"_"&amp;COUNTIF(Data!$T:$T,"="&amp;M$4&amp;$A29))</f>
        <v>2</v>
      </c>
      <c r="N29" s="235">
        <f>IF(MOD(COUNTIF(Data!$T:$T,"="&amp;N$4&amp;$A29),32)=0,COUNTIF(Data!$T:$T,"="&amp;N$4&amp;$A29)/32,"_"&amp;COUNTIF(Data!$T:$T,"="&amp;N$4&amp;$A29))</f>
        <v>1</v>
      </c>
      <c r="O29" s="235">
        <f>IF(MOD(COUNTIF(Data!$T:$T,"="&amp;O$4&amp;$A29),32)=0,COUNTIF(Data!$T:$T,"="&amp;O$4&amp;$A29)/32,"_"&amp;COUNTIF(Data!$T:$T,"="&amp;O$4&amp;$A29))</f>
        <v>3</v>
      </c>
      <c r="P29" s="235">
        <f>IF(MOD(COUNTIF(Data!$T:$T,"="&amp;P$4&amp;$A29),32)=0,COUNTIF(Data!$T:$T,"="&amp;P$4&amp;$A29)/32,"_"&amp;COUNTIF(Data!$T:$T,"="&amp;P$4&amp;$A29))</f>
        <v>2</v>
      </c>
      <c r="Q29" s="235">
        <f>IF(MOD(COUNTIF(Data!$T:$T,"="&amp;Q$4&amp;$A29),32)=0,COUNTIF(Data!$T:$T,"="&amp;Q$4&amp;$A29)/32,"_"&amp;COUNTIF(Data!$T:$T,"="&amp;Q$4&amp;$A29))</f>
        <v>1</v>
      </c>
      <c r="R29" s="235">
        <f>IF(MOD(COUNTIF(Data!$T:$T,"="&amp;R$4&amp;$A29),32)=0,COUNTIF(Data!$T:$T,"="&amp;R$4&amp;$A29)/32,"_"&amp;COUNTIF(Data!$T:$T,"="&amp;R$4&amp;$A29))</f>
        <v>1</v>
      </c>
      <c r="S29" s="235">
        <f>IF(MOD(COUNTIF(Data!$T:$T,"="&amp;S$4&amp;$A29),32)=0,COUNTIF(Data!$T:$T,"="&amp;S$4&amp;$A29)/32,"_"&amp;COUNTIF(Data!$T:$T,"="&amp;S$4&amp;$A29))</f>
        <v>1</v>
      </c>
      <c r="T29" s="235">
        <f>IF(MOD(COUNTIF(Data!$T:$T,"="&amp;T$4&amp;$A29),32)=0,COUNTIF(Data!$T:$T,"="&amp;T$4&amp;$A29)/32,"_"&amp;COUNTIF(Data!$T:$T,"="&amp;T$4&amp;$A29))</f>
        <v>1</v>
      </c>
      <c r="U29" s="235">
        <f>IF(MOD(COUNTIF(Data!$T:$T,"="&amp;U$4&amp;$A29),32)=0,COUNTIF(Data!$T:$T,"="&amp;U$4&amp;$A29)/32,"_"&amp;COUNTIF(Data!$T:$T,"="&amp;U$4&amp;$A29))</f>
        <v>0</v>
      </c>
      <c r="V29" s="235">
        <f>IF(MOD(COUNTIF(Data!$T:$T,"="&amp;V$4&amp;$A29),32)=0,COUNTIF(Data!$T:$T,"="&amp;V$4&amp;$A29)/32,"_"&amp;COUNTIF(Data!$T:$T,"="&amp;V$4&amp;$A29))</f>
        <v>1</v>
      </c>
      <c r="W29" s="235">
        <f>IF(MOD(COUNTIF(Data!$T:$T,"="&amp;W$4&amp;$A29),32)=0,COUNTIF(Data!$T:$T,"="&amp;W$4&amp;$A29)/32,"_"&amp;COUNTIF(Data!$T:$T,"="&amp;W$4&amp;$A29))</f>
        <v>1</v>
      </c>
      <c r="X29" s="235">
        <f>IF(MOD(COUNTIF(Data!$T:$T,"="&amp;X$4&amp;$A29),32)=0,COUNTIF(Data!$T:$T,"="&amp;X$4&amp;$A29)/32,"_"&amp;COUNTIF(Data!$T:$T,"="&amp;X$4&amp;$A29))</f>
        <v>1</v>
      </c>
      <c r="Y29" s="235">
        <f>IF(MOD(COUNTIF(Data!$T:$T,"="&amp;Y$4&amp;$A29),32)=0,COUNTIF(Data!$T:$T,"="&amp;Y$4&amp;$A29)/32,"_"&amp;COUNTIF(Data!$T:$T,"="&amp;Y$4&amp;$A29))</f>
        <v>1</v>
      </c>
      <c r="Z29" s="235">
        <f>IF(MOD(COUNTIF(Data!$T:$T,"="&amp;Z$4&amp;$A29),32)=0,COUNTIF(Data!$T:$T,"="&amp;Z$4&amp;$A29)/32,"_"&amp;COUNTIF(Data!$T:$T,"="&amp;Z$4&amp;$A29))</f>
        <v>1</v>
      </c>
      <c r="AA29" s="235">
        <f>IF(MOD(COUNTIF(Data!$T:$T,"="&amp;AA$4&amp;$A29),32)=0,COUNTIF(Data!$T:$T,"="&amp;AA$4&amp;$A29)/32,"_"&amp;COUNTIF(Data!$T:$T,"="&amp;AA$4&amp;$A29))</f>
        <v>2</v>
      </c>
      <c r="AB29" s="235">
        <f>IF(MOD(COUNTIF(Data!$T:$T,"="&amp;AB$4&amp;$A29),32)=0,COUNTIF(Data!$T:$T,"="&amp;AB$4&amp;$A29)/32,"_"&amp;COUNTIF(Data!$T:$T,"="&amp;AB$4&amp;$A29))</f>
        <v>0</v>
      </c>
      <c r="AC29" s="235">
        <f>IF(MOD(COUNTIF(Data!$T:$T,"="&amp;AC$4&amp;$A29),32)=0,COUNTIF(Data!$T:$T,"="&amp;AC$4&amp;$A29)/32,"_"&amp;COUNTIF(Data!$T:$T,"="&amp;AC$4&amp;$A29))</f>
        <v>0</v>
      </c>
      <c r="AD29" s="235">
        <f>IF(MOD(COUNTIF(Data!$T:$T,"="&amp;AD$4&amp;$A29),32)=0,COUNTIF(Data!$T:$T,"="&amp;AD$4&amp;$A29)/32,"_"&amp;COUNTIF(Data!$T:$T,"="&amp;AD$4&amp;$A29))</f>
        <v>2</v>
      </c>
      <c r="AE29" s="235">
        <f>IF(MOD(COUNTIF(Data!$T:$T,"="&amp;AE$4&amp;$A29),32)=0,COUNTIF(Data!$T:$T,"="&amp;AE$4&amp;$A29)/32,"_"&amp;COUNTIF(Data!$T:$T,"="&amp;AE$4&amp;$A29))</f>
        <v>1</v>
      </c>
      <c r="AF29" s="235">
        <f>IF(MOD(COUNTIF(Data!$T:$T,"="&amp;AF$4&amp;$A29),32)=0,COUNTIF(Data!$T:$T,"="&amp;AF$4&amp;$A29)/32,"_"&amp;COUNTIF(Data!$T:$T,"="&amp;AF$4&amp;$A29))</f>
        <v>1</v>
      </c>
      <c r="AG29" s="235">
        <f>IF(MOD(COUNTIF(Data!$T:$T,"="&amp;AG$4&amp;$A29),32)=0,COUNTIF(Data!$T:$T,"="&amp;AG$4&amp;$A29)/32,"_"&amp;COUNTIF(Data!$T:$T,"="&amp;AG$4&amp;$A29))</f>
        <v>1</v>
      </c>
      <c r="AH29" s="235">
        <f>IF(MOD(COUNTIF(Data!$T:$T,"="&amp;AH$4&amp;$A29),32)=0,COUNTIF(Data!$T:$T,"="&amp;AH$4&amp;$A29)/32,"_"&amp;COUNTIF(Data!$T:$T,"="&amp;AH$4&amp;$A29))</f>
        <v>1</v>
      </c>
      <c r="AI29" s="235">
        <f>IF(MOD(COUNTIF(Data!$T:$T,"="&amp;AI$4&amp;$A29),32)=0,COUNTIF(Data!$T:$T,"="&amp;AI$4&amp;$A29)/32,"_"&amp;COUNTIF(Data!$T:$T,"="&amp;AI$4&amp;$A29))</f>
        <v>1</v>
      </c>
      <c r="AJ29" s="235">
        <f>IF(MOD(COUNTIF(Data!$T:$T,"="&amp;AJ$4&amp;$A29),32)=0,COUNTIF(Data!$T:$T,"="&amp;AJ$4&amp;$A29)/32,"_"&amp;COUNTIF(Data!$T:$T,"="&amp;AJ$4&amp;$A29))</f>
        <v>1</v>
      </c>
      <c r="AK29" s="235">
        <f>IF(MOD(COUNTIF(Data!$T:$T,"="&amp;AK$4&amp;$A29),32)=0,COUNTIF(Data!$T:$T,"="&amp;AK$4&amp;$A29)/32,"_"&amp;COUNTIF(Data!$T:$T,"="&amp;AK$4&amp;$A29))</f>
        <v>1</v>
      </c>
      <c r="AL29" s="235">
        <f>IF(MOD(COUNTIF(Data!$T:$T,"="&amp;AL$4&amp;$A29),32)=0,COUNTIF(Data!$T:$T,"="&amp;AL$4&amp;$A29)/32,"_"&amp;COUNTIF(Data!$T:$T,"="&amp;AL$4&amp;$A29))</f>
        <v>1</v>
      </c>
      <c r="AM29" s="235">
        <f>IF(MOD(COUNTIF(Data!$T:$T,"="&amp;AM$4&amp;$A29),32)=0,COUNTIF(Data!$T:$T,"="&amp;AM$4&amp;$A29)/32,"_"&amp;COUNTIF(Data!$T:$T,"="&amp;AM$4&amp;$A29))</f>
        <v>2</v>
      </c>
      <c r="AN29" s="235">
        <f>IF(MOD(COUNTIF(Data!$T:$T,"="&amp;AN$4&amp;$A29),32)=0,COUNTIF(Data!$T:$T,"="&amp;AN$4&amp;$A29)/32,"_"&amp;COUNTIF(Data!$T:$T,"="&amp;AN$4&amp;$A29))</f>
        <v>1</v>
      </c>
      <c r="AO29" s="235">
        <f>IF(MOD(COUNTIF(Data!$T:$T,"="&amp;AO$4&amp;$A29),32)=0,COUNTIF(Data!$T:$T,"="&amp;AO$4&amp;$A29)/32,"_"&amp;COUNTIF(Data!$T:$T,"="&amp;AO$4&amp;$A29))</f>
        <v>1</v>
      </c>
      <c r="AP29" s="235">
        <f>IF(MOD(COUNTIF(Data!$T:$T,"="&amp;AP$4&amp;$A29),32)=0,COUNTIF(Data!$T:$T,"="&amp;AP$4&amp;$A29)/32,"_"&amp;COUNTIF(Data!$T:$T,"="&amp;AP$4&amp;$A29))</f>
        <v>1</v>
      </c>
      <c r="AQ29" s="235">
        <f>IF(MOD(COUNTIF(Data!$T:$T,"="&amp;AQ$4&amp;$A29),32)=0,COUNTIF(Data!$T:$T,"="&amp;AQ$4&amp;$A29)/32,"_"&amp;COUNTIF(Data!$T:$T,"="&amp;AQ$4&amp;$A29))</f>
        <v>1</v>
      </c>
      <c r="AR29" s="235">
        <f>IF(MOD(COUNTIF(Data!$T:$T,"="&amp;AR$4&amp;$A29),32)=0,COUNTIF(Data!$T:$T,"="&amp;AR$4&amp;$A29)/32,"_"&amp;COUNTIF(Data!$T:$T,"="&amp;AR$4&amp;$A29))</f>
        <v>1</v>
      </c>
      <c r="AS29" s="235">
        <f>IF(MOD(COUNTIF(Data!$T:$T,"="&amp;AS$4&amp;$A29),32)=0,COUNTIF(Data!$T:$T,"="&amp;AS$4&amp;$A29)/32,"_"&amp;COUNTIF(Data!$T:$T,"="&amp;AS$4&amp;$A29))</f>
        <v>1</v>
      </c>
      <c r="AT29" s="235">
        <f>IF(MOD(COUNTIF(Data!$T:$T,"="&amp;AT$4&amp;$A29),32)=0,COUNTIF(Data!$T:$T,"="&amp;AT$4&amp;$A29)/32,"_"&amp;COUNTIF(Data!$T:$T,"="&amp;AT$4&amp;$A29))</f>
        <v>1</v>
      </c>
      <c r="AU29" s="235">
        <f>IF(MOD(COUNTIF(Data!$T:$T,"="&amp;AU$4&amp;$A29),32)=0,COUNTIF(Data!$T:$T,"="&amp;AU$4&amp;$A29)/32,"_"&amp;COUNTIF(Data!$T:$T,"="&amp;AU$4&amp;$A29))</f>
        <v>0</v>
      </c>
      <c r="AV29" s="235">
        <f>IF(MOD(COUNTIF(Data!$T:$T,"="&amp;AV$4&amp;$A29),32)=0,COUNTIF(Data!$T:$T,"="&amp;AV$4&amp;$A29)/32,"_"&amp;COUNTIF(Data!$T:$T,"="&amp;AV$4&amp;$A29))</f>
        <v>1</v>
      </c>
      <c r="AW29" s="235">
        <f>IF(MOD(COUNTIF(Data!$T:$T,"="&amp;AW$4&amp;$A29),32)=0,COUNTIF(Data!$T:$T,"="&amp;AW$4&amp;$A29)/32,"_"&amp;COUNTIF(Data!$T:$T,"="&amp;AW$4&amp;$A29))</f>
        <v>1</v>
      </c>
      <c r="AX29" s="235">
        <f>IF(MOD(COUNTIF(Data!$T:$T,"="&amp;AX$4&amp;$A29),32)=0,COUNTIF(Data!$T:$T,"="&amp;AX$4&amp;$A29)/32,"_"&amp;COUNTIF(Data!$T:$T,"="&amp;AX$4&amp;$A29))</f>
        <v>1</v>
      </c>
      <c r="AY29" s="235">
        <f>IF(MOD(COUNTIF(Data!$T:$T,"="&amp;AY$4&amp;$A29),32)=0,COUNTIF(Data!$T:$T,"="&amp;AY$4&amp;$A29)/32,"_"&amp;COUNTIF(Data!$T:$T,"="&amp;AY$4&amp;$A29))</f>
        <v>1</v>
      </c>
      <c r="AZ29" s="235">
        <f>IF(MOD(COUNTIF(Data!$T:$T,"="&amp;AZ$4&amp;$A29),32)=0,COUNTIF(Data!$T:$T,"="&amp;AZ$4&amp;$A29)/32,"_"&amp;COUNTIF(Data!$T:$T,"="&amp;AZ$4&amp;$A29))</f>
        <v>0</v>
      </c>
      <c r="BA29" s="235">
        <f>IF(MOD(COUNTIF(Data!$T:$T,"="&amp;BA$4&amp;$A29),32)=0,COUNTIF(Data!$T:$T,"="&amp;BA$4&amp;$A29)/32,"_"&amp;COUNTIF(Data!$T:$T,"="&amp;BA$4&amp;$A29))</f>
        <v>0</v>
      </c>
      <c r="BB29" s="235">
        <f>IF(MOD(COUNTIF(Data!$T:$T,"="&amp;BB$4&amp;$A29),32)=0,COUNTIF(Data!$T:$T,"="&amp;BB$4&amp;$A29)/32,"_"&amp;COUNTIF(Data!$T:$T,"="&amp;BB$4&amp;$A29))</f>
        <v>0</v>
      </c>
      <c r="BC29" s="235">
        <f>IF(MOD(COUNTIF(Data!$T:$T,"="&amp;BC$4&amp;$A29),32)=0,COUNTIF(Data!$T:$T,"="&amp;BC$4&amp;$A29)/32,"_"&amp;COUNTIF(Data!$T:$T,"="&amp;BC$4&amp;$A29))</f>
        <v>0</v>
      </c>
      <c r="BD29" s="235">
        <f>IF(MOD(COUNTIF(Data!$T:$T,"="&amp;BD$4&amp;$A29),32)=0,COUNTIF(Data!$T:$T,"="&amp;BD$4&amp;$A29)/32,"_"&amp;COUNTIF(Data!$T:$T,"="&amp;BD$4&amp;$A29))</f>
        <v>0</v>
      </c>
      <c r="BE29" s="235">
        <f>IF(MOD(COUNTIF(Data!$T:$T,"="&amp;BE$4&amp;$A29),32)=0,COUNTIF(Data!$T:$T,"="&amp;BE$4&amp;$A29)/32,"_"&amp;COUNTIF(Data!$T:$T,"="&amp;BE$4&amp;$A29))</f>
        <v>0</v>
      </c>
    </row>
    <row r="30" spans="1:60" x14ac:dyDescent="0.25">
      <c r="A30" s="235" t="s">
        <v>66</v>
      </c>
      <c r="B30" s="235" t="s">
        <v>649</v>
      </c>
      <c r="C30" s="235">
        <f>COUNTIF(D30:BE30,"&gt;"&amp;1)</f>
        <v>5</v>
      </c>
      <c r="D30" s="235">
        <f>IF(MOD(COUNTIF(Data!$T:$T,"="&amp;D$4&amp;$A30),32)=0,COUNTIF(Data!$T:$T,"="&amp;D$4&amp;$A30)/32,"_"&amp;COUNTIF(Data!$T:$T,"="&amp;D$4&amp;$A30))</f>
        <v>0</v>
      </c>
      <c r="E30" s="235">
        <f>IF(MOD(COUNTIF(Data!$T:$T,"="&amp;E$4&amp;$A30),32)=0,COUNTIF(Data!$T:$T,"="&amp;E$4&amp;$A30)/32,"_"&amp;COUNTIF(Data!$T:$T,"="&amp;E$4&amp;$A30))</f>
        <v>2</v>
      </c>
      <c r="F30" s="235">
        <f>IF(MOD(COUNTIF(Data!$T:$T,"="&amp;F$4&amp;$A30),32)=0,COUNTIF(Data!$T:$T,"="&amp;F$4&amp;$A30)/32,"_"&amp;COUNTIF(Data!$T:$T,"="&amp;F$4&amp;$A30))</f>
        <v>1</v>
      </c>
      <c r="G30" s="235">
        <f>IF(MOD(COUNTIF(Data!$T:$T,"="&amp;G$4&amp;$A30),32)=0,COUNTIF(Data!$T:$T,"="&amp;G$4&amp;$A30)/32,"_"&amp;COUNTIF(Data!$T:$T,"="&amp;G$4&amp;$A30))</f>
        <v>1</v>
      </c>
      <c r="H30" s="235">
        <f>IF(MOD(COUNTIF(Data!$T:$T,"="&amp;H$4&amp;$A30),32)=0,COUNTIF(Data!$T:$T,"="&amp;H$4&amp;$A30)/32,"_"&amp;COUNTIF(Data!$T:$T,"="&amp;H$4&amp;$A30))</f>
        <v>1</v>
      </c>
      <c r="I30" s="235">
        <f>IF(MOD(COUNTIF(Data!$T:$T,"="&amp;I$4&amp;$A30),32)=0,COUNTIF(Data!$T:$T,"="&amp;I$4&amp;$A30)/32,"_"&amp;COUNTIF(Data!$T:$T,"="&amp;I$4&amp;$A30))</f>
        <v>1</v>
      </c>
      <c r="J30" s="235">
        <f>IF(MOD(COUNTIF(Data!$T:$T,"="&amp;J$4&amp;$A30),32)=0,COUNTIF(Data!$T:$T,"="&amp;J$4&amp;$A30)/32,"_"&amp;COUNTIF(Data!$T:$T,"="&amp;J$4&amp;$A30))</f>
        <v>1</v>
      </c>
      <c r="K30" s="235">
        <f>IF(MOD(COUNTIF(Data!$T:$T,"="&amp;K$4&amp;$A30),32)=0,COUNTIF(Data!$T:$T,"="&amp;K$4&amp;$A30)/32,"_"&amp;COUNTIF(Data!$T:$T,"="&amp;K$4&amp;$A30))</f>
        <v>0</v>
      </c>
      <c r="L30" s="235">
        <f>IF(MOD(COUNTIF(Data!$T:$T,"="&amp;L$4&amp;$A30),32)=0,COUNTIF(Data!$T:$T,"="&amp;L$4&amp;$A30)/32,"_"&amp;COUNTIF(Data!$T:$T,"="&amp;L$4&amp;$A30))</f>
        <v>1</v>
      </c>
      <c r="M30" s="235">
        <f>IF(MOD(COUNTIF(Data!$T:$T,"="&amp;M$4&amp;$A30),32)=0,COUNTIF(Data!$T:$T,"="&amp;M$4&amp;$A30)/32,"_"&amp;COUNTIF(Data!$T:$T,"="&amp;M$4&amp;$A30))</f>
        <v>1</v>
      </c>
      <c r="N30" s="235">
        <f>IF(MOD(COUNTIF(Data!$T:$T,"="&amp;N$4&amp;$A30),32)=0,COUNTIF(Data!$T:$T,"="&amp;N$4&amp;$A30)/32,"_"&amp;COUNTIF(Data!$T:$T,"="&amp;N$4&amp;$A30))</f>
        <v>1</v>
      </c>
      <c r="O30" s="235">
        <f>IF(MOD(COUNTIF(Data!$T:$T,"="&amp;O$4&amp;$A30),32)=0,COUNTIF(Data!$T:$T,"="&amp;O$4&amp;$A30)/32,"_"&amp;COUNTIF(Data!$T:$T,"="&amp;O$4&amp;$A30))</f>
        <v>2</v>
      </c>
      <c r="P30" s="235">
        <f>IF(MOD(COUNTIF(Data!$T:$T,"="&amp;P$4&amp;$A30),32)=0,COUNTIF(Data!$T:$T,"="&amp;P$4&amp;$A30)/32,"_"&amp;COUNTIF(Data!$T:$T,"="&amp;P$4&amp;$A30))</f>
        <v>1</v>
      </c>
      <c r="Q30" s="235">
        <f>IF(MOD(COUNTIF(Data!$T:$T,"="&amp;Q$4&amp;$A30),32)=0,COUNTIF(Data!$T:$T,"="&amp;Q$4&amp;$A30)/32,"_"&amp;COUNTIF(Data!$T:$T,"="&amp;Q$4&amp;$A30))</f>
        <v>1</v>
      </c>
      <c r="R30" s="235">
        <f>IF(MOD(COUNTIF(Data!$T:$T,"="&amp;R$4&amp;$A30),32)=0,COUNTIF(Data!$T:$T,"="&amp;R$4&amp;$A30)/32,"_"&amp;COUNTIF(Data!$T:$T,"="&amp;R$4&amp;$A30))</f>
        <v>1</v>
      </c>
      <c r="S30" s="235">
        <f>IF(MOD(COUNTIF(Data!$T:$T,"="&amp;S$4&amp;$A30),32)=0,COUNTIF(Data!$T:$T,"="&amp;S$4&amp;$A30)/32,"_"&amp;COUNTIF(Data!$T:$T,"="&amp;S$4&amp;$A30))</f>
        <v>1</v>
      </c>
      <c r="T30" s="235">
        <f>IF(MOD(COUNTIF(Data!$T:$T,"="&amp;T$4&amp;$A30),32)=0,COUNTIF(Data!$T:$T,"="&amp;T$4&amp;$A30)/32,"_"&amp;COUNTIF(Data!$T:$T,"="&amp;T$4&amp;$A30))</f>
        <v>1</v>
      </c>
      <c r="U30" s="235">
        <f>IF(MOD(COUNTIF(Data!$T:$T,"="&amp;U$4&amp;$A30),32)=0,COUNTIF(Data!$T:$T,"="&amp;U$4&amp;$A30)/32,"_"&amp;COUNTIF(Data!$T:$T,"="&amp;U$4&amp;$A30))</f>
        <v>1</v>
      </c>
      <c r="V30" s="235">
        <f>IF(MOD(COUNTIF(Data!$T:$T,"="&amp;V$4&amp;$A30),32)=0,COUNTIF(Data!$T:$T,"="&amp;V$4&amp;$A30)/32,"_"&amp;COUNTIF(Data!$T:$T,"="&amp;V$4&amp;$A30))</f>
        <v>1</v>
      </c>
      <c r="W30" s="235">
        <f>IF(MOD(COUNTIF(Data!$T:$T,"="&amp;W$4&amp;$A30),32)=0,COUNTIF(Data!$T:$T,"="&amp;W$4&amp;$A30)/32,"_"&amp;COUNTIF(Data!$T:$T,"="&amp;W$4&amp;$A30))</f>
        <v>1</v>
      </c>
      <c r="X30" s="235">
        <f>IF(MOD(COUNTIF(Data!$T:$T,"="&amp;X$4&amp;$A30),32)=0,COUNTIF(Data!$T:$T,"="&amp;X$4&amp;$A30)/32,"_"&amp;COUNTIF(Data!$T:$T,"="&amp;X$4&amp;$A30))</f>
        <v>1</v>
      </c>
      <c r="Y30" s="235">
        <f>IF(MOD(COUNTIF(Data!$T:$T,"="&amp;Y$4&amp;$A30),32)=0,COUNTIF(Data!$T:$T,"="&amp;Y$4&amp;$A30)/32,"_"&amp;COUNTIF(Data!$T:$T,"="&amp;Y$4&amp;$A30))</f>
        <v>1</v>
      </c>
      <c r="Z30" s="235">
        <f>IF(MOD(COUNTIF(Data!$T:$T,"="&amp;Z$4&amp;$A30),32)=0,COUNTIF(Data!$T:$T,"="&amp;Z$4&amp;$A30)/32,"_"&amp;COUNTIF(Data!$T:$T,"="&amp;Z$4&amp;$A30))</f>
        <v>0</v>
      </c>
      <c r="AA30" s="235">
        <f>IF(MOD(COUNTIF(Data!$T:$T,"="&amp;AA$4&amp;$A30),32)=0,COUNTIF(Data!$T:$T,"="&amp;AA$4&amp;$A30)/32,"_"&amp;COUNTIF(Data!$T:$T,"="&amp;AA$4&amp;$A30))</f>
        <v>2</v>
      </c>
      <c r="AB30" s="235">
        <f>IF(MOD(COUNTIF(Data!$T:$T,"="&amp;AB$4&amp;$A30),32)=0,COUNTIF(Data!$T:$T,"="&amp;AB$4&amp;$A30)/32,"_"&amp;COUNTIF(Data!$T:$T,"="&amp;AB$4&amp;$A30))</f>
        <v>1</v>
      </c>
      <c r="AC30" s="235">
        <f>IF(MOD(COUNTIF(Data!$T:$T,"="&amp;AC$4&amp;$A30),32)=0,COUNTIF(Data!$T:$T,"="&amp;AC$4&amp;$A30)/32,"_"&amp;COUNTIF(Data!$T:$T,"="&amp;AC$4&amp;$A30))</f>
        <v>1</v>
      </c>
      <c r="AD30" s="235">
        <f>IF(MOD(COUNTIF(Data!$T:$T,"="&amp;AD$4&amp;$A30),32)=0,COUNTIF(Data!$T:$T,"="&amp;AD$4&amp;$A30)/32,"_"&amp;COUNTIF(Data!$T:$T,"="&amp;AD$4&amp;$A30))</f>
        <v>2</v>
      </c>
      <c r="AE30" s="235">
        <f>IF(MOD(COUNTIF(Data!$T:$T,"="&amp;AE$4&amp;$A30),32)=0,COUNTIF(Data!$T:$T,"="&amp;AE$4&amp;$A30)/32,"_"&amp;COUNTIF(Data!$T:$T,"="&amp;AE$4&amp;$A30))</f>
        <v>1</v>
      </c>
      <c r="AF30" s="235">
        <f>IF(MOD(COUNTIF(Data!$T:$T,"="&amp;AF$4&amp;$A30),32)=0,COUNTIF(Data!$T:$T,"="&amp;AF$4&amp;$A30)/32,"_"&amp;COUNTIF(Data!$T:$T,"="&amp;AF$4&amp;$A30))</f>
        <v>1</v>
      </c>
      <c r="AG30" s="235">
        <f>IF(MOD(COUNTIF(Data!$T:$T,"="&amp;AG$4&amp;$A30),32)=0,COUNTIF(Data!$T:$T,"="&amp;AG$4&amp;$A30)/32,"_"&amp;COUNTIF(Data!$T:$T,"="&amp;AG$4&amp;$A30))</f>
        <v>1</v>
      </c>
      <c r="AH30" s="235">
        <f>IF(MOD(COUNTIF(Data!$T:$T,"="&amp;AH$4&amp;$A30),32)=0,COUNTIF(Data!$T:$T,"="&amp;AH$4&amp;$A30)/32,"_"&amp;COUNTIF(Data!$T:$T,"="&amp;AH$4&amp;$A30))</f>
        <v>1</v>
      </c>
      <c r="AI30" s="235">
        <f>IF(MOD(COUNTIF(Data!$T:$T,"="&amp;AI$4&amp;$A30),32)=0,COUNTIF(Data!$T:$T,"="&amp;AI$4&amp;$A30)/32,"_"&amp;COUNTIF(Data!$T:$T,"="&amp;AI$4&amp;$A30))</f>
        <v>1</v>
      </c>
      <c r="AJ30" s="235">
        <f>IF(MOD(COUNTIF(Data!$T:$T,"="&amp;AJ$4&amp;$A30),32)=0,COUNTIF(Data!$T:$T,"="&amp;AJ$4&amp;$A30)/32,"_"&amp;COUNTIF(Data!$T:$T,"="&amp;AJ$4&amp;$A30))</f>
        <v>1</v>
      </c>
      <c r="AK30" s="235">
        <f>IF(MOD(COUNTIF(Data!$T:$T,"="&amp;AK$4&amp;$A30),32)=0,COUNTIF(Data!$T:$T,"="&amp;AK$4&amp;$A30)/32,"_"&amp;COUNTIF(Data!$T:$T,"="&amp;AK$4&amp;$A30))</f>
        <v>1</v>
      </c>
      <c r="AL30" s="235">
        <f>IF(MOD(COUNTIF(Data!$T:$T,"="&amp;AL$4&amp;$A30),32)=0,COUNTIF(Data!$T:$T,"="&amp;AL$4&amp;$A30)/32,"_"&amp;COUNTIF(Data!$T:$T,"="&amp;AL$4&amp;$A30))</f>
        <v>1</v>
      </c>
      <c r="AM30" s="235">
        <f>IF(MOD(COUNTIF(Data!$T:$T,"="&amp;AM$4&amp;$A30),32)=0,COUNTIF(Data!$T:$T,"="&amp;AM$4&amp;$A30)/32,"_"&amp;COUNTIF(Data!$T:$T,"="&amp;AM$4&amp;$A30))</f>
        <v>2</v>
      </c>
      <c r="AN30" s="235">
        <f>IF(MOD(COUNTIF(Data!$T:$T,"="&amp;AN$4&amp;$A30),32)=0,COUNTIF(Data!$T:$T,"="&amp;AN$4&amp;$A30)/32,"_"&amp;COUNTIF(Data!$T:$T,"="&amp;AN$4&amp;$A30))</f>
        <v>1</v>
      </c>
      <c r="AO30" s="235">
        <f>IF(MOD(COUNTIF(Data!$T:$T,"="&amp;AO$4&amp;$A30),32)=0,COUNTIF(Data!$T:$T,"="&amp;AO$4&amp;$A30)/32,"_"&amp;COUNTIF(Data!$T:$T,"="&amp;AO$4&amp;$A30))</f>
        <v>0</v>
      </c>
      <c r="AP30" s="235">
        <f>IF(MOD(COUNTIF(Data!$T:$T,"="&amp;AP$4&amp;$A30),32)=0,COUNTIF(Data!$T:$T,"="&amp;AP$4&amp;$A30)/32,"_"&amp;COUNTIF(Data!$T:$T,"="&amp;AP$4&amp;$A30))</f>
        <v>1</v>
      </c>
      <c r="AQ30" s="235">
        <f>IF(MOD(COUNTIF(Data!$T:$T,"="&amp;AQ$4&amp;$A30),32)=0,COUNTIF(Data!$T:$T,"="&amp;AQ$4&amp;$A30)/32,"_"&amp;COUNTIF(Data!$T:$T,"="&amp;AQ$4&amp;$A30))</f>
        <v>1</v>
      </c>
      <c r="AR30" s="235">
        <f>IF(MOD(COUNTIF(Data!$T:$T,"="&amp;AR$4&amp;$A30),32)=0,COUNTIF(Data!$T:$T,"="&amp;AR$4&amp;$A30)/32,"_"&amp;COUNTIF(Data!$T:$T,"="&amp;AR$4&amp;$A30))</f>
        <v>1</v>
      </c>
      <c r="AS30" s="235">
        <f>IF(MOD(COUNTIF(Data!$T:$T,"="&amp;AS$4&amp;$A30),32)=0,COUNTIF(Data!$T:$T,"="&amp;AS$4&amp;$A30)/32,"_"&amp;COUNTIF(Data!$T:$T,"="&amp;AS$4&amp;$A30))</f>
        <v>0</v>
      </c>
      <c r="AT30" s="235">
        <f>IF(MOD(COUNTIF(Data!$T:$T,"="&amp;AT$4&amp;$A30),32)=0,COUNTIF(Data!$T:$T,"="&amp;AT$4&amp;$A30)/32,"_"&amp;COUNTIF(Data!$T:$T,"="&amp;AT$4&amp;$A30))</f>
        <v>1</v>
      </c>
      <c r="AU30" s="235">
        <f>IF(MOD(COUNTIF(Data!$T:$T,"="&amp;AU$4&amp;$A30),32)=0,COUNTIF(Data!$T:$T,"="&amp;AU$4&amp;$A30)/32,"_"&amp;COUNTIF(Data!$T:$T,"="&amp;AU$4&amp;$A30))</f>
        <v>1</v>
      </c>
      <c r="AV30" s="235">
        <f>IF(MOD(COUNTIF(Data!$T:$T,"="&amp;AV$4&amp;$A30),32)=0,COUNTIF(Data!$T:$T,"="&amp;AV$4&amp;$A30)/32,"_"&amp;COUNTIF(Data!$T:$T,"="&amp;AV$4&amp;$A30))</f>
        <v>1</v>
      </c>
      <c r="AW30" s="235">
        <f>IF(MOD(COUNTIF(Data!$T:$T,"="&amp;AW$4&amp;$A30),32)=0,COUNTIF(Data!$T:$T,"="&amp;AW$4&amp;$A30)/32,"_"&amp;COUNTIF(Data!$T:$T,"="&amp;AW$4&amp;$A30))</f>
        <v>1</v>
      </c>
      <c r="AX30" s="235">
        <f>IF(MOD(COUNTIF(Data!$T:$T,"="&amp;AX$4&amp;$A30),32)=0,COUNTIF(Data!$T:$T,"="&amp;AX$4&amp;$A30)/32,"_"&amp;COUNTIF(Data!$T:$T,"="&amp;AX$4&amp;$A30))</f>
        <v>1</v>
      </c>
      <c r="AY30" s="235">
        <f>IF(MOD(COUNTIF(Data!$T:$T,"="&amp;AY$4&amp;$A30),32)=0,COUNTIF(Data!$T:$T,"="&amp;AY$4&amp;$A30)/32,"_"&amp;COUNTIF(Data!$T:$T,"="&amp;AY$4&amp;$A30))</f>
        <v>1</v>
      </c>
      <c r="AZ30" s="235">
        <f>IF(MOD(COUNTIF(Data!$T:$T,"="&amp;AZ$4&amp;$A30),32)=0,COUNTIF(Data!$T:$T,"="&amp;AZ$4&amp;$A30)/32,"_"&amp;COUNTIF(Data!$T:$T,"="&amp;AZ$4&amp;$A30))</f>
        <v>0</v>
      </c>
      <c r="BA30" s="235">
        <f>IF(MOD(COUNTIF(Data!$T:$T,"="&amp;BA$4&amp;$A30),32)=0,COUNTIF(Data!$T:$T,"="&amp;BA$4&amp;$A30)/32,"_"&amp;COUNTIF(Data!$T:$T,"="&amp;BA$4&amp;$A30))</f>
        <v>0</v>
      </c>
      <c r="BB30" s="235">
        <f>IF(MOD(COUNTIF(Data!$T:$T,"="&amp;BB$4&amp;$A30),32)=0,COUNTIF(Data!$T:$T,"="&amp;BB$4&amp;$A30)/32,"_"&amp;COUNTIF(Data!$T:$T,"="&amp;BB$4&amp;$A30))</f>
        <v>0</v>
      </c>
      <c r="BC30" s="235">
        <f>IF(MOD(COUNTIF(Data!$T:$T,"="&amp;BC$4&amp;$A30),32)=0,COUNTIF(Data!$T:$T,"="&amp;BC$4&amp;$A30)/32,"_"&amp;COUNTIF(Data!$T:$T,"="&amp;BC$4&amp;$A30))</f>
        <v>0</v>
      </c>
      <c r="BD30" s="235">
        <f>IF(MOD(COUNTIF(Data!$T:$T,"="&amp;BD$4&amp;$A30),32)=0,COUNTIF(Data!$T:$T,"="&amp;BD$4&amp;$A30)/32,"_"&amp;COUNTIF(Data!$T:$T,"="&amp;BD$4&amp;$A30))</f>
        <v>0</v>
      </c>
      <c r="BE30" s="235">
        <f>IF(MOD(COUNTIF(Data!$T:$T,"="&amp;BE$4&amp;$A30),32)=0,COUNTIF(Data!$T:$T,"="&amp;BE$4&amp;$A30)/32,"_"&amp;COUNTIF(Data!$T:$T,"="&amp;BE$4&amp;$A30))</f>
        <v>0</v>
      </c>
    </row>
    <row r="31" spans="1:60" x14ac:dyDescent="0.25">
      <c r="A31" s="235" t="s">
        <v>65</v>
      </c>
      <c r="B31" s="235" t="s">
        <v>1170</v>
      </c>
      <c r="D31" s="235">
        <f t="shared" ref="D31:AI31" si="15">IF(NOT(VLOOKUP(D$4&amp;$A5,DivBy,2,FALSE)),VLOOKUP(D$4&amp;$A5,DivBy,3,FALSE),NA())</f>
        <v>1</v>
      </c>
      <c r="E31" s="235">
        <f t="shared" si="15"/>
        <v>1</v>
      </c>
      <c r="F31" s="235">
        <f t="shared" si="15"/>
        <v>1</v>
      </c>
      <c r="G31" s="235">
        <f t="shared" si="15"/>
        <v>1</v>
      </c>
      <c r="H31" s="235">
        <f t="shared" si="15"/>
        <v>1</v>
      </c>
      <c r="I31" s="235">
        <f t="shared" si="15"/>
        <v>1</v>
      </c>
      <c r="J31" s="235">
        <f t="shared" si="15"/>
        <v>1</v>
      </c>
      <c r="K31" s="235">
        <f t="shared" si="15"/>
        <v>1</v>
      </c>
      <c r="L31" s="235">
        <f t="shared" si="15"/>
        <v>1</v>
      </c>
      <c r="M31" s="235">
        <f t="shared" ca="1" si="15"/>
        <v>2</v>
      </c>
      <c r="N31" s="235">
        <f t="shared" si="15"/>
        <v>1</v>
      </c>
      <c r="O31" s="235">
        <f t="shared" ca="1" si="15"/>
        <v>1</v>
      </c>
      <c r="P31" s="235">
        <f t="shared" ca="1" si="15"/>
        <v>2</v>
      </c>
      <c r="Q31" s="235">
        <f t="shared" si="15"/>
        <v>1</v>
      </c>
      <c r="R31" s="235">
        <f t="shared" si="15"/>
        <v>1</v>
      </c>
      <c r="S31" s="235">
        <f t="shared" si="15"/>
        <v>1</v>
      </c>
      <c r="T31" s="235">
        <f t="shared" si="15"/>
        <v>1</v>
      </c>
      <c r="U31" s="235" t="e">
        <f t="shared" si="15"/>
        <v>#N/A</v>
      </c>
      <c r="V31" s="235">
        <f t="shared" si="15"/>
        <v>1</v>
      </c>
      <c r="W31" s="235">
        <f t="shared" si="15"/>
        <v>1</v>
      </c>
      <c r="X31" s="235">
        <f t="shared" si="15"/>
        <v>1</v>
      </c>
      <c r="Y31" s="235">
        <f t="shared" si="15"/>
        <v>1</v>
      </c>
      <c r="Z31" s="235">
        <f t="shared" si="15"/>
        <v>1</v>
      </c>
      <c r="AA31" s="235">
        <f t="shared" ca="1" si="15"/>
        <v>2</v>
      </c>
      <c r="AB31" s="235" t="e">
        <f t="shared" si="15"/>
        <v>#N/A</v>
      </c>
      <c r="AC31" s="235" t="e">
        <f t="shared" si="15"/>
        <v>#N/A</v>
      </c>
      <c r="AD31" s="235">
        <f t="shared" ca="1" si="15"/>
        <v>1</v>
      </c>
      <c r="AE31" s="235">
        <f t="shared" si="15"/>
        <v>1</v>
      </c>
      <c r="AF31" s="235">
        <f t="shared" si="15"/>
        <v>1</v>
      </c>
      <c r="AG31" s="235">
        <f t="shared" si="15"/>
        <v>1</v>
      </c>
      <c r="AH31" s="235">
        <f t="shared" si="15"/>
        <v>1</v>
      </c>
      <c r="AI31" s="235">
        <f t="shared" si="15"/>
        <v>1</v>
      </c>
      <c r="AJ31" s="235">
        <f t="shared" ref="AJ31:BE31" si="16">IF(NOT(VLOOKUP(AJ$4&amp;$A5,DivBy,2,FALSE)),VLOOKUP(AJ$4&amp;$A5,DivBy,3,FALSE),NA())</f>
        <v>1</v>
      </c>
      <c r="AK31" s="235">
        <f t="shared" si="16"/>
        <v>1</v>
      </c>
      <c r="AL31" s="235">
        <f t="shared" si="16"/>
        <v>1</v>
      </c>
      <c r="AM31" s="235">
        <f t="shared" ca="1" si="16"/>
        <v>1</v>
      </c>
      <c r="AN31" s="235">
        <f t="shared" si="16"/>
        <v>1</v>
      </c>
      <c r="AO31" s="235">
        <f t="shared" si="16"/>
        <v>1</v>
      </c>
      <c r="AP31" s="235">
        <f t="shared" si="16"/>
        <v>1</v>
      </c>
      <c r="AQ31" s="235">
        <f t="shared" si="16"/>
        <v>1</v>
      </c>
      <c r="AR31" s="235">
        <f t="shared" si="16"/>
        <v>1</v>
      </c>
      <c r="AS31" s="235">
        <f t="shared" si="16"/>
        <v>1</v>
      </c>
      <c r="AT31" s="235">
        <f t="shared" si="16"/>
        <v>1</v>
      </c>
      <c r="AU31" s="235" t="e">
        <f t="shared" si="16"/>
        <v>#N/A</v>
      </c>
      <c r="AV31" s="235">
        <f t="shared" si="16"/>
        <v>1</v>
      </c>
      <c r="AW31" s="235">
        <f t="shared" si="16"/>
        <v>1</v>
      </c>
      <c r="AX31" s="235">
        <f t="shared" si="16"/>
        <v>1</v>
      </c>
      <c r="AY31" s="235">
        <f t="shared" si="16"/>
        <v>1</v>
      </c>
      <c r="AZ31" s="235" t="e">
        <f t="shared" si="16"/>
        <v>#N/A</v>
      </c>
      <c r="BA31" s="235" t="e">
        <f t="shared" si="16"/>
        <v>#N/A</v>
      </c>
      <c r="BB31" s="235" t="e">
        <f t="shared" si="16"/>
        <v>#N/A</v>
      </c>
      <c r="BC31" s="235" t="e">
        <f t="shared" si="16"/>
        <v>#N/A</v>
      </c>
      <c r="BD31" s="235" t="e">
        <f t="shared" si="16"/>
        <v>#N/A</v>
      </c>
      <c r="BE31" s="235" t="e">
        <f t="shared" si="16"/>
        <v>#N/A</v>
      </c>
    </row>
    <row r="32" spans="1:60" x14ac:dyDescent="0.25">
      <c r="A32" s="235" t="s">
        <v>66</v>
      </c>
      <c r="B32" s="235" t="s">
        <v>1170</v>
      </c>
      <c r="D32" s="235" t="e">
        <f t="shared" ref="D32:AI32" si="17">IF(NOT(VLOOKUP(D$4&amp;$A15,DivBy,2,FALSE)),VLOOKUP(D$4&amp;$A15,DivBy,3,FALSE),NA())</f>
        <v>#N/A</v>
      </c>
      <c r="E32" s="235">
        <f t="shared" ca="1" si="17"/>
        <v>2</v>
      </c>
      <c r="F32" s="235">
        <f t="shared" si="17"/>
        <v>1</v>
      </c>
      <c r="G32" s="235">
        <f t="shared" si="17"/>
        <v>1</v>
      </c>
      <c r="H32" s="235">
        <f t="shared" si="17"/>
        <v>1</v>
      </c>
      <c r="I32" s="235">
        <f t="shared" si="17"/>
        <v>1</v>
      </c>
      <c r="J32" s="235">
        <f t="shared" si="17"/>
        <v>1</v>
      </c>
      <c r="K32" s="235" t="e">
        <f t="shared" si="17"/>
        <v>#N/A</v>
      </c>
      <c r="L32" s="235">
        <f t="shared" si="17"/>
        <v>1</v>
      </c>
      <c r="M32" s="235">
        <f t="shared" si="17"/>
        <v>1</v>
      </c>
      <c r="N32" s="235">
        <f t="shared" si="17"/>
        <v>1</v>
      </c>
      <c r="O32" s="235">
        <f t="shared" ca="1" si="17"/>
        <v>1</v>
      </c>
      <c r="P32" s="235">
        <f t="shared" si="17"/>
        <v>1</v>
      </c>
      <c r="Q32" s="235">
        <f t="shared" si="17"/>
        <v>1</v>
      </c>
      <c r="R32" s="235">
        <f t="shared" si="17"/>
        <v>1</v>
      </c>
      <c r="S32" s="235">
        <f t="shared" si="17"/>
        <v>1</v>
      </c>
      <c r="T32" s="235">
        <f t="shared" si="17"/>
        <v>1</v>
      </c>
      <c r="U32" s="235">
        <f t="shared" si="17"/>
        <v>1</v>
      </c>
      <c r="V32" s="235">
        <f t="shared" si="17"/>
        <v>1</v>
      </c>
      <c r="W32" s="235">
        <f t="shared" si="17"/>
        <v>1</v>
      </c>
      <c r="X32" s="235">
        <f t="shared" si="17"/>
        <v>1</v>
      </c>
      <c r="Y32" s="235">
        <f t="shared" si="17"/>
        <v>1</v>
      </c>
      <c r="Z32" s="235" t="e">
        <f t="shared" si="17"/>
        <v>#N/A</v>
      </c>
      <c r="AA32" s="235">
        <f t="shared" ca="1" si="17"/>
        <v>2</v>
      </c>
      <c r="AB32" s="235">
        <f t="shared" si="17"/>
        <v>1</v>
      </c>
      <c r="AC32" s="235">
        <f t="shared" si="17"/>
        <v>1</v>
      </c>
      <c r="AD32" s="235">
        <f t="shared" ca="1" si="17"/>
        <v>2</v>
      </c>
      <c r="AE32" s="235">
        <f t="shared" si="17"/>
        <v>1</v>
      </c>
      <c r="AF32" s="235">
        <f t="shared" si="17"/>
        <v>1</v>
      </c>
      <c r="AG32" s="235">
        <f t="shared" si="17"/>
        <v>1</v>
      </c>
      <c r="AH32" s="235">
        <f t="shared" si="17"/>
        <v>1</v>
      </c>
      <c r="AI32" s="235">
        <f t="shared" si="17"/>
        <v>1</v>
      </c>
      <c r="AJ32" s="235">
        <f t="shared" ref="AJ32:BE32" si="18">IF(NOT(VLOOKUP(AJ$4&amp;$A15,DivBy,2,FALSE)),VLOOKUP(AJ$4&amp;$A15,DivBy,3,FALSE),NA())</f>
        <v>1</v>
      </c>
      <c r="AK32" s="235">
        <f t="shared" si="18"/>
        <v>1</v>
      </c>
      <c r="AL32" s="235">
        <f t="shared" si="18"/>
        <v>1</v>
      </c>
      <c r="AM32" s="235">
        <f t="shared" ca="1" si="18"/>
        <v>1</v>
      </c>
      <c r="AN32" s="235">
        <f t="shared" si="18"/>
        <v>1</v>
      </c>
      <c r="AO32" s="235" t="e">
        <f t="shared" si="18"/>
        <v>#N/A</v>
      </c>
      <c r="AP32" s="235">
        <f t="shared" si="18"/>
        <v>1</v>
      </c>
      <c r="AQ32" s="235">
        <f t="shared" si="18"/>
        <v>1</v>
      </c>
      <c r="AR32" s="235">
        <f t="shared" si="18"/>
        <v>1</v>
      </c>
      <c r="AS32" s="235" t="e">
        <f t="shared" si="18"/>
        <v>#N/A</v>
      </c>
      <c r="AT32" s="235">
        <f t="shared" si="18"/>
        <v>1</v>
      </c>
      <c r="AU32" s="235">
        <f t="shared" si="18"/>
        <v>1</v>
      </c>
      <c r="AV32" s="235">
        <f t="shared" si="18"/>
        <v>1</v>
      </c>
      <c r="AW32" s="235">
        <f t="shared" si="18"/>
        <v>1</v>
      </c>
      <c r="AX32" s="235">
        <f t="shared" si="18"/>
        <v>1</v>
      </c>
      <c r="AY32" s="235">
        <f t="shared" si="18"/>
        <v>1</v>
      </c>
      <c r="AZ32" s="235" t="e">
        <f t="shared" si="18"/>
        <v>#N/A</v>
      </c>
      <c r="BA32" s="235" t="e">
        <f t="shared" si="18"/>
        <v>#N/A</v>
      </c>
      <c r="BB32" s="235" t="e">
        <f t="shared" si="18"/>
        <v>#N/A</v>
      </c>
      <c r="BC32" s="235" t="e">
        <f t="shared" si="18"/>
        <v>#N/A</v>
      </c>
      <c r="BD32" s="235" t="e">
        <f t="shared" si="18"/>
        <v>#N/A</v>
      </c>
      <c r="BE32" s="235" t="e">
        <f t="shared" si="18"/>
        <v>#N/A</v>
      </c>
    </row>
    <row r="33" spans="1:60" x14ac:dyDescent="0.25">
      <c r="A33" s="235" t="s">
        <v>65</v>
      </c>
      <c r="B33" s="235" t="s">
        <v>898</v>
      </c>
      <c r="AD33" s="314" t="b">
        <v>1</v>
      </c>
    </row>
    <row r="34" spans="1:60" x14ac:dyDescent="0.25">
      <c r="A34" s="235" t="s">
        <v>66</v>
      </c>
      <c r="B34" s="235" t="s">
        <v>898</v>
      </c>
      <c r="AA34" s="314" t="b">
        <v>1</v>
      </c>
      <c r="AD34" s="314" t="b">
        <v>0</v>
      </c>
    </row>
    <row r="35" spans="1:60" x14ac:dyDescent="0.25">
      <c r="A35" s="235" t="s">
        <v>64</v>
      </c>
    </row>
    <row r="36" spans="1:60" x14ac:dyDescent="0.25">
      <c r="A36" s="235" t="s">
        <v>65</v>
      </c>
      <c r="B36" s="235" t="s">
        <v>70</v>
      </c>
      <c r="D36" s="240">
        <f>SUMIF(Data!$T:$T,"="&amp;Count!D$4&amp;Count!$A36,Data!$W:$W)</f>
        <v>0</v>
      </c>
      <c r="E36" s="240">
        <f>SUMIF(Data!$T:$T,"="&amp;Count!E$4&amp;Count!$A36,Data!$W:$W)</f>
        <v>0</v>
      </c>
      <c r="F36" s="240">
        <f>SUMIF(Data!$T:$T,"="&amp;Count!F$4&amp;Count!$A36,Data!$W:$W)</f>
        <v>0</v>
      </c>
      <c r="G36" s="240">
        <f>SUMIF(Data!$T:$T,"="&amp;Count!G$4&amp;Count!$A36,Data!$W:$W)</f>
        <v>0</v>
      </c>
      <c r="H36" s="240">
        <f>SUMIF(Data!$T:$T,"="&amp;Count!H$4&amp;Count!$A36,Data!$W:$W)</f>
        <v>0</v>
      </c>
      <c r="I36" s="240">
        <f>SUMIF(Data!$T:$T,"="&amp;Count!I$4&amp;Count!$A36,Data!$W:$W)</f>
        <v>0</v>
      </c>
      <c r="J36" s="240">
        <f>SUMIF(Data!$T:$T,"="&amp;Count!J$4&amp;Count!$A36,Data!$W:$W)</f>
        <v>0</v>
      </c>
      <c r="K36" s="240">
        <f>SUMIF(Data!$T:$T,"="&amp;Count!K$4&amp;Count!$A36,Data!$W:$W)</f>
        <v>0</v>
      </c>
      <c r="L36" s="240">
        <f>SUMIF(Data!$T:$T,"="&amp;Count!L$4&amp;Count!$A36,Data!$W:$W)</f>
        <v>0</v>
      </c>
      <c r="M36" s="240">
        <f>SUMIF(Data!$T:$T,"="&amp;Count!M$4&amp;Count!$A36,Data!$W:$W)</f>
        <v>0</v>
      </c>
      <c r="N36" s="240">
        <f>SUMIF(Data!$T:$T,"="&amp;Count!N$4&amp;Count!$A36,Data!$W:$W)</f>
        <v>0</v>
      </c>
      <c r="O36" s="240">
        <f>SUMIF(Data!$T:$T,"="&amp;Count!O$4&amp;Count!$A36,Data!$W:$W)</f>
        <v>0</v>
      </c>
      <c r="P36" s="240">
        <f>SUMIF(Data!$T:$T,"="&amp;Count!P$4&amp;Count!$A36,Data!$W:$W)</f>
        <v>0</v>
      </c>
      <c r="Q36" s="240">
        <f>SUMIF(Data!$T:$T,"="&amp;Count!Q$4&amp;Count!$A36,Data!$W:$W)</f>
        <v>0</v>
      </c>
      <c r="R36" s="240">
        <f>SUMIF(Data!$T:$T,"="&amp;Count!R$4&amp;Count!$A36,Data!$W:$W)</f>
        <v>0</v>
      </c>
      <c r="S36" s="240">
        <f>SUMIF(Data!$T:$T,"="&amp;Count!S$4&amp;Count!$A36,Data!$W:$W)</f>
        <v>0</v>
      </c>
      <c r="T36" s="240">
        <f>SUMIF(Data!$T:$T,"="&amp;Count!T$4&amp;Count!$A36,Data!$W:$W)</f>
        <v>0</v>
      </c>
      <c r="U36" s="240">
        <f>SUMIF(Data!$T:$T,"="&amp;Count!U$4&amp;Count!$A36,Data!$W:$W)</f>
        <v>0</v>
      </c>
      <c r="V36" s="240">
        <f>SUMIF(Data!$T:$T,"="&amp;Count!V$4&amp;Count!$A36,Data!$W:$W)</f>
        <v>0</v>
      </c>
      <c r="W36" s="240">
        <f>SUMIF(Data!$T:$T,"="&amp;Count!W$4&amp;Count!$A36,Data!$W:$W)</f>
        <v>0</v>
      </c>
      <c r="X36" s="240">
        <f>SUMIF(Data!$T:$T,"="&amp;Count!X$4&amp;Count!$A36,Data!$W:$W)</f>
        <v>0</v>
      </c>
      <c r="Y36" s="240">
        <f>SUMIF(Data!$T:$T,"="&amp;Count!Y$4&amp;Count!$A36,Data!$W:$W)</f>
        <v>0</v>
      </c>
      <c r="Z36" s="240">
        <f>SUMIF(Data!$T:$T,"="&amp;Count!Z$4&amp;Count!$A36,Data!$W:$W)</f>
        <v>0</v>
      </c>
      <c r="AA36" s="240">
        <f>SUMIF(Data!$T:$T,"="&amp;Count!AA$4&amp;Count!$A36,Data!$W:$W)</f>
        <v>0</v>
      </c>
      <c r="AB36" s="240">
        <f>SUMIF(Data!$T:$T,"="&amp;Count!AB$4&amp;Count!$A36,Data!$W:$W)</f>
        <v>0</v>
      </c>
      <c r="AC36" s="240">
        <f>SUMIF(Data!$T:$T,"="&amp;Count!AC$4&amp;Count!$A36,Data!$W:$W)</f>
        <v>0</v>
      </c>
      <c r="AD36" s="240">
        <f>SUMIF(Data!$T:$T,"="&amp;Count!AD$4&amp;Count!$A36,Data!$W:$W)</f>
        <v>0</v>
      </c>
      <c r="AE36" s="240">
        <f>SUMIF(Data!$T:$T,"="&amp;Count!AE$4&amp;Count!$A36,Data!$W:$W)</f>
        <v>0</v>
      </c>
      <c r="AF36" s="240">
        <f>SUMIF(Data!$T:$T,"="&amp;Count!AF$4&amp;Count!$A36,Data!$W:$W)</f>
        <v>0</v>
      </c>
      <c r="AG36" s="240">
        <f>SUMIF(Data!$T:$T,"="&amp;Count!AG$4&amp;Count!$A36,Data!$W:$W)</f>
        <v>0</v>
      </c>
      <c r="AH36" s="240">
        <f>SUMIF(Data!$T:$T,"="&amp;Count!AH$4&amp;Count!$A36,Data!$W:$W)</f>
        <v>0</v>
      </c>
      <c r="AI36" s="240">
        <f>SUMIF(Data!$T:$T,"="&amp;Count!AI$4&amp;Count!$A36,Data!$W:$W)</f>
        <v>0</v>
      </c>
      <c r="AJ36" s="240">
        <f>SUMIF(Data!$T:$T,"="&amp;Count!AJ$4&amp;Count!$A36,Data!$W:$W)</f>
        <v>0</v>
      </c>
      <c r="AK36" s="240">
        <f>SUMIF(Data!$T:$T,"="&amp;Count!AK$4&amp;Count!$A36,Data!$W:$W)</f>
        <v>0</v>
      </c>
      <c r="AL36" s="240">
        <f>SUMIF(Data!$T:$T,"="&amp;Count!AL$4&amp;Count!$A36,Data!$W:$W)</f>
        <v>0</v>
      </c>
      <c r="AM36" s="240">
        <f>SUMIF(Data!$T:$T,"="&amp;Count!AM$4&amp;Count!$A36,Data!$W:$W)</f>
        <v>0</v>
      </c>
      <c r="AN36" s="240">
        <f>SUMIF(Data!$T:$T,"="&amp;Count!AN$4&amp;Count!$A36,Data!$W:$W)</f>
        <v>0</v>
      </c>
      <c r="AO36" s="240">
        <f>SUMIF(Data!$T:$T,"="&amp;Count!AO$4&amp;Count!$A36,Data!$W:$W)</f>
        <v>0</v>
      </c>
      <c r="AP36" s="240">
        <f>SUMIF(Data!$T:$T,"="&amp;Count!AP$4&amp;Count!$A36,Data!$W:$W)</f>
        <v>0</v>
      </c>
      <c r="AQ36" s="240">
        <f>SUMIF(Data!$T:$T,"="&amp;Count!AQ$4&amp;Count!$A36,Data!$W:$W)</f>
        <v>0</v>
      </c>
      <c r="AR36" s="240">
        <f>SUMIF(Data!$T:$T,"="&amp;Count!AR$4&amp;Count!$A36,Data!$W:$W)</f>
        <v>0</v>
      </c>
      <c r="AS36" s="240">
        <f>SUMIF(Data!$T:$T,"="&amp;Count!AS$4&amp;Count!$A36,Data!$W:$W)</f>
        <v>0</v>
      </c>
      <c r="AT36" s="240">
        <f>SUMIF(Data!$T:$T,"="&amp;Count!AT$4&amp;Count!$A36,Data!$W:$W)</f>
        <v>0</v>
      </c>
      <c r="AU36" s="240">
        <f>SUMIF(Data!$T:$T,"="&amp;Count!AU$4&amp;Count!$A36,Data!$W:$W)</f>
        <v>0</v>
      </c>
      <c r="AV36" s="240">
        <f>SUMIF(Data!$T:$T,"="&amp;Count!AV$4&amp;Count!$A36,Data!$W:$W)</f>
        <v>0</v>
      </c>
      <c r="AW36" s="240">
        <f>SUMIF(Data!$T:$T,"="&amp;Count!AW$4&amp;Count!$A36,Data!$W:$W)</f>
        <v>0</v>
      </c>
      <c r="AX36" s="240">
        <f>SUMIF(Data!$T:$T,"="&amp;Count!AX$4&amp;Count!$A36,Data!$W:$W)</f>
        <v>0</v>
      </c>
      <c r="AY36" s="240">
        <f>SUMIF(Data!$T:$T,"="&amp;Count!AY$4&amp;Count!$A36,Data!$W:$W)</f>
        <v>0</v>
      </c>
      <c r="AZ36" s="240">
        <f>SUMIF(Data!$T:$T,"="&amp;Count!AZ$4&amp;Count!$A36,Data!$W:$W)</f>
        <v>0</v>
      </c>
      <c r="BA36" s="240">
        <f>SUMIF(Data!$T:$T,"="&amp;Count!BA$4&amp;Count!$A36,Data!$W:$W)</f>
        <v>0</v>
      </c>
      <c r="BB36" s="240">
        <f>SUMIF(Data!$T:$T,"="&amp;Count!BB$4&amp;Count!$A36,Data!$W:$W)</f>
        <v>0</v>
      </c>
      <c r="BC36" s="240">
        <f>SUMIF(Data!$T:$T,"="&amp;Count!BC$4&amp;Count!$A36,Data!$W:$W)</f>
        <v>0</v>
      </c>
      <c r="BD36" s="240">
        <f>SUMIF(Data!$T:$T,"="&amp;Count!BD$4&amp;Count!$A36,Data!$W:$W)</f>
        <v>0</v>
      </c>
      <c r="BE36" s="240">
        <f>SUMIF(Data!$T:$T,"="&amp;Count!BE$4&amp;Count!$A36,Data!$W:$W)</f>
        <v>0</v>
      </c>
      <c r="BG36" s="235">
        <f t="shared" ref="BG36:BG43" si="19">SUM(D36:BE36)</f>
        <v>0</v>
      </c>
      <c r="BH36" s="235" t="str">
        <f t="shared" ref="BH36:BH43" si="20">B36</f>
        <v xml:space="preserve">Gender </v>
      </c>
    </row>
    <row r="37" spans="1:60" x14ac:dyDescent="0.25">
      <c r="A37" s="235" t="s">
        <v>66</v>
      </c>
      <c r="B37" s="235" t="s">
        <v>70</v>
      </c>
      <c r="D37" s="240">
        <f>SUMIF(Data!$T:$T,"="&amp;Count!D$4&amp;Count!$A37,Data!$W:$W)</f>
        <v>0</v>
      </c>
      <c r="E37" s="240">
        <f>SUMIF(Data!$T:$T,"="&amp;Count!E$4&amp;Count!$A37,Data!$W:$W)</f>
        <v>0</v>
      </c>
      <c r="F37" s="240">
        <f>SUMIF(Data!$T:$T,"="&amp;Count!F$4&amp;Count!$A37,Data!$W:$W)</f>
        <v>0</v>
      </c>
      <c r="G37" s="240">
        <f>SUMIF(Data!$T:$T,"="&amp;Count!G$4&amp;Count!$A37,Data!$W:$W)</f>
        <v>0</v>
      </c>
      <c r="H37" s="240">
        <f>SUMIF(Data!$T:$T,"="&amp;Count!H$4&amp;Count!$A37,Data!$W:$W)</f>
        <v>0</v>
      </c>
      <c r="I37" s="240">
        <f>SUMIF(Data!$T:$T,"="&amp;Count!I$4&amp;Count!$A37,Data!$W:$W)</f>
        <v>0</v>
      </c>
      <c r="J37" s="240">
        <f>SUMIF(Data!$T:$T,"="&amp;Count!J$4&amp;Count!$A37,Data!$W:$W)</f>
        <v>0</v>
      </c>
      <c r="K37" s="240">
        <f>SUMIF(Data!$T:$T,"="&amp;Count!K$4&amp;Count!$A37,Data!$W:$W)</f>
        <v>0</v>
      </c>
      <c r="L37" s="240">
        <f>SUMIF(Data!$T:$T,"="&amp;Count!L$4&amp;Count!$A37,Data!$W:$W)</f>
        <v>0</v>
      </c>
      <c r="M37" s="240">
        <f>SUMIF(Data!$T:$T,"="&amp;Count!M$4&amp;Count!$A37,Data!$W:$W)</f>
        <v>0</v>
      </c>
      <c r="N37" s="240">
        <f>SUMIF(Data!$T:$T,"="&amp;Count!N$4&amp;Count!$A37,Data!$W:$W)</f>
        <v>0</v>
      </c>
      <c r="O37" s="240">
        <f>SUMIF(Data!$T:$T,"="&amp;Count!O$4&amp;Count!$A37,Data!$W:$W)</f>
        <v>0</v>
      </c>
      <c r="P37" s="240">
        <f>SUMIF(Data!$T:$T,"="&amp;Count!P$4&amp;Count!$A37,Data!$W:$W)</f>
        <v>0</v>
      </c>
      <c r="Q37" s="240">
        <f>SUMIF(Data!$T:$T,"="&amp;Count!Q$4&amp;Count!$A37,Data!$W:$W)</f>
        <v>0</v>
      </c>
      <c r="R37" s="240">
        <f>SUMIF(Data!$T:$T,"="&amp;Count!R$4&amp;Count!$A37,Data!$W:$W)</f>
        <v>0</v>
      </c>
      <c r="S37" s="240">
        <f>SUMIF(Data!$T:$T,"="&amp;Count!S$4&amp;Count!$A37,Data!$W:$W)</f>
        <v>0</v>
      </c>
      <c r="T37" s="240">
        <f>SUMIF(Data!$T:$T,"="&amp;Count!T$4&amp;Count!$A37,Data!$W:$W)</f>
        <v>0</v>
      </c>
      <c r="U37" s="240">
        <f>SUMIF(Data!$T:$T,"="&amp;Count!U$4&amp;Count!$A37,Data!$W:$W)</f>
        <v>0</v>
      </c>
      <c r="V37" s="240">
        <f>SUMIF(Data!$T:$T,"="&amp;Count!V$4&amp;Count!$A37,Data!$W:$W)</f>
        <v>0</v>
      </c>
      <c r="W37" s="240">
        <f>SUMIF(Data!$T:$T,"="&amp;Count!W$4&amp;Count!$A37,Data!$W:$W)</f>
        <v>0</v>
      </c>
      <c r="X37" s="240">
        <f>SUMIF(Data!$T:$T,"="&amp;Count!X$4&amp;Count!$A37,Data!$W:$W)</f>
        <v>0</v>
      </c>
      <c r="Y37" s="240">
        <f>SUMIF(Data!$T:$T,"="&amp;Count!Y$4&amp;Count!$A37,Data!$W:$W)</f>
        <v>0</v>
      </c>
      <c r="Z37" s="240">
        <f>SUMIF(Data!$T:$T,"="&amp;Count!Z$4&amp;Count!$A37,Data!$W:$W)</f>
        <v>0</v>
      </c>
      <c r="AA37" s="240">
        <f>SUMIF(Data!$T:$T,"="&amp;Count!AA$4&amp;Count!$A37,Data!$W:$W)</f>
        <v>0</v>
      </c>
      <c r="AB37" s="240">
        <f>SUMIF(Data!$T:$T,"="&amp;Count!AB$4&amp;Count!$A37,Data!$W:$W)</f>
        <v>0</v>
      </c>
      <c r="AC37" s="240">
        <f>SUMIF(Data!$T:$T,"="&amp;Count!AC$4&amp;Count!$A37,Data!$W:$W)</f>
        <v>0</v>
      </c>
      <c r="AD37" s="240">
        <f>SUMIF(Data!$T:$T,"="&amp;Count!AD$4&amp;Count!$A37,Data!$W:$W)</f>
        <v>0</v>
      </c>
      <c r="AE37" s="240">
        <f>SUMIF(Data!$T:$T,"="&amp;Count!AE$4&amp;Count!$A37,Data!$W:$W)</f>
        <v>0</v>
      </c>
      <c r="AF37" s="240">
        <f>SUMIF(Data!$T:$T,"="&amp;Count!AF$4&amp;Count!$A37,Data!$W:$W)</f>
        <v>0</v>
      </c>
      <c r="AG37" s="240">
        <f>SUMIF(Data!$T:$T,"="&amp;Count!AG$4&amp;Count!$A37,Data!$W:$W)</f>
        <v>0</v>
      </c>
      <c r="AH37" s="240">
        <f>SUMIF(Data!$T:$T,"="&amp;Count!AH$4&amp;Count!$A37,Data!$W:$W)</f>
        <v>0</v>
      </c>
      <c r="AI37" s="240">
        <f>SUMIF(Data!$T:$T,"="&amp;Count!AI$4&amp;Count!$A37,Data!$W:$W)</f>
        <v>0</v>
      </c>
      <c r="AJ37" s="240">
        <f>SUMIF(Data!$T:$T,"="&amp;Count!AJ$4&amp;Count!$A37,Data!$W:$W)</f>
        <v>0</v>
      </c>
      <c r="AK37" s="240">
        <f>SUMIF(Data!$T:$T,"="&amp;Count!AK$4&amp;Count!$A37,Data!$W:$W)</f>
        <v>0</v>
      </c>
      <c r="AL37" s="240">
        <f>SUMIF(Data!$T:$T,"="&amp;Count!AL$4&amp;Count!$A37,Data!$W:$W)</f>
        <v>0</v>
      </c>
      <c r="AM37" s="240">
        <f>SUMIF(Data!$T:$T,"="&amp;Count!AM$4&amp;Count!$A37,Data!$W:$W)</f>
        <v>0</v>
      </c>
      <c r="AN37" s="240">
        <f>SUMIF(Data!$T:$T,"="&amp;Count!AN$4&amp;Count!$A37,Data!$W:$W)</f>
        <v>0</v>
      </c>
      <c r="AO37" s="240">
        <f>SUMIF(Data!$T:$T,"="&amp;Count!AO$4&amp;Count!$A37,Data!$W:$W)</f>
        <v>0</v>
      </c>
      <c r="AP37" s="240">
        <f>SUMIF(Data!$T:$T,"="&amp;Count!AP$4&amp;Count!$A37,Data!$W:$W)</f>
        <v>0</v>
      </c>
      <c r="AQ37" s="240">
        <f>SUMIF(Data!$T:$T,"="&amp;Count!AQ$4&amp;Count!$A37,Data!$W:$W)</f>
        <v>0</v>
      </c>
      <c r="AR37" s="240">
        <f>SUMIF(Data!$T:$T,"="&amp;Count!AR$4&amp;Count!$A37,Data!$W:$W)</f>
        <v>0</v>
      </c>
      <c r="AS37" s="240">
        <f>SUMIF(Data!$T:$T,"="&amp;Count!AS$4&amp;Count!$A37,Data!$W:$W)</f>
        <v>0</v>
      </c>
      <c r="AT37" s="240">
        <f>SUMIF(Data!$T:$T,"="&amp;Count!AT$4&amp;Count!$A37,Data!$W:$W)</f>
        <v>0</v>
      </c>
      <c r="AU37" s="240">
        <f>SUMIF(Data!$T:$T,"="&amp;Count!AU$4&amp;Count!$A37,Data!$W:$W)</f>
        <v>0</v>
      </c>
      <c r="AV37" s="240">
        <f>SUMIF(Data!$T:$T,"="&amp;Count!AV$4&amp;Count!$A37,Data!$W:$W)</f>
        <v>0</v>
      </c>
      <c r="AW37" s="240">
        <f>SUMIF(Data!$T:$T,"="&amp;Count!AW$4&amp;Count!$A37,Data!$W:$W)</f>
        <v>0</v>
      </c>
      <c r="AX37" s="240">
        <f>SUMIF(Data!$T:$T,"="&amp;Count!AX$4&amp;Count!$A37,Data!$W:$W)</f>
        <v>0</v>
      </c>
      <c r="AY37" s="240">
        <f>SUMIF(Data!$T:$T,"="&amp;Count!AY$4&amp;Count!$A37,Data!$W:$W)</f>
        <v>0</v>
      </c>
      <c r="AZ37" s="240">
        <f>SUMIF(Data!$T:$T,"="&amp;Count!AZ$4&amp;Count!$A37,Data!$W:$W)</f>
        <v>0</v>
      </c>
      <c r="BA37" s="240">
        <f>SUMIF(Data!$T:$T,"="&amp;Count!BA$4&amp;Count!$A37,Data!$W:$W)</f>
        <v>0</v>
      </c>
      <c r="BB37" s="240">
        <f>SUMIF(Data!$T:$T,"="&amp;Count!BB$4&amp;Count!$A37,Data!$W:$W)</f>
        <v>0</v>
      </c>
      <c r="BC37" s="240">
        <f>SUMIF(Data!$T:$T,"="&amp;Count!BC$4&amp;Count!$A37,Data!$W:$W)</f>
        <v>0</v>
      </c>
      <c r="BD37" s="240">
        <f>SUMIF(Data!$T:$T,"="&amp;Count!BD$4&amp;Count!$A37,Data!$W:$W)</f>
        <v>0</v>
      </c>
      <c r="BE37" s="240">
        <f>SUMIF(Data!$T:$T,"="&amp;Count!BE$4&amp;Count!$A37,Data!$W:$W)</f>
        <v>0</v>
      </c>
      <c r="BG37" s="235">
        <f t="shared" si="19"/>
        <v>0</v>
      </c>
      <c r="BH37" s="235" t="str">
        <f t="shared" si="20"/>
        <v xml:space="preserve">Gender </v>
      </c>
    </row>
    <row r="38" spans="1:60" x14ac:dyDescent="0.25">
      <c r="A38" s="235" t="s">
        <v>65</v>
      </c>
      <c r="B38" s="235" t="s">
        <v>17</v>
      </c>
      <c r="D38" s="240">
        <f>SUMIF(Data!$T:$T,"="&amp;Count!D$4&amp;Count!$A38,Data!$X:$X)</f>
        <v>0</v>
      </c>
      <c r="E38" s="240">
        <f>SUMIF(Data!$T:$T,"="&amp;Count!E$4&amp;Count!$A38,Data!$X:$X)</f>
        <v>0</v>
      </c>
      <c r="F38" s="240">
        <f>SUMIF(Data!$T:$T,"="&amp;Count!F$4&amp;Count!$A38,Data!$X:$X)</f>
        <v>0</v>
      </c>
      <c r="G38" s="240">
        <f>SUMIF(Data!$T:$T,"="&amp;Count!G$4&amp;Count!$A38,Data!$X:$X)</f>
        <v>0</v>
      </c>
      <c r="H38" s="240">
        <f>SUMIF(Data!$T:$T,"="&amp;Count!H$4&amp;Count!$A38,Data!$X:$X)</f>
        <v>0</v>
      </c>
      <c r="I38" s="240">
        <f>SUMIF(Data!$T:$T,"="&amp;Count!I$4&amp;Count!$A38,Data!$X:$X)</f>
        <v>0</v>
      </c>
      <c r="J38" s="240">
        <f>SUMIF(Data!$T:$T,"="&amp;Count!J$4&amp;Count!$A38,Data!$X:$X)</f>
        <v>0</v>
      </c>
      <c r="K38" s="240">
        <f>SUMIF(Data!$T:$T,"="&amp;Count!K$4&amp;Count!$A38,Data!$X:$X)</f>
        <v>0</v>
      </c>
      <c r="L38" s="240">
        <f>SUMIF(Data!$T:$T,"="&amp;Count!L$4&amp;Count!$A38,Data!$X:$X)</f>
        <v>0</v>
      </c>
      <c r="M38" s="240">
        <f>SUMIF(Data!$T:$T,"="&amp;Count!M$4&amp;Count!$A38,Data!$X:$X)</f>
        <v>0</v>
      </c>
      <c r="N38" s="240">
        <f>SUMIF(Data!$T:$T,"="&amp;Count!N$4&amp;Count!$A38,Data!$X:$X)</f>
        <v>0</v>
      </c>
      <c r="O38" s="240">
        <f>SUMIF(Data!$T:$T,"="&amp;Count!O$4&amp;Count!$A38,Data!$X:$X)</f>
        <v>0</v>
      </c>
      <c r="P38" s="240">
        <f>SUMIF(Data!$T:$T,"="&amp;Count!P$4&amp;Count!$A38,Data!$X:$X)</f>
        <v>0</v>
      </c>
      <c r="Q38" s="240">
        <f>SUMIF(Data!$T:$T,"="&amp;Count!Q$4&amp;Count!$A38,Data!$X:$X)</f>
        <v>0</v>
      </c>
      <c r="R38" s="240">
        <f>SUMIF(Data!$T:$T,"="&amp;Count!R$4&amp;Count!$A38,Data!$X:$X)</f>
        <v>0</v>
      </c>
      <c r="S38" s="240">
        <f>SUMIF(Data!$T:$T,"="&amp;Count!S$4&amp;Count!$A38,Data!$X:$X)</f>
        <v>0</v>
      </c>
      <c r="T38" s="240">
        <f>SUMIF(Data!$T:$T,"="&amp;Count!T$4&amp;Count!$A38,Data!$X:$X)</f>
        <v>0</v>
      </c>
      <c r="U38" s="240">
        <f>SUMIF(Data!$T:$T,"="&amp;Count!U$4&amp;Count!$A38,Data!$X:$X)</f>
        <v>0</v>
      </c>
      <c r="V38" s="240">
        <f>SUMIF(Data!$T:$T,"="&amp;Count!V$4&amp;Count!$A38,Data!$X:$X)</f>
        <v>0</v>
      </c>
      <c r="W38" s="240">
        <f>SUMIF(Data!$T:$T,"="&amp;Count!W$4&amp;Count!$A38,Data!$X:$X)</f>
        <v>0</v>
      </c>
      <c r="X38" s="240">
        <f>SUMIF(Data!$T:$T,"="&amp;Count!X$4&amp;Count!$A38,Data!$X:$X)</f>
        <v>0</v>
      </c>
      <c r="Y38" s="240">
        <f>SUMIF(Data!$T:$T,"="&amp;Count!Y$4&amp;Count!$A38,Data!$X:$X)</f>
        <v>0</v>
      </c>
      <c r="Z38" s="240">
        <f>SUMIF(Data!$T:$T,"="&amp;Count!Z$4&amp;Count!$A38,Data!$X:$X)</f>
        <v>0</v>
      </c>
      <c r="AA38" s="240">
        <f>SUMIF(Data!$T:$T,"="&amp;Count!AA$4&amp;Count!$A38,Data!$X:$X)</f>
        <v>0</v>
      </c>
      <c r="AB38" s="240">
        <f>SUMIF(Data!$T:$T,"="&amp;Count!AB$4&amp;Count!$A38,Data!$X:$X)</f>
        <v>0</v>
      </c>
      <c r="AC38" s="240">
        <f>SUMIF(Data!$T:$T,"="&amp;Count!AC$4&amp;Count!$A38,Data!$X:$X)</f>
        <v>0</v>
      </c>
      <c r="AD38" s="240">
        <f>SUMIF(Data!$T:$T,"="&amp;Count!AD$4&amp;Count!$A38,Data!$X:$X)</f>
        <v>0</v>
      </c>
      <c r="AE38" s="240">
        <f>SUMIF(Data!$T:$T,"="&amp;Count!AE$4&amp;Count!$A38,Data!$X:$X)</f>
        <v>0</v>
      </c>
      <c r="AF38" s="240">
        <f>SUMIF(Data!$T:$T,"="&amp;Count!AF$4&amp;Count!$A38,Data!$X:$X)</f>
        <v>0</v>
      </c>
      <c r="AG38" s="240">
        <f>SUMIF(Data!$T:$T,"="&amp;Count!AG$4&amp;Count!$A38,Data!$X:$X)</f>
        <v>0</v>
      </c>
      <c r="AH38" s="240">
        <f>SUMIF(Data!$T:$T,"="&amp;Count!AH$4&amp;Count!$A38,Data!$X:$X)</f>
        <v>0</v>
      </c>
      <c r="AI38" s="240">
        <f>SUMIF(Data!$T:$T,"="&amp;Count!AI$4&amp;Count!$A38,Data!$X:$X)</f>
        <v>0</v>
      </c>
      <c r="AJ38" s="240">
        <f>SUMIF(Data!$T:$T,"="&amp;Count!AJ$4&amp;Count!$A38,Data!$X:$X)</f>
        <v>0</v>
      </c>
      <c r="AK38" s="240">
        <f>SUMIF(Data!$T:$T,"="&amp;Count!AK$4&amp;Count!$A38,Data!$X:$X)</f>
        <v>0</v>
      </c>
      <c r="AL38" s="240">
        <f>SUMIF(Data!$T:$T,"="&amp;Count!AL$4&amp;Count!$A38,Data!$X:$X)</f>
        <v>0</v>
      </c>
      <c r="AM38" s="240">
        <f>SUMIF(Data!$T:$T,"="&amp;Count!AM$4&amp;Count!$A38,Data!$X:$X)</f>
        <v>0</v>
      </c>
      <c r="AN38" s="240">
        <f>SUMIF(Data!$T:$T,"="&amp;Count!AN$4&amp;Count!$A38,Data!$X:$X)</f>
        <v>0</v>
      </c>
      <c r="AO38" s="240">
        <f>SUMIF(Data!$T:$T,"="&amp;Count!AO$4&amp;Count!$A38,Data!$X:$X)</f>
        <v>0</v>
      </c>
      <c r="AP38" s="240">
        <f>SUMIF(Data!$T:$T,"="&amp;Count!AP$4&amp;Count!$A38,Data!$X:$X)</f>
        <v>0</v>
      </c>
      <c r="AQ38" s="240">
        <f>SUMIF(Data!$T:$T,"="&amp;Count!AQ$4&amp;Count!$A38,Data!$X:$X)</f>
        <v>0</v>
      </c>
      <c r="AR38" s="240">
        <f>SUMIF(Data!$T:$T,"="&amp;Count!AR$4&amp;Count!$A38,Data!$X:$X)</f>
        <v>0</v>
      </c>
      <c r="AS38" s="240">
        <f>SUMIF(Data!$T:$T,"="&amp;Count!AS$4&amp;Count!$A38,Data!$X:$X)</f>
        <v>0</v>
      </c>
      <c r="AT38" s="240">
        <f>SUMIF(Data!$T:$T,"="&amp;Count!AT$4&amp;Count!$A38,Data!$X:$X)</f>
        <v>0</v>
      </c>
      <c r="AU38" s="240">
        <f>SUMIF(Data!$T:$T,"="&amp;Count!AU$4&amp;Count!$A38,Data!$X:$X)</f>
        <v>0</v>
      </c>
      <c r="AV38" s="240">
        <f>SUMIF(Data!$T:$T,"="&amp;Count!AV$4&amp;Count!$A38,Data!$X:$X)</f>
        <v>0</v>
      </c>
      <c r="AW38" s="240">
        <f>SUMIF(Data!$T:$T,"="&amp;Count!AW$4&amp;Count!$A38,Data!$X:$X)</f>
        <v>0</v>
      </c>
      <c r="AX38" s="240">
        <f>SUMIF(Data!$T:$T,"="&amp;Count!AX$4&amp;Count!$A38,Data!$X:$X)</f>
        <v>0</v>
      </c>
      <c r="AY38" s="240">
        <f>SUMIF(Data!$T:$T,"="&amp;Count!AY$4&amp;Count!$A38,Data!$X:$X)</f>
        <v>0</v>
      </c>
      <c r="AZ38" s="240">
        <f>SUMIF(Data!$T:$T,"="&amp;Count!AZ$4&amp;Count!$A38,Data!$X:$X)</f>
        <v>0</v>
      </c>
      <c r="BA38" s="240">
        <f>SUMIF(Data!$T:$T,"="&amp;Count!BA$4&amp;Count!$A38,Data!$X:$X)</f>
        <v>0</v>
      </c>
      <c r="BB38" s="240">
        <f>SUMIF(Data!$T:$T,"="&amp;Count!BB$4&amp;Count!$A38,Data!$X:$X)</f>
        <v>0</v>
      </c>
      <c r="BC38" s="240">
        <f>SUMIF(Data!$T:$T,"="&amp;Count!BC$4&amp;Count!$A38,Data!$X:$X)</f>
        <v>0</v>
      </c>
      <c r="BD38" s="240">
        <f>SUMIF(Data!$T:$T,"="&amp;Count!BD$4&amp;Count!$A38,Data!$X:$X)</f>
        <v>0</v>
      </c>
      <c r="BE38" s="240">
        <f>SUMIF(Data!$T:$T,"="&amp;Count!BE$4&amp;Count!$A38,Data!$X:$X)</f>
        <v>0</v>
      </c>
      <c r="BG38" s="235">
        <f t="shared" si="19"/>
        <v>0</v>
      </c>
      <c r="BH38" s="235" t="str">
        <f t="shared" si="20"/>
        <v>Helmet</v>
      </c>
    </row>
    <row r="39" spans="1:60" x14ac:dyDescent="0.25">
      <c r="A39" s="235" t="s">
        <v>66</v>
      </c>
      <c r="B39" s="235" t="s">
        <v>17</v>
      </c>
      <c r="D39" s="240">
        <f>SUMIF(Data!$T:$T,"="&amp;Count!D$4&amp;Count!$A39,Data!$X:$X)</f>
        <v>0</v>
      </c>
      <c r="E39" s="240">
        <f>SUMIF(Data!$T:$T,"="&amp;Count!E$4&amp;Count!$A39,Data!$X:$X)</f>
        <v>0</v>
      </c>
      <c r="F39" s="240">
        <f>SUMIF(Data!$T:$T,"="&amp;Count!F$4&amp;Count!$A39,Data!$X:$X)</f>
        <v>0</v>
      </c>
      <c r="G39" s="240">
        <f>SUMIF(Data!$T:$T,"="&amp;Count!G$4&amp;Count!$A39,Data!$X:$X)</f>
        <v>0</v>
      </c>
      <c r="H39" s="240">
        <f>SUMIF(Data!$T:$T,"="&amp;Count!H$4&amp;Count!$A39,Data!$X:$X)</f>
        <v>0</v>
      </c>
      <c r="I39" s="240">
        <f>SUMIF(Data!$T:$T,"="&amp;Count!I$4&amp;Count!$A39,Data!$X:$X)</f>
        <v>0</v>
      </c>
      <c r="J39" s="240">
        <f>SUMIF(Data!$T:$T,"="&amp;Count!J$4&amp;Count!$A39,Data!$X:$X)</f>
        <v>0</v>
      </c>
      <c r="K39" s="240">
        <f>SUMIF(Data!$T:$T,"="&amp;Count!K$4&amp;Count!$A39,Data!$X:$X)</f>
        <v>0</v>
      </c>
      <c r="L39" s="240">
        <f>SUMIF(Data!$T:$T,"="&amp;Count!L$4&amp;Count!$A39,Data!$X:$X)</f>
        <v>0</v>
      </c>
      <c r="M39" s="240">
        <f>SUMIF(Data!$T:$T,"="&amp;Count!M$4&amp;Count!$A39,Data!$X:$X)</f>
        <v>0</v>
      </c>
      <c r="N39" s="240">
        <f>SUMIF(Data!$T:$T,"="&amp;Count!N$4&amp;Count!$A39,Data!$X:$X)</f>
        <v>0</v>
      </c>
      <c r="O39" s="240">
        <f>SUMIF(Data!$T:$T,"="&amp;Count!O$4&amp;Count!$A39,Data!$X:$X)</f>
        <v>0</v>
      </c>
      <c r="P39" s="240">
        <f>SUMIF(Data!$T:$T,"="&amp;Count!P$4&amp;Count!$A39,Data!$X:$X)</f>
        <v>0</v>
      </c>
      <c r="Q39" s="240">
        <f>SUMIF(Data!$T:$T,"="&amp;Count!Q$4&amp;Count!$A39,Data!$X:$X)</f>
        <v>0</v>
      </c>
      <c r="R39" s="240">
        <f>SUMIF(Data!$T:$T,"="&amp;Count!R$4&amp;Count!$A39,Data!$X:$X)</f>
        <v>0</v>
      </c>
      <c r="S39" s="240">
        <f>SUMIF(Data!$T:$T,"="&amp;Count!S$4&amp;Count!$A39,Data!$X:$X)</f>
        <v>0</v>
      </c>
      <c r="T39" s="240">
        <f>SUMIF(Data!$T:$T,"="&amp;Count!T$4&amp;Count!$A39,Data!$X:$X)</f>
        <v>0</v>
      </c>
      <c r="U39" s="240">
        <f>SUMIF(Data!$T:$T,"="&amp;Count!U$4&amp;Count!$A39,Data!$X:$X)</f>
        <v>0</v>
      </c>
      <c r="V39" s="240">
        <f>SUMIF(Data!$T:$T,"="&amp;Count!V$4&amp;Count!$A39,Data!$X:$X)</f>
        <v>0</v>
      </c>
      <c r="W39" s="240">
        <f>SUMIF(Data!$T:$T,"="&amp;Count!W$4&amp;Count!$A39,Data!$X:$X)</f>
        <v>0</v>
      </c>
      <c r="X39" s="240">
        <f>SUMIF(Data!$T:$T,"="&amp;Count!X$4&amp;Count!$A39,Data!$X:$X)</f>
        <v>0</v>
      </c>
      <c r="Y39" s="240">
        <f>SUMIF(Data!$T:$T,"="&amp;Count!Y$4&amp;Count!$A39,Data!$X:$X)</f>
        <v>0</v>
      </c>
      <c r="Z39" s="240">
        <f>SUMIF(Data!$T:$T,"="&amp;Count!Z$4&amp;Count!$A39,Data!$X:$X)</f>
        <v>0</v>
      </c>
      <c r="AA39" s="240">
        <f>SUMIF(Data!$T:$T,"="&amp;Count!AA$4&amp;Count!$A39,Data!$X:$X)</f>
        <v>0</v>
      </c>
      <c r="AB39" s="240">
        <f>SUMIF(Data!$T:$T,"="&amp;Count!AB$4&amp;Count!$A39,Data!$X:$X)</f>
        <v>0</v>
      </c>
      <c r="AC39" s="240">
        <f>SUMIF(Data!$T:$T,"="&amp;Count!AC$4&amp;Count!$A39,Data!$X:$X)</f>
        <v>0</v>
      </c>
      <c r="AD39" s="240">
        <f>SUMIF(Data!$T:$T,"="&amp;Count!AD$4&amp;Count!$A39,Data!$X:$X)</f>
        <v>0</v>
      </c>
      <c r="AE39" s="240">
        <f>SUMIF(Data!$T:$T,"="&amp;Count!AE$4&amp;Count!$A39,Data!$X:$X)</f>
        <v>0</v>
      </c>
      <c r="AF39" s="240">
        <f>SUMIF(Data!$T:$T,"="&amp;Count!AF$4&amp;Count!$A39,Data!$X:$X)</f>
        <v>0</v>
      </c>
      <c r="AG39" s="240">
        <f>SUMIF(Data!$T:$T,"="&amp;Count!AG$4&amp;Count!$A39,Data!$X:$X)</f>
        <v>0</v>
      </c>
      <c r="AH39" s="240">
        <f>SUMIF(Data!$T:$T,"="&amp;Count!AH$4&amp;Count!$A39,Data!$X:$X)</f>
        <v>0</v>
      </c>
      <c r="AI39" s="240">
        <f>SUMIF(Data!$T:$T,"="&amp;Count!AI$4&amp;Count!$A39,Data!$X:$X)</f>
        <v>0</v>
      </c>
      <c r="AJ39" s="240">
        <f>SUMIF(Data!$T:$T,"="&amp;Count!AJ$4&amp;Count!$A39,Data!$X:$X)</f>
        <v>0</v>
      </c>
      <c r="AK39" s="240">
        <f>SUMIF(Data!$T:$T,"="&amp;Count!AK$4&amp;Count!$A39,Data!$X:$X)</f>
        <v>0</v>
      </c>
      <c r="AL39" s="240">
        <f>SUMIF(Data!$T:$T,"="&amp;Count!AL$4&amp;Count!$A39,Data!$X:$X)</f>
        <v>0</v>
      </c>
      <c r="AM39" s="240">
        <f>SUMIF(Data!$T:$T,"="&amp;Count!AM$4&amp;Count!$A39,Data!$X:$X)</f>
        <v>0</v>
      </c>
      <c r="AN39" s="240">
        <f>SUMIF(Data!$T:$T,"="&amp;Count!AN$4&amp;Count!$A39,Data!$X:$X)</f>
        <v>0</v>
      </c>
      <c r="AO39" s="240">
        <f>SUMIF(Data!$T:$T,"="&amp;Count!AO$4&amp;Count!$A39,Data!$X:$X)</f>
        <v>0</v>
      </c>
      <c r="AP39" s="240">
        <f>SUMIF(Data!$T:$T,"="&amp;Count!AP$4&amp;Count!$A39,Data!$X:$X)</f>
        <v>0</v>
      </c>
      <c r="AQ39" s="240">
        <f>SUMIF(Data!$T:$T,"="&amp;Count!AQ$4&amp;Count!$A39,Data!$X:$X)</f>
        <v>0</v>
      </c>
      <c r="AR39" s="240">
        <f>SUMIF(Data!$T:$T,"="&amp;Count!AR$4&amp;Count!$A39,Data!$X:$X)</f>
        <v>0</v>
      </c>
      <c r="AS39" s="240">
        <f>SUMIF(Data!$T:$T,"="&amp;Count!AS$4&amp;Count!$A39,Data!$X:$X)</f>
        <v>0</v>
      </c>
      <c r="AT39" s="240">
        <f>SUMIF(Data!$T:$T,"="&amp;Count!AT$4&amp;Count!$A39,Data!$X:$X)</f>
        <v>0</v>
      </c>
      <c r="AU39" s="240">
        <f>SUMIF(Data!$T:$T,"="&amp;Count!AU$4&amp;Count!$A39,Data!$X:$X)</f>
        <v>0</v>
      </c>
      <c r="AV39" s="240">
        <f>SUMIF(Data!$T:$T,"="&amp;Count!AV$4&amp;Count!$A39,Data!$X:$X)</f>
        <v>0</v>
      </c>
      <c r="AW39" s="240">
        <f>SUMIF(Data!$T:$T,"="&amp;Count!AW$4&amp;Count!$A39,Data!$X:$X)</f>
        <v>0</v>
      </c>
      <c r="AX39" s="240">
        <f>SUMIF(Data!$T:$T,"="&amp;Count!AX$4&amp;Count!$A39,Data!$X:$X)</f>
        <v>0</v>
      </c>
      <c r="AY39" s="240">
        <f>SUMIF(Data!$T:$T,"="&amp;Count!AY$4&amp;Count!$A39,Data!$X:$X)</f>
        <v>0</v>
      </c>
      <c r="AZ39" s="240">
        <f>SUMIF(Data!$T:$T,"="&amp;Count!AZ$4&amp;Count!$A39,Data!$X:$X)</f>
        <v>0</v>
      </c>
      <c r="BA39" s="240">
        <f>SUMIF(Data!$T:$T,"="&amp;Count!BA$4&amp;Count!$A39,Data!$X:$X)</f>
        <v>0</v>
      </c>
      <c r="BB39" s="240">
        <f>SUMIF(Data!$T:$T,"="&amp;Count!BB$4&amp;Count!$A39,Data!$X:$X)</f>
        <v>0</v>
      </c>
      <c r="BC39" s="240">
        <f>SUMIF(Data!$T:$T,"="&amp;Count!BC$4&amp;Count!$A39,Data!$X:$X)</f>
        <v>0</v>
      </c>
      <c r="BD39" s="240">
        <f>SUMIF(Data!$T:$T,"="&amp;Count!BD$4&amp;Count!$A39,Data!$X:$X)</f>
        <v>0</v>
      </c>
      <c r="BE39" s="240">
        <f>SUMIF(Data!$T:$T,"="&amp;Count!BE$4&amp;Count!$A39,Data!$X:$X)</f>
        <v>0</v>
      </c>
      <c r="BG39" s="235">
        <f t="shared" si="19"/>
        <v>0</v>
      </c>
      <c r="BH39" s="235" t="str">
        <f t="shared" si="20"/>
        <v>Helmet</v>
      </c>
    </row>
    <row r="40" spans="1:60" x14ac:dyDescent="0.25">
      <c r="A40" s="235" t="s">
        <v>65</v>
      </c>
      <c r="B40" s="235" t="s">
        <v>18</v>
      </c>
      <c r="D40" s="240">
        <f>SUMIF(Data!$T:$T,"="&amp;Count!D$4&amp;Count!$A40,Data!$Y:$Y)</f>
        <v>0</v>
      </c>
      <c r="E40" s="240">
        <f>SUMIF(Data!$T:$T,"="&amp;Count!E$4&amp;Count!$A40,Data!$Y:$Y)</f>
        <v>0</v>
      </c>
      <c r="F40" s="240">
        <f>SUMIF(Data!$T:$T,"="&amp;Count!F$4&amp;Count!$A40,Data!$Y:$Y)</f>
        <v>0</v>
      </c>
      <c r="G40" s="240">
        <f>SUMIF(Data!$T:$T,"="&amp;Count!G$4&amp;Count!$A40,Data!$Y:$Y)</f>
        <v>0</v>
      </c>
      <c r="H40" s="240">
        <f>SUMIF(Data!$T:$T,"="&amp;Count!H$4&amp;Count!$A40,Data!$Y:$Y)</f>
        <v>0</v>
      </c>
      <c r="I40" s="240">
        <f>SUMIF(Data!$T:$T,"="&amp;Count!I$4&amp;Count!$A40,Data!$Y:$Y)</f>
        <v>0</v>
      </c>
      <c r="J40" s="240">
        <f>SUMIF(Data!$T:$T,"="&amp;Count!J$4&amp;Count!$A40,Data!$Y:$Y)</f>
        <v>0</v>
      </c>
      <c r="K40" s="240">
        <f>SUMIF(Data!$T:$T,"="&amp;Count!K$4&amp;Count!$A40,Data!$Y:$Y)</f>
        <v>0</v>
      </c>
      <c r="L40" s="240">
        <f>SUMIF(Data!$T:$T,"="&amp;Count!L$4&amp;Count!$A40,Data!$Y:$Y)</f>
        <v>0</v>
      </c>
      <c r="M40" s="240">
        <f>SUMIF(Data!$T:$T,"="&amp;Count!M$4&amp;Count!$A40,Data!$Y:$Y)</f>
        <v>0</v>
      </c>
      <c r="N40" s="240">
        <f>SUMIF(Data!$T:$T,"="&amp;Count!N$4&amp;Count!$A40,Data!$Y:$Y)</f>
        <v>0</v>
      </c>
      <c r="O40" s="240">
        <f>SUMIF(Data!$T:$T,"="&amp;Count!O$4&amp;Count!$A40,Data!$Y:$Y)</f>
        <v>0</v>
      </c>
      <c r="P40" s="240">
        <f>SUMIF(Data!$T:$T,"="&amp;Count!P$4&amp;Count!$A40,Data!$Y:$Y)</f>
        <v>0</v>
      </c>
      <c r="Q40" s="240">
        <f>SUMIF(Data!$T:$T,"="&amp;Count!Q$4&amp;Count!$A40,Data!$Y:$Y)</f>
        <v>0</v>
      </c>
      <c r="R40" s="240">
        <f>SUMIF(Data!$T:$T,"="&amp;Count!R$4&amp;Count!$A40,Data!$Y:$Y)</f>
        <v>0</v>
      </c>
      <c r="S40" s="240">
        <f>SUMIF(Data!$T:$T,"="&amp;Count!S$4&amp;Count!$A40,Data!$Y:$Y)</f>
        <v>0</v>
      </c>
      <c r="T40" s="240">
        <f>SUMIF(Data!$T:$T,"="&amp;Count!T$4&amp;Count!$A40,Data!$Y:$Y)</f>
        <v>0</v>
      </c>
      <c r="U40" s="240">
        <f>SUMIF(Data!$T:$T,"="&amp;Count!U$4&amp;Count!$A40,Data!$Y:$Y)</f>
        <v>0</v>
      </c>
      <c r="V40" s="240">
        <f>SUMIF(Data!$T:$T,"="&amp;Count!V$4&amp;Count!$A40,Data!$Y:$Y)</f>
        <v>0</v>
      </c>
      <c r="W40" s="240">
        <f>SUMIF(Data!$T:$T,"="&amp;Count!W$4&amp;Count!$A40,Data!$Y:$Y)</f>
        <v>0</v>
      </c>
      <c r="X40" s="240">
        <f>SUMIF(Data!$T:$T,"="&amp;Count!X$4&amp;Count!$A40,Data!$Y:$Y)</f>
        <v>0</v>
      </c>
      <c r="Y40" s="240">
        <f>SUMIF(Data!$T:$T,"="&amp;Count!Y$4&amp;Count!$A40,Data!$Y:$Y)</f>
        <v>0</v>
      </c>
      <c r="Z40" s="240">
        <f>SUMIF(Data!$T:$T,"="&amp;Count!Z$4&amp;Count!$A40,Data!$Y:$Y)</f>
        <v>0</v>
      </c>
      <c r="AA40" s="240">
        <f>SUMIF(Data!$T:$T,"="&amp;Count!AA$4&amp;Count!$A40,Data!$Y:$Y)</f>
        <v>0</v>
      </c>
      <c r="AB40" s="240">
        <f>SUMIF(Data!$T:$T,"="&amp;Count!AB$4&amp;Count!$A40,Data!$Y:$Y)</f>
        <v>0</v>
      </c>
      <c r="AC40" s="240">
        <f>SUMIF(Data!$T:$T,"="&amp;Count!AC$4&amp;Count!$A40,Data!$Y:$Y)</f>
        <v>0</v>
      </c>
      <c r="AD40" s="240">
        <f>SUMIF(Data!$T:$T,"="&amp;Count!AD$4&amp;Count!$A40,Data!$Y:$Y)</f>
        <v>0</v>
      </c>
      <c r="AE40" s="240">
        <f>SUMIF(Data!$T:$T,"="&amp;Count!AE$4&amp;Count!$A40,Data!$Y:$Y)</f>
        <v>0</v>
      </c>
      <c r="AF40" s="240">
        <f>SUMIF(Data!$T:$T,"="&amp;Count!AF$4&amp;Count!$A40,Data!$Y:$Y)</f>
        <v>0</v>
      </c>
      <c r="AG40" s="240">
        <f>SUMIF(Data!$T:$T,"="&amp;Count!AG$4&amp;Count!$A40,Data!$Y:$Y)</f>
        <v>0</v>
      </c>
      <c r="AH40" s="240">
        <f>SUMIF(Data!$T:$T,"="&amp;Count!AH$4&amp;Count!$A40,Data!$Y:$Y)</f>
        <v>0</v>
      </c>
      <c r="AI40" s="240">
        <f>SUMIF(Data!$T:$T,"="&amp;Count!AI$4&amp;Count!$A40,Data!$Y:$Y)</f>
        <v>0</v>
      </c>
      <c r="AJ40" s="240">
        <f>SUMIF(Data!$T:$T,"="&amp;Count!AJ$4&amp;Count!$A40,Data!$Y:$Y)</f>
        <v>0</v>
      </c>
      <c r="AK40" s="240">
        <f>SUMIF(Data!$T:$T,"="&amp;Count!AK$4&amp;Count!$A40,Data!$Y:$Y)</f>
        <v>0</v>
      </c>
      <c r="AL40" s="240">
        <f>SUMIF(Data!$T:$T,"="&amp;Count!AL$4&amp;Count!$A40,Data!$Y:$Y)</f>
        <v>0</v>
      </c>
      <c r="AM40" s="240">
        <f>SUMIF(Data!$T:$T,"="&amp;Count!AM$4&amp;Count!$A40,Data!$Y:$Y)</f>
        <v>0</v>
      </c>
      <c r="AN40" s="240">
        <f>SUMIF(Data!$T:$T,"="&amp;Count!AN$4&amp;Count!$A40,Data!$Y:$Y)</f>
        <v>0</v>
      </c>
      <c r="AO40" s="240">
        <f>SUMIF(Data!$T:$T,"="&amp;Count!AO$4&amp;Count!$A40,Data!$Y:$Y)</f>
        <v>0</v>
      </c>
      <c r="AP40" s="240">
        <f>SUMIF(Data!$T:$T,"="&amp;Count!AP$4&amp;Count!$A40,Data!$Y:$Y)</f>
        <v>0</v>
      </c>
      <c r="AQ40" s="240">
        <f>SUMIF(Data!$T:$T,"="&amp;Count!AQ$4&amp;Count!$A40,Data!$Y:$Y)</f>
        <v>0</v>
      </c>
      <c r="AR40" s="240">
        <f>SUMIF(Data!$T:$T,"="&amp;Count!AR$4&amp;Count!$A40,Data!$Y:$Y)</f>
        <v>0</v>
      </c>
      <c r="AS40" s="240">
        <f>SUMIF(Data!$T:$T,"="&amp;Count!AS$4&amp;Count!$A40,Data!$Y:$Y)</f>
        <v>0</v>
      </c>
      <c r="AT40" s="240">
        <f>SUMIF(Data!$T:$T,"="&amp;Count!AT$4&amp;Count!$A40,Data!$Y:$Y)</f>
        <v>0</v>
      </c>
      <c r="AU40" s="240">
        <f>SUMIF(Data!$T:$T,"="&amp;Count!AU$4&amp;Count!$A40,Data!$Y:$Y)</f>
        <v>0</v>
      </c>
      <c r="AV40" s="240">
        <f>SUMIF(Data!$T:$T,"="&amp;Count!AV$4&amp;Count!$A40,Data!$Y:$Y)</f>
        <v>0</v>
      </c>
      <c r="AW40" s="240">
        <f>SUMIF(Data!$T:$T,"="&amp;Count!AW$4&amp;Count!$A40,Data!$Y:$Y)</f>
        <v>0</v>
      </c>
      <c r="AX40" s="240">
        <f>SUMIF(Data!$T:$T,"="&amp;Count!AX$4&amp;Count!$A40,Data!$Y:$Y)</f>
        <v>0</v>
      </c>
      <c r="AY40" s="240">
        <f>SUMIF(Data!$T:$T,"="&amp;Count!AY$4&amp;Count!$A40,Data!$Y:$Y)</f>
        <v>0</v>
      </c>
      <c r="AZ40" s="240">
        <f>SUMIF(Data!$T:$T,"="&amp;Count!AZ$4&amp;Count!$A40,Data!$Y:$Y)</f>
        <v>0</v>
      </c>
      <c r="BA40" s="240">
        <f>SUMIF(Data!$T:$T,"="&amp;Count!BA$4&amp;Count!$A40,Data!$Y:$Y)</f>
        <v>0</v>
      </c>
      <c r="BB40" s="240">
        <f>SUMIF(Data!$T:$T,"="&amp;Count!BB$4&amp;Count!$A40,Data!$Y:$Y)</f>
        <v>0</v>
      </c>
      <c r="BC40" s="240">
        <f>SUMIF(Data!$T:$T,"="&amp;Count!BC$4&amp;Count!$A40,Data!$Y:$Y)</f>
        <v>0</v>
      </c>
      <c r="BD40" s="240">
        <f>SUMIF(Data!$T:$T,"="&amp;Count!BD$4&amp;Count!$A40,Data!$Y:$Y)</f>
        <v>0</v>
      </c>
      <c r="BE40" s="240">
        <f>SUMIF(Data!$T:$T,"="&amp;Count!BE$4&amp;Count!$A40,Data!$Y:$Y)</f>
        <v>0</v>
      </c>
      <c r="BG40" s="235">
        <f t="shared" si="19"/>
        <v>0</v>
      </c>
      <c r="BH40" s="235" t="str">
        <f t="shared" si="20"/>
        <v>Wrong way</v>
      </c>
    </row>
    <row r="41" spans="1:60" x14ac:dyDescent="0.25">
      <c r="A41" s="235" t="s">
        <v>66</v>
      </c>
      <c r="B41" s="235" t="s">
        <v>18</v>
      </c>
      <c r="D41" s="240">
        <f>SUMIF(Data!$T:$T,"="&amp;Count!D$4&amp;Count!$A41,Data!$Y:$Y)</f>
        <v>0</v>
      </c>
      <c r="E41" s="240">
        <f>SUMIF(Data!$T:$T,"="&amp;Count!E$4&amp;Count!$A41,Data!$Y:$Y)</f>
        <v>0</v>
      </c>
      <c r="F41" s="240">
        <f>SUMIF(Data!$T:$T,"="&amp;Count!F$4&amp;Count!$A41,Data!$Y:$Y)</f>
        <v>0</v>
      </c>
      <c r="G41" s="240">
        <f>SUMIF(Data!$T:$T,"="&amp;Count!G$4&amp;Count!$A41,Data!$Y:$Y)</f>
        <v>0</v>
      </c>
      <c r="H41" s="240">
        <f>SUMIF(Data!$T:$T,"="&amp;Count!H$4&amp;Count!$A41,Data!$Y:$Y)</f>
        <v>0</v>
      </c>
      <c r="I41" s="240">
        <f>SUMIF(Data!$T:$T,"="&amp;Count!I$4&amp;Count!$A41,Data!$Y:$Y)</f>
        <v>0</v>
      </c>
      <c r="J41" s="240">
        <f>SUMIF(Data!$T:$T,"="&amp;Count!J$4&amp;Count!$A41,Data!$Y:$Y)</f>
        <v>0</v>
      </c>
      <c r="K41" s="240">
        <f>SUMIF(Data!$T:$T,"="&amp;Count!K$4&amp;Count!$A41,Data!$Y:$Y)</f>
        <v>0</v>
      </c>
      <c r="L41" s="240">
        <f>SUMIF(Data!$T:$T,"="&amp;Count!L$4&amp;Count!$A41,Data!$Y:$Y)</f>
        <v>0</v>
      </c>
      <c r="M41" s="240">
        <f>SUMIF(Data!$T:$T,"="&amp;Count!M$4&amp;Count!$A41,Data!$Y:$Y)</f>
        <v>0</v>
      </c>
      <c r="N41" s="240">
        <f>SUMIF(Data!$T:$T,"="&amp;Count!N$4&amp;Count!$A41,Data!$Y:$Y)</f>
        <v>0</v>
      </c>
      <c r="O41" s="240">
        <f>SUMIF(Data!$T:$T,"="&amp;Count!O$4&amp;Count!$A41,Data!$Y:$Y)</f>
        <v>0</v>
      </c>
      <c r="P41" s="240">
        <f>SUMIF(Data!$T:$T,"="&amp;Count!P$4&amp;Count!$A41,Data!$Y:$Y)</f>
        <v>0</v>
      </c>
      <c r="Q41" s="240">
        <f>SUMIF(Data!$T:$T,"="&amp;Count!Q$4&amp;Count!$A41,Data!$Y:$Y)</f>
        <v>0</v>
      </c>
      <c r="R41" s="240">
        <f>SUMIF(Data!$T:$T,"="&amp;Count!R$4&amp;Count!$A41,Data!$Y:$Y)</f>
        <v>0</v>
      </c>
      <c r="S41" s="240">
        <f>SUMIF(Data!$T:$T,"="&amp;Count!S$4&amp;Count!$A41,Data!$Y:$Y)</f>
        <v>0</v>
      </c>
      <c r="T41" s="240">
        <f>SUMIF(Data!$T:$T,"="&amp;Count!T$4&amp;Count!$A41,Data!$Y:$Y)</f>
        <v>0</v>
      </c>
      <c r="U41" s="240">
        <f>SUMIF(Data!$T:$T,"="&amp;Count!U$4&amp;Count!$A41,Data!$Y:$Y)</f>
        <v>0</v>
      </c>
      <c r="V41" s="240">
        <f>SUMIF(Data!$T:$T,"="&amp;Count!V$4&amp;Count!$A41,Data!$Y:$Y)</f>
        <v>0</v>
      </c>
      <c r="W41" s="240">
        <f>SUMIF(Data!$T:$T,"="&amp;Count!W$4&amp;Count!$A41,Data!$Y:$Y)</f>
        <v>0</v>
      </c>
      <c r="X41" s="240">
        <f>SUMIF(Data!$T:$T,"="&amp;Count!X$4&amp;Count!$A41,Data!$Y:$Y)</f>
        <v>0</v>
      </c>
      <c r="Y41" s="240">
        <f>SUMIF(Data!$T:$T,"="&amp;Count!Y$4&amp;Count!$A41,Data!$Y:$Y)</f>
        <v>0</v>
      </c>
      <c r="Z41" s="240">
        <f>SUMIF(Data!$T:$T,"="&amp;Count!Z$4&amp;Count!$A41,Data!$Y:$Y)</f>
        <v>0</v>
      </c>
      <c r="AA41" s="240">
        <f>SUMIF(Data!$T:$T,"="&amp;Count!AA$4&amp;Count!$A41,Data!$Y:$Y)</f>
        <v>0</v>
      </c>
      <c r="AB41" s="240">
        <f>SUMIF(Data!$T:$T,"="&amp;Count!AB$4&amp;Count!$A41,Data!$Y:$Y)</f>
        <v>0</v>
      </c>
      <c r="AC41" s="240">
        <f>SUMIF(Data!$T:$T,"="&amp;Count!AC$4&amp;Count!$A41,Data!$Y:$Y)</f>
        <v>0</v>
      </c>
      <c r="AD41" s="240">
        <f>SUMIF(Data!$T:$T,"="&amp;Count!AD$4&amp;Count!$A41,Data!$Y:$Y)</f>
        <v>0</v>
      </c>
      <c r="AE41" s="240">
        <f>SUMIF(Data!$T:$T,"="&amp;Count!AE$4&amp;Count!$A41,Data!$Y:$Y)</f>
        <v>0</v>
      </c>
      <c r="AF41" s="240">
        <f>SUMIF(Data!$T:$T,"="&amp;Count!AF$4&amp;Count!$A41,Data!$Y:$Y)</f>
        <v>0</v>
      </c>
      <c r="AG41" s="240">
        <f>SUMIF(Data!$T:$T,"="&amp;Count!AG$4&amp;Count!$A41,Data!$Y:$Y)</f>
        <v>0</v>
      </c>
      <c r="AH41" s="240">
        <f>SUMIF(Data!$T:$T,"="&amp;Count!AH$4&amp;Count!$A41,Data!$Y:$Y)</f>
        <v>0</v>
      </c>
      <c r="AI41" s="240">
        <f>SUMIF(Data!$T:$T,"="&amp;Count!AI$4&amp;Count!$A41,Data!$Y:$Y)</f>
        <v>0</v>
      </c>
      <c r="AJ41" s="240">
        <f>SUMIF(Data!$T:$T,"="&amp;Count!AJ$4&amp;Count!$A41,Data!$Y:$Y)</f>
        <v>0</v>
      </c>
      <c r="AK41" s="240">
        <f>SUMIF(Data!$T:$T,"="&amp;Count!AK$4&amp;Count!$A41,Data!$Y:$Y)</f>
        <v>0</v>
      </c>
      <c r="AL41" s="240">
        <f>SUMIF(Data!$T:$T,"="&amp;Count!AL$4&amp;Count!$A41,Data!$Y:$Y)</f>
        <v>0</v>
      </c>
      <c r="AM41" s="240">
        <f>SUMIF(Data!$T:$T,"="&amp;Count!AM$4&amp;Count!$A41,Data!$Y:$Y)</f>
        <v>0</v>
      </c>
      <c r="AN41" s="240">
        <f>SUMIF(Data!$T:$T,"="&amp;Count!AN$4&amp;Count!$A41,Data!$Y:$Y)</f>
        <v>0</v>
      </c>
      <c r="AO41" s="240">
        <f>SUMIF(Data!$T:$T,"="&amp;Count!AO$4&amp;Count!$A41,Data!$Y:$Y)</f>
        <v>0</v>
      </c>
      <c r="AP41" s="240">
        <f>SUMIF(Data!$T:$T,"="&amp;Count!AP$4&amp;Count!$A41,Data!$Y:$Y)</f>
        <v>0</v>
      </c>
      <c r="AQ41" s="240">
        <f>SUMIF(Data!$T:$T,"="&amp;Count!AQ$4&amp;Count!$A41,Data!$Y:$Y)</f>
        <v>0</v>
      </c>
      <c r="AR41" s="240">
        <f>SUMIF(Data!$T:$T,"="&amp;Count!AR$4&amp;Count!$A41,Data!$Y:$Y)</f>
        <v>0</v>
      </c>
      <c r="AS41" s="240">
        <f>SUMIF(Data!$T:$T,"="&amp;Count!AS$4&amp;Count!$A41,Data!$Y:$Y)</f>
        <v>0</v>
      </c>
      <c r="AT41" s="240">
        <f>SUMIF(Data!$T:$T,"="&amp;Count!AT$4&amp;Count!$A41,Data!$Y:$Y)</f>
        <v>0</v>
      </c>
      <c r="AU41" s="240">
        <f>SUMIF(Data!$T:$T,"="&amp;Count!AU$4&amp;Count!$A41,Data!$Y:$Y)</f>
        <v>0</v>
      </c>
      <c r="AV41" s="240">
        <f>SUMIF(Data!$T:$T,"="&amp;Count!AV$4&amp;Count!$A41,Data!$Y:$Y)</f>
        <v>0</v>
      </c>
      <c r="AW41" s="240">
        <f>SUMIF(Data!$T:$T,"="&amp;Count!AW$4&amp;Count!$A41,Data!$Y:$Y)</f>
        <v>0</v>
      </c>
      <c r="AX41" s="240">
        <f>SUMIF(Data!$T:$T,"="&amp;Count!AX$4&amp;Count!$A41,Data!$Y:$Y)</f>
        <v>0</v>
      </c>
      <c r="AY41" s="240">
        <f>SUMIF(Data!$T:$T,"="&amp;Count!AY$4&amp;Count!$A41,Data!$Y:$Y)</f>
        <v>0</v>
      </c>
      <c r="AZ41" s="240">
        <f>SUMIF(Data!$T:$T,"="&amp;Count!AZ$4&amp;Count!$A41,Data!$Y:$Y)</f>
        <v>0</v>
      </c>
      <c r="BA41" s="240">
        <f>SUMIF(Data!$T:$T,"="&amp;Count!BA$4&amp;Count!$A41,Data!$Y:$Y)</f>
        <v>0</v>
      </c>
      <c r="BB41" s="240">
        <f>SUMIF(Data!$T:$T,"="&amp;Count!BB$4&amp;Count!$A41,Data!$Y:$Y)</f>
        <v>0</v>
      </c>
      <c r="BC41" s="240">
        <f>SUMIF(Data!$T:$T,"="&amp;Count!BC$4&amp;Count!$A41,Data!$Y:$Y)</f>
        <v>0</v>
      </c>
      <c r="BD41" s="240">
        <f>SUMIF(Data!$T:$T,"="&amp;Count!BD$4&amp;Count!$A41,Data!$Y:$Y)</f>
        <v>0</v>
      </c>
      <c r="BE41" s="240">
        <f>SUMIF(Data!$T:$T,"="&amp;Count!BE$4&amp;Count!$A41,Data!$Y:$Y)</f>
        <v>0</v>
      </c>
      <c r="BG41" s="235">
        <f t="shared" si="19"/>
        <v>0</v>
      </c>
      <c r="BH41" s="235" t="str">
        <f t="shared" si="20"/>
        <v>Wrong way</v>
      </c>
    </row>
    <row r="42" spans="1:60" x14ac:dyDescent="0.25">
      <c r="A42" s="235" t="s">
        <v>65</v>
      </c>
      <c r="B42" s="235" t="s">
        <v>6</v>
      </c>
      <c r="D42" s="240">
        <f>SUMIF(Data!$T:$T,"="&amp;Count!D$4&amp;Count!$A42,Data!$Z:$Z)</f>
        <v>0</v>
      </c>
      <c r="E42" s="240">
        <f>SUMIF(Data!$T:$T,"="&amp;Count!E$4&amp;Count!$A42,Data!$Z:$Z)</f>
        <v>0</v>
      </c>
      <c r="F42" s="240">
        <f>SUMIF(Data!$T:$T,"="&amp;Count!F$4&amp;Count!$A42,Data!$Z:$Z)</f>
        <v>0</v>
      </c>
      <c r="G42" s="240">
        <f>SUMIF(Data!$T:$T,"="&amp;Count!G$4&amp;Count!$A42,Data!$Z:$Z)</f>
        <v>0</v>
      </c>
      <c r="H42" s="240">
        <f>SUMIF(Data!$T:$T,"="&amp;Count!H$4&amp;Count!$A42,Data!$Z:$Z)</f>
        <v>0</v>
      </c>
      <c r="I42" s="240">
        <f>SUMIF(Data!$T:$T,"="&amp;Count!I$4&amp;Count!$A42,Data!$Z:$Z)</f>
        <v>0</v>
      </c>
      <c r="J42" s="240">
        <f>SUMIF(Data!$T:$T,"="&amp;Count!J$4&amp;Count!$A42,Data!$Z:$Z)</f>
        <v>0</v>
      </c>
      <c r="K42" s="240">
        <f>SUMIF(Data!$T:$T,"="&amp;Count!K$4&amp;Count!$A42,Data!$Z:$Z)</f>
        <v>0</v>
      </c>
      <c r="L42" s="240">
        <f>SUMIF(Data!$T:$T,"="&amp;Count!L$4&amp;Count!$A42,Data!$Z:$Z)</f>
        <v>0</v>
      </c>
      <c r="M42" s="240">
        <f>SUMIF(Data!$T:$T,"="&amp;Count!M$4&amp;Count!$A42,Data!$Z:$Z)</f>
        <v>0</v>
      </c>
      <c r="N42" s="240">
        <f>SUMIF(Data!$T:$T,"="&amp;Count!N$4&amp;Count!$A42,Data!$Z:$Z)</f>
        <v>0</v>
      </c>
      <c r="O42" s="240">
        <f>SUMIF(Data!$T:$T,"="&amp;Count!O$4&amp;Count!$A42,Data!$Z:$Z)</f>
        <v>0</v>
      </c>
      <c r="P42" s="240">
        <f>SUMIF(Data!$T:$T,"="&amp;Count!P$4&amp;Count!$A42,Data!$Z:$Z)</f>
        <v>0</v>
      </c>
      <c r="Q42" s="240">
        <f>SUMIF(Data!$T:$T,"="&amp;Count!Q$4&amp;Count!$A42,Data!$Z:$Z)</f>
        <v>0</v>
      </c>
      <c r="R42" s="240">
        <f>SUMIF(Data!$T:$T,"="&amp;Count!R$4&amp;Count!$A42,Data!$Z:$Z)</f>
        <v>0</v>
      </c>
      <c r="S42" s="240">
        <f>SUMIF(Data!$T:$T,"="&amp;Count!S$4&amp;Count!$A42,Data!$Z:$Z)</f>
        <v>0</v>
      </c>
      <c r="T42" s="240">
        <f>SUMIF(Data!$T:$T,"="&amp;Count!T$4&amp;Count!$A42,Data!$Z:$Z)</f>
        <v>0</v>
      </c>
      <c r="U42" s="240">
        <f>SUMIF(Data!$T:$T,"="&amp;Count!U$4&amp;Count!$A42,Data!$Z:$Z)</f>
        <v>0</v>
      </c>
      <c r="V42" s="240">
        <f>SUMIF(Data!$T:$T,"="&amp;Count!V$4&amp;Count!$A42,Data!$Z:$Z)</f>
        <v>0</v>
      </c>
      <c r="W42" s="240">
        <f>SUMIF(Data!$T:$T,"="&amp;Count!W$4&amp;Count!$A42,Data!$Z:$Z)</f>
        <v>0</v>
      </c>
      <c r="X42" s="240">
        <f>SUMIF(Data!$T:$T,"="&amp;Count!X$4&amp;Count!$A42,Data!$Z:$Z)</f>
        <v>0</v>
      </c>
      <c r="Y42" s="240">
        <f>SUMIF(Data!$T:$T,"="&amp;Count!Y$4&amp;Count!$A42,Data!$Z:$Z)</f>
        <v>0</v>
      </c>
      <c r="Z42" s="240">
        <f>SUMIF(Data!$T:$T,"="&amp;Count!Z$4&amp;Count!$A42,Data!$Z:$Z)</f>
        <v>0</v>
      </c>
      <c r="AA42" s="240">
        <f>SUMIF(Data!$T:$T,"="&amp;Count!AA$4&amp;Count!$A42,Data!$Z:$Z)</f>
        <v>0</v>
      </c>
      <c r="AB42" s="240">
        <f>SUMIF(Data!$T:$T,"="&amp;Count!AB$4&amp;Count!$A42,Data!$Z:$Z)</f>
        <v>0</v>
      </c>
      <c r="AC42" s="240">
        <f>SUMIF(Data!$T:$T,"="&amp;Count!AC$4&amp;Count!$A42,Data!$Z:$Z)</f>
        <v>0</v>
      </c>
      <c r="AD42" s="240">
        <f>SUMIF(Data!$T:$T,"="&amp;Count!AD$4&amp;Count!$A42,Data!$Z:$Z)</f>
        <v>0</v>
      </c>
      <c r="AE42" s="240">
        <f>SUMIF(Data!$T:$T,"="&amp;Count!AE$4&amp;Count!$A42,Data!$Z:$Z)</f>
        <v>0</v>
      </c>
      <c r="AF42" s="240">
        <f>SUMIF(Data!$T:$T,"="&amp;Count!AF$4&amp;Count!$A42,Data!$Z:$Z)</f>
        <v>0</v>
      </c>
      <c r="AG42" s="240">
        <f>SUMIF(Data!$T:$T,"="&amp;Count!AG$4&amp;Count!$A42,Data!$Z:$Z)</f>
        <v>0</v>
      </c>
      <c r="AH42" s="240">
        <f>SUMIF(Data!$T:$T,"="&amp;Count!AH$4&amp;Count!$A42,Data!$Z:$Z)</f>
        <v>0</v>
      </c>
      <c r="AI42" s="240">
        <f>SUMIF(Data!$T:$T,"="&amp;Count!AI$4&amp;Count!$A42,Data!$Z:$Z)</f>
        <v>0</v>
      </c>
      <c r="AJ42" s="240">
        <f>SUMIF(Data!$T:$T,"="&amp;Count!AJ$4&amp;Count!$A42,Data!$Z:$Z)</f>
        <v>0</v>
      </c>
      <c r="AK42" s="240">
        <f>SUMIF(Data!$T:$T,"="&amp;Count!AK$4&amp;Count!$A42,Data!$Z:$Z)</f>
        <v>0</v>
      </c>
      <c r="AL42" s="240">
        <f>SUMIF(Data!$T:$T,"="&amp;Count!AL$4&amp;Count!$A42,Data!$Z:$Z)</f>
        <v>0</v>
      </c>
      <c r="AM42" s="240">
        <f>SUMIF(Data!$T:$T,"="&amp;Count!AM$4&amp;Count!$A42,Data!$Z:$Z)</f>
        <v>0</v>
      </c>
      <c r="AN42" s="240">
        <f>SUMIF(Data!$T:$T,"="&amp;Count!AN$4&amp;Count!$A42,Data!$Z:$Z)</f>
        <v>0</v>
      </c>
      <c r="AO42" s="240">
        <f>SUMIF(Data!$T:$T,"="&amp;Count!AO$4&amp;Count!$A42,Data!$Z:$Z)</f>
        <v>0</v>
      </c>
      <c r="AP42" s="240">
        <f>SUMIF(Data!$T:$T,"="&amp;Count!AP$4&amp;Count!$A42,Data!$Z:$Z)</f>
        <v>0</v>
      </c>
      <c r="AQ42" s="240">
        <f>SUMIF(Data!$T:$T,"="&amp;Count!AQ$4&amp;Count!$A42,Data!$Z:$Z)</f>
        <v>0</v>
      </c>
      <c r="AR42" s="240">
        <f>SUMIF(Data!$T:$T,"="&amp;Count!AR$4&amp;Count!$A42,Data!$Z:$Z)</f>
        <v>0</v>
      </c>
      <c r="AS42" s="240">
        <f>SUMIF(Data!$T:$T,"="&amp;Count!AS$4&amp;Count!$A42,Data!$Z:$Z)</f>
        <v>0</v>
      </c>
      <c r="AT42" s="240">
        <f>SUMIF(Data!$T:$T,"="&amp;Count!AT$4&amp;Count!$A42,Data!$Z:$Z)</f>
        <v>0</v>
      </c>
      <c r="AU42" s="240">
        <f>SUMIF(Data!$T:$T,"="&amp;Count!AU$4&amp;Count!$A42,Data!$Z:$Z)</f>
        <v>0</v>
      </c>
      <c r="AV42" s="240">
        <f>SUMIF(Data!$T:$T,"="&amp;Count!AV$4&amp;Count!$A42,Data!$Z:$Z)</f>
        <v>0</v>
      </c>
      <c r="AW42" s="240">
        <f>SUMIF(Data!$T:$T,"="&amp;Count!AW$4&amp;Count!$A42,Data!$Z:$Z)</f>
        <v>0</v>
      </c>
      <c r="AX42" s="240">
        <f>SUMIF(Data!$T:$T,"="&amp;Count!AX$4&amp;Count!$A42,Data!$Z:$Z)</f>
        <v>0</v>
      </c>
      <c r="AY42" s="240">
        <f>SUMIF(Data!$T:$T,"="&amp;Count!AY$4&amp;Count!$A42,Data!$Z:$Z)</f>
        <v>0</v>
      </c>
      <c r="AZ42" s="240">
        <f>SUMIF(Data!$T:$T,"="&amp;Count!AZ$4&amp;Count!$A42,Data!$Z:$Z)</f>
        <v>0</v>
      </c>
      <c r="BA42" s="240">
        <f>SUMIF(Data!$T:$T,"="&amp;Count!BA$4&amp;Count!$A42,Data!$Z:$Z)</f>
        <v>0</v>
      </c>
      <c r="BB42" s="240">
        <f>SUMIF(Data!$T:$T,"="&amp;Count!BB$4&amp;Count!$A42,Data!$Z:$Z)</f>
        <v>0</v>
      </c>
      <c r="BC42" s="240">
        <f>SUMIF(Data!$T:$T,"="&amp;Count!BC$4&amp;Count!$A42,Data!$Z:$Z)</f>
        <v>0</v>
      </c>
      <c r="BD42" s="240">
        <f>SUMIF(Data!$T:$T,"="&amp;Count!BD$4&amp;Count!$A42,Data!$Z:$Z)</f>
        <v>0</v>
      </c>
      <c r="BE42" s="240">
        <f>SUMIF(Data!$T:$T,"="&amp;Count!BE$4&amp;Count!$A42,Data!$Z:$Z)</f>
        <v>0</v>
      </c>
      <c r="BG42" s="235">
        <f t="shared" si="19"/>
        <v>0</v>
      </c>
      <c r="BH42" s="235" t="str">
        <f t="shared" si="20"/>
        <v>Sidewalk</v>
      </c>
    </row>
    <row r="43" spans="1:60" x14ac:dyDescent="0.25">
      <c r="A43" s="235" t="s">
        <v>66</v>
      </c>
      <c r="B43" s="235" t="s">
        <v>6</v>
      </c>
      <c r="D43" s="240">
        <f>SUMIF(Data!$T:$T,"="&amp;Count!D$4&amp;Count!$A43,Data!$Z:$Z)</f>
        <v>0</v>
      </c>
      <c r="E43" s="240">
        <f>SUMIF(Data!$T:$T,"="&amp;Count!E$4&amp;Count!$A43,Data!$Z:$Z)</f>
        <v>0</v>
      </c>
      <c r="F43" s="240">
        <f>SUMIF(Data!$T:$T,"="&amp;Count!F$4&amp;Count!$A43,Data!$Z:$Z)</f>
        <v>0</v>
      </c>
      <c r="G43" s="240">
        <f>SUMIF(Data!$T:$T,"="&amp;Count!G$4&amp;Count!$A43,Data!$Z:$Z)</f>
        <v>0</v>
      </c>
      <c r="H43" s="240">
        <f>SUMIF(Data!$T:$T,"="&amp;Count!H$4&amp;Count!$A43,Data!$Z:$Z)</f>
        <v>0</v>
      </c>
      <c r="I43" s="240">
        <f>SUMIF(Data!$T:$T,"="&amp;Count!I$4&amp;Count!$A43,Data!$Z:$Z)</f>
        <v>0</v>
      </c>
      <c r="J43" s="240">
        <f>SUMIF(Data!$T:$T,"="&amp;Count!J$4&amp;Count!$A43,Data!$Z:$Z)</f>
        <v>0</v>
      </c>
      <c r="K43" s="240">
        <f>SUMIF(Data!$T:$T,"="&amp;Count!K$4&amp;Count!$A43,Data!$Z:$Z)</f>
        <v>0</v>
      </c>
      <c r="L43" s="240">
        <f>SUMIF(Data!$T:$T,"="&amp;Count!L$4&amp;Count!$A43,Data!$Z:$Z)</f>
        <v>0</v>
      </c>
      <c r="M43" s="240">
        <f>SUMIF(Data!$T:$T,"="&amp;Count!M$4&amp;Count!$A43,Data!$Z:$Z)</f>
        <v>0</v>
      </c>
      <c r="N43" s="240">
        <f>SUMIF(Data!$T:$T,"="&amp;Count!N$4&amp;Count!$A43,Data!$Z:$Z)</f>
        <v>0</v>
      </c>
      <c r="O43" s="240">
        <f>SUMIF(Data!$T:$T,"="&amp;Count!O$4&amp;Count!$A43,Data!$Z:$Z)</f>
        <v>0</v>
      </c>
      <c r="P43" s="240">
        <f>SUMIF(Data!$T:$T,"="&amp;Count!P$4&amp;Count!$A43,Data!$Z:$Z)</f>
        <v>0</v>
      </c>
      <c r="Q43" s="240">
        <f>SUMIF(Data!$T:$T,"="&amp;Count!Q$4&amp;Count!$A43,Data!$Z:$Z)</f>
        <v>0</v>
      </c>
      <c r="R43" s="240">
        <f>SUMIF(Data!$T:$T,"="&amp;Count!R$4&amp;Count!$A43,Data!$Z:$Z)</f>
        <v>0</v>
      </c>
      <c r="S43" s="240">
        <f>SUMIF(Data!$T:$T,"="&amp;Count!S$4&amp;Count!$A43,Data!$Z:$Z)</f>
        <v>0</v>
      </c>
      <c r="T43" s="240">
        <f>SUMIF(Data!$T:$T,"="&amp;Count!T$4&amp;Count!$A43,Data!$Z:$Z)</f>
        <v>0</v>
      </c>
      <c r="U43" s="240">
        <f>SUMIF(Data!$T:$T,"="&amp;Count!U$4&amp;Count!$A43,Data!$Z:$Z)</f>
        <v>0</v>
      </c>
      <c r="V43" s="240">
        <f>SUMIF(Data!$T:$T,"="&amp;Count!V$4&amp;Count!$A43,Data!$Z:$Z)</f>
        <v>0</v>
      </c>
      <c r="W43" s="240">
        <f>SUMIF(Data!$T:$T,"="&amp;Count!W$4&amp;Count!$A43,Data!$Z:$Z)</f>
        <v>0</v>
      </c>
      <c r="X43" s="240">
        <f>SUMIF(Data!$T:$T,"="&amp;Count!X$4&amp;Count!$A43,Data!$Z:$Z)</f>
        <v>0</v>
      </c>
      <c r="Y43" s="240">
        <f>SUMIF(Data!$T:$T,"="&amp;Count!Y$4&amp;Count!$A43,Data!$Z:$Z)</f>
        <v>0</v>
      </c>
      <c r="Z43" s="240">
        <f>SUMIF(Data!$T:$T,"="&amp;Count!Z$4&amp;Count!$A43,Data!$Z:$Z)</f>
        <v>0</v>
      </c>
      <c r="AA43" s="240">
        <f>SUMIF(Data!$T:$T,"="&amp;Count!AA$4&amp;Count!$A43,Data!$Z:$Z)</f>
        <v>0</v>
      </c>
      <c r="AB43" s="240">
        <f>SUMIF(Data!$T:$T,"="&amp;Count!AB$4&amp;Count!$A43,Data!$Z:$Z)</f>
        <v>0</v>
      </c>
      <c r="AC43" s="240">
        <f>SUMIF(Data!$T:$T,"="&amp;Count!AC$4&amp;Count!$A43,Data!$Z:$Z)</f>
        <v>0</v>
      </c>
      <c r="AD43" s="240">
        <f>SUMIF(Data!$T:$T,"="&amp;Count!AD$4&amp;Count!$A43,Data!$Z:$Z)</f>
        <v>0</v>
      </c>
      <c r="AE43" s="240">
        <f>SUMIF(Data!$T:$T,"="&amp;Count!AE$4&amp;Count!$A43,Data!$Z:$Z)</f>
        <v>0</v>
      </c>
      <c r="AF43" s="240">
        <f>SUMIF(Data!$T:$T,"="&amp;Count!AF$4&amp;Count!$A43,Data!$Z:$Z)</f>
        <v>0</v>
      </c>
      <c r="AG43" s="240">
        <f>SUMIF(Data!$T:$T,"="&amp;Count!AG$4&amp;Count!$A43,Data!$Z:$Z)</f>
        <v>0</v>
      </c>
      <c r="AH43" s="240">
        <f>SUMIF(Data!$T:$T,"="&amp;Count!AH$4&amp;Count!$A43,Data!$Z:$Z)</f>
        <v>0</v>
      </c>
      <c r="AI43" s="240">
        <f>SUMIF(Data!$T:$T,"="&amp;Count!AI$4&amp;Count!$A43,Data!$Z:$Z)</f>
        <v>0</v>
      </c>
      <c r="AJ43" s="240">
        <f>SUMIF(Data!$T:$T,"="&amp;Count!AJ$4&amp;Count!$A43,Data!$Z:$Z)</f>
        <v>0</v>
      </c>
      <c r="AK43" s="240">
        <f>SUMIF(Data!$T:$T,"="&amp;Count!AK$4&amp;Count!$A43,Data!$Z:$Z)</f>
        <v>0</v>
      </c>
      <c r="AL43" s="240">
        <f>SUMIF(Data!$T:$T,"="&amp;Count!AL$4&amp;Count!$A43,Data!$Z:$Z)</f>
        <v>0</v>
      </c>
      <c r="AM43" s="240">
        <f>SUMIF(Data!$T:$T,"="&amp;Count!AM$4&amp;Count!$A43,Data!$Z:$Z)</f>
        <v>0</v>
      </c>
      <c r="AN43" s="240">
        <f>SUMIF(Data!$T:$T,"="&amp;Count!AN$4&amp;Count!$A43,Data!$Z:$Z)</f>
        <v>0</v>
      </c>
      <c r="AO43" s="240">
        <f>SUMIF(Data!$T:$T,"="&amp;Count!AO$4&amp;Count!$A43,Data!$Z:$Z)</f>
        <v>0</v>
      </c>
      <c r="AP43" s="240">
        <f>SUMIF(Data!$T:$T,"="&amp;Count!AP$4&amp;Count!$A43,Data!$Z:$Z)</f>
        <v>0</v>
      </c>
      <c r="AQ43" s="240">
        <f>SUMIF(Data!$T:$T,"="&amp;Count!AQ$4&amp;Count!$A43,Data!$Z:$Z)</f>
        <v>0</v>
      </c>
      <c r="AR43" s="240">
        <f>SUMIF(Data!$T:$T,"="&amp;Count!AR$4&amp;Count!$A43,Data!$Z:$Z)</f>
        <v>0</v>
      </c>
      <c r="AS43" s="240">
        <f>SUMIF(Data!$T:$T,"="&amp;Count!AS$4&amp;Count!$A43,Data!$Z:$Z)</f>
        <v>0</v>
      </c>
      <c r="AT43" s="240">
        <f>SUMIF(Data!$T:$T,"="&amp;Count!AT$4&amp;Count!$A43,Data!$Z:$Z)</f>
        <v>0</v>
      </c>
      <c r="AU43" s="240">
        <f>SUMIF(Data!$T:$T,"="&amp;Count!AU$4&amp;Count!$A43,Data!$Z:$Z)</f>
        <v>0</v>
      </c>
      <c r="AV43" s="240">
        <f>SUMIF(Data!$T:$T,"="&amp;Count!AV$4&amp;Count!$A43,Data!$Z:$Z)</f>
        <v>0</v>
      </c>
      <c r="AW43" s="240">
        <f>SUMIF(Data!$T:$T,"="&amp;Count!AW$4&amp;Count!$A43,Data!$Z:$Z)</f>
        <v>0</v>
      </c>
      <c r="AX43" s="240">
        <f>SUMIF(Data!$T:$T,"="&amp;Count!AX$4&amp;Count!$A43,Data!$Z:$Z)</f>
        <v>0</v>
      </c>
      <c r="AY43" s="240">
        <f>SUMIF(Data!$T:$T,"="&amp;Count!AY$4&amp;Count!$A43,Data!$Z:$Z)</f>
        <v>0</v>
      </c>
      <c r="AZ43" s="240">
        <f>SUMIF(Data!$T:$T,"="&amp;Count!AZ$4&amp;Count!$A43,Data!$Z:$Z)</f>
        <v>0</v>
      </c>
      <c r="BA43" s="240">
        <f>SUMIF(Data!$T:$T,"="&amp;Count!BA$4&amp;Count!$A43,Data!$Z:$Z)</f>
        <v>0</v>
      </c>
      <c r="BB43" s="240">
        <f>SUMIF(Data!$T:$T,"="&amp;Count!BB$4&amp;Count!$A43,Data!$Z:$Z)</f>
        <v>0</v>
      </c>
      <c r="BC43" s="240">
        <f>SUMIF(Data!$T:$T,"="&amp;Count!BC$4&amp;Count!$A43,Data!$Z:$Z)</f>
        <v>0</v>
      </c>
      <c r="BD43" s="240">
        <f>SUMIF(Data!$T:$T,"="&amp;Count!BD$4&amp;Count!$A43,Data!$Z:$Z)</f>
        <v>0</v>
      </c>
      <c r="BE43" s="240">
        <f>SUMIF(Data!$T:$T,"="&amp;Count!BE$4&amp;Count!$A43,Data!$Z:$Z)</f>
        <v>0</v>
      </c>
      <c r="BG43" s="235">
        <f t="shared" si="19"/>
        <v>0</v>
      </c>
      <c r="BH43" s="235" t="str">
        <f t="shared" si="20"/>
        <v>Sidewalk</v>
      </c>
    </row>
    <row r="45" spans="1:60" x14ac:dyDescent="0.25">
      <c r="A45" s="235" t="s">
        <v>46</v>
      </c>
      <c r="D45" s="240">
        <f>SUM(D$36:D$43)</f>
        <v>0</v>
      </c>
      <c r="E45" s="240">
        <f t="shared" ref="E45:AJ45" si="21">SUM(E36:E43)</f>
        <v>0</v>
      </c>
      <c r="F45" s="240">
        <f t="shared" si="21"/>
        <v>0</v>
      </c>
      <c r="G45" s="240">
        <f t="shared" si="21"/>
        <v>0</v>
      </c>
      <c r="H45" s="240">
        <f t="shared" si="21"/>
        <v>0</v>
      </c>
      <c r="I45" s="240">
        <f t="shared" si="21"/>
        <v>0</v>
      </c>
      <c r="J45" s="240">
        <f t="shared" si="21"/>
        <v>0</v>
      </c>
      <c r="K45" s="240">
        <f t="shared" si="21"/>
        <v>0</v>
      </c>
      <c r="L45" s="240">
        <f t="shared" si="21"/>
        <v>0</v>
      </c>
      <c r="M45" s="240">
        <f t="shared" si="21"/>
        <v>0</v>
      </c>
      <c r="N45" s="240">
        <f t="shared" si="21"/>
        <v>0</v>
      </c>
      <c r="O45" s="240">
        <f t="shared" si="21"/>
        <v>0</v>
      </c>
      <c r="P45" s="240">
        <f t="shared" si="21"/>
        <v>0</v>
      </c>
      <c r="Q45" s="240">
        <f t="shared" si="21"/>
        <v>0</v>
      </c>
      <c r="R45" s="240">
        <f t="shared" si="21"/>
        <v>0</v>
      </c>
      <c r="S45" s="240">
        <f t="shared" si="21"/>
        <v>0</v>
      </c>
      <c r="T45" s="240">
        <f t="shared" si="21"/>
        <v>0</v>
      </c>
      <c r="U45" s="240">
        <f t="shared" si="21"/>
        <v>0</v>
      </c>
      <c r="V45" s="240">
        <f t="shared" si="21"/>
        <v>0</v>
      </c>
      <c r="W45" s="240">
        <f t="shared" si="21"/>
        <v>0</v>
      </c>
      <c r="X45" s="240">
        <f t="shared" si="21"/>
        <v>0</v>
      </c>
      <c r="Y45" s="240">
        <f t="shared" si="21"/>
        <v>0</v>
      </c>
      <c r="Z45" s="240">
        <f t="shared" si="21"/>
        <v>0</v>
      </c>
      <c r="AA45" s="240">
        <f t="shared" si="21"/>
        <v>0</v>
      </c>
      <c r="AB45" s="240">
        <f t="shared" si="21"/>
        <v>0</v>
      </c>
      <c r="AC45" s="240">
        <f t="shared" si="21"/>
        <v>0</v>
      </c>
      <c r="AD45" s="240">
        <f t="shared" si="21"/>
        <v>0</v>
      </c>
      <c r="AE45" s="240">
        <f t="shared" si="21"/>
        <v>0</v>
      </c>
      <c r="AF45" s="240">
        <f t="shared" si="21"/>
        <v>0</v>
      </c>
      <c r="AG45" s="240">
        <f t="shared" si="21"/>
        <v>0</v>
      </c>
      <c r="AH45" s="240">
        <f t="shared" si="21"/>
        <v>0</v>
      </c>
      <c r="AI45" s="240">
        <f t="shared" si="21"/>
        <v>0</v>
      </c>
      <c r="AJ45" s="240">
        <f t="shared" si="21"/>
        <v>0</v>
      </c>
      <c r="AK45" s="240">
        <f t="shared" ref="AK45:BE45" si="22">SUM(AK36:AK43)</f>
        <v>0</v>
      </c>
      <c r="AL45" s="240">
        <f t="shared" si="22"/>
        <v>0</v>
      </c>
      <c r="AM45" s="240">
        <f t="shared" si="22"/>
        <v>0</v>
      </c>
      <c r="AN45" s="240">
        <f t="shared" si="22"/>
        <v>0</v>
      </c>
      <c r="AO45" s="240">
        <f t="shared" si="22"/>
        <v>0</v>
      </c>
      <c r="AP45" s="240">
        <f t="shared" si="22"/>
        <v>0</v>
      </c>
      <c r="AQ45" s="240">
        <f t="shared" si="22"/>
        <v>0</v>
      </c>
      <c r="AR45" s="240">
        <f t="shared" si="22"/>
        <v>0</v>
      </c>
      <c r="AS45" s="240">
        <f t="shared" si="22"/>
        <v>0</v>
      </c>
      <c r="AT45" s="240">
        <f t="shared" si="22"/>
        <v>0</v>
      </c>
      <c r="AU45" s="240">
        <f t="shared" si="22"/>
        <v>0</v>
      </c>
      <c r="AV45" s="240">
        <f t="shared" si="22"/>
        <v>0</v>
      </c>
      <c r="AW45" s="240">
        <f t="shared" si="22"/>
        <v>0</v>
      </c>
      <c r="AX45" s="240">
        <f t="shared" si="22"/>
        <v>0</v>
      </c>
      <c r="AY45" s="240">
        <f t="shared" si="22"/>
        <v>0</v>
      </c>
      <c r="AZ45" s="240">
        <f t="shared" si="22"/>
        <v>0</v>
      </c>
      <c r="BA45" s="240">
        <f t="shared" si="22"/>
        <v>0</v>
      </c>
      <c r="BB45" s="240">
        <f t="shared" si="22"/>
        <v>0</v>
      </c>
      <c r="BC45" s="240">
        <f t="shared" si="22"/>
        <v>0</v>
      </c>
      <c r="BD45" s="240">
        <f t="shared" si="22"/>
        <v>0</v>
      </c>
      <c r="BE45" s="240">
        <f t="shared" si="22"/>
        <v>0</v>
      </c>
    </row>
    <row r="46" spans="1:60" x14ac:dyDescent="0.25">
      <c r="A46" s="235" t="s">
        <v>65</v>
      </c>
      <c r="D46" s="240">
        <f t="shared" ref="D46:M47" si="23">SUMIF($A$36:$A$43,"="&amp;$A46,D$36:D$43)</f>
        <v>0</v>
      </c>
      <c r="E46" s="240">
        <f t="shared" si="23"/>
        <v>0</v>
      </c>
      <c r="F46" s="240">
        <f t="shared" si="23"/>
        <v>0</v>
      </c>
      <c r="G46" s="240">
        <f t="shared" si="23"/>
        <v>0</v>
      </c>
      <c r="H46" s="240">
        <f t="shared" si="23"/>
        <v>0</v>
      </c>
      <c r="I46" s="240">
        <f t="shared" si="23"/>
        <v>0</v>
      </c>
      <c r="J46" s="240">
        <f t="shared" si="23"/>
        <v>0</v>
      </c>
      <c r="K46" s="240">
        <f t="shared" si="23"/>
        <v>0</v>
      </c>
      <c r="L46" s="240">
        <f t="shared" si="23"/>
        <v>0</v>
      </c>
      <c r="M46" s="240">
        <f t="shared" si="23"/>
        <v>0</v>
      </c>
      <c r="N46" s="240">
        <f t="shared" ref="N46:W47" si="24">SUMIF($A$36:$A$43,"="&amp;$A46,N$36:N$43)</f>
        <v>0</v>
      </c>
      <c r="O46" s="240">
        <f t="shared" si="24"/>
        <v>0</v>
      </c>
      <c r="P46" s="240">
        <f t="shared" si="24"/>
        <v>0</v>
      </c>
      <c r="Q46" s="240">
        <f t="shared" si="24"/>
        <v>0</v>
      </c>
      <c r="R46" s="240">
        <f t="shared" si="24"/>
        <v>0</v>
      </c>
      <c r="S46" s="240">
        <f t="shared" si="24"/>
        <v>0</v>
      </c>
      <c r="T46" s="240">
        <f t="shared" si="24"/>
        <v>0</v>
      </c>
      <c r="U46" s="240">
        <f t="shared" si="24"/>
        <v>0</v>
      </c>
      <c r="V46" s="240">
        <f t="shared" si="24"/>
        <v>0</v>
      </c>
      <c r="W46" s="240">
        <f t="shared" si="24"/>
        <v>0</v>
      </c>
      <c r="X46" s="240">
        <f t="shared" ref="X46:AG47" si="25">SUMIF($A$36:$A$43,"="&amp;$A46,X$36:X$43)</f>
        <v>0</v>
      </c>
      <c r="Y46" s="240">
        <f t="shared" si="25"/>
        <v>0</v>
      </c>
      <c r="Z46" s="240">
        <f t="shared" si="25"/>
        <v>0</v>
      </c>
      <c r="AA46" s="240">
        <f t="shared" si="25"/>
        <v>0</v>
      </c>
      <c r="AB46" s="240">
        <f t="shared" si="25"/>
        <v>0</v>
      </c>
      <c r="AC46" s="240">
        <f t="shared" si="25"/>
        <v>0</v>
      </c>
      <c r="AD46" s="240">
        <f t="shared" si="25"/>
        <v>0</v>
      </c>
      <c r="AE46" s="240">
        <f t="shared" si="25"/>
        <v>0</v>
      </c>
      <c r="AF46" s="240">
        <f t="shared" si="25"/>
        <v>0</v>
      </c>
      <c r="AG46" s="240">
        <f t="shared" si="25"/>
        <v>0</v>
      </c>
      <c r="AH46" s="240">
        <f t="shared" ref="AH46:AQ47" si="26">SUMIF($A$36:$A$43,"="&amp;$A46,AH$36:AH$43)</f>
        <v>0</v>
      </c>
      <c r="AI46" s="240">
        <f t="shared" si="26"/>
        <v>0</v>
      </c>
      <c r="AJ46" s="240">
        <f t="shared" si="26"/>
        <v>0</v>
      </c>
      <c r="AK46" s="240">
        <f t="shared" si="26"/>
        <v>0</v>
      </c>
      <c r="AL46" s="240">
        <f t="shared" si="26"/>
        <v>0</v>
      </c>
      <c r="AM46" s="240">
        <f t="shared" si="26"/>
        <v>0</v>
      </c>
      <c r="AN46" s="240">
        <f t="shared" si="26"/>
        <v>0</v>
      </c>
      <c r="AO46" s="240">
        <f t="shared" si="26"/>
        <v>0</v>
      </c>
      <c r="AP46" s="240">
        <f t="shared" si="26"/>
        <v>0</v>
      </c>
      <c r="AQ46" s="240">
        <f t="shared" si="26"/>
        <v>0</v>
      </c>
      <c r="AR46" s="240">
        <f t="shared" ref="AR46:AZ47" si="27">SUMIF($A$36:$A$43,"="&amp;$A46,AR$36:AR$43)</f>
        <v>0</v>
      </c>
      <c r="AS46" s="240">
        <f t="shared" si="27"/>
        <v>0</v>
      </c>
      <c r="AT46" s="240">
        <f t="shared" si="27"/>
        <v>0</v>
      </c>
      <c r="AU46" s="240">
        <f t="shared" si="27"/>
        <v>0</v>
      </c>
      <c r="AV46" s="240">
        <f t="shared" si="27"/>
        <v>0</v>
      </c>
      <c r="AW46" s="240">
        <f t="shared" si="27"/>
        <v>0</v>
      </c>
      <c r="AX46" s="240">
        <f t="shared" si="27"/>
        <v>0</v>
      </c>
      <c r="AY46" s="240">
        <f t="shared" si="27"/>
        <v>0</v>
      </c>
      <c r="AZ46" s="240">
        <f t="shared" si="27"/>
        <v>0</v>
      </c>
      <c r="BA46" s="240">
        <f t="shared" ref="BA46:BD47" si="28">SUMIF($A$36:$A$43,"="&amp;$A46,BA$36:BA$43)</f>
        <v>0</v>
      </c>
      <c r="BB46" s="240">
        <f t="shared" si="28"/>
        <v>0</v>
      </c>
      <c r="BC46" s="240">
        <f t="shared" si="28"/>
        <v>0</v>
      </c>
      <c r="BD46" s="240">
        <f t="shared" si="28"/>
        <v>0</v>
      </c>
      <c r="BE46" s="240">
        <f>SUMIF($A$36:$A$43,"="&amp;$A46,BE$36:BE$43)</f>
        <v>0</v>
      </c>
    </row>
    <row r="47" spans="1:60" x14ac:dyDescent="0.25">
      <c r="A47" s="235" t="s">
        <v>66</v>
      </c>
      <c r="D47" s="240">
        <f t="shared" si="23"/>
        <v>0</v>
      </c>
      <c r="E47" s="240">
        <f t="shared" si="23"/>
        <v>0</v>
      </c>
      <c r="F47" s="240">
        <f t="shared" si="23"/>
        <v>0</v>
      </c>
      <c r="G47" s="240">
        <f t="shared" si="23"/>
        <v>0</v>
      </c>
      <c r="H47" s="240">
        <f t="shared" si="23"/>
        <v>0</v>
      </c>
      <c r="I47" s="240">
        <f t="shared" si="23"/>
        <v>0</v>
      </c>
      <c r="J47" s="240">
        <f t="shared" si="23"/>
        <v>0</v>
      </c>
      <c r="K47" s="240">
        <f t="shared" si="23"/>
        <v>0</v>
      </c>
      <c r="L47" s="240">
        <f t="shared" si="23"/>
        <v>0</v>
      </c>
      <c r="M47" s="240">
        <f t="shared" si="23"/>
        <v>0</v>
      </c>
      <c r="N47" s="240">
        <f t="shared" si="24"/>
        <v>0</v>
      </c>
      <c r="O47" s="240">
        <f t="shared" si="24"/>
        <v>0</v>
      </c>
      <c r="P47" s="240">
        <f t="shared" si="24"/>
        <v>0</v>
      </c>
      <c r="Q47" s="240">
        <f t="shared" si="24"/>
        <v>0</v>
      </c>
      <c r="R47" s="240">
        <f t="shared" si="24"/>
        <v>0</v>
      </c>
      <c r="S47" s="240">
        <f t="shared" si="24"/>
        <v>0</v>
      </c>
      <c r="T47" s="240">
        <f t="shared" si="24"/>
        <v>0</v>
      </c>
      <c r="U47" s="240">
        <f t="shared" si="24"/>
        <v>0</v>
      </c>
      <c r="V47" s="240">
        <f t="shared" si="24"/>
        <v>0</v>
      </c>
      <c r="W47" s="240">
        <f t="shared" si="24"/>
        <v>0</v>
      </c>
      <c r="X47" s="240">
        <f t="shared" si="25"/>
        <v>0</v>
      </c>
      <c r="Y47" s="240">
        <f t="shared" si="25"/>
        <v>0</v>
      </c>
      <c r="Z47" s="240">
        <f t="shared" si="25"/>
        <v>0</v>
      </c>
      <c r="AA47" s="240">
        <f t="shared" si="25"/>
        <v>0</v>
      </c>
      <c r="AB47" s="240">
        <f t="shared" si="25"/>
        <v>0</v>
      </c>
      <c r="AC47" s="240">
        <f t="shared" si="25"/>
        <v>0</v>
      </c>
      <c r="AD47" s="240">
        <f t="shared" si="25"/>
        <v>0</v>
      </c>
      <c r="AE47" s="240">
        <f t="shared" si="25"/>
        <v>0</v>
      </c>
      <c r="AF47" s="240">
        <f t="shared" si="25"/>
        <v>0</v>
      </c>
      <c r="AG47" s="240">
        <f t="shared" si="25"/>
        <v>0</v>
      </c>
      <c r="AH47" s="240">
        <f t="shared" si="26"/>
        <v>0</v>
      </c>
      <c r="AI47" s="240">
        <f t="shared" si="26"/>
        <v>0</v>
      </c>
      <c r="AJ47" s="240">
        <f t="shared" si="26"/>
        <v>0</v>
      </c>
      <c r="AK47" s="240">
        <f t="shared" si="26"/>
        <v>0</v>
      </c>
      <c r="AL47" s="240">
        <f t="shared" si="26"/>
        <v>0</v>
      </c>
      <c r="AM47" s="240">
        <f t="shared" si="26"/>
        <v>0</v>
      </c>
      <c r="AN47" s="240">
        <f t="shared" si="26"/>
        <v>0</v>
      </c>
      <c r="AO47" s="240">
        <f t="shared" si="26"/>
        <v>0</v>
      </c>
      <c r="AP47" s="240">
        <f t="shared" si="26"/>
        <v>0</v>
      </c>
      <c r="AQ47" s="240">
        <f t="shared" si="26"/>
        <v>0</v>
      </c>
      <c r="AR47" s="240">
        <f t="shared" si="27"/>
        <v>0</v>
      </c>
      <c r="AS47" s="240">
        <f t="shared" si="27"/>
        <v>0</v>
      </c>
      <c r="AT47" s="240">
        <f t="shared" si="27"/>
        <v>0</v>
      </c>
      <c r="AU47" s="240">
        <f t="shared" si="27"/>
        <v>0</v>
      </c>
      <c r="AV47" s="240">
        <f t="shared" si="27"/>
        <v>0</v>
      </c>
      <c r="AW47" s="240">
        <f t="shared" si="27"/>
        <v>0</v>
      </c>
      <c r="AX47" s="240">
        <f t="shared" si="27"/>
        <v>0</v>
      </c>
      <c r="AY47" s="240">
        <f t="shared" si="27"/>
        <v>0</v>
      </c>
      <c r="AZ47" s="240">
        <f t="shared" si="27"/>
        <v>0</v>
      </c>
      <c r="BA47" s="240">
        <f t="shared" si="28"/>
        <v>0</v>
      </c>
      <c r="BB47" s="240">
        <f t="shared" si="28"/>
        <v>0</v>
      </c>
      <c r="BC47" s="240">
        <f t="shared" si="28"/>
        <v>0</v>
      </c>
      <c r="BD47" s="240">
        <f t="shared" si="28"/>
        <v>0</v>
      </c>
      <c r="BE47" s="240">
        <f>SUMIF($A$36:$A$43,"="&amp;$A47,BE$36:BE$43)</f>
        <v>0</v>
      </c>
    </row>
    <row r="48" spans="1:60" x14ac:dyDescent="0.25">
      <c r="D48" s="235">
        <v>1</v>
      </c>
      <c r="E48" s="235">
        <v>2</v>
      </c>
      <c r="F48" s="235">
        <v>3</v>
      </c>
      <c r="G48" s="235">
        <v>4</v>
      </c>
      <c r="H48" s="235">
        <v>5</v>
      </c>
      <c r="I48" s="235">
        <v>6</v>
      </c>
      <c r="J48" s="235">
        <v>7</v>
      </c>
      <c r="K48" s="235">
        <v>8</v>
      </c>
      <c r="L48" s="235">
        <v>9</v>
      </c>
      <c r="M48" s="235">
        <v>10</v>
      </c>
      <c r="N48" s="235">
        <v>11</v>
      </c>
      <c r="O48" s="235">
        <v>12</v>
      </c>
      <c r="P48" s="235">
        <v>13</v>
      </c>
      <c r="Q48" s="235">
        <v>14</v>
      </c>
      <c r="R48" s="235">
        <v>15</v>
      </c>
      <c r="S48" s="235">
        <v>16</v>
      </c>
      <c r="T48" s="235">
        <v>17</v>
      </c>
      <c r="U48" s="235">
        <v>18</v>
      </c>
      <c r="V48" s="235">
        <v>19</v>
      </c>
      <c r="W48" s="235">
        <v>20</v>
      </c>
      <c r="X48" s="235">
        <v>21</v>
      </c>
      <c r="Y48" s="235">
        <v>22</v>
      </c>
      <c r="Z48" s="235">
        <v>23</v>
      </c>
      <c r="AA48" s="235">
        <v>24</v>
      </c>
      <c r="AB48" s="235">
        <v>25</v>
      </c>
      <c r="AC48" s="235">
        <v>26</v>
      </c>
      <c r="AD48" s="235">
        <v>27</v>
      </c>
      <c r="AE48" s="235">
        <v>28</v>
      </c>
      <c r="AF48" s="235">
        <v>29</v>
      </c>
      <c r="AG48" s="235">
        <v>30</v>
      </c>
      <c r="AH48" s="235">
        <v>31</v>
      </c>
      <c r="AI48" s="235">
        <v>32</v>
      </c>
      <c r="AJ48" s="235">
        <v>33</v>
      </c>
      <c r="AK48" s="235">
        <v>34</v>
      </c>
      <c r="AL48" s="235">
        <v>35</v>
      </c>
      <c r="AM48" s="235">
        <v>36</v>
      </c>
      <c r="AN48" s="235">
        <v>37</v>
      </c>
      <c r="AO48" s="235">
        <v>38</v>
      </c>
      <c r="AP48" s="235">
        <v>39</v>
      </c>
      <c r="AQ48" s="235">
        <v>40</v>
      </c>
      <c r="AR48" s="235">
        <v>41</v>
      </c>
      <c r="AS48" s="235">
        <v>42</v>
      </c>
      <c r="AT48" s="235">
        <v>43</v>
      </c>
      <c r="AU48" s="235">
        <v>44</v>
      </c>
      <c r="AV48" s="235">
        <v>45</v>
      </c>
      <c r="AW48" s="235">
        <v>46</v>
      </c>
      <c r="AX48" s="235">
        <v>47</v>
      </c>
      <c r="AY48" s="235">
        <v>48</v>
      </c>
      <c r="AZ48" s="235">
        <v>49</v>
      </c>
      <c r="BA48" s="235">
        <v>50</v>
      </c>
      <c r="BB48" s="235">
        <v>51</v>
      </c>
      <c r="BC48" s="235">
        <v>52</v>
      </c>
      <c r="BD48" s="235">
        <v>53</v>
      </c>
      <c r="BE48" s="235">
        <v>54</v>
      </c>
      <c r="BG48" s="235" t="s">
        <v>57</v>
      </c>
    </row>
    <row r="50" spans="1:60" x14ac:dyDescent="0.25">
      <c r="A50" s="235" t="s">
        <v>21</v>
      </c>
      <c r="B50" s="235" t="s">
        <v>1173</v>
      </c>
      <c r="D50" s="240" t="str">
        <f t="shared" ref="D50" si="29">IF(D31=2,D24,"")</f>
        <v/>
      </c>
      <c r="E50" s="240" t="str">
        <f t="shared" ref="E50:AY50" si="30">IF(E31=2,E24,"")</f>
        <v/>
      </c>
      <c r="F50" s="240" t="str">
        <f t="shared" si="30"/>
        <v/>
      </c>
      <c r="G50" s="240" t="str">
        <f t="shared" si="30"/>
        <v/>
      </c>
      <c r="H50" s="240" t="str">
        <f t="shared" si="30"/>
        <v/>
      </c>
      <c r="I50" s="240" t="str">
        <f t="shared" si="30"/>
        <v/>
      </c>
      <c r="J50" s="240" t="str">
        <f t="shared" si="30"/>
        <v/>
      </c>
      <c r="K50" s="240" t="str">
        <f t="shared" si="30"/>
        <v/>
      </c>
      <c r="L50" s="240" t="str">
        <f t="shared" si="30"/>
        <v/>
      </c>
      <c r="M50" s="240">
        <f t="shared" ca="1" si="30"/>
        <v>121.5</v>
      </c>
      <c r="N50" s="240" t="str">
        <f t="shared" si="30"/>
        <v/>
      </c>
      <c r="O50" s="240" t="str">
        <f t="shared" ca="1" si="30"/>
        <v/>
      </c>
      <c r="P50" s="240">
        <f t="shared" ca="1" si="30"/>
        <v>84</v>
      </c>
      <c r="Q50" s="240" t="str">
        <f t="shared" si="30"/>
        <v/>
      </c>
      <c r="R50" s="240" t="str">
        <f t="shared" si="30"/>
        <v/>
      </c>
      <c r="S50" s="240" t="str">
        <f t="shared" si="30"/>
        <v/>
      </c>
      <c r="T50" s="240" t="str">
        <f t="shared" si="30"/>
        <v/>
      </c>
      <c r="U50" s="240" t="e">
        <f t="shared" si="30"/>
        <v>#N/A</v>
      </c>
      <c r="V50" s="240" t="str">
        <f t="shared" si="30"/>
        <v/>
      </c>
      <c r="W50" s="240" t="str">
        <f t="shared" si="30"/>
        <v/>
      </c>
      <c r="X50" s="240" t="str">
        <f t="shared" si="30"/>
        <v/>
      </c>
      <c r="Y50" s="240" t="str">
        <f t="shared" si="30"/>
        <v/>
      </c>
      <c r="Z50" s="240" t="str">
        <f t="shared" si="30"/>
        <v/>
      </c>
      <c r="AA50" s="240">
        <f t="shared" ca="1" si="30"/>
        <v>97.5</v>
      </c>
      <c r="AB50" s="240" t="e">
        <f t="shared" si="30"/>
        <v>#N/A</v>
      </c>
      <c r="AC50" s="240" t="e">
        <f t="shared" si="30"/>
        <v>#N/A</v>
      </c>
      <c r="AD50" s="240" t="str">
        <f t="shared" ca="1" si="30"/>
        <v/>
      </c>
      <c r="AE50" s="240" t="str">
        <f t="shared" si="30"/>
        <v/>
      </c>
      <c r="AF50" s="240" t="str">
        <f t="shared" si="30"/>
        <v/>
      </c>
      <c r="AG50" s="240" t="str">
        <f t="shared" si="30"/>
        <v/>
      </c>
      <c r="AH50" s="240" t="str">
        <f t="shared" si="30"/>
        <v/>
      </c>
      <c r="AI50" s="240" t="str">
        <f t="shared" si="30"/>
        <v/>
      </c>
      <c r="AJ50" s="240" t="str">
        <f t="shared" si="30"/>
        <v/>
      </c>
      <c r="AK50" s="240" t="str">
        <f t="shared" si="30"/>
        <v/>
      </c>
      <c r="AL50" s="240" t="str">
        <f t="shared" si="30"/>
        <v/>
      </c>
      <c r="AM50" s="240" t="str">
        <f t="shared" ca="1" si="30"/>
        <v/>
      </c>
      <c r="AN50" s="240" t="str">
        <f t="shared" si="30"/>
        <v/>
      </c>
      <c r="AO50" s="240" t="str">
        <f t="shared" si="30"/>
        <v/>
      </c>
      <c r="AP50" s="240" t="str">
        <f t="shared" si="30"/>
        <v/>
      </c>
      <c r="AQ50" s="240" t="str">
        <f t="shared" si="30"/>
        <v/>
      </c>
      <c r="AR50" s="240" t="str">
        <f t="shared" si="30"/>
        <v/>
      </c>
      <c r="AS50" s="240" t="str">
        <f t="shared" si="30"/>
        <v/>
      </c>
      <c r="AT50" s="240" t="str">
        <f t="shared" si="30"/>
        <v/>
      </c>
      <c r="AU50" s="240" t="e">
        <f t="shared" si="30"/>
        <v>#N/A</v>
      </c>
      <c r="AV50" s="240" t="str">
        <f t="shared" si="30"/>
        <v/>
      </c>
      <c r="AW50" s="240" t="str">
        <f t="shared" si="30"/>
        <v/>
      </c>
      <c r="AX50" s="240" t="str">
        <f t="shared" si="30"/>
        <v/>
      </c>
      <c r="AY50" s="240" t="str">
        <f t="shared" si="30"/>
        <v/>
      </c>
      <c r="BH50" s="235">
        <f ca="1">SUMIF(D50:BE50,"&gt;0")</f>
        <v>303</v>
      </c>
    </row>
    <row r="51" spans="1:60" x14ac:dyDescent="0.25">
      <c r="A51" s="235" t="s">
        <v>22</v>
      </c>
      <c r="B51" s="235" t="s">
        <v>1173</v>
      </c>
      <c r="D51" s="240" t="e">
        <f t="shared" ref="D51" si="31">IF(D32=2,D25,"")</f>
        <v>#N/A</v>
      </c>
      <c r="E51" s="240">
        <f t="shared" ref="E51:AY51" ca="1" si="32">IF(E32=2,E25,"")</f>
        <v>156.5</v>
      </c>
      <c r="F51" s="240" t="str">
        <f t="shared" si="32"/>
        <v/>
      </c>
      <c r="G51" s="240" t="str">
        <f t="shared" si="32"/>
        <v/>
      </c>
      <c r="H51" s="240" t="str">
        <f t="shared" si="32"/>
        <v/>
      </c>
      <c r="I51" s="240" t="str">
        <f t="shared" si="32"/>
        <v/>
      </c>
      <c r="J51" s="240" t="str">
        <f t="shared" si="32"/>
        <v/>
      </c>
      <c r="K51" s="240" t="e">
        <f t="shared" si="32"/>
        <v>#N/A</v>
      </c>
      <c r="L51" s="240" t="str">
        <f t="shared" si="32"/>
        <v/>
      </c>
      <c r="M51" s="240" t="str">
        <f t="shared" si="32"/>
        <v/>
      </c>
      <c r="N51" s="240" t="str">
        <f t="shared" si="32"/>
        <v/>
      </c>
      <c r="O51" s="240" t="str">
        <f t="shared" ca="1" si="32"/>
        <v/>
      </c>
      <c r="P51" s="240" t="str">
        <f t="shared" si="32"/>
        <v/>
      </c>
      <c r="Q51" s="240" t="str">
        <f t="shared" si="32"/>
        <v/>
      </c>
      <c r="R51" s="240" t="str">
        <f t="shared" si="32"/>
        <v/>
      </c>
      <c r="S51" s="240" t="str">
        <f t="shared" si="32"/>
        <v/>
      </c>
      <c r="T51" s="240" t="str">
        <f t="shared" si="32"/>
        <v/>
      </c>
      <c r="U51" s="240" t="str">
        <f t="shared" si="32"/>
        <v/>
      </c>
      <c r="V51" s="240" t="str">
        <f t="shared" si="32"/>
        <v/>
      </c>
      <c r="W51" s="240" t="str">
        <f t="shared" si="32"/>
        <v/>
      </c>
      <c r="X51" s="240" t="str">
        <f t="shared" si="32"/>
        <v/>
      </c>
      <c r="Y51" s="240" t="str">
        <f t="shared" si="32"/>
        <v/>
      </c>
      <c r="Z51" s="240" t="e">
        <f t="shared" si="32"/>
        <v>#N/A</v>
      </c>
      <c r="AA51" s="240">
        <f t="shared" ca="1" si="32"/>
        <v>158</v>
      </c>
      <c r="AB51" s="240" t="str">
        <f t="shared" si="32"/>
        <v/>
      </c>
      <c r="AC51" s="240" t="str">
        <f t="shared" si="32"/>
        <v/>
      </c>
      <c r="AD51" s="240">
        <f t="shared" ca="1" si="32"/>
        <v>514</v>
      </c>
      <c r="AE51" s="240" t="str">
        <f t="shared" si="32"/>
        <v/>
      </c>
      <c r="AF51" s="240" t="str">
        <f t="shared" si="32"/>
        <v/>
      </c>
      <c r="AG51" s="240" t="str">
        <f t="shared" si="32"/>
        <v/>
      </c>
      <c r="AH51" s="240" t="str">
        <f t="shared" si="32"/>
        <v/>
      </c>
      <c r="AI51" s="240" t="str">
        <f t="shared" si="32"/>
        <v/>
      </c>
      <c r="AJ51" s="240" t="str">
        <f t="shared" si="32"/>
        <v/>
      </c>
      <c r="AK51" s="240" t="str">
        <f t="shared" si="32"/>
        <v/>
      </c>
      <c r="AL51" s="240" t="str">
        <f t="shared" si="32"/>
        <v/>
      </c>
      <c r="AM51" s="240" t="str">
        <f t="shared" ca="1" si="32"/>
        <v/>
      </c>
      <c r="AN51" s="240" t="str">
        <f t="shared" si="32"/>
        <v/>
      </c>
      <c r="AO51" s="240" t="e">
        <f t="shared" si="32"/>
        <v>#N/A</v>
      </c>
      <c r="AP51" s="240" t="str">
        <f t="shared" si="32"/>
        <v/>
      </c>
      <c r="AQ51" s="240" t="str">
        <f t="shared" si="32"/>
        <v/>
      </c>
      <c r="AR51" s="240" t="str">
        <f t="shared" si="32"/>
        <v/>
      </c>
      <c r="AS51" s="240" t="e">
        <f t="shared" si="32"/>
        <v>#N/A</v>
      </c>
      <c r="AT51" s="240" t="str">
        <f t="shared" si="32"/>
        <v/>
      </c>
      <c r="AU51" s="240" t="str">
        <f t="shared" si="32"/>
        <v/>
      </c>
      <c r="AV51" s="240" t="str">
        <f t="shared" si="32"/>
        <v/>
      </c>
      <c r="AW51" s="240" t="str">
        <f t="shared" si="32"/>
        <v/>
      </c>
      <c r="AX51" s="240" t="str">
        <f t="shared" si="32"/>
        <v/>
      </c>
      <c r="AY51" s="240" t="str">
        <f t="shared" si="32"/>
        <v/>
      </c>
      <c r="BH51" s="235">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election activeCell="E2" sqref="E2"/>
    </sheetView>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301" customWidth="1"/>
    <col min="13" max="13" width="6.44140625" style="301" customWidth="1"/>
    <col min="14" max="15" width="10" customWidth="1"/>
    <col min="16" max="20" width="8.88671875" style="350"/>
    <col min="21" max="21" width="8.88671875" style="348"/>
    <col min="22" max="24" width="6.33203125" style="347" customWidth="1"/>
    <col min="25" max="25" width="7.33203125" style="347" customWidth="1"/>
    <col min="26" max="26" width="36.44140625" style="66" customWidth="1"/>
  </cols>
  <sheetData>
    <row r="1" spans="1:26" ht="26.4" x14ac:dyDescent="0.25">
      <c r="A1" t="s">
        <v>1089</v>
      </c>
      <c r="B1" t="s">
        <v>56</v>
      </c>
      <c r="C1" t="s">
        <v>77</v>
      </c>
      <c r="D1" t="s">
        <v>1168</v>
      </c>
      <c r="E1" t="s">
        <v>1132</v>
      </c>
      <c r="F1" t="s">
        <v>1090</v>
      </c>
      <c r="G1" t="s">
        <v>1165</v>
      </c>
      <c r="H1" s="349" t="s">
        <v>1126</v>
      </c>
      <c r="I1" s="349" t="s">
        <v>1127</v>
      </c>
      <c r="J1" s="349" t="s">
        <v>1128</v>
      </c>
      <c r="K1" s="349" t="s">
        <v>1129</v>
      </c>
      <c r="L1" s="349" t="s">
        <v>1130</v>
      </c>
      <c r="M1" s="349" t="s">
        <v>1145</v>
      </c>
      <c r="N1" t="s">
        <v>1124</v>
      </c>
      <c r="O1" t="s">
        <v>1125</v>
      </c>
      <c r="P1" s="350" t="s">
        <v>1139</v>
      </c>
      <c r="Q1" s="350" t="s">
        <v>1140</v>
      </c>
      <c r="R1" s="350" t="s">
        <v>1141</v>
      </c>
      <c r="S1" s="350" t="s">
        <v>1142</v>
      </c>
      <c r="T1" s="350" t="s">
        <v>1143</v>
      </c>
      <c r="U1" s="348" t="s">
        <v>1094</v>
      </c>
      <c r="V1" s="347" t="s">
        <v>1091</v>
      </c>
      <c r="W1" s="347" t="s">
        <v>1092</v>
      </c>
      <c r="X1" s="347" t="s">
        <v>1093</v>
      </c>
      <c r="Y1" s="355" t="s">
        <v>1166</v>
      </c>
      <c r="Z1" s="355"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301" t="str">
        <f ca="1">IF($F2&gt;1,(SUMPRODUCT(OFFSET(Data!H$1,$G2,,16),OFFSET(Data!H$1,$G2+16,,16))+SUMPRODUCT(OFFSET(Data!H$1,$G2+32,,16),OFFSET(Data!H$1,$G2+48,,16)))/(SUMPRODUCT(OFFSET(Data!H$1,$G2,,16),OFFSET(Data!H$1,$G2,,16))+SUMPRODUCT(OFFSET(Data!H$1,$G2+32,,16),OFFSET(Data!H$1,$G2+32,,16))),"")</f>
        <v/>
      </c>
      <c r="I2" s="301" t="str">
        <f ca="1">IF($F2&gt;1,(SUMPRODUCT(OFFSET(Data!I$1,$G2,,16),OFFSET(Data!I$1,$G2+16,,16))+SUMPRODUCT(OFFSET(Data!I$1,$G2+32,,16),OFFSET(Data!I$1,$G2+48,,16)))/(SUMPRODUCT(OFFSET(Data!I$1,$G2,,16),OFFSET(Data!I$1,$G2,,16))+SUMPRODUCT(OFFSET(Data!I$1,$G2+32,,16),OFFSET(Data!I$1,$G2+32,,16))),"")</f>
        <v/>
      </c>
      <c r="J2" s="301" t="str">
        <f ca="1">IF($F2&gt;1,(SUMPRODUCT(OFFSET(Data!J$1,$G2,,16),OFFSET(Data!J$1,$G2+16,,16))+SUMPRODUCT(OFFSET(Data!J$1,$G2+32,,16),OFFSET(Data!J$1,$G2+48,,16)))/(SUMPRODUCT(OFFSET(Data!J$1,$G2,,16),OFFSET(Data!J$1,$G2,,16))+SUMPRODUCT(OFFSET(Data!J$1,$G2+32,,16),OFFSET(Data!J$1,$G2+32,,16))),"")</f>
        <v/>
      </c>
      <c r="K2" s="301" t="str">
        <f ca="1">IF($F2&gt;1,(SUMPRODUCT(OFFSET(Data!K$1,$G2,,16),OFFSET(Data!K$1,$G2+16,,16))+SUMPRODUCT(OFFSET(Data!K$1,$G2+32,,16),OFFSET(Data!K$1,$G2+48,,16)))/(SUMPRODUCT(OFFSET(Data!K$1,$G2,,16),OFFSET(Data!K$1,$G2,,16))+SUMPRODUCT(OFFSET(Data!K$1,$G2+32,,16),OFFSET(Data!K$1,$G2+32,,16))),"")</f>
        <v/>
      </c>
      <c r="L2" s="301" t="str">
        <f ca="1">IF($F2&gt;1,(SUMPRODUCT(OFFSET(Data!L$1,$G2,,16),OFFSET(Data!L$1,$G2+16,,16))+SUMPRODUCT(OFFSET(Data!L$1,$G2+32,,16),OFFSET(Data!L$1,$G2+48,,16)))/(SUMPRODUCT(OFFSET(Data!L$1,$G2,,16),OFFSET(Data!L$1,$G2,,16))+SUMPRODUCT(OFFSET(Data!L$1,$G2+32,,16),OFFSET(Data!L$1,$G2+32,,16))),"")</f>
        <v/>
      </c>
      <c r="M2" s="301">
        <f ca="1">SUM(H2:L2)</f>
        <v>0</v>
      </c>
      <c r="N2" t="str">
        <f ca="1">IF($F2&gt;2,SUMPRODUCT(OFFSET(Data!$H$1,$G2+32,,32),OFFSET(Data!$H$1,$G2+64,,32)),"")</f>
        <v/>
      </c>
      <c r="O2" t="str">
        <f ca="1">IF($F2&gt;2,SUMPRODUCT(OFFSET(Data!$H$1,$G2,,32),OFFSET(Data!$H$1,$G2+64,,32)),"")</f>
        <v/>
      </c>
      <c r="P2" s="350" t="str">
        <f ca="1">IF($F2&gt;1,INDEX(LINEST(OFFSET(Data!H$1,$G2,,16),OFFSET(Data!H$1,$G2+16,,16),1,1),3,1),"")</f>
        <v/>
      </c>
      <c r="Q2" s="350" t="str">
        <f ca="1">IF($F2&gt;1,INDEX(LINEST(OFFSET(Data!I$1,$G2,,16),OFFSET(Data!I$1,$G2+16,,16),1,1),3,1),"")</f>
        <v/>
      </c>
      <c r="R2" s="350" t="str">
        <f ca="1">IF($F2&gt;1,INDEX(LINEST(OFFSET(Data!J$1,$G2,,16),OFFSET(Data!J$1,$G2+16,,16),1,1),3,1),"")</f>
        <v/>
      </c>
      <c r="S2" s="350" t="str">
        <f ca="1">IF($F2&gt;1,INDEX(LINEST(OFFSET(Data!K$1,$G2,,16),OFFSET(Data!K$1,$G2+16,,16),1,1),3,1),"")</f>
        <v/>
      </c>
      <c r="T2" s="350" t="str">
        <f ca="1">IF($F2&gt;1,INDEX(LINEST(OFFSET(Data!L$1,$G2,,16),OFFSET(Data!L$1,$G2+16,,16),1,1),3,1),"")</f>
        <v/>
      </c>
      <c r="U2" s="348" t="str">
        <f t="shared" ref="U2:U65" si="1">IF(ISNUMBER(V2),IF(NOT(Y2),V2=W2,FALSE),"")</f>
        <v/>
      </c>
      <c r="V2" s="347" t="str">
        <f>IF(ISERROR(VLOOKUP($C2,Dates!$A:$C,1,FALSE)),"",VLOOKUP($C2,Dates!$A:$C,MATCH(V$1,Dates!$A$1:$C$1,0),FALSE))</f>
        <v/>
      </c>
      <c r="W2" s="347" t="str">
        <f>IF(ISERROR(VLOOKUP($C2,Dates!$A:$C,1,FALSE)),"",VLOOKUP($C2,Dates!$A:$C,MATCH(W$1,Dates!$A$1:$C$1,0),FALSE))</f>
        <v/>
      </c>
      <c r="X2" s="347"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301" t="str">
        <f ca="1">IF($F3&gt;1,(SUMPRODUCT(OFFSET(Data!H$1,$G3,,16),OFFSET(Data!H$1,$G3+16,,16))+SUMPRODUCT(OFFSET(Data!H$1,$G3+32,,16),OFFSET(Data!H$1,$G3+48,,16)))/(SUMPRODUCT(OFFSET(Data!H$1,$G3,,16),OFFSET(Data!H$1,$G3,,16))+SUMPRODUCT(OFFSET(Data!H$1,$G3+32,,16),OFFSET(Data!H$1,$G3+32,,16))),"")</f>
        <v/>
      </c>
      <c r="I3" s="301" t="str">
        <f ca="1">IF($F3&gt;1,(SUMPRODUCT(OFFSET(Data!I$1,$G3,,16),OFFSET(Data!I$1,$G3+16,,16))+SUMPRODUCT(OFFSET(Data!I$1,$G3+32,,16),OFFSET(Data!I$1,$G3+48,,16)))/(SUMPRODUCT(OFFSET(Data!I$1,$G3,,16),OFFSET(Data!I$1,$G3,,16))+SUMPRODUCT(OFFSET(Data!I$1,$G3+32,,16),OFFSET(Data!I$1,$G3+32,,16))),"")</f>
        <v/>
      </c>
      <c r="J3" s="301" t="str">
        <f ca="1">IF($F3&gt;1,(SUMPRODUCT(OFFSET(Data!J$1,$G3,,16),OFFSET(Data!J$1,$G3+16,,16))+SUMPRODUCT(OFFSET(Data!J$1,$G3+32,,16),OFFSET(Data!J$1,$G3+48,,16)))/(SUMPRODUCT(OFFSET(Data!J$1,$G3,,16),OFFSET(Data!J$1,$G3,,16))+SUMPRODUCT(OFFSET(Data!J$1,$G3+32,,16),OFFSET(Data!J$1,$G3+32,,16))),"")</f>
        <v/>
      </c>
      <c r="K3" s="301" t="str">
        <f ca="1">IF($F3&gt;1,(SUMPRODUCT(OFFSET(Data!K$1,$G3,,16),OFFSET(Data!K$1,$G3+16,,16))+SUMPRODUCT(OFFSET(Data!K$1,$G3+32,,16),OFFSET(Data!K$1,$G3+48,,16)))/(SUMPRODUCT(OFFSET(Data!K$1,$G3,,16),OFFSET(Data!K$1,$G3,,16))+SUMPRODUCT(OFFSET(Data!K$1,$G3+32,,16),OFFSET(Data!K$1,$G3+32,,16))),"")</f>
        <v/>
      </c>
      <c r="L3" s="301" t="str">
        <f ca="1">IF($F3&gt;1,(SUMPRODUCT(OFFSET(Data!L$1,$G3,,16),OFFSET(Data!L$1,$G3+16,,16))+SUMPRODUCT(OFFSET(Data!L$1,$G3+32,,16),OFFSET(Data!L$1,$G3+48,,16)))/(SUMPRODUCT(OFFSET(Data!L$1,$G3,,16),OFFSET(Data!L$1,$G3,,16))+SUMPRODUCT(OFFSET(Data!L$1,$G3+32,,16),OFFSET(Data!L$1,$G3+32,,16))),"")</f>
        <v/>
      </c>
      <c r="M3" s="301">
        <f t="shared" ref="M3:M66" ca="1" si="3">SUM(H3:L3)</f>
        <v>0</v>
      </c>
      <c r="N3" t="str">
        <f ca="1">IF($F3&gt;2,SUMPRODUCT(OFFSET(Data!$H$1,$G3+32,,32),OFFSET(Data!$H$1,$G3+64,,32)),"")</f>
        <v/>
      </c>
      <c r="O3" t="str">
        <f ca="1">IF($F3&gt;2,SUMPRODUCT(OFFSET(Data!$H$1,$G3,,32),OFFSET(Data!$H$1,$G3+64,,32)),"")</f>
        <v/>
      </c>
      <c r="P3" s="350" t="str">
        <f ca="1">IF($F3&gt;1,INDEX(LINEST(OFFSET(Data!H$1,$G3,,16),OFFSET(Data!H$1,$G3+16,,16),1,1),3,1),"")</f>
        <v/>
      </c>
      <c r="Q3" s="350" t="str">
        <f ca="1">IF($F3&gt;1,INDEX(LINEST(OFFSET(Data!I$1,$G3,,16),OFFSET(Data!I$1,$G3+16,,16),1,1),3,1),"")</f>
        <v/>
      </c>
      <c r="R3" s="350" t="str">
        <f ca="1">IF($F3&gt;1,INDEX(LINEST(OFFSET(Data!J$1,$G3,,16),OFFSET(Data!J$1,$G3+16,,16),1,1),3,1),"")</f>
        <v/>
      </c>
      <c r="S3" s="350" t="str">
        <f ca="1">IF($F3&gt;1,INDEX(LINEST(OFFSET(Data!K$1,$G3,,16),OFFSET(Data!K$1,$G3+16,,16),1,1),3,1),"")</f>
        <v/>
      </c>
      <c r="T3" s="350" t="str">
        <f ca="1">IF($F3&gt;1,INDEX(LINEST(OFFSET(Data!L$1,$G3,,16),OFFSET(Data!L$1,$G3+16,,16),1,1),3,1),"")</f>
        <v/>
      </c>
      <c r="U3" s="348" t="b">
        <f t="shared" si="1"/>
        <v>1</v>
      </c>
      <c r="V3" s="347">
        <f>IF(ISERROR(VLOOKUP($C3,Dates!$A:$C,1,FALSE)),"",VLOOKUP($C3,Dates!$A:$C,MATCH(V$1,Dates!$A$1:$C$1,0),FALSE))</f>
        <v>41724</v>
      </c>
      <c r="W3" s="347">
        <f>IF(ISERROR(VLOOKUP($C3,Dates!$A:$C,1,FALSE)),"",VLOOKUP($C3,Dates!$A:$C,MATCH(W$1,Dates!$A$1:$C$1,0),FALSE))</f>
        <v>41724</v>
      </c>
      <c r="X3" s="347" t="e">
        <f>IF(ISERROR(VLOOKUP($C3,Dates!$A:$C,1,FALSE)),"",VLOOKUP($C3,Dates!$A:$C,MATCH(X$1,Dates!$A$1:$C$1,0),FALSE))</f>
        <v>#N/A</v>
      </c>
      <c r="Z3" s="66" t="s">
        <v>1148</v>
      </c>
    </row>
    <row r="4" spans="1:26" x14ac:dyDescent="0.25">
      <c r="A4">
        <v>103</v>
      </c>
      <c r="B4" t="s">
        <v>65</v>
      </c>
      <c r="C4" t="str">
        <f t="shared" si="2"/>
        <v>103AM</v>
      </c>
      <c r="E4">
        <f t="shared" si="0"/>
        <v>1</v>
      </c>
      <c r="F4">
        <f>IF(MOD(COUNTIF(Data!$T:$T,"="&amp;C4),32)=0,COUNTIF(Data!$T:$T,"="&amp;C4)/32,"_"&amp;COUNTIF(Data!$T:$T,"="&amp;C4))</f>
        <v>1</v>
      </c>
      <c r="G4">
        <f>MATCH(C4,Data!T:T,0)-1</f>
        <v>129</v>
      </c>
      <c r="H4" s="301" t="str">
        <f ca="1">IF($F4&gt;1,(SUMPRODUCT(OFFSET(Data!H$1,$G4,,16),OFFSET(Data!H$1,$G4+16,,16))+SUMPRODUCT(OFFSET(Data!H$1,$G4+32,,16),OFFSET(Data!H$1,$G4+48,,16)))/(SUMPRODUCT(OFFSET(Data!H$1,$G4,,16),OFFSET(Data!H$1,$G4,,16))+SUMPRODUCT(OFFSET(Data!H$1,$G4+32,,16),OFFSET(Data!H$1,$G4+32,,16))),"")</f>
        <v/>
      </c>
      <c r="I4" s="301" t="str">
        <f ca="1">IF($F4&gt;1,(SUMPRODUCT(OFFSET(Data!I$1,$G4,,16),OFFSET(Data!I$1,$G4+16,,16))+SUMPRODUCT(OFFSET(Data!I$1,$G4+32,,16),OFFSET(Data!I$1,$G4+48,,16)))/(SUMPRODUCT(OFFSET(Data!I$1,$G4,,16),OFFSET(Data!I$1,$G4,,16))+SUMPRODUCT(OFFSET(Data!I$1,$G4+32,,16),OFFSET(Data!I$1,$G4+32,,16))),"")</f>
        <v/>
      </c>
      <c r="J4" s="301" t="str">
        <f ca="1">IF($F4&gt;1,(SUMPRODUCT(OFFSET(Data!J$1,$G4,,16),OFFSET(Data!J$1,$G4+16,,16))+SUMPRODUCT(OFFSET(Data!J$1,$G4+32,,16),OFFSET(Data!J$1,$G4+48,,16)))/(SUMPRODUCT(OFFSET(Data!J$1,$G4,,16),OFFSET(Data!J$1,$G4,,16))+SUMPRODUCT(OFFSET(Data!J$1,$G4+32,,16),OFFSET(Data!J$1,$G4+32,,16))),"")</f>
        <v/>
      </c>
      <c r="K4" s="301" t="str">
        <f ca="1">IF($F4&gt;1,(SUMPRODUCT(OFFSET(Data!K$1,$G4,,16),OFFSET(Data!K$1,$G4+16,,16))+SUMPRODUCT(OFFSET(Data!K$1,$G4+32,,16),OFFSET(Data!K$1,$G4+48,,16)))/(SUMPRODUCT(OFFSET(Data!K$1,$G4,,16),OFFSET(Data!K$1,$G4,,16))+SUMPRODUCT(OFFSET(Data!K$1,$G4+32,,16),OFFSET(Data!K$1,$G4+32,,16))),"")</f>
        <v/>
      </c>
      <c r="L4" s="301" t="str">
        <f ca="1">IF($F4&gt;1,(SUMPRODUCT(OFFSET(Data!L$1,$G4,,16),OFFSET(Data!L$1,$G4+16,,16))+SUMPRODUCT(OFFSET(Data!L$1,$G4+32,,16),OFFSET(Data!L$1,$G4+48,,16)))/(SUMPRODUCT(OFFSET(Data!L$1,$G4,,16),OFFSET(Data!L$1,$G4,,16))+SUMPRODUCT(OFFSET(Data!L$1,$G4+32,,16),OFFSET(Data!L$1,$G4+32,,16))),"")</f>
        <v/>
      </c>
      <c r="M4" s="301">
        <f t="shared" ca="1" si="3"/>
        <v>0</v>
      </c>
      <c r="N4" t="str">
        <f ca="1">IF($F4&gt;2,SUMPRODUCT(OFFSET(Data!$H$1,$G4+32,,32),OFFSET(Data!$H$1,$G4+64,,32)),"")</f>
        <v/>
      </c>
      <c r="O4" t="str">
        <f ca="1">IF($F4&gt;2,SUMPRODUCT(OFFSET(Data!$H$1,$G4,,32),OFFSET(Data!$H$1,$G4+64,,32)),"")</f>
        <v/>
      </c>
      <c r="P4" s="350" t="str">
        <f ca="1">IF($F4&gt;1,INDEX(LINEST(OFFSET(Data!H$1,$G4,,16),OFFSET(Data!H$1,$G4+16,,16),1,1),3,1),"")</f>
        <v/>
      </c>
      <c r="Q4" s="350" t="str">
        <f ca="1">IF($F4&gt;1,INDEX(LINEST(OFFSET(Data!I$1,$G4,,16),OFFSET(Data!I$1,$G4+16,,16),1,1),3,1),"")</f>
        <v/>
      </c>
      <c r="R4" s="350" t="str">
        <f ca="1">IF($F4&gt;1,INDEX(LINEST(OFFSET(Data!J$1,$G4,,16),OFFSET(Data!J$1,$G4+16,,16),1,1),3,1),"")</f>
        <v/>
      </c>
      <c r="S4" s="350" t="str">
        <f ca="1">IF($F4&gt;1,INDEX(LINEST(OFFSET(Data!K$1,$G4,,16),OFFSET(Data!K$1,$G4+16,,16),1,1),3,1),"")</f>
        <v/>
      </c>
      <c r="T4" s="350" t="str">
        <f ca="1">IF($F4&gt;1,INDEX(LINEST(OFFSET(Data!L$1,$G4,,16),OFFSET(Data!L$1,$G4+16,,16),1,1),3,1),"")</f>
        <v/>
      </c>
      <c r="U4" s="348" t="str">
        <f t="shared" si="1"/>
        <v/>
      </c>
      <c r="V4" s="347" t="str">
        <f>IF(ISERROR(VLOOKUP($C4,Dates!$A:$C,1,FALSE)),"",VLOOKUP($C4,Dates!$A:$C,MATCH(V$1,Dates!$A$1:$C$1,0),FALSE))</f>
        <v/>
      </c>
      <c r="W4" s="347" t="str">
        <f>IF(ISERROR(VLOOKUP($C4,Dates!$A:$C,1,FALSE)),"",VLOOKUP($C4,Dates!$A:$C,MATCH(W$1,Dates!$A$1:$C$1,0),FALSE))</f>
        <v/>
      </c>
      <c r="X4" s="347"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301" t="str">
        <f ca="1">IF($F5&gt;1,(SUMPRODUCT(OFFSET(Data!H$1,$G5,,16),OFFSET(Data!H$1,$G5+16,,16))+SUMPRODUCT(OFFSET(Data!H$1,$G5+32,,16),OFFSET(Data!H$1,$G5+48,,16)))/(SUMPRODUCT(OFFSET(Data!H$1,$G5,,16),OFFSET(Data!H$1,$G5,,16))+SUMPRODUCT(OFFSET(Data!H$1,$G5+32,,16),OFFSET(Data!H$1,$G5+32,,16))),"")</f>
        <v/>
      </c>
      <c r="I5" s="301" t="str">
        <f ca="1">IF($F5&gt;1,(SUMPRODUCT(OFFSET(Data!I$1,$G5,,16),OFFSET(Data!I$1,$G5+16,,16))+SUMPRODUCT(OFFSET(Data!I$1,$G5+32,,16),OFFSET(Data!I$1,$G5+48,,16)))/(SUMPRODUCT(OFFSET(Data!I$1,$G5,,16),OFFSET(Data!I$1,$G5,,16))+SUMPRODUCT(OFFSET(Data!I$1,$G5+32,,16),OFFSET(Data!I$1,$G5+32,,16))),"")</f>
        <v/>
      </c>
      <c r="J5" s="301" t="str">
        <f ca="1">IF($F5&gt;1,(SUMPRODUCT(OFFSET(Data!J$1,$G5,,16),OFFSET(Data!J$1,$G5+16,,16))+SUMPRODUCT(OFFSET(Data!J$1,$G5+32,,16),OFFSET(Data!J$1,$G5+48,,16)))/(SUMPRODUCT(OFFSET(Data!J$1,$G5,,16),OFFSET(Data!J$1,$G5,,16))+SUMPRODUCT(OFFSET(Data!J$1,$G5+32,,16),OFFSET(Data!J$1,$G5+32,,16))),"")</f>
        <v/>
      </c>
      <c r="K5" s="301" t="str">
        <f ca="1">IF($F5&gt;1,(SUMPRODUCT(OFFSET(Data!K$1,$G5,,16),OFFSET(Data!K$1,$G5+16,,16))+SUMPRODUCT(OFFSET(Data!K$1,$G5+32,,16),OFFSET(Data!K$1,$G5+48,,16)))/(SUMPRODUCT(OFFSET(Data!K$1,$G5,,16),OFFSET(Data!K$1,$G5,,16))+SUMPRODUCT(OFFSET(Data!K$1,$G5+32,,16),OFFSET(Data!K$1,$G5+32,,16))),"")</f>
        <v/>
      </c>
      <c r="L5" s="301" t="str">
        <f ca="1">IF($F5&gt;1,(SUMPRODUCT(OFFSET(Data!L$1,$G5,,16),OFFSET(Data!L$1,$G5+16,,16))+SUMPRODUCT(OFFSET(Data!L$1,$G5+32,,16),OFFSET(Data!L$1,$G5+48,,16)))/(SUMPRODUCT(OFFSET(Data!L$1,$G5,,16),OFFSET(Data!L$1,$G5,,16))+SUMPRODUCT(OFFSET(Data!L$1,$G5+32,,16),OFFSET(Data!L$1,$G5+32,,16))),"")</f>
        <v/>
      </c>
      <c r="M5" s="301">
        <f t="shared" ca="1" si="3"/>
        <v>0</v>
      </c>
      <c r="N5" t="str">
        <f ca="1">IF($F5&gt;2,SUMPRODUCT(OFFSET(Data!$H$1,$G5+32,,32),OFFSET(Data!$H$1,$G5+64,,32)),"")</f>
        <v/>
      </c>
      <c r="O5" t="str">
        <f ca="1">IF($F5&gt;2,SUMPRODUCT(OFFSET(Data!$H$1,$G5,,32),OFFSET(Data!$H$1,$G5+64,,32)),"")</f>
        <v/>
      </c>
      <c r="P5" s="350" t="str">
        <f ca="1">IF($F5&gt;1,INDEX(LINEST(OFFSET(Data!H$1,$G5,,16),OFFSET(Data!H$1,$G5+16,,16),1,1),3,1),"")</f>
        <v/>
      </c>
      <c r="Q5" s="350" t="str">
        <f ca="1">IF($F5&gt;1,INDEX(LINEST(OFFSET(Data!I$1,$G5,,16),OFFSET(Data!I$1,$G5+16,,16),1,1),3,1),"")</f>
        <v/>
      </c>
      <c r="R5" s="350" t="str">
        <f ca="1">IF($F5&gt;1,INDEX(LINEST(OFFSET(Data!J$1,$G5,,16),OFFSET(Data!J$1,$G5+16,,16),1,1),3,1),"")</f>
        <v/>
      </c>
      <c r="S5" s="350" t="str">
        <f ca="1">IF($F5&gt;1,INDEX(LINEST(OFFSET(Data!K$1,$G5,,16),OFFSET(Data!K$1,$G5+16,,16),1,1),3,1),"")</f>
        <v/>
      </c>
      <c r="T5" s="350" t="str">
        <f ca="1">IF($F5&gt;1,INDEX(LINEST(OFFSET(Data!L$1,$G5,,16),OFFSET(Data!L$1,$G5+16,,16),1,1),3,1),"")</f>
        <v/>
      </c>
      <c r="U5" s="348" t="str">
        <f t="shared" si="1"/>
        <v/>
      </c>
      <c r="V5" s="347" t="str">
        <f>IF(ISERROR(VLOOKUP($C5,Dates!$A:$C,1,FALSE)),"",VLOOKUP($C5,Dates!$A:$C,MATCH(V$1,Dates!$A$1:$C$1,0),FALSE))</f>
        <v/>
      </c>
      <c r="W5" s="347" t="str">
        <f>IF(ISERROR(VLOOKUP($C5,Dates!$A:$C,1,FALSE)),"",VLOOKUP($C5,Dates!$A:$C,MATCH(W$1,Dates!$A$1:$C$1,0),FALSE))</f>
        <v/>
      </c>
      <c r="X5" s="347"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301" t="str">
        <f ca="1">IF($F6&gt;1,(SUMPRODUCT(OFFSET(Data!H$1,$G6,,16),OFFSET(Data!H$1,$G6+16,,16))+SUMPRODUCT(OFFSET(Data!H$1,$G6+32,,16),OFFSET(Data!H$1,$G6+48,,16)))/(SUMPRODUCT(OFFSET(Data!H$1,$G6,,16),OFFSET(Data!H$1,$G6,,16))+SUMPRODUCT(OFFSET(Data!H$1,$G6+32,,16),OFFSET(Data!H$1,$G6+32,,16))),"")</f>
        <v/>
      </c>
      <c r="I6" s="301" t="str">
        <f ca="1">IF($F6&gt;1,(SUMPRODUCT(OFFSET(Data!I$1,$G6,,16),OFFSET(Data!I$1,$G6+16,,16))+SUMPRODUCT(OFFSET(Data!I$1,$G6+32,,16),OFFSET(Data!I$1,$G6+48,,16)))/(SUMPRODUCT(OFFSET(Data!I$1,$G6,,16),OFFSET(Data!I$1,$G6,,16))+SUMPRODUCT(OFFSET(Data!I$1,$G6+32,,16),OFFSET(Data!I$1,$G6+32,,16))),"")</f>
        <v/>
      </c>
      <c r="J6" s="301" t="str">
        <f ca="1">IF($F6&gt;1,(SUMPRODUCT(OFFSET(Data!J$1,$G6,,16),OFFSET(Data!J$1,$G6+16,,16))+SUMPRODUCT(OFFSET(Data!J$1,$G6+32,,16),OFFSET(Data!J$1,$G6+48,,16)))/(SUMPRODUCT(OFFSET(Data!J$1,$G6,,16),OFFSET(Data!J$1,$G6,,16))+SUMPRODUCT(OFFSET(Data!J$1,$G6+32,,16),OFFSET(Data!J$1,$G6+32,,16))),"")</f>
        <v/>
      </c>
      <c r="K6" s="301" t="str">
        <f ca="1">IF($F6&gt;1,(SUMPRODUCT(OFFSET(Data!K$1,$G6,,16),OFFSET(Data!K$1,$G6+16,,16))+SUMPRODUCT(OFFSET(Data!K$1,$G6+32,,16),OFFSET(Data!K$1,$G6+48,,16)))/(SUMPRODUCT(OFFSET(Data!K$1,$G6,,16),OFFSET(Data!K$1,$G6,,16))+SUMPRODUCT(OFFSET(Data!K$1,$G6+32,,16),OFFSET(Data!K$1,$G6+32,,16))),"")</f>
        <v/>
      </c>
      <c r="L6" s="301" t="str">
        <f ca="1">IF($F6&gt;1,(SUMPRODUCT(OFFSET(Data!L$1,$G6,,16),OFFSET(Data!L$1,$G6+16,,16))+SUMPRODUCT(OFFSET(Data!L$1,$G6+32,,16),OFFSET(Data!L$1,$G6+48,,16)))/(SUMPRODUCT(OFFSET(Data!L$1,$G6,,16),OFFSET(Data!L$1,$G6,,16))+SUMPRODUCT(OFFSET(Data!L$1,$G6+32,,16),OFFSET(Data!L$1,$G6+32,,16))),"")</f>
        <v/>
      </c>
      <c r="M6" s="301">
        <f t="shared" ca="1" si="3"/>
        <v>0</v>
      </c>
      <c r="N6" t="str">
        <f ca="1">IF($F6&gt;2,SUMPRODUCT(OFFSET(Data!$H$1,$G6+32,,32),OFFSET(Data!$H$1,$G6+64,,32)),"")</f>
        <v/>
      </c>
      <c r="O6" t="str">
        <f ca="1">IF($F6&gt;2,SUMPRODUCT(OFFSET(Data!$H$1,$G6,,32),OFFSET(Data!$H$1,$G6+64,,32)),"")</f>
        <v/>
      </c>
      <c r="P6" s="350" t="str">
        <f ca="1">IF($F6&gt;1,INDEX(LINEST(OFFSET(Data!H$1,$G6,,16),OFFSET(Data!H$1,$G6+16,,16),1,1),3,1),"")</f>
        <v/>
      </c>
      <c r="Q6" s="350" t="str">
        <f ca="1">IF($F6&gt;1,INDEX(LINEST(OFFSET(Data!I$1,$G6,,16),OFFSET(Data!I$1,$G6+16,,16),1,1),3,1),"")</f>
        <v/>
      </c>
      <c r="R6" s="350" t="str">
        <f ca="1">IF($F6&gt;1,INDEX(LINEST(OFFSET(Data!J$1,$G6,,16),OFFSET(Data!J$1,$G6+16,,16),1,1),3,1),"")</f>
        <v/>
      </c>
      <c r="S6" s="350" t="str">
        <f ca="1">IF($F6&gt;1,INDEX(LINEST(OFFSET(Data!K$1,$G6,,16),OFFSET(Data!K$1,$G6+16,,16),1,1),3,1),"")</f>
        <v/>
      </c>
      <c r="T6" s="350" t="str">
        <f ca="1">IF($F6&gt;1,INDEX(LINEST(OFFSET(Data!L$1,$G6,,16),OFFSET(Data!L$1,$G6+16,,16),1,1),3,1),"")</f>
        <v/>
      </c>
      <c r="U6" s="348" t="str">
        <f t="shared" si="1"/>
        <v/>
      </c>
      <c r="V6" s="347" t="str">
        <f>IF(ISERROR(VLOOKUP($C6,Dates!$A:$C,1,FALSE)),"",VLOOKUP($C6,Dates!$A:$C,MATCH(V$1,Dates!$A$1:$C$1,0),FALSE))</f>
        <v/>
      </c>
      <c r="W6" s="347" t="str">
        <f>IF(ISERROR(VLOOKUP($C6,Dates!$A:$C,1,FALSE)),"",VLOOKUP($C6,Dates!$A:$C,MATCH(W$1,Dates!$A$1:$C$1,0),FALSE))</f>
        <v/>
      </c>
      <c r="X6" s="347"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301" t="str">
        <f ca="1">IF($F7&gt;1,(SUMPRODUCT(OFFSET(Data!H$1,$G7,,16),OFFSET(Data!H$1,$G7+16,,16))+SUMPRODUCT(OFFSET(Data!H$1,$G7+32,,16),OFFSET(Data!H$1,$G7+48,,16)))/(SUMPRODUCT(OFFSET(Data!H$1,$G7,,16),OFFSET(Data!H$1,$G7,,16))+SUMPRODUCT(OFFSET(Data!H$1,$G7+32,,16),OFFSET(Data!H$1,$G7+32,,16))),"")</f>
        <v/>
      </c>
      <c r="I7" s="301" t="str">
        <f ca="1">IF($F7&gt;1,(SUMPRODUCT(OFFSET(Data!I$1,$G7,,16),OFFSET(Data!I$1,$G7+16,,16))+SUMPRODUCT(OFFSET(Data!I$1,$G7+32,,16),OFFSET(Data!I$1,$G7+48,,16)))/(SUMPRODUCT(OFFSET(Data!I$1,$G7,,16),OFFSET(Data!I$1,$G7,,16))+SUMPRODUCT(OFFSET(Data!I$1,$G7+32,,16),OFFSET(Data!I$1,$G7+32,,16))),"")</f>
        <v/>
      </c>
      <c r="J7" s="301" t="str">
        <f ca="1">IF($F7&gt;1,(SUMPRODUCT(OFFSET(Data!J$1,$G7,,16),OFFSET(Data!J$1,$G7+16,,16))+SUMPRODUCT(OFFSET(Data!J$1,$G7+32,,16),OFFSET(Data!J$1,$G7+48,,16)))/(SUMPRODUCT(OFFSET(Data!J$1,$G7,,16),OFFSET(Data!J$1,$G7,,16))+SUMPRODUCT(OFFSET(Data!J$1,$G7+32,,16),OFFSET(Data!J$1,$G7+32,,16))),"")</f>
        <v/>
      </c>
      <c r="K7" s="301" t="str">
        <f ca="1">IF($F7&gt;1,(SUMPRODUCT(OFFSET(Data!K$1,$G7,,16),OFFSET(Data!K$1,$G7+16,,16))+SUMPRODUCT(OFFSET(Data!K$1,$G7+32,,16),OFFSET(Data!K$1,$G7+48,,16)))/(SUMPRODUCT(OFFSET(Data!K$1,$G7,,16),OFFSET(Data!K$1,$G7,,16))+SUMPRODUCT(OFFSET(Data!K$1,$G7+32,,16),OFFSET(Data!K$1,$G7+32,,16))),"")</f>
        <v/>
      </c>
      <c r="L7" s="301" t="str">
        <f ca="1">IF($F7&gt;1,(SUMPRODUCT(OFFSET(Data!L$1,$G7,,16),OFFSET(Data!L$1,$G7+16,,16))+SUMPRODUCT(OFFSET(Data!L$1,$G7+32,,16),OFFSET(Data!L$1,$G7+48,,16)))/(SUMPRODUCT(OFFSET(Data!L$1,$G7,,16),OFFSET(Data!L$1,$G7,,16))+SUMPRODUCT(OFFSET(Data!L$1,$G7+32,,16),OFFSET(Data!L$1,$G7+32,,16))),"")</f>
        <v/>
      </c>
      <c r="M7" s="301">
        <f t="shared" ca="1" si="3"/>
        <v>0</v>
      </c>
      <c r="N7" t="str">
        <f ca="1">IF($F7&gt;2,SUMPRODUCT(OFFSET(Data!$H$1,$G7+32,,32),OFFSET(Data!$H$1,$G7+64,,32)),"")</f>
        <v/>
      </c>
      <c r="O7" t="str">
        <f ca="1">IF($F7&gt;2,SUMPRODUCT(OFFSET(Data!$H$1,$G7,,32),OFFSET(Data!$H$1,$G7+64,,32)),"")</f>
        <v/>
      </c>
      <c r="P7" s="350" t="str">
        <f ca="1">IF($F7&gt;1,INDEX(LINEST(OFFSET(Data!H$1,$G7,,16),OFFSET(Data!H$1,$G7+16,,16),1,1),3,1),"")</f>
        <v/>
      </c>
      <c r="Q7" s="350" t="str">
        <f ca="1">IF($F7&gt;1,INDEX(LINEST(OFFSET(Data!I$1,$G7,,16),OFFSET(Data!I$1,$G7+16,,16),1,1),3,1),"")</f>
        <v/>
      </c>
      <c r="R7" s="350" t="str">
        <f ca="1">IF($F7&gt;1,INDEX(LINEST(OFFSET(Data!J$1,$G7,,16),OFFSET(Data!J$1,$G7+16,,16),1,1),3,1),"")</f>
        <v/>
      </c>
      <c r="S7" s="350" t="str">
        <f ca="1">IF($F7&gt;1,INDEX(LINEST(OFFSET(Data!K$1,$G7,,16),OFFSET(Data!K$1,$G7+16,,16),1,1),3,1),"")</f>
        <v/>
      </c>
      <c r="T7" s="350" t="str">
        <f ca="1">IF($F7&gt;1,INDEX(LINEST(OFFSET(Data!L$1,$G7,,16),OFFSET(Data!L$1,$G7+16,,16),1,1),3,1),"")</f>
        <v/>
      </c>
      <c r="U7" s="348" t="str">
        <f t="shared" si="1"/>
        <v/>
      </c>
      <c r="V7" s="347" t="str">
        <f>IF(ISERROR(VLOOKUP($C7,Dates!$A:$C,1,FALSE)),"",VLOOKUP($C7,Dates!$A:$C,MATCH(V$1,Dates!$A$1:$C$1,0),FALSE))</f>
        <v/>
      </c>
      <c r="W7" s="347" t="str">
        <f>IF(ISERROR(VLOOKUP($C7,Dates!$A:$C,1,FALSE)),"",VLOOKUP($C7,Dates!$A:$C,MATCH(W$1,Dates!$A$1:$C$1,0),FALSE))</f>
        <v/>
      </c>
      <c r="X7" s="347"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301" t="str">
        <f ca="1">IF($F8&gt;1,(SUMPRODUCT(OFFSET(Data!H$1,$G8,,16),OFFSET(Data!H$1,$G8+16,,16))+SUMPRODUCT(OFFSET(Data!H$1,$G8+32,,16),OFFSET(Data!H$1,$G8+48,,16)))/(SUMPRODUCT(OFFSET(Data!H$1,$G8,,16),OFFSET(Data!H$1,$G8,,16))+SUMPRODUCT(OFFSET(Data!H$1,$G8+32,,16),OFFSET(Data!H$1,$G8+32,,16))),"")</f>
        <v/>
      </c>
      <c r="I8" s="301" t="str">
        <f ca="1">IF($F8&gt;1,(SUMPRODUCT(OFFSET(Data!I$1,$G8,,16),OFFSET(Data!I$1,$G8+16,,16))+SUMPRODUCT(OFFSET(Data!I$1,$G8+32,,16),OFFSET(Data!I$1,$G8+48,,16)))/(SUMPRODUCT(OFFSET(Data!I$1,$G8,,16),OFFSET(Data!I$1,$G8,,16))+SUMPRODUCT(OFFSET(Data!I$1,$G8+32,,16),OFFSET(Data!I$1,$G8+32,,16))),"")</f>
        <v/>
      </c>
      <c r="J8" s="301" t="str">
        <f ca="1">IF($F8&gt;1,(SUMPRODUCT(OFFSET(Data!J$1,$G8,,16),OFFSET(Data!J$1,$G8+16,,16))+SUMPRODUCT(OFFSET(Data!J$1,$G8+32,,16),OFFSET(Data!J$1,$G8+48,,16)))/(SUMPRODUCT(OFFSET(Data!J$1,$G8,,16),OFFSET(Data!J$1,$G8,,16))+SUMPRODUCT(OFFSET(Data!J$1,$G8+32,,16),OFFSET(Data!J$1,$G8+32,,16))),"")</f>
        <v/>
      </c>
      <c r="K8" s="301" t="str">
        <f ca="1">IF($F8&gt;1,(SUMPRODUCT(OFFSET(Data!K$1,$G8,,16),OFFSET(Data!K$1,$G8+16,,16))+SUMPRODUCT(OFFSET(Data!K$1,$G8+32,,16),OFFSET(Data!K$1,$G8+48,,16)))/(SUMPRODUCT(OFFSET(Data!K$1,$G8,,16),OFFSET(Data!K$1,$G8,,16))+SUMPRODUCT(OFFSET(Data!K$1,$G8+32,,16),OFFSET(Data!K$1,$G8+32,,16))),"")</f>
        <v/>
      </c>
      <c r="L8" s="301" t="str">
        <f ca="1">IF($F8&gt;1,(SUMPRODUCT(OFFSET(Data!L$1,$G8,,16),OFFSET(Data!L$1,$G8+16,,16))+SUMPRODUCT(OFFSET(Data!L$1,$G8+32,,16),OFFSET(Data!L$1,$G8+48,,16)))/(SUMPRODUCT(OFFSET(Data!L$1,$G8,,16),OFFSET(Data!L$1,$G8,,16))+SUMPRODUCT(OFFSET(Data!L$1,$G8+32,,16),OFFSET(Data!L$1,$G8+32,,16))),"")</f>
        <v/>
      </c>
      <c r="M8" s="301">
        <f t="shared" ca="1" si="3"/>
        <v>0</v>
      </c>
      <c r="N8" t="str">
        <f ca="1">IF($F8&gt;2,SUMPRODUCT(OFFSET(Data!$H$1,$G8+32,,32),OFFSET(Data!$H$1,$G8+64,,32)),"")</f>
        <v/>
      </c>
      <c r="O8" t="str">
        <f ca="1">IF($F8&gt;2,SUMPRODUCT(OFFSET(Data!$H$1,$G8,,32),OFFSET(Data!$H$1,$G8+64,,32)),"")</f>
        <v/>
      </c>
      <c r="P8" s="350" t="str">
        <f ca="1">IF($F8&gt;1,INDEX(LINEST(OFFSET(Data!H$1,$G8,,16),OFFSET(Data!H$1,$G8+16,,16),1,1),3,1),"")</f>
        <v/>
      </c>
      <c r="Q8" s="350" t="str">
        <f ca="1">IF($F8&gt;1,INDEX(LINEST(OFFSET(Data!I$1,$G8,,16),OFFSET(Data!I$1,$G8+16,,16),1,1),3,1),"")</f>
        <v/>
      </c>
      <c r="R8" s="350" t="str">
        <f ca="1">IF($F8&gt;1,INDEX(LINEST(OFFSET(Data!J$1,$G8,,16),OFFSET(Data!J$1,$G8+16,,16),1,1),3,1),"")</f>
        <v/>
      </c>
      <c r="S8" s="350" t="str">
        <f ca="1">IF($F8&gt;1,INDEX(LINEST(OFFSET(Data!K$1,$G8,,16),OFFSET(Data!K$1,$G8+16,,16),1,1),3,1),"")</f>
        <v/>
      </c>
      <c r="T8" s="350" t="str">
        <f ca="1">IF($F8&gt;1,INDEX(LINEST(OFFSET(Data!L$1,$G8,,16),OFFSET(Data!L$1,$G8+16,,16),1,1),3,1),"")</f>
        <v/>
      </c>
      <c r="U8" s="348" t="str">
        <f t="shared" si="1"/>
        <v/>
      </c>
      <c r="V8" s="347" t="str">
        <f>IF(ISERROR(VLOOKUP($C8,Dates!$A:$C,1,FALSE)),"",VLOOKUP($C8,Dates!$A:$C,MATCH(V$1,Dates!$A$1:$C$1,0),FALSE))</f>
        <v/>
      </c>
      <c r="W8" s="347" t="str">
        <f>IF(ISERROR(VLOOKUP($C8,Dates!$A:$C,1,FALSE)),"",VLOOKUP($C8,Dates!$A:$C,MATCH(W$1,Dates!$A$1:$C$1,0),FALSE))</f>
        <v/>
      </c>
      <c r="X8" s="347"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301" t="str">
        <f ca="1">IF($F9&gt;1,(SUMPRODUCT(OFFSET(Data!H$1,$G9,,16),OFFSET(Data!H$1,$G9+16,,16))+SUMPRODUCT(OFFSET(Data!H$1,$G9+32,,16),OFFSET(Data!H$1,$G9+48,,16)))/(SUMPRODUCT(OFFSET(Data!H$1,$G9,,16),OFFSET(Data!H$1,$G9,,16))+SUMPRODUCT(OFFSET(Data!H$1,$G9+32,,16),OFFSET(Data!H$1,$G9+32,,16))),"")</f>
        <v/>
      </c>
      <c r="I9" s="301" t="str">
        <f ca="1">IF($F9&gt;1,(SUMPRODUCT(OFFSET(Data!I$1,$G9,,16),OFFSET(Data!I$1,$G9+16,,16))+SUMPRODUCT(OFFSET(Data!I$1,$G9+32,,16),OFFSET(Data!I$1,$G9+48,,16)))/(SUMPRODUCT(OFFSET(Data!I$1,$G9,,16),OFFSET(Data!I$1,$G9,,16))+SUMPRODUCT(OFFSET(Data!I$1,$G9+32,,16),OFFSET(Data!I$1,$G9+32,,16))),"")</f>
        <v/>
      </c>
      <c r="J9" s="301" t="str">
        <f ca="1">IF($F9&gt;1,(SUMPRODUCT(OFFSET(Data!J$1,$G9,,16),OFFSET(Data!J$1,$G9+16,,16))+SUMPRODUCT(OFFSET(Data!J$1,$G9+32,,16),OFFSET(Data!J$1,$G9+48,,16)))/(SUMPRODUCT(OFFSET(Data!J$1,$G9,,16),OFFSET(Data!J$1,$G9,,16))+SUMPRODUCT(OFFSET(Data!J$1,$G9+32,,16),OFFSET(Data!J$1,$G9+32,,16))),"")</f>
        <v/>
      </c>
      <c r="K9" s="301" t="str">
        <f ca="1">IF($F9&gt;1,(SUMPRODUCT(OFFSET(Data!K$1,$G9,,16),OFFSET(Data!K$1,$G9+16,,16))+SUMPRODUCT(OFFSET(Data!K$1,$G9+32,,16),OFFSET(Data!K$1,$G9+48,,16)))/(SUMPRODUCT(OFFSET(Data!K$1,$G9,,16),OFFSET(Data!K$1,$G9,,16))+SUMPRODUCT(OFFSET(Data!K$1,$G9+32,,16),OFFSET(Data!K$1,$G9+32,,16))),"")</f>
        <v/>
      </c>
      <c r="L9" s="301" t="str">
        <f ca="1">IF($F9&gt;1,(SUMPRODUCT(OFFSET(Data!L$1,$G9,,16),OFFSET(Data!L$1,$G9+16,,16))+SUMPRODUCT(OFFSET(Data!L$1,$G9+32,,16),OFFSET(Data!L$1,$G9+48,,16)))/(SUMPRODUCT(OFFSET(Data!L$1,$G9,,16),OFFSET(Data!L$1,$G9,,16))+SUMPRODUCT(OFFSET(Data!L$1,$G9+32,,16),OFFSET(Data!L$1,$G9+32,,16))),"")</f>
        <v/>
      </c>
      <c r="M9" s="301">
        <f t="shared" ca="1" si="3"/>
        <v>0</v>
      </c>
      <c r="N9" t="str">
        <f ca="1">IF($F9&gt;2,SUMPRODUCT(OFFSET(Data!$H$1,$G9+32,,32),OFFSET(Data!$H$1,$G9+64,,32)),"")</f>
        <v/>
      </c>
      <c r="O9" t="str">
        <f ca="1">IF($F9&gt;2,SUMPRODUCT(OFFSET(Data!$H$1,$G9,,32),OFFSET(Data!$H$1,$G9+64,,32)),"")</f>
        <v/>
      </c>
      <c r="P9" s="350" t="str">
        <f ca="1">IF($F9&gt;1,INDEX(LINEST(OFFSET(Data!H$1,$G9,,16),OFFSET(Data!H$1,$G9+16,,16),1,1),3,1),"")</f>
        <v/>
      </c>
      <c r="Q9" s="350" t="str">
        <f ca="1">IF($F9&gt;1,INDEX(LINEST(OFFSET(Data!I$1,$G9,,16),OFFSET(Data!I$1,$G9+16,,16),1,1),3,1),"")</f>
        <v/>
      </c>
      <c r="R9" s="350" t="str">
        <f ca="1">IF($F9&gt;1,INDEX(LINEST(OFFSET(Data!J$1,$G9,,16),OFFSET(Data!J$1,$G9+16,,16),1,1),3,1),"")</f>
        <v/>
      </c>
      <c r="S9" s="350" t="str">
        <f ca="1">IF($F9&gt;1,INDEX(LINEST(OFFSET(Data!K$1,$G9,,16),OFFSET(Data!K$1,$G9+16,,16),1,1),3,1),"")</f>
        <v/>
      </c>
      <c r="T9" s="350" t="str">
        <f ca="1">IF($F9&gt;1,INDEX(LINEST(OFFSET(Data!L$1,$G9,,16),OFFSET(Data!L$1,$G9+16,,16),1,1),3,1),"")</f>
        <v/>
      </c>
      <c r="U9" s="348" t="str">
        <f t="shared" si="1"/>
        <v/>
      </c>
      <c r="V9" s="347" t="str">
        <f>IF(ISERROR(VLOOKUP($C9,Dates!$A:$C,1,FALSE)),"",VLOOKUP($C9,Dates!$A:$C,MATCH(V$1,Dates!$A$1:$C$1,0),FALSE))</f>
        <v/>
      </c>
      <c r="W9" s="347" t="str">
        <f>IF(ISERROR(VLOOKUP($C9,Dates!$A:$C,1,FALSE)),"",VLOOKUP($C9,Dates!$A:$C,MATCH(W$1,Dates!$A$1:$C$1,0),FALSE))</f>
        <v/>
      </c>
      <c r="X9" s="347"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301" t="str">
        <f ca="1">IF($F10&gt;1,(SUMPRODUCT(OFFSET(Data!H$1,$G10,,16),OFFSET(Data!H$1,$G10+16,,16))+SUMPRODUCT(OFFSET(Data!H$1,$G10+32,,16),OFFSET(Data!H$1,$G10+48,,16)))/(SUMPRODUCT(OFFSET(Data!H$1,$G10,,16),OFFSET(Data!H$1,$G10,,16))+SUMPRODUCT(OFFSET(Data!H$1,$G10+32,,16),OFFSET(Data!H$1,$G10+32,,16))),"")</f>
        <v/>
      </c>
      <c r="I10" s="301" t="str">
        <f ca="1">IF($F10&gt;1,(SUMPRODUCT(OFFSET(Data!I$1,$G10,,16),OFFSET(Data!I$1,$G10+16,,16))+SUMPRODUCT(OFFSET(Data!I$1,$G10+32,,16),OFFSET(Data!I$1,$G10+48,,16)))/(SUMPRODUCT(OFFSET(Data!I$1,$G10,,16),OFFSET(Data!I$1,$G10,,16))+SUMPRODUCT(OFFSET(Data!I$1,$G10+32,,16),OFFSET(Data!I$1,$G10+32,,16))),"")</f>
        <v/>
      </c>
      <c r="J10" s="301" t="str">
        <f ca="1">IF($F10&gt;1,(SUMPRODUCT(OFFSET(Data!J$1,$G10,,16),OFFSET(Data!J$1,$G10+16,,16))+SUMPRODUCT(OFFSET(Data!J$1,$G10+32,,16),OFFSET(Data!J$1,$G10+48,,16)))/(SUMPRODUCT(OFFSET(Data!J$1,$G10,,16),OFFSET(Data!J$1,$G10,,16))+SUMPRODUCT(OFFSET(Data!J$1,$G10+32,,16),OFFSET(Data!J$1,$G10+32,,16))),"")</f>
        <v/>
      </c>
      <c r="K10" s="301" t="str">
        <f ca="1">IF($F10&gt;1,(SUMPRODUCT(OFFSET(Data!K$1,$G10,,16),OFFSET(Data!K$1,$G10+16,,16))+SUMPRODUCT(OFFSET(Data!K$1,$G10+32,,16),OFFSET(Data!K$1,$G10+48,,16)))/(SUMPRODUCT(OFFSET(Data!K$1,$G10,,16),OFFSET(Data!K$1,$G10,,16))+SUMPRODUCT(OFFSET(Data!K$1,$G10+32,,16),OFFSET(Data!K$1,$G10+32,,16))),"")</f>
        <v/>
      </c>
      <c r="L10" s="301" t="str">
        <f ca="1">IF($F10&gt;1,(SUMPRODUCT(OFFSET(Data!L$1,$G10,,16),OFFSET(Data!L$1,$G10+16,,16))+SUMPRODUCT(OFFSET(Data!L$1,$G10+32,,16),OFFSET(Data!L$1,$G10+48,,16)))/(SUMPRODUCT(OFFSET(Data!L$1,$G10,,16),OFFSET(Data!L$1,$G10,,16))+SUMPRODUCT(OFFSET(Data!L$1,$G10+32,,16),OFFSET(Data!L$1,$G10+32,,16))),"")</f>
        <v/>
      </c>
      <c r="M10" s="301">
        <f t="shared" ca="1" si="3"/>
        <v>0</v>
      </c>
      <c r="N10" t="str">
        <f ca="1">IF($F10&gt;2,SUMPRODUCT(OFFSET(Data!$H$1,$G10+32,,32),OFFSET(Data!$H$1,$G10+64,,32)),"")</f>
        <v/>
      </c>
      <c r="O10" t="str">
        <f ca="1">IF($F10&gt;2,SUMPRODUCT(OFFSET(Data!$H$1,$G10,,32),OFFSET(Data!$H$1,$G10+64,,32)),"")</f>
        <v/>
      </c>
      <c r="P10" s="350" t="str">
        <f ca="1">IF($F10&gt;1,INDEX(LINEST(OFFSET(Data!H$1,$G10,,16),OFFSET(Data!H$1,$G10+16,,16),1,1),3,1),"")</f>
        <v/>
      </c>
      <c r="Q10" s="350" t="str">
        <f ca="1">IF($F10&gt;1,INDEX(LINEST(OFFSET(Data!I$1,$G10,,16),OFFSET(Data!I$1,$G10+16,,16),1,1),3,1),"")</f>
        <v/>
      </c>
      <c r="R10" s="350" t="str">
        <f ca="1">IF($F10&gt;1,INDEX(LINEST(OFFSET(Data!J$1,$G10,,16),OFFSET(Data!J$1,$G10+16,,16),1,1),3,1),"")</f>
        <v/>
      </c>
      <c r="S10" s="350" t="str">
        <f ca="1">IF($F10&gt;1,INDEX(LINEST(OFFSET(Data!K$1,$G10,,16),OFFSET(Data!K$1,$G10+16,,16),1,1),3,1),"")</f>
        <v/>
      </c>
      <c r="T10" s="350" t="str">
        <f ca="1">IF($F10&gt;1,INDEX(LINEST(OFFSET(Data!L$1,$G10,,16),OFFSET(Data!L$1,$G10+16,,16),1,1),3,1),"")</f>
        <v/>
      </c>
      <c r="U10" s="348" t="str">
        <f t="shared" si="1"/>
        <v/>
      </c>
      <c r="V10" s="347" t="str">
        <f>IF(ISERROR(VLOOKUP($C10,Dates!$A:$C,1,FALSE)),"",VLOOKUP($C10,Dates!$A:$C,MATCH(V$1,Dates!$A$1:$C$1,0),FALSE))</f>
        <v/>
      </c>
      <c r="W10" s="347" t="str">
        <f>IF(ISERROR(VLOOKUP($C10,Dates!$A:$C,1,FALSE)),"",VLOOKUP($C10,Dates!$A:$C,MATCH(W$1,Dates!$A$1:$C$1,0),FALSE))</f>
        <v/>
      </c>
      <c r="X10" s="347"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301" t="str">
        <f ca="1">IF($F11&gt;1,(SUMPRODUCT(OFFSET(Data!H$1,$G11,,16),OFFSET(Data!H$1,$G11+16,,16))+SUMPRODUCT(OFFSET(Data!H$1,$G11+32,,16),OFFSET(Data!H$1,$G11+48,,16)))/(SUMPRODUCT(OFFSET(Data!H$1,$G11,,16),OFFSET(Data!H$1,$G11,,16))+SUMPRODUCT(OFFSET(Data!H$1,$G11+32,,16),OFFSET(Data!H$1,$G11+32,,16))),"")</f>
        <v/>
      </c>
      <c r="I11" s="301" t="str">
        <f ca="1">IF($F11&gt;1,(SUMPRODUCT(OFFSET(Data!I$1,$G11,,16),OFFSET(Data!I$1,$G11+16,,16))+SUMPRODUCT(OFFSET(Data!I$1,$G11+32,,16),OFFSET(Data!I$1,$G11+48,,16)))/(SUMPRODUCT(OFFSET(Data!I$1,$G11,,16),OFFSET(Data!I$1,$G11,,16))+SUMPRODUCT(OFFSET(Data!I$1,$G11+32,,16),OFFSET(Data!I$1,$G11+32,,16))),"")</f>
        <v/>
      </c>
      <c r="J11" s="301" t="str">
        <f ca="1">IF($F11&gt;1,(SUMPRODUCT(OFFSET(Data!J$1,$G11,,16),OFFSET(Data!J$1,$G11+16,,16))+SUMPRODUCT(OFFSET(Data!J$1,$G11+32,,16),OFFSET(Data!J$1,$G11+48,,16)))/(SUMPRODUCT(OFFSET(Data!J$1,$G11,,16),OFFSET(Data!J$1,$G11,,16))+SUMPRODUCT(OFFSET(Data!J$1,$G11+32,,16),OFFSET(Data!J$1,$G11+32,,16))),"")</f>
        <v/>
      </c>
      <c r="K11" s="301" t="str">
        <f ca="1">IF($F11&gt;1,(SUMPRODUCT(OFFSET(Data!K$1,$G11,,16),OFFSET(Data!K$1,$G11+16,,16))+SUMPRODUCT(OFFSET(Data!K$1,$G11+32,,16),OFFSET(Data!K$1,$G11+48,,16)))/(SUMPRODUCT(OFFSET(Data!K$1,$G11,,16),OFFSET(Data!K$1,$G11,,16))+SUMPRODUCT(OFFSET(Data!K$1,$G11+32,,16),OFFSET(Data!K$1,$G11+32,,16))),"")</f>
        <v/>
      </c>
      <c r="L11" s="301" t="str">
        <f ca="1">IF($F11&gt;1,(SUMPRODUCT(OFFSET(Data!L$1,$G11,,16),OFFSET(Data!L$1,$G11+16,,16))+SUMPRODUCT(OFFSET(Data!L$1,$G11+32,,16),OFFSET(Data!L$1,$G11+48,,16)))/(SUMPRODUCT(OFFSET(Data!L$1,$G11,,16),OFFSET(Data!L$1,$G11,,16))+SUMPRODUCT(OFFSET(Data!L$1,$G11+32,,16),OFFSET(Data!L$1,$G11+32,,16))),"")</f>
        <v/>
      </c>
      <c r="M11" s="301">
        <f t="shared" ca="1" si="3"/>
        <v>0</v>
      </c>
      <c r="N11" t="str">
        <f ca="1">IF($F11&gt;2,SUMPRODUCT(OFFSET(Data!$H$1,$G11+32,,32),OFFSET(Data!$H$1,$G11+64,,32)),"")</f>
        <v/>
      </c>
      <c r="O11" t="str">
        <f ca="1">IF($F11&gt;2,SUMPRODUCT(OFFSET(Data!$H$1,$G11,,32),OFFSET(Data!$H$1,$G11+64,,32)),"")</f>
        <v/>
      </c>
      <c r="P11" s="350" t="str">
        <f ca="1">IF($F11&gt;1,INDEX(LINEST(OFFSET(Data!H$1,$G11,,16),OFFSET(Data!H$1,$G11+16,,16),1,1),3,1),"")</f>
        <v/>
      </c>
      <c r="Q11" s="350" t="str">
        <f ca="1">IF($F11&gt;1,INDEX(LINEST(OFFSET(Data!I$1,$G11,,16),OFFSET(Data!I$1,$G11+16,,16),1,1),3,1),"")</f>
        <v/>
      </c>
      <c r="R11" s="350" t="str">
        <f ca="1">IF($F11&gt;1,INDEX(LINEST(OFFSET(Data!J$1,$G11,,16),OFFSET(Data!J$1,$G11+16,,16),1,1),3,1),"")</f>
        <v/>
      </c>
      <c r="S11" s="350" t="str">
        <f ca="1">IF($F11&gt;1,INDEX(LINEST(OFFSET(Data!K$1,$G11,,16),OFFSET(Data!K$1,$G11+16,,16),1,1),3,1),"")</f>
        <v/>
      </c>
      <c r="T11" s="350" t="str">
        <f ca="1">IF($F11&gt;1,INDEX(LINEST(OFFSET(Data!L$1,$G11,,16),OFFSET(Data!L$1,$G11+16,,16),1,1),3,1),"")</f>
        <v/>
      </c>
      <c r="U11" s="348" t="str">
        <f t="shared" si="1"/>
        <v/>
      </c>
      <c r="V11" s="347" t="str">
        <f>IF(ISERROR(VLOOKUP($C11,Dates!$A:$C,1,FALSE)),"",VLOOKUP($C11,Dates!$A:$C,MATCH(V$1,Dates!$A$1:$C$1,0),FALSE))</f>
        <v/>
      </c>
      <c r="W11" s="347" t="str">
        <f>IF(ISERROR(VLOOKUP($C11,Dates!$A:$C,1,FALSE)),"",VLOOKUP($C11,Dates!$A:$C,MATCH(W$1,Dates!$A$1:$C$1,0),FALSE))</f>
        <v/>
      </c>
      <c r="X11" s="347"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301" t="str">
        <f ca="1">IF($F12&gt;1,(SUMPRODUCT(OFFSET(Data!H$1,$G12,,16),OFFSET(Data!H$1,$G12+16,,16))+SUMPRODUCT(OFFSET(Data!H$1,$G12+32,,16),OFFSET(Data!H$1,$G12+48,,16)))/(SUMPRODUCT(OFFSET(Data!H$1,$G12,,16),OFFSET(Data!H$1,$G12,,16))+SUMPRODUCT(OFFSET(Data!H$1,$G12+32,,16),OFFSET(Data!H$1,$G12+32,,16))),"")</f>
        <v/>
      </c>
      <c r="I12" s="301" t="str">
        <f ca="1">IF($F12&gt;1,(SUMPRODUCT(OFFSET(Data!I$1,$G12,,16),OFFSET(Data!I$1,$G12+16,,16))+SUMPRODUCT(OFFSET(Data!I$1,$G12+32,,16),OFFSET(Data!I$1,$G12+48,,16)))/(SUMPRODUCT(OFFSET(Data!I$1,$G12,,16),OFFSET(Data!I$1,$G12,,16))+SUMPRODUCT(OFFSET(Data!I$1,$G12+32,,16),OFFSET(Data!I$1,$G12+32,,16))),"")</f>
        <v/>
      </c>
      <c r="J12" s="301" t="str">
        <f ca="1">IF($F12&gt;1,(SUMPRODUCT(OFFSET(Data!J$1,$G12,,16),OFFSET(Data!J$1,$G12+16,,16))+SUMPRODUCT(OFFSET(Data!J$1,$G12+32,,16),OFFSET(Data!J$1,$G12+48,,16)))/(SUMPRODUCT(OFFSET(Data!J$1,$G12,,16),OFFSET(Data!J$1,$G12,,16))+SUMPRODUCT(OFFSET(Data!J$1,$G12+32,,16),OFFSET(Data!J$1,$G12+32,,16))),"")</f>
        <v/>
      </c>
      <c r="K12" s="301" t="str">
        <f ca="1">IF($F12&gt;1,(SUMPRODUCT(OFFSET(Data!K$1,$G12,,16),OFFSET(Data!K$1,$G12+16,,16))+SUMPRODUCT(OFFSET(Data!K$1,$G12+32,,16),OFFSET(Data!K$1,$G12+48,,16)))/(SUMPRODUCT(OFFSET(Data!K$1,$G12,,16),OFFSET(Data!K$1,$G12,,16))+SUMPRODUCT(OFFSET(Data!K$1,$G12+32,,16),OFFSET(Data!K$1,$G12+32,,16))),"")</f>
        <v/>
      </c>
      <c r="L12" s="301" t="str">
        <f ca="1">IF($F12&gt;1,(SUMPRODUCT(OFFSET(Data!L$1,$G12,,16),OFFSET(Data!L$1,$G12+16,,16))+SUMPRODUCT(OFFSET(Data!L$1,$G12+32,,16),OFFSET(Data!L$1,$G12+48,,16)))/(SUMPRODUCT(OFFSET(Data!L$1,$G12,,16),OFFSET(Data!L$1,$G12,,16))+SUMPRODUCT(OFFSET(Data!L$1,$G12+32,,16),OFFSET(Data!L$1,$G12+32,,16))),"")</f>
        <v/>
      </c>
      <c r="M12" s="301">
        <f t="shared" ca="1" si="3"/>
        <v>0</v>
      </c>
      <c r="N12" t="str">
        <f ca="1">IF($F12&gt;2,SUMPRODUCT(OFFSET(Data!$H$1,$G12+32,,32),OFFSET(Data!$H$1,$G12+64,,32)),"")</f>
        <v/>
      </c>
      <c r="O12" t="str">
        <f ca="1">IF($F12&gt;2,SUMPRODUCT(OFFSET(Data!$H$1,$G12,,32),OFFSET(Data!$H$1,$G12+64,,32)),"")</f>
        <v/>
      </c>
      <c r="P12" s="350" t="str">
        <f ca="1">IF($F12&gt;1,INDEX(LINEST(OFFSET(Data!H$1,$G12,,16),OFFSET(Data!H$1,$G12+16,,16),1,1),3,1),"")</f>
        <v/>
      </c>
      <c r="Q12" s="350" t="str">
        <f ca="1">IF($F12&gt;1,INDEX(LINEST(OFFSET(Data!I$1,$G12,,16),OFFSET(Data!I$1,$G12+16,,16),1,1),3,1),"")</f>
        <v/>
      </c>
      <c r="R12" s="350" t="str">
        <f ca="1">IF($F12&gt;1,INDEX(LINEST(OFFSET(Data!J$1,$G12,,16),OFFSET(Data!J$1,$G12+16,,16),1,1),3,1),"")</f>
        <v/>
      </c>
      <c r="S12" s="350" t="str">
        <f ca="1">IF($F12&gt;1,INDEX(LINEST(OFFSET(Data!K$1,$G12,,16),OFFSET(Data!K$1,$G12+16,,16),1,1),3,1),"")</f>
        <v/>
      </c>
      <c r="T12" s="350" t="str">
        <f ca="1">IF($F12&gt;1,INDEX(LINEST(OFFSET(Data!L$1,$G12,,16),OFFSET(Data!L$1,$G12+16,,16),1,1),3,1),"")</f>
        <v/>
      </c>
      <c r="U12" s="348" t="str">
        <f t="shared" si="1"/>
        <v/>
      </c>
      <c r="V12" s="347" t="str">
        <f>IF(ISERROR(VLOOKUP($C12,Dates!$A:$C,1,FALSE)),"",VLOOKUP($C12,Dates!$A:$C,MATCH(V$1,Dates!$A$1:$C$1,0),FALSE))</f>
        <v/>
      </c>
      <c r="W12" s="347" t="str">
        <f>IF(ISERROR(VLOOKUP($C12,Dates!$A:$C,1,FALSE)),"",VLOOKUP($C12,Dates!$A:$C,MATCH(W$1,Dates!$A$1:$C$1,0),FALSE))</f>
        <v/>
      </c>
      <c r="X12" s="347"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301" t="str">
        <f ca="1">IF($F13&gt;1,(SUMPRODUCT(OFFSET(Data!H$1,$G13,,16),OFFSET(Data!H$1,$G13+16,,16))+SUMPRODUCT(OFFSET(Data!H$1,$G13+32,,16),OFFSET(Data!H$1,$G13+48,,16)))/(SUMPRODUCT(OFFSET(Data!H$1,$G13,,16),OFFSET(Data!H$1,$G13,,16))+SUMPRODUCT(OFFSET(Data!H$1,$G13+32,,16),OFFSET(Data!H$1,$G13+32,,16))),"")</f>
        <v/>
      </c>
      <c r="I13" s="301" t="str">
        <f ca="1">IF($F13&gt;1,(SUMPRODUCT(OFFSET(Data!I$1,$G13,,16),OFFSET(Data!I$1,$G13+16,,16))+SUMPRODUCT(OFFSET(Data!I$1,$G13+32,,16),OFFSET(Data!I$1,$G13+48,,16)))/(SUMPRODUCT(OFFSET(Data!I$1,$G13,,16),OFFSET(Data!I$1,$G13,,16))+SUMPRODUCT(OFFSET(Data!I$1,$G13+32,,16),OFFSET(Data!I$1,$G13+32,,16))),"")</f>
        <v/>
      </c>
      <c r="J13" s="301" t="str">
        <f ca="1">IF($F13&gt;1,(SUMPRODUCT(OFFSET(Data!J$1,$G13,,16),OFFSET(Data!J$1,$G13+16,,16))+SUMPRODUCT(OFFSET(Data!J$1,$G13+32,,16),OFFSET(Data!J$1,$G13+48,,16)))/(SUMPRODUCT(OFFSET(Data!J$1,$G13,,16),OFFSET(Data!J$1,$G13,,16))+SUMPRODUCT(OFFSET(Data!J$1,$G13+32,,16),OFFSET(Data!J$1,$G13+32,,16))),"")</f>
        <v/>
      </c>
      <c r="K13" s="301" t="str">
        <f ca="1">IF($F13&gt;1,(SUMPRODUCT(OFFSET(Data!K$1,$G13,,16),OFFSET(Data!K$1,$G13+16,,16))+SUMPRODUCT(OFFSET(Data!K$1,$G13+32,,16),OFFSET(Data!K$1,$G13+48,,16)))/(SUMPRODUCT(OFFSET(Data!K$1,$G13,,16),OFFSET(Data!K$1,$G13,,16))+SUMPRODUCT(OFFSET(Data!K$1,$G13+32,,16),OFFSET(Data!K$1,$G13+32,,16))),"")</f>
        <v/>
      </c>
      <c r="L13" s="301" t="str">
        <f ca="1">IF($F13&gt;1,(SUMPRODUCT(OFFSET(Data!L$1,$G13,,16),OFFSET(Data!L$1,$G13+16,,16))+SUMPRODUCT(OFFSET(Data!L$1,$G13+32,,16),OFFSET(Data!L$1,$G13+48,,16)))/(SUMPRODUCT(OFFSET(Data!L$1,$G13,,16),OFFSET(Data!L$1,$G13,,16))+SUMPRODUCT(OFFSET(Data!L$1,$G13+32,,16),OFFSET(Data!L$1,$G13+32,,16))),"")</f>
        <v/>
      </c>
      <c r="M13" s="301">
        <f t="shared" ca="1" si="3"/>
        <v>0</v>
      </c>
      <c r="N13" t="str">
        <f ca="1">IF($F13&gt;2,SUMPRODUCT(OFFSET(Data!$H$1,$G13+32,,32),OFFSET(Data!$H$1,$G13+64,,32)),"")</f>
        <v/>
      </c>
      <c r="O13" t="str">
        <f ca="1">IF($F13&gt;2,SUMPRODUCT(OFFSET(Data!$H$1,$G13,,32),OFFSET(Data!$H$1,$G13+64,,32)),"")</f>
        <v/>
      </c>
      <c r="P13" s="350" t="str">
        <f ca="1">IF($F13&gt;1,INDEX(LINEST(OFFSET(Data!H$1,$G13,,16),OFFSET(Data!H$1,$G13+16,,16),1,1),3,1),"")</f>
        <v/>
      </c>
      <c r="Q13" s="350" t="str">
        <f ca="1">IF($F13&gt;1,INDEX(LINEST(OFFSET(Data!I$1,$G13,,16),OFFSET(Data!I$1,$G13+16,,16),1,1),3,1),"")</f>
        <v/>
      </c>
      <c r="R13" s="350" t="str">
        <f ca="1">IF($F13&gt;1,INDEX(LINEST(OFFSET(Data!J$1,$G13,,16),OFFSET(Data!J$1,$G13+16,,16),1,1),3,1),"")</f>
        <v/>
      </c>
      <c r="S13" s="350" t="str">
        <f ca="1">IF($F13&gt;1,INDEX(LINEST(OFFSET(Data!K$1,$G13,,16),OFFSET(Data!K$1,$G13+16,,16),1,1),3,1),"")</f>
        <v/>
      </c>
      <c r="T13" s="350" t="str">
        <f ca="1">IF($F13&gt;1,INDEX(LINEST(OFFSET(Data!L$1,$G13,,16),OFFSET(Data!L$1,$G13+16,,16),1,1),3,1),"")</f>
        <v/>
      </c>
      <c r="U13" s="348" t="str">
        <f t="shared" si="1"/>
        <v/>
      </c>
      <c r="V13" s="347" t="str">
        <f>IF(ISERROR(VLOOKUP($C13,Dates!$A:$C,1,FALSE)),"",VLOOKUP($C13,Dates!$A:$C,MATCH(V$1,Dates!$A$1:$C$1,0),FALSE))</f>
        <v/>
      </c>
      <c r="W13" s="347" t="str">
        <f>IF(ISERROR(VLOOKUP($C13,Dates!$A:$C,1,FALSE)),"",VLOOKUP($C13,Dates!$A:$C,MATCH(W$1,Dates!$A$1:$C$1,0),FALSE))</f>
        <v/>
      </c>
      <c r="X13" s="347"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301">
        <f ca="1">IF($F14&gt;1,(SUMPRODUCT(OFFSET(Data!H$1,$G14,,16),OFFSET(Data!H$1,$G14+16,,16))+SUMPRODUCT(OFFSET(Data!H$1,$G14+32,,16),OFFSET(Data!H$1,$G14+48,,16)))/(SUMPRODUCT(OFFSET(Data!H$1,$G14,,16),OFFSET(Data!H$1,$G14,,16))+SUMPRODUCT(OFFSET(Data!H$1,$G14+32,,16),OFFSET(Data!H$1,$G14+32,,16))),"")</f>
        <v>0.94240196078431371</v>
      </c>
      <c r="I14" s="301">
        <f ca="1">IF($F14&gt;1,(SUMPRODUCT(OFFSET(Data!I$1,$G14,,16),OFFSET(Data!I$1,$G14+16,,16))+SUMPRODUCT(OFFSET(Data!I$1,$G14+32,,16),OFFSET(Data!I$1,$G14+48,,16)))/(SUMPRODUCT(OFFSET(Data!I$1,$G14,,16),OFFSET(Data!I$1,$G14,,16))+SUMPRODUCT(OFFSET(Data!I$1,$G14+32,,16),OFFSET(Data!I$1,$G14+32,,16))),"")</f>
        <v>0.86307053941908718</v>
      </c>
      <c r="J14" s="301">
        <f ca="1">IF($F14&gt;1,(SUMPRODUCT(OFFSET(Data!J$1,$G14,,16),OFFSET(Data!J$1,$G14+16,,16))+SUMPRODUCT(OFFSET(Data!J$1,$G14+32,,16),OFFSET(Data!J$1,$G14+48,,16)))/(SUMPRODUCT(OFFSET(Data!J$1,$G14,,16),OFFSET(Data!J$1,$G14,,16))+SUMPRODUCT(OFFSET(Data!J$1,$G14+32,,16),OFFSET(Data!J$1,$G14+32,,16))),"")</f>
        <v>0.66666666666666663</v>
      </c>
      <c r="K14" s="301">
        <f ca="1">IF($F14&gt;1,(SUMPRODUCT(OFFSET(Data!K$1,$G14,,16),OFFSET(Data!K$1,$G14+16,,16))+SUMPRODUCT(OFFSET(Data!K$1,$G14+32,,16),OFFSET(Data!K$1,$G14+48,,16)))/(SUMPRODUCT(OFFSET(Data!K$1,$G14,,16),OFFSET(Data!K$1,$G14,,16))+SUMPRODUCT(OFFSET(Data!K$1,$G14+32,,16),OFFSET(Data!K$1,$G14+32,,16))),"")</f>
        <v>0.24444444444444444</v>
      </c>
      <c r="L14" s="301">
        <f ca="1">IF($F14&gt;1,(SUMPRODUCT(OFFSET(Data!L$1,$G14,,16),OFFSET(Data!L$1,$G14+16,,16))+SUMPRODUCT(OFFSET(Data!L$1,$G14+32,,16),OFFSET(Data!L$1,$G14+48,,16)))/(SUMPRODUCT(OFFSET(Data!L$1,$G14,,16),OFFSET(Data!L$1,$G14,,16))+SUMPRODUCT(OFFSET(Data!L$1,$G14+32,,16),OFFSET(Data!L$1,$G14+32,,16))),"")</f>
        <v>0.22222222222222221</v>
      </c>
      <c r="M14" s="301">
        <f t="shared" ca="1" si="3"/>
        <v>2.9388058335367342</v>
      </c>
      <c r="N14" t="str">
        <f ca="1">IF($F14&gt;2,SUMPRODUCT(OFFSET(Data!$H$1,$G14+32,,32),OFFSET(Data!$H$1,$G14+64,,32)),"")</f>
        <v/>
      </c>
      <c r="O14" t="str">
        <f ca="1">IF($F14&gt;2,SUMPRODUCT(OFFSET(Data!$H$1,$G14,,32),OFFSET(Data!$H$1,$G14+64,,32)),"")</f>
        <v/>
      </c>
      <c r="P14" s="350">
        <f ca="1">IF($F14&gt;1,INDEX(LINEST(OFFSET(Data!H$1,$G14,,16),OFFSET(Data!H$1,$G14+16,,16),1,1),3,1),"")</f>
        <v>0.70903890682000348</v>
      </c>
      <c r="Q14" s="350">
        <f ca="1">IF($F14&gt;1,INDEX(LINEST(OFFSET(Data!I$1,$G14,,16),OFFSET(Data!I$1,$G14+16,,16),1,1),3,1),"")</f>
        <v>0.71472398173713747</v>
      </c>
      <c r="R14" s="350">
        <f ca="1">IF($F14&gt;1,INDEX(LINEST(OFFSET(Data!J$1,$G14,,16),OFFSET(Data!J$1,$G14+16,,16),1,1),3,1),"")</f>
        <v>0.54422788605697159</v>
      </c>
      <c r="S14" s="350">
        <f ca="1">IF($F14&gt;1,INDEX(LINEST(OFFSET(Data!K$1,$G14,,16),OFFSET(Data!K$1,$G14+16,,16),1,1),3,1),"")</f>
        <v>0.59410801963993454</v>
      </c>
      <c r="T14" s="350">
        <f ca="1">IF($F14&gt;1,INDEX(LINEST(OFFSET(Data!L$1,$G14,,16),OFFSET(Data!L$1,$G14+16,,16),1,1),3,1),"")</f>
        <v>2.5974025974027162E-3</v>
      </c>
      <c r="U14" s="348" t="b">
        <f t="shared" si="1"/>
        <v>0</v>
      </c>
      <c r="V14" s="347">
        <f>IF(ISERROR(VLOOKUP($C14,Dates!$A:$C,1,FALSE)),"",VLOOKUP($C14,Dates!$A:$C,MATCH(V$1,Dates!$A$1:$C$1,0),FALSE))</f>
        <v>41725</v>
      </c>
      <c r="W14" s="347">
        <f>IF(ISERROR(VLOOKUP($C14,Dates!$A:$C,1,FALSE)),"",VLOOKUP($C14,Dates!$A:$C,MATCH(W$1,Dates!$A$1:$C$1,0),FALSE))</f>
        <v>41723</v>
      </c>
      <c r="X14" s="347" t="e">
        <f>IF(ISERROR(VLOOKUP($C14,Dates!$A:$C,1,FALSE)),"",VLOOKUP($C14,Dates!$A:$C,MATCH(X$1,Dates!$A$1:$C$1,0),FALSE))</f>
        <v>#N/A</v>
      </c>
      <c r="Z14" s="66" t="s">
        <v>1149</v>
      </c>
    </row>
    <row r="15" spans="1:26" x14ac:dyDescent="0.25">
      <c r="A15">
        <v>114</v>
      </c>
      <c r="B15" t="s">
        <v>65</v>
      </c>
      <c r="C15" t="str">
        <f t="shared" si="2"/>
        <v>114AM</v>
      </c>
      <c r="E15">
        <f t="shared" si="0"/>
        <v>1</v>
      </c>
      <c r="F15">
        <f>IF(MOD(COUNTIF(Data!$T:$T,"="&amp;C15),32)=0,COUNTIF(Data!$T:$T,"="&amp;C15)/32,"_"&amp;COUNTIF(Data!$T:$T,"="&amp;C15))</f>
        <v>1</v>
      </c>
      <c r="G15">
        <f>MATCH(C15,Data!T:T,0)-1</f>
        <v>641</v>
      </c>
      <c r="H15" s="301" t="str">
        <f ca="1">IF($F15&gt;1,(SUMPRODUCT(OFFSET(Data!H$1,$G15,,16),OFFSET(Data!H$1,$G15+16,,16))+SUMPRODUCT(OFFSET(Data!H$1,$G15+32,,16),OFFSET(Data!H$1,$G15+48,,16)))/(SUMPRODUCT(OFFSET(Data!H$1,$G15,,16),OFFSET(Data!H$1,$G15,,16))+SUMPRODUCT(OFFSET(Data!H$1,$G15+32,,16),OFFSET(Data!H$1,$G15+32,,16))),"")</f>
        <v/>
      </c>
      <c r="I15" s="301" t="str">
        <f ca="1">IF($F15&gt;1,(SUMPRODUCT(OFFSET(Data!I$1,$G15,,16),OFFSET(Data!I$1,$G15+16,,16))+SUMPRODUCT(OFFSET(Data!I$1,$G15+32,,16),OFFSET(Data!I$1,$G15+48,,16)))/(SUMPRODUCT(OFFSET(Data!I$1,$G15,,16),OFFSET(Data!I$1,$G15,,16))+SUMPRODUCT(OFFSET(Data!I$1,$G15+32,,16),OFFSET(Data!I$1,$G15+32,,16))),"")</f>
        <v/>
      </c>
      <c r="J15" s="301" t="str">
        <f ca="1">IF($F15&gt;1,(SUMPRODUCT(OFFSET(Data!J$1,$G15,,16),OFFSET(Data!J$1,$G15+16,,16))+SUMPRODUCT(OFFSET(Data!J$1,$G15+32,,16),OFFSET(Data!J$1,$G15+48,,16)))/(SUMPRODUCT(OFFSET(Data!J$1,$G15,,16),OFFSET(Data!J$1,$G15,,16))+SUMPRODUCT(OFFSET(Data!J$1,$G15+32,,16),OFFSET(Data!J$1,$G15+32,,16))),"")</f>
        <v/>
      </c>
      <c r="K15" s="301" t="str">
        <f ca="1">IF($F15&gt;1,(SUMPRODUCT(OFFSET(Data!K$1,$G15,,16),OFFSET(Data!K$1,$G15+16,,16))+SUMPRODUCT(OFFSET(Data!K$1,$G15+32,,16),OFFSET(Data!K$1,$G15+48,,16)))/(SUMPRODUCT(OFFSET(Data!K$1,$G15,,16),OFFSET(Data!K$1,$G15,,16))+SUMPRODUCT(OFFSET(Data!K$1,$G15+32,,16),OFFSET(Data!K$1,$G15+32,,16))),"")</f>
        <v/>
      </c>
      <c r="L15" s="301" t="str">
        <f ca="1">IF($F15&gt;1,(SUMPRODUCT(OFFSET(Data!L$1,$G15,,16),OFFSET(Data!L$1,$G15+16,,16))+SUMPRODUCT(OFFSET(Data!L$1,$G15+32,,16),OFFSET(Data!L$1,$G15+48,,16)))/(SUMPRODUCT(OFFSET(Data!L$1,$G15,,16),OFFSET(Data!L$1,$G15,,16))+SUMPRODUCT(OFFSET(Data!L$1,$G15+32,,16),OFFSET(Data!L$1,$G15+32,,16))),"")</f>
        <v/>
      </c>
      <c r="M15" s="301">
        <f t="shared" ca="1" si="3"/>
        <v>0</v>
      </c>
      <c r="N15" t="str">
        <f ca="1">IF($F15&gt;2,SUMPRODUCT(OFFSET(Data!$H$1,$G15+32,,32),OFFSET(Data!$H$1,$G15+64,,32)),"")</f>
        <v/>
      </c>
      <c r="O15" t="str">
        <f ca="1">IF($F15&gt;2,SUMPRODUCT(OFFSET(Data!$H$1,$G15,,32),OFFSET(Data!$H$1,$G15+64,,32)),"")</f>
        <v/>
      </c>
      <c r="P15" s="350" t="str">
        <f ca="1">IF($F15&gt;1,INDEX(LINEST(OFFSET(Data!H$1,$G15,,16),OFFSET(Data!H$1,$G15+16,,16),1,1),3,1),"")</f>
        <v/>
      </c>
      <c r="Q15" s="350" t="str">
        <f ca="1">IF($F15&gt;1,INDEX(LINEST(OFFSET(Data!I$1,$G15,,16),OFFSET(Data!I$1,$G15+16,,16),1,1),3,1),"")</f>
        <v/>
      </c>
      <c r="R15" s="350" t="str">
        <f ca="1">IF($F15&gt;1,INDEX(LINEST(OFFSET(Data!J$1,$G15,,16),OFFSET(Data!J$1,$G15+16,,16),1,1),3,1),"")</f>
        <v/>
      </c>
      <c r="S15" s="350" t="str">
        <f ca="1">IF($F15&gt;1,INDEX(LINEST(OFFSET(Data!K$1,$G15,,16),OFFSET(Data!K$1,$G15+16,,16),1,1),3,1),"")</f>
        <v/>
      </c>
      <c r="T15" s="350" t="str">
        <f ca="1">IF($F15&gt;1,INDEX(LINEST(OFFSET(Data!L$1,$G15,,16),OFFSET(Data!L$1,$G15+16,,16),1,1),3,1),"")</f>
        <v/>
      </c>
      <c r="U15" s="348" t="str">
        <f t="shared" si="1"/>
        <v/>
      </c>
      <c r="V15" s="347" t="str">
        <f>IF(ISERROR(VLOOKUP($C15,Dates!$A:$C,1,FALSE)),"",VLOOKUP($C15,Dates!$A:$C,MATCH(V$1,Dates!$A$1:$C$1,0),FALSE))</f>
        <v/>
      </c>
      <c r="W15" s="347" t="str">
        <f>IF(ISERROR(VLOOKUP($C15,Dates!$A:$C,1,FALSE)),"",VLOOKUP($C15,Dates!$A:$C,MATCH(W$1,Dates!$A$1:$C$1,0),FALSE))</f>
        <v/>
      </c>
      <c r="X15" s="347"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301">
        <f ca="1">IF($F16&gt;1,(SUMPRODUCT(OFFSET(Data!H$1,$G16,,16),OFFSET(Data!H$1,$G16+16,,16))+SUMPRODUCT(OFFSET(Data!H$1,$G16+32,,16),OFFSET(Data!H$1,$G16+48,,16)))/(SUMPRODUCT(OFFSET(Data!H$1,$G16,,16),OFFSET(Data!H$1,$G16,,16))+SUMPRODUCT(OFFSET(Data!H$1,$G16+32,,16),OFFSET(Data!H$1,$G16+32,,16))),"")</f>
        <v>0</v>
      </c>
      <c r="I16" s="301">
        <f ca="1">IF($F16&gt;1,(SUMPRODUCT(OFFSET(Data!I$1,$G16,,16),OFFSET(Data!I$1,$G16+16,,16))+SUMPRODUCT(OFFSET(Data!I$1,$G16+32,,16),OFFSET(Data!I$1,$G16+48,,16)))/(SUMPRODUCT(OFFSET(Data!I$1,$G16,,16),OFFSET(Data!I$1,$G16,,16))+SUMPRODUCT(OFFSET(Data!I$1,$G16+32,,16),OFFSET(Data!I$1,$G16+32,,16))),"")</f>
        <v>0</v>
      </c>
      <c r="J16" s="301">
        <f ca="1">IF($F16&gt;1,(SUMPRODUCT(OFFSET(Data!J$1,$G16,,16),OFFSET(Data!J$1,$G16+16,,16))+SUMPRODUCT(OFFSET(Data!J$1,$G16+32,,16),OFFSET(Data!J$1,$G16+48,,16)))/(SUMPRODUCT(OFFSET(Data!J$1,$G16,,16),OFFSET(Data!J$1,$G16,,16))+SUMPRODUCT(OFFSET(Data!J$1,$G16+32,,16),OFFSET(Data!J$1,$G16+32,,16))),"")</f>
        <v>0</v>
      </c>
      <c r="K16" s="301">
        <f ca="1">IF($F16&gt;1,(SUMPRODUCT(OFFSET(Data!K$1,$G16,,16),OFFSET(Data!K$1,$G16+16,,16))+SUMPRODUCT(OFFSET(Data!K$1,$G16+32,,16),OFFSET(Data!K$1,$G16+48,,16)))/(SUMPRODUCT(OFFSET(Data!K$1,$G16,,16),OFFSET(Data!K$1,$G16,,16))+SUMPRODUCT(OFFSET(Data!K$1,$G16+32,,16),OFFSET(Data!K$1,$G16+32,,16))),"")</f>
        <v>0</v>
      </c>
      <c r="L16" s="301">
        <f ca="1">IF($F16&gt;1,(SUMPRODUCT(OFFSET(Data!L$1,$G16,,16),OFFSET(Data!L$1,$G16+16,,16))+SUMPRODUCT(OFFSET(Data!L$1,$G16+32,,16),OFFSET(Data!L$1,$G16+48,,16)))/(SUMPRODUCT(OFFSET(Data!L$1,$G16,,16),OFFSET(Data!L$1,$G16,,16))+SUMPRODUCT(OFFSET(Data!L$1,$G16+32,,16),OFFSET(Data!L$1,$G16+32,,16))),"")</f>
        <v>0</v>
      </c>
      <c r="M16" s="301">
        <f t="shared" ca="1" si="3"/>
        <v>0</v>
      </c>
      <c r="N16">
        <f ca="1">IF($F16&gt;2,SUMPRODUCT(OFFSET(Data!$H$1,$G16+32,,32),OFFSET(Data!$H$1,$G16+64,,32)),"")</f>
        <v>0</v>
      </c>
      <c r="O16">
        <f ca="1">IF($F16&gt;2,SUMPRODUCT(OFFSET(Data!$H$1,$G16,,32),OFFSET(Data!$H$1,$G16+64,,32)),"")</f>
        <v>0</v>
      </c>
      <c r="P16" s="350">
        <f ca="1">IF($F16&gt;1,INDEX(LINEST(OFFSET(Data!H$1,$G16,,16),OFFSET(Data!H$1,$G16+16,,16),1,1),3,1),"")</f>
        <v>0.3716234764466893</v>
      </c>
      <c r="Q16" s="350">
        <f ca="1">IF($F16&gt;1,INDEX(LINEST(OFFSET(Data!I$1,$G16,,16),OFFSET(Data!I$1,$G16+16,,16),1,1),3,1),"")</f>
        <v>0.16281310211946065</v>
      </c>
      <c r="R16" s="350">
        <f ca="1">IF($F16&gt;1,INDEX(LINEST(OFFSET(Data!J$1,$G16,,16),OFFSET(Data!J$1,$G16+16,,16),1,1),3,1),"")</f>
        <v>5.5513075393790842E-2</v>
      </c>
      <c r="S16" s="350">
        <f ca="1">IF($F16&gt;1,INDEX(LINEST(OFFSET(Data!K$1,$G16,,16),OFFSET(Data!K$1,$G16+16,,16),1,1),3,1),"")</f>
        <v>0.13946649908523717</v>
      </c>
      <c r="T16" s="350">
        <f ca="1">IF($F16&gt;1,INDEX(LINEST(OFFSET(Data!L$1,$G16,,16),OFFSET(Data!L$1,$G16+16,,16),1,1),3,1),"")</f>
        <v>0.16463711307708659</v>
      </c>
      <c r="U16" s="348" t="str">
        <f t="shared" si="1"/>
        <v/>
      </c>
      <c r="V16" s="347" t="str">
        <f>IF(ISERROR(VLOOKUP($C16,Dates!$A:$C,1,FALSE)),"",VLOOKUP($C16,Dates!$A:$C,MATCH(V$1,Dates!$A$1:$C$1,0),FALSE))</f>
        <v/>
      </c>
      <c r="W16" s="347" t="str">
        <f>IF(ISERROR(VLOOKUP($C16,Dates!$A:$C,1,FALSE)),"",VLOOKUP($C16,Dates!$A:$C,MATCH(W$1,Dates!$A$1:$C$1,0),FALSE))</f>
        <v/>
      </c>
      <c r="X16" s="347" t="str">
        <f>IF(ISERROR(VLOOKUP($C16,Dates!$A:$C,1,FALSE)),"",VLOOKUP($C16,Dates!$A:$C,MATCH(X$1,Dates!$A$1:$C$1,0),FALSE))</f>
        <v/>
      </c>
      <c r="Z16" s="289" t="s">
        <v>1158</v>
      </c>
    </row>
    <row r="17" spans="1:26" x14ac:dyDescent="0.25">
      <c r="A17">
        <v>116</v>
      </c>
      <c r="B17" t="s">
        <v>65</v>
      </c>
      <c r="C17" t="str">
        <f t="shared" si="2"/>
        <v>116AM</v>
      </c>
      <c r="E17">
        <f t="shared" ca="1" si="0"/>
        <v>2</v>
      </c>
      <c r="F17">
        <f>IF(MOD(COUNTIF(Data!$T:$T,"="&amp;C17),32)=0,COUNTIF(Data!$T:$T,"="&amp;C17)/32,"_"&amp;COUNTIF(Data!$T:$T,"="&amp;C17))</f>
        <v>2</v>
      </c>
      <c r="G17">
        <f>MATCH(C17,Data!T:T,0)-1</f>
        <v>865</v>
      </c>
      <c r="H17" s="301">
        <f ca="1">IF($F17&gt;1,(SUMPRODUCT(OFFSET(Data!H$1,$G17,,16),OFFSET(Data!H$1,$G17+16,,16))+SUMPRODUCT(OFFSET(Data!H$1,$G17+32,,16),OFFSET(Data!H$1,$G17+48,,16)))/(SUMPRODUCT(OFFSET(Data!H$1,$G17,,16),OFFSET(Data!H$1,$G17,,16))+SUMPRODUCT(OFFSET(Data!H$1,$G17+32,,16),OFFSET(Data!H$1,$G17+32,,16))),"")</f>
        <v>0.97021276595744677</v>
      </c>
      <c r="I17" s="301">
        <f ca="1">IF($F17&gt;1,(SUMPRODUCT(OFFSET(Data!I$1,$G17,,16),OFFSET(Data!I$1,$G17+16,,16))+SUMPRODUCT(OFFSET(Data!I$1,$G17+32,,16),OFFSET(Data!I$1,$G17+48,,16)))/(SUMPRODUCT(OFFSET(Data!I$1,$G17,,16),OFFSET(Data!I$1,$G17,,16))+SUMPRODUCT(OFFSET(Data!I$1,$G17+32,,16),OFFSET(Data!I$1,$G17+32,,16))),"")</f>
        <v>0.97058823529411764</v>
      </c>
      <c r="J17" s="301">
        <f ca="1">IF($F17&gt;1,(SUMPRODUCT(OFFSET(Data!J$1,$G17,,16),OFFSET(Data!J$1,$G17+16,,16))+SUMPRODUCT(OFFSET(Data!J$1,$G17+32,,16),OFFSET(Data!J$1,$G17+48,,16)))/(SUMPRODUCT(OFFSET(Data!J$1,$G17,,16),OFFSET(Data!J$1,$G17,,16))+SUMPRODUCT(OFFSET(Data!J$1,$G17+32,,16),OFFSET(Data!J$1,$G17+32,,16))),"")</f>
        <v>0.93023255813953487</v>
      </c>
      <c r="K17" s="301">
        <f ca="1">IF($F17&gt;1,(SUMPRODUCT(OFFSET(Data!K$1,$G17,,16),OFFSET(Data!K$1,$G17+16,,16))+SUMPRODUCT(OFFSET(Data!K$1,$G17+32,,16),OFFSET(Data!K$1,$G17+48,,16)))/(SUMPRODUCT(OFFSET(Data!K$1,$G17,,16),OFFSET(Data!K$1,$G17,,16))+SUMPRODUCT(OFFSET(Data!K$1,$G17+32,,16),OFFSET(Data!K$1,$G17+32,,16))),"")</f>
        <v>0.93193717277486909</v>
      </c>
      <c r="L17" s="301">
        <f ca="1">IF($F17&gt;1,(SUMPRODUCT(OFFSET(Data!L$1,$G17,,16),OFFSET(Data!L$1,$G17+16,,16))+SUMPRODUCT(OFFSET(Data!L$1,$G17+32,,16),OFFSET(Data!L$1,$G17+48,,16)))/(SUMPRODUCT(OFFSET(Data!L$1,$G17,,16),OFFSET(Data!L$1,$G17,,16))+SUMPRODUCT(OFFSET(Data!L$1,$G17+32,,16),OFFSET(Data!L$1,$G17+32,,16))),"")</f>
        <v>1.1064638783269962</v>
      </c>
      <c r="M17" s="301">
        <f t="shared" ca="1" si="3"/>
        <v>4.9094346104929647</v>
      </c>
      <c r="N17" t="str">
        <f ca="1">IF($F17&gt;2,SUMPRODUCT(OFFSET(Data!$H$1,$G17+32,,32),OFFSET(Data!$H$1,$G17+64,,32)),"")</f>
        <v/>
      </c>
      <c r="O17" t="str">
        <f ca="1">IF($F17&gt;2,SUMPRODUCT(OFFSET(Data!$H$1,$G17,,32),OFFSET(Data!$H$1,$G17+64,,32)),"")</f>
        <v/>
      </c>
      <c r="P17" s="350">
        <f ca="1">IF($F17&gt;1,INDEX(LINEST(OFFSET(Data!H$1,$G17,,16),OFFSET(Data!H$1,$G17+16,,16),1,1),3,1),"")</f>
        <v>0.89564562017845817</v>
      </c>
      <c r="Q17" s="350">
        <f ca="1">IF($F17&gt;1,INDEX(LINEST(OFFSET(Data!I$1,$G17,,16),OFFSET(Data!I$1,$G17+16,,16),1,1),3,1),"")</f>
        <v>0.52427714129841763</v>
      </c>
      <c r="R17" s="350">
        <f ca="1">IF($F17&gt;1,INDEX(LINEST(OFFSET(Data!J$1,$G17,,16),OFFSET(Data!J$1,$G17+16,,16),1,1),3,1),"")</f>
        <v>0.78278577246809677</v>
      </c>
      <c r="S17" s="350">
        <f ca="1">IF($F17&gt;1,INDEX(LINEST(OFFSET(Data!K$1,$G17,,16),OFFSET(Data!K$1,$G17+16,,16),1,1),3,1),"")</f>
        <v>0.98000008130048255</v>
      </c>
      <c r="T17" s="350">
        <f ca="1">IF($F17&gt;1,INDEX(LINEST(OFFSET(Data!L$1,$G17,,16),OFFSET(Data!L$1,$G17+16,,16),1,1),3,1),"")</f>
        <v>0.9419617775320378</v>
      </c>
      <c r="U17" s="348" t="b">
        <f t="shared" si="1"/>
        <v>1</v>
      </c>
      <c r="V17" s="347">
        <f>IF(ISERROR(VLOOKUP($C17,Dates!$A:$C,1,FALSE)),"",VLOOKUP($C17,Dates!$A:$C,MATCH(V$1,Dates!$A$1:$C$1,0),FALSE))</f>
        <v>41724</v>
      </c>
      <c r="W17" s="347">
        <f>IF(ISERROR(VLOOKUP($C17,Dates!$A:$C,1,FALSE)),"",VLOOKUP($C17,Dates!$A:$C,MATCH(W$1,Dates!$A$1:$C$1,0),FALSE))</f>
        <v>41724</v>
      </c>
      <c r="X17" s="347" t="e">
        <f>IF(ISERROR(VLOOKUP($C17,Dates!$A:$C,1,FALSE)),"",VLOOKUP($C17,Dates!$A:$C,MATCH(X$1,Dates!$A$1:$C$1,0),FALSE))</f>
        <v>#N/A</v>
      </c>
      <c r="Z17" s="356" t="s">
        <v>1164</v>
      </c>
    </row>
    <row r="18" spans="1:26" x14ac:dyDescent="0.25">
      <c r="A18">
        <v>117</v>
      </c>
      <c r="B18" t="s">
        <v>65</v>
      </c>
      <c r="C18" t="str">
        <f t="shared" si="2"/>
        <v>117AM</v>
      </c>
      <c r="E18">
        <f t="shared" si="0"/>
        <v>1</v>
      </c>
      <c r="F18">
        <f>IF(MOD(COUNTIF(Data!$T:$T,"="&amp;C18),32)=0,COUNTIF(Data!$T:$T,"="&amp;C18)/32,"_"&amp;COUNTIF(Data!$T:$T,"="&amp;C18))</f>
        <v>1</v>
      </c>
      <c r="G18">
        <f>MATCH(C18,Data!T:T,0)-1</f>
        <v>961</v>
      </c>
      <c r="H18" s="301" t="str">
        <f ca="1">IF($F18&gt;1,(SUMPRODUCT(OFFSET(Data!H$1,$G18,,16),OFFSET(Data!H$1,$G18+16,,16))+SUMPRODUCT(OFFSET(Data!H$1,$G18+32,,16),OFFSET(Data!H$1,$G18+48,,16)))/(SUMPRODUCT(OFFSET(Data!H$1,$G18,,16),OFFSET(Data!H$1,$G18,,16))+SUMPRODUCT(OFFSET(Data!H$1,$G18+32,,16),OFFSET(Data!H$1,$G18+32,,16))),"")</f>
        <v/>
      </c>
      <c r="I18" s="301" t="str">
        <f ca="1">IF($F18&gt;1,(SUMPRODUCT(OFFSET(Data!I$1,$G18,,16),OFFSET(Data!I$1,$G18+16,,16))+SUMPRODUCT(OFFSET(Data!I$1,$G18+32,,16),OFFSET(Data!I$1,$G18+48,,16)))/(SUMPRODUCT(OFFSET(Data!I$1,$G18,,16),OFFSET(Data!I$1,$G18,,16))+SUMPRODUCT(OFFSET(Data!I$1,$G18+32,,16),OFFSET(Data!I$1,$G18+32,,16))),"")</f>
        <v/>
      </c>
      <c r="J18" s="301" t="str">
        <f ca="1">IF($F18&gt;1,(SUMPRODUCT(OFFSET(Data!J$1,$G18,,16),OFFSET(Data!J$1,$G18+16,,16))+SUMPRODUCT(OFFSET(Data!J$1,$G18+32,,16),OFFSET(Data!J$1,$G18+48,,16)))/(SUMPRODUCT(OFFSET(Data!J$1,$G18,,16),OFFSET(Data!J$1,$G18,,16))+SUMPRODUCT(OFFSET(Data!J$1,$G18+32,,16),OFFSET(Data!J$1,$G18+32,,16))),"")</f>
        <v/>
      </c>
      <c r="K18" s="301" t="str">
        <f ca="1">IF($F18&gt;1,(SUMPRODUCT(OFFSET(Data!K$1,$G18,,16),OFFSET(Data!K$1,$G18+16,,16))+SUMPRODUCT(OFFSET(Data!K$1,$G18+32,,16),OFFSET(Data!K$1,$G18+48,,16)))/(SUMPRODUCT(OFFSET(Data!K$1,$G18,,16),OFFSET(Data!K$1,$G18,,16))+SUMPRODUCT(OFFSET(Data!K$1,$G18+32,,16),OFFSET(Data!K$1,$G18+32,,16))),"")</f>
        <v/>
      </c>
      <c r="L18" s="301" t="str">
        <f ca="1">IF($F18&gt;1,(SUMPRODUCT(OFFSET(Data!L$1,$G18,,16),OFFSET(Data!L$1,$G18+16,,16))+SUMPRODUCT(OFFSET(Data!L$1,$G18+32,,16),OFFSET(Data!L$1,$G18+48,,16)))/(SUMPRODUCT(OFFSET(Data!L$1,$G18,,16),OFFSET(Data!L$1,$G18,,16))+SUMPRODUCT(OFFSET(Data!L$1,$G18+32,,16),OFFSET(Data!L$1,$G18+32,,16))),"")</f>
        <v/>
      </c>
      <c r="M18" s="301">
        <f t="shared" ca="1" si="3"/>
        <v>0</v>
      </c>
      <c r="N18" t="str">
        <f ca="1">IF($F18&gt;2,SUMPRODUCT(OFFSET(Data!$H$1,$G18+32,,32),OFFSET(Data!$H$1,$G18+64,,32)),"")</f>
        <v/>
      </c>
      <c r="O18" t="str">
        <f ca="1">IF($F18&gt;2,SUMPRODUCT(OFFSET(Data!$H$1,$G18,,32),OFFSET(Data!$H$1,$G18+64,,32)),"")</f>
        <v/>
      </c>
      <c r="P18" s="350" t="str">
        <f ca="1">IF($F18&gt;1,INDEX(LINEST(OFFSET(Data!H$1,$G18,,16),OFFSET(Data!H$1,$G18+16,,16),1,1),3,1),"")</f>
        <v/>
      </c>
      <c r="Q18" s="350" t="str">
        <f ca="1">IF($F18&gt;1,INDEX(LINEST(OFFSET(Data!I$1,$G18,,16),OFFSET(Data!I$1,$G18+16,,16),1,1),3,1),"")</f>
        <v/>
      </c>
      <c r="R18" s="350" t="str">
        <f ca="1">IF($F18&gt;1,INDEX(LINEST(OFFSET(Data!J$1,$G18,,16),OFFSET(Data!J$1,$G18+16,,16),1,1),3,1),"")</f>
        <v/>
      </c>
      <c r="S18" s="350" t="str">
        <f ca="1">IF($F18&gt;1,INDEX(LINEST(OFFSET(Data!K$1,$G18,,16),OFFSET(Data!K$1,$G18+16,,16),1,1),3,1),"")</f>
        <v/>
      </c>
      <c r="T18" s="350" t="str">
        <f ca="1">IF($F18&gt;1,INDEX(LINEST(OFFSET(Data!L$1,$G18,,16),OFFSET(Data!L$1,$G18+16,,16),1,1),3,1),"")</f>
        <v/>
      </c>
      <c r="U18" s="348" t="str">
        <f t="shared" si="1"/>
        <v/>
      </c>
      <c r="V18" s="347" t="str">
        <f>IF(ISERROR(VLOOKUP($C18,Dates!$A:$C,1,FALSE)),"",VLOOKUP($C18,Dates!$A:$C,MATCH(V$1,Dates!$A$1:$C$1,0),FALSE))</f>
        <v/>
      </c>
      <c r="W18" s="347" t="str">
        <f>IF(ISERROR(VLOOKUP($C18,Dates!$A:$C,1,FALSE)),"",VLOOKUP($C18,Dates!$A:$C,MATCH(W$1,Dates!$A$1:$C$1,0),FALSE))</f>
        <v/>
      </c>
      <c r="X18" s="347"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301" t="str">
        <f ca="1">IF($F19&gt;1,(SUMPRODUCT(OFFSET(Data!H$1,$G19,,16),OFFSET(Data!H$1,$G19+16,,16))+SUMPRODUCT(OFFSET(Data!H$1,$G19+32,,16),OFFSET(Data!H$1,$G19+48,,16)))/(SUMPRODUCT(OFFSET(Data!H$1,$G19,,16),OFFSET(Data!H$1,$G19,,16))+SUMPRODUCT(OFFSET(Data!H$1,$G19+32,,16),OFFSET(Data!H$1,$G19+32,,16))),"")</f>
        <v/>
      </c>
      <c r="I19" s="301" t="str">
        <f ca="1">IF($F19&gt;1,(SUMPRODUCT(OFFSET(Data!I$1,$G19,,16),OFFSET(Data!I$1,$G19+16,,16))+SUMPRODUCT(OFFSET(Data!I$1,$G19+32,,16),OFFSET(Data!I$1,$G19+48,,16)))/(SUMPRODUCT(OFFSET(Data!I$1,$G19,,16),OFFSET(Data!I$1,$G19,,16))+SUMPRODUCT(OFFSET(Data!I$1,$G19+32,,16),OFFSET(Data!I$1,$G19+32,,16))),"")</f>
        <v/>
      </c>
      <c r="J19" s="301" t="str">
        <f ca="1">IF($F19&gt;1,(SUMPRODUCT(OFFSET(Data!J$1,$G19,,16),OFFSET(Data!J$1,$G19+16,,16))+SUMPRODUCT(OFFSET(Data!J$1,$G19+32,,16),OFFSET(Data!J$1,$G19+48,,16)))/(SUMPRODUCT(OFFSET(Data!J$1,$G19,,16),OFFSET(Data!J$1,$G19,,16))+SUMPRODUCT(OFFSET(Data!J$1,$G19+32,,16),OFFSET(Data!J$1,$G19+32,,16))),"")</f>
        <v/>
      </c>
      <c r="K19" s="301" t="str">
        <f ca="1">IF($F19&gt;1,(SUMPRODUCT(OFFSET(Data!K$1,$G19,,16),OFFSET(Data!K$1,$G19+16,,16))+SUMPRODUCT(OFFSET(Data!K$1,$G19+32,,16),OFFSET(Data!K$1,$G19+48,,16)))/(SUMPRODUCT(OFFSET(Data!K$1,$G19,,16),OFFSET(Data!K$1,$G19,,16))+SUMPRODUCT(OFFSET(Data!K$1,$G19+32,,16),OFFSET(Data!K$1,$G19+32,,16))),"")</f>
        <v/>
      </c>
      <c r="L19" s="301" t="str">
        <f ca="1">IF($F19&gt;1,(SUMPRODUCT(OFFSET(Data!L$1,$G19,,16),OFFSET(Data!L$1,$G19+16,,16))+SUMPRODUCT(OFFSET(Data!L$1,$G19+32,,16),OFFSET(Data!L$1,$G19+48,,16)))/(SUMPRODUCT(OFFSET(Data!L$1,$G19,,16),OFFSET(Data!L$1,$G19,,16))+SUMPRODUCT(OFFSET(Data!L$1,$G19+32,,16),OFFSET(Data!L$1,$G19+32,,16))),"")</f>
        <v/>
      </c>
      <c r="M19" s="301">
        <f t="shared" ca="1" si="3"/>
        <v>0</v>
      </c>
      <c r="N19" t="str">
        <f ca="1">IF($F19&gt;2,SUMPRODUCT(OFFSET(Data!$H$1,$G19+32,,32),OFFSET(Data!$H$1,$G19+64,,32)),"")</f>
        <v/>
      </c>
      <c r="O19" t="str">
        <f ca="1">IF($F19&gt;2,SUMPRODUCT(OFFSET(Data!$H$1,$G19,,32),OFFSET(Data!$H$1,$G19+64,,32)),"")</f>
        <v/>
      </c>
      <c r="P19" s="350" t="str">
        <f ca="1">IF($F19&gt;1,INDEX(LINEST(OFFSET(Data!H$1,$G19,,16),OFFSET(Data!H$1,$G19+16,,16),1,1),3,1),"")</f>
        <v/>
      </c>
      <c r="Q19" s="350" t="str">
        <f ca="1">IF($F19&gt;1,INDEX(LINEST(OFFSET(Data!I$1,$G19,,16),OFFSET(Data!I$1,$G19+16,,16),1,1),3,1),"")</f>
        <v/>
      </c>
      <c r="R19" s="350" t="str">
        <f ca="1">IF($F19&gt;1,INDEX(LINEST(OFFSET(Data!J$1,$G19,,16),OFFSET(Data!J$1,$G19+16,,16),1,1),3,1),"")</f>
        <v/>
      </c>
      <c r="S19" s="350" t="str">
        <f ca="1">IF($F19&gt;1,INDEX(LINEST(OFFSET(Data!K$1,$G19,,16),OFFSET(Data!K$1,$G19+16,,16),1,1),3,1),"")</f>
        <v/>
      </c>
      <c r="T19" s="350" t="str">
        <f ca="1">IF($F19&gt;1,INDEX(LINEST(OFFSET(Data!L$1,$G19,,16),OFFSET(Data!L$1,$G19+16,,16),1,1),3,1),"")</f>
        <v/>
      </c>
      <c r="U19" s="348" t="str">
        <f t="shared" si="1"/>
        <v/>
      </c>
      <c r="V19" s="347" t="str">
        <f>IF(ISERROR(VLOOKUP($C19,Dates!$A:$C,1,FALSE)),"",VLOOKUP($C19,Dates!$A:$C,MATCH(V$1,Dates!$A$1:$C$1,0),FALSE))</f>
        <v/>
      </c>
      <c r="W19" s="347" t="str">
        <f>IF(ISERROR(VLOOKUP($C19,Dates!$A:$C,1,FALSE)),"",VLOOKUP($C19,Dates!$A:$C,MATCH(W$1,Dates!$A$1:$C$1,0),FALSE))</f>
        <v/>
      </c>
      <c r="X19" s="347"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301" t="str">
        <f ca="1">IF($F20&gt;1,(SUMPRODUCT(OFFSET(Data!H$1,$G20,,16),OFFSET(Data!H$1,$G20+16,,16))+SUMPRODUCT(OFFSET(Data!H$1,$G20+32,,16),OFFSET(Data!H$1,$G20+48,,16)))/(SUMPRODUCT(OFFSET(Data!H$1,$G20,,16),OFFSET(Data!H$1,$G20,,16))+SUMPRODUCT(OFFSET(Data!H$1,$G20+32,,16),OFFSET(Data!H$1,$G20+32,,16))),"")</f>
        <v/>
      </c>
      <c r="I20" s="301" t="str">
        <f ca="1">IF($F20&gt;1,(SUMPRODUCT(OFFSET(Data!I$1,$G20,,16),OFFSET(Data!I$1,$G20+16,,16))+SUMPRODUCT(OFFSET(Data!I$1,$G20+32,,16),OFFSET(Data!I$1,$G20+48,,16)))/(SUMPRODUCT(OFFSET(Data!I$1,$G20,,16),OFFSET(Data!I$1,$G20,,16))+SUMPRODUCT(OFFSET(Data!I$1,$G20+32,,16),OFFSET(Data!I$1,$G20+32,,16))),"")</f>
        <v/>
      </c>
      <c r="J20" s="301" t="str">
        <f ca="1">IF($F20&gt;1,(SUMPRODUCT(OFFSET(Data!J$1,$G20,,16),OFFSET(Data!J$1,$G20+16,,16))+SUMPRODUCT(OFFSET(Data!J$1,$G20+32,,16),OFFSET(Data!J$1,$G20+48,,16)))/(SUMPRODUCT(OFFSET(Data!J$1,$G20,,16),OFFSET(Data!J$1,$G20,,16))+SUMPRODUCT(OFFSET(Data!J$1,$G20+32,,16),OFFSET(Data!J$1,$G20+32,,16))),"")</f>
        <v/>
      </c>
      <c r="K20" s="301" t="str">
        <f ca="1">IF($F20&gt;1,(SUMPRODUCT(OFFSET(Data!K$1,$G20,,16),OFFSET(Data!K$1,$G20+16,,16))+SUMPRODUCT(OFFSET(Data!K$1,$G20+32,,16),OFFSET(Data!K$1,$G20+48,,16)))/(SUMPRODUCT(OFFSET(Data!K$1,$G20,,16),OFFSET(Data!K$1,$G20,,16))+SUMPRODUCT(OFFSET(Data!K$1,$G20+32,,16),OFFSET(Data!K$1,$G20+32,,16))),"")</f>
        <v/>
      </c>
      <c r="L20" s="301" t="str">
        <f ca="1">IF($F20&gt;1,(SUMPRODUCT(OFFSET(Data!L$1,$G20,,16),OFFSET(Data!L$1,$G20+16,,16))+SUMPRODUCT(OFFSET(Data!L$1,$G20+32,,16),OFFSET(Data!L$1,$G20+48,,16)))/(SUMPRODUCT(OFFSET(Data!L$1,$G20,,16),OFFSET(Data!L$1,$G20,,16))+SUMPRODUCT(OFFSET(Data!L$1,$G20+32,,16),OFFSET(Data!L$1,$G20+32,,16))),"")</f>
        <v/>
      </c>
      <c r="M20" s="301">
        <f t="shared" ca="1" si="3"/>
        <v>0</v>
      </c>
      <c r="N20" t="str">
        <f ca="1">IF($F20&gt;2,SUMPRODUCT(OFFSET(Data!$H$1,$G20+32,,32),OFFSET(Data!$H$1,$G20+64,,32)),"")</f>
        <v/>
      </c>
      <c r="O20" t="str">
        <f ca="1">IF($F20&gt;2,SUMPRODUCT(OFFSET(Data!$H$1,$G20,,32),OFFSET(Data!$H$1,$G20+64,,32)),"")</f>
        <v/>
      </c>
      <c r="P20" s="350" t="str">
        <f ca="1">IF($F20&gt;1,INDEX(LINEST(OFFSET(Data!H$1,$G20,,16),OFFSET(Data!H$1,$G20+16,,16),1,1),3,1),"")</f>
        <v/>
      </c>
      <c r="Q20" s="350" t="str">
        <f ca="1">IF($F20&gt;1,INDEX(LINEST(OFFSET(Data!I$1,$G20,,16),OFFSET(Data!I$1,$G20+16,,16),1,1),3,1),"")</f>
        <v/>
      </c>
      <c r="R20" s="350" t="str">
        <f ca="1">IF($F20&gt;1,INDEX(LINEST(OFFSET(Data!J$1,$G20,,16),OFFSET(Data!J$1,$G20+16,,16),1,1),3,1),"")</f>
        <v/>
      </c>
      <c r="S20" s="350" t="str">
        <f ca="1">IF($F20&gt;1,INDEX(LINEST(OFFSET(Data!K$1,$G20,,16),OFFSET(Data!K$1,$G20+16,,16),1,1),3,1),"")</f>
        <v/>
      </c>
      <c r="T20" s="350" t="str">
        <f ca="1">IF($F20&gt;1,INDEX(LINEST(OFFSET(Data!L$1,$G20,,16),OFFSET(Data!L$1,$G20+16,,16),1,1),3,1),"")</f>
        <v/>
      </c>
      <c r="U20" s="348" t="str">
        <f t="shared" si="1"/>
        <v/>
      </c>
      <c r="V20" s="347" t="str">
        <f>IF(ISERROR(VLOOKUP($C20,Dates!$A:$C,1,FALSE)),"",VLOOKUP($C20,Dates!$A:$C,MATCH(V$1,Dates!$A$1:$C$1,0),FALSE))</f>
        <v/>
      </c>
      <c r="W20" s="347" t="str">
        <f>IF(ISERROR(VLOOKUP($C20,Dates!$A:$C,1,FALSE)),"",VLOOKUP($C20,Dates!$A:$C,MATCH(W$1,Dates!$A$1:$C$1,0),FALSE))</f>
        <v/>
      </c>
      <c r="X20" s="347"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301" t="str">
        <f ca="1">IF($F21&gt;1,(SUMPRODUCT(OFFSET(Data!H$1,$G21,,16),OFFSET(Data!H$1,$G21+16,,16))+SUMPRODUCT(OFFSET(Data!H$1,$G21+32,,16),OFFSET(Data!H$1,$G21+48,,16)))/(SUMPRODUCT(OFFSET(Data!H$1,$G21,,16),OFFSET(Data!H$1,$G21,,16))+SUMPRODUCT(OFFSET(Data!H$1,$G21+32,,16),OFFSET(Data!H$1,$G21+32,,16))),"")</f>
        <v/>
      </c>
      <c r="I21" s="301" t="str">
        <f ca="1">IF($F21&gt;1,(SUMPRODUCT(OFFSET(Data!I$1,$G21,,16),OFFSET(Data!I$1,$G21+16,,16))+SUMPRODUCT(OFFSET(Data!I$1,$G21+32,,16),OFFSET(Data!I$1,$G21+48,,16)))/(SUMPRODUCT(OFFSET(Data!I$1,$G21,,16),OFFSET(Data!I$1,$G21,,16))+SUMPRODUCT(OFFSET(Data!I$1,$G21+32,,16),OFFSET(Data!I$1,$G21+32,,16))),"")</f>
        <v/>
      </c>
      <c r="J21" s="301" t="str">
        <f ca="1">IF($F21&gt;1,(SUMPRODUCT(OFFSET(Data!J$1,$G21,,16),OFFSET(Data!J$1,$G21+16,,16))+SUMPRODUCT(OFFSET(Data!J$1,$G21+32,,16),OFFSET(Data!J$1,$G21+48,,16)))/(SUMPRODUCT(OFFSET(Data!J$1,$G21,,16),OFFSET(Data!J$1,$G21,,16))+SUMPRODUCT(OFFSET(Data!J$1,$G21+32,,16),OFFSET(Data!J$1,$G21+32,,16))),"")</f>
        <v/>
      </c>
      <c r="K21" s="301" t="str">
        <f ca="1">IF($F21&gt;1,(SUMPRODUCT(OFFSET(Data!K$1,$G21,,16),OFFSET(Data!K$1,$G21+16,,16))+SUMPRODUCT(OFFSET(Data!K$1,$G21+32,,16),OFFSET(Data!K$1,$G21+48,,16)))/(SUMPRODUCT(OFFSET(Data!K$1,$G21,,16),OFFSET(Data!K$1,$G21,,16))+SUMPRODUCT(OFFSET(Data!K$1,$G21+32,,16),OFFSET(Data!K$1,$G21+32,,16))),"")</f>
        <v/>
      </c>
      <c r="L21" s="301" t="str">
        <f ca="1">IF($F21&gt;1,(SUMPRODUCT(OFFSET(Data!L$1,$G21,,16),OFFSET(Data!L$1,$G21+16,,16))+SUMPRODUCT(OFFSET(Data!L$1,$G21+32,,16),OFFSET(Data!L$1,$G21+48,,16)))/(SUMPRODUCT(OFFSET(Data!L$1,$G21,,16),OFFSET(Data!L$1,$G21,,16))+SUMPRODUCT(OFFSET(Data!L$1,$G21+32,,16),OFFSET(Data!L$1,$G21+32,,16))),"")</f>
        <v/>
      </c>
      <c r="M21" s="301">
        <f t="shared" ca="1" si="3"/>
        <v>0</v>
      </c>
      <c r="N21" t="str">
        <f ca="1">IF($F21&gt;2,SUMPRODUCT(OFFSET(Data!$H$1,$G21+32,,32),OFFSET(Data!$H$1,$G21+64,,32)),"")</f>
        <v/>
      </c>
      <c r="O21" t="str">
        <f ca="1">IF($F21&gt;2,SUMPRODUCT(OFFSET(Data!$H$1,$G21,,32),OFFSET(Data!$H$1,$G21+64,,32)),"")</f>
        <v/>
      </c>
      <c r="P21" s="350" t="str">
        <f ca="1">IF($F21&gt;1,INDEX(LINEST(OFFSET(Data!H$1,$G21,,16),OFFSET(Data!H$1,$G21+16,,16),1,1),3,1),"")</f>
        <v/>
      </c>
      <c r="Q21" s="350" t="str">
        <f ca="1">IF($F21&gt;1,INDEX(LINEST(OFFSET(Data!I$1,$G21,,16),OFFSET(Data!I$1,$G21+16,,16),1,1),3,1),"")</f>
        <v/>
      </c>
      <c r="R21" s="350" t="str">
        <f ca="1">IF($F21&gt;1,INDEX(LINEST(OFFSET(Data!J$1,$G21,,16),OFFSET(Data!J$1,$G21+16,,16),1,1),3,1),"")</f>
        <v/>
      </c>
      <c r="S21" s="350" t="str">
        <f ca="1">IF($F21&gt;1,INDEX(LINEST(OFFSET(Data!K$1,$G21,,16),OFFSET(Data!K$1,$G21+16,,16),1,1),3,1),"")</f>
        <v/>
      </c>
      <c r="T21" s="350" t="str">
        <f ca="1">IF($F21&gt;1,INDEX(LINEST(OFFSET(Data!L$1,$G21,,16),OFFSET(Data!L$1,$G21+16,,16),1,1),3,1),"")</f>
        <v/>
      </c>
      <c r="U21" s="348" t="str">
        <f t="shared" si="1"/>
        <v/>
      </c>
      <c r="V21" s="347" t="str">
        <f>IF(ISERROR(VLOOKUP($C21,Dates!$A:$C,1,FALSE)),"",VLOOKUP($C21,Dates!$A:$C,MATCH(V$1,Dates!$A$1:$C$1,0),FALSE))</f>
        <v/>
      </c>
      <c r="W21" s="347" t="str">
        <f>IF(ISERROR(VLOOKUP($C21,Dates!$A:$C,1,FALSE)),"",VLOOKUP($C21,Dates!$A:$C,MATCH(W$1,Dates!$A$1:$C$1,0),FALSE))</f>
        <v/>
      </c>
      <c r="X21" s="347"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301" t="str">
        <f ca="1">IF($F22&gt;1,(SUMPRODUCT(OFFSET(Data!H$1,$G22,,16),OFFSET(Data!H$1,$G22+16,,16))+SUMPRODUCT(OFFSET(Data!H$1,$G22+32,,16),OFFSET(Data!H$1,$G22+48,,16)))/(SUMPRODUCT(OFFSET(Data!H$1,$G22,,16),OFFSET(Data!H$1,$G22,,16))+SUMPRODUCT(OFFSET(Data!H$1,$G22+32,,16),OFFSET(Data!H$1,$G22+32,,16))),"")</f>
        <v/>
      </c>
      <c r="I22" s="301" t="str">
        <f ca="1">IF($F22&gt;1,(SUMPRODUCT(OFFSET(Data!I$1,$G22,,16),OFFSET(Data!I$1,$G22+16,,16))+SUMPRODUCT(OFFSET(Data!I$1,$G22+32,,16),OFFSET(Data!I$1,$G22+48,,16)))/(SUMPRODUCT(OFFSET(Data!I$1,$G22,,16),OFFSET(Data!I$1,$G22,,16))+SUMPRODUCT(OFFSET(Data!I$1,$G22+32,,16),OFFSET(Data!I$1,$G22+32,,16))),"")</f>
        <v/>
      </c>
      <c r="J22" s="301" t="str">
        <f ca="1">IF($F22&gt;1,(SUMPRODUCT(OFFSET(Data!J$1,$G22,,16),OFFSET(Data!J$1,$G22+16,,16))+SUMPRODUCT(OFFSET(Data!J$1,$G22+32,,16),OFFSET(Data!J$1,$G22+48,,16)))/(SUMPRODUCT(OFFSET(Data!J$1,$G22,,16),OFFSET(Data!J$1,$G22,,16))+SUMPRODUCT(OFFSET(Data!J$1,$G22+32,,16),OFFSET(Data!J$1,$G22+32,,16))),"")</f>
        <v/>
      </c>
      <c r="K22" s="301" t="str">
        <f ca="1">IF($F22&gt;1,(SUMPRODUCT(OFFSET(Data!K$1,$G22,,16),OFFSET(Data!K$1,$G22+16,,16))+SUMPRODUCT(OFFSET(Data!K$1,$G22+32,,16),OFFSET(Data!K$1,$G22+48,,16)))/(SUMPRODUCT(OFFSET(Data!K$1,$G22,,16),OFFSET(Data!K$1,$G22,,16))+SUMPRODUCT(OFFSET(Data!K$1,$G22+32,,16),OFFSET(Data!K$1,$G22+32,,16))),"")</f>
        <v/>
      </c>
      <c r="L22" s="301" t="str">
        <f ca="1">IF($F22&gt;1,(SUMPRODUCT(OFFSET(Data!L$1,$G22,,16),OFFSET(Data!L$1,$G22+16,,16))+SUMPRODUCT(OFFSET(Data!L$1,$G22+32,,16),OFFSET(Data!L$1,$G22+48,,16)))/(SUMPRODUCT(OFFSET(Data!L$1,$G22,,16),OFFSET(Data!L$1,$G22,,16))+SUMPRODUCT(OFFSET(Data!L$1,$G22+32,,16),OFFSET(Data!L$1,$G22+32,,16))),"")</f>
        <v/>
      </c>
      <c r="M22" s="301">
        <f t="shared" ca="1" si="3"/>
        <v>0</v>
      </c>
      <c r="N22" t="str">
        <f ca="1">IF($F22&gt;2,SUMPRODUCT(OFFSET(Data!$H$1,$G22+32,,32),OFFSET(Data!$H$1,$G22+64,,32)),"")</f>
        <v/>
      </c>
      <c r="O22" t="str">
        <f ca="1">IF($F22&gt;2,SUMPRODUCT(OFFSET(Data!$H$1,$G22,,32),OFFSET(Data!$H$1,$G22+64,,32)),"")</f>
        <v/>
      </c>
      <c r="P22" s="350" t="str">
        <f ca="1">IF($F22&gt;1,INDEX(LINEST(OFFSET(Data!H$1,$G22,,16),OFFSET(Data!H$1,$G22+16,,16),1,1),3,1),"")</f>
        <v/>
      </c>
      <c r="Q22" s="350" t="str">
        <f ca="1">IF($F22&gt;1,INDEX(LINEST(OFFSET(Data!I$1,$G22,,16),OFFSET(Data!I$1,$G22+16,,16),1,1),3,1),"")</f>
        <v/>
      </c>
      <c r="R22" s="350" t="str">
        <f ca="1">IF($F22&gt;1,INDEX(LINEST(OFFSET(Data!J$1,$G22,,16),OFFSET(Data!J$1,$G22+16,,16),1,1),3,1),"")</f>
        <v/>
      </c>
      <c r="S22" s="350" t="str">
        <f ca="1">IF($F22&gt;1,INDEX(LINEST(OFFSET(Data!K$1,$G22,,16),OFFSET(Data!K$1,$G22+16,,16),1,1),3,1),"")</f>
        <v/>
      </c>
      <c r="T22" s="350" t="str">
        <f ca="1">IF($F22&gt;1,INDEX(LINEST(OFFSET(Data!L$1,$G22,,16),OFFSET(Data!L$1,$G22+16,,16),1,1),3,1),"")</f>
        <v/>
      </c>
      <c r="U22" s="348" t="str">
        <f t="shared" si="1"/>
        <v/>
      </c>
      <c r="V22" s="347" t="str">
        <f>IF(ISERROR(VLOOKUP($C22,Dates!$A:$C,1,FALSE)),"",VLOOKUP($C22,Dates!$A:$C,MATCH(V$1,Dates!$A$1:$C$1,0),FALSE))</f>
        <v/>
      </c>
      <c r="W22" s="347" t="str">
        <f>IF(ISERROR(VLOOKUP($C22,Dates!$A:$C,1,FALSE)),"",VLOOKUP($C22,Dates!$A:$C,MATCH(W$1,Dates!$A$1:$C$1,0),FALSE))</f>
        <v/>
      </c>
      <c r="X22" s="347"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301" t="str">
        <f ca="1">IF($F23&gt;1,(SUMPRODUCT(OFFSET(Data!H$1,$G23,,16),OFFSET(Data!H$1,$G23+16,,16))+SUMPRODUCT(OFFSET(Data!H$1,$G23+32,,16),OFFSET(Data!H$1,$G23+48,,16)))/(SUMPRODUCT(OFFSET(Data!H$1,$G23,,16),OFFSET(Data!H$1,$G23,,16))+SUMPRODUCT(OFFSET(Data!H$1,$G23+32,,16),OFFSET(Data!H$1,$G23+32,,16))),"")</f>
        <v/>
      </c>
      <c r="I23" s="301" t="str">
        <f ca="1">IF($F23&gt;1,(SUMPRODUCT(OFFSET(Data!I$1,$G23,,16),OFFSET(Data!I$1,$G23+16,,16))+SUMPRODUCT(OFFSET(Data!I$1,$G23+32,,16),OFFSET(Data!I$1,$G23+48,,16)))/(SUMPRODUCT(OFFSET(Data!I$1,$G23,,16),OFFSET(Data!I$1,$G23,,16))+SUMPRODUCT(OFFSET(Data!I$1,$G23+32,,16),OFFSET(Data!I$1,$G23+32,,16))),"")</f>
        <v/>
      </c>
      <c r="J23" s="301" t="str">
        <f ca="1">IF($F23&gt;1,(SUMPRODUCT(OFFSET(Data!J$1,$G23,,16),OFFSET(Data!J$1,$G23+16,,16))+SUMPRODUCT(OFFSET(Data!J$1,$G23+32,,16),OFFSET(Data!J$1,$G23+48,,16)))/(SUMPRODUCT(OFFSET(Data!J$1,$G23,,16),OFFSET(Data!J$1,$G23,,16))+SUMPRODUCT(OFFSET(Data!J$1,$G23+32,,16),OFFSET(Data!J$1,$G23+32,,16))),"")</f>
        <v/>
      </c>
      <c r="K23" s="301" t="str">
        <f ca="1">IF($F23&gt;1,(SUMPRODUCT(OFFSET(Data!K$1,$G23,,16),OFFSET(Data!K$1,$G23+16,,16))+SUMPRODUCT(OFFSET(Data!K$1,$G23+32,,16),OFFSET(Data!K$1,$G23+48,,16)))/(SUMPRODUCT(OFFSET(Data!K$1,$G23,,16),OFFSET(Data!K$1,$G23,,16))+SUMPRODUCT(OFFSET(Data!K$1,$G23+32,,16),OFFSET(Data!K$1,$G23+32,,16))),"")</f>
        <v/>
      </c>
      <c r="L23" s="301" t="str">
        <f ca="1">IF($F23&gt;1,(SUMPRODUCT(OFFSET(Data!L$1,$G23,,16),OFFSET(Data!L$1,$G23+16,,16))+SUMPRODUCT(OFFSET(Data!L$1,$G23+32,,16),OFFSET(Data!L$1,$G23+48,,16)))/(SUMPRODUCT(OFFSET(Data!L$1,$G23,,16),OFFSET(Data!L$1,$G23,,16))+SUMPRODUCT(OFFSET(Data!L$1,$G23+32,,16),OFFSET(Data!L$1,$G23+32,,16))),"")</f>
        <v/>
      </c>
      <c r="M23" s="301">
        <f t="shared" ca="1" si="3"/>
        <v>0</v>
      </c>
      <c r="N23" t="str">
        <f ca="1">IF($F23&gt;2,SUMPRODUCT(OFFSET(Data!$H$1,$G23+32,,32),OFFSET(Data!$H$1,$G23+64,,32)),"")</f>
        <v/>
      </c>
      <c r="O23" t="str">
        <f ca="1">IF($F23&gt;2,SUMPRODUCT(OFFSET(Data!$H$1,$G23,,32),OFFSET(Data!$H$1,$G23+64,,32)),"")</f>
        <v/>
      </c>
      <c r="P23" s="350" t="str">
        <f ca="1">IF($F23&gt;1,INDEX(LINEST(OFFSET(Data!H$1,$G23,,16),OFFSET(Data!H$1,$G23+16,,16),1,1),3,1),"")</f>
        <v/>
      </c>
      <c r="Q23" s="350" t="str">
        <f ca="1">IF($F23&gt;1,INDEX(LINEST(OFFSET(Data!I$1,$G23,,16),OFFSET(Data!I$1,$G23+16,,16),1,1),3,1),"")</f>
        <v/>
      </c>
      <c r="R23" s="350" t="str">
        <f ca="1">IF($F23&gt;1,INDEX(LINEST(OFFSET(Data!J$1,$G23,,16),OFFSET(Data!J$1,$G23+16,,16),1,1),3,1),"")</f>
        <v/>
      </c>
      <c r="S23" s="350" t="str">
        <f ca="1">IF($F23&gt;1,INDEX(LINEST(OFFSET(Data!K$1,$G23,,16),OFFSET(Data!K$1,$G23+16,,16),1,1),3,1),"")</f>
        <v/>
      </c>
      <c r="T23" s="350" t="str">
        <f ca="1">IF($F23&gt;1,INDEX(LINEST(OFFSET(Data!L$1,$G23,,16),OFFSET(Data!L$1,$G23+16,,16),1,1),3,1),"")</f>
        <v/>
      </c>
      <c r="U23" s="348" t="str">
        <f t="shared" si="1"/>
        <v/>
      </c>
      <c r="V23" s="347" t="str">
        <f>IF(ISERROR(VLOOKUP($C23,Dates!$A:$C,1,FALSE)),"",VLOOKUP($C23,Dates!$A:$C,MATCH(V$1,Dates!$A$1:$C$1,0),FALSE))</f>
        <v/>
      </c>
      <c r="W23" s="347" t="str">
        <f>IF(ISERROR(VLOOKUP($C23,Dates!$A:$C,1,FALSE)),"",VLOOKUP($C23,Dates!$A:$C,MATCH(W$1,Dates!$A$1:$C$1,0),FALSE))</f>
        <v/>
      </c>
      <c r="X23" s="347"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301" t="str">
        <f ca="1">IF($F24&gt;1,(SUMPRODUCT(OFFSET(Data!H$1,$G24,,16),OFFSET(Data!H$1,$G24+16,,16))+SUMPRODUCT(OFFSET(Data!H$1,$G24+32,,16),OFFSET(Data!H$1,$G24+48,,16)))/(SUMPRODUCT(OFFSET(Data!H$1,$G24,,16),OFFSET(Data!H$1,$G24,,16))+SUMPRODUCT(OFFSET(Data!H$1,$G24+32,,16),OFFSET(Data!H$1,$G24+32,,16))),"")</f>
        <v/>
      </c>
      <c r="I24" s="301" t="str">
        <f ca="1">IF($F24&gt;1,(SUMPRODUCT(OFFSET(Data!I$1,$G24,,16),OFFSET(Data!I$1,$G24+16,,16))+SUMPRODUCT(OFFSET(Data!I$1,$G24+32,,16),OFFSET(Data!I$1,$G24+48,,16)))/(SUMPRODUCT(OFFSET(Data!I$1,$G24,,16),OFFSET(Data!I$1,$G24,,16))+SUMPRODUCT(OFFSET(Data!I$1,$G24+32,,16),OFFSET(Data!I$1,$G24+32,,16))),"")</f>
        <v/>
      </c>
      <c r="J24" s="301" t="str">
        <f ca="1">IF($F24&gt;1,(SUMPRODUCT(OFFSET(Data!J$1,$G24,,16),OFFSET(Data!J$1,$G24+16,,16))+SUMPRODUCT(OFFSET(Data!J$1,$G24+32,,16),OFFSET(Data!J$1,$G24+48,,16)))/(SUMPRODUCT(OFFSET(Data!J$1,$G24,,16),OFFSET(Data!J$1,$G24,,16))+SUMPRODUCT(OFFSET(Data!J$1,$G24+32,,16),OFFSET(Data!J$1,$G24+32,,16))),"")</f>
        <v/>
      </c>
      <c r="K24" s="301" t="str">
        <f ca="1">IF($F24&gt;1,(SUMPRODUCT(OFFSET(Data!K$1,$G24,,16),OFFSET(Data!K$1,$G24+16,,16))+SUMPRODUCT(OFFSET(Data!K$1,$G24+32,,16),OFFSET(Data!K$1,$G24+48,,16)))/(SUMPRODUCT(OFFSET(Data!K$1,$G24,,16),OFFSET(Data!K$1,$G24,,16))+SUMPRODUCT(OFFSET(Data!K$1,$G24+32,,16),OFFSET(Data!K$1,$G24+32,,16))),"")</f>
        <v/>
      </c>
      <c r="L24" s="301" t="str">
        <f ca="1">IF($F24&gt;1,(SUMPRODUCT(OFFSET(Data!L$1,$G24,,16),OFFSET(Data!L$1,$G24+16,,16))+SUMPRODUCT(OFFSET(Data!L$1,$G24+32,,16),OFFSET(Data!L$1,$G24+48,,16)))/(SUMPRODUCT(OFFSET(Data!L$1,$G24,,16),OFFSET(Data!L$1,$G24,,16))+SUMPRODUCT(OFFSET(Data!L$1,$G24+32,,16),OFFSET(Data!L$1,$G24+32,,16))),"")</f>
        <v/>
      </c>
      <c r="M24" s="301">
        <f t="shared" ca="1" si="3"/>
        <v>0</v>
      </c>
      <c r="N24" t="str">
        <f ca="1">IF($F24&gt;2,SUMPRODUCT(OFFSET(Data!$H$1,$G24+32,,32),OFFSET(Data!$H$1,$G24+64,,32)),"")</f>
        <v/>
      </c>
      <c r="O24" t="str">
        <f ca="1">IF($F24&gt;2,SUMPRODUCT(OFFSET(Data!$H$1,$G24,,32),OFFSET(Data!$H$1,$G24+64,,32)),"")</f>
        <v/>
      </c>
      <c r="P24" s="350" t="str">
        <f ca="1">IF($F24&gt;1,INDEX(LINEST(OFFSET(Data!H$1,$G24,,16),OFFSET(Data!H$1,$G24+16,,16),1,1),3,1),"")</f>
        <v/>
      </c>
      <c r="Q24" s="350" t="str">
        <f ca="1">IF($F24&gt;1,INDEX(LINEST(OFFSET(Data!I$1,$G24,,16),OFFSET(Data!I$1,$G24+16,,16),1,1),3,1),"")</f>
        <v/>
      </c>
      <c r="R24" s="350" t="str">
        <f ca="1">IF($F24&gt;1,INDEX(LINEST(OFFSET(Data!J$1,$G24,,16),OFFSET(Data!J$1,$G24+16,,16),1,1),3,1),"")</f>
        <v/>
      </c>
      <c r="S24" s="350" t="str">
        <f ca="1">IF($F24&gt;1,INDEX(LINEST(OFFSET(Data!K$1,$G24,,16),OFFSET(Data!K$1,$G24+16,,16),1,1),3,1),"")</f>
        <v/>
      </c>
      <c r="T24" s="350" t="str">
        <f ca="1">IF($F24&gt;1,INDEX(LINEST(OFFSET(Data!L$1,$G24,,16),OFFSET(Data!L$1,$G24+16,,16),1,1),3,1),"")</f>
        <v/>
      </c>
      <c r="U24" s="348" t="str">
        <f t="shared" si="1"/>
        <v/>
      </c>
      <c r="V24" s="347" t="str">
        <f>IF(ISERROR(VLOOKUP($C24,Dates!$A:$C,1,FALSE)),"",VLOOKUP($C24,Dates!$A:$C,MATCH(V$1,Dates!$A$1:$C$1,0),FALSE))</f>
        <v/>
      </c>
      <c r="W24" s="347" t="str">
        <f>IF(ISERROR(VLOOKUP($C24,Dates!$A:$C,1,FALSE)),"",VLOOKUP($C24,Dates!$A:$C,MATCH(W$1,Dates!$A$1:$C$1,0),FALSE))</f>
        <v/>
      </c>
      <c r="X24" s="347"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301" t="str">
        <f ca="1">IF($F25&gt;1,(SUMPRODUCT(OFFSET(Data!H$1,$G25,,16),OFFSET(Data!H$1,$G25+16,,16))+SUMPRODUCT(OFFSET(Data!H$1,$G25+32,,16),OFFSET(Data!H$1,$G25+48,,16)))/(SUMPRODUCT(OFFSET(Data!H$1,$G25,,16),OFFSET(Data!H$1,$G25,,16))+SUMPRODUCT(OFFSET(Data!H$1,$G25+32,,16),OFFSET(Data!H$1,$G25+32,,16))),"")</f>
        <v/>
      </c>
      <c r="I25" s="301" t="str">
        <f ca="1">IF($F25&gt;1,(SUMPRODUCT(OFFSET(Data!I$1,$G25,,16),OFFSET(Data!I$1,$G25+16,,16))+SUMPRODUCT(OFFSET(Data!I$1,$G25+32,,16),OFFSET(Data!I$1,$G25+48,,16)))/(SUMPRODUCT(OFFSET(Data!I$1,$G25,,16),OFFSET(Data!I$1,$G25,,16))+SUMPRODUCT(OFFSET(Data!I$1,$G25+32,,16),OFFSET(Data!I$1,$G25+32,,16))),"")</f>
        <v/>
      </c>
      <c r="J25" s="301" t="str">
        <f ca="1">IF($F25&gt;1,(SUMPRODUCT(OFFSET(Data!J$1,$G25,,16),OFFSET(Data!J$1,$G25+16,,16))+SUMPRODUCT(OFFSET(Data!J$1,$G25+32,,16),OFFSET(Data!J$1,$G25+48,,16)))/(SUMPRODUCT(OFFSET(Data!J$1,$G25,,16),OFFSET(Data!J$1,$G25,,16))+SUMPRODUCT(OFFSET(Data!J$1,$G25+32,,16),OFFSET(Data!J$1,$G25+32,,16))),"")</f>
        <v/>
      </c>
      <c r="K25" s="301" t="str">
        <f ca="1">IF($F25&gt;1,(SUMPRODUCT(OFFSET(Data!K$1,$G25,,16),OFFSET(Data!K$1,$G25+16,,16))+SUMPRODUCT(OFFSET(Data!K$1,$G25+32,,16),OFFSET(Data!K$1,$G25+48,,16)))/(SUMPRODUCT(OFFSET(Data!K$1,$G25,,16),OFFSET(Data!K$1,$G25,,16))+SUMPRODUCT(OFFSET(Data!K$1,$G25+32,,16),OFFSET(Data!K$1,$G25+32,,16))),"")</f>
        <v/>
      </c>
      <c r="L25" s="301" t="str">
        <f ca="1">IF($F25&gt;1,(SUMPRODUCT(OFFSET(Data!L$1,$G25,,16),OFFSET(Data!L$1,$G25+16,,16))+SUMPRODUCT(OFFSET(Data!L$1,$G25+32,,16),OFFSET(Data!L$1,$G25+48,,16)))/(SUMPRODUCT(OFFSET(Data!L$1,$G25,,16),OFFSET(Data!L$1,$G25,,16))+SUMPRODUCT(OFFSET(Data!L$1,$G25+32,,16),OFFSET(Data!L$1,$G25+32,,16))),"")</f>
        <v/>
      </c>
      <c r="M25" s="301">
        <f t="shared" ca="1" si="3"/>
        <v>0</v>
      </c>
      <c r="N25" t="str">
        <f ca="1">IF($F25&gt;2,SUMPRODUCT(OFFSET(Data!$H$1,$G25+32,,32),OFFSET(Data!$H$1,$G25+64,,32)),"")</f>
        <v/>
      </c>
      <c r="O25" t="str">
        <f ca="1">IF($F25&gt;2,SUMPRODUCT(OFFSET(Data!$H$1,$G25,,32),OFFSET(Data!$H$1,$G25+64,,32)),"")</f>
        <v/>
      </c>
      <c r="P25" s="350" t="str">
        <f ca="1">IF($F25&gt;1,INDEX(LINEST(OFFSET(Data!H$1,$G25,,16),OFFSET(Data!H$1,$G25+16,,16),1,1),3,1),"")</f>
        <v/>
      </c>
      <c r="Q25" s="350" t="str">
        <f ca="1">IF($F25&gt;1,INDEX(LINEST(OFFSET(Data!I$1,$G25,,16),OFFSET(Data!I$1,$G25+16,,16),1,1),3,1),"")</f>
        <v/>
      </c>
      <c r="R25" s="350" t="str">
        <f ca="1">IF($F25&gt;1,INDEX(LINEST(OFFSET(Data!J$1,$G25,,16),OFFSET(Data!J$1,$G25+16,,16),1,1),3,1),"")</f>
        <v/>
      </c>
      <c r="S25" s="350" t="str">
        <f ca="1">IF($F25&gt;1,INDEX(LINEST(OFFSET(Data!K$1,$G25,,16),OFFSET(Data!K$1,$G25+16,,16),1,1),3,1),"")</f>
        <v/>
      </c>
      <c r="T25" s="350" t="str">
        <f ca="1">IF($F25&gt;1,INDEX(LINEST(OFFSET(Data!L$1,$G25,,16),OFFSET(Data!L$1,$G25+16,,16),1,1),3,1),"")</f>
        <v/>
      </c>
      <c r="U25" s="348" t="str">
        <f t="shared" si="1"/>
        <v/>
      </c>
      <c r="V25" s="347" t="str">
        <f>IF(ISERROR(VLOOKUP($C25,Dates!$A:$C,1,FALSE)),"",VLOOKUP($C25,Dates!$A:$C,MATCH(V$1,Dates!$A$1:$C$1,0),FALSE))</f>
        <v/>
      </c>
      <c r="W25" s="347" t="str">
        <f>IF(ISERROR(VLOOKUP($C25,Dates!$A:$C,1,FALSE)),"",VLOOKUP($C25,Dates!$A:$C,MATCH(W$1,Dates!$A$1:$C$1,0),FALSE))</f>
        <v/>
      </c>
      <c r="X25" s="347"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301" t="str">
        <f ca="1">IF($F26&gt;1,(SUMPRODUCT(OFFSET(Data!H$1,$G26,,16),OFFSET(Data!H$1,$G26+16,,16))+SUMPRODUCT(OFFSET(Data!H$1,$G26+32,,16),OFFSET(Data!H$1,$G26+48,,16)))/(SUMPRODUCT(OFFSET(Data!H$1,$G26,,16),OFFSET(Data!H$1,$G26,,16))+SUMPRODUCT(OFFSET(Data!H$1,$G26+32,,16),OFFSET(Data!H$1,$G26+32,,16))),"")</f>
        <v/>
      </c>
      <c r="I26" s="301" t="str">
        <f ca="1">IF($F26&gt;1,(SUMPRODUCT(OFFSET(Data!I$1,$G26,,16),OFFSET(Data!I$1,$G26+16,,16))+SUMPRODUCT(OFFSET(Data!I$1,$G26+32,,16),OFFSET(Data!I$1,$G26+48,,16)))/(SUMPRODUCT(OFFSET(Data!I$1,$G26,,16),OFFSET(Data!I$1,$G26,,16))+SUMPRODUCT(OFFSET(Data!I$1,$G26+32,,16),OFFSET(Data!I$1,$G26+32,,16))),"")</f>
        <v/>
      </c>
      <c r="J26" s="301" t="str">
        <f ca="1">IF($F26&gt;1,(SUMPRODUCT(OFFSET(Data!J$1,$G26,,16),OFFSET(Data!J$1,$G26+16,,16))+SUMPRODUCT(OFFSET(Data!J$1,$G26+32,,16),OFFSET(Data!J$1,$G26+48,,16)))/(SUMPRODUCT(OFFSET(Data!J$1,$G26,,16),OFFSET(Data!J$1,$G26,,16))+SUMPRODUCT(OFFSET(Data!J$1,$G26+32,,16),OFFSET(Data!J$1,$G26+32,,16))),"")</f>
        <v/>
      </c>
      <c r="K26" s="301" t="str">
        <f ca="1">IF($F26&gt;1,(SUMPRODUCT(OFFSET(Data!K$1,$G26,,16),OFFSET(Data!K$1,$G26+16,,16))+SUMPRODUCT(OFFSET(Data!K$1,$G26+32,,16),OFFSET(Data!K$1,$G26+48,,16)))/(SUMPRODUCT(OFFSET(Data!K$1,$G26,,16),OFFSET(Data!K$1,$G26,,16))+SUMPRODUCT(OFFSET(Data!K$1,$G26+32,,16),OFFSET(Data!K$1,$G26+32,,16))),"")</f>
        <v/>
      </c>
      <c r="L26" s="301" t="str">
        <f ca="1">IF($F26&gt;1,(SUMPRODUCT(OFFSET(Data!L$1,$G26,,16),OFFSET(Data!L$1,$G26+16,,16))+SUMPRODUCT(OFFSET(Data!L$1,$G26+32,,16),OFFSET(Data!L$1,$G26+48,,16)))/(SUMPRODUCT(OFFSET(Data!L$1,$G26,,16),OFFSET(Data!L$1,$G26,,16))+SUMPRODUCT(OFFSET(Data!L$1,$G26+32,,16),OFFSET(Data!L$1,$G26+32,,16))),"")</f>
        <v/>
      </c>
      <c r="M26" s="301">
        <f t="shared" ca="1" si="3"/>
        <v>0</v>
      </c>
      <c r="N26" t="str">
        <f ca="1">IF($F26&gt;2,SUMPRODUCT(OFFSET(Data!$H$1,$G26+32,,32),OFFSET(Data!$H$1,$G26+64,,32)),"")</f>
        <v/>
      </c>
      <c r="O26" t="str">
        <f ca="1">IF($F26&gt;2,SUMPRODUCT(OFFSET(Data!$H$1,$G26,,32),OFFSET(Data!$H$1,$G26+64,,32)),"")</f>
        <v/>
      </c>
      <c r="P26" s="350" t="str">
        <f ca="1">IF($F26&gt;1,INDEX(LINEST(OFFSET(Data!H$1,$G26,,16),OFFSET(Data!H$1,$G26+16,,16),1,1),3,1),"")</f>
        <v/>
      </c>
      <c r="Q26" s="350" t="str">
        <f ca="1">IF($F26&gt;1,INDEX(LINEST(OFFSET(Data!I$1,$G26,,16),OFFSET(Data!I$1,$G26+16,,16),1,1),3,1),"")</f>
        <v/>
      </c>
      <c r="R26" s="350" t="str">
        <f ca="1">IF($F26&gt;1,INDEX(LINEST(OFFSET(Data!J$1,$G26,,16),OFFSET(Data!J$1,$G26+16,,16),1,1),3,1),"")</f>
        <v/>
      </c>
      <c r="S26" s="350" t="str">
        <f ca="1">IF($F26&gt;1,INDEX(LINEST(OFFSET(Data!K$1,$G26,,16),OFFSET(Data!K$1,$G26+16,,16),1,1),3,1),"")</f>
        <v/>
      </c>
      <c r="T26" s="350" t="str">
        <f ca="1">IF($F26&gt;1,INDEX(LINEST(OFFSET(Data!L$1,$G26,,16),OFFSET(Data!L$1,$G26+16,,16),1,1),3,1),"")</f>
        <v/>
      </c>
      <c r="U26" s="348" t="str">
        <f t="shared" si="1"/>
        <v/>
      </c>
      <c r="V26" s="347" t="str">
        <f>IF(ISERROR(VLOOKUP($C26,Dates!$A:$C,1,FALSE)),"",VLOOKUP($C26,Dates!$A:$C,MATCH(V$1,Dates!$A$1:$C$1,0),FALSE))</f>
        <v/>
      </c>
      <c r="W26" s="347" t="str">
        <f>IF(ISERROR(VLOOKUP($C26,Dates!$A:$C,1,FALSE)),"",VLOOKUP($C26,Dates!$A:$C,MATCH(W$1,Dates!$A$1:$C$1,0),FALSE))</f>
        <v/>
      </c>
      <c r="X26" s="347"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301" t="str">
        <f ca="1">IF($F27&gt;1,(SUMPRODUCT(OFFSET(Data!H$1,$G27,,16),OFFSET(Data!H$1,$G27+16,,16))+SUMPRODUCT(OFFSET(Data!H$1,$G27+32,,16),OFFSET(Data!H$1,$G27+48,,16)))/(SUMPRODUCT(OFFSET(Data!H$1,$G27,,16),OFFSET(Data!H$1,$G27,,16))+SUMPRODUCT(OFFSET(Data!H$1,$G27+32,,16),OFFSET(Data!H$1,$G27+32,,16))),"")</f>
        <v/>
      </c>
      <c r="I27" s="301" t="str">
        <f ca="1">IF($F27&gt;1,(SUMPRODUCT(OFFSET(Data!I$1,$G27,,16),OFFSET(Data!I$1,$G27+16,,16))+SUMPRODUCT(OFFSET(Data!I$1,$G27+32,,16),OFFSET(Data!I$1,$G27+48,,16)))/(SUMPRODUCT(OFFSET(Data!I$1,$G27,,16),OFFSET(Data!I$1,$G27,,16))+SUMPRODUCT(OFFSET(Data!I$1,$G27+32,,16),OFFSET(Data!I$1,$G27+32,,16))),"")</f>
        <v/>
      </c>
      <c r="J27" s="301" t="str">
        <f ca="1">IF($F27&gt;1,(SUMPRODUCT(OFFSET(Data!J$1,$G27,,16),OFFSET(Data!J$1,$G27+16,,16))+SUMPRODUCT(OFFSET(Data!J$1,$G27+32,,16),OFFSET(Data!J$1,$G27+48,,16)))/(SUMPRODUCT(OFFSET(Data!J$1,$G27,,16),OFFSET(Data!J$1,$G27,,16))+SUMPRODUCT(OFFSET(Data!J$1,$G27+32,,16),OFFSET(Data!J$1,$G27+32,,16))),"")</f>
        <v/>
      </c>
      <c r="K27" s="301" t="str">
        <f ca="1">IF($F27&gt;1,(SUMPRODUCT(OFFSET(Data!K$1,$G27,,16),OFFSET(Data!K$1,$G27+16,,16))+SUMPRODUCT(OFFSET(Data!K$1,$G27+32,,16),OFFSET(Data!K$1,$G27+48,,16)))/(SUMPRODUCT(OFFSET(Data!K$1,$G27,,16),OFFSET(Data!K$1,$G27,,16))+SUMPRODUCT(OFFSET(Data!K$1,$G27+32,,16),OFFSET(Data!K$1,$G27+32,,16))),"")</f>
        <v/>
      </c>
      <c r="L27" s="301" t="str">
        <f ca="1">IF($F27&gt;1,(SUMPRODUCT(OFFSET(Data!L$1,$G27,,16),OFFSET(Data!L$1,$G27+16,,16))+SUMPRODUCT(OFFSET(Data!L$1,$G27+32,,16),OFFSET(Data!L$1,$G27+48,,16)))/(SUMPRODUCT(OFFSET(Data!L$1,$G27,,16),OFFSET(Data!L$1,$G27,,16))+SUMPRODUCT(OFFSET(Data!L$1,$G27+32,,16),OFFSET(Data!L$1,$G27+32,,16))),"")</f>
        <v/>
      </c>
      <c r="M27" s="301">
        <f t="shared" ca="1" si="3"/>
        <v>0</v>
      </c>
      <c r="N27" t="str">
        <f ca="1">IF($F27&gt;2,SUMPRODUCT(OFFSET(Data!$H$1,$G27+32,,32),OFFSET(Data!$H$1,$G27+64,,32)),"")</f>
        <v/>
      </c>
      <c r="O27" t="str">
        <f ca="1">IF($F27&gt;2,SUMPRODUCT(OFFSET(Data!$H$1,$G27,,32),OFFSET(Data!$H$1,$G27+64,,32)),"")</f>
        <v/>
      </c>
      <c r="P27" s="350" t="str">
        <f ca="1">IF($F27&gt;1,INDEX(LINEST(OFFSET(Data!H$1,$G27,,16),OFFSET(Data!H$1,$G27+16,,16),1,1),3,1),"")</f>
        <v/>
      </c>
      <c r="Q27" s="350" t="str">
        <f ca="1">IF($F27&gt;1,INDEX(LINEST(OFFSET(Data!I$1,$G27,,16),OFFSET(Data!I$1,$G27+16,,16),1,1),3,1),"")</f>
        <v/>
      </c>
      <c r="R27" s="350" t="str">
        <f ca="1">IF($F27&gt;1,INDEX(LINEST(OFFSET(Data!J$1,$G27,,16),OFFSET(Data!J$1,$G27+16,,16),1,1),3,1),"")</f>
        <v/>
      </c>
      <c r="S27" s="350" t="str">
        <f ca="1">IF($F27&gt;1,INDEX(LINEST(OFFSET(Data!K$1,$G27,,16),OFFSET(Data!K$1,$G27+16,,16),1,1),3,1),"")</f>
        <v/>
      </c>
      <c r="T27" s="350" t="str">
        <f ca="1">IF($F27&gt;1,INDEX(LINEST(OFFSET(Data!L$1,$G27,,16),OFFSET(Data!L$1,$G27+16,,16),1,1),3,1),"")</f>
        <v/>
      </c>
      <c r="U27" s="348" t="str">
        <f t="shared" si="1"/>
        <v/>
      </c>
      <c r="V27" s="347" t="str">
        <f>IF(ISERROR(VLOOKUP($C27,Dates!$A:$C,1,FALSE)),"",VLOOKUP($C27,Dates!$A:$C,MATCH(V$1,Dates!$A$1:$C$1,0),FALSE))</f>
        <v/>
      </c>
      <c r="W27" s="347" t="str">
        <f>IF(ISERROR(VLOOKUP($C27,Dates!$A:$C,1,FALSE)),"",VLOOKUP($C27,Dates!$A:$C,MATCH(W$1,Dates!$A$1:$C$1,0),FALSE))</f>
        <v/>
      </c>
      <c r="X27" s="347"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301" t="str">
        <f ca="1">IF($F28&gt;1,(SUMPRODUCT(OFFSET(Data!H$1,$G28,,16),OFFSET(Data!H$1,$G28+16,,16))+SUMPRODUCT(OFFSET(Data!H$1,$G28+32,,16),OFFSET(Data!H$1,$G28+48,,16)))/(SUMPRODUCT(OFFSET(Data!H$1,$G28,,16),OFFSET(Data!H$1,$G28,,16))+SUMPRODUCT(OFFSET(Data!H$1,$G28+32,,16),OFFSET(Data!H$1,$G28+32,,16))),"")</f>
        <v/>
      </c>
      <c r="I28" s="301" t="str">
        <f ca="1">IF($F28&gt;1,(SUMPRODUCT(OFFSET(Data!I$1,$G28,,16),OFFSET(Data!I$1,$G28+16,,16))+SUMPRODUCT(OFFSET(Data!I$1,$G28+32,,16),OFFSET(Data!I$1,$G28+48,,16)))/(SUMPRODUCT(OFFSET(Data!I$1,$G28,,16),OFFSET(Data!I$1,$G28,,16))+SUMPRODUCT(OFFSET(Data!I$1,$G28+32,,16),OFFSET(Data!I$1,$G28+32,,16))),"")</f>
        <v/>
      </c>
      <c r="J28" s="301" t="str">
        <f ca="1">IF($F28&gt;1,(SUMPRODUCT(OFFSET(Data!J$1,$G28,,16),OFFSET(Data!J$1,$G28+16,,16))+SUMPRODUCT(OFFSET(Data!J$1,$G28+32,,16),OFFSET(Data!J$1,$G28+48,,16)))/(SUMPRODUCT(OFFSET(Data!J$1,$G28,,16),OFFSET(Data!J$1,$G28,,16))+SUMPRODUCT(OFFSET(Data!J$1,$G28+32,,16),OFFSET(Data!J$1,$G28+32,,16))),"")</f>
        <v/>
      </c>
      <c r="K28" s="301" t="str">
        <f ca="1">IF($F28&gt;1,(SUMPRODUCT(OFFSET(Data!K$1,$G28,,16),OFFSET(Data!K$1,$G28+16,,16))+SUMPRODUCT(OFFSET(Data!K$1,$G28+32,,16),OFFSET(Data!K$1,$G28+48,,16)))/(SUMPRODUCT(OFFSET(Data!K$1,$G28,,16),OFFSET(Data!K$1,$G28,,16))+SUMPRODUCT(OFFSET(Data!K$1,$G28+32,,16),OFFSET(Data!K$1,$G28+32,,16))),"")</f>
        <v/>
      </c>
      <c r="L28" s="301" t="str">
        <f ca="1">IF($F28&gt;1,(SUMPRODUCT(OFFSET(Data!L$1,$G28,,16),OFFSET(Data!L$1,$G28+16,,16))+SUMPRODUCT(OFFSET(Data!L$1,$G28+32,,16),OFFSET(Data!L$1,$G28+48,,16)))/(SUMPRODUCT(OFFSET(Data!L$1,$G28,,16),OFFSET(Data!L$1,$G28,,16))+SUMPRODUCT(OFFSET(Data!L$1,$G28+32,,16),OFFSET(Data!L$1,$G28+32,,16))),"")</f>
        <v/>
      </c>
      <c r="M28" s="301">
        <f t="shared" ca="1" si="3"/>
        <v>0</v>
      </c>
      <c r="N28" t="str">
        <f ca="1">IF($F28&gt;2,SUMPRODUCT(OFFSET(Data!$H$1,$G28+32,,32),OFFSET(Data!$H$1,$G28+64,,32)),"")</f>
        <v/>
      </c>
      <c r="O28" t="str">
        <f ca="1">IF($F28&gt;2,SUMPRODUCT(OFFSET(Data!$H$1,$G28,,32),OFFSET(Data!$H$1,$G28+64,,32)),"")</f>
        <v/>
      </c>
      <c r="P28" s="350" t="str">
        <f ca="1">IF($F28&gt;1,INDEX(LINEST(OFFSET(Data!H$1,$G28,,16),OFFSET(Data!H$1,$G28+16,,16),1,1),3,1),"")</f>
        <v/>
      </c>
      <c r="Q28" s="350" t="str">
        <f ca="1">IF($F28&gt;1,INDEX(LINEST(OFFSET(Data!I$1,$G28,,16),OFFSET(Data!I$1,$G28+16,,16),1,1),3,1),"")</f>
        <v/>
      </c>
      <c r="R28" s="350" t="str">
        <f ca="1">IF($F28&gt;1,INDEX(LINEST(OFFSET(Data!J$1,$G28,,16),OFFSET(Data!J$1,$G28+16,,16),1,1),3,1),"")</f>
        <v/>
      </c>
      <c r="S28" s="350" t="str">
        <f ca="1">IF($F28&gt;1,INDEX(LINEST(OFFSET(Data!K$1,$G28,,16),OFFSET(Data!K$1,$G28+16,,16),1,1),3,1),"")</f>
        <v/>
      </c>
      <c r="T28" s="350" t="str">
        <f ca="1">IF($F28&gt;1,INDEX(LINEST(OFFSET(Data!L$1,$G28,,16),OFFSET(Data!L$1,$G28+16,,16),1,1),3,1),"")</f>
        <v/>
      </c>
      <c r="U28" s="348" t="str">
        <f t="shared" si="1"/>
        <v/>
      </c>
      <c r="V28" s="347" t="str">
        <f>IF(ISERROR(VLOOKUP($C28,Dates!$A:$C,1,FALSE)),"",VLOOKUP($C28,Dates!$A:$C,MATCH(V$1,Dates!$A$1:$C$1,0),FALSE))</f>
        <v/>
      </c>
      <c r="W28" s="347" t="str">
        <f>IF(ISERROR(VLOOKUP($C28,Dates!$A:$C,1,FALSE)),"",VLOOKUP($C28,Dates!$A:$C,MATCH(W$1,Dates!$A$1:$C$1,0),FALSE))</f>
        <v/>
      </c>
      <c r="X28" s="347"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301" t="str">
        <f ca="1">IF($F29&gt;1,(SUMPRODUCT(OFFSET(Data!H$1,$G29,,16),OFFSET(Data!H$1,$G29+16,,16))+SUMPRODUCT(OFFSET(Data!H$1,$G29+32,,16),OFFSET(Data!H$1,$G29+48,,16)))/(SUMPRODUCT(OFFSET(Data!H$1,$G29,,16),OFFSET(Data!H$1,$G29,,16))+SUMPRODUCT(OFFSET(Data!H$1,$G29+32,,16),OFFSET(Data!H$1,$G29+32,,16))),"")</f>
        <v/>
      </c>
      <c r="I29" s="301" t="str">
        <f ca="1">IF($F29&gt;1,(SUMPRODUCT(OFFSET(Data!I$1,$G29,,16),OFFSET(Data!I$1,$G29+16,,16))+SUMPRODUCT(OFFSET(Data!I$1,$G29+32,,16),OFFSET(Data!I$1,$G29+48,,16)))/(SUMPRODUCT(OFFSET(Data!I$1,$G29,,16),OFFSET(Data!I$1,$G29,,16))+SUMPRODUCT(OFFSET(Data!I$1,$G29+32,,16),OFFSET(Data!I$1,$G29+32,,16))),"")</f>
        <v/>
      </c>
      <c r="J29" s="301" t="str">
        <f ca="1">IF($F29&gt;1,(SUMPRODUCT(OFFSET(Data!J$1,$G29,,16),OFFSET(Data!J$1,$G29+16,,16))+SUMPRODUCT(OFFSET(Data!J$1,$G29+32,,16),OFFSET(Data!J$1,$G29+48,,16)))/(SUMPRODUCT(OFFSET(Data!J$1,$G29,,16),OFFSET(Data!J$1,$G29,,16))+SUMPRODUCT(OFFSET(Data!J$1,$G29+32,,16),OFFSET(Data!J$1,$G29+32,,16))),"")</f>
        <v/>
      </c>
      <c r="K29" s="301" t="str">
        <f ca="1">IF($F29&gt;1,(SUMPRODUCT(OFFSET(Data!K$1,$G29,,16),OFFSET(Data!K$1,$G29+16,,16))+SUMPRODUCT(OFFSET(Data!K$1,$G29+32,,16),OFFSET(Data!K$1,$G29+48,,16)))/(SUMPRODUCT(OFFSET(Data!K$1,$G29,,16),OFFSET(Data!K$1,$G29,,16))+SUMPRODUCT(OFFSET(Data!K$1,$G29+32,,16),OFFSET(Data!K$1,$G29+32,,16))),"")</f>
        <v/>
      </c>
      <c r="L29" s="301" t="str">
        <f ca="1">IF($F29&gt;1,(SUMPRODUCT(OFFSET(Data!L$1,$G29,,16),OFFSET(Data!L$1,$G29+16,,16))+SUMPRODUCT(OFFSET(Data!L$1,$G29+32,,16),OFFSET(Data!L$1,$G29+48,,16)))/(SUMPRODUCT(OFFSET(Data!L$1,$G29,,16),OFFSET(Data!L$1,$G29,,16))+SUMPRODUCT(OFFSET(Data!L$1,$G29+32,,16),OFFSET(Data!L$1,$G29+32,,16))),"")</f>
        <v/>
      </c>
      <c r="M29" s="301">
        <f t="shared" ca="1" si="3"/>
        <v>0</v>
      </c>
      <c r="N29" t="str">
        <f ca="1">IF($F29&gt;2,SUMPRODUCT(OFFSET(Data!$H$1,$G29+32,,32),OFFSET(Data!$H$1,$G29+64,,32)),"")</f>
        <v/>
      </c>
      <c r="O29" t="str">
        <f ca="1">IF($F29&gt;2,SUMPRODUCT(OFFSET(Data!$H$1,$G29,,32),OFFSET(Data!$H$1,$G29+64,,32)),"")</f>
        <v/>
      </c>
      <c r="P29" s="350" t="str">
        <f ca="1">IF($F29&gt;1,INDEX(LINEST(OFFSET(Data!H$1,$G29,,16),OFFSET(Data!H$1,$G29+16,,16),1,1),3,1),"")</f>
        <v/>
      </c>
      <c r="Q29" s="350" t="str">
        <f ca="1">IF($F29&gt;1,INDEX(LINEST(OFFSET(Data!I$1,$G29,,16),OFFSET(Data!I$1,$G29+16,,16),1,1),3,1),"")</f>
        <v/>
      </c>
      <c r="R29" s="350" t="str">
        <f ca="1">IF($F29&gt;1,INDEX(LINEST(OFFSET(Data!J$1,$G29,,16),OFFSET(Data!J$1,$G29+16,,16),1,1),3,1),"")</f>
        <v/>
      </c>
      <c r="S29" s="350" t="str">
        <f ca="1">IF($F29&gt;1,INDEX(LINEST(OFFSET(Data!K$1,$G29,,16),OFFSET(Data!K$1,$G29+16,,16),1,1),3,1),"")</f>
        <v/>
      </c>
      <c r="T29" s="350" t="str">
        <f ca="1">IF($F29&gt;1,INDEX(LINEST(OFFSET(Data!L$1,$G29,,16),OFFSET(Data!L$1,$G29+16,,16),1,1),3,1),"")</f>
        <v/>
      </c>
      <c r="U29" s="348" t="str">
        <f t="shared" si="1"/>
        <v/>
      </c>
      <c r="V29" s="347" t="str">
        <f>IF(ISERROR(VLOOKUP($C29,Dates!$A:$C,1,FALSE)),"",VLOOKUP($C29,Dates!$A:$C,MATCH(V$1,Dates!$A$1:$C$1,0),FALSE))</f>
        <v/>
      </c>
      <c r="W29" s="347" t="str">
        <f>IF(ISERROR(VLOOKUP($C29,Dates!$A:$C,1,FALSE)),"",VLOOKUP($C29,Dates!$A:$C,MATCH(W$1,Dates!$A$1:$C$1,0),FALSE))</f>
        <v/>
      </c>
      <c r="X29" s="347"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301">
        <f ca="1">IF($F30&gt;1,(SUMPRODUCT(OFFSET(Data!H$1,$G30,,16),OFFSET(Data!H$1,$G30+16,,16))+SUMPRODUCT(OFFSET(Data!H$1,$G30+32,,16),OFFSET(Data!H$1,$G30+48,,16)))/(SUMPRODUCT(OFFSET(Data!H$1,$G30,,16),OFFSET(Data!H$1,$G30,,16))+SUMPRODUCT(OFFSET(Data!H$1,$G30+32,,16),OFFSET(Data!H$1,$G30+32,,16))),"")</f>
        <v>0.64377682403433478</v>
      </c>
      <c r="I30" s="301">
        <f ca="1">IF($F30&gt;1,(SUMPRODUCT(OFFSET(Data!I$1,$G30,,16),OFFSET(Data!I$1,$G30+16,,16))+SUMPRODUCT(OFFSET(Data!I$1,$G30+32,,16),OFFSET(Data!I$1,$G30+48,,16)))/(SUMPRODUCT(OFFSET(Data!I$1,$G30,,16),OFFSET(Data!I$1,$G30,,16))+SUMPRODUCT(OFFSET(Data!I$1,$G30+32,,16),OFFSET(Data!I$1,$G30+32,,16))),"")</f>
        <v>0.66666666666666663</v>
      </c>
      <c r="J30" s="301">
        <f ca="1">IF($F30&gt;1,(SUMPRODUCT(OFFSET(Data!J$1,$G30,,16),OFFSET(Data!J$1,$G30+16,,16))+SUMPRODUCT(OFFSET(Data!J$1,$G30+32,,16),OFFSET(Data!J$1,$G30+48,,16)))/(SUMPRODUCT(OFFSET(Data!J$1,$G30,,16),OFFSET(Data!J$1,$G30,,16))+SUMPRODUCT(OFFSET(Data!J$1,$G30+32,,16),OFFSET(Data!J$1,$G30+32,,16))),"")</f>
        <v>0.92307692307692313</v>
      </c>
      <c r="K30" s="301">
        <f ca="1">IF($F30&gt;1,(SUMPRODUCT(OFFSET(Data!K$1,$G30,,16),OFFSET(Data!K$1,$G30+16,,16))+SUMPRODUCT(OFFSET(Data!K$1,$G30+32,,16),OFFSET(Data!K$1,$G30+48,,16)))/(SUMPRODUCT(OFFSET(Data!K$1,$G30,,16),OFFSET(Data!K$1,$G30,,16))+SUMPRODUCT(OFFSET(Data!K$1,$G30+32,,16),OFFSET(Data!K$1,$G30+32,,16))),"")</f>
        <v>0.5</v>
      </c>
      <c r="L30" s="301">
        <f ca="1">IF($F30&gt;1,(SUMPRODUCT(OFFSET(Data!L$1,$G30,,16),OFFSET(Data!L$1,$G30+16,,16))+SUMPRODUCT(OFFSET(Data!L$1,$G30+32,,16),OFFSET(Data!L$1,$G30+48,,16)))/(SUMPRODUCT(OFFSET(Data!L$1,$G30,,16),OFFSET(Data!L$1,$G30,,16))+SUMPRODUCT(OFFSET(Data!L$1,$G30+32,,16),OFFSET(Data!L$1,$G30+32,,16))),"")</f>
        <v>0.56756756756756754</v>
      </c>
      <c r="M30" s="301">
        <f t="shared" ca="1" si="3"/>
        <v>3.3010879813454919</v>
      </c>
      <c r="N30" t="str">
        <f ca="1">IF($F30&gt;2,SUMPRODUCT(OFFSET(Data!$H$1,$G30+32,,32),OFFSET(Data!$H$1,$G30+64,,32)),"")</f>
        <v/>
      </c>
      <c r="O30" t="str">
        <f ca="1">IF($F30&gt;2,SUMPRODUCT(OFFSET(Data!$H$1,$G30,,32),OFFSET(Data!$H$1,$G30+64,,32)),"")</f>
        <v/>
      </c>
      <c r="P30" s="350">
        <f ca="1">IF($F30&gt;1,INDEX(LINEST(OFFSET(Data!H$1,$G30,,16),OFFSET(Data!H$1,$G30+16,,16),1,1),3,1),"")</f>
        <v>1.525454255062457E-2</v>
      </c>
      <c r="Q30" s="350">
        <f ca="1">IF($F30&gt;1,INDEX(LINEST(OFFSET(Data!I$1,$G30,,16),OFFSET(Data!I$1,$G30+16,,16),1,1),3,1),"")</f>
        <v>3.1877213695395638E-2</v>
      </c>
      <c r="R30" s="350">
        <f ca="1">IF($F30&gt;1,INDEX(LINEST(OFFSET(Data!J$1,$G30,,16),OFFSET(Data!J$1,$G30+16,,16),1,1),3,1),"")</f>
        <v>0.44547563805104401</v>
      </c>
      <c r="S30" s="350">
        <f ca="1">IF($F30&gt;1,INDEX(LINEST(OFFSET(Data!K$1,$G30,,16),OFFSET(Data!K$1,$G30+16,,16),1,1),3,1),"")</f>
        <v>1.2820512820513002E-2</v>
      </c>
      <c r="T30" s="350">
        <f ca="1">IF($F30&gt;1,INDEX(LINEST(OFFSET(Data!L$1,$G30,,16),OFFSET(Data!L$1,$G30+16,,16),1,1),3,1),"")</f>
        <v>3.9121756487025768E-2</v>
      </c>
      <c r="U30" s="348" t="e">
        <f t="shared" si="1"/>
        <v>#N/A</v>
      </c>
      <c r="V30" s="347">
        <f>IF(ISERROR(VLOOKUP($C30,Dates!$A:$C,1,FALSE)),"",VLOOKUP($C30,Dates!$A:$C,MATCH(V$1,Dates!$A$1:$C$1,0),FALSE))</f>
        <v>41723</v>
      </c>
      <c r="W30" s="347" t="e">
        <f>IF(ISERROR(VLOOKUP($C30,Dates!$A:$C,1,FALSE)),"",VLOOKUP($C30,Dates!$A:$C,MATCH(W$1,Dates!$A$1:$C$1,0),FALSE))</f>
        <v>#N/A</v>
      </c>
      <c r="X30" s="347" t="e">
        <f>IF(ISERROR(VLOOKUP($C30,Dates!$A:$C,1,FALSE)),"",VLOOKUP($C30,Dates!$A:$C,MATCH(X$1,Dates!$A$1:$C$1,0),FALSE))</f>
        <v>#N/A</v>
      </c>
      <c r="Z30" s="66" t="s">
        <v>1150</v>
      </c>
    </row>
    <row r="31" spans="1:26" x14ac:dyDescent="0.25">
      <c r="A31">
        <v>130</v>
      </c>
      <c r="B31" t="s">
        <v>65</v>
      </c>
      <c r="C31" t="str">
        <f t="shared" si="2"/>
        <v>130AM</v>
      </c>
      <c r="E31" t="e">
        <f t="shared" si="0"/>
        <v>#N/A</v>
      </c>
      <c r="F31">
        <f>IF(MOD(COUNTIF(Data!$T:$T,"="&amp;C31),32)=0,COUNTIF(Data!$T:$T,"="&amp;C31)/32,"_"&amp;COUNTIF(Data!$T:$T,"="&amp;C31))</f>
        <v>0</v>
      </c>
      <c r="G31" t="e">
        <f>MATCH(C31,Data!T:T,0)-1</f>
        <v>#N/A</v>
      </c>
      <c r="H31" s="301" t="str">
        <f ca="1">IF($F31&gt;1,(SUMPRODUCT(OFFSET(Data!H$1,$G31,,16),OFFSET(Data!H$1,$G31+16,,16))+SUMPRODUCT(OFFSET(Data!H$1,$G31+32,,16),OFFSET(Data!H$1,$G31+48,,16)))/(SUMPRODUCT(OFFSET(Data!H$1,$G31,,16),OFFSET(Data!H$1,$G31,,16))+SUMPRODUCT(OFFSET(Data!H$1,$G31+32,,16),OFFSET(Data!H$1,$G31+32,,16))),"")</f>
        <v/>
      </c>
      <c r="I31" s="301" t="str">
        <f ca="1">IF($F31&gt;1,(SUMPRODUCT(OFFSET(Data!I$1,$G31,,16),OFFSET(Data!I$1,$G31+16,,16))+SUMPRODUCT(OFFSET(Data!I$1,$G31+32,,16),OFFSET(Data!I$1,$G31+48,,16)))/(SUMPRODUCT(OFFSET(Data!I$1,$G31,,16),OFFSET(Data!I$1,$G31,,16))+SUMPRODUCT(OFFSET(Data!I$1,$G31+32,,16),OFFSET(Data!I$1,$G31+32,,16))),"")</f>
        <v/>
      </c>
      <c r="J31" s="301" t="str">
        <f ca="1">IF($F31&gt;1,(SUMPRODUCT(OFFSET(Data!J$1,$G31,,16),OFFSET(Data!J$1,$G31+16,,16))+SUMPRODUCT(OFFSET(Data!J$1,$G31+32,,16),OFFSET(Data!J$1,$G31+48,,16)))/(SUMPRODUCT(OFFSET(Data!J$1,$G31,,16),OFFSET(Data!J$1,$G31,,16))+SUMPRODUCT(OFFSET(Data!J$1,$G31+32,,16),OFFSET(Data!J$1,$G31+32,,16))),"")</f>
        <v/>
      </c>
      <c r="K31" s="301" t="str">
        <f ca="1">IF($F31&gt;1,(SUMPRODUCT(OFFSET(Data!K$1,$G31,,16),OFFSET(Data!K$1,$G31+16,,16))+SUMPRODUCT(OFFSET(Data!K$1,$G31+32,,16),OFFSET(Data!K$1,$G31+48,,16)))/(SUMPRODUCT(OFFSET(Data!K$1,$G31,,16),OFFSET(Data!K$1,$G31,,16))+SUMPRODUCT(OFFSET(Data!K$1,$G31+32,,16),OFFSET(Data!K$1,$G31+32,,16))),"")</f>
        <v/>
      </c>
      <c r="L31" s="301" t="str">
        <f ca="1">IF($F31&gt;1,(SUMPRODUCT(OFFSET(Data!L$1,$G31,,16),OFFSET(Data!L$1,$G31+16,,16))+SUMPRODUCT(OFFSET(Data!L$1,$G31+32,,16),OFFSET(Data!L$1,$G31+48,,16)))/(SUMPRODUCT(OFFSET(Data!L$1,$G31,,16),OFFSET(Data!L$1,$G31,,16))+SUMPRODUCT(OFFSET(Data!L$1,$G31+32,,16),OFFSET(Data!L$1,$G31+32,,16))),"")</f>
        <v/>
      </c>
      <c r="M31" s="301">
        <f t="shared" ca="1" si="3"/>
        <v>0</v>
      </c>
      <c r="N31" t="str">
        <f ca="1">IF($F31&gt;2,SUMPRODUCT(OFFSET(Data!$H$1,$G31+32,,32),OFFSET(Data!$H$1,$G31+64,,32)),"")</f>
        <v/>
      </c>
      <c r="O31" t="str">
        <f ca="1">IF($F31&gt;2,SUMPRODUCT(OFFSET(Data!$H$1,$G31,,32),OFFSET(Data!$H$1,$G31+64,,32)),"")</f>
        <v/>
      </c>
      <c r="P31" s="350" t="str">
        <f ca="1">IF($F31&gt;1,INDEX(LINEST(OFFSET(Data!H$1,$G31,,16),OFFSET(Data!H$1,$G31+16,,16),1,1),3,1),"")</f>
        <v/>
      </c>
      <c r="Q31" s="350" t="str">
        <f ca="1">IF($F31&gt;1,INDEX(LINEST(OFFSET(Data!I$1,$G31,,16),OFFSET(Data!I$1,$G31+16,,16),1,1),3,1),"")</f>
        <v/>
      </c>
      <c r="R31" s="350" t="str">
        <f ca="1">IF($F31&gt;1,INDEX(LINEST(OFFSET(Data!J$1,$G31,,16),OFFSET(Data!J$1,$G31+16,,16),1,1),3,1),"")</f>
        <v/>
      </c>
      <c r="S31" s="350" t="str">
        <f ca="1">IF($F31&gt;1,INDEX(LINEST(OFFSET(Data!K$1,$G31,,16),OFFSET(Data!K$1,$G31+16,,16),1,1),3,1),"")</f>
        <v/>
      </c>
      <c r="T31" s="350" t="str">
        <f ca="1">IF($F31&gt;1,INDEX(LINEST(OFFSET(Data!L$1,$G31,,16),OFFSET(Data!L$1,$G31+16,,16),1,1),3,1),"")</f>
        <v/>
      </c>
      <c r="U31" s="348" t="str">
        <f t="shared" si="1"/>
        <v/>
      </c>
      <c r="V31" s="347" t="str">
        <f>IF(ISERROR(VLOOKUP($C31,Dates!$A:$C,1,FALSE)),"",VLOOKUP($C31,Dates!$A:$C,MATCH(V$1,Dates!$A$1:$C$1,0),FALSE))</f>
        <v/>
      </c>
      <c r="W31" s="347" t="str">
        <f>IF(ISERROR(VLOOKUP($C31,Dates!$A:$C,1,FALSE)),"",VLOOKUP($C31,Dates!$A:$C,MATCH(W$1,Dates!$A$1:$C$1,0),FALSE))</f>
        <v/>
      </c>
      <c r="X31" s="347"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301" t="str">
        <f ca="1">IF($F32&gt;1,(SUMPRODUCT(OFFSET(Data!H$1,$G32,,16),OFFSET(Data!H$1,$G32+16,,16))+SUMPRODUCT(OFFSET(Data!H$1,$G32+32,,16),OFFSET(Data!H$1,$G32+48,,16)))/(SUMPRODUCT(OFFSET(Data!H$1,$G32,,16),OFFSET(Data!H$1,$G32,,16))+SUMPRODUCT(OFFSET(Data!H$1,$G32+32,,16),OFFSET(Data!H$1,$G32+32,,16))),"")</f>
        <v/>
      </c>
      <c r="I32" s="301" t="str">
        <f ca="1">IF($F32&gt;1,(SUMPRODUCT(OFFSET(Data!I$1,$G32,,16),OFFSET(Data!I$1,$G32+16,,16))+SUMPRODUCT(OFFSET(Data!I$1,$G32+32,,16),OFFSET(Data!I$1,$G32+48,,16)))/(SUMPRODUCT(OFFSET(Data!I$1,$G32,,16),OFFSET(Data!I$1,$G32,,16))+SUMPRODUCT(OFFSET(Data!I$1,$G32+32,,16),OFFSET(Data!I$1,$G32+32,,16))),"")</f>
        <v/>
      </c>
      <c r="J32" s="301" t="str">
        <f ca="1">IF($F32&gt;1,(SUMPRODUCT(OFFSET(Data!J$1,$G32,,16),OFFSET(Data!J$1,$G32+16,,16))+SUMPRODUCT(OFFSET(Data!J$1,$G32+32,,16),OFFSET(Data!J$1,$G32+48,,16)))/(SUMPRODUCT(OFFSET(Data!J$1,$G32,,16),OFFSET(Data!J$1,$G32,,16))+SUMPRODUCT(OFFSET(Data!J$1,$G32+32,,16),OFFSET(Data!J$1,$G32+32,,16))),"")</f>
        <v/>
      </c>
      <c r="K32" s="301" t="str">
        <f ca="1">IF($F32&gt;1,(SUMPRODUCT(OFFSET(Data!K$1,$G32,,16),OFFSET(Data!K$1,$G32+16,,16))+SUMPRODUCT(OFFSET(Data!K$1,$G32+32,,16),OFFSET(Data!K$1,$G32+48,,16)))/(SUMPRODUCT(OFFSET(Data!K$1,$G32,,16),OFFSET(Data!K$1,$G32,,16))+SUMPRODUCT(OFFSET(Data!K$1,$G32+32,,16),OFFSET(Data!K$1,$G32+32,,16))),"")</f>
        <v/>
      </c>
      <c r="L32" s="301" t="str">
        <f ca="1">IF($F32&gt;1,(SUMPRODUCT(OFFSET(Data!L$1,$G32,,16),OFFSET(Data!L$1,$G32+16,,16))+SUMPRODUCT(OFFSET(Data!L$1,$G32+32,,16),OFFSET(Data!L$1,$G32+48,,16)))/(SUMPRODUCT(OFFSET(Data!L$1,$G32,,16),OFFSET(Data!L$1,$G32,,16))+SUMPRODUCT(OFFSET(Data!L$1,$G32+32,,16),OFFSET(Data!L$1,$G32+32,,16))),"")</f>
        <v/>
      </c>
      <c r="M32" s="301">
        <f t="shared" ca="1" si="3"/>
        <v>0</v>
      </c>
      <c r="N32" t="str">
        <f ca="1">IF($F32&gt;2,SUMPRODUCT(OFFSET(Data!$H$1,$G32+32,,32),OFFSET(Data!$H$1,$G32+64,,32)),"")</f>
        <v/>
      </c>
      <c r="O32" t="str">
        <f ca="1">IF($F32&gt;2,SUMPRODUCT(OFFSET(Data!$H$1,$G32,,32),OFFSET(Data!$H$1,$G32+64,,32)),"")</f>
        <v/>
      </c>
      <c r="P32" s="350" t="str">
        <f ca="1">IF($F32&gt;1,INDEX(LINEST(OFFSET(Data!H$1,$G32,,16),OFFSET(Data!H$1,$G32+16,,16),1,1),3,1),"")</f>
        <v/>
      </c>
      <c r="Q32" s="350" t="str">
        <f ca="1">IF($F32&gt;1,INDEX(LINEST(OFFSET(Data!I$1,$G32,,16),OFFSET(Data!I$1,$G32+16,,16),1,1),3,1),"")</f>
        <v/>
      </c>
      <c r="R32" s="350" t="str">
        <f ca="1">IF($F32&gt;1,INDEX(LINEST(OFFSET(Data!J$1,$G32,,16),OFFSET(Data!J$1,$G32+16,,16),1,1),3,1),"")</f>
        <v/>
      </c>
      <c r="S32" s="350" t="str">
        <f ca="1">IF($F32&gt;1,INDEX(LINEST(OFFSET(Data!K$1,$G32,,16),OFFSET(Data!K$1,$G32+16,,16),1,1),3,1),"")</f>
        <v/>
      </c>
      <c r="T32" s="350" t="str">
        <f ca="1">IF($F32&gt;1,INDEX(LINEST(OFFSET(Data!L$1,$G32,,16),OFFSET(Data!L$1,$G32+16,,16),1,1),3,1),"")</f>
        <v/>
      </c>
      <c r="U32" s="348" t="str">
        <f t="shared" si="1"/>
        <v/>
      </c>
      <c r="V32" s="347" t="str">
        <f>IF(ISERROR(VLOOKUP($C32,Dates!$A:$C,1,FALSE)),"",VLOOKUP($C32,Dates!$A:$C,MATCH(V$1,Dates!$A$1:$C$1,0),FALSE))</f>
        <v/>
      </c>
      <c r="W32" s="347" t="str">
        <f>IF(ISERROR(VLOOKUP($C32,Dates!$A:$C,1,FALSE)),"",VLOOKUP($C32,Dates!$A:$C,MATCH(W$1,Dates!$A$1:$C$1,0),FALSE))</f>
        <v/>
      </c>
      <c r="X32" s="347"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301" t="str">
        <f ca="1">IF($F33&gt;1,(SUMPRODUCT(OFFSET(Data!H$1,$G33,,16),OFFSET(Data!H$1,$G33+16,,16))+SUMPRODUCT(OFFSET(Data!H$1,$G33+32,,16),OFFSET(Data!H$1,$G33+48,,16)))/(SUMPRODUCT(OFFSET(Data!H$1,$G33,,16),OFFSET(Data!H$1,$G33,,16))+SUMPRODUCT(OFFSET(Data!H$1,$G33+32,,16),OFFSET(Data!H$1,$G33+32,,16))),"")</f>
        <v/>
      </c>
      <c r="I33" s="301" t="str">
        <f ca="1">IF($F33&gt;1,(SUMPRODUCT(OFFSET(Data!I$1,$G33,,16),OFFSET(Data!I$1,$G33+16,,16))+SUMPRODUCT(OFFSET(Data!I$1,$G33+32,,16),OFFSET(Data!I$1,$G33+48,,16)))/(SUMPRODUCT(OFFSET(Data!I$1,$G33,,16),OFFSET(Data!I$1,$G33,,16))+SUMPRODUCT(OFFSET(Data!I$1,$G33+32,,16),OFFSET(Data!I$1,$G33+32,,16))),"")</f>
        <v/>
      </c>
      <c r="J33" s="301" t="str">
        <f ca="1">IF($F33&gt;1,(SUMPRODUCT(OFFSET(Data!J$1,$G33,,16),OFFSET(Data!J$1,$G33+16,,16))+SUMPRODUCT(OFFSET(Data!J$1,$G33+32,,16),OFFSET(Data!J$1,$G33+48,,16)))/(SUMPRODUCT(OFFSET(Data!J$1,$G33,,16),OFFSET(Data!J$1,$G33,,16))+SUMPRODUCT(OFFSET(Data!J$1,$G33+32,,16),OFFSET(Data!J$1,$G33+32,,16))),"")</f>
        <v/>
      </c>
      <c r="K33" s="301" t="str">
        <f ca="1">IF($F33&gt;1,(SUMPRODUCT(OFFSET(Data!K$1,$G33,,16),OFFSET(Data!K$1,$G33+16,,16))+SUMPRODUCT(OFFSET(Data!K$1,$G33+32,,16),OFFSET(Data!K$1,$G33+48,,16)))/(SUMPRODUCT(OFFSET(Data!K$1,$G33,,16),OFFSET(Data!K$1,$G33,,16))+SUMPRODUCT(OFFSET(Data!K$1,$G33+32,,16),OFFSET(Data!K$1,$G33+32,,16))),"")</f>
        <v/>
      </c>
      <c r="L33" s="301" t="str">
        <f ca="1">IF($F33&gt;1,(SUMPRODUCT(OFFSET(Data!L$1,$G33,,16),OFFSET(Data!L$1,$G33+16,,16))+SUMPRODUCT(OFFSET(Data!L$1,$G33+32,,16),OFFSET(Data!L$1,$G33+48,,16)))/(SUMPRODUCT(OFFSET(Data!L$1,$G33,,16),OFFSET(Data!L$1,$G33,,16))+SUMPRODUCT(OFFSET(Data!L$1,$G33+32,,16),OFFSET(Data!L$1,$G33+32,,16))),"")</f>
        <v/>
      </c>
      <c r="M33" s="301">
        <f t="shared" ca="1" si="3"/>
        <v>0</v>
      </c>
      <c r="N33" t="str">
        <f ca="1">IF($F33&gt;2,SUMPRODUCT(OFFSET(Data!$H$1,$G33+32,,32),OFFSET(Data!$H$1,$G33+64,,32)),"")</f>
        <v/>
      </c>
      <c r="O33" t="str">
        <f ca="1">IF($F33&gt;2,SUMPRODUCT(OFFSET(Data!$H$1,$G33,,32),OFFSET(Data!$H$1,$G33+64,,32)),"")</f>
        <v/>
      </c>
      <c r="P33" s="350" t="str">
        <f ca="1">IF($F33&gt;1,INDEX(LINEST(OFFSET(Data!H$1,$G33,,16),OFFSET(Data!H$1,$G33+16,,16),1,1),3,1),"")</f>
        <v/>
      </c>
      <c r="Q33" s="350" t="str">
        <f ca="1">IF($F33&gt;1,INDEX(LINEST(OFFSET(Data!I$1,$G33,,16),OFFSET(Data!I$1,$G33+16,,16),1,1),3,1),"")</f>
        <v/>
      </c>
      <c r="R33" s="350" t="str">
        <f ca="1">IF($F33&gt;1,INDEX(LINEST(OFFSET(Data!J$1,$G33,,16),OFFSET(Data!J$1,$G33+16,,16),1,1),3,1),"")</f>
        <v/>
      </c>
      <c r="S33" s="350" t="str">
        <f ca="1">IF($F33&gt;1,INDEX(LINEST(OFFSET(Data!K$1,$G33,,16),OFFSET(Data!K$1,$G33+16,,16),1,1),3,1),"")</f>
        <v/>
      </c>
      <c r="T33" s="350" t="str">
        <f ca="1">IF($F33&gt;1,INDEX(LINEST(OFFSET(Data!L$1,$G33,,16),OFFSET(Data!L$1,$G33+16,,16),1,1),3,1),"")</f>
        <v/>
      </c>
      <c r="U33" s="348" t="str">
        <f t="shared" si="1"/>
        <v/>
      </c>
      <c r="V33" s="347" t="str">
        <f>IF(ISERROR(VLOOKUP($C33,Dates!$A:$C,1,FALSE)),"",VLOOKUP($C33,Dates!$A:$C,MATCH(V$1,Dates!$A$1:$C$1,0),FALSE))</f>
        <v/>
      </c>
      <c r="W33" s="347" t="str">
        <f>IF(ISERROR(VLOOKUP($C33,Dates!$A:$C,1,FALSE)),"",VLOOKUP($C33,Dates!$A:$C,MATCH(W$1,Dates!$A$1:$C$1,0),FALSE))</f>
        <v/>
      </c>
      <c r="X33" s="347"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301">
        <f ca="1">IF($F34&gt;1,(SUMPRODUCT(OFFSET(Data!H$1,$G34,,16),OFFSET(Data!H$1,$G34+16,,16))+SUMPRODUCT(OFFSET(Data!H$1,$G34+32,,16),OFFSET(Data!H$1,$G34+48,,16)))/(SUMPRODUCT(OFFSET(Data!H$1,$G34,,16),OFFSET(Data!H$1,$G34,,16))+SUMPRODUCT(OFFSET(Data!H$1,$G34+32,,16),OFFSET(Data!H$1,$G34+32,,16))),"")</f>
        <v>0</v>
      </c>
      <c r="I34" s="301">
        <f ca="1">IF($F34&gt;1,(SUMPRODUCT(OFFSET(Data!I$1,$G34,,16),OFFSET(Data!I$1,$G34+16,,16))+SUMPRODUCT(OFFSET(Data!I$1,$G34+32,,16),OFFSET(Data!I$1,$G34+48,,16)))/(SUMPRODUCT(OFFSET(Data!I$1,$G34,,16),OFFSET(Data!I$1,$G34,,16))+SUMPRODUCT(OFFSET(Data!I$1,$G34+32,,16),OFFSET(Data!I$1,$G34+32,,16))),"")</f>
        <v>0</v>
      </c>
      <c r="J34" s="301">
        <f ca="1">IF($F34&gt;1,(SUMPRODUCT(OFFSET(Data!J$1,$G34,,16),OFFSET(Data!J$1,$G34+16,,16))+SUMPRODUCT(OFFSET(Data!J$1,$G34+32,,16),OFFSET(Data!J$1,$G34+48,,16)))/(SUMPRODUCT(OFFSET(Data!J$1,$G34,,16),OFFSET(Data!J$1,$G34,,16))+SUMPRODUCT(OFFSET(Data!J$1,$G34+32,,16),OFFSET(Data!J$1,$G34+32,,16))),"")</f>
        <v>0</v>
      </c>
      <c r="K34" s="301">
        <f ca="1">IF($F34&gt;1,(SUMPRODUCT(OFFSET(Data!K$1,$G34,,16),OFFSET(Data!K$1,$G34+16,,16))+SUMPRODUCT(OFFSET(Data!K$1,$G34+32,,16),OFFSET(Data!K$1,$G34+48,,16)))/(SUMPRODUCT(OFFSET(Data!K$1,$G34,,16),OFFSET(Data!K$1,$G34,,16))+SUMPRODUCT(OFFSET(Data!K$1,$G34+32,,16),OFFSET(Data!K$1,$G34+32,,16))),"")</f>
        <v>0</v>
      </c>
      <c r="L34" s="301">
        <f ca="1">IF($F34&gt;1,(SUMPRODUCT(OFFSET(Data!L$1,$G34,,16),OFFSET(Data!L$1,$G34+16,,16))+SUMPRODUCT(OFFSET(Data!L$1,$G34+32,,16),OFFSET(Data!L$1,$G34+48,,16)))/(SUMPRODUCT(OFFSET(Data!L$1,$G34,,16),OFFSET(Data!L$1,$G34,,16))+SUMPRODUCT(OFFSET(Data!L$1,$G34+32,,16),OFFSET(Data!L$1,$G34+32,,16))),"")</f>
        <v>0</v>
      </c>
      <c r="M34" s="301">
        <f t="shared" ca="1" si="3"/>
        <v>0</v>
      </c>
      <c r="N34" t="str">
        <f ca="1">IF($F34&gt;2,SUMPRODUCT(OFFSET(Data!$H$1,$G34+32,,32),OFFSET(Data!$H$1,$G34+64,,32)),"")</f>
        <v/>
      </c>
      <c r="O34" t="str">
        <f ca="1">IF($F34&gt;2,SUMPRODUCT(OFFSET(Data!$H$1,$G34,,32),OFFSET(Data!$H$1,$G34+64,,32)),"")</f>
        <v/>
      </c>
      <c r="P34" s="350">
        <f ca="1">IF($F34&gt;1,INDEX(LINEST(OFFSET(Data!H$1,$G34,,16),OFFSET(Data!H$1,$G34+16,,16),1,1),3,1),"")</f>
        <v>0.11564103667369439</v>
      </c>
      <c r="Q34" s="350">
        <f ca="1">IF($F34&gt;1,INDEX(LINEST(OFFSET(Data!I$1,$G34,,16),OFFSET(Data!I$1,$G34+16,,16),1,1),3,1),"")</f>
        <v>8.3092425345906329E-2</v>
      </c>
      <c r="R34" s="350">
        <f ca="1">IF($F34&gt;1,INDEX(LINEST(OFFSET(Data!J$1,$G34,,16),OFFSET(Data!J$1,$G34+16,,16),1,1),3,1),"")</f>
        <v>5.2711478451547479E-2</v>
      </c>
      <c r="S34" s="350">
        <f ca="1">IF($F34&gt;1,INDEX(LINEST(OFFSET(Data!K$1,$G34,,16),OFFSET(Data!K$1,$G34+16,,16),1,1),3,1),"")</f>
        <v>5.1428571428571421E-2</v>
      </c>
      <c r="T34" s="350">
        <f ca="1">IF($F34&gt;1,INDEX(LINEST(OFFSET(Data!L$1,$G34,,16),OFFSET(Data!L$1,$G34+16,,16),1,1),3,1),"")</f>
        <v>0.11297071129707111</v>
      </c>
      <c r="U34" s="348" t="b">
        <f t="shared" si="1"/>
        <v>0</v>
      </c>
      <c r="V34" s="347">
        <f>IF(ISERROR(VLOOKUP($C34,Dates!$A:$C,1,FALSE)),"",VLOOKUP($C34,Dates!$A:$C,MATCH(V$1,Dates!$A$1:$C$1,0),FALSE))</f>
        <v>41725</v>
      </c>
      <c r="W34" s="347">
        <f>IF(ISERROR(VLOOKUP($C34,Dates!$A:$C,1,FALSE)),"",VLOOKUP($C34,Dates!$A:$C,MATCH(W$1,Dates!$A$1:$C$1,0),FALSE))</f>
        <v>42456</v>
      </c>
      <c r="X34" s="347" t="e">
        <f>IF(ISERROR(VLOOKUP($C34,Dates!$A:$C,1,FALSE)),"",VLOOKUP($C34,Dates!$A:$C,MATCH(X$1,Dates!$A$1:$C$1,0),FALSE))</f>
        <v>#N/A</v>
      </c>
      <c r="Z34" s="66" t="s">
        <v>1157</v>
      </c>
    </row>
    <row r="35" spans="1:26" x14ac:dyDescent="0.25">
      <c r="A35">
        <v>134</v>
      </c>
      <c r="B35" t="s">
        <v>65</v>
      </c>
      <c r="C35" t="str">
        <f t="shared" si="2"/>
        <v>134AM</v>
      </c>
      <c r="E35" t="e">
        <f t="shared" si="4"/>
        <v>#N/A</v>
      </c>
      <c r="F35">
        <f>IF(MOD(COUNTIF(Data!$T:$T,"="&amp;C35),32)=0,COUNTIF(Data!$T:$T,"="&amp;C35)/32,"_"&amp;COUNTIF(Data!$T:$T,"="&amp;C35))</f>
        <v>0</v>
      </c>
      <c r="G35" t="e">
        <f>MATCH(C35,Data!T:T,0)-1</f>
        <v>#N/A</v>
      </c>
      <c r="H35" s="301" t="str">
        <f ca="1">IF($F35&gt;1,(SUMPRODUCT(OFFSET(Data!H$1,$G35,,16),OFFSET(Data!H$1,$G35+16,,16))+SUMPRODUCT(OFFSET(Data!H$1,$G35+32,,16),OFFSET(Data!H$1,$G35+48,,16)))/(SUMPRODUCT(OFFSET(Data!H$1,$G35,,16),OFFSET(Data!H$1,$G35,,16))+SUMPRODUCT(OFFSET(Data!H$1,$G35+32,,16),OFFSET(Data!H$1,$G35+32,,16))),"")</f>
        <v/>
      </c>
      <c r="I35" s="301" t="str">
        <f ca="1">IF($F35&gt;1,(SUMPRODUCT(OFFSET(Data!I$1,$G35,,16),OFFSET(Data!I$1,$G35+16,,16))+SUMPRODUCT(OFFSET(Data!I$1,$G35+32,,16),OFFSET(Data!I$1,$G35+48,,16)))/(SUMPRODUCT(OFFSET(Data!I$1,$G35,,16),OFFSET(Data!I$1,$G35,,16))+SUMPRODUCT(OFFSET(Data!I$1,$G35+32,,16),OFFSET(Data!I$1,$G35+32,,16))),"")</f>
        <v/>
      </c>
      <c r="J35" s="301" t="str">
        <f ca="1">IF($F35&gt;1,(SUMPRODUCT(OFFSET(Data!J$1,$G35,,16),OFFSET(Data!J$1,$G35+16,,16))+SUMPRODUCT(OFFSET(Data!J$1,$G35+32,,16),OFFSET(Data!J$1,$G35+48,,16)))/(SUMPRODUCT(OFFSET(Data!J$1,$G35,,16),OFFSET(Data!J$1,$G35,,16))+SUMPRODUCT(OFFSET(Data!J$1,$G35+32,,16),OFFSET(Data!J$1,$G35+32,,16))),"")</f>
        <v/>
      </c>
      <c r="K35" s="301" t="str">
        <f ca="1">IF($F35&gt;1,(SUMPRODUCT(OFFSET(Data!K$1,$G35,,16),OFFSET(Data!K$1,$G35+16,,16))+SUMPRODUCT(OFFSET(Data!K$1,$G35+32,,16),OFFSET(Data!K$1,$G35+48,,16)))/(SUMPRODUCT(OFFSET(Data!K$1,$G35,,16),OFFSET(Data!K$1,$G35,,16))+SUMPRODUCT(OFFSET(Data!K$1,$G35+32,,16),OFFSET(Data!K$1,$G35+32,,16))),"")</f>
        <v/>
      </c>
      <c r="L35" s="301" t="str">
        <f ca="1">IF($F35&gt;1,(SUMPRODUCT(OFFSET(Data!L$1,$G35,,16),OFFSET(Data!L$1,$G35+16,,16))+SUMPRODUCT(OFFSET(Data!L$1,$G35+32,,16),OFFSET(Data!L$1,$G35+48,,16)))/(SUMPRODUCT(OFFSET(Data!L$1,$G35,,16),OFFSET(Data!L$1,$G35,,16))+SUMPRODUCT(OFFSET(Data!L$1,$G35+32,,16),OFFSET(Data!L$1,$G35+32,,16))),"")</f>
        <v/>
      </c>
      <c r="M35" s="301">
        <f t="shared" ca="1" si="3"/>
        <v>0</v>
      </c>
      <c r="N35" t="str">
        <f ca="1">IF($F35&gt;2,SUMPRODUCT(OFFSET(Data!$H$1,$G35+32,,32),OFFSET(Data!$H$1,$G35+64,,32)),"")</f>
        <v/>
      </c>
      <c r="O35" t="str">
        <f ca="1">IF($F35&gt;2,SUMPRODUCT(OFFSET(Data!$H$1,$G35,,32),OFFSET(Data!$H$1,$G35+64,,32)),"")</f>
        <v/>
      </c>
      <c r="P35" s="350" t="str">
        <f ca="1">IF($F35&gt;1,INDEX(LINEST(OFFSET(Data!H$1,$G35,,16),OFFSET(Data!H$1,$G35+16,,16),1,1),3,1),"")</f>
        <v/>
      </c>
      <c r="Q35" s="350" t="str">
        <f ca="1">IF($F35&gt;1,INDEX(LINEST(OFFSET(Data!I$1,$G35,,16),OFFSET(Data!I$1,$G35+16,,16),1,1),3,1),"")</f>
        <v/>
      </c>
      <c r="R35" s="350" t="str">
        <f ca="1">IF($F35&gt;1,INDEX(LINEST(OFFSET(Data!J$1,$G35,,16),OFFSET(Data!J$1,$G35+16,,16),1,1),3,1),"")</f>
        <v/>
      </c>
      <c r="S35" s="350" t="str">
        <f ca="1">IF($F35&gt;1,INDEX(LINEST(OFFSET(Data!K$1,$G35,,16),OFFSET(Data!K$1,$G35+16,,16),1,1),3,1),"")</f>
        <v/>
      </c>
      <c r="T35" s="350" t="str">
        <f ca="1">IF($F35&gt;1,INDEX(LINEST(OFFSET(Data!L$1,$G35,,16),OFFSET(Data!L$1,$G35+16,,16),1,1),3,1),"")</f>
        <v/>
      </c>
      <c r="U35" s="348" t="str">
        <f t="shared" si="1"/>
        <v/>
      </c>
      <c r="V35" s="347" t="str">
        <f>IF(ISERROR(VLOOKUP($C35,Dates!$A:$C,1,FALSE)),"",VLOOKUP($C35,Dates!$A:$C,MATCH(V$1,Dates!$A$1:$C$1,0),FALSE))</f>
        <v/>
      </c>
      <c r="W35" s="347" t="str">
        <f>IF(ISERROR(VLOOKUP($C35,Dates!$A:$C,1,FALSE)),"",VLOOKUP($C35,Dates!$A:$C,MATCH(W$1,Dates!$A$1:$C$1,0),FALSE))</f>
        <v/>
      </c>
      <c r="X35" s="347"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301" t="str">
        <f ca="1">IF($F36&gt;1,(SUMPRODUCT(OFFSET(Data!H$1,$G36,,16),OFFSET(Data!H$1,$G36+16,,16))+SUMPRODUCT(OFFSET(Data!H$1,$G36+32,,16),OFFSET(Data!H$1,$G36+48,,16)))/(SUMPRODUCT(OFFSET(Data!H$1,$G36,,16),OFFSET(Data!H$1,$G36,,16))+SUMPRODUCT(OFFSET(Data!H$1,$G36+32,,16),OFFSET(Data!H$1,$G36+32,,16))),"")</f>
        <v/>
      </c>
      <c r="I36" s="301" t="str">
        <f ca="1">IF($F36&gt;1,(SUMPRODUCT(OFFSET(Data!I$1,$G36,,16),OFFSET(Data!I$1,$G36+16,,16))+SUMPRODUCT(OFFSET(Data!I$1,$G36+32,,16),OFFSET(Data!I$1,$G36+48,,16)))/(SUMPRODUCT(OFFSET(Data!I$1,$G36,,16),OFFSET(Data!I$1,$G36,,16))+SUMPRODUCT(OFFSET(Data!I$1,$G36+32,,16),OFFSET(Data!I$1,$G36+32,,16))),"")</f>
        <v/>
      </c>
      <c r="J36" s="301" t="str">
        <f ca="1">IF($F36&gt;1,(SUMPRODUCT(OFFSET(Data!J$1,$G36,,16),OFFSET(Data!J$1,$G36+16,,16))+SUMPRODUCT(OFFSET(Data!J$1,$G36+32,,16),OFFSET(Data!J$1,$G36+48,,16)))/(SUMPRODUCT(OFFSET(Data!J$1,$G36,,16),OFFSET(Data!J$1,$G36,,16))+SUMPRODUCT(OFFSET(Data!J$1,$G36+32,,16),OFFSET(Data!J$1,$G36+32,,16))),"")</f>
        <v/>
      </c>
      <c r="K36" s="301" t="str">
        <f ca="1">IF($F36&gt;1,(SUMPRODUCT(OFFSET(Data!K$1,$G36,,16),OFFSET(Data!K$1,$G36+16,,16))+SUMPRODUCT(OFFSET(Data!K$1,$G36+32,,16),OFFSET(Data!K$1,$G36+48,,16)))/(SUMPRODUCT(OFFSET(Data!K$1,$G36,,16),OFFSET(Data!K$1,$G36,,16))+SUMPRODUCT(OFFSET(Data!K$1,$G36+32,,16),OFFSET(Data!K$1,$G36+32,,16))),"")</f>
        <v/>
      </c>
      <c r="L36" s="301" t="str">
        <f ca="1">IF($F36&gt;1,(SUMPRODUCT(OFFSET(Data!L$1,$G36,,16),OFFSET(Data!L$1,$G36+16,,16))+SUMPRODUCT(OFFSET(Data!L$1,$G36+32,,16),OFFSET(Data!L$1,$G36+48,,16)))/(SUMPRODUCT(OFFSET(Data!L$1,$G36,,16),OFFSET(Data!L$1,$G36,,16))+SUMPRODUCT(OFFSET(Data!L$1,$G36+32,,16),OFFSET(Data!L$1,$G36+32,,16))),"")</f>
        <v/>
      </c>
      <c r="M36" s="301">
        <f t="shared" ca="1" si="3"/>
        <v>0</v>
      </c>
      <c r="N36" t="str">
        <f ca="1">IF($F36&gt;2,SUMPRODUCT(OFFSET(Data!$H$1,$G36+32,,32),OFFSET(Data!$H$1,$G36+64,,32)),"")</f>
        <v/>
      </c>
      <c r="O36" t="str">
        <f ca="1">IF($F36&gt;2,SUMPRODUCT(OFFSET(Data!$H$1,$G36,,32),OFFSET(Data!$H$1,$G36+64,,32)),"")</f>
        <v/>
      </c>
      <c r="P36" s="350" t="str">
        <f ca="1">IF($F36&gt;1,INDEX(LINEST(OFFSET(Data!H$1,$G36,,16),OFFSET(Data!H$1,$G36+16,,16),1,1),3,1),"")</f>
        <v/>
      </c>
      <c r="Q36" s="350" t="str">
        <f ca="1">IF($F36&gt;1,INDEX(LINEST(OFFSET(Data!I$1,$G36,,16),OFFSET(Data!I$1,$G36+16,,16),1,1),3,1),"")</f>
        <v/>
      </c>
      <c r="R36" s="350" t="str">
        <f ca="1">IF($F36&gt;1,INDEX(LINEST(OFFSET(Data!J$1,$G36,,16),OFFSET(Data!J$1,$G36+16,,16),1,1),3,1),"")</f>
        <v/>
      </c>
      <c r="S36" s="350" t="str">
        <f ca="1">IF($F36&gt;1,INDEX(LINEST(OFFSET(Data!K$1,$G36,,16),OFFSET(Data!K$1,$G36+16,,16),1,1),3,1),"")</f>
        <v/>
      </c>
      <c r="T36" s="350" t="str">
        <f ca="1">IF($F36&gt;1,INDEX(LINEST(OFFSET(Data!L$1,$G36,,16),OFFSET(Data!L$1,$G36+16,,16),1,1),3,1),"")</f>
        <v/>
      </c>
      <c r="U36" s="348" t="str">
        <f t="shared" si="1"/>
        <v/>
      </c>
      <c r="V36" s="347" t="str">
        <f>IF(ISERROR(VLOOKUP($C36,Dates!$A:$C,1,FALSE)),"",VLOOKUP($C36,Dates!$A:$C,MATCH(V$1,Dates!$A$1:$C$1,0),FALSE))</f>
        <v/>
      </c>
      <c r="W36" s="347" t="str">
        <f>IF(ISERROR(VLOOKUP($C36,Dates!$A:$C,1,FALSE)),"",VLOOKUP($C36,Dates!$A:$C,MATCH(W$1,Dates!$A$1:$C$1,0),FALSE))</f>
        <v/>
      </c>
      <c r="X36" s="347"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301" t="str">
        <f ca="1">IF($F37&gt;1,(SUMPRODUCT(OFFSET(Data!H$1,$G37,,16),OFFSET(Data!H$1,$G37+16,,16))+SUMPRODUCT(OFFSET(Data!H$1,$G37+32,,16),OFFSET(Data!H$1,$G37+48,,16)))/(SUMPRODUCT(OFFSET(Data!H$1,$G37,,16),OFFSET(Data!H$1,$G37,,16))+SUMPRODUCT(OFFSET(Data!H$1,$G37+32,,16),OFFSET(Data!H$1,$G37+32,,16))),"")</f>
        <v/>
      </c>
      <c r="I37" s="301" t="str">
        <f ca="1">IF($F37&gt;1,(SUMPRODUCT(OFFSET(Data!I$1,$G37,,16),OFFSET(Data!I$1,$G37+16,,16))+SUMPRODUCT(OFFSET(Data!I$1,$G37+32,,16),OFFSET(Data!I$1,$G37+48,,16)))/(SUMPRODUCT(OFFSET(Data!I$1,$G37,,16),OFFSET(Data!I$1,$G37,,16))+SUMPRODUCT(OFFSET(Data!I$1,$G37+32,,16),OFFSET(Data!I$1,$G37+32,,16))),"")</f>
        <v/>
      </c>
      <c r="J37" s="301" t="str">
        <f ca="1">IF($F37&gt;1,(SUMPRODUCT(OFFSET(Data!J$1,$G37,,16),OFFSET(Data!J$1,$G37+16,,16))+SUMPRODUCT(OFFSET(Data!J$1,$G37+32,,16),OFFSET(Data!J$1,$G37+48,,16)))/(SUMPRODUCT(OFFSET(Data!J$1,$G37,,16),OFFSET(Data!J$1,$G37,,16))+SUMPRODUCT(OFFSET(Data!J$1,$G37+32,,16),OFFSET(Data!J$1,$G37+32,,16))),"")</f>
        <v/>
      </c>
      <c r="K37" s="301" t="str">
        <f ca="1">IF($F37&gt;1,(SUMPRODUCT(OFFSET(Data!K$1,$G37,,16),OFFSET(Data!K$1,$G37+16,,16))+SUMPRODUCT(OFFSET(Data!K$1,$G37+32,,16),OFFSET(Data!K$1,$G37+48,,16)))/(SUMPRODUCT(OFFSET(Data!K$1,$G37,,16),OFFSET(Data!K$1,$G37,,16))+SUMPRODUCT(OFFSET(Data!K$1,$G37+32,,16),OFFSET(Data!K$1,$G37+32,,16))),"")</f>
        <v/>
      </c>
      <c r="L37" s="301" t="str">
        <f ca="1">IF($F37&gt;1,(SUMPRODUCT(OFFSET(Data!L$1,$G37,,16),OFFSET(Data!L$1,$G37+16,,16))+SUMPRODUCT(OFFSET(Data!L$1,$G37+32,,16),OFFSET(Data!L$1,$G37+48,,16)))/(SUMPRODUCT(OFFSET(Data!L$1,$G37,,16),OFFSET(Data!L$1,$G37,,16))+SUMPRODUCT(OFFSET(Data!L$1,$G37+32,,16),OFFSET(Data!L$1,$G37+32,,16))),"")</f>
        <v/>
      </c>
      <c r="M37" s="301">
        <f t="shared" ca="1" si="3"/>
        <v>0</v>
      </c>
      <c r="N37" t="str">
        <f ca="1">IF($F37&gt;2,SUMPRODUCT(OFFSET(Data!$H$1,$G37+32,,32),OFFSET(Data!$H$1,$G37+64,,32)),"")</f>
        <v/>
      </c>
      <c r="O37" t="str">
        <f ca="1">IF($F37&gt;2,SUMPRODUCT(OFFSET(Data!$H$1,$G37,,32),OFFSET(Data!$H$1,$G37+64,,32)),"")</f>
        <v/>
      </c>
      <c r="P37" s="350" t="str">
        <f ca="1">IF($F37&gt;1,INDEX(LINEST(OFFSET(Data!H$1,$G37,,16),OFFSET(Data!H$1,$G37+16,,16),1,1),3,1),"")</f>
        <v/>
      </c>
      <c r="Q37" s="350" t="str">
        <f ca="1">IF($F37&gt;1,INDEX(LINEST(OFFSET(Data!I$1,$G37,,16),OFFSET(Data!I$1,$G37+16,,16),1,1),3,1),"")</f>
        <v/>
      </c>
      <c r="R37" s="350" t="str">
        <f ca="1">IF($F37&gt;1,INDEX(LINEST(OFFSET(Data!J$1,$G37,,16),OFFSET(Data!J$1,$G37+16,,16),1,1),3,1),"")</f>
        <v/>
      </c>
      <c r="S37" s="350" t="str">
        <f ca="1">IF($F37&gt;1,INDEX(LINEST(OFFSET(Data!K$1,$G37,,16),OFFSET(Data!K$1,$G37+16,,16),1,1),3,1),"")</f>
        <v/>
      </c>
      <c r="T37" s="350" t="str">
        <f ca="1">IF($F37&gt;1,INDEX(LINEST(OFFSET(Data!L$1,$G37,,16),OFFSET(Data!L$1,$G37+16,,16),1,1),3,1),"")</f>
        <v/>
      </c>
      <c r="U37" s="348" t="str">
        <f t="shared" si="1"/>
        <v/>
      </c>
      <c r="V37" s="347" t="str">
        <f>IF(ISERROR(VLOOKUP($C37,Dates!$A:$C,1,FALSE)),"",VLOOKUP($C37,Dates!$A:$C,MATCH(V$1,Dates!$A$1:$C$1,0),FALSE))</f>
        <v/>
      </c>
      <c r="W37" s="347" t="str">
        <f>IF(ISERROR(VLOOKUP($C37,Dates!$A:$C,1,FALSE)),"",VLOOKUP($C37,Dates!$A:$C,MATCH(W$1,Dates!$A$1:$C$1,0),FALSE))</f>
        <v/>
      </c>
      <c r="X37" s="347"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301" t="str">
        <f ca="1">IF($F38&gt;1,(SUMPRODUCT(OFFSET(Data!H$1,$G38,,16),OFFSET(Data!H$1,$G38+16,,16))+SUMPRODUCT(OFFSET(Data!H$1,$G38+32,,16),OFFSET(Data!H$1,$G38+48,,16)))/(SUMPRODUCT(OFFSET(Data!H$1,$G38,,16),OFFSET(Data!H$1,$G38,,16))+SUMPRODUCT(OFFSET(Data!H$1,$G38+32,,16),OFFSET(Data!H$1,$G38+32,,16))),"")</f>
        <v/>
      </c>
      <c r="I38" s="301" t="str">
        <f ca="1">IF($F38&gt;1,(SUMPRODUCT(OFFSET(Data!I$1,$G38,,16),OFFSET(Data!I$1,$G38+16,,16))+SUMPRODUCT(OFFSET(Data!I$1,$G38+32,,16),OFFSET(Data!I$1,$G38+48,,16)))/(SUMPRODUCT(OFFSET(Data!I$1,$G38,,16),OFFSET(Data!I$1,$G38,,16))+SUMPRODUCT(OFFSET(Data!I$1,$G38+32,,16),OFFSET(Data!I$1,$G38+32,,16))),"")</f>
        <v/>
      </c>
      <c r="J38" s="301" t="str">
        <f ca="1">IF($F38&gt;1,(SUMPRODUCT(OFFSET(Data!J$1,$G38,,16),OFFSET(Data!J$1,$G38+16,,16))+SUMPRODUCT(OFFSET(Data!J$1,$G38+32,,16),OFFSET(Data!J$1,$G38+48,,16)))/(SUMPRODUCT(OFFSET(Data!J$1,$G38,,16),OFFSET(Data!J$1,$G38,,16))+SUMPRODUCT(OFFSET(Data!J$1,$G38+32,,16),OFFSET(Data!J$1,$G38+32,,16))),"")</f>
        <v/>
      </c>
      <c r="K38" s="301" t="str">
        <f ca="1">IF($F38&gt;1,(SUMPRODUCT(OFFSET(Data!K$1,$G38,,16),OFFSET(Data!K$1,$G38+16,,16))+SUMPRODUCT(OFFSET(Data!K$1,$G38+32,,16),OFFSET(Data!K$1,$G38+48,,16)))/(SUMPRODUCT(OFFSET(Data!K$1,$G38,,16),OFFSET(Data!K$1,$G38,,16))+SUMPRODUCT(OFFSET(Data!K$1,$G38+32,,16),OFFSET(Data!K$1,$G38+32,,16))),"")</f>
        <v/>
      </c>
      <c r="L38" s="301" t="str">
        <f ca="1">IF($F38&gt;1,(SUMPRODUCT(OFFSET(Data!L$1,$G38,,16),OFFSET(Data!L$1,$G38+16,,16))+SUMPRODUCT(OFFSET(Data!L$1,$G38+32,,16),OFFSET(Data!L$1,$G38+48,,16)))/(SUMPRODUCT(OFFSET(Data!L$1,$G38,,16),OFFSET(Data!L$1,$G38,,16))+SUMPRODUCT(OFFSET(Data!L$1,$G38+32,,16),OFFSET(Data!L$1,$G38+32,,16))),"")</f>
        <v/>
      </c>
      <c r="M38" s="301">
        <f t="shared" ca="1" si="3"/>
        <v>0</v>
      </c>
      <c r="N38" t="str">
        <f ca="1">IF($F38&gt;2,SUMPRODUCT(OFFSET(Data!$H$1,$G38+32,,32),OFFSET(Data!$H$1,$G38+64,,32)),"")</f>
        <v/>
      </c>
      <c r="O38" t="str">
        <f ca="1">IF($F38&gt;2,SUMPRODUCT(OFFSET(Data!$H$1,$G38,,32),OFFSET(Data!$H$1,$G38+64,,32)),"")</f>
        <v/>
      </c>
      <c r="P38" s="350" t="str">
        <f ca="1">IF($F38&gt;1,INDEX(LINEST(OFFSET(Data!H$1,$G38,,16),OFFSET(Data!H$1,$G38+16,,16),1,1),3,1),"")</f>
        <v/>
      </c>
      <c r="Q38" s="350" t="str">
        <f ca="1">IF($F38&gt;1,INDEX(LINEST(OFFSET(Data!I$1,$G38,,16),OFFSET(Data!I$1,$G38+16,,16),1,1),3,1),"")</f>
        <v/>
      </c>
      <c r="R38" s="350" t="str">
        <f ca="1">IF($F38&gt;1,INDEX(LINEST(OFFSET(Data!J$1,$G38,,16),OFFSET(Data!J$1,$G38+16,,16),1,1),3,1),"")</f>
        <v/>
      </c>
      <c r="S38" s="350" t="str">
        <f ca="1">IF($F38&gt;1,INDEX(LINEST(OFFSET(Data!K$1,$G38,,16),OFFSET(Data!K$1,$G38+16,,16),1,1),3,1),"")</f>
        <v/>
      </c>
      <c r="T38" s="350" t="str">
        <f ca="1">IF($F38&gt;1,INDEX(LINEST(OFFSET(Data!L$1,$G38,,16),OFFSET(Data!L$1,$G38+16,,16),1,1),3,1),"")</f>
        <v/>
      </c>
      <c r="U38" s="348" t="str">
        <f t="shared" si="1"/>
        <v/>
      </c>
      <c r="V38" s="347" t="str">
        <f>IF(ISERROR(VLOOKUP($C38,Dates!$A:$C,1,FALSE)),"",VLOOKUP($C38,Dates!$A:$C,MATCH(V$1,Dates!$A$1:$C$1,0),FALSE))</f>
        <v/>
      </c>
      <c r="W38" s="347" t="str">
        <f>IF(ISERROR(VLOOKUP($C38,Dates!$A:$C,1,FALSE)),"",VLOOKUP($C38,Dates!$A:$C,MATCH(W$1,Dates!$A$1:$C$1,0),FALSE))</f>
        <v/>
      </c>
      <c r="X38" s="347"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301" t="str">
        <f ca="1">IF($F39&gt;1,(SUMPRODUCT(OFFSET(Data!H$1,$G39,,16),OFFSET(Data!H$1,$G39+16,,16))+SUMPRODUCT(OFFSET(Data!H$1,$G39+32,,16),OFFSET(Data!H$1,$G39+48,,16)))/(SUMPRODUCT(OFFSET(Data!H$1,$G39,,16),OFFSET(Data!H$1,$G39,,16))+SUMPRODUCT(OFFSET(Data!H$1,$G39+32,,16),OFFSET(Data!H$1,$G39+32,,16))),"")</f>
        <v/>
      </c>
      <c r="I39" s="301" t="str">
        <f ca="1">IF($F39&gt;1,(SUMPRODUCT(OFFSET(Data!I$1,$G39,,16),OFFSET(Data!I$1,$G39+16,,16))+SUMPRODUCT(OFFSET(Data!I$1,$G39+32,,16),OFFSET(Data!I$1,$G39+48,,16)))/(SUMPRODUCT(OFFSET(Data!I$1,$G39,,16),OFFSET(Data!I$1,$G39,,16))+SUMPRODUCT(OFFSET(Data!I$1,$G39+32,,16),OFFSET(Data!I$1,$G39+32,,16))),"")</f>
        <v/>
      </c>
      <c r="J39" s="301" t="str">
        <f ca="1">IF($F39&gt;1,(SUMPRODUCT(OFFSET(Data!J$1,$G39,,16),OFFSET(Data!J$1,$G39+16,,16))+SUMPRODUCT(OFFSET(Data!J$1,$G39+32,,16),OFFSET(Data!J$1,$G39+48,,16)))/(SUMPRODUCT(OFFSET(Data!J$1,$G39,,16),OFFSET(Data!J$1,$G39,,16))+SUMPRODUCT(OFFSET(Data!J$1,$G39+32,,16),OFFSET(Data!J$1,$G39+32,,16))),"")</f>
        <v/>
      </c>
      <c r="K39" s="301" t="str">
        <f ca="1">IF($F39&gt;1,(SUMPRODUCT(OFFSET(Data!K$1,$G39,,16),OFFSET(Data!K$1,$G39+16,,16))+SUMPRODUCT(OFFSET(Data!K$1,$G39+32,,16),OFFSET(Data!K$1,$G39+48,,16)))/(SUMPRODUCT(OFFSET(Data!K$1,$G39,,16),OFFSET(Data!K$1,$G39,,16))+SUMPRODUCT(OFFSET(Data!K$1,$G39+32,,16),OFFSET(Data!K$1,$G39+32,,16))),"")</f>
        <v/>
      </c>
      <c r="L39" s="301" t="str">
        <f ca="1">IF($F39&gt;1,(SUMPRODUCT(OFFSET(Data!L$1,$G39,,16),OFFSET(Data!L$1,$G39+16,,16))+SUMPRODUCT(OFFSET(Data!L$1,$G39+32,,16),OFFSET(Data!L$1,$G39+48,,16)))/(SUMPRODUCT(OFFSET(Data!L$1,$G39,,16),OFFSET(Data!L$1,$G39,,16))+SUMPRODUCT(OFFSET(Data!L$1,$G39+32,,16),OFFSET(Data!L$1,$G39+32,,16))),"")</f>
        <v/>
      </c>
      <c r="M39" s="301">
        <f t="shared" ca="1" si="3"/>
        <v>0</v>
      </c>
      <c r="N39" t="str">
        <f ca="1">IF($F39&gt;2,SUMPRODUCT(OFFSET(Data!$H$1,$G39+32,,32),OFFSET(Data!$H$1,$G39+64,,32)),"")</f>
        <v/>
      </c>
      <c r="O39" t="str">
        <f ca="1">IF($F39&gt;2,SUMPRODUCT(OFFSET(Data!$H$1,$G39,,32),OFFSET(Data!$H$1,$G39+64,,32)),"")</f>
        <v/>
      </c>
      <c r="P39" s="350" t="str">
        <f ca="1">IF($F39&gt;1,INDEX(LINEST(OFFSET(Data!H$1,$G39,,16),OFFSET(Data!H$1,$G39+16,,16),1,1),3,1),"")</f>
        <v/>
      </c>
      <c r="Q39" s="350" t="str">
        <f ca="1">IF($F39&gt;1,INDEX(LINEST(OFFSET(Data!I$1,$G39,,16),OFFSET(Data!I$1,$G39+16,,16),1,1),3,1),"")</f>
        <v/>
      </c>
      <c r="R39" s="350" t="str">
        <f ca="1">IF($F39&gt;1,INDEX(LINEST(OFFSET(Data!J$1,$G39,,16),OFFSET(Data!J$1,$G39+16,,16),1,1),3,1),"")</f>
        <v/>
      </c>
      <c r="S39" s="350" t="str">
        <f ca="1">IF($F39&gt;1,INDEX(LINEST(OFFSET(Data!K$1,$G39,,16),OFFSET(Data!K$1,$G39+16,,16),1,1),3,1),"")</f>
        <v/>
      </c>
      <c r="T39" s="350" t="str">
        <f ca="1">IF($F39&gt;1,INDEX(LINEST(OFFSET(Data!L$1,$G39,,16),OFFSET(Data!L$1,$G39+16,,16),1,1),3,1),"")</f>
        <v/>
      </c>
      <c r="U39" s="348" t="str">
        <f t="shared" si="1"/>
        <v/>
      </c>
      <c r="V39" s="347" t="str">
        <f>IF(ISERROR(VLOOKUP($C39,Dates!$A:$C,1,FALSE)),"",VLOOKUP($C39,Dates!$A:$C,MATCH(V$1,Dates!$A$1:$C$1,0),FALSE))</f>
        <v/>
      </c>
      <c r="W39" s="347" t="str">
        <f>IF(ISERROR(VLOOKUP($C39,Dates!$A:$C,1,FALSE)),"",VLOOKUP($C39,Dates!$A:$C,MATCH(W$1,Dates!$A$1:$C$1,0),FALSE))</f>
        <v/>
      </c>
      <c r="X39" s="347"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301" t="str">
        <f ca="1">IF($F40&gt;1,(SUMPRODUCT(OFFSET(Data!H$1,$G40,,16),OFFSET(Data!H$1,$G40+16,,16))+SUMPRODUCT(OFFSET(Data!H$1,$G40+32,,16),OFFSET(Data!H$1,$G40+48,,16)))/(SUMPRODUCT(OFFSET(Data!H$1,$G40,,16),OFFSET(Data!H$1,$G40,,16))+SUMPRODUCT(OFFSET(Data!H$1,$G40+32,,16),OFFSET(Data!H$1,$G40+32,,16))),"")</f>
        <v/>
      </c>
      <c r="I40" s="301" t="str">
        <f ca="1">IF($F40&gt;1,(SUMPRODUCT(OFFSET(Data!I$1,$G40,,16),OFFSET(Data!I$1,$G40+16,,16))+SUMPRODUCT(OFFSET(Data!I$1,$G40+32,,16),OFFSET(Data!I$1,$G40+48,,16)))/(SUMPRODUCT(OFFSET(Data!I$1,$G40,,16),OFFSET(Data!I$1,$G40,,16))+SUMPRODUCT(OFFSET(Data!I$1,$G40+32,,16),OFFSET(Data!I$1,$G40+32,,16))),"")</f>
        <v/>
      </c>
      <c r="J40" s="301" t="str">
        <f ca="1">IF($F40&gt;1,(SUMPRODUCT(OFFSET(Data!J$1,$G40,,16),OFFSET(Data!J$1,$G40+16,,16))+SUMPRODUCT(OFFSET(Data!J$1,$G40+32,,16),OFFSET(Data!J$1,$G40+48,,16)))/(SUMPRODUCT(OFFSET(Data!J$1,$G40,,16),OFFSET(Data!J$1,$G40,,16))+SUMPRODUCT(OFFSET(Data!J$1,$G40+32,,16),OFFSET(Data!J$1,$G40+32,,16))),"")</f>
        <v/>
      </c>
      <c r="K40" s="301" t="str">
        <f ca="1">IF($F40&gt;1,(SUMPRODUCT(OFFSET(Data!K$1,$G40,,16),OFFSET(Data!K$1,$G40+16,,16))+SUMPRODUCT(OFFSET(Data!K$1,$G40+32,,16),OFFSET(Data!K$1,$G40+48,,16)))/(SUMPRODUCT(OFFSET(Data!K$1,$G40,,16),OFFSET(Data!K$1,$G40,,16))+SUMPRODUCT(OFFSET(Data!K$1,$G40+32,,16),OFFSET(Data!K$1,$G40+32,,16))),"")</f>
        <v/>
      </c>
      <c r="L40" s="301" t="str">
        <f ca="1">IF($F40&gt;1,(SUMPRODUCT(OFFSET(Data!L$1,$G40,,16),OFFSET(Data!L$1,$G40+16,,16))+SUMPRODUCT(OFFSET(Data!L$1,$G40+32,,16),OFFSET(Data!L$1,$G40+48,,16)))/(SUMPRODUCT(OFFSET(Data!L$1,$G40,,16),OFFSET(Data!L$1,$G40,,16))+SUMPRODUCT(OFFSET(Data!L$1,$G40+32,,16),OFFSET(Data!L$1,$G40+32,,16))),"")</f>
        <v/>
      </c>
      <c r="M40" s="301">
        <f t="shared" ca="1" si="3"/>
        <v>0</v>
      </c>
      <c r="N40" t="str">
        <f ca="1">IF($F40&gt;2,SUMPRODUCT(OFFSET(Data!$H$1,$G40+32,,32),OFFSET(Data!$H$1,$G40+64,,32)),"")</f>
        <v/>
      </c>
      <c r="O40" t="str">
        <f ca="1">IF($F40&gt;2,SUMPRODUCT(OFFSET(Data!$H$1,$G40,,32),OFFSET(Data!$H$1,$G40+64,,32)),"")</f>
        <v/>
      </c>
      <c r="P40" s="350" t="str">
        <f ca="1">IF($F40&gt;1,INDEX(LINEST(OFFSET(Data!H$1,$G40,,16),OFFSET(Data!H$1,$G40+16,,16),1,1),3,1),"")</f>
        <v/>
      </c>
      <c r="Q40" s="350" t="str">
        <f ca="1">IF($F40&gt;1,INDEX(LINEST(OFFSET(Data!I$1,$G40,,16),OFFSET(Data!I$1,$G40+16,,16),1,1),3,1),"")</f>
        <v/>
      </c>
      <c r="R40" s="350" t="str">
        <f ca="1">IF($F40&gt;1,INDEX(LINEST(OFFSET(Data!J$1,$G40,,16),OFFSET(Data!J$1,$G40+16,,16),1,1),3,1),"")</f>
        <v/>
      </c>
      <c r="S40" s="350" t="str">
        <f ca="1">IF($F40&gt;1,INDEX(LINEST(OFFSET(Data!K$1,$G40,,16),OFFSET(Data!K$1,$G40+16,,16),1,1),3,1),"")</f>
        <v/>
      </c>
      <c r="T40" s="350" t="str">
        <f ca="1">IF($F40&gt;1,INDEX(LINEST(OFFSET(Data!L$1,$G40,,16),OFFSET(Data!L$1,$G40+16,,16),1,1),3,1),"")</f>
        <v/>
      </c>
      <c r="U40" s="348" t="str">
        <f t="shared" si="1"/>
        <v/>
      </c>
      <c r="V40" s="347" t="str">
        <f>IF(ISERROR(VLOOKUP($C40,Dates!$A:$C,1,FALSE)),"",VLOOKUP($C40,Dates!$A:$C,MATCH(V$1,Dates!$A$1:$C$1,0),FALSE))</f>
        <v/>
      </c>
      <c r="W40" s="347" t="str">
        <f>IF(ISERROR(VLOOKUP($C40,Dates!$A:$C,1,FALSE)),"",VLOOKUP($C40,Dates!$A:$C,MATCH(W$1,Dates!$A$1:$C$1,0),FALSE))</f>
        <v/>
      </c>
      <c r="X40" s="347"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301" t="str">
        <f ca="1">IF($F41&gt;1,(SUMPRODUCT(OFFSET(Data!H$1,$G41,,16),OFFSET(Data!H$1,$G41+16,,16))+SUMPRODUCT(OFFSET(Data!H$1,$G41+32,,16),OFFSET(Data!H$1,$G41+48,,16)))/(SUMPRODUCT(OFFSET(Data!H$1,$G41,,16),OFFSET(Data!H$1,$G41,,16))+SUMPRODUCT(OFFSET(Data!H$1,$G41+32,,16),OFFSET(Data!H$1,$G41+32,,16))),"")</f>
        <v/>
      </c>
      <c r="I41" s="301" t="str">
        <f ca="1">IF($F41&gt;1,(SUMPRODUCT(OFFSET(Data!I$1,$G41,,16),OFFSET(Data!I$1,$G41+16,,16))+SUMPRODUCT(OFFSET(Data!I$1,$G41+32,,16),OFFSET(Data!I$1,$G41+48,,16)))/(SUMPRODUCT(OFFSET(Data!I$1,$G41,,16),OFFSET(Data!I$1,$G41,,16))+SUMPRODUCT(OFFSET(Data!I$1,$G41+32,,16),OFFSET(Data!I$1,$G41+32,,16))),"")</f>
        <v/>
      </c>
      <c r="J41" s="301" t="str">
        <f ca="1">IF($F41&gt;1,(SUMPRODUCT(OFFSET(Data!J$1,$G41,,16),OFFSET(Data!J$1,$G41+16,,16))+SUMPRODUCT(OFFSET(Data!J$1,$G41+32,,16),OFFSET(Data!J$1,$G41+48,,16)))/(SUMPRODUCT(OFFSET(Data!J$1,$G41,,16),OFFSET(Data!J$1,$G41,,16))+SUMPRODUCT(OFFSET(Data!J$1,$G41+32,,16),OFFSET(Data!J$1,$G41+32,,16))),"")</f>
        <v/>
      </c>
      <c r="K41" s="301" t="str">
        <f ca="1">IF($F41&gt;1,(SUMPRODUCT(OFFSET(Data!K$1,$G41,,16),OFFSET(Data!K$1,$G41+16,,16))+SUMPRODUCT(OFFSET(Data!K$1,$G41+32,,16),OFFSET(Data!K$1,$G41+48,,16)))/(SUMPRODUCT(OFFSET(Data!K$1,$G41,,16),OFFSET(Data!K$1,$G41,,16))+SUMPRODUCT(OFFSET(Data!K$1,$G41+32,,16),OFFSET(Data!K$1,$G41+32,,16))),"")</f>
        <v/>
      </c>
      <c r="L41" s="301" t="str">
        <f ca="1">IF($F41&gt;1,(SUMPRODUCT(OFFSET(Data!L$1,$G41,,16),OFFSET(Data!L$1,$G41+16,,16))+SUMPRODUCT(OFFSET(Data!L$1,$G41+32,,16),OFFSET(Data!L$1,$G41+48,,16)))/(SUMPRODUCT(OFFSET(Data!L$1,$G41,,16),OFFSET(Data!L$1,$G41,,16))+SUMPRODUCT(OFFSET(Data!L$1,$G41+32,,16),OFFSET(Data!L$1,$G41+32,,16))),"")</f>
        <v/>
      </c>
      <c r="M41" s="301">
        <f t="shared" ca="1" si="3"/>
        <v>0</v>
      </c>
      <c r="N41" t="str">
        <f ca="1">IF($F41&gt;2,SUMPRODUCT(OFFSET(Data!$H$1,$G41+32,,32),OFFSET(Data!$H$1,$G41+64,,32)),"")</f>
        <v/>
      </c>
      <c r="O41" t="str">
        <f ca="1">IF($F41&gt;2,SUMPRODUCT(OFFSET(Data!$H$1,$G41,,32),OFFSET(Data!$H$1,$G41+64,,32)),"")</f>
        <v/>
      </c>
      <c r="P41" s="350" t="str">
        <f ca="1">IF($F41&gt;1,INDEX(LINEST(OFFSET(Data!H$1,$G41,,16),OFFSET(Data!H$1,$G41+16,,16),1,1),3,1),"")</f>
        <v/>
      </c>
      <c r="Q41" s="350" t="str">
        <f ca="1">IF($F41&gt;1,INDEX(LINEST(OFFSET(Data!I$1,$G41,,16),OFFSET(Data!I$1,$G41+16,,16),1,1),3,1),"")</f>
        <v/>
      </c>
      <c r="R41" s="350" t="str">
        <f ca="1">IF($F41&gt;1,INDEX(LINEST(OFFSET(Data!J$1,$G41,,16),OFFSET(Data!J$1,$G41+16,,16),1,1),3,1),"")</f>
        <v/>
      </c>
      <c r="S41" s="350" t="str">
        <f ca="1">IF($F41&gt;1,INDEX(LINEST(OFFSET(Data!K$1,$G41,,16),OFFSET(Data!K$1,$G41+16,,16),1,1),3,1),"")</f>
        <v/>
      </c>
      <c r="T41" s="350" t="str">
        <f ca="1">IF($F41&gt;1,INDEX(LINEST(OFFSET(Data!L$1,$G41,,16),OFFSET(Data!L$1,$G41+16,,16),1,1),3,1),"")</f>
        <v/>
      </c>
      <c r="U41" s="348" t="str">
        <f t="shared" si="1"/>
        <v/>
      </c>
      <c r="V41" s="347" t="str">
        <f>IF(ISERROR(VLOOKUP($C41,Dates!$A:$C,1,FALSE)),"",VLOOKUP($C41,Dates!$A:$C,MATCH(V$1,Dates!$A$1:$C$1,0),FALSE))</f>
        <v/>
      </c>
      <c r="W41" s="347" t="str">
        <f>IF(ISERROR(VLOOKUP($C41,Dates!$A:$C,1,FALSE)),"",VLOOKUP($C41,Dates!$A:$C,MATCH(W$1,Dates!$A$1:$C$1,0),FALSE))</f>
        <v/>
      </c>
      <c r="X41" s="347"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301" t="str">
        <f ca="1">IF($F42&gt;1,(SUMPRODUCT(OFFSET(Data!H$1,$G42,,16),OFFSET(Data!H$1,$G42+16,,16))+SUMPRODUCT(OFFSET(Data!H$1,$G42+32,,16),OFFSET(Data!H$1,$G42+48,,16)))/(SUMPRODUCT(OFFSET(Data!H$1,$G42,,16),OFFSET(Data!H$1,$G42,,16))+SUMPRODUCT(OFFSET(Data!H$1,$G42+32,,16),OFFSET(Data!H$1,$G42+32,,16))),"")</f>
        <v/>
      </c>
      <c r="I42" s="301" t="str">
        <f ca="1">IF($F42&gt;1,(SUMPRODUCT(OFFSET(Data!I$1,$G42,,16),OFFSET(Data!I$1,$G42+16,,16))+SUMPRODUCT(OFFSET(Data!I$1,$G42+32,,16),OFFSET(Data!I$1,$G42+48,,16)))/(SUMPRODUCT(OFFSET(Data!I$1,$G42,,16),OFFSET(Data!I$1,$G42,,16))+SUMPRODUCT(OFFSET(Data!I$1,$G42+32,,16),OFFSET(Data!I$1,$G42+32,,16))),"")</f>
        <v/>
      </c>
      <c r="J42" s="301" t="str">
        <f ca="1">IF($F42&gt;1,(SUMPRODUCT(OFFSET(Data!J$1,$G42,,16),OFFSET(Data!J$1,$G42+16,,16))+SUMPRODUCT(OFFSET(Data!J$1,$G42+32,,16),OFFSET(Data!J$1,$G42+48,,16)))/(SUMPRODUCT(OFFSET(Data!J$1,$G42,,16),OFFSET(Data!J$1,$G42,,16))+SUMPRODUCT(OFFSET(Data!J$1,$G42+32,,16),OFFSET(Data!J$1,$G42+32,,16))),"")</f>
        <v/>
      </c>
      <c r="K42" s="301" t="str">
        <f ca="1">IF($F42&gt;1,(SUMPRODUCT(OFFSET(Data!K$1,$G42,,16),OFFSET(Data!K$1,$G42+16,,16))+SUMPRODUCT(OFFSET(Data!K$1,$G42+32,,16),OFFSET(Data!K$1,$G42+48,,16)))/(SUMPRODUCT(OFFSET(Data!K$1,$G42,,16),OFFSET(Data!K$1,$G42,,16))+SUMPRODUCT(OFFSET(Data!K$1,$G42+32,,16),OFFSET(Data!K$1,$G42+32,,16))),"")</f>
        <v/>
      </c>
      <c r="L42" s="301" t="str">
        <f ca="1">IF($F42&gt;1,(SUMPRODUCT(OFFSET(Data!L$1,$G42,,16),OFFSET(Data!L$1,$G42+16,,16))+SUMPRODUCT(OFFSET(Data!L$1,$G42+32,,16),OFFSET(Data!L$1,$G42+48,,16)))/(SUMPRODUCT(OFFSET(Data!L$1,$G42,,16),OFFSET(Data!L$1,$G42,,16))+SUMPRODUCT(OFFSET(Data!L$1,$G42+32,,16),OFFSET(Data!L$1,$G42+32,,16))),"")</f>
        <v/>
      </c>
      <c r="M42" s="301">
        <f t="shared" ca="1" si="3"/>
        <v>0</v>
      </c>
      <c r="N42" t="str">
        <f ca="1">IF($F42&gt;2,SUMPRODUCT(OFFSET(Data!$H$1,$G42+32,,32),OFFSET(Data!$H$1,$G42+64,,32)),"")</f>
        <v/>
      </c>
      <c r="O42" t="str">
        <f ca="1">IF($F42&gt;2,SUMPRODUCT(OFFSET(Data!$H$1,$G42,,32),OFFSET(Data!$H$1,$G42+64,,32)),"")</f>
        <v/>
      </c>
      <c r="P42" s="350" t="str">
        <f ca="1">IF($F42&gt;1,INDEX(LINEST(OFFSET(Data!H$1,$G42,,16),OFFSET(Data!H$1,$G42+16,,16),1,1),3,1),"")</f>
        <v/>
      </c>
      <c r="Q42" s="350" t="str">
        <f ca="1">IF($F42&gt;1,INDEX(LINEST(OFFSET(Data!I$1,$G42,,16),OFFSET(Data!I$1,$G42+16,,16),1,1),3,1),"")</f>
        <v/>
      </c>
      <c r="R42" s="350" t="str">
        <f ca="1">IF($F42&gt;1,INDEX(LINEST(OFFSET(Data!J$1,$G42,,16),OFFSET(Data!J$1,$G42+16,,16),1,1),3,1),"")</f>
        <v/>
      </c>
      <c r="S42" s="350" t="str">
        <f ca="1">IF($F42&gt;1,INDEX(LINEST(OFFSET(Data!K$1,$G42,,16),OFFSET(Data!K$1,$G42+16,,16),1,1),3,1),"")</f>
        <v/>
      </c>
      <c r="T42" s="350" t="str">
        <f ca="1">IF($F42&gt;1,INDEX(LINEST(OFFSET(Data!L$1,$G42,,16),OFFSET(Data!L$1,$G42+16,,16),1,1),3,1),"")</f>
        <v/>
      </c>
      <c r="U42" s="348" t="str">
        <f t="shared" si="1"/>
        <v/>
      </c>
      <c r="V42" s="347" t="str">
        <f>IF(ISERROR(VLOOKUP($C42,Dates!$A:$C,1,FALSE)),"",VLOOKUP($C42,Dates!$A:$C,MATCH(V$1,Dates!$A$1:$C$1,0),FALSE))</f>
        <v/>
      </c>
      <c r="W42" s="347" t="str">
        <f>IF(ISERROR(VLOOKUP($C42,Dates!$A:$C,1,FALSE)),"",VLOOKUP($C42,Dates!$A:$C,MATCH(W$1,Dates!$A$1:$C$1,0),FALSE))</f>
        <v/>
      </c>
      <c r="X42" s="347"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301" t="str">
        <f ca="1">IF($F43&gt;1,(SUMPRODUCT(OFFSET(Data!H$1,$G43,,16),OFFSET(Data!H$1,$G43+16,,16))+SUMPRODUCT(OFFSET(Data!H$1,$G43+32,,16),OFFSET(Data!H$1,$G43+48,,16)))/(SUMPRODUCT(OFFSET(Data!H$1,$G43,,16),OFFSET(Data!H$1,$G43,,16))+SUMPRODUCT(OFFSET(Data!H$1,$G43+32,,16),OFFSET(Data!H$1,$G43+32,,16))),"")</f>
        <v/>
      </c>
      <c r="I43" s="301" t="str">
        <f ca="1">IF($F43&gt;1,(SUMPRODUCT(OFFSET(Data!I$1,$G43,,16),OFFSET(Data!I$1,$G43+16,,16))+SUMPRODUCT(OFFSET(Data!I$1,$G43+32,,16),OFFSET(Data!I$1,$G43+48,,16)))/(SUMPRODUCT(OFFSET(Data!I$1,$G43,,16),OFFSET(Data!I$1,$G43,,16))+SUMPRODUCT(OFFSET(Data!I$1,$G43+32,,16),OFFSET(Data!I$1,$G43+32,,16))),"")</f>
        <v/>
      </c>
      <c r="J43" s="301" t="str">
        <f ca="1">IF($F43&gt;1,(SUMPRODUCT(OFFSET(Data!J$1,$G43,,16),OFFSET(Data!J$1,$G43+16,,16))+SUMPRODUCT(OFFSET(Data!J$1,$G43+32,,16),OFFSET(Data!J$1,$G43+48,,16)))/(SUMPRODUCT(OFFSET(Data!J$1,$G43,,16),OFFSET(Data!J$1,$G43,,16))+SUMPRODUCT(OFFSET(Data!J$1,$G43+32,,16),OFFSET(Data!J$1,$G43+32,,16))),"")</f>
        <v/>
      </c>
      <c r="K43" s="301" t="str">
        <f ca="1">IF($F43&gt;1,(SUMPRODUCT(OFFSET(Data!K$1,$G43,,16),OFFSET(Data!K$1,$G43+16,,16))+SUMPRODUCT(OFFSET(Data!K$1,$G43+32,,16),OFFSET(Data!K$1,$G43+48,,16)))/(SUMPRODUCT(OFFSET(Data!K$1,$G43,,16),OFFSET(Data!K$1,$G43,,16))+SUMPRODUCT(OFFSET(Data!K$1,$G43+32,,16),OFFSET(Data!K$1,$G43+32,,16))),"")</f>
        <v/>
      </c>
      <c r="L43" s="301" t="str">
        <f ca="1">IF($F43&gt;1,(SUMPRODUCT(OFFSET(Data!L$1,$G43,,16),OFFSET(Data!L$1,$G43+16,,16))+SUMPRODUCT(OFFSET(Data!L$1,$G43+32,,16),OFFSET(Data!L$1,$G43+48,,16)))/(SUMPRODUCT(OFFSET(Data!L$1,$G43,,16),OFFSET(Data!L$1,$G43,,16))+SUMPRODUCT(OFFSET(Data!L$1,$G43+32,,16),OFFSET(Data!L$1,$G43+32,,16))),"")</f>
        <v/>
      </c>
      <c r="M43" s="301">
        <f t="shared" ca="1" si="3"/>
        <v>0</v>
      </c>
      <c r="N43" t="str">
        <f ca="1">IF($F43&gt;2,SUMPRODUCT(OFFSET(Data!$H$1,$G43+32,,32),OFFSET(Data!$H$1,$G43+64,,32)),"")</f>
        <v/>
      </c>
      <c r="O43" t="str">
        <f ca="1">IF($F43&gt;2,SUMPRODUCT(OFFSET(Data!$H$1,$G43,,32),OFFSET(Data!$H$1,$G43+64,,32)),"")</f>
        <v/>
      </c>
      <c r="P43" s="350" t="str">
        <f ca="1">IF($F43&gt;1,INDEX(LINEST(OFFSET(Data!H$1,$G43,,16),OFFSET(Data!H$1,$G43+16,,16),1,1),3,1),"")</f>
        <v/>
      </c>
      <c r="Q43" s="350" t="str">
        <f ca="1">IF($F43&gt;1,INDEX(LINEST(OFFSET(Data!I$1,$G43,,16),OFFSET(Data!I$1,$G43+16,,16),1,1),3,1),"")</f>
        <v/>
      </c>
      <c r="R43" s="350" t="str">
        <f ca="1">IF($F43&gt;1,INDEX(LINEST(OFFSET(Data!J$1,$G43,,16),OFFSET(Data!J$1,$G43+16,,16),1,1),3,1),"")</f>
        <v/>
      </c>
      <c r="S43" s="350" t="str">
        <f ca="1">IF($F43&gt;1,INDEX(LINEST(OFFSET(Data!K$1,$G43,,16),OFFSET(Data!K$1,$G43+16,,16),1,1),3,1),"")</f>
        <v/>
      </c>
      <c r="T43" s="350" t="str">
        <f ca="1">IF($F43&gt;1,INDEX(LINEST(OFFSET(Data!L$1,$G43,,16),OFFSET(Data!L$1,$G43+16,,16),1,1),3,1),"")</f>
        <v/>
      </c>
      <c r="U43" s="348" t="str">
        <f t="shared" si="1"/>
        <v/>
      </c>
      <c r="V43" s="347" t="str">
        <f>IF(ISERROR(VLOOKUP($C43,Dates!$A:$C,1,FALSE)),"",VLOOKUP($C43,Dates!$A:$C,MATCH(V$1,Dates!$A$1:$C$1,0),FALSE))</f>
        <v/>
      </c>
      <c r="W43" s="347" t="str">
        <f>IF(ISERROR(VLOOKUP($C43,Dates!$A:$C,1,FALSE)),"",VLOOKUP($C43,Dates!$A:$C,MATCH(W$1,Dates!$A$1:$C$1,0),FALSE))</f>
        <v/>
      </c>
      <c r="X43" s="347"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301" t="str">
        <f ca="1">IF($F44&gt;1,(SUMPRODUCT(OFFSET(Data!H$1,$G44,,16),OFFSET(Data!H$1,$G44+16,,16))+SUMPRODUCT(OFFSET(Data!H$1,$G44+32,,16),OFFSET(Data!H$1,$G44+48,,16)))/(SUMPRODUCT(OFFSET(Data!H$1,$G44,,16),OFFSET(Data!H$1,$G44,,16))+SUMPRODUCT(OFFSET(Data!H$1,$G44+32,,16),OFFSET(Data!H$1,$G44+32,,16))),"")</f>
        <v/>
      </c>
      <c r="I44" s="301" t="str">
        <f ca="1">IF($F44&gt;1,(SUMPRODUCT(OFFSET(Data!I$1,$G44,,16),OFFSET(Data!I$1,$G44+16,,16))+SUMPRODUCT(OFFSET(Data!I$1,$G44+32,,16),OFFSET(Data!I$1,$G44+48,,16)))/(SUMPRODUCT(OFFSET(Data!I$1,$G44,,16),OFFSET(Data!I$1,$G44,,16))+SUMPRODUCT(OFFSET(Data!I$1,$G44+32,,16),OFFSET(Data!I$1,$G44+32,,16))),"")</f>
        <v/>
      </c>
      <c r="J44" s="301" t="str">
        <f ca="1">IF($F44&gt;1,(SUMPRODUCT(OFFSET(Data!J$1,$G44,,16),OFFSET(Data!J$1,$G44+16,,16))+SUMPRODUCT(OFFSET(Data!J$1,$G44+32,,16),OFFSET(Data!J$1,$G44+48,,16)))/(SUMPRODUCT(OFFSET(Data!J$1,$G44,,16),OFFSET(Data!J$1,$G44,,16))+SUMPRODUCT(OFFSET(Data!J$1,$G44+32,,16),OFFSET(Data!J$1,$G44+32,,16))),"")</f>
        <v/>
      </c>
      <c r="K44" s="301" t="str">
        <f ca="1">IF($F44&gt;1,(SUMPRODUCT(OFFSET(Data!K$1,$G44,,16),OFFSET(Data!K$1,$G44+16,,16))+SUMPRODUCT(OFFSET(Data!K$1,$G44+32,,16),OFFSET(Data!K$1,$G44+48,,16)))/(SUMPRODUCT(OFFSET(Data!K$1,$G44,,16),OFFSET(Data!K$1,$G44,,16))+SUMPRODUCT(OFFSET(Data!K$1,$G44+32,,16),OFFSET(Data!K$1,$G44+32,,16))),"")</f>
        <v/>
      </c>
      <c r="L44" s="301" t="str">
        <f ca="1">IF($F44&gt;1,(SUMPRODUCT(OFFSET(Data!L$1,$G44,,16),OFFSET(Data!L$1,$G44+16,,16))+SUMPRODUCT(OFFSET(Data!L$1,$G44+32,,16),OFFSET(Data!L$1,$G44+48,,16)))/(SUMPRODUCT(OFFSET(Data!L$1,$G44,,16),OFFSET(Data!L$1,$G44,,16))+SUMPRODUCT(OFFSET(Data!L$1,$G44+32,,16),OFFSET(Data!L$1,$G44+32,,16))),"")</f>
        <v/>
      </c>
      <c r="M44" s="301">
        <f t="shared" ca="1" si="3"/>
        <v>0</v>
      </c>
      <c r="N44" t="str">
        <f ca="1">IF($F44&gt;2,SUMPRODUCT(OFFSET(Data!$H$1,$G44+32,,32),OFFSET(Data!$H$1,$G44+64,,32)),"")</f>
        <v/>
      </c>
      <c r="O44" t="str">
        <f ca="1">IF($F44&gt;2,SUMPRODUCT(OFFSET(Data!$H$1,$G44,,32),OFFSET(Data!$H$1,$G44+64,,32)),"")</f>
        <v/>
      </c>
      <c r="P44" s="350" t="str">
        <f ca="1">IF($F44&gt;1,INDEX(LINEST(OFFSET(Data!H$1,$G44,,16),OFFSET(Data!H$1,$G44+16,,16),1,1),3,1),"")</f>
        <v/>
      </c>
      <c r="Q44" s="350" t="str">
        <f ca="1">IF($F44&gt;1,INDEX(LINEST(OFFSET(Data!I$1,$G44,,16),OFFSET(Data!I$1,$G44+16,,16),1,1),3,1),"")</f>
        <v/>
      </c>
      <c r="R44" s="350" t="str">
        <f ca="1">IF($F44&gt;1,INDEX(LINEST(OFFSET(Data!J$1,$G44,,16),OFFSET(Data!J$1,$G44+16,,16),1,1),3,1),"")</f>
        <v/>
      </c>
      <c r="S44" s="350" t="str">
        <f ca="1">IF($F44&gt;1,INDEX(LINEST(OFFSET(Data!K$1,$G44,,16),OFFSET(Data!K$1,$G44+16,,16),1,1),3,1),"")</f>
        <v/>
      </c>
      <c r="T44" s="350" t="str">
        <f ca="1">IF($F44&gt;1,INDEX(LINEST(OFFSET(Data!L$1,$G44,,16),OFFSET(Data!L$1,$G44+16,,16),1,1),3,1),"")</f>
        <v/>
      </c>
      <c r="U44" s="348" t="str">
        <f t="shared" si="1"/>
        <v/>
      </c>
      <c r="V44" s="347" t="str">
        <f>IF(ISERROR(VLOOKUP($C44,Dates!$A:$C,1,FALSE)),"",VLOOKUP($C44,Dates!$A:$C,MATCH(V$1,Dates!$A$1:$C$1,0),FALSE))</f>
        <v/>
      </c>
      <c r="W44" s="347" t="str">
        <f>IF(ISERROR(VLOOKUP($C44,Dates!$A:$C,1,FALSE)),"",VLOOKUP($C44,Dates!$A:$C,MATCH(W$1,Dates!$A$1:$C$1,0),FALSE))</f>
        <v/>
      </c>
      <c r="X44" s="347"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301" t="str">
        <f ca="1">IF($F45&gt;1,(SUMPRODUCT(OFFSET(Data!H$1,$G45,,16),OFFSET(Data!H$1,$G45+16,,16))+SUMPRODUCT(OFFSET(Data!H$1,$G45+32,,16),OFFSET(Data!H$1,$G45+48,,16)))/(SUMPRODUCT(OFFSET(Data!H$1,$G45,,16),OFFSET(Data!H$1,$G45,,16))+SUMPRODUCT(OFFSET(Data!H$1,$G45+32,,16),OFFSET(Data!H$1,$G45+32,,16))),"")</f>
        <v/>
      </c>
      <c r="I45" s="301" t="str">
        <f ca="1">IF($F45&gt;1,(SUMPRODUCT(OFFSET(Data!I$1,$G45,,16),OFFSET(Data!I$1,$G45+16,,16))+SUMPRODUCT(OFFSET(Data!I$1,$G45+32,,16),OFFSET(Data!I$1,$G45+48,,16)))/(SUMPRODUCT(OFFSET(Data!I$1,$G45,,16),OFFSET(Data!I$1,$G45,,16))+SUMPRODUCT(OFFSET(Data!I$1,$G45+32,,16),OFFSET(Data!I$1,$G45+32,,16))),"")</f>
        <v/>
      </c>
      <c r="J45" s="301" t="str">
        <f ca="1">IF($F45&gt;1,(SUMPRODUCT(OFFSET(Data!J$1,$G45,,16),OFFSET(Data!J$1,$G45+16,,16))+SUMPRODUCT(OFFSET(Data!J$1,$G45+32,,16),OFFSET(Data!J$1,$G45+48,,16)))/(SUMPRODUCT(OFFSET(Data!J$1,$G45,,16),OFFSET(Data!J$1,$G45,,16))+SUMPRODUCT(OFFSET(Data!J$1,$G45+32,,16),OFFSET(Data!J$1,$G45+32,,16))),"")</f>
        <v/>
      </c>
      <c r="K45" s="301" t="str">
        <f ca="1">IF($F45&gt;1,(SUMPRODUCT(OFFSET(Data!K$1,$G45,,16),OFFSET(Data!K$1,$G45+16,,16))+SUMPRODUCT(OFFSET(Data!K$1,$G45+32,,16),OFFSET(Data!K$1,$G45+48,,16)))/(SUMPRODUCT(OFFSET(Data!K$1,$G45,,16),OFFSET(Data!K$1,$G45,,16))+SUMPRODUCT(OFFSET(Data!K$1,$G45+32,,16),OFFSET(Data!K$1,$G45+32,,16))),"")</f>
        <v/>
      </c>
      <c r="L45" s="301" t="str">
        <f ca="1">IF($F45&gt;1,(SUMPRODUCT(OFFSET(Data!L$1,$G45,,16),OFFSET(Data!L$1,$G45+16,,16))+SUMPRODUCT(OFFSET(Data!L$1,$G45+32,,16),OFFSET(Data!L$1,$G45+48,,16)))/(SUMPRODUCT(OFFSET(Data!L$1,$G45,,16),OFFSET(Data!L$1,$G45,,16))+SUMPRODUCT(OFFSET(Data!L$1,$G45+32,,16),OFFSET(Data!L$1,$G45+32,,16))),"")</f>
        <v/>
      </c>
      <c r="M45" s="301">
        <f t="shared" ca="1" si="3"/>
        <v>0</v>
      </c>
      <c r="N45" t="str">
        <f ca="1">IF($F45&gt;2,SUMPRODUCT(OFFSET(Data!$H$1,$G45+32,,32),OFFSET(Data!$H$1,$G45+64,,32)),"")</f>
        <v/>
      </c>
      <c r="O45" t="str">
        <f ca="1">IF($F45&gt;2,SUMPRODUCT(OFFSET(Data!$H$1,$G45,,32),OFFSET(Data!$H$1,$G45+64,,32)),"")</f>
        <v/>
      </c>
      <c r="P45" s="350" t="str">
        <f ca="1">IF($F45&gt;1,INDEX(LINEST(OFFSET(Data!H$1,$G45,,16),OFFSET(Data!H$1,$G45+16,,16),1,1),3,1),"")</f>
        <v/>
      </c>
      <c r="Q45" s="350" t="str">
        <f ca="1">IF($F45&gt;1,INDEX(LINEST(OFFSET(Data!I$1,$G45,,16),OFFSET(Data!I$1,$G45+16,,16),1,1),3,1),"")</f>
        <v/>
      </c>
      <c r="R45" s="350" t="str">
        <f ca="1">IF($F45&gt;1,INDEX(LINEST(OFFSET(Data!J$1,$G45,,16),OFFSET(Data!J$1,$G45+16,,16),1,1),3,1),"")</f>
        <v/>
      </c>
      <c r="S45" s="350" t="str">
        <f ca="1">IF($F45&gt;1,INDEX(LINEST(OFFSET(Data!K$1,$G45,,16),OFFSET(Data!K$1,$G45+16,,16),1,1),3,1),"")</f>
        <v/>
      </c>
      <c r="T45" s="350" t="str">
        <f ca="1">IF($F45&gt;1,INDEX(LINEST(OFFSET(Data!L$1,$G45,,16),OFFSET(Data!L$1,$G45+16,,16),1,1),3,1),"")</f>
        <v/>
      </c>
      <c r="U45" s="348" t="str">
        <f t="shared" si="1"/>
        <v/>
      </c>
      <c r="V45" s="347" t="str">
        <f>IF(ISERROR(VLOOKUP($C45,Dates!$A:$C,1,FALSE)),"",VLOOKUP($C45,Dates!$A:$C,MATCH(V$1,Dates!$A$1:$C$1,0),FALSE))</f>
        <v/>
      </c>
      <c r="W45" s="347" t="str">
        <f>IF(ISERROR(VLOOKUP($C45,Dates!$A:$C,1,FALSE)),"",VLOOKUP($C45,Dates!$A:$C,MATCH(W$1,Dates!$A$1:$C$1,0),FALSE))</f>
        <v/>
      </c>
      <c r="X45" s="347"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301" t="str">
        <f ca="1">IF($F46&gt;1,(SUMPRODUCT(OFFSET(Data!H$1,$G46,,16),OFFSET(Data!H$1,$G46+16,,16))+SUMPRODUCT(OFFSET(Data!H$1,$G46+32,,16),OFFSET(Data!H$1,$G46+48,,16)))/(SUMPRODUCT(OFFSET(Data!H$1,$G46,,16),OFFSET(Data!H$1,$G46,,16))+SUMPRODUCT(OFFSET(Data!H$1,$G46+32,,16),OFFSET(Data!H$1,$G46+32,,16))),"")</f>
        <v/>
      </c>
      <c r="I46" s="301" t="str">
        <f ca="1">IF($F46&gt;1,(SUMPRODUCT(OFFSET(Data!I$1,$G46,,16),OFFSET(Data!I$1,$G46+16,,16))+SUMPRODUCT(OFFSET(Data!I$1,$G46+32,,16),OFFSET(Data!I$1,$G46+48,,16)))/(SUMPRODUCT(OFFSET(Data!I$1,$G46,,16),OFFSET(Data!I$1,$G46,,16))+SUMPRODUCT(OFFSET(Data!I$1,$G46+32,,16),OFFSET(Data!I$1,$G46+32,,16))),"")</f>
        <v/>
      </c>
      <c r="J46" s="301" t="str">
        <f ca="1">IF($F46&gt;1,(SUMPRODUCT(OFFSET(Data!J$1,$G46,,16),OFFSET(Data!J$1,$G46+16,,16))+SUMPRODUCT(OFFSET(Data!J$1,$G46+32,,16),OFFSET(Data!J$1,$G46+48,,16)))/(SUMPRODUCT(OFFSET(Data!J$1,$G46,,16),OFFSET(Data!J$1,$G46,,16))+SUMPRODUCT(OFFSET(Data!J$1,$G46+32,,16),OFFSET(Data!J$1,$G46+32,,16))),"")</f>
        <v/>
      </c>
      <c r="K46" s="301" t="str">
        <f ca="1">IF($F46&gt;1,(SUMPRODUCT(OFFSET(Data!K$1,$G46,,16),OFFSET(Data!K$1,$G46+16,,16))+SUMPRODUCT(OFFSET(Data!K$1,$G46+32,,16),OFFSET(Data!K$1,$G46+48,,16)))/(SUMPRODUCT(OFFSET(Data!K$1,$G46,,16),OFFSET(Data!K$1,$G46,,16))+SUMPRODUCT(OFFSET(Data!K$1,$G46+32,,16),OFFSET(Data!K$1,$G46+32,,16))),"")</f>
        <v/>
      </c>
      <c r="L46" s="301" t="str">
        <f ca="1">IF($F46&gt;1,(SUMPRODUCT(OFFSET(Data!L$1,$G46,,16),OFFSET(Data!L$1,$G46+16,,16))+SUMPRODUCT(OFFSET(Data!L$1,$G46+32,,16),OFFSET(Data!L$1,$G46+48,,16)))/(SUMPRODUCT(OFFSET(Data!L$1,$G46,,16),OFFSET(Data!L$1,$G46,,16))+SUMPRODUCT(OFFSET(Data!L$1,$G46+32,,16),OFFSET(Data!L$1,$G46+32,,16))),"")</f>
        <v/>
      </c>
      <c r="M46" s="301">
        <f t="shared" ca="1" si="3"/>
        <v>0</v>
      </c>
      <c r="N46" t="str">
        <f ca="1">IF($F46&gt;2,SUMPRODUCT(OFFSET(Data!$H$1,$G46+32,,32),OFFSET(Data!$H$1,$G46+64,,32)),"")</f>
        <v/>
      </c>
      <c r="O46" t="str">
        <f ca="1">IF($F46&gt;2,SUMPRODUCT(OFFSET(Data!$H$1,$G46,,32),OFFSET(Data!$H$1,$G46+64,,32)),"")</f>
        <v/>
      </c>
      <c r="P46" s="350" t="str">
        <f ca="1">IF($F46&gt;1,INDEX(LINEST(OFFSET(Data!H$1,$G46,,16),OFFSET(Data!H$1,$G46+16,,16),1,1),3,1),"")</f>
        <v/>
      </c>
      <c r="Q46" s="350" t="str">
        <f ca="1">IF($F46&gt;1,INDEX(LINEST(OFFSET(Data!I$1,$G46,,16),OFFSET(Data!I$1,$G46+16,,16),1,1),3,1),"")</f>
        <v/>
      </c>
      <c r="R46" s="350" t="str">
        <f ca="1">IF($F46&gt;1,INDEX(LINEST(OFFSET(Data!J$1,$G46,,16),OFFSET(Data!J$1,$G46+16,,16),1,1),3,1),"")</f>
        <v/>
      </c>
      <c r="S46" s="350" t="str">
        <f ca="1">IF($F46&gt;1,INDEX(LINEST(OFFSET(Data!K$1,$G46,,16),OFFSET(Data!K$1,$G46+16,,16),1,1),3,1),"")</f>
        <v/>
      </c>
      <c r="T46" s="350" t="str">
        <f ca="1">IF($F46&gt;1,INDEX(LINEST(OFFSET(Data!L$1,$G46,,16),OFFSET(Data!L$1,$G46+16,,16),1,1),3,1),"")</f>
        <v/>
      </c>
      <c r="U46" s="348" t="str">
        <f t="shared" si="1"/>
        <v/>
      </c>
      <c r="V46" s="347" t="str">
        <f>IF(ISERROR(VLOOKUP($C46,Dates!$A:$C,1,FALSE)),"",VLOOKUP($C46,Dates!$A:$C,MATCH(V$1,Dates!$A$1:$C$1,0),FALSE))</f>
        <v/>
      </c>
      <c r="W46" s="347" t="str">
        <f>IF(ISERROR(VLOOKUP($C46,Dates!$A:$C,1,FALSE)),"",VLOOKUP($C46,Dates!$A:$C,MATCH(W$1,Dates!$A$1:$C$1,0),FALSE))</f>
        <v/>
      </c>
      <c r="X46" s="347"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301">
        <f ca="1">IF($F47&gt;1,(SUMPRODUCT(OFFSET(Data!H$1,$G47,,16),OFFSET(Data!H$1,$G47+16,,16))+SUMPRODUCT(OFFSET(Data!H$1,$G47+32,,16),OFFSET(Data!H$1,$G47+48,,16)))/(SUMPRODUCT(OFFSET(Data!H$1,$G47,,16),OFFSET(Data!H$1,$G47,,16))+SUMPRODUCT(OFFSET(Data!H$1,$G47+32,,16),OFFSET(Data!H$1,$G47+32,,16))),"")</f>
        <v>0</v>
      </c>
      <c r="I47" s="301">
        <f ca="1">IF($F47&gt;1,(SUMPRODUCT(OFFSET(Data!I$1,$G47,,16),OFFSET(Data!I$1,$G47+16,,16))+SUMPRODUCT(OFFSET(Data!I$1,$G47+32,,16),OFFSET(Data!I$1,$G47+48,,16)))/(SUMPRODUCT(OFFSET(Data!I$1,$G47,,16),OFFSET(Data!I$1,$G47,,16))+SUMPRODUCT(OFFSET(Data!I$1,$G47+32,,16),OFFSET(Data!I$1,$G47+32,,16))),"")</f>
        <v>0</v>
      </c>
      <c r="J47" s="301">
        <f ca="1">IF($F47&gt;1,(SUMPRODUCT(OFFSET(Data!J$1,$G47,,16),OFFSET(Data!J$1,$G47+16,,16))+SUMPRODUCT(OFFSET(Data!J$1,$G47+32,,16),OFFSET(Data!J$1,$G47+48,,16)))/(SUMPRODUCT(OFFSET(Data!J$1,$G47,,16),OFFSET(Data!J$1,$G47,,16))+SUMPRODUCT(OFFSET(Data!J$1,$G47+32,,16),OFFSET(Data!J$1,$G47+32,,16))),"")</f>
        <v>0</v>
      </c>
      <c r="K47" s="301">
        <f ca="1">IF($F47&gt;1,(SUMPRODUCT(OFFSET(Data!K$1,$G47,,16),OFFSET(Data!K$1,$G47+16,,16))+SUMPRODUCT(OFFSET(Data!K$1,$G47+32,,16),OFFSET(Data!K$1,$G47+48,,16)))/(SUMPRODUCT(OFFSET(Data!K$1,$G47,,16),OFFSET(Data!K$1,$G47,,16))+SUMPRODUCT(OFFSET(Data!K$1,$G47+32,,16),OFFSET(Data!K$1,$G47+32,,16))),"")</f>
        <v>0</v>
      </c>
      <c r="L47" s="301">
        <f ca="1">IF($F47&gt;1,(SUMPRODUCT(OFFSET(Data!L$1,$G47,,16),OFFSET(Data!L$1,$G47+16,,16))+SUMPRODUCT(OFFSET(Data!L$1,$G47+32,,16),OFFSET(Data!L$1,$G47+48,,16)))/(SUMPRODUCT(OFFSET(Data!L$1,$G47,,16),OFFSET(Data!L$1,$G47,,16))+SUMPRODUCT(OFFSET(Data!L$1,$G47+32,,16),OFFSET(Data!L$1,$G47+32,,16))),"")</f>
        <v>0</v>
      </c>
      <c r="M47" s="301">
        <f t="shared" ca="1" si="3"/>
        <v>0</v>
      </c>
      <c r="N47" t="str">
        <f ca="1">IF($F47&gt;2,SUMPRODUCT(OFFSET(Data!$H$1,$G47+32,,32),OFFSET(Data!$H$1,$G47+64,,32)),"")</f>
        <v/>
      </c>
      <c r="O47" t="str">
        <f ca="1">IF($F47&gt;2,SUMPRODUCT(OFFSET(Data!$H$1,$G47,,32),OFFSET(Data!$H$1,$G47+64,,32)),"")</f>
        <v/>
      </c>
      <c r="P47" s="350">
        <f ca="1">IF($F47&gt;1,INDEX(LINEST(OFFSET(Data!H$1,$G47,,16),OFFSET(Data!H$1,$G47+16,,16),1,1),3,1),"")</f>
        <v>0.14132179496126734</v>
      </c>
      <c r="Q47" s="350">
        <f ca="1">IF($F47&gt;1,INDEX(LINEST(OFFSET(Data!I$1,$G47,,16),OFFSET(Data!I$1,$G47+16,,16),1,1),3,1),"")</f>
        <v>2.0986848241768295E-2</v>
      </c>
      <c r="R47" s="350">
        <f ca="1">IF($F47&gt;1,INDEX(LINEST(OFFSET(Data!J$1,$G47,,16),OFFSET(Data!J$1,$G47+16,,16),1,1),3,1),"")</f>
        <v>1.5384615384615568E-2</v>
      </c>
      <c r="S47" s="350">
        <f ca="1">IF($F47&gt;1,INDEX(LINEST(OFFSET(Data!K$1,$G47,,16),OFFSET(Data!K$1,$G47+16,,16),1,1),3,1),"")</f>
        <v>7.4074074074067893E-3</v>
      </c>
      <c r="T47" s="350">
        <f ca="1">IF($F47&gt;1,INDEX(LINEST(OFFSET(Data!L$1,$G47,,16),OFFSET(Data!L$1,$G47+16,,16),1,1),3,1),"")</f>
        <v>8.2778359511343602E-2</v>
      </c>
      <c r="U47" s="348" t="str">
        <f t="shared" si="1"/>
        <v/>
      </c>
      <c r="V47" s="347" t="str">
        <f>IF(ISERROR(VLOOKUP($C47,Dates!$A:$C,1,FALSE)),"",VLOOKUP($C47,Dates!$A:$C,MATCH(V$1,Dates!$A$1:$C$1,0),FALSE))</f>
        <v/>
      </c>
      <c r="W47" s="347" t="str">
        <f>IF(ISERROR(VLOOKUP($C47,Dates!$A:$C,1,FALSE)),"",VLOOKUP($C47,Dates!$A:$C,MATCH(W$1,Dates!$A$1:$C$1,0),FALSE))</f>
        <v/>
      </c>
      <c r="X47" s="347" t="str">
        <f>IF(ISERROR(VLOOKUP($C47,Dates!$A:$C,1,FALSE)),"",VLOOKUP($C47,Dates!$A:$C,MATCH(X$1,Dates!$A$1:$C$1,0),FALSE))</f>
        <v/>
      </c>
      <c r="Z47" s="66" t="s">
        <v>1157</v>
      </c>
    </row>
    <row r="48" spans="1:26" x14ac:dyDescent="0.25">
      <c r="A48">
        <v>147</v>
      </c>
      <c r="B48" t="s">
        <v>65</v>
      </c>
      <c r="C48" t="str">
        <f t="shared" si="2"/>
        <v>147AM</v>
      </c>
      <c r="E48">
        <f t="shared" si="4"/>
        <v>1</v>
      </c>
      <c r="F48">
        <f>IF(MOD(COUNTIF(Data!$T:$T,"="&amp;C48),32)=0,COUNTIF(Data!$T:$T,"="&amp;C48)/32,"_"&amp;COUNTIF(Data!$T:$T,"="&amp;C48))</f>
        <v>1</v>
      </c>
      <c r="G48">
        <f>MATCH(C48,Data!T:T,0)-1</f>
        <v>2497</v>
      </c>
      <c r="H48" s="301" t="str">
        <f ca="1">IF($F48&gt;1,(SUMPRODUCT(OFFSET(Data!H$1,$G48,,16),OFFSET(Data!H$1,$G48+16,,16))+SUMPRODUCT(OFFSET(Data!H$1,$G48+32,,16),OFFSET(Data!H$1,$G48+48,,16)))/(SUMPRODUCT(OFFSET(Data!H$1,$G48,,16),OFFSET(Data!H$1,$G48,,16))+SUMPRODUCT(OFFSET(Data!H$1,$G48+32,,16),OFFSET(Data!H$1,$G48+32,,16))),"")</f>
        <v/>
      </c>
      <c r="I48" s="301" t="str">
        <f ca="1">IF($F48&gt;1,(SUMPRODUCT(OFFSET(Data!I$1,$G48,,16),OFFSET(Data!I$1,$G48+16,,16))+SUMPRODUCT(OFFSET(Data!I$1,$G48+32,,16),OFFSET(Data!I$1,$G48+48,,16)))/(SUMPRODUCT(OFFSET(Data!I$1,$G48,,16),OFFSET(Data!I$1,$G48,,16))+SUMPRODUCT(OFFSET(Data!I$1,$G48+32,,16),OFFSET(Data!I$1,$G48+32,,16))),"")</f>
        <v/>
      </c>
      <c r="J48" s="301" t="str">
        <f ca="1">IF($F48&gt;1,(SUMPRODUCT(OFFSET(Data!J$1,$G48,,16),OFFSET(Data!J$1,$G48+16,,16))+SUMPRODUCT(OFFSET(Data!J$1,$G48+32,,16),OFFSET(Data!J$1,$G48+48,,16)))/(SUMPRODUCT(OFFSET(Data!J$1,$G48,,16),OFFSET(Data!J$1,$G48,,16))+SUMPRODUCT(OFFSET(Data!J$1,$G48+32,,16),OFFSET(Data!J$1,$G48+32,,16))),"")</f>
        <v/>
      </c>
      <c r="K48" s="301" t="str">
        <f ca="1">IF($F48&gt;1,(SUMPRODUCT(OFFSET(Data!K$1,$G48,,16),OFFSET(Data!K$1,$G48+16,,16))+SUMPRODUCT(OFFSET(Data!K$1,$G48+32,,16),OFFSET(Data!K$1,$G48+48,,16)))/(SUMPRODUCT(OFFSET(Data!K$1,$G48,,16),OFFSET(Data!K$1,$G48,,16))+SUMPRODUCT(OFFSET(Data!K$1,$G48+32,,16),OFFSET(Data!K$1,$G48+32,,16))),"")</f>
        <v/>
      </c>
      <c r="L48" s="301" t="str">
        <f ca="1">IF($F48&gt;1,(SUMPRODUCT(OFFSET(Data!L$1,$G48,,16),OFFSET(Data!L$1,$G48+16,,16))+SUMPRODUCT(OFFSET(Data!L$1,$G48+32,,16),OFFSET(Data!L$1,$G48+48,,16)))/(SUMPRODUCT(OFFSET(Data!L$1,$G48,,16),OFFSET(Data!L$1,$G48,,16))+SUMPRODUCT(OFFSET(Data!L$1,$G48+32,,16),OFFSET(Data!L$1,$G48+32,,16))),"")</f>
        <v/>
      </c>
      <c r="M48" s="301">
        <f t="shared" ca="1" si="3"/>
        <v>0</v>
      </c>
      <c r="N48" t="str">
        <f ca="1">IF($F48&gt;2,SUMPRODUCT(OFFSET(Data!$H$1,$G48+32,,32),OFFSET(Data!$H$1,$G48+64,,32)),"")</f>
        <v/>
      </c>
      <c r="O48" t="str">
        <f ca="1">IF($F48&gt;2,SUMPRODUCT(OFFSET(Data!$H$1,$G48,,32),OFFSET(Data!$H$1,$G48+64,,32)),"")</f>
        <v/>
      </c>
      <c r="P48" s="350" t="str">
        <f ca="1">IF($F48&gt;1,INDEX(LINEST(OFFSET(Data!H$1,$G48,,16),OFFSET(Data!H$1,$G48+16,,16),1,1),3,1),"")</f>
        <v/>
      </c>
      <c r="Q48" s="350" t="str">
        <f ca="1">IF($F48&gt;1,INDEX(LINEST(OFFSET(Data!I$1,$G48,,16),OFFSET(Data!I$1,$G48+16,,16),1,1),3,1),"")</f>
        <v/>
      </c>
      <c r="R48" s="350" t="str">
        <f ca="1">IF($F48&gt;1,INDEX(LINEST(OFFSET(Data!J$1,$G48,,16),OFFSET(Data!J$1,$G48+16,,16),1,1),3,1),"")</f>
        <v/>
      </c>
      <c r="S48" s="350" t="str">
        <f ca="1">IF($F48&gt;1,INDEX(LINEST(OFFSET(Data!K$1,$G48,,16),OFFSET(Data!K$1,$G48+16,,16),1,1),3,1),"")</f>
        <v/>
      </c>
      <c r="T48" s="350" t="str">
        <f ca="1">IF($F48&gt;1,INDEX(LINEST(OFFSET(Data!L$1,$G48,,16),OFFSET(Data!L$1,$G48+16,,16),1,1),3,1),"")</f>
        <v/>
      </c>
      <c r="U48" s="348" t="str">
        <f t="shared" si="1"/>
        <v/>
      </c>
      <c r="V48" s="347" t="str">
        <f>IF(ISERROR(VLOOKUP($C48,Dates!$A:$C,1,FALSE)),"",VLOOKUP($C48,Dates!$A:$C,MATCH(V$1,Dates!$A$1:$C$1,0),FALSE))</f>
        <v/>
      </c>
      <c r="W48" s="347" t="str">
        <f>IF(ISERROR(VLOOKUP($C48,Dates!$A:$C,1,FALSE)),"",VLOOKUP($C48,Dates!$A:$C,MATCH(W$1,Dates!$A$1:$C$1,0),FALSE))</f>
        <v/>
      </c>
      <c r="X48" s="347"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301" t="str">
        <f ca="1">IF($F49&gt;1,(SUMPRODUCT(OFFSET(Data!H$1,$G49,,16),OFFSET(Data!H$1,$G49+16,,16))+SUMPRODUCT(OFFSET(Data!H$1,$G49+32,,16),OFFSET(Data!H$1,$G49+48,,16)))/(SUMPRODUCT(OFFSET(Data!H$1,$G49,,16),OFFSET(Data!H$1,$G49,,16))+SUMPRODUCT(OFFSET(Data!H$1,$G49+32,,16),OFFSET(Data!H$1,$G49+32,,16))),"")</f>
        <v/>
      </c>
      <c r="I49" s="301" t="str">
        <f ca="1">IF($F49&gt;1,(SUMPRODUCT(OFFSET(Data!I$1,$G49,,16),OFFSET(Data!I$1,$G49+16,,16))+SUMPRODUCT(OFFSET(Data!I$1,$G49+32,,16),OFFSET(Data!I$1,$G49+48,,16)))/(SUMPRODUCT(OFFSET(Data!I$1,$G49,,16),OFFSET(Data!I$1,$G49,,16))+SUMPRODUCT(OFFSET(Data!I$1,$G49+32,,16),OFFSET(Data!I$1,$G49+32,,16))),"")</f>
        <v/>
      </c>
      <c r="J49" s="301" t="str">
        <f ca="1">IF($F49&gt;1,(SUMPRODUCT(OFFSET(Data!J$1,$G49,,16),OFFSET(Data!J$1,$G49+16,,16))+SUMPRODUCT(OFFSET(Data!J$1,$G49+32,,16),OFFSET(Data!J$1,$G49+48,,16)))/(SUMPRODUCT(OFFSET(Data!J$1,$G49,,16),OFFSET(Data!J$1,$G49,,16))+SUMPRODUCT(OFFSET(Data!J$1,$G49+32,,16),OFFSET(Data!J$1,$G49+32,,16))),"")</f>
        <v/>
      </c>
      <c r="K49" s="301" t="str">
        <f ca="1">IF($F49&gt;1,(SUMPRODUCT(OFFSET(Data!K$1,$G49,,16),OFFSET(Data!K$1,$G49+16,,16))+SUMPRODUCT(OFFSET(Data!K$1,$G49+32,,16),OFFSET(Data!K$1,$G49+48,,16)))/(SUMPRODUCT(OFFSET(Data!K$1,$G49,,16),OFFSET(Data!K$1,$G49,,16))+SUMPRODUCT(OFFSET(Data!K$1,$G49+32,,16),OFFSET(Data!K$1,$G49+32,,16))),"")</f>
        <v/>
      </c>
      <c r="L49" s="301" t="str">
        <f ca="1">IF($F49&gt;1,(SUMPRODUCT(OFFSET(Data!L$1,$G49,,16),OFFSET(Data!L$1,$G49+16,,16))+SUMPRODUCT(OFFSET(Data!L$1,$G49+32,,16),OFFSET(Data!L$1,$G49+48,,16)))/(SUMPRODUCT(OFFSET(Data!L$1,$G49,,16),OFFSET(Data!L$1,$G49,,16))+SUMPRODUCT(OFFSET(Data!L$1,$G49+32,,16),OFFSET(Data!L$1,$G49+32,,16))),"")</f>
        <v/>
      </c>
      <c r="M49" s="301">
        <f t="shared" ca="1" si="3"/>
        <v>0</v>
      </c>
      <c r="N49" t="str">
        <f ca="1">IF($F49&gt;2,SUMPRODUCT(OFFSET(Data!$H$1,$G49+32,,32),OFFSET(Data!$H$1,$G49+64,,32)),"")</f>
        <v/>
      </c>
      <c r="O49" t="str">
        <f ca="1">IF($F49&gt;2,SUMPRODUCT(OFFSET(Data!$H$1,$G49,,32),OFFSET(Data!$H$1,$G49+64,,32)),"")</f>
        <v/>
      </c>
      <c r="P49" s="350" t="str">
        <f ca="1">IF($F49&gt;1,INDEX(LINEST(OFFSET(Data!H$1,$G49,,16),OFFSET(Data!H$1,$G49+16,,16),1,1),3,1),"")</f>
        <v/>
      </c>
      <c r="Q49" s="350" t="str">
        <f ca="1">IF($F49&gt;1,INDEX(LINEST(OFFSET(Data!I$1,$G49,,16),OFFSET(Data!I$1,$G49+16,,16),1,1),3,1),"")</f>
        <v/>
      </c>
      <c r="R49" s="350" t="str">
        <f ca="1">IF($F49&gt;1,INDEX(LINEST(OFFSET(Data!J$1,$G49,,16),OFFSET(Data!J$1,$G49+16,,16),1,1),3,1),"")</f>
        <v/>
      </c>
      <c r="S49" s="350" t="str">
        <f ca="1">IF($F49&gt;1,INDEX(LINEST(OFFSET(Data!K$1,$G49,,16),OFFSET(Data!K$1,$G49+16,,16),1,1),3,1),"")</f>
        <v/>
      </c>
      <c r="T49" s="350" t="str">
        <f ca="1">IF($F49&gt;1,INDEX(LINEST(OFFSET(Data!L$1,$G49,,16),OFFSET(Data!L$1,$G49+16,,16),1,1),3,1),"")</f>
        <v/>
      </c>
      <c r="U49" s="348" t="str">
        <f t="shared" si="1"/>
        <v/>
      </c>
      <c r="V49" s="347" t="str">
        <f>IF(ISERROR(VLOOKUP($C49,Dates!$A:$C,1,FALSE)),"",VLOOKUP($C49,Dates!$A:$C,MATCH(V$1,Dates!$A$1:$C$1,0),FALSE))</f>
        <v/>
      </c>
      <c r="W49" s="347" t="str">
        <f>IF(ISERROR(VLOOKUP($C49,Dates!$A:$C,1,FALSE)),"",VLOOKUP($C49,Dates!$A:$C,MATCH(W$1,Dates!$A$1:$C$1,0),FALSE))</f>
        <v/>
      </c>
      <c r="X49" s="347"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301" t="str">
        <f ca="1">IF($F50&gt;1,(SUMPRODUCT(OFFSET(Data!H$1,$G50,,16),OFFSET(Data!H$1,$G50+16,,16))+SUMPRODUCT(OFFSET(Data!H$1,$G50+32,,16),OFFSET(Data!H$1,$G50+48,,16)))/(SUMPRODUCT(OFFSET(Data!H$1,$G50,,16),OFFSET(Data!H$1,$G50,,16))+SUMPRODUCT(OFFSET(Data!H$1,$G50+32,,16),OFFSET(Data!H$1,$G50+32,,16))),"")</f>
        <v/>
      </c>
      <c r="I50" s="301" t="str">
        <f ca="1">IF($F50&gt;1,(SUMPRODUCT(OFFSET(Data!I$1,$G50,,16),OFFSET(Data!I$1,$G50+16,,16))+SUMPRODUCT(OFFSET(Data!I$1,$G50+32,,16),OFFSET(Data!I$1,$G50+48,,16)))/(SUMPRODUCT(OFFSET(Data!I$1,$G50,,16),OFFSET(Data!I$1,$G50,,16))+SUMPRODUCT(OFFSET(Data!I$1,$G50+32,,16),OFFSET(Data!I$1,$G50+32,,16))),"")</f>
        <v/>
      </c>
      <c r="J50" s="301" t="str">
        <f ca="1">IF($F50&gt;1,(SUMPRODUCT(OFFSET(Data!J$1,$G50,,16),OFFSET(Data!J$1,$G50+16,,16))+SUMPRODUCT(OFFSET(Data!J$1,$G50+32,,16),OFFSET(Data!J$1,$G50+48,,16)))/(SUMPRODUCT(OFFSET(Data!J$1,$G50,,16),OFFSET(Data!J$1,$G50,,16))+SUMPRODUCT(OFFSET(Data!J$1,$G50+32,,16),OFFSET(Data!J$1,$G50+32,,16))),"")</f>
        <v/>
      </c>
      <c r="K50" s="301" t="str">
        <f ca="1">IF($F50&gt;1,(SUMPRODUCT(OFFSET(Data!K$1,$G50,,16),OFFSET(Data!K$1,$G50+16,,16))+SUMPRODUCT(OFFSET(Data!K$1,$G50+32,,16),OFFSET(Data!K$1,$G50+48,,16)))/(SUMPRODUCT(OFFSET(Data!K$1,$G50,,16),OFFSET(Data!K$1,$G50,,16))+SUMPRODUCT(OFFSET(Data!K$1,$G50+32,,16),OFFSET(Data!K$1,$G50+32,,16))),"")</f>
        <v/>
      </c>
      <c r="L50" s="301" t="str">
        <f ca="1">IF($F50&gt;1,(SUMPRODUCT(OFFSET(Data!L$1,$G50,,16),OFFSET(Data!L$1,$G50+16,,16))+SUMPRODUCT(OFFSET(Data!L$1,$G50+32,,16),OFFSET(Data!L$1,$G50+48,,16)))/(SUMPRODUCT(OFFSET(Data!L$1,$G50,,16),OFFSET(Data!L$1,$G50,,16))+SUMPRODUCT(OFFSET(Data!L$1,$G50+32,,16),OFFSET(Data!L$1,$G50+32,,16))),"")</f>
        <v/>
      </c>
      <c r="M50" s="301">
        <f t="shared" ca="1" si="3"/>
        <v>0</v>
      </c>
      <c r="N50" t="str">
        <f ca="1">IF($F50&gt;2,SUMPRODUCT(OFFSET(Data!$H$1,$G50+32,,32),OFFSET(Data!$H$1,$G50+64,,32)),"")</f>
        <v/>
      </c>
      <c r="O50" t="str">
        <f ca="1">IF($F50&gt;2,SUMPRODUCT(OFFSET(Data!$H$1,$G50,,32),OFFSET(Data!$H$1,$G50+64,,32)),"")</f>
        <v/>
      </c>
      <c r="P50" s="350" t="str">
        <f ca="1">IF($F50&gt;1,INDEX(LINEST(OFFSET(Data!H$1,$G50,,16),OFFSET(Data!H$1,$G50+16,,16),1,1),3,1),"")</f>
        <v/>
      </c>
      <c r="Q50" s="350" t="str">
        <f ca="1">IF($F50&gt;1,INDEX(LINEST(OFFSET(Data!I$1,$G50,,16),OFFSET(Data!I$1,$G50+16,,16),1,1),3,1),"")</f>
        <v/>
      </c>
      <c r="R50" s="350" t="str">
        <f ca="1">IF($F50&gt;1,INDEX(LINEST(OFFSET(Data!J$1,$G50,,16),OFFSET(Data!J$1,$G50+16,,16),1,1),3,1),"")</f>
        <v/>
      </c>
      <c r="S50" s="350" t="str">
        <f ca="1">IF($F50&gt;1,INDEX(LINEST(OFFSET(Data!K$1,$G50,,16),OFFSET(Data!K$1,$G50+16,,16),1,1),3,1),"")</f>
        <v/>
      </c>
      <c r="T50" s="350" t="str">
        <f ca="1">IF($F50&gt;1,INDEX(LINEST(OFFSET(Data!L$1,$G50,,16),OFFSET(Data!L$1,$G50+16,,16),1,1),3,1),"")</f>
        <v/>
      </c>
      <c r="U50" s="348" t="str">
        <f t="shared" si="1"/>
        <v/>
      </c>
      <c r="V50" s="347" t="str">
        <f>IF(ISERROR(VLOOKUP($C50,Dates!$A:$C,1,FALSE)),"",VLOOKUP($C50,Dates!$A:$C,MATCH(V$1,Dates!$A$1:$C$1,0),FALSE))</f>
        <v/>
      </c>
      <c r="W50" s="347" t="str">
        <f>IF(ISERROR(VLOOKUP($C50,Dates!$A:$C,1,FALSE)),"",VLOOKUP($C50,Dates!$A:$C,MATCH(W$1,Dates!$A$1:$C$1,0),FALSE))</f>
        <v/>
      </c>
      <c r="X50" s="347"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301" t="str">
        <f ca="1">IF($F51&gt;1,(SUMPRODUCT(OFFSET(Data!H$1,$G51,,16),OFFSET(Data!H$1,$G51+16,,16))+SUMPRODUCT(OFFSET(Data!H$1,$G51+32,,16),OFFSET(Data!H$1,$G51+48,,16)))/(SUMPRODUCT(OFFSET(Data!H$1,$G51,,16),OFFSET(Data!H$1,$G51,,16))+SUMPRODUCT(OFFSET(Data!H$1,$G51+32,,16),OFFSET(Data!H$1,$G51+32,,16))),"")</f>
        <v/>
      </c>
      <c r="I51" s="301" t="str">
        <f ca="1">IF($F51&gt;1,(SUMPRODUCT(OFFSET(Data!I$1,$G51,,16),OFFSET(Data!I$1,$G51+16,,16))+SUMPRODUCT(OFFSET(Data!I$1,$G51+32,,16),OFFSET(Data!I$1,$G51+48,,16)))/(SUMPRODUCT(OFFSET(Data!I$1,$G51,,16),OFFSET(Data!I$1,$G51,,16))+SUMPRODUCT(OFFSET(Data!I$1,$G51+32,,16),OFFSET(Data!I$1,$G51+32,,16))),"")</f>
        <v/>
      </c>
      <c r="J51" s="301" t="str">
        <f ca="1">IF($F51&gt;1,(SUMPRODUCT(OFFSET(Data!J$1,$G51,,16),OFFSET(Data!J$1,$G51+16,,16))+SUMPRODUCT(OFFSET(Data!J$1,$G51+32,,16),OFFSET(Data!J$1,$G51+48,,16)))/(SUMPRODUCT(OFFSET(Data!J$1,$G51,,16),OFFSET(Data!J$1,$G51,,16))+SUMPRODUCT(OFFSET(Data!J$1,$G51+32,,16),OFFSET(Data!J$1,$G51+32,,16))),"")</f>
        <v/>
      </c>
      <c r="K51" s="301" t="str">
        <f ca="1">IF($F51&gt;1,(SUMPRODUCT(OFFSET(Data!K$1,$G51,,16),OFFSET(Data!K$1,$G51+16,,16))+SUMPRODUCT(OFFSET(Data!K$1,$G51+32,,16),OFFSET(Data!K$1,$G51+48,,16)))/(SUMPRODUCT(OFFSET(Data!K$1,$G51,,16),OFFSET(Data!K$1,$G51,,16))+SUMPRODUCT(OFFSET(Data!K$1,$G51+32,,16),OFFSET(Data!K$1,$G51+32,,16))),"")</f>
        <v/>
      </c>
      <c r="L51" s="301" t="str">
        <f ca="1">IF($F51&gt;1,(SUMPRODUCT(OFFSET(Data!L$1,$G51,,16),OFFSET(Data!L$1,$G51+16,,16))+SUMPRODUCT(OFFSET(Data!L$1,$G51+32,,16),OFFSET(Data!L$1,$G51+48,,16)))/(SUMPRODUCT(OFFSET(Data!L$1,$G51,,16),OFFSET(Data!L$1,$G51,,16))+SUMPRODUCT(OFFSET(Data!L$1,$G51+32,,16),OFFSET(Data!L$1,$G51+32,,16))),"")</f>
        <v/>
      </c>
      <c r="M51" s="301">
        <f t="shared" ca="1" si="3"/>
        <v>0</v>
      </c>
      <c r="N51" t="str">
        <f ca="1">IF($F51&gt;2,SUMPRODUCT(OFFSET(Data!$H$1,$G51+32,,32),OFFSET(Data!$H$1,$G51+64,,32)),"")</f>
        <v/>
      </c>
      <c r="O51" t="str">
        <f ca="1">IF($F51&gt;2,SUMPRODUCT(OFFSET(Data!$H$1,$G51,,32),OFFSET(Data!$H$1,$G51+64,,32)),"")</f>
        <v/>
      </c>
      <c r="P51" s="350" t="str">
        <f ca="1">IF($F51&gt;1,INDEX(LINEST(OFFSET(Data!H$1,$G51,,16),OFFSET(Data!H$1,$G51+16,,16),1,1),3,1),"")</f>
        <v/>
      </c>
      <c r="Q51" s="350" t="str">
        <f ca="1">IF($F51&gt;1,INDEX(LINEST(OFFSET(Data!I$1,$G51,,16),OFFSET(Data!I$1,$G51+16,,16),1,1),3,1),"")</f>
        <v/>
      </c>
      <c r="R51" s="350" t="str">
        <f ca="1">IF($F51&gt;1,INDEX(LINEST(OFFSET(Data!J$1,$G51,,16),OFFSET(Data!J$1,$G51+16,,16),1,1),3,1),"")</f>
        <v/>
      </c>
      <c r="S51" s="350" t="str">
        <f ca="1">IF($F51&gt;1,INDEX(LINEST(OFFSET(Data!K$1,$G51,,16),OFFSET(Data!K$1,$G51+16,,16),1,1),3,1),"")</f>
        <v/>
      </c>
      <c r="T51" s="350" t="str">
        <f ca="1">IF($F51&gt;1,INDEX(LINEST(OFFSET(Data!L$1,$G51,,16),OFFSET(Data!L$1,$G51+16,,16),1,1),3,1),"")</f>
        <v/>
      </c>
      <c r="U51" s="348" t="str">
        <f t="shared" si="1"/>
        <v/>
      </c>
      <c r="V51" s="347" t="str">
        <f>IF(ISERROR(VLOOKUP($C51,Dates!$A:$C,1,FALSE)),"",VLOOKUP($C51,Dates!$A:$C,MATCH(V$1,Dates!$A$1:$C$1,0),FALSE))</f>
        <v/>
      </c>
      <c r="W51" s="347" t="str">
        <f>IF(ISERROR(VLOOKUP($C51,Dates!$A:$C,1,FALSE)),"",VLOOKUP($C51,Dates!$A:$C,MATCH(W$1,Dates!$A$1:$C$1,0),FALSE))</f>
        <v/>
      </c>
      <c r="X51" s="347"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301" t="str">
        <f ca="1">IF($F52&gt;1,(SUMPRODUCT(OFFSET(Data!H$1,$G52,,16),OFFSET(Data!H$1,$G52+16,,16))+SUMPRODUCT(OFFSET(Data!H$1,$G52+32,,16),OFFSET(Data!H$1,$G52+48,,16)))/(SUMPRODUCT(OFFSET(Data!H$1,$G52,,16),OFFSET(Data!H$1,$G52,,16))+SUMPRODUCT(OFFSET(Data!H$1,$G52+32,,16),OFFSET(Data!H$1,$G52+32,,16))),"")</f>
        <v/>
      </c>
      <c r="I52" s="301" t="str">
        <f ca="1">IF($F52&gt;1,(SUMPRODUCT(OFFSET(Data!I$1,$G52,,16),OFFSET(Data!I$1,$G52+16,,16))+SUMPRODUCT(OFFSET(Data!I$1,$G52+32,,16),OFFSET(Data!I$1,$G52+48,,16)))/(SUMPRODUCT(OFFSET(Data!I$1,$G52,,16),OFFSET(Data!I$1,$G52,,16))+SUMPRODUCT(OFFSET(Data!I$1,$G52+32,,16),OFFSET(Data!I$1,$G52+32,,16))),"")</f>
        <v/>
      </c>
      <c r="J52" s="301" t="str">
        <f ca="1">IF($F52&gt;1,(SUMPRODUCT(OFFSET(Data!J$1,$G52,,16),OFFSET(Data!J$1,$G52+16,,16))+SUMPRODUCT(OFFSET(Data!J$1,$G52+32,,16),OFFSET(Data!J$1,$G52+48,,16)))/(SUMPRODUCT(OFFSET(Data!J$1,$G52,,16),OFFSET(Data!J$1,$G52,,16))+SUMPRODUCT(OFFSET(Data!J$1,$G52+32,,16),OFFSET(Data!J$1,$G52+32,,16))),"")</f>
        <v/>
      </c>
      <c r="K52" s="301" t="str">
        <f ca="1">IF($F52&gt;1,(SUMPRODUCT(OFFSET(Data!K$1,$G52,,16),OFFSET(Data!K$1,$G52+16,,16))+SUMPRODUCT(OFFSET(Data!K$1,$G52+32,,16),OFFSET(Data!K$1,$G52+48,,16)))/(SUMPRODUCT(OFFSET(Data!K$1,$G52,,16),OFFSET(Data!K$1,$G52,,16))+SUMPRODUCT(OFFSET(Data!K$1,$G52+32,,16),OFFSET(Data!K$1,$G52+32,,16))),"")</f>
        <v/>
      </c>
      <c r="L52" s="301" t="str">
        <f ca="1">IF($F52&gt;1,(SUMPRODUCT(OFFSET(Data!L$1,$G52,,16),OFFSET(Data!L$1,$G52+16,,16))+SUMPRODUCT(OFFSET(Data!L$1,$G52+32,,16),OFFSET(Data!L$1,$G52+48,,16)))/(SUMPRODUCT(OFFSET(Data!L$1,$G52,,16),OFFSET(Data!L$1,$G52,,16))+SUMPRODUCT(OFFSET(Data!L$1,$G52+32,,16),OFFSET(Data!L$1,$G52+32,,16))),"")</f>
        <v/>
      </c>
      <c r="M52" s="301">
        <f t="shared" ca="1" si="3"/>
        <v>0</v>
      </c>
      <c r="N52" t="str">
        <f ca="1">IF($F52&gt;2,SUMPRODUCT(OFFSET(Data!$H$1,$G52+32,,32),OFFSET(Data!$H$1,$G52+64,,32)),"")</f>
        <v/>
      </c>
      <c r="O52" t="str">
        <f ca="1">IF($F52&gt;2,SUMPRODUCT(OFFSET(Data!$H$1,$G52,,32),OFFSET(Data!$H$1,$G52+64,,32)),"")</f>
        <v/>
      </c>
      <c r="P52" s="350" t="str">
        <f ca="1">IF($F52&gt;1,INDEX(LINEST(OFFSET(Data!H$1,$G52,,16),OFFSET(Data!H$1,$G52+16,,16),1,1),3,1),"")</f>
        <v/>
      </c>
      <c r="Q52" s="350" t="str">
        <f ca="1">IF($F52&gt;1,INDEX(LINEST(OFFSET(Data!I$1,$G52,,16),OFFSET(Data!I$1,$G52+16,,16),1,1),3,1),"")</f>
        <v/>
      </c>
      <c r="R52" s="350" t="str">
        <f ca="1">IF($F52&gt;1,INDEX(LINEST(OFFSET(Data!J$1,$G52,,16),OFFSET(Data!J$1,$G52+16,,16),1,1),3,1),"")</f>
        <v/>
      </c>
      <c r="S52" s="350" t="str">
        <f ca="1">IF($F52&gt;1,INDEX(LINEST(OFFSET(Data!K$1,$G52,,16),OFFSET(Data!K$1,$G52+16,,16),1,1),3,1),"")</f>
        <v/>
      </c>
      <c r="T52" s="350" t="str">
        <f ca="1">IF($F52&gt;1,INDEX(LINEST(OFFSET(Data!L$1,$G52,,16),OFFSET(Data!L$1,$G52+16,,16),1,1),3,1),"")</f>
        <v/>
      </c>
      <c r="U52" s="348" t="str">
        <f t="shared" si="1"/>
        <v/>
      </c>
      <c r="V52" s="347" t="str">
        <f>IF(ISERROR(VLOOKUP($C52,Dates!$A:$C,1,FALSE)),"",VLOOKUP($C52,Dates!$A:$C,MATCH(V$1,Dates!$A$1:$C$1,0),FALSE))</f>
        <v/>
      </c>
      <c r="W52" s="347" t="str">
        <f>IF(ISERROR(VLOOKUP($C52,Dates!$A:$C,1,FALSE)),"",VLOOKUP($C52,Dates!$A:$C,MATCH(W$1,Dates!$A$1:$C$1,0),FALSE))</f>
        <v/>
      </c>
      <c r="X52" s="347"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301" t="str">
        <f ca="1">IF($F53&gt;1,(SUMPRODUCT(OFFSET(Data!H$1,$G53,,16),OFFSET(Data!H$1,$G53+16,,16))+SUMPRODUCT(OFFSET(Data!H$1,$G53+32,,16),OFFSET(Data!H$1,$G53+48,,16)))/(SUMPRODUCT(OFFSET(Data!H$1,$G53,,16),OFFSET(Data!H$1,$G53,,16))+SUMPRODUCT(OFFSET(Data!H$1,$G53+32,,16),OFFSET(Data!H$1,$G53+32,,16))),"")</f>
        <v/>
      </c>
      <c r="I53" s="301" t="str">
        <f ca="1">IF($F53&gt;1,(SUMPRODUCT(OFFSET(Data!I$1,$G53,,16),OFFSET(Data!I$1,$G53+16,,16))+SUMPRODUCT(OFFSET(Data!I$1,$G53+32,,16),OFFSET(Data!I$1,$G53+48,,16)))/(SUMPRODUCT(OFFSET(Data!I$1,$G53,,16),OFFSET(Data!I$1,$G53,,16))+SUMPRODUCT(OFFSET(Data!I$1,$G53+32,,16),OFFSET(Data!I$1,$G53+32,,16))),"")</f>
        <v/>
      </c>
      <c r="J53" s="301" t="str">
        <f ca="1">IF($F53&gt;1,(SUMPRODUCT(OFFSET(Data!J$1,$G53,,16),OFFSET(Data!J$1,$G53+16,,16))+SUMPRODUCT(OFFSET(Data!J$1,$G53+32,,16),OFFSET(Data!J$1,$G53+48,,16)))/(SUMPRODUCT(OFFSET(Data!J$1,$G53,,16),OFFSET(Data!J$1,$G53,,16))+SUMPRODUCT(OFFSET(Data!J$1,$G53+32,,16),OFFSET(Data!J$1,$G53+32,,16))),"")</f>
        <v/>
      </c>
      <c r="K53" s="301" t="str">
        <f ca="1">IF($F53&gt;1,(SUMPRODUCT(OFFSET(Data!K$1,$G53,,16),OFFSET(Data!K$1,$G53+16,,16))+SUMPRODUCT(OFFSET(Data!K$1,$G53+32,,16),OFFSET(Data!K$1,$G53+48,,16)))/(SUMPRODUCT(OFFSET(Data!K$1,$G53,,16),OFFSET(Data!K$1,$G53,,16))+SUMPRODUCT(OFFSET(Data!K$1,$G53+32,,16),OFFSET(Data!K$1,$G53+32,,16))),"")</f>
        <v/>
      </c>
      <c r="L53" s="301" t="str">
        <f ca="1">IF($F53&gt;1,(SUMPRODUCT(OFFSET(Data!L$1,$G53,,16),OFFSET(Data!L$1,$G53+16,,16))+SUMPRODUCT(OFFSET(Data!L$1,$G53+32,,16),OFFSET(Data!L$1,$G53+48,,16)))/(SUMPRODUCT(OFFSET(Data!L$1,$G53,,16),OFFSET(Data!L$1,$G53,,16))+SUMPRODUCT(OFFSET(Data!L$1,$G53+32,,16),OFFSET(Data!L$1,$G53+32,,16))),"")</f>
        <v/>
      </c>
      <c r="M53" s="301">
        <f t="shared" ca="1" si="3"/>
        <v>0</v>
      </c>
      <c r="N53" t="str">
        <f ca="1">IF($F53&gt;2,SUMPRODUCT(OFFSET(Data!$H$1,$G53+32,,32),OFFSET(Data!$H$1,$G53+64,,32)),"")</f>
        <v/>
      </c>
      <c r="O53" t="str">
        <f ca="1">IF($F53&gt;2,SUMPRODUCT(OFFSET(Data!$H$1,$G53,,32),OFFSET(Data!$H$1,$G53+64,,32)),"")</f>
        <v/>
      </c>
      <c r="P53" s="350" t="str">
        <f ca="1">IF($F53&gt;1,INDEX(LINEST(OFFSET(Data!H$1,$G53,,16),OFFSET(Data!H$1,$G53+16,,16),1,1),3,1),"")</f>
        <v/>
      </c>
      <c r="Q53" s="350" t="str">
        <f ca="1">IF($F53&gt;1,INDEX(LINEST(OFFSET(Data!I$1,$G53,,16),OFFSET(Data!I$1,$G53+16,,16),1,1),3,1),"")</f>
        <v/>
      </c>
      <c r="R53" s="350" t="str">
        <f ca="1">IF($F53&gt;1,INDEX(LINEST(OFFSET(Data!J$1,$G53,,16),OFFSET(Data!J$1,$G53+16,,16),1,1),3,1),"")</f>
        <v/>
      </c>
      <c r="S53" s="350" t="str">
        <f ca="1">IF($F53&gt;1,INDEX(LINEST(OFFSET(Data!K$1,$G53,,16),OFFSET(Data!K$1,$G53+16,,16),1,1),3,1),"")</f>
        <v/>
      </c>
      <c r="T53" s="350" t="str">
        <f ca="1">IF($F53&gt;1,INDEX(LINEST(OFFSET(Data!L$1,$G53,,16),OFFSET(Data!L$1,$G53+16,,16),1,1),3,1),"")</f>
        <v/>
      </c>
      <c r="U53" s="348" t="str">
        <f t="shared" si="1"/>
        <v/>
      </c>
      <c r="V53" s="347" t="str">
        <f>IF(ISERROR(VLOOKUP($C53,Dates!$A:$C,1,FALSE)),"",VLOOKUP($C53,Dates!$A:$C,MATCH(V$1,Dates!$A$1:$C$1,0),FALSE))</f>
        <v/>
      </c>
      <c r="W53" s="347" t="str">
        <f>IF(ISERROR(VLOOKUP($C53,Dates!$A:$C,1,FALSE)),"",VLOOKUP($C53,Dates!$A:$C,MATCH(W$1,Dates!$A$1:$C$1,0),FALSE))</f>
        <v/>
      </c>
      <c r="X53" s="347"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301" t="str">
        <f ca="1">IF($F54&gt;1,(SUMPRODUCT(OFFSET(Data!H$1,$G54,,16),OFFSET(Data!H$1,$G54+16,,16))+SUMPRODUCT(OFFSET(Data!H$1,$G54+32,,16),OFFSET(Data!H$1,$G54+48,,16)))/(SUMPRODUCT(OFFSET(Data!H$1,$G54,,16),OFFSET(Data!H$1,$G54,,16))+SUMPRODUCT(OFFSET(Data!H$1,$G54+32,,16),OFFSET(Data!H$1,$G54+32,,16))),"")</f>
        <v/>
      </c>
      <c r="I54" s="301" t="str">
        <f ca="1">IF($F54&gt;1,(SUMPRODUCT(OFFSET(Data!I$1,$G54,,16),OFFSET(Data!I$1,$G54+16,,16))+SUMPRODUCT(OFFSET(Data!I$1,$G54+32,,16),OFFSET(Data!I$1,$G54+48,,16)))/(SUMPRODUCT(OFFSET(Data!I$1,$G54,,16),OFFSET(Data!I$1,$G54,,16))+SUMPRODUCT(OFFSET(Data!I$1,$G54+32,,16),OFFSET(Data!I$1,$G54+32,,16))),"")</f>
        <v/>
      </c>
      <c r="J54" s="301" t="str">
        <f ca="1">IF($F54&gt;1,(SUMPRODUCT(OFFSET(Data!J$1,$G54,,16),OFFSET(Data!J$1,$G54+16,,16))+SUMPRODUCT(OFFSET(Data!J$1,$G54+32,,16),OFFSET(Data!J$1,$G54+48,,16)))/(SUMPRODUCT(OFFSET(Data!J$1,$G54,,16),OFFSET(Data!J$1,$G54,,16))+SUMPRODUCT(OFFSET(Data!J$1,$G54+32,,16),OFFSET(Data!J$1,$G54+32,,16))),"")</f>
        <v/>
      </c>
      <c r="K54" s="301" t="str">
        <f ca="1">IF($F54&gt;1,(SUMPRODUCT(OFFSET(Data!K$1,$G54,,16),OFFSET(Data!K$1,$G54+16,,16))+SUMPRODUCT(OFFSET(Data!K$1,$G54+32,,16),OFFSET(Data!K$1,$G54+48,,16)))/(SUMPRODUCT(OFFSET(Data!K$1,$G54,,16),OFFSET(Data!K$1,$G54,,16))+SUMPRODUCT(OFFSET(Data!K$1,$G54+32,,16),OFFSET(Data!K$1,$G54+32,,16))),"")</f>
        <v/>
      </c>
      <c r="L54" s="301" t="str">
        <f ca="1">IF($F54&gt;1,(SUMPRODUCT(OFFSET(Data!L$1,$G54,,16),OFFSET(Data!L$1,$G54+16,,16))+SUMPRODUCT(OFFSET(Data!L$1,$G54+32,,16),OFFSET(Data!L$1,$G54+48,,16)))/(SUMPRODUCT(OFFSET(Data!L$1,$G54,,16),OFFSET(Data!L$1,$G54,,16))+SUMPRODUCT(OFFSET(Data!L$1,$G54+32,,16),OFFSET(Data!L$1,$G54+32,,16))),"")</f>
        <v/>
      </c>
      <c r="M54" s="301">
        <f t="shared" ca="1" si="3"/>
        <v>0</v>
      </c>
      <c r="N54" t="str">
        <f ca="1">IF($F54&gt;2,SUMPRODUCT(OFFSET(Data!$H$1,$G54+32,,32),OFFSET(Data!$H$1,$G54+64,,32)),"")</f>
        <v/>
      </c>
      <c r="O54" t="str">
        <f ca="1">IF($F54&gt;2,SUMPRODUCT(OFFSET(Data!$H$1,$G54,,32),OFFSET(Data!$H$1,$G54+64,,32)),"")</f>
        <v/>
      </c>
      <c r="P54" s="350" t="str">
        <f ca="1">IF($F54&gt;1,INDEX(LINEST(OFFSET(Data!H$1,$G54,,16),OFFSET(Data!H$1,$G54+16,,16),1,1),3,1),"")</f>
        <v/>
      </c>
      <c r="Q54" s="350" t="str">
        <f ca="1">IF($F54&gt;1,INDEX(LINEST(OFFSET(Data!I$1,$G54,,16),OFFSET(Data!I$1,$G54+16,,16),1,1),3,1),"")</f>
        <v/>
      </c>
      <c r="R54" s="350" t="str">
        <f ca="1">IF($F54&gt;1,INDEX(LINEST(OFFSET(Data!J$1,$G54,,16),OFFSET(Data!J$1,$G54+16,,16),1,1),3,1),"")</f>
        <v/>
      </c>
      <c r="S54" s="350" t="str">
        <f ca="1">IF($F54&gt;1,INDEX(LINEST(OFFSET(Data!K$1,$G54,,16),OFFSET(Data!K$1,$G54+16,,16),1,1),3,1),"")</f>
        <v/>
      </c>
      <c r="T54" s="350" t="str">
        <f ca="1">IF($F54&gt;1,INDEX(LINEST(OFFSET(Data!L$1,$G54,,16),OFFSET(Data!L$1,$G54+16,,16),1,1),3,1),"")</f>
        <v/>
      </c>
      <c r="U54" s="348" t="str">
        <f t="shared" si="1"/>
        <v/>
      </c>
      <c r="V54" s="347" t="str">
        <f>IF(ISERROR(VLOOKUP($C54,Dates!$A:$C,1,FALSE)),"",VLOOKUP($C54,Dates!$A:$C,MATCH(V$1,Dates!$A$1:$C$1,0),FALSE))</f>
        <v/>
      </c>
      <c r="W54" s="347" t="str">
        <f>IF(ISERROR(VLOOKUP($C54,Dates!$A:$C,1,FALSE)),"",VLOOKUP($C54,Dates!$A:$C,MATCH(W$1,Dates!$A$1:$C$1,0),FALSE))</f>
        <v/>
      </c>
      <c r="X54" s="347"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301" t="str">
        <f ca="1">IF($F55&gt;1,(SUMPRODUCT(OFFSET(Data!H$1,$G55,,16),OFFSET(Data!H$1,$G55+16,,16))+SUMPRODUCT(OFFSET(Data!H$1,$G55+32,,16),OFFSET(Data!H$1,$G55+48,,16)))/(SUMPRODUCT(OFFSET(Data!H$1,$G55,,16),OFFSET(Data!H$1,$G55,,16))+SUMPRODUCT(OFFSET(Data!H$1,$G55+32,,16),OFFSET(Data!H$1,$G55+32,,16))),"")</f>
        <v/>
      </c>
      <c r="I55" s="301" t="str">
        <f ca="1">IF($F55&gt;1,(SUMPRODUCT(OFFSET(Data!I$1,$G55,,16),OFFSET(Data!I$1,$G55+16,,16))+SUMPRODUCT(OFFSET(Data!I$1,$G55+32,,16),OFFSET(Data!I$1,$G55+48,,16)))/(SUMPRODUCT(OFFSET(Data!I$1,$G55,,16),OFFSET(Data!I$1,$G55,,16))+SUMPRODUCT(OFFSET(Data!I$1,$G55+32,,16),OFFSET(Data!I$1,$G55+32,,16))),"")</f>
        <v/>
      </c>
      <c r="J55" s="301" t="str">
        <f ca="1">IF($F55&gt;1,(SUMPRODUCT(OFFSET(Data!J$1,$G55,,16),OFFSET(Data!J$1,$G55+16,,16))+SUMPRODUCT(OFFSET(Data!J$1,$G55+32,,16),OFFSET(Data!J$1,$G55+48,,16)))/(SUMPRODUCT(OFFSET(Data!J$1,$G55,,16),OFFSET(Data!J$1,$G55,,16))+SUMPRODUCT(OFFSET(Data!J$1,$G55+32,,16),OFFSET(Data!J$1,$G55+32,,16))),"")</f>
        <v/>
      </c>
      <c r="K55" s="301" t="str">
        <f ca="1">IF($F55&gt;1,(SUMPRODUCT(OFFSET(Data!K$1,$G55,,16),OFFSET(Data!K$1,$G55+16,,16))+SUMPRODUCT(OFFSET(Data!K$1,$G55+32,,16),OFFSET(Data!K$1,$G55+48,,16)))/(SUMPRODUCT(OFFSET(Data!K$1,$G55,,16),OFFSET(Data!K$1,$G55,,16))+SUMPRODUCT(OFFSET(Data!K$1,$G55+32,,16),OFFSET(Data!K$1,$G55+32,,16))),"")</f>
        <v/>
      </c>
      <c r="L55" s="301" t="str">
        <f ca="1">IF($F55&gt;1,(SUMPRODUCT(OFFSET(Data!L$1,$G55,,16),OFFSET(Data!L$1,$G55+16,,16))+SUMPRODUCT(OFFSET(Data!L$1,$G55+32,,16),OFFSET(Data!L$1,$G55+48,,16)))/(SUMPRODUCT(OFFSET(Data!L$1,$G55,,16),OFFSET(Data!L$1,$G55,,16))+SUMPRODUCT(OFFSET(Data!L$1,$G55+32,,16),OFFSET(Data!L$1,$G55+32,,16))),"")</f>
        <v/>
      </c>
      <c r="M55" s="301">
        <f t="shared" ca="1" si="3"/>
        <v>0</v>
      </c>
      <c r="N55" t="str">
        <f ca="1">IF($F55&gt;2,SUMPRODUCT(OFFSET(Data!$H$1,$G55+32,,32),OFFSET(Data!$H$1,$G55+64,,32)),"")</f>
        <v/>
      </c>
      <c r="O55" t="str">
        <f ca="1">IF($F55&gt;2,SUMPRODUCT(OFFSET(Data!$H$1,$G55,,32),OFFSET(Data!$H$1,$G55+64,,32)),"")</f>
        <v/>
      </c>
      <c r="P55" s="350" t="str">
        <f ca="1">IF($F55&gt;1,INDEX(LINEST(OFFSET(Data!H$1,$G55,,16),OFFSET(Data!H$1,$G55+16,,16),1,1),3,1),"")</f>
        <v/>
      </c>
      <c r="Q55" s="350" t="str">
        <f ca="1">IF($F55&gt;1,INDEX(LINEST(OFFSET(Data!I$1,$G55,,16),OFFSET(Data!I$1,$G55+16,,16),1,1),3,1),"")</f>
        <v/>
      </c>
      <c r="R55" s="350" t="str">
        <f ca="1">IF($F55&gt;1,INDEX(LINEST(OFFSET(Data!J$1,$G55,,16),OFFSET(Data!J$1,$G55+16,,16),1,1),3,1),"")</f>
        <v/>
      </c>
      <c r="S55" s="350" t="str">
        <f ca="1">IF($F55&gt;1,INDEX(LINEST(OFFSET(Data!K$1,$G55,,16),OFFSET(Data!K$1,$G55+16,,16),1,1),3,1),"")</f>
        <v/>
      </c>
      <c r="T55" s="350" t="str">
        <f ca="1">IF($F55&gt;1,INDEX(LINEST(OFFSET(Data!L$1,$G55,,16),OFFSET(Data!L$1,$G55+16,,16),1,1),3,1),"")</f>
        <v/>
      </c>
      <c r="U55" s="348" t="str">
        <f t="shared" si="1"/>
        <v/>
      </c>
      <c r="V55" s="347" t="str">
        <f>IF(ISERROR(VLOOKUP($C55,Dates!$A:$C,1,FALSE)),"",VLOOKUP($C55,Dates!$A:$C,MATCH(V$1,Dates!$A$1:$C$1,0),FALSE))</f>
        <v/>
      </c>
      <c r="W55" s="347" t="str">
        <f>IF(ISERROR(VLOOKUP($C55,Dates!$A:$C,1,FALSE)),"",VLOOKUP($C55,Dates!$A:$C,MATCH(W$1,Dates!$A$1:$C$1,0),FALSE))</f>
        <v/>
      </c>
      <c r="X55" s="347"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301" t="str">
        <f ca="1">IF($F56&gt;1,(SUMPRODUCT(OFFSET(Data!H$1,$G56,,16),OFFSET(Data!H$1,$G56+16,,16))+SUMPRODUCT(OFFSET(Data!H$1,$G56+32,,16),OFFSET(Data!H$1,$G56+48,,16)))/(SUMPRODUCT(OFFSET(Data!H$1,$G56,,16),OFFSET(Data!H$1,$G56,,16))+SUMPRODUCT(OFFSET(Data!H$1,$G56+32,,16),OFFSET(Data!H$1,$G56+32,,16))),"")</f>
        <v/>
      </c>
      <c r="I56" s="301" t="str">
        <f ca="1">IF($F56&gt;1,(SUMPRODUCT(OFFSET(Data!I$1,$G56,,16),OFFSET(Data!I$1,$G56+16,,16))+SUMPRODUCT(OFFSET(Data!I$1,$G56+32,,16),OFFSET(Data!I$1,$G56+48,,16)))/(SUMPRODUCT(OFFSET(Data!I$1,$G56,,16),OFFSET(Data!I$1,$G56,,16))+SUMPRODUCT(OFFSET(Data!I$1,$G56+32,,16),OFFSET(Data!I$1,$G56+32,,16))),"")</f>
        <v/>
      </c>
      <c r="J56" s="301" t="str">
        <f ca="1">IF($F56&gt;1,(SUMPRODUCT(OFFSET(Data!J$1,$G56,,16),OFFSET(Data!J$1,$G56+16,,16))+SUMPRODUCT(OFFSET(Data!J$1,$G56+32,,16),OFFSET(Data!J$1,$G56+48,,16)))/(SUMPRODUCT(OFFSET(Data!J$1,$G56,,16),OFFSET(Data!J$1,$G56,,16))+SUMPRODUCT(OFFSET(Data!J$1,$G56+32,,16),OFFSET(Data!J$1,$G56+32,,16))),"")</f>
        <v/>
      </c>
      <c r="K56" s="301" t="str">
        <f ca="1">IF($F56&gt;1,(SUMPRODUCT(OFFSET(Data!K$1,$G56,,16),OFFSET(Data!K$1,$G56+16,,16))+SUMPRODUCT(OFFSET(Data!K$1,$G56+32,,16),OFFSET(Data!K$1,$G56+48,,16)))/(SUMPRODUCT(OFFSET(Data!K$1,$G56,,16),OFFSET(Data!K$1,$G56,,16))+SUMPRODUCT(OFFSET(Data!K$1,$G56+32,,16),OFFSET(Data!K$1,$G56+32,,16))),"")</f>
        <v/>
      </c>
      <c r="L56" s="301" t="str">
        <f ca="1">IF($F56&gt;1,(SUMPRODUCT(OFFSET(Data!L$1,$G56,,16),OFFSET(Data!L$1,$G56+16,,16))+SUMPRODUCT(OFFSET(Data!L$1,$G56+32,,16),OFFSET(Data!L$1,$G56+48,,16)))/(SUMPRODUCT(OFFSET(Data!L$1,$G56,,16),OFFSET(Data!L$1,$G56,,16))+SUMPRODUCT(OFFSET(Data!L$1,$G56+32,,16),OFFSET(Data!L$1,$G56+32,,16))),"")</f>
        <v/>
      </c>
      <c r="M56" s="301">
        <f t="shared" ca="1" si="3"/>
        <v>0</v>
      </c>
      <c r="N56" t="str">
        <f ca="1">IF($F56&gt;2,SUMPRODUCT(OFFSET(Data!$H$1,$G56+32,,32),OFFSET(Data!$H$1,$G56+64,,32)),"")</f>
        <v/>
      </c>
      <c r="O56" t="str">
        <f ca="1">IF($F56&gt;2,SUMPRODUCT(OFFSET(Data!$H$1,$G56,,32),OFFSET(Data!$H$1,$G56+64,,32)),"")</f>
        <v/>
      </c>
      <c r="P56" s="350" t="str">
        <f ca="1">IF($F56&gt;1,INDEX(LINEST(OFFSET(Data!H$1,$G56,,16),OFFSET(Data!H$1,$G56+16,,16),1,1),3,1),"")</f>
        <v/>
      </c>
      <c r="Q56" s="350" t="str">
        <f ca="1">IF($F56&gt;1,INDEX(LINEST(OFFSET(Data!I$1,$G56,,16),OFFSET(Data!I$1,$G56+16,,16),1,1),3,1),"")</f>
        <v/>
      </c>
      <c r="R56" s="350" t="str">
        <f ca="1">IF($F56&gt;1,INDEX(LINEST(OFFSET(Data!J$1,$G56,,16),OFFSET(Data!J$1,$G56+16,,16),1,1),3,1),"")</f>
        <v/>
      </c>
      <c r="S56" s="350" t="str">
        <f ca="1">IF($F56&gt;1,INDEX(LINEST(OFFSET(Data!K$1,$G56,,16),OFFSET(Data!K$1,$G56+16,,16),1,1),3,1),"")</f>
        <v/>
      </c>
      <c r="T56" s="350" t="str">
        <f ca="1">IF($F56&gt;1,INDEX(LINEST(OFFSET(Data!L$1,$G56,,16),OFFSET(Data!L$1,$G56+16,,16),1,1),3,1),"")</f>
        <v/>
      </c>
      <c r="U56" s="348" t="str">
        <f t="shared" si="1"/>
        <v/>
      </c>
      <c r="V56" s="347" t="str">
        <f>IF(ISERROR(VLOOKUP($C56,Dates!$A:$C,1,FALSE)),"",VLOOKUP($C56,Dates!$A:$C,MATCH(V$1,Dates!$A$1:$C$1,0),FALSE))</f>
        <v/>
      </c>
      <c r="W56" s="347" t="str">
        <f>IF(ISERROR(VLOOKUP($C56,Dates!$A:$C,1,FALSE)),"",VLOOKUP($C56,Dates!$A:$C,MATCH(W$1,Dates!$A$1:$C$1,0),FALSE))</f>
        <v/>
      </c>
      <c r="X56" s="347"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301" t="str">
        <f ca="1">IF($F57&gt;1,(SUMPRODUCT(OFFSET(Data!H$1,$G57,,16),OFFSET(Data!H$1,$G57+16,,16))+SUMPRODUCT(OFFSET(Data!H$1,$G57+32,,16),OFFSET(Data!H$1,$G57+48,,16)))/(SUMPRODUCT(OFFSET(Data!H$1,$G57,,16),OFFSET(Data!H$1,$G57,,16))+SUMPRODUCT(OFFSET(Data!H$1,$G57+32,,16),OFFSET(Data!H$1,$G57+32,,16))),"")</f>
        <v/>
      </c>
      <c r="I57" s="301" t="str">
        <f ca="1">IF($F57&gt;1,(SUMPRODUCT(OFFSET(Data!I$1,$G57,,16),OFFSET(Data!I$1,$G57+16,,16))+SUMPRODUCT(OFFSET(Data!I$1,$G57+32,,16),OFFSET(Data!I$1,$G57+48,,16)))/(SUMPRODUCT(OFFSET(Data!I$1,$G57,,16),OFFSET(Data!I$1,$G57,,16))+SUMPRODUCT(OFFSET(Data!I$1,$G57+32,,16),OFFSET(Data!I$1,$G57+32,,16))),"")</f>
        <v/>
      </c>
      <c r="J57" s="301" t="str">
        <f ca="1">IF($F57&gt;1,(SUMPRODUCT(OFFSET(Data!J$1,$G57,,16),OFFSET(Data!J$1,$G57+16,,16))+SUMPRODUCT(OFFSET(Data!J$1,$G57+32,,16),OFFSET(Data!J$1,$G57+48,,16)))/(SUMPRODUCT(OFFSET(Data!J$1,$G57,,16),OFFSET(Data!J$1,$G57,,16))+SUMPRODUCT(OFFSET(Data!J$1,$G57+32,,16),OFFSET(Data!J$1,$G57+32,,16))),"")</f>
        <v/>
      </c>
      <c r="K57" s="301" t="str">
        <f ca="1">IF($F57&gt;1,(SUMPRODUCT(OFFSET(Data!K$1,$G57,,16),OFFSET(Data!K$1,$G57+16,,16))+SUMPRODUCT(OFFSET(Data!K$1,$G57+32,,16),OFFSET(Data!K$1,$G57+48,,16)))/(SUMPRODUCT(OFFSET(Data!K$1,$G57,,16),OFFSET(Data!K$1,$G57,,16))+SUMPRODUCT(OFFSET(Data!K$1,$G57+32,,16),OFFSET(Data!K$1,$G57+32,,16))),"")</f>
        <v/>
      </c>
      <c r="L57" s="301" t="str">
        <f ca="1">IF($F57&gt;1,(SUMPRODUCT(OFFSET(Data!L$1,$G57,,16),OFFSET(Data!L$1,$G57+16,,16))+SUMPRODUCT(OFFSET(Data!L$1,$G57+32,,16),OFFSET(Data!L$1,$G57+48,,16)))/(SUMPRODUCT(OFFSET(Data!L$1,$G57,,16),OFFSET(Data!L$1,$G57,,16))+SUMPRODUCT(OFFSET(Data!L$1,$G57+32,,16),OFFSET(Data!L$1,$G57+32,,16))),"")</f>
        <v/>
      </c>
      <c r="M57" s="301">
        <f t="shared" ca="1" si="3"/>
        <v>0</v>
      </c>
      <c r="N57" t="str">
        <f ca="1">IF($F57&gt;2,SUMPRODUCT(OFFSET(Data!$H$1,$G57+32,,32),OFFSET(Data!$H$1,$G57+64,,32)),"")</f>
        <v/>
      </c>
      <c r="O57" t="str">
        <f ca="1">IF($F57&gt;2,SUMPRODUCT(OFFSET(Data!$H$1,$G57,,32),OFFSET(Data!$H$1,$G57+64,,32)),"")</f>
        <v/>
      </c>
      <c r="P57" s="350" t="str">
        <f ca="1">IF($F57&gt;1,INDEX(LINEST(OFFSET(Data!H$1,$G57,,16),OFFSET(Data!H$1,$G57+16,,16),1,1),3,1),"")</f>
        <v/>
      </c>
      <c r="Q57" s="350" t="str">
        <f ca="1">IF($F57&gt;1,INDEX(LINEST(OFFSET(Data!I$1,$G57,,16),OFFSET(Data!I$1,$G57+16,,16),1,1),3,1),"")</f>
        <v/>
      </c>
      <c r="R57" s="350" t="str">
        <f ca="1">IF($F57&gt;1,INDEX(LINEST(OFFSET(Data!J$1,$G57,,16),OFFSET(Data!J$1,$G57+16,,16),1,1),3,1),"")</f>
        <v/>
      </c>
      <c r="S57" s="350" t="str">
        <f ca="1">IF($F57&gt;1,INDEX(LINEST(OFFSET(Data!K$1,$G57,,16),OFFSET(Data!K$1,$G57+16,,16),1,1),3,1),"")</f>
        <v/>
      </c>
      <c r="T57" s="350" t="str">
        <f ca="1">IF($F57&gt;1,INDEX(LINEST(OFFSET(Data!L$1,$G57,,16),OFFSET(Data!L$1,$G57+16,,16),1,1),3,1),"")</f>
        <v/>
      </c>
      <c r="U57" s="348" t="str">
        <f t="shared" si="1"/>
        <v/>
      </c>
      <c r="V57" s="347" t="str">
        <f>IF(ISERROR(VLOOKUP($C57,Dates!$A:$C,1,FALSE)),"",VLOOKUP($C57,Dates!$A:$C,MATCH(V$1,Dates!$A$1:$C$1,0),FALSE))</f>
        <v/>
      </c>
      <c r="W57" s="347" t="str">
        <f>IF(ISERROR(VLOOKUP($C57,Dates!$A:$C,1,FALSE)),"",VLOOKUP($C57,Dates!$A:$C,MATCH(W$1,Dates!$A$1:$C$1,0),FALSE))</f>
        <v/>
      </c>
      <c r="X57" s="347"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301" t="str">
        <f ca="1">IF($F58&gt;1,(SUMPRODUCT(OFFSET(Data!H$1,$G58,,16),OFFSET(Data!H$1,$G58+16,,16))+SUMPRODUCT(OFFSET(Data!H$1,$G58+32,,16),OFFSET(Data!H$1,$G58+48,,16)))/(SUMPRODUCT(OFFSET(Data!H$1,$G58,,16),OFFSET(Data!H$1,$G58,,16))+SUMPRODUCT(OFFSET(Data!H$1,$G58+32,,16),OFFSET(Data!H$1,$G58+32,,16))),"")</f>
        <v/>
      </c>
      <c r="I58" s="301" t="str">
        <f ca="1">IF($F58&gt;1,(SUMPRODUCT(OFFSET(Data!I$1,$G58,,16),OFFSET(Data!I$1,$G58+16,,16))+SUMPRODUCT(OFFSET(Data!I$1,$G58+32,,16),OFFSET(Data!I$1,$G58+48,,16)))/(SUMPRODUCT(OFFSET(Data!I$1,$G58,,16),OFFSET(Data!I$1,$G58,,16))+SUMPRODUCT(OFFSET(Data!I$1,$G58+32,,16),OFFSET(Data!I$1,$G58+32,,16))),"")</f>
        <v/>
      </c>
      <c r="J58" s="301" t="str">
        <f ca="1">IF($F58&gt;1,(SUMPRODUCT(OFFSET(Data!J$1,$G58,,16),OFFSET(Data!J$1,$G58+16,,16))+SUMPRODUCT(OFFSET(Data!J$1,$G58+32,,16),OFFSET(Data!J$1,$G58+48,,16)))/(SUMPRODUCT(OFFSET(Data!J$1,$G58,,16),OFFSET(Data!J$1,$G58,,16))+SUMPRODUCT(OFFSET(Data!J$1,$G58+32,,16),OFFSET(Data!J$1,$G58+32,,16))),"")</f>
        <v/>
      </c>
      <c r="K58" s="301" t="str">
        <f ca="1">IF($F58&gt;1,(SUMPRODUCT(OFFSET(Data!K$1,$G58,,16),OFFSET(Data!K$1,$G58+16,,16))+SUMPRODUCT(OFFSET(Data!K$1,$G58+32,,16),OFFSET(Data!K$1,$G58+48,,16)))/(SUMPRODUCT(OFFSET(Data!K$1,$G58,,16),OFFSET(Data!K$1,$G58,,16))+SUMPRODUCT(OFFSET(Data!K$1,$G58+32,,16),OFFSET(Data!K$1,$G58+32,,16))),"")</f>
        <v/>
      </c>
      <c r="L58" s="301" t="str">
        <f ca="1">IF($F58&gt;1,(SUMPRODUCT(OFFSET(Data!L$1,$G58,,16),OFFSET(Data!L$1,$G58+16,,16))+SUMPRODUCT(OFFSET(Data!L$1,$G58+32,,16),OFFSET(Data!L$1,$G58+48,,16)))/(SUMPRODUCT(OFFSET(Data!L$1,$G58,,16),OFFSET(Data!L$1,$G58,,16))+SUMPRODUCT(OFFSET(Data!L$1,$G58+32,,16),OFFSET(Data!L$1,$G58+32,,16))),"")</f>
        <v/>
      </c>
      <c r="M58" s="301">
        <f t="shared" ca="1" si="3"/>
        <v>0</v>
      </c>
      <c r="N58" t="str">
        <f ca="1">IF($F58&gt;2,SUMPRODUCT(OFFSET(Data!$H$1,$G58+32,,32),OFFSET(Data!$H$1,$G58+64,,32)),"")</f>
        <v/>
      </c>
      <c r="O58" t="str">
        <f ca="1">IF($F58&gt;2,SUMPRODUCT(OFFSET(Data!$H$1,$G58,,32),OFFSET(Data!$H$1,$G58+64,,32)),"")</f>
        <v/>
      </c>
      <c r="P58" s="350" t="str">
        <f ca="1">IF($F58&gt;1,INDEX(LINEST(OFFSET(Data!H$1,$G58,,16),OFFSET(Data!H$1,$G58+16,,16),1,1),3,1),"")</f>
        <v/>
      </c>
      <c r="Q58" s="350" t="str">
        <f ca="1">IF($F58&gt;1,INDEX(LINEST(OFFSET(Data!I$1,$G58,,16),OFFSET(Data!I$1,$G58+16,,16),1,1),3,1),"")</f>
        <v/>
      </c>
      <c r="R58" s="350" t="str">
        <f ca="1">IF($F58&gt;1,INDEX(LINEST(OFFSET(Data!J$1,$G58,,16),OFFSET(Data!J$1,$G58+16,,16),1,1),3,1),"")</f>
        <v/>
      </c>
      <c r="S58" s="350" t="str">
        <f ca="1">IF($F58&gt;1,INDEX(LINEST(OFFSET(Data!K$1,$G58,,16),OFFSET(Data!K$1,$G58+16,,16),1,1),3,1),"")</f>
        <v/>
      </c>
      <c r="T58" s="350" t="str">
        <f ca="1">IF($F58&gt;1,INDEX(LINEST(OFFSET(Data!L$1,$G58,,16),OFFSET(Data!L$1,$G58+16,,16),1,1),3,1),"")</f>
        <v/>
      </c>
      <c r="U58" s="348" t="str">
        <f t="shared" si="1"/>
        <v/>
      </c>
      <c r="V58" s="347" t="str">
        <f>IF(ISERROR(VLOOKUP($C58,Dates!$A:$C,1,FALSE)),"",VLOOKUP($C58,Dates!$A:$C,MATCH(V$1,Dates!$A$1:$C$1,0),FALSE))</f>
        <v/>
      </c>
      <c r="W58" s="347" t="str">
        <f>IF(ISERROR(VLOOKUP($C58,Dates!$A:$C,1,FALSE)),"",VLOOKUP($C58,Dates!$A:$C,MATCH(W$1,Dates!$A$1:$C$1,0),FALSE))</f>
        <v/>
      </c>
      <c r="X58" s="347"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301" t="str">
        <f ca="1">IF($F59&gt;1,(SUMPRODUCT(OFFSET(Data!H$1,$G59,,16),OFFSET(Data!H$1,$G59+16,,16))+SUMPRODUCT(OFFSET(Data!H$1,$G59+32,,16),OFFSET(Data!H$1,$G59+48,,16)))/(SUMPRODUCT(OFFSET(Data!H$1,$G59,,16),OFFSET(Data!H$1,$G59,,16))+SUMPRODUCT(OFFSET(Data!H$1,$G59+32,,16),OFFSET(Data!H$1,$G59+32,,16))),"")</f>
        <v/>
      </c>
      <c r="I59" s="301" t="str">
        <f ca="1">IF($F59&gt;1,(SUMPRODUCT(OFFSET(Data!I$1,$G59,,16),OFFSET(Data!I$1,$G59+16,,16))+SUMPRODUCT(OFFSET(Data!I$1,$G59+32,,16),OFFSET(Data!I$1,$G59+48,,16)))/(SUMPRODUCT(OFFSET(Data!I$1,$G59,,16),OFFSET(Data!I$1,$G59,,16))+SUMPRODUCT(OFFSET(Data!I$1,$G59+32,,16),OFFSET(Data!I$1,$G59+32,,16))),"")</f>
        <v/>
      </c>
      <c r="J59" s="301" t="str">
        <f ca="1">IF($F59&gt;1,(SUMPRODUCT(OFFSET(Data!J$1,$G59,,16),OFFSET(Data!J$1,$G59+16,,16))+SUMPRODUCT(OFFSET(Data!J$1,$G59+32,,16),OFFSET(Data!J$1,$G59+48,,16)))/(SUMPRODUCT(OFFSET(Data!J$1,$G59,,16),OFFSET(Data!J$1,$G59,,16))+SUMPRODUCT(OFFSET(Data!J$1,$G59+32,,16),OFFSET(Data!J$1,$G59+32,,16))),"")</f>
        <v/>
      </c>
      <c r="K59" s="301" t="str">
        <f ca="1">IF($F59&gt;1,(SUMPRODUCT(OFFSET(Data!K$1,$G59,,16),OFFSET(Data!K$1,$G59+16,,16))+SUMPRODUCT(OFFSET(Data!K$1,$G59+32,,16),OFFSET(Data!K$1,$G59+48,,16)))/(SUMPRODUCT(OFFSET(Data!K$1,$G59,,16),OFFSET(Data!K$1,$G59,,16))+SUMPRODUCT(OFFSET(Data!K$1,$G59+32,,16),OFFSET(Data!K$1,$G59+32,,16))),"")</f>
        <v/>
      </c>
      <c r="L59" s="301" t="str">
        <f ca="1">IF($F59&gt;1,(SUMPRODUCT(OFFSET(Data!L$1,$G59,,16),OFFSET(Data!L$1,$G59+16,,16))+SUMPRODUCT(OFFSET(Data!L$1,$G59+32,,16),OFFSET(Data!L$1,$G59+48,,16)))/(SUMPRODUCT(OFFSET(Data!L$1,$G59,,16),OFFSET(Data!L$1,$G59,,16))+SUMPRODUCT(OFFSET(Data!L$1,$G59+32,,16),OFFSET(Data!L$1,$G59+32,,16))),"")</f>
        <v/>
      </c>
      <c r="M59" s="301">
        <f t="shared" ca="1" si="3"/>
        <v>0</v>
      </c>
      <c r="N59" t="str">
        <f ca="1">IF($F59&gt;2,SUMPRODUCT(OFFSET(Data!$H$1,$G59+32,,32),OFFSET(Data!$H$1,$G59+64,,32)),"")</f>
        <v/>
      </c>
      <c r="O59" t="str">
        <f ca="1">IF($F59&gt;2,SUMPRODUCT(OFFSET(Data!$H$1,$G59,,32),OFFSET(Data!$H$1,$G59+64,,32)),"")</f>
        <v/>
      </c>
      <c r="P59" s="350" t="str">
        <f ca="1">IF($F59&gt;1,INDEX(LINEST(OFFSET(Data!H$1,$G59,,16),OFFSET(Data!H$1,$G59+16,,16),1,1),3,1),"")</f>
        <v/>
      </c>
      <c r="Q59" s="350" t="str">
        <f ca="1">IF($F59&gt;1,INDEX(LINEST(OFFSET(Data!I$1,$G59,,16),OFFSET(Data!I$1,$G59+16,,16),1,1),3,1),"")</f>
        <v/>
      </c>
      <c r="R59" s="350" t="str">
        <f ca="1">IF($F59&gt;1,INDEX(LINEST(OFFSET(Data!J$1,$G59,,16),OFFSET(Data!J$1,$G59+16,,16),1,1),3,1),"")</f>
        <v/>
      </c>
      <c r="S59" s="350" t="str">
        <f ca="1">IF($F59&gt;1,INDEX(LINEST(OFFSET(Data!K$1,$G59,,16),OFFSET(Data!K$1,$G59+16,,16),1,1),3,1),"")</f>
        <v/>
      </c>
      <c r="T59" s="350" t="str">
        <f ca="1">IF($F59&gt;1,INDEX(LINEST(OFFSET(Data!L$1,$G59,,16),OFFSET(Data!L$1,$G59+16,,16),1,1),3,1),"")</f>
        <v/>
      </c>
      <c r="U59" s="348" t="str">
        <f t="shared" si="1"/>
        <v/>
      </c>
      <c r="V59" s="347" t="str">
        <f>IF(ISERROR(VLOOKUP($C59,Dates!$A:$C,1,FALSE)),"",VLOOKUP($C59,Dates!$A:$C,MATCH(V$1,Dates!$A$1:$C$1,0),FALSE))</f>
        <v/>
      </c>
      <c r="W59" s="347" t="str">
        <f>IF(ISERROR(VLOOKUP($C59,Dates!$A:$C,1,FALSE)),"",VLOOKUP($C59,Dates!$A:$C,MATCH(W$1,Dates!$A$1:$C$1,0),FALSE))</f>
        <v/>
      </c>
      <c r="X59" s="347"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301" t="str">
        <f ca="1">IF($F60&gt;1,(SUMPRODUCT(OFFSET(Data!H$1,$G60,,16),OFFSET(Data!H$1,$G60+16,,16))+SUMPRODUCT(OFFSET(Data!H$1,$G60+32,,16),OFFSET(Data!H$1,$G60+48,,16)))/(SUMPRODUCT(OFFSET(Data!H$1,$G60,,16),OFFSET(Data!H$1,$G60,,16))+SUMPRODUCT(OFFSET(Data!H$1,$G60+32,,16),OFFSET(Data!H$1,$G60+32,,16))),"")</f>
        <v/>
      </c>
      <c r="I60" s="301" t="str">
        <f ca="1">IF($F60&gt;1,(SUMPRODUCT(OFFSET(Data!I$1,$G60,,16),OFFSET(Data!I$1,$G60+16,,16))+SUMPRODUCT(OFFSET(Data!I$1,$G60+32,,16),OFFSET(Data!I$1,$G60+48,,16)))/(SUMPRODUCT(OFFSET(Data!I$1,$G60,,16),OFFSET(Data!I$1,$G60,,16))+SUMPRODUCT(OFFSET(Data!I$1,$G60+32,,16),OFFSET(Data!I$1,$G60+32,,16))),"")</f>
        <v/>
      </c>
      <c r="J60" s="301" t="str">
        <f ca="1">IF($F60&gt;1,(SUMPRODUCT(OFFSET(Data!J$1,$G60,,16),OFFSET(Data!J$1,$G60+16,,16))+SUMPRODUCT(OFFSET(Data!J$1,$G60+32,,16),OFFSET(Data!J$1,$G60+48,,16)))/(SUMPRODUCT(OFFSET(Data!J$1,$G60,,16),OFFSET(Data!J$1,$G60,,16))+SUMPRODUCT(OFFSET(Data!J$1,$G60+32,,16),OFFSET(Data!J$1,$G60+32,,16))),"")</f>
        <v/>
      </c>
      <c r="K60" s="301" t="str">
        <f ca="1">IF($F60&gt;1,(SUMPRODUCT(OFFSET(Data!K$1,$G60,,16),OFFSET(Data!K$1,$G60+16,,16))+SUMPRODUCT(OFFSET(Data!K$1,$G60+32,,16),OFFSET(Data!K$1,$G60+48,,16)))/(SUMPRODUCT(OFFSET(Data!K$1,$G60,,16),OFFSET(Data!K$1,$G60,,16))+SUMPRODUCT(OFFSET(Data!K$1,$G60+32,,16),OFFSET(Data!K$1,$G60+32,,16))),"")</f>
        <v/>
      </c>
      <c r="L60" s="301" t="str">
        <f ca="1">IF($F60&gt;1,(SUMPRODUCT(OFFSET(Data!L$1,$G60,,16),OFFSET(Data!L$1,$G60+16,,16))+SUMPRODUCT(OFFSET(Data!L$1,$G60+32,,16),OFFSET(Data!L$1,$G60+48,,16)))/(SUMPRODUCT(OFFSET(Data!L$1,$G60,,16),OFFSET(Data!L$1,$G60,,16))+SUMPRODUCT(OFFSET(Data!L$1,$G60+32,,16),OFFSET(Data!L$1,$G60+32,,16))),"")</f>
        <v/>
      </c>
      <c r="M60" s="301">
        <f t="shared" ca="1" si="3"/>
        <v>0</v>
      </c>
      <c r="N60" t="str">
        <f ca="1">IF($F60&gt;2,SUMPRODUCT(OFFSET(Data!$H$1,$G60+32,,32),OFFSET(Data!$H$1,$G60+64,,32)),"")</f>
        <v/>
      </c>
      <c r="O60" t="str">
        <f ca="1">IF($F60&gt;2,SUMPRODUCT(OFFSET(Data!$H$1,$G60,,32),OFFSET(Data!$H$1,$G60+64,,32)),"")</f>
        <v/>
      </c>
      <c r="P60" s="350" t="str">
        <f ca="1">IF($F60&gt;1,INDEX(LINEST(OFFSET(Data!H$1,$G60,,16),OFFSET(Data!H$1,$G60+16,,16),1,1),3,1),"")</f>
        <v/>
      </c>
      <c r="Q60" s="350" t="str">
        <f ca="1">IF($F60&gt;1,INDEX(LINEST(OFFSET(Data!I$1,$G60,,16),OFFSET(Data!I$1,$G60+16,,16),1,1),3,1),"")</f>
        <v/>
      </c>
      <c r="R60" s="350" t="str">
        <f ca="1">IF($F60&gt;1,INDEX(LINEST(OFFSET(Data!J$1,$G60,,16),OFFSET(Data!J$1,$G60+16,,16),1,1),3,1),"")</f>
        <v/>
      </c>
      <c r="S60" s="350" t="str">
        <f ca="1">IF($F60&gt;1,INDEX(LINEST(OFFSET(Data!K$1,$G60,,16),OFFSET(Data!K$1,$G60+16,,16),1,1),3,1),"")</f>
        <v/>
      </c>
      <c r="T60" s="350" t="str">
        <f ca="1">IF($F60&gt;1,INDEX(LINEST(OFFSET(Data!L$1,$G60,,16),OFFSET(Data!L$1,$G60+16,,16),1,1),3,1),"")</f>
        <v/>
      </c>
      <c r="U60" s="348" t="str">
        <f t="shared" si="1"/>
        <v/>
      </c>
      <c r="V60" s="347" t="str">
        <f>IF(ISERROR(VLOOKUP($C60,Dates!$A:$C,1,FALSE)),"",VLOOKUP($C60,Dates!$A:$C,MATCH(V$1,Dates!$A$1:$C$1,0),FALSE))</f>
        <v/>
      </c>
      <c r="W60" s="347" t="str">
        <f>IF(ISERROR(VLOOKUP($C60,Dates!$A:$C,1,FALSE)),"",VLOOKUP($C60,Dates!$A:$C,MATCH(W$1,Dates!$A$1:$C$1,0),FALSE))</f>
        <v/>
      </c>
      <c r="X60" s="347"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301" t="str">
        <f ca="1">IF($F61&gt;1,(SUMPRODUCT(OFFSET(Data!H$1,$G61,,16),OFFSET(Data!H$1,$G61+16,,16))+SUMPRODUCT(OFFSET(Data!H$1,$G61+32,,16),OFFSET(Data!H$1,$G61+48,,16)))/(SUMPRODUCT(OFFSET(Data!H$1,$G61,,16),OFFSET(Data!H$1,$G61,,16))+SUMPRODUCT(OFFSET(Data!H$1,$G61+32,,16),OFFSET(Data!H$1,$G61+32,,16))),"")</f>
        <v/>
      </c>
      <c r="I61" s="301" t="str">
        <f ca="1">IF($F61&gt;1,(SUMPRODUCT(OFFSET(Data!I$1,$G61,,16),OFFSET(Data!I$1,$G61+16,,16))+SUMPRODUCT(OFFSET(Data!I$1,$G61+32,,16),OFFSET(Data!I$1,$G61+48,,16)))/(SUMPRODUCT(OFFSET(Data!I$1,$G61,,16),OFFSET(Data!I$1,$G61,,16))+SUMPRODUCT(OFFSET(Data!I$1,$G61+32,,16),OFFSET(Data!I$1,$G61+32,,16))),"")</f>
        <v/>
      </c>
      <c r="J61" s="301" t="str">
        <f ca="1">IF($F61&gt;1,(SUMPRODUCT(OFFSET(Data!J$1,$G61,,16),OFFSET(Data!J$1,$G61+16,,16))+SUMPRODUCT(OFFSET(Data!J$1,$G61+32,,16),OFFSET(Data!J$1,$G61+48,,16)))/(SUMPRODUCT(OFFSET(Data!J$1,$G61,,16),OFFSET(Data!J$1,$G61,,16))+SUMPRODUCT(OFFSET(Data!J$1,$G61+32,,16),OFFSET(Data!J$1,$G61+32,,16))),"")</f>
        <v/>
      </c>
      <c r="K61" s="301" t="str">
        <f ca="1">IF($F61&gt;1,(SUMPRODUCT(OFFSET(Data!K$1,$G61,,16),OFFSET(Data!K$1,$G61+16,,16))+SUMPRODUCT(OFFSET(Data!K$1,$G61+32,,16),OFFSET(Data!K$1,$G61+48,,16)))/(SUMPRODUCT(OFFSET(Data!K$1,$G61,,16),OFFSET(Data!K$1,$G61,,16))+SUMPRODUCT(OFFSET(Data!K$1,$G61+32,,16),OFFSET(Data!K$1,$G61+32,,16))),"")</f>
        <v/>
      </c>
      <c r="L61" s="301" t="str">
        <f ca="1">IF($F61&gt;1,(SUMPRODUCT(OFFSET(Data!L$1,$G61,,16),OFFSET(Data!L$1,$G61+16,,16))+SUMPRODUCT(OFFSET(Data!L$1,$G61+32,,16),OFFSET(Data!L$1,$G61+48,,16)))/(SUMPRODUCT(OFFSET(Data!L$1,$G61,,16),OFFSET(Data!L$1,$G61,,16))+SUMPRODUCT(OFFSET(Data!L$1,$G61+32,,16),OFFSET(Data!L$1,$G61+32,,16))),"")</f>
        <v/>
      </c>
      <c r="M61" s="301">
        <f t="shared" ca="1" si="3"/>
        <v>0</v>
      </c>
      <c r="N61" t="str">
        <f ca="1">IF($F61&gt;2,SUMPRODUCT(OFFSET(Data!$H$1,$G61+32,,32),OFFSET(Data!$H$1,$G61+64,,32)),"")</f>
        <v/>
      </c>
      <c r="O61" t="str">
        <f ca="1">IF($F61&gt;2,SUMPRODUCT(OFFSET(Data!$H$1,$G61,,32),OFFSET(Data!$H$1,$G61+64,,32)),"")</f>
        <v/>
      </c>
      <c r="P61" s="350" t="str">
        <f ca="1">IF($F61&gt;1,INDEX(LINEST(OFFSET(Data!H$1,$G61,,16),OFFSET(Data!H$1,$G61+16,,16),1,1),3,1),"")</f>
        <v/>
      </c>
      <c r="Q61" s="350" t="str">
        <f ca="1">IF($F61&gt;1,INDEX(LINEST(OFFSET(Data!I$1,$G61,,16),OFFSET(Data!I$1,$G61+16,,16),1,1),3,1),"")</f>
        <v/>
      </c>
      <c r="R61" s="350" t="str">
        <f ca="1">IF($F61&gt;1,INDEX(LINEST(OFFSET(Data!J$1,$G61,,16),OFFSET(Data!J$1,$G61+16,,16),1,1),3,1),"")</f>
        <v/>
      </c>
      <c r="S61" s="350" t="str">
        <f ca="1">IF($F61&gt;1,INDEX(LINEST(OFFSET(Data!K$1,$G61,,16),OFFSET(Data!K$1,$G61+16,,16),1,1),3,1),"")</f>
        <v/>
      </c>
      <c r="T61" s="350" t="str">
        <f ca="1">IF($F61&gt;1,INDEX(LINEST(OFFSET(Data!L$1,$G61,,16),OFFSET(Data!L$1,$G61+16,,16),1,1),3,1),"")</f>
        <v/>
      </c>
      <c r="U61" s="348" t="str">
        <f t="shared" si="1"/>
        <v/>
      </c>
      <c r="V61" s="347" t="str">
        <f>IF(ISERROR(VLOOKUP($C61,Dates!$A:$C,1,FALSE)),"",VLOOKUP($C61,Dates!$A:$C,MATCH(V$1,Dates!$A$1:$C$1,0),FALSE))</f>
        <v/>
      </c>
      <c r="W61" s="347" t="str">
        <f>IF(ISERROR(VLOOKUP($C61,Dates!$A:$C,1,FALSE)),"",VLOOKUP($C61,Dates!$A:$C,MATCH(W$1,Dates!$A$1:$C$1,0),FALSE))</f>
        <v/>
      </c>
      <c r="X61" s="347"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301" t="str">
        <f ca="1">IF($F62&gt;1,(SUMPRODUCT(OFFSET(Data!H$1,$G62,,16),OFFSET(Data!H$1,$G62+16,,16))+SUMPRODUCT(OFFSET(Data!H$1,$G62+32,,16),OFFSET(Data!H$1,$G62+48,,16)))/(SUMPRODUCT(OFFSET(Data!H$1,$G62,,16),OFFSET(Data!H$1,$G62,,16))+SUMPRODUCT(OFFSET(Data!H$1,$G62+32,,16),OFFSET(Data!H$1,$G62+32,,16))),"")</f>
        <v/>
      </c>
      <c r="I62" s="301" t="str">
        <f ca="1">IF($F62&gt;1,(SUMPRODUCT(OFFSET(Data!I$1,$G62,,16),OFFSET(Data!I$1,$G62+16,,16))+SUMPRODUCT(OFFSET(Data!I$1,$G62+32,,16),OFFSET(Data!I$1,$G62+48,,16)))/(SUMPRODUCT(OFFSET(Data!I$1,$G62,,16),OFFSET(Data!I$1,$G62,,16))+SUMPRODUCT(OFFSET(Data!I$1,$G62+32,,16),OFFSET(Data!I$1,$G62+32,,16))),"")</f>
        <v/>
      </c>
      <c r="J62" s="301" t="str">
        <f ca="1">IF($F62&gt;1,(SUMPRODUCT(OFFSET(Data!J$1,$G62,,16),OFFSET(Data!J$1,$G62+16,,16))+SUMPRODUCT(OFFSET(Data!J$1,$G62+32,,16),OFFSET(Data!J$1,$G62+48,,16)))/(SUMPRODUCT(OFFSET(Data!J$1,$G62,,16),OFFSET(Data!J$1,$G62,,16))+SUMPRODUCT(OFFSET(Data!J$1,$G62+32,,16),OFFSET(Data!J$1,$G62+32,,16))),"")</f>
        <v/>
      </c>
      <c r="K62" s="301" t="str">
        <f ca="1">IF($F62&gt;1,(SUMPRODUCT(OFFSET(Data!K$1,$G62,,16),OFFSET(Data!K$1,$G62+16,,16))+SUMPRODUCT(OFFSET(Data!K$1,$G62+32,,16),OFFSET(Data!K$1,$G62+48,,16)))/(SUMPRODUCT(OFFSET(Data!K$1,$G62,,16),OFFSET(Data!K$1,$G62,,16))+SUMPRODUCT(OFFSET(Data!K$1,$G62+32,,16),OFFSET(Data!K$1,$G62+32,,16))),"")</f>
        <v/>
      </c>
      <c r="L62" s="301" t="str">
        <f ca="1">IF($F62&gt;1,(SUMPRODUCT(OFFSET(Data!L$1,$G62,,16),OFFSET(Data!L$1,$G62+16,,16))+SUMPRODUCT(OFFSET(Data!L$1,$G62+32,,16),OFFSET(Data!L$1,$G62+48,,16)))/(SUMPRODUCT(OFFSET(Data!L$1,$G62,,16),OFFSET(Data!L$1,$G62,,16))+SUMPRODUCT(OFFSET(Data!L$1,$G62+32,,16),OFFSET(Data!L$1,$G62+32,,16))),"")</f>
        <v/>
      </c>
      <c r="M62" s="301">
        <f t="shared" ca="1" si="3"/>
        <v>0</v>
      </c>
      <c r="N62" t="str">
        <f ca="1">IF($F62&gt;2,SUMPRODUCT(OFFSET(Data!$H$1,$G62+32,,32),OFFSET(Data!$H$1,$G62+64,,32)),"")</f>
        <v/>
      </c>
      <c r="O62" t="str">
        <f ca="1">IF($F62&gt;2,SUMPRODUCT(OFFSET(Data!$H$1,$G62,,32),OFFSET(Data!$H$1,$G62+64,,32)),"")</f>
        <v/>
      </c>
      <c r="P62" s="350" t="str">
        <f ca="1">IF($F62&gt;1,INDEX(LINEST(OFFSET(Data!H$1,$G62,,16),OFFSET(Data!H$1,$G62+16,,16),1,1),3,1),"")</f>
        <v/>
      </c>
      <c r="Q62" s="350" t="str">
        <f ca="1">IF($F62&gt;1,INDEX(LINEST(OFFSET(Data!I$1,$G62,,16),OFFSET(Data!I$1,$G62+16,,16),1,1),3,1),"")</f>
        <v/>
      </c>
      <c r="R62" s="350" t="str">
        <f ca="1">IF($F62&gt;1,INDEX(LINEST(OFFSET(Data!J$1,$G62,,16),OFFSET(Data!J$1,$G62+16,,16),1,1),3,1),"")</f>
        <v/>
      </c>
      <c r="S62" s="350" t="str">
        <f ca="1">IF($F62&gt;1,INDEX(LINEST(OFFSET(Data!K$1,$G62,,16),OFFSET(Data!K$1,$G62+16,,16),1,1),3,1),"")</f>
        <v/>
      </c>
      <c r="T62" s="350" t="str">
        <f ca="1">IF($F62&gt;1,INDEX(LINEST(OFFSET(Data!L$1,$G62,,16),OFFSET(Data!L$1,$G62+16,,16),1,1),3,1),"")</f>
        <v/>
      </c>
      <c r="U62" s="348" t="str">
        <f t="shared" si="1"/>
        <v/>
      </c>
      <c r="V62" s="347" t="str">
        <f>IF(ISERROR(VLOOKUP($C62,Dates!$A:$C,1,FALSE)),"",VLOOKUP($C62,Dates!$A:$C,MATCH(V$1,Dates!$A$1:$C$1,0),FALSE))</f>
        <v/>
      </c>
      <c r="W62" s="347" t="str">
        <f>IF(ISERROR(VLOOKUP($C62,Dates!$A:$C,1,FALSE)),"",VLOOKUP($C62,Dates!$A:$C,MATCH(W$1,Dates!$A$1:$C$1,0),FALSE))</f>
        <v/>
      </c>
      <c r="X62" s="347"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301" t="str">
        <f ca="1">IF($F63&gt;1,(SUMPRODUCT(OFFSET(Data!H$1,$G63,,16),OFFSET(Data!H$1,$G63+16,,16))+SUMPRODUCT(OFFSET(Data!H$1,$G63+32,,16),OFFSET(Data!H$1,$G63+48,,16)))/(SUMPRODUCT(OFFSET(Data!H$1,$G63,,16),OFFSET(Data!H$1,$G63,,16))+SUMPRODUCT(OFFSET(Data!H$1,$G63+32,,16),OFFSET(Data!H$1,$G63+32,,16))),"")</f>
        <v/>
      </c>
      <c r="I63" s="301" t="str">
        <f ca="1">IF($F63&gt;1,(SUMPRODUCT(OFFSET(Data!I$1,$G63,,16),OFFSET(Data!I$1,$G63+16,,16))+SUMPRODUCT(OFFSET(Data!I$1,$G63+32,,16),OFFSET(Data!I$1,$G63+48,,16)))/(SUMPRODUCT(OFFSET(Data!I$1,$G63,,16),OFFSET(Data!I$1,$G63,,16))+SUMPRODUCT(OFFSET(Data!I$1,$G63+32,,16),OFFSET(Data!I$1,$G63+32,,16))),"")</f>
        <v/>
      </c>
      <c r="J63" s="301" t="str">
        <f ca="1">IF($F63&gt;1,(SUMPRODUCT(OFFSET(Data!J$1,$G63,,16),OFFSET(Data!J$1,$G63+16,,16))+SUMPRODUCT(OFFSET(Data!J$1,$G63+32,,16),OFFSET(Data!J$1,$G63+48,,16)))/(SUMPRODUCT(OFFSET(Data!J$1,$G63,,16),OFFSET(Data!J$1,$G63,,16))+SUMPRODUCT(OFFSET(Data!J$1,$G63+32,,16),OFFSET(Data!J$1,$G63+32,,16))),"")</f>
        <v/>
      </c>
      <c r="K63" s="301" t="str">
        <f ca="1">IF($F63&gt;1,(SUMPRODUCT(OFFSET(Data!K$1,$G63,,16),OFFSET(Data!K$1,$G63+16,,16))+SUMPRODUCT(OFFSET(Data!K$1,$G63+32,,16),OFFSET(Data!K$1,$G63+48,,16)))/(SUMPRODUCT(OFFSET(Data!K$1,$G63,,16),OFFSET(Data!K$1,$G63,,16))+SUMPRODUCT(OFFSET(Data!K$1,$G63+32,,16),OFFSET(Data!K$1,$G63+32,,16))),"")</f>
        <v/>
      </c>
      <c r="L63" s="301" t="str">
        <f ca="1">IF($F63&gt;1,(SUMPRODUCT(OFFSET(Data!L$1,$G63,,16),OFFSET(Data!L$1,$G63+16,,16))+SUMPRODUCT(OFFSET(Data!L$1,$G63+32,,16),OFFSET(Data!L$1,$G63+48,,16)))/(SUMPRODUCT(OFFSET(Data!L$1,$G63,,16),OFFSET(Data!L$1,$G63,,16))+SUMPRODUCT(OFFSET(Data!L$1,$G63+32,,16),OFFSET(Data!L$1,$G63+32,,16))),"")</f>
        <v/>
      </c>
      <c r="M63" s="301">
        <f t="shared" ca="1" si="3"/>
        <v>0</v>
      </c>
      <c r="N63" t="str">
        <f ca="1">IF($F63&gt;2,SUMPRODUCT(OFFSET(Data!$H$1,$G63+32,,32),OFFSET(Data!$H$1,$G63+64,,32)),"")</f>
        <v/>
      </c>
      <c r="O63" t="str">
        <f ca="1">IF($F63&gt;2,SUMPRODUCT(OFFSET(Data!$H$1,$G63,,32),OFFSET(Data!$H$1,$G63+64,,32)),"")</f>
        <v/>
      </c>
      <c r="P63" s="350" t="str">
        <f ca="1">IF($F63&gt;1,INDEX(LINEST(OFFSET(Data!H$1,$G63,,16),OFFSET(Data!H$1,$G63+16,,16),1,1),3,1),"")</f>
        <v/>
      </c>
      <c r="Q63" s="350" t="str">
        <f ca="1">IF($F63&gt;1,INDEX(LINEST(OFFSET(Data!I$1,$G63,,16),OFFSET(Data!I$1,$G63+16,,16),1,1),3,1),"")</f>
        <v/>
      </c>
      <c r="R63" s="350" t="str">
        <f ca="1">IF($F63&gt;1,INDEX(LINEST(OFFSET(Data!J$1,$G63,,16),OFFSET(Data!J$1,$G63+16,,16),1,1),3,1),"")</f>
        <v/>
      </c>
      <c r="S63" s="350" t="str">
        <f ca="1">IF($F63&gt;1,INDEX(LINEST(OFFSET(Data!K$1,$G63,,16),OFFSET(Data!K$1,$G63+16,,16),1,1),3,1),"")</f>
        <v/>
      </c>
      <c r="T63" s="350" t="str">
        <f ca="1">IF($F63&gt;1,INDEX(LINEST(OFFSET(Data!L$1,$G63,,16),OFFSET(Data!L$1,$G63+16,,16),1,1),3,1),"")</f>
        <v/>
      </c>
      <c r="U63" s="348" t="str">
        <f t="shared" si="1"/>
        <v/>
      </c>
      <c r="V63" s="347" t="str">
        <f>IF(ISERROR(VLOOKUP($C63,Dates!$A:$C,1,FALSE)),"",VLOOKUP($C63,Dates!$A:$C,MATCH(V$1,Dates!$A$1:$C$1,0),FALSE))</f>
        <v/>
      </c>
      <c r="W63" s="347" t="str">
        <f>IF(ISERROR(VLOOKUP($C63,Dates!$A:$C,1,FALSE)),"",VLOOKUP($C63,Dates!$A:$C,MATCH(W$1,Dates!$A$1:$C$1,0),FALSE))</f>
        <v/>
      </c>
      <c r="X63" s="347"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301" t="str">
        <f ca="1">IF($F64&gt;1,(SUMPRODUCT(OFFSET(Data!H$1,$G64,,16),OFFSET(Data!H$1,$G64+16,,16))+SUMPRODUCT(OFFSET(Data!H$1,$G64+32,,16),OFFSET(Data!H$1,$G64+48,,16)))/(SUMPRODUCT(OFFSET(Data!H$1,$G64,,16),OFFSET(Data!H$1,$G64,,16))+SUMPRODUCT(OFFSET(Data!H$1,$G64+32,,16),OFFSET(Data!H$1,$G64+32,,16))),"")</f>
        <v/>
      </c>
      <c r="I64" s="301" t="str">
        <f ca="1">IF($F64&gt;1,(SUMPRODUCT(OFFSET(Data!I$1,$G64,,16),OFFSET(Data!I$1,$G64+16,,16))+SUMPRODUCT(OFFSET(Data!I$1,$G64+32,,16),OFFSET(Data!I$1,$G64+48,,16)))/(SUMPRODUCT(OFFSET(Data!I$1,$G64,,16),OFFSET(Data!I$1,$G64,,16))+SUMPRODUCT(OFFSET(Data!I$1,$G64+32,,16),OFFSET(Data!I$1,$G64+32,,16))),"")</f>
        <v/>
      </c>
      <c r="J64" s="301" t="str">
        <f ca="1">IF($F64&gt;1,(SUMPRODUCT(OFFSET(Data!J$1,$G64,,16),OFFSET(Data!J$1,$G64+16,,16))+SUMPRODUCT(OFFSET(Data!J$1,$G64+32,,16),OFFSET(Data!J$1,$G64+48,,16)))/(SUMPRODUCT(OFFSET(Data!J$1,$G64,,16),OFFSET(Data!J$1,$G64,,16))+SUMPRODUCT(OFFSET(Data!J$1,$G64+32,,16),OFFSET(Data!J$1,$G64+32,,16))),"")</f>
        <v/>
      </c>
      <c r="K64" s="301" t="str">
        <f ca="1">IF($F64&gt;1,(SUMPRODUCT(OFFSET(Data!K$1,$G64,,16),OFFSET(Data!K$1,$G64+16,,16))+SUMPRODUCT(OFFSET(Data!K$1,$G64+32,,16),OFFSET(Data!K$1,$G64+48,,16)))/(SUMPRODUCT(OFFSET(Data!K$1,$G64,,16),OFFSET(Data!K$1,$G64,,16))+SUMPRODUCT(OFFSET(Data!K$1,$G64+32,,16),OFFSET(Data!K$1,$G64+32,,16))),"")</f>
        <v/>
      </c>
      <c r="L64" s="301" t="str">
        <f ca="1">IF($F64&gt;1,(SUMPRODUCT(OFFSET(Data!L$1,$G64,,16),OFFSET(Data!L$1,$G64+16,,16))+SUMPRODUCT(OFFSET(Data!L$1,$G64+32,,16),OFFSET(Data!L$1,$G64+48,,16)))/(SUMPRODUCT(OFFSET(Data!L$1,$G64,,16),OFFSET(Data!L$1,$G64,,16))+SUMPRODUCT(OFFSET(Data!L$1,$G64+32,,16),OFFSET(Data!L$1,$G64+32,,16))),"")</f>
        <v/>
      </c>
      <c r="M64" s="301">
        <f t="shared" ca="1" si="3"/>
        <v>0</v>
      </c>
      <c r="N64" t="str">
        <f ca="1">IF($F64&gt;2,SUMPRODUCT(OFFSET(Data!$H$1,$G64+32,,32),OFFSET(Data!$H$1,$G64+64,,32)),"")</f>
        <v/>
      </c>
      <c r="O64" t="str">
        <f ca="1">IF($F64&gt;2,SUMPRODUCT(OFFSET(Data!$H$1,$G64,,32),OFFSET(Data!$H$1,$G64+64,,32)),"")</f>
        <v/>
      </c>
      <c r="P64" s="350" t="str">
        <f ca="1">IF($F64&gt;1,INDEX(LINEST(OFFSET(Data!H$1,$G64,,16),OFFSET(Data!H$1,$G64+16,,16),1,1),3,1),"")</f>
        <v/>
      </c>
      <c r="Q64" s="350" t="str">
        <f ca="1">IF($F64&gt;1,INDEX(LINEST(OFFSET(Data!I$1,$G64,,16),OFFSET(Data!I$1,$G64+16,,16),1,1),3,1),"")</f>
        <v/>
      </c>
      <c r="R64" s="350" t="str">
        <f ca="1">IF($F64&gt;1,INDEX(LINEST(OFFSET(Data!J$1,$G64,,16),OFFSET(Data!J$1,$G64+16,,16),1,1),3,1),"")</f>
        <v/>
      </c>
      <c r="S64" s="350" t="str">
        <f ca="1">IF($F64&gt;1,INDEX(LINEST(OFFSET(Data!K$1,$G64,,16),OFFSET(Data!K$1,$G64+16,,16),1,1),3,1),"")</f>
        <v/>
      </c>
      <c r="T64" s="350" t="str">
        <f ca="1">IF($F64&gt;1,INDEX(LINEST(OFFSET(Data!L$1,$G64,,16),OFFSET(Data!L$1,$G64+16,,16),1,1),3,1),"")</f>
        <v/>
      </c>
      <c r="U64" s="348" t="str">
        <f t="shared" si="1"/>
        <v/>
      </c>
      <c r="V64" s="347" t="str">
        <f>IF(ISERROR(VLOOKUP($C64,Dates!$A:$C,1,FALSE)),"",VLOOKUP($C64,Dates!$A:$C,MATCH(V$1,Dates!$A$1:$C$1,0),FALSE))</f>
        <v/>
      </c>
      <c r="W64" s="347" t="str">
        <f>IF(ISERROR(VLOOKUP($C64,Dates!$A:$C,1,FALSE)),"",VLOOKUP($C64,Dates!$A:$C,MATCH(W$1,Dates!$A$1:$C$1,0),FALSE))</f>
        <v/>
      </c>
      <c r="X64" s="347"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301" t="str">
        <f ca="1">IF($F65&gt;1,(SUMPRODUCT(OFFSET(Data!H$1,$G65,,16),OFFSET(Data!H$1,$G65+16,,16))+SUMPRODUCT(OFFSET(Data!H$1,$G65+32,,16),OFFSET(Data!H$1,$G65+48,,16)))/(SUMPRODUCT(OFFSET(Data!H$1,$G65,,16),OFFSET(Data!H$1,$G65,,16))+SUMPRODUCT(OFFSET(Data!H$1,$G65+32,,16),OFFSET(Data!H$1,$G65+32,,16))),"")</f>
        <v/>
      </c>
      <c r="I65" s="301" t="str">
        <f ca="1">IF($F65&gt;1,(SUMPRODUCT(OFFSET(Data!I$1,$G65,,16),OFFSET(Data!I$1,$G65+16,,16))+SUMPRODUCT(OFFSET(Data!I$1,$G65+32,,16),OFFSET(Data!I$1,$G65+48,,16)))/(SUMPRODUCT(OFFSET(Data!I$1,$G65,,16),OFFSET(Data!I$1,$G65,,16))+SUMPRODUCT(OFFSET(Data!I$1,$G65+32,,16),OFFSET(Data!I$1,$G65+32,,16))),"")</f>
        <v/>
      </c>
      <c r="J65" s="301" t="str">
        <f ca="1">IF($F65&gt;1,(SUMPRODUCT(OFFSET(Data!J$1,$G65,,16),OFFSET(Data!J$1,$G65+16,,16))+SUMPRODUCT(OFFSET(Data!J$1,$G65+32,,16),OFFSET(Data!J$1,$G65+48,,16)))/(SUMPRODUCT(OFFSET(Data!J$1,$G65,,16),OFFSET(Data!J$1,$G65,,16))+SUMPRODUCT(OFFSET(Data!J$1,$G65+32,,16),OFFSET(Data!J$1,$G65+32,,16))),"")</f>
        <v/>
      </c>
      <c r="K65" s="301" t="str">
        <f ca="1">IF($F65&gt;1,(SUMPRODUCT(OFFSET(Data!K$1,$G65,,16),OFFSET(Data!K$1,$G65+16,,16))+SUMPRODUCT(OFFSET(Data!K$1,$G65+32,,16),OFFSET(Data!K$1,$G65+48,,16)))/(SUMPRODUCT(OFFSET(Data!K$1,$G65,,16),OFFSET(Data!K$1,$G65,,16))+SUMPRODUCT(OFFSET(Data!K$1,$G65+32,,16),OFFSET(Data!K$1,$G65+32,,16))),"")</f>
        <v/>
      </c>
      <c r="L65" s="301" t="str">
        <f ca="1">IF($F65&gt;1,(SUMPRODUCT(OFFSET(Data!L$1,$G65,,16),OFFSET(Data!L$1,$G65+16,,16))+SUMPRODUCT(OFFSET(Data!L$1,$G65+32,,16),OFFSET(Data!L$1,$G65+48,,16)))/(SUMPRODUCT(OFFSET(Data!L$1,$G65,,16),OFFSET(Data!L$1,$G65,,16))+SUMPRODUCT(OFFSET(Data!L$1,$G65+32,,16),OFFSET(Data!L$1,$G65+32,,16))),"")</f>
        <v/>
      </c>
      <c r="M65" s="301">
        <f t="shared" ca="1" si="3"/>
        <v>0</v>
      </c>
      <c r="N65" t="str">
        <f ca="1">IF($F65&gt;2,SUMPRODUCT(OFFSET(Data!$H$1,$G65+32,,32),OFFSET(Data!$H$1,$G65+64,,32)),"")</f>
        <v/>
      </c>
      <c r="O65" t="str">
        <f ca="1">IF($F65&gt;2,SUMPRODUCT(OFFSET(Data!$H$1,$G65,,32),OFFSET(Data!$H$1,$G65+64,,32)),"")</f>
        <v/>
      </c>
      <c r="P65" s="350" t="str">
        <f ca="1">IF($F65&gt;1,INDEX(LINEST(OFFSET(Data!H$1,$G65,,16),OFFSET(Data!H$1,$G65+16,,16),1,1),3,1),"")</f>
        <v/>
      </c>
      <c r="Q65" s="350" t="str">
        <f ca="1">IF($F65&gt;1,INDEX(LINEST(OFFSET(Data!I$1,$G65,,16),OFFSET(Data!I$1,$G65+16,,16),1,1),3,1),"")</f>
        <v/>
      </c>
      <c r="R65" s="350" t="str">
        <f ca="1">IF($F65&gt;1,INDEX(LINEST(OFFSET(Data!J$1,$G65,,16),OFFSET(Data!J$1,$G65+16,,16),1,1),3,1),"")</f>
        <v/>
      </c>
      <c r="S65" s="350" t="str">
        <f ca="1">IF($F65&gt;1,INDEX(LINEST(OFFSET(Data!K$1,$G65,,16),OFFSET(Data!K$1,$G65+16,,16),1,1),3,1),"")</f>
        <v/>
      </c>
      <c r="T65" s="350" t="str">
        <f ca="1">IF($F65&gt;1,INDEX(LINEST(OFFSET(Data!L$1,$G65,,16),OFFSET(Data!L$1,$G65+16,,16),1,1),3,1),"")</f>
        <v/>
      </c>
      <c r="U65" s="348" t="str">
        <f t="shared" si="1"/>
        <v/>
      </c>
      <c r="V65" s="347" t="str">
        <f>IF(ISERROR(VLOOKUP($C65,Dates!$A:$C,1,FALSE)),"",VLOOKUP($C65,Dates!$A:$C,MATCH(V$1,Dates!$A$1:$C$1,0),FALSE))</f>
        <v/>
      </c>
      <c r="W65" s="347" t="str">
        <f>IF(ISERROR(VLOOKUP($C65,Dates!$A:$C,1,FALSE)),"",VLOOKUP($C65,Dates!$A:$C,MATCH(W$1,Dates!$A$1:$C$1,0),FALSE))</f>
        <v/>
      </c>
      <c r="X65" s="347"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301" t="str">
        <f ca="1">IF($F66&gt;1,(SUMPRODUCT(OFFSET(Data!H$1,$G66,,16),OFFSET(Data!H$1,$G66+16,,16))+SUMPRODUCT(OFFSET(Data!H$1,$G66+32,,16),OFFSET(Data!H$1,$G66+48,,16)))/(SUMPRODUCT(OFFSET(Data!H$1,$G66,,16),OFFSET(Data!H$1,$G66,,16))+SUMPRODUCT(OFFSET(Data!H$1,$G66+32,,16),OFFSET(Data!H$1,$G66+32,,16))),"")</f>
        <v/>
      </c>
      <c r="I66" s="301" t="str">
        <f ca="1">IF($F66&gt;1,(SUMPRODUCT(OFFSET(Data!I$1,$G66,,16),OFFSET(Data!I$1,$G66+16,,16))+SUMPRODUCT(OFFSET(Data!I$1,$G66+32,,16),OFFSET(Data!I$1,$G66+48,,16)))/(SUMPRODUCT(OFFSET(Data!I$1,$G66,,16),OFFSET(Data!I$1,$G66,,16))+SUMPRODUCT(OFFSET(Data!I$1,$G66+32,,16),OFFSET(Data!I$1,$G66+32,,16))),"")</f>
        <v/>
      </c>
      <c r="J66" s="301" t="str">
        <f ca="1">IF($F66&gt;1,(SUMPRODUCT(OFFSET(Data!J$1,$G66,,16),OFFSET(Data!J$1,$G66+16,,16))+SUMPRODUCT(OFFSET(Data!J$1,$G66+32,,16),OFFSET(Data!J$1,$G66+48,,16)))/(SUMPRODUCT(OFFSET(Data!J$1,$G66,,16),OFFSET(Data!J$1,$G66,,16))+SUMPRODUCT(OFFSET(Data!J$1,$G66+32,,16),OFFSET(Data!J$1,$G66+32,,16))),"")</f>
        <v/>
      </c>
      <c r="K66" s="301" t="str">
        <f ca="1">IF($F66&gt;1,(SUMPRODUCT(OFFSET(Data!K$1,$G66,,16),OFFSET(Data!K$1,$G66+16,,16))+SUMPRODUCT(OFFSET(Data!K$1,$G66+32,,16),OFFSET(Data!K$1,$G66+48,,16)))/(SUMPRODUCT(OFFSET(Data!K$1,$G66,,16),OFFSET(Data!K$1,$G66,,16))+SUMPRODUCT(OFFSET(Data!K$1,$G66+32,,16),OFFSET(Data!K$1,$G66+32,,16))),"")</f>
        <v/>
      </c>
      <c r="L66" s="301" t="str">
        <f ca="1">IF($F66&gt;1,(SUMPRODUCT(OFFSET(Data!L$1,$G66,,16),OFFSET(Data!L$1,$G66+16,,16))+SUMPRODUCT(OFFSET(Data!L$1,$G66+32,,16),OFFSET(Data!L$1,$G66+48,,16)))/(SUMPRODUCT(OFFSET(Data!L$1,$G66,,16),OFFSET(Data!L$1,$G66,,16))+SUMPRODUCT(OFFSET(Data!L$1,$G66+32,,16),OFFSET(Data!L$1,$G66+32,,16))),"")</f>
        <v/>
      </c>
      <c r="M66" s="301">
        <f t="shared" ca="1" si="3"/>
        <v>0</v>
      </c>
      <c r="N66" t="str">
        <f ca="1">IF($F66&gt;2,SUMPRODUCT(OFFSET(Data!$H$1,$G66+32,,32),OFFSET(Data!$H$1,$G66+64,,32)),"")</f>
        <v/>
      </c>
      <c r="O66" t="str">
        <f ca="1">IF($F66&gt;2,SUMPRODUCT(OFFSET(Data!$H$1,$G66,,32),OFFSET(Data!$H$1,$G66+64,,32)),"")</f>
        <v/>
      </c>
      <c r="P66" s="350" t="str">
        <f ca="1">IF($F66&gt;1,INDEX(LINEST(OFFSET(Data!H$1,$G66,,16),OFFSET(Data!H$1,$G66+16,,16),1,1),3,1),"")</f>
        <v/>
      </c>
      <c r="Q66" s="350" t="str">
        <f ca="1">IF($F66&gt;1,INDEX(LINEST(OFFSET(Data!I$1,$G66,,16),OFFSET(Data!I$1,$G66+16,,16),1,1),3,1),"")</f>
        <v/>
      </c>
      <c r="R66" s="350" t="str">
        <f ca="1">IF($F66&gt;1,INDEX(LINEST(OFFSET(Data!J$1,$G66,,16),OFFSET(Data!J$1,$G66+16,,16),1,1),3,1),"")</f>
        <v/>
      </c>
      <c r="S66" s="350" t="str">
        <f ca="1">IF($F66&gt;1,INDEX(LINEST(OFFSET(Data!K$1,$G66,,16),OFFSET(Data!K$1,$G66+16,,16),1,1),3,1),"")</f>
        <v/>
      </c>
      <c r="T66" s="350" t="str">
        <f ca="1">IF($F66&gt;1,INDEX(LINEST(OFFSET(Data!L$1,$G66,,16),OFFSET(Data!L$1,$G66+16,,16),1,1),3,1),"")</f>
        <v/>
      </c>
      <c r="U66" s="348" t="str">
        <f t="shared" ref="U66:U98" si="6">IF(ISNUMBER(V66),IF(NOT(Y66),V66=W66,FALSE),"")</f>
        <v/>
      </c>
      <c r="V66" s="347" t="str">
        <f>IF(ISERROR(VLOOKUP($C66,Dates!$A:$C,1,FALSE)),"",VLOOKUP($C66,Dates!$A:$C,MATCH(V$1,Dates!$A$1:$C$1,0),FALSE))</f>
        <v/>
      </c>
      <c r="W66" s="347" t="str">
        <f>IF(ISERROR(VLOOKUP($C66,Dates!$A:$C,1,FALSE)),"",VLOOKUP($C66,Dates!$A:$C,MATCH(W$1,Dates!$A$1:$C$1,0),FALSE))</f>
        <v/>
      </c>
      <c r="X66" s="347"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301" t="str">
        <f ca="1">IF($F67&gt;1,(SUMPRODUCT(OFFSET(Data!H$1,$G67,,16),OFFSET(Data!H$1,$G67+16,,16))+SUMPRODUCT(OFFSET(Data!H$1,$G67+32,,16),OFFSET(Data!H$1,$G67+48,,16)))/(SUMPRODUCT(OFFSET(Data!H$1,$G67,,16),OFFSET(Data!H$1,$G67,,16))+SUMPRODUCT(OFFSET(Data!H$1,$G67+32,,16),OFFSET(Data!H$1,$G67+32,,16))),"")</f>
        <v/>
      </c>
      <c r="I67" s="301" t="str">
        <f ca="1">IF($F67&gt;1,(SUMPRODUCT(OFFSET(Data!I$1,$G67,,16),OFFSET(Data!I$1,$G67+16,,16))+SUMPRODUCT(OFFSET(Data!I$1,$G67+32,,16),OFFSET(Data!I$1,$G67+48,,16)))/(SUMPRODUCT(OFFSET(Data!I$1,$G67,,16),OFFSET(Data!I$1,$G67,,16))+SUMPRODUCT(OFFSET(Data!I$1,$G67+32,,16),OFFSET(Data!I$1,$G67+32,,16))),"")</f>
        <v/>
      </c>
      <c r="J67" s="301" t="str">
        <f ca="1">IF($F67&gt;1,(SUMPRODUCT(OFFSET(Data!J$1,$G67,,16),OFFSET(Data!J$1,$G67+16,,16))+SUMPRODUCT(OFFSET(Data!J$1,$G67+32,,16),OFFSET(Data!J$1,$G67+48,,16)))/(SUMPRODUCT(OFFSET(Data!J$1,$G67,,16),OFFSET(Data!J$1,$G67,,16))+SUMPRODUCT(OFFSET(Data!J$1,$G67+32,,16),OFFSET(Data!J$1,$G67+32,,16))),"")</f>
        <v/>
      </c>
      <c r="K67" s="301" t="str">
        <f ca="1">IF($F67&gt;1,(SUMPRODUCT(OFFSET(Data!K$1,$G67,,16),OFFSET(Data!K$1,$G67+16,,16))+SUMPRODUCT(OFFSET(Data!K$1,$G67+32,,16),OFFSET(Data!K$1,$G67+48,,16)))/(SUMPRODUCT(OFFSET(Data!K$1,$G67,,16),OFFSET(Data!K$1,$G67,,16))+SUMPRODUCT(OFFSET(Data!K$1,$G67+32,,16),OFFSET(Data!K$1,$G67+32,,16))),"")</f>
        <v/>
      </c>
      <c r="L67" s="301" t="str">
        <f ca="1">IF($F67&gt;1,(SUMPRODUCT(OFFSET(Data!L$1,$G67,,16),OFFSET(Data!L$1,$G67+16,,16))+SUMPRODUCT(OFFSET(Data!L$1,$G67+32,,16),OFFSET(Data!L$1,$G67+48,,16)))/(SUMPRODUCT(OFFSET(Data!L$1,$G67,,16),OFFSET(Data!L$1,$G67,,16))+SUMPRODUCT(OFFSET(Data!L$1,$G67+32,,16),OFFSET(Data!L$1,$G67+32,,16))),"")</f>
        <v/>
      </c>
      <c r="M67" s="301">
        <f t="shared" ref="M67:M130" ca="1" si="8">SUM(H67:L67)</f>
        <v>0</v>
      </c>
      <c r="N67" t="str">
        <f ca="1">IF($F67&gt;2,SUMPRODUCT(OFFSET(Data!$H$1,$G67+32,,32),OFFSET(Data!$H$1,$G67+64,,32)),"")</f>
        <v/>
      </c>
      <c r="O67" t="str">
        <f ca="1">IF($F67&gt;2,SUMPRODUCT(OFFSET(Data!$H$1,$G67,,32),OFFSET(Data!$H$1,$G67+64,,32)),"")</f>
        <v/>
      </c>
      <c r="P67" s="350" t="str">
        <f ca="1">IF($F67&gt;1,INDEX(LINEST(OFFSET(Data!H$1,$G67,,16),OFFSET(Data!H$1,$G67+16,,16),1,1),3,1),"")</f>
        <v/>
      </c>
      <c r="Q67" s="350" t="str">
        <f ca="1">IF($F67&gt;1,INDEX(LINEST(OFFSET(Data!I$1,$G67,,16),OFFSET(Data!I$1,$G67+16,,16),1,1),3,1),"")</f>
        <v/>
      </c>
      <c r="R67" s="350" t="str">
        <f ca="1">IF($F67&gt;1,INDEX(LINEST(OFFSET(Data!J$1,$G67,,16),OFFSET(Data!J$1,$G67+16,,16),1,1),3,1),"")</f>
        <v/>
      </c>
      <c r="S67" s="350" t="str">
        <f ca="1">IF($F67&gt;1,INDEX(LINEST(OFFSET(Data!K$1,$G67,,16),OFFSET(Data!K$1,$G67+16,,16),1,1),3,1),"")</f>
        <v/>
      </c>
      <c r="T67" s="350" t="str">
        <f ca="1">IF($F67&gt;1,INDEX(LINEST(OFFSET(Data!L$1,$G67,,16),OFFSET(Data!L$1,$G67+16,,16),1,1),3,1),"")</f>
        <v/>
      </c>
      <c r="U67" s="348" t="str">
        <f t="shared" si="6"/>
        <v/>
      </c>
      <c r="V67" s="347" t="str">
        <f>IF(ISERROR(VLOOKUP($C67,Dates!$A:$C,1,FALSE)),"",VLOOKUP($C67,Dates!$A:$C,MATCH(V$1,Dates!$A$1:$C$1,0),FALSE))</f>
        <v/>
      </c>
      <c r="W67" s="347" t="str">
        <f>IF(ISERROR(VLOOKUP($C67,Dates!$A:$C,1,FALSE)),"",VLOOKUP($C67,Dates!$A:$C,MATCH(W$1,Dates!$A$1:$C$1,0),FALSE))</f>
        <v/>
      </c>
      <c r="X67" s="347"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301" t="str">
        <f ca="1">IF($F68&gt;1,(SUMPRODUCT(OFFSET(Data!H$1,$G68,,16),OFFSET(Data!H$1,$G68+16,,16))+SUMPRODUCT(OFFSET(Data!H$1,$G68+32,,16),OFFSET(Data!H$1,$G68+48,,16)))/(SUMPRODUCT(OFFSET(Data!H$1,$G68,,16),OFFSET(Data!H$1,$G68,,16))+SUMPRODUCT(OFFSET(Data!H$1,$G68+32,,16),OFFSET(Data!H$1,$G68+32,,16))),"")</f>
        <v/>
      </c>
      <c r="I68" s="301" t="str">
        <f ca="1">IF($F68&gt;1,(SUMPRODUCT(OFFSET(Data!I$1,$G68,,16),OFFSET(Data!I$1,$G68+16,,16))+SUMPRODUCT(OFFSET(Data!I$1,$G68+32,,16),OFFSET(Data!I$1,$G68+48,,16)))/(SUMPRODUCT(OFFSET(Data!I$1,$G68,,16),OFFSET(Data!I$1,$G68,,16))+SUMPRODUCT(OFFSET(Data!I$1,$G68+32,,16),OFFSET(Data!I$1,$G68+32,,16))),"")</f>
        <v/>
      </c>
      <c r="J68" s="301" t="str">
        <f ca="1">IF($F68&gt;1,(SUMPRODUCT(OFFSET(Data!J$1,$G68,,16),OFFSET(Data!J$1,$G68+16,,16))+SUMPRODUCT(OFFSET(Data!J$1,$G68+32,,16),OFFSET(Data!J$1,$G68+48,,16)))/(SUMPRODUCT(OFFSET(Data!J$1,$G68,,16),OFFSET(Data!J$1,$G68,,16))+SUMPRODUCT(OFFSET(Data!J$1,$G68+32,,16),OFFSET(Data!J$1,$G68+32,,16))),"")</f>
        <v/>
      </c>
      <c r="K68" s="301" t="str">
        <f ca="1">IF($F68&gt;1,(SUMPRODUCT(OFFSET(Data!K$1,$G68,,16),OFFSET(Data!K$1,$G68+16,,16))+SUMPRODUCT(OFFSET(Data!K$1,$G68+32,,16),OFFSET(Data!K$1,$G68+48,,16)))/(SUMPRODUCT(OFFSET(Data!K$1,$G68,,16),OFFSET(Data!K$1,$G68,,16))+SUMPRODUCT(OFFSET(Data!K$1,$G68+32,,16),OFFSET(Data!K$1,$G68+32,,16))),"")</f>
        <v/>
      </c>
      <c r="L68" s="301" t="str">
        <f ca="1">IF($F68&gt;1,(SUMPRODUCT(OFFSET(Data!L$1,$G68,,16),OFFSET(Data!L$1,$G68+16,,16))+SUMPRODUCT(OFFSET(Data!L$1,$G68+32,,16),OFFSET(Data!L$1,$G68+48,,16)))/(SUMPRODUCT(OFFSET(Data!L$1,$G68,,16),OFFSET(Data!L$1,$G68,,16))+SUMPRODUCT(OFFSET(Data!L$1,$G68+32,,16),OFFSET(Data!L$1,$G68+32,,16))),"")</f>
        <v/>
      </c>
      <c r="M68" s="301">
        <f t="shared" ca="1" si="8"/>
        <v>0</v>
      </c>
      <c r="N68" t="str">
        <f ca="1">IF($F68&gt;2,SUMPRODUCT(OFFSET(Data!$H$1,$G68+32,,32),OFFSET(Data!$H$1,$G68+64,,32)),"")</f>
        <v/>
      </c>
      <c r="O68" t="str">
        <f ca="1">IF($F68&gt;2,SUMPRODUCT(OFFSET(Data!$H$1,$G68,,32),OFFSET(Data!$H$1,$G68+64,,32)),"")</f>
        <v/>
      </c>
      <c r="P68" s="350" t="str">
        <f ca="1">IF($F68&gt;1,INDEX(LINEST(OFFSET(Data!H$1,$G68,,16),OFFSET(Data!H$1,$G68+16,,16),1,1),3,1),"")</f>
        <v/>
      </c>
      <c r="Q68" s="350" t="str">
        <f ca="1">IF($F68&gt;1,INDEX(LINEST(OFFSET(Data!I$1,$G68,,16),OFFSET(Data!I$1,$G68+16,,16),1,1),3,1),"")</f>
        <v/>
      </c>
      <c r="R68" s="350" t="str">
        <f ca="1">IF($F68&gt;1,INDEX(LINEST(OFFSET(Data!J$1,$G68,,16),OFFSET(Data!J$1,$G68+16,,16),1,1),3,1),"")</f>
        <v/>
      </c>
      <c r="S68" s="350" t="str">
        <f ca="1">IF($F68&gt;1,INDEX(LINEST(OFFSET(Data!K$1,$G68,,16),OFFSET(Data!K$1,$G68+16,,16),1,1),3,1),"")</f>
        <v/>
      </c>
      <c r="T68" s="350" t="str">
        <f ca="1">IF($F68&gt;1,INDEX(LINEST(OFFSET(Data!L$1,$G68,,16),OFFSET(Data!L$1,$G68+16,,16),1,1),3,1),"")</f>
        <v/>
      </c>
      <c r="U68" s="348" t="str">
        <f t="shared" si="6"/>
        <v/>
      </c>
      <c r="V68" s="347" t="str">
        <f>IF(ISERROR(VLOOKUP($C68,Dates!$A:$C,1,FALSE)),"",VLOOKUP($C68,Dates!$A:$C,MATCH(V$1,Dates!$A$1:$C$1,0),FALSE))</f>
        <v/>
      </c>
      <c r="W68" s="347" t="str">
        <f>IF(ISERROR(VLOOKUP($C68,Dates!$A:$C,1,FALSE)),"",VLOOKUP($C68,Dates!$A:$C,MATCH(W$1,Dates!$A$1:$C$1,0),FALSE))</f>
        <v/>
      </c>
      <c r="X68" s="347"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301" t="str">
        <f ca="1">IF($F69&gt;1,(SUMPRODUCT(OFFSET(Data!H$1,$G69,,16),OFFSET(Data!H$1,$G69+16,,16))+SUMPRODUCT(OFFSET(Data!H$1,$G69+32,,16),OFFSET(Data!H$1,$G69+48,,16)))/(SUMPRODUCT(OFFSET(Data!H$1,$G69,,16),OFFSET(Data!H$1,$G69,,16))+SUMPRODUCT(OFFSET(Data!H$1,$G69+32,,16),OFFSET(Data!H$1,$G69+32,,16))),"")</f>
        <v/>
      </c>
      <c r="I69" s="301" t="str">
        <f ca="1">IF($F69&gt;1,(SUMPRODUCT(OFFSET(Data!I$1,$G69,,16),OFFSET(Data!I$1,$G69+16,,16))+SUMPRODUCT(OFFSET(Data!I$1,$G69+32,,16),OFFSET(Data!I$1,$G69+48,,16)))/(SUMPRODUCT(OFFSET(Data!I$1,$G69,,16),OFFSET(Data!I$1,$G69,,16))+SUMPRODUCT(OFFSET(Data!I$1,$G69+32,,16),OFFSET(Data!I$1,$G69+32,,16))),"")</f>
        <v/>
      </c>
      <c r="J69" s="301" t="str">
        <f ca="1">IF($F69&gt;1,(SUMPRODUCT(OFFSET(Data!J$1,$G69,,16),OFFSET(Data!J$1,$G69+16,,16))+SUMPRODUCT(OFFSET(Data!J$1,$G69+32,,16),OFFSET(Data!J$1,$G69+48,,16)))/(SUMPRODUCT(OFFSET(Data!J$1,$G69,,16),OFFSET(Data!J$1,$G69,,16))+SUMPRODUCT(OFFSET(Data!J$1,$G69+32,,16),OFFSET(Data!J$1,$G69+32,,16))),"")</f>
        <v/>
      </c>
      <c r="K69" s="301" t="str">
        <f ca="1">IF($F69&gt;1,(SUMPRODUCT(OFFSET(Data!K$1,$G69,,16),OFFSET(Data!K$1,$G69+16,,16))+SUMPRODUCT(OFFSET(Data!K$1,$G69+32,,16),OFFSET(Data!K$1,$G69+48,,16)))/(SUMPRODUCT(OFFSET(Data!K$1,$G69,,16),OFFSET(Data!K$1,$G69,,16))+SUMPRODUCT(OFFSET(Data!K$1,$G69+32,,16),OFFSET(Data!K$1,$G69+32,,16))),"")</f>
        <v/>
      </c>
      <c r="L69" s="301" t="str">
        <f ca="1">IF($F69&gt;1,(SUMPRODUCT(OFFSET(Data!L$1,$G69,,16),OFFSET(Data!L$1,$G69+16,,16))+SUMPRODUCT(OFFSET(Data!L$1,$G69+32,,16),OFFSET(Data!L$1,$G69+48,,16)))/(SUMPRODUCT(OFFSET(Data!L$1,$G69,,16),OFFSET(Data!L$1,$G69,,16))+SUMPRODUCT(OFFSET(Data!L$1,$G69+32,,16),OFFSET(Data!L$1,$G69+32,,16))),"")</f>
        <v/>
      </c>
      <c r="M69" s="301">
        <f t="shared" ca="1" si="8"/>
        <v>0</v>
      </c>
      <c r="N69" t="str">
        <f ca="1">IF($F69&gt;2,SUMPRODUCT(OFFSET(Data!$H$1,$G69+32,,32),OFFSET(Data!$H$1,$G69+64,,32)),"")</f>
        <v/>
      </c>
      <c r="O69" t="str">
        <f ca="1">IF($F69&gt;2,SUMPRODUCT(OFFSET(Data!$H$1,$G69,,32),OFFSET(Data!$H$1,$G69+64,,32)),"")</f>
        <v/>
      </c>
      <c r="P69" s="350" t="str">
        <f ca="1">IF($F69&gt;1,INDEX(LINEST(OFFSET(Data!H$1,$G69,,16),OFFSET(Data!H$1,$G69+16,,16),1,1),3,1),"")</f>
        <v/>
      </c>
      <c r="Q69" s="350" t="str">
        <f ca="1">IF($F69&gt;1,INDEX(LINEST(OFFSET(Data!I$1,$G69,,16),OFFSET(Data!I$1,$G69+16,,16),1,1),3,1),"")</f>
        <v/>
      </c>
      <c r="R69" s="350" t="str">
        <f ca="1">IF($F69&gt;1,INDEX(LINEST(OFFSET(Data!J$1,$G69,,16),OFFSET(Data!J$1,$G69+16,,16),1,1),3,1),"")</f>
        <v/>
      </c>
      <c r="S69" s="350" t="str">
        <f ca="1">IF($F69&gt;1,INDEX(LINEST(OFFSET(Data!K$1,$G69,,16),OFFSET(Data!K$1,$G69+16,,16),1,1),3,1),"")</f>
        <v/>
      </c>
      <c r="T69" s="350" t="str">
        <f ca="1">IF($F69&gt;1,INDEX(LINEST(OFFSET(Data!L$1,$G69,,16),OFFSET(Data!L$1,$G69+16,,16),1,1),3,1),"")</f>
        <v/>
      </c>
      <c r="U69" s="348" t="str">
        <f t="shared" si="6"/>
        <v/>
      </c>
      <c r="V69" s="347" t="str">
        <f>IF(ISERROR(VLOOKUP($C69,Dates!$A:$C,1,FALSE)),"",VLOOKUP($C69,Dates!$A:$C,MATCH(V$1,Dates!$A$1:$C$1,0),FALSE))</f>
        <v/>
      </c>
      <c r="W69" s="347" t="str">
        <f>IF(ISERROR(VLOOKUP($C69,Dates!$A:$C,1,FALSE)),"",VLOOKUP($C69,Dates!$A:$C,MATCH(W$1,Dates!$A$1:$C$1,0),FALSE))</f>
        <v/>
      </c>
      <c r="X69" s="347"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301" t="str">
        <f ca="1">IF($F70&gt;1,(SUMPRODUCT(OFFSET(Data!H$1,$G70,,16),OFFSET(Data!H$1,$G70+16,,16))+SUMPRODUCT(OFFSET(Data!H$1,$G70+32,,16),OFFSET(Data!H$1,$G70+48,,16)))/(SUMPRODUCT(OFFSET(Data!H$1,$G70,,16),OFFSET(Data!H$1,$G70,,16))+SUMPRODUCT(OFFSET(Data!H$1,$G70+32,,16),OFFSET(Data!H$1,$G70+32,,16))),"")</f>
        <v/>
      </c>
      <c r="I70" s="301" t="str">
        <f ca="1">IF($F70&gt;1,(SUMPRODUCT(OFFSET(Data!I$1,$G70,,16),OFFSET(Data!I$1,$G70+16,,16))+SUMPRODUCT(OFFSET(Data!I$1,$G70+32,,16),OFFSET(Data!I$1,$G70+48,,16)))/(SUMPRODUCT(OFFSET(Data!I$1,$G70,,16),OFFSET(Data!I$1,$G70,,16))+SUMPRODUCT(OFFSET(Data!I$1,$G70+32,,16),OFFSET(Data!I$1,$G70+32,,16))),"")</f>
        <v/>
      </c>
      <c r="J70" s="301" t="str">
        <f ca="1">IF($F70&gt;1,(SUMPRODUCT(OFFSET(Data!J$1,$G70,,16),OFFSET(Data!J$1,$G70+16,,16))+SUMPRODUCT(OFFSET(Data!J$1,$G70+32,,16),OFFSET(Data!J$1,$G70+48,,16)))/(SUMPRODUCT(OFFSET(Data!J$1,$G70,,16),OFFSET(Data!J$1,$G70,,16))+SUMPRODUCT(OFFSET(Data!J$1,$G70+32,,16),OFFSET(Data!J$1,$G70+32,,16))),"")</f>
        <v/>
      </c>
      <c r="K70" s="301" t="str">
        <f ca="1">IF($F70&gt;1,(SUMPRODUCT(OFFSET(Data!K$1,$G70,,16),OFFSET(Data!K$1,$G70+16,,16))+SUMPRODUCT(OFFSET(Data!K$1,$G70+32,,16),OFFSET(Data!K$1,$G70+48,,16)))/(SUMPRODUCT(OFFSET(Data!K$1,$G70,,16),OFFSET(Data!K$1,$G70,,16))+SUMPRODUCT(OFFSET(Data!K$1,$G70+32,,16),OFFSET(Data!K$1,$G70+32,,16))),"")</f>
        <v/>
      </c>
      <c r="L70" s="301" t="str">
        <f ca="1">IF($F70&gt;1,(SUMPRODUCT(OFFSET(Data!L$1,$G70,,16),OFFSET(Data!L$1,$G70+16,,16))+SUMPRODUCT(OFFSET(Data!L$1,$G70+32,,16),OFFSET(Data!L$1,$G70+48,,16)))/(SUMPRODUCT(OFFSET(Data!L$1,$G70,,16),OFFSET(Data!L$1,$G70,,16))+SUMPRODUCT(OFFSET(Data!L$1,$G70+32,,16),OFFSET(Data!L$1,$G70+32,,16))),"")</f>
        <v/>
      </c>
      <c r="M70" s="301">
        <f t="shared" ca="1" si="8"/>
        <v>0</v>
      </c>
      <c r="N70" t="str">
        <f ca="1">IF($F70&gt;2,SUMPRODUCT(OFFSET(Data!$H$1,$G70+32,,32),OFFSET(Data!$H$1,$G70+64,,32)),"")</f>
        <v/>
      </c>
      <c r="O70" t="str">
        <f ca="1">IF($F70&gt;2,SUMPRODUCT(OFFSET(Data!$H$1,$G70,,32),OFFSET(Data!$H$1,$G70+64,,32)),"")</f>
        <v/>
      </c>
      <c r="P70" s="350" t="str">
        <f ca="1">IF($F70&gt;1,INDEX(LINEST(OFFSET(Data!H$1,$G70,,16),OFFSET(Data!H$1,$G70+16,,16),1,1),3,1),"")</f>
        <v/>
      </c>
      <c r="Q70" s="350" t="str">
        <f ca="1">IF($F70&gt;1,INDEX(LINEST(OFFSET(Data!I$1,$G70,,16),OFFSET(Data!I$1,$G70+16,,16),1,1),3,1),"")</f>
        <v/>
      </c>
      <c r="R70" s="350" t="str">
        <f ca="1">IF($F70&gt;1,INDEX(LINEST(OFFSET(Data!J$1,$G70,,16),OFFSET(Data!J$1,$G70+16,,16),1,1),3,1),"")</f>
        <v/>
      </c>
      <c r="S70" s="350" t="str">
        <f ca="1">IF($F70&gt;1,INDEX(LINEST(OFFSET(Data!K$1,$G70,,16),OFFSET(Data!K$1,$G70+16,,16),1,1),3,1),"")</f>
        <v/>
      </c>
      <c r="T70" s="350" t="str">
        <f ca="1">IF($F70&gt;1,INDEX(LINEST(OFFSET(Data!L$1,$G70,,16),OFFSET(Data!L$1,$G70+16,,16),1,1),3,1),"")</f>
        <v/>
      </c>
      <c r="U70" s="348" t="str">
        <f t="shared" si="6"/>
        <v/>
      </c>
      <c r="V70" s="347" t="str">
        <f>IF(ISERROR(VLOOKUP($C70,Dates!$A:$C,1,FALSE)),"",VLOOKUP($C70,Dates!$A:$C,MATCH(V$1,Dates!$A$1:$C$1,0),FALSE))</f>
        <v/>
      </c>
      <c r="W70" s="347" t="str">
        <f>IF(ISERROR(VLOOKUP($C70,Dates!$A:$C,1,FALSE)),"",VLOOKUP($C70,Dates!$A:$C,MATCH(W$1,Dates!$A$1:$C$1,0),FALSE))</f>
        <v/>
      </c>
      <c r="X70" s="347"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301" t="str">
        <f ca="1">IF($F71&gt;1,(SUMPRODUCT(OFFSET(Data!H$1,$G71,,16),OFFSET(Data!H$1,$G71+16,,16))+SUMPRODUCT(OFFSET(Data!H$1,$G71+32,,16),OFFSET(Data!H$1,$G71+48,,16)))/(SUMPRODUCT(OFFSET(Data!H$1,$G71,,16),OFFSET(Data!H$1,$G71,,16))+SUMPRODUCT(OFFSET(Data!H$1,$G71+32,,16),OFFSET(Data!H$1,$G71+32,,16))),"")</f>
        <v/>
      </c>
      <c r="I71" s="301" t="str">
        <f ca="1">IF($F71&gt;1,(SUMPRODUCT(OFFSET(Data!I$1,$G71,,16),OFFSET(Data!I$1,$G71+16,,16))+SUMPRODUCT(OFFSET(Data!I$1,$G71+32,,16),OFFSET(Data!I$1,$G71+48,,16)))/(SUMPRODUCT(OFFSET(Data!I$1,$G71,,16),OFFSET(Data!I$1,$G71,,16))+SUMPRODUCT(OFFSET(Data!I$1,$G71+32,,16),OFFSET(Data!I$1,$G71+32,,16))),"")</f>
        <v/>
      </c>
      <c r="J71" s="301" t="str">
        <f ca="1">IF($F71&gt;1,(SUMPRODUCT(OFFSET(Data!J$1,$G71,,16),OFFSET(Data!J$1,$G71+16,,16))+SUMPRODUCT(OFFSET(Data!J$1,$G71+32,,16),OFFSET(Data!J$1,$G71+48,,16)))/(SUMPRODUCT(OFFSET(Data!J$1,$G71,,16),OFFSET(Data!J$1,$G71,,16))+SUMPRODUCT(OFFSET(Data!J$1,$G71+32,,16),OFFSET(Data!J$1,$G71+32,,16))),"")</f>
        <v/>
      </c>
      <c r="K71" s="301" t="str">
        <f ca="1">IF($F71&gt;1,(SUMPRODUCT(OFFSET(Data!K$1,$G71,,16),OFFSET(Data!K$1,$G71+16,,16))+SUMPRODUCT(OFFSET(Data!K$1,$G71+32,,16),OFFSET(Data!K$1,$G71+48,,16)))/(SUMPRODUCT(OFFSET(Data!K$1,$G71,,16),OFFSET(Data!K$1,$G71,,16))+SUMPRODUCT(OFFSET(Data!K$1,$G71+32,,16),OFFSET(Data!K$1,$G71+32,,16))),"")</f>
        <v/>
      </c>
      <c r="L71" s="301" t="str">
        <f ca="1">IF($F71&gt;1,(SUMPRODUCT(OFFSET(Data!L$1,$G71,,16),OFFSET(Data!L$1,$G71+16,,16))+SUMPRODUCT(OFFSET(Data!L$1,$G71+32,,16),OFFSET(Data!L$1,$G71+48,,16)))/(SUMPRODUCT(OFFSET(Data!L$1,$G71,,16),OFFSET(Data!L$1,$G71,,16))+SUMPRODUCT(OFFSET(Data!L$1,$G71+32,,16),OFFSET(Data!L$1,$G71+32,,16))),"")</f>
        <v/>
      </c>
      <c r="M71" s="301">
        <f t="shared" ca="1" si="8"/>
        <v>0</v>
      </c>
      <c r="N71" t="str">
        <f ca="1">IF($F71&gt;2,SUMPRODUCT(OFFSET(Data!$H$1,$G71+32,,32),OFFSET(Data!$H$1,$G71+64,,32)),"")</f>
        <v/>
      </c>
      <c r="O71" t="str">
        <f ca="1">IF($F71&gt;2,SUMPRODUCT(OFFSET(Data!$H$1,$G71,,32),OFFSET(Data!$H$1,$G71+64,,32)),"")</f>
        <v/>
      </c>
      <c r="P71" s="350" t="str">
        <f ca="1">IF($F71&gt;1,INDEX(LINEST(OFFSET(Data!H$1,$G71,,16),OFFSET(Data!H$1,$G71+16,,16),1,1),3,1),"")</f>
        <v/>
      </c>
      <c r="Q71" s="350" t="str">
        <f ca="1">IF($F71&gt;1,INDEX(LINEST(OFFSET(Data!I$1,$G71,,16),OFFSET(Data!I$1,$G71+16,,16),1,1),3,1),"")</f>
        <v/>
      </c>
      <c r="R71" s="350" t="str">
        <f ca="1">IF($F71&gt;1,INDEX(LINEST(OFFSET(Data!J$1,$G71,,16),OFFSET(Data!J$1,$G71+16,,16),1,1),3,1),"")</f>
        <v/>
      </c>
      <c r="S71" s="350" t="str">
        <f ca="1">IF($F71&gt;1,INDEX(LINEST(OFFSET(Data!K$1,$G71,,16),OFFSET(Data!K$1,$G71+16,,16),1,1),3,1),"")</f>
        <v/>
      </c>
      <c r="T71" s="350" t="str">
        <f ca="1">IF($F71&gt;1,INDEX(LINEST(OFFSET(Data!L$1,$G71,,16),OFFSET(Data!L$1,$G71+16,,16),1,1),3,1),"")</f>
        <v/>
      </c>
      <c r="U71" s="348" t="str">
        <f t="shared" si="6"/>
        <v/>
      </c>
      <c r="V71" s="347" t="str">
        <f>IF(ISERROR(VLOOKUP($C71,Dates!$A:$C,1,FALSE)),"",VLOOKUP($C71,Dates!$A:$C,MATCH(V$1,Dates!$A$1:$C$1,0),FALSE))</f>
        <v/>
      </c>
      <c r="W71" s="347" t="str">
        <f>IF(ISERROR(VLOOKUP($C71,Dates!$A:$C,1,FALSE)),"",VLOOKUP($C71,Dates!$A:$C,MATCH(W$1,Dates!$A$1:$C$1,0),FALSE))</f>
        <v/>
      </c>
      <c r="X71" s="347"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301">
        <f ca="1">IF($F72&gt;1,(SUMPRODUCT(OFFSET(Data!H$1,$G72,,16),OFFSET(Data!H$1,$G72+16,,16))+SUMPRODUCT(OFFSET(Data!H$1,$G72+32,,16),OFFSET(Data!H$1,$G72+48,,16)))/(SUMPRODUCT(OFFSET(Data!H$1,$G72,,16),OFFSET(Data!H$1,$G72,,16))+SUMPRODUCT(OFFSET(Data!H$1,$G72+32,,16),OFFSET(Data!H$1,$G72+32,,16))),"")</f>
        <v>1.0418088737201365</v>
      </c>
      <c r="I72" s="301">
        <f ca="1">IF($F72&gt;1,(SUMPRODUCT(OFFSET(Data!I$1,$G72,,16),OFFSET(Data!I$1,$G72+16,,16))+SUMPRODUCT(OFFSET(Data!I$1,$G72+32,,16),OFFSET(Data!I$1,$G72+48,,16)))/(SUMPRODUCT(OFFSET(Data!I$1,$G72,,16),OFFSET(Data!I$1,$G72,,16))+SUMPRODUCT(OFFSET(Data!I$1,$G72+32,,16),OFFSET(Data!I$1,$G72+32,,16))),"")</f>
        <v>0.98684210526315785</v>
      </c>
      <c r="J72" s="301">
        <f ca="1">IF($F72&gt;1,(SUMPRODUCT(OFFSET(Data!J$1,$G72,,16),OFFSET(Data!J$1,$G72+16,,16))+SUMPRODUCT(OFFSET(Data!J$1,$G72+32,,16),OFFSET(Data!J$1,$G72+48,,16)))/(SUMPRODUCT(OFFSET(Data!J$1,$G72,,16),OFFSET(Data!J$1,$G72,,16))+SUMPRODUCT(OFFSET(Data!J$1,$G72+32,,16),OFFSET(Data!J$1,$G72+32,,16))),"")</f>
        <v>1.0048076923076923</v>
      </c>
      <c r="K72" s="301">
        <f ca="1">IF($F72&gt;1,(SUMPRODUCT(OFFSET(Data!K$1,$G72,,16),OFFSET(Data!K$1,$G72+16,,16))+SUMPRODUCT(OFFSET(Data!K$1,$G72+32,,16),OFFSET(Data!K$1,$G72+48,,16)))/(SUMPRODUCT(OFFSET(Data!K$1,$G72,,16),OFFSET(Data!K$1,$G72,,16))+SUMPRODUCT(OFFSET(Data!K$1,$G72+32,,16),OFFSET(Data!K$1,$G72+32,,16))),"")</f>
        <v>0.80769230769230771</v>
      </c>
      <c r="L72" s="301">
        <f ca="1">IF($F72&gt;1,(SUMPRODUCT(OFFSET(Data!L$1,$G72,,16),OFFSET(Data!L$1,$G72+16,,16))+SUMPRODUCT(OFFSET(Data!L$1,$G72+32,,16),OFFSET(Data!L$1,$G72+48,,16)))/(SUMPRODUCT(OFFSET(Data!L$1,$G72,,16),OFFSET(Data!L$1,$G72,,16))+SUMPRODUCT(OFFSET(Data!L$1,$G72+32,,16),OFFSET(Data!L$1,$G72+32,,16))),"")</f>
        <v>0.8721804511278195</v>
      </c>
      <c r="M72" s="301">
        <f t="shared" ca="1" si="8"/>
        <v>4.713331430111114</v>
      </c>
      <c r="N72" t="str">
        <f ca="1">IF($F72&gt;2,SUMPRODUCT(OFFSET(Data!$H$1,$G72+32,,32),OFFSET(Data!$H$1,$G72+64,,32)),"")</f>
        <v/>
      </c>
      <c r="P72" s="350">
        <f ca="1">IF($F72&gt;1,INDEX(LINEST(OFFSET(Data!H$1,$G72,,16),OFFSET(Data!H$1,$G72+16,,16),1,1),3,1),"")</f>
        <v>0.82758862144755962</v>
      </c>
      <c r="Q72" s="350">
        <f ca="1">IF($F72&gt;1,INDEX(LINEST(OFFSET(Data!I$1,$G72,,16),OFFSET(Data!I$1,$G72+16,,16),1,1),3,1),"")</f>
        <v>0.39367267158344427</v>
      </c>
      <c r="R72" s="350">
        <f ca="1">IF($F72&gt;1,INDEX(LINEST(OFFSET(Data!J$1,$G72,,16),OFFSET(Data!J$1,$G72+16,,16),1,1),3,1),"")</f>
        <v>0.58168890663649575</v>
      </c>
      <c r="S72" s="350">
        <f ca="1">IF($F72&gt;1,INDEX(LINEST(OFFSET(Data!K$1,$G72,,16),OFFSET(Data!K$1,$G72+16,,16),1,1),3,1),"")</f>
        <v>0.91711215210801866</v>
      </c>
      <c r="T72" s="350">
        <f ca="1">IF($F72&gt;1,INDEX(LINEST(OFFSET(Data!L$1,$G72,,16),OFFSET(Data!L$1,$G72+16,,16),1,1),3,1),"")</f>
        <v>0.74587737843551816</v>
      </c>
      <c r="U72" s="348" t="b">
        <f t="shared" si="6"/>
        <v>1</v>
      </c>
      <c r="V72" s="347">
        <f>IF(ISERROR(VLOOKUP($C72,Dates!$A:$C,1,FALSE)),"",VLOOKUP($C72,Dates!$A:$C,MATCH(V$1,Dates!$A$1:$C$1,0),FALSE))</f>
        <v>41725</v>
      </c>
      <c r="W72" s="347">
        <f>IF(ISERROR(VLOOKUP($C72,Dates!$A:$C,1,FALSE)),"",VLOOKUP($C72,Dates!$A:$C,MATCH(W$1,Dates!$A$1:$C$1,0),FALSE))</f>
        <v>41725</v>
      </c>
      <c r="X72" s="347" t="e">
        <f>IF(ISERROR(VLOOKUP($C72,Dates!$A:$C,1,FALSE)),"",VLOOKUP($C72,Dates!$A:$C,MATCH(X$1,Dates!$A$1:$C$1,0),FALSE))</f>
        <v>#N/A</v>
      </c>
      <c r="Z72" s="356" t="s">
        <v>1161</v>
      </c>
    </row>
    <row r="73" spans="1:26" x14ac:dyDescent="0.25">
      <c r="A73">
        <v>103</v>
      </c>
      <c r="B73" t="s">
        <v>66</v>
      </c>
      <c r="C73" t="str">
        <f t="shared" si="7"/>
        <v>103PM</v>
      </c>
      <c r="E73">
        <f t="shared" si="5"/>
        <v>1</v>
      </c>
      <c r="F73">
        <f>IF(MOD(COUNTIF(Data!$T:$T,"="&amp;C73),32)=0,COUNTIF(Data!$T:$T,"="&amp;C73)/32,"_"&amp;COUNTIF(Data!$T:$T,"="&amp;C73))</f>
        <v>1</v>
      </c>
      <c r="G73">
        <f>MATCH(C73,Data!T:T,0)-1</f>
        <v>161</v>
      </c>
      <c r="H73" s="301" t="str">
        <f ca="1">IF($F73&gt;1,(SUMPRODUCT(OFFSET(Data!H$1,$G73,,16),OFFSET(Data!H$1,$G73+16,,16))+SUMPRODUCT(OFFSET(Data!H$1,$G73+32,,16),OFFSET(Data!H$1,$G73+48,,16)))/(SUMPRODUCT(OFFSET(Data!H$1,$G73,,16),OFFSET(Data!H$1,$G73,,16))+SUMPRODUCT(OFFSET(Data!H$1,$G73+32,,16),OFFSET(Data!H$1,$G73+32,,16))),"")</f>
        <v/>
      </c>
      <c r="I73" s="301" t="str">
        <f ca="1">IF($F73&gt;1,(SUMPRODUCT(OFFSET(Data!I$1,$G73,,16),OFFSET(Data!I$1,$G73+16,,16))+SUMPRODUCT(OFFSET(Data!I$1,$G73+32,,16),OFFSET(Data!I$1,$G73+48,,16)))/(SUMPRODUCT(OFFSET(Data!I$1,$G73,,16),OFFSET(Data!I$1,$G73,,16))+SUMPRODUCT(OFFSET(Data!I$1,$G73+32,,16),OFFSET(Data!I$1,$G73+32,,16))),"")</f>
        <v/>
      </c>
      <c r="J73" s="301" t="str">
        <f ca="1">IF($F73&gt;1,(SUMPRODUCT(OFFSET(Data!J$1,$G73,,16),OFFSET(Data!J$1,$G73+16,,16))+SUMPRODUCT(OFFSET(Data!J$1,$G73+32,,16),OFFSET(Data!J$1,$G73+48,,16)))/(SUMPRODUCT(OFFSET(Data!J$1,$G73,,16),OFFSET(Data!J$1,$G73,,16))+SUMPRODUCT(OFFSET(Data!J$1,$G73+32,,16),OFFSET(Data!J$1,$G73+32,,16))),"")</f>
        <v/>
      </c>
      <c r="K73" s="301" t="str">
        <f ca="1">IF($F73&gt;1,(SUMPRODUCT(OFFSET(Data!K$1,$G73,,16),OFFSET(Data!K$1,$G73+16,,16))+SUMPRODUCT(OFFSET(Data!K$1,$G73+32,,16),OFFSET(Data!K$1,$G73+48,,16)))/(SUMPRODUCT(OFFSET(Data!K$1,$G73,,16),OFFSET(Data!K$1,$G73,,16))+SUMPRODUCT(OFFSET(Data!K$1,$G73+32,,16),OFFSET(Data!K$1,$G73+32,,16))),"")</f>
        <v/>
      </c>
      <c r="L73" s="301" t="str">
        <f ca="1">IF($F73&gt;1,(SUMPRODUCT(OFFSET(Data!L$1,$G73,,16),OFFSET(Data!L$1,$G73+16,,16))+SUMPRODUCT(OFFSET(Data!L$1,$G73+32,,16),OFFSET(Data!L$1,$G73+48,,16)))/(SUMPRODUCT(OFFSET(Data!L$1,$G73,,16),OFFSET(Data!L$1,$G73,,16))+SUMPRODUCT(OFFSET(Data!L$1,$G73+32,,16),OFFSET(Data!L$1,$G73+32,,16))),"")</f>
        <v/>
      </c>
      <c r="M73" s="301">
        <f t="shared" ca="1" si="8"/>
        <v>0</v>
      </c>
      <c r="N73" t="str">
        <f ca="1">IF($F73&gt;2,SUMPRODUCT(OFFSET(Data!$H$1,$G73+32,,32),OFFSET(Data!$H$1,$G73+64,,32)),"")</f>
        <v/>
      </c>
      <c r="O73" t="str">
        <f ca="1">IF($F73&gt;2,SUMPRODUCT(OFFSET(Data!$H$1,$G73,,32),OFFSET(Data!$H$1,$G73+64,,32)),"")</f>
        <v/>
      </c>
      <c r="P73" s="350" t="str">
        <f ca="1">IF($F73&gt;1,INDEX(LINEST(OFFSET(Data!H$1,$G73,,16),OFFSET(Data!H$1,$G73+16,,16),1,1),3,1),"")</f>
        <v/>
      </c>
      <c r="Q73" s="350" t="str">
        <f ca="1">IF($F73&gt;1,INDEX(LINEST(OFFSET(Data!I$1,$G73,,16),OFFSET(Data!I$1,$G73+16,,16),1,1),3,1),"")</f>
        <v/>
      </c>
      <c r="R73" s="350" t="str">
        <f ca="1">IF($F73&gt;1,INDEX(LINEST(OFFSET(Data!J$1,$G73,,16),OFFSET(Data!J$1,$G73+16,,16),1,1),3,1),"")</f>
        <v/>
      </c>
      <c r="S73" s="350" t="str">
        <f ca="1">IF($F73&gt;1,INDEX(LINEST(OFFSET(Data!K$1,$G73,,16),OFFSET(Data!K$1,$G73+16,,16),1,1),3,1),"")</f>
        <v/>
      </c>
      <c r="T73" s="350" t="str">
        <f ca="1">IF($F73&gt;1,INDEX(LINEST(OFFSET(Data!L$1,$G73,,16),OFFSET(Data!L$1,$G73+16,,16),1,1),3,1),"")</f>
        <v/>
      </c>
      <c r="U73" s="348" t="str">
        <f t="shared" si="6"/>
        <v/>
      </c>
      <c r="V73" s="347" t="str">
        <f>IF(ISERROR(VLOOKUP($C73,Dates!$A:$C,1,FALSE)),"",VLOOKUP($C73,Dates!$A:$C,MATCH(V$1,Dates!$A$1:$C$1,0),FALSE))</f>
        <v/>
      </c>
      <c r="W73" s="347" t="str">
        <f>IF(ISERROR(VLOOKUP($C73,Dates!$A:$C,1,FALSE)),"",VLOOKUP($C73,Dates!$A:$C,MATCH(W$1,Dates!$A$1:$C$1,0),FALSE))</f>
        <v/>
      </c>
      <c r="X73" s="347"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301" t="str">
        <f ca="1">IF($F74&gt;1,(SUMPRODUCT(OFFSET(Data!H$1,$G74,,16),OFFSET(Data!H$1,$G74+16,,16))+SUMPRODUCT(OFFSET(Data!H$1,$G74+32,,16),OFFSET(Data!H$1,$G74+48,,16)))/(SUMPRODUCT(OFFSET(Data!H$1,$G74,,16),OFFSET(Data!H$1,$G74,,16))+SUMPRODUCT(OFFSET(Data!H$1,$G74+32,,16),OFFSET(Data!H$1,$G74+32,,16))),"")</f>
        <v/>
      </c>
      <c r="I74" s="301" t="str">
        <f ca="1">IF($F74&gt;1,(SUMPRODUCT(OFFSET(Data!I$1,$G74,,16),OFFSET(Data!I$1,$G74+16,,16))+SUMPRODUCT(OFFSET(Data!I$1,$G74+32,,16),OFFSET(Data!I$1,$G74+48,,16)))/(SUMPRODUCT(OFFSET(Data!I$1,$G74,,16),OFFSET(Data!I$1,$G74,,16))+SUMPRODUCT(OFFSET(Data!I$1,$G74+32,,16),OFFSET(Data!I$1,$G74+32,,16))),"")</f>
        <v/>
      </c>
      <c r="J74" s="301" t="str">
        <f ca="1">IF($F74&gt;1,(SUMPRODUCT(OFFSET(Data!J$1,$G74,,16),OFFSET(Data!J$1,$G74+16,,16))+SUMPRODUCT(OFFSET(Data!J$1,$G74+32,,16),OFFSET(Data!J$1,$G74+48,,16)))/(SUMPRODUCT(OFFSET(Data!J$1,$G74,,16),OFFSET(Data!J$1,$G74,,16))+SUMPRODUCT(OFFSET(Data!J$1,$G74+32,,16),OFFSET(Data!J$1,$G74+32,,16))),"")</f>
        <v/>
      </c>
      <c r="K74" s="301" t="str">
        <f ca="1">IF($F74&gt;1,(SUMPRODUCT(OFFSET(Data!K$1,$G74,,16),OFFSET(Data!K$1,$G74+16,,16))+SUMPRODUCT(OFFSET(Data!K$1,$G74+32,,16),OFFSET(Data!K$1,$G74+48,,16)))/(SUMPRODUCT(OFFSET(Data!K$1,$G74,,16),OFFSET(Data!K$1,$G74,,16))+SUMPRODUCT(OFFSET(Data!K$1,$G74+32,,16),OFFSET(Data!K$1,$G74+32,,16))),"")</f>
        <v/>
      </c>
      <c r="L74" s="301" t="str">
        <f ca="1">IF($F74&gt;1,(SUMPRODUCT(OFFSET(Data!L$1,$G74,,16),OFFSET(Data!L$1,$G74+16,,16))+SUMPRODUCT(OFFSET(Data!L$1,$G74+32,,16),OFFSET(Data!L$1,$G74+48,,16)))/(SUMPRODUCT(OFFSET(Data!L$1,$G74,,16),OFFSET(Data!L$1,$G74,,16))+SUMPRODUCT(OFFSET(Data!L$1,$G74+32,,16),OFFSET(Data!L$1,$G74+32,,16))),"")</f>
        <v/>
      </c>
      <c r="M74" s="301">
        <f t="shared" ca="1" si="8"/>
        <v>0</v>
      </c>
      <c r="N74" t="str">
        <f ca="1">IF($F74&gt;2,SUMPRODUCT(OFFSET(Data!$H$1,$G74+32,,32),OFFSET(Data!$H$1,$G74+64,,32)),"")</f>
        <v/>
      </c>
      <c r="O74" t="str">
        <f ca="1">IF($F74&gt;2,SUMPRODUCT(OFFSET(Data!$H$1,$G74,,32),OFFSET(Data!$H$1,$G74+64,,32)),"")</f>
        <v/>
      </c>
      <c r="P74" s="350" t="str">
        <f ca="1">IF($F74&gt;1,INDEX(LINEST(OFFSET(Data!H$1,$G74,,16),OFFSET(Data!H$1,$G74+16,,16),1,1),3,1),"")</f>
        <v/>
      </c>
      <c r="Q74" s="350" t="str">
        <f ca="1">IF($F74&gt;1,INDEX(LINEST(OFFSET(Data!I$1,$G74,,16),OFFSET(Data!I$1,$G74+16,,16),1,1),3,1),"")</f>
        <v/>
      </c>
      <c r="R74" s="350" t="str">
        <f ca="1">IF($F74&gt;1,INDEX(LINEST(OFFSET(Data!J$1,$G74,,16),OFFSET(Data!J$1,$G74+16,,16),1,1),3,1),"")</f>
        <v/>
      </c>
      <c r="S74" s="350" t="str">
        <f ca="1">IF($F74&gt;1,INDEX(LINEST(OFFSET(Data!K$1,$G74,,16),OFFSET(Data!K$1,$G74+16,,16),1,1),3,1),"")</f>
        <v/>
      </c>
      <c r="T74" s="350" t="str">
        <f ca="1">IF($F74&gt;1,INDEX(LINEST(OFFSET(Data!L$1,$G74,,16),OFFSET(Data!L$1,$G74+16,,16),1,1),3,1),"")</f>
        <v/>
      </c>
      <c r="U74" s="348" t="str">
        <f t="shared" si="6"/>
        <v/>
      </c>
      <c r="V74" s="347" t="str">
        <f>IF(ISERROR(VLOOKUP($C74,Dates!$A:$C,1,FALSE)),"",VLOOKUP($C74,Dates!$A:$C,MATCH(V$1,Dates!$A$1:$C$1,0),FALSE))</f>
        <v/>
      </c>
      <c r="W74" s="347" t="str">
        <f>IF(ISERROR(VLOOKUP($C74,Dates!$A:$C,1,FALSE)),"",VLOOKUP($C74,Dates!$A:$C,MATCH(W$1,Dates!$A$1:$C$1,0),FALSE))</f>
        <v/>
      </c>
      <c r="X74" s="347"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301" t="str">
        <f ca="1">IF($F75&gt;1,(SUMPRODUCT(OFFSET(Data!H$1,$G75,,16),OFFSET(Data!H$1,$G75+16,,16))+SUMPRODUCT(OFFSET(Data!H$1,$G75+32,,16),OFFSET(Data!H$1,$G75+48,,16)))/(SUMPRODUCT(OFFSET(Data!H$1,$G75,,16),OFFSET(Data!H$1,$G75,,16))+SUMPRODUCT(OFFSET(Data!H$1,$G75+32,,16),OFFSET(Data!H$1,$G75+32,,16))),"")</f>
        <v/>
      </c>
      <c r="I75" s="301" t="str">
        <f ca="1">IF($F75&gt;1,(SUMPRODUCT(OFFSET(Data!I$1,$G75,,16),OFFSET(Data!I$1,$G75+16,,16))+SUMPRODUCT(OFFSET(Data!I$1,$G75+32,,16),OFFSET(Data!I$1,$G75+48,,16)))/(SUMPRODUCT(OFFSET(Data!I$1,$G75,,16),OFFSET(Data!I$1,$G75,,16))+SUMPRODUCT(OFFSET(Data!I$1,$G75+32,,16),OFFSET(Data!I$1,$G75+32,,16))),"")</f>
        <v/>
      </c>
      <c r="J75" s="301" t="str">
        <f ca="1">IF($F75&gt;1,(SUMPRODUCT(OFFSET(Data!J$1,$G75,,16),OFFSET(Data!J$1,$G75+16,,16))+SUMPRODUCT(OFFSET(Data!J$1,$G75+32,,16),OFFSET(Data!J$1,$G75+48,,16)))/(SUMPRODUCT(OFFSET(Data!J$1,$G75,,16),OFFSET(Data!J$1,$G75,,16))+SUMPRODUCT(OFFSET(Data!J$1,$G75+32,,16),OFFSET(Data!J$1,$G75+32,,16))),"")</f>
        <v/>
      </c>
      <c r="K75" s="301" t="str">
        <f ca="1">IF($F75&gt;1,(SUMPRODUCT(OFFSET(Data!K$1,$G75,,16),OFFSET(Data!K$1,$G75+16,,16))+SUMPRODUCT(OFFSET(Data!K$1,$G75+32,,16),OFFSET(Data!K$1,$G75+48,,16)))/(SUMPRODUCT(OFFSET(Data!K$1,$G75,,16),OFFSET(Data!K$1,$G75,,16))+SUMPRODUCT(OFFSET(Data!K$1,$G75+32,,16),OFFSET(Data!K$1,$G75+32,,16))),"")</f>
        <v/>
      </c>
      <c r="L75" s="301" t="str">
        <f ca="1">IF($F75&gt;1,(SUMPRODUCT(OFFSET(Data!L$1,$G75,,16),OFFSET(Data!L$1,$G75+16,,16))+SUMPRODUCT(OFFSET(Data!L$1,$G75+32,,16),OFFSET(Data!L$1,$G75+48,,16)))/(SUMPRODUCT(OFFSET(Data!L$1,$G75,,16),OFFSET(Data!L$1,$G75,,16))+SUMPRODUCT(OFFSET(Data!L$1,$G75+32,,16),OFFSET(Data!L$1,$G75+32,,16))),"")</f>
        <v/>
      </c>
      <c r="M75" s="301">
        <f t="shared" ca="1" si="8"/>
        <v>0</v>
      </c>
      <c r="N75" t="str">
        <f ca="1">IF($F75&gt;2,SUMPRODUCT(OFFSET(Data!$H$1,$G75+32,,32),OFFSET(Data!$H$1,$G75+64,,32)),"")</f>
        <v/>
      </c>
      <c r="O75" t="str">
        <f ca="1">IF($F75&gt;2,SUMPRODUCT(OFFSET(Data!$H$1,$G75,,32),OFFSET(Data!$H$1,$G75+64,,32)),"")</f>
        <v/>
      </c>
      <c r="P75" s="350" t="str">
        <f ca="1">IF($F75&gt;1,INDEX(LINEST(OFFSET(Data!H$1,$G75,,16),OFFSET(Data!H$1,$G75+16,,16),1,1),3,1),"")</f>
        <v/>
      </c>
      <c r="Q75" s="350" t="str">
        <f ca="1">IF($F75&gt;1,INDEX(LINEST(OFFSET(Data!I$1,$G75,,16),OFFSET(Data!I$1,$G75+16,,16),1,1),3,1),"")</f>
        <v/>
      </c>
      <c r="R75" s="350" t="str">
        <f ca="1">IF($F75&gt;1,INDEX(LINEST(OFFSET(Data!J$1,$G75,,16),OFFSET(Data!J$1,$G75+16,,16),1,1),3,1),"")</f>
        <v/>
      </c>
      <c r="S75" s="350" t="str">
        <f ca="1">IF($F75&gt;1,INDEX(LINEST(OFFSET(Data!K$1,$G75,,16),OFFSET(Data!K$1,$G75+16,,16),1,1),3,1),"")</f>
        <v/>
      </c>
      <c r="T75" s="350" t="str">
        <f ca="1">IF($F75&gt;1,INDEX(LINEST(OFFSET(Data!L$1,$G75,,16),OFFSET(Data!L$1,$G75+16,,16),1,1),3,1),"")</f>
        <v/>
      </c>
      <c r="U75" s="348" t="str">
        <f t="shared" si="6"/>
        <v/>
      </c>
      <c r="V75" s="347" t="str">
        <f>IF(ISERROR(VLOOKUP($C75,Dates!$A:$C,1,FALSE)),"",VLOOKUP($C75,Dates!$A:$C,MATCH(V$1,Dates!$A$1:$C$1,0),FALSE))</f>
        <v/>
      </c>
      <c r="W75" s="347" t="str">
        <f>IF(ISERROR(VLOOKUP($C75,Dates!$A:$C,1,FALSE)),"",VLOOKUP($C75,Dates!$A:$C,MATCH(W$1,Dates!$A$1:$C$1,0),FALSE))</f>
        <v/>
      </c>
      <c r="X75" s="347"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301" t="str">
        <f ca="1">IF($F76&gt;1,(SUMPRODUCT(OFFSET(Data!H$1,$G76,,16),OFFSET(Data!H$1,$G76+16,,16))+SUMPRODUCT(OFFSET(Data!H$1,$G76+32,,16),OFFSET(Data!H$1,$G76+48,,16)))/(SUMPRODUCT(OFFSET(Data!H$1,$G76,,16),OFFSET(Data!H$1,$G76,,16))+SUMPRODUCT(OFFSET(Data!H$1,$G76+32,,16),OFFSET(Data!H$1,$G76+32,,16))),"")</f>
        <v/>
      </c>
      <c r="I76" s="301" t="str">
        <f ca="1">IF($F76&gt;1,(SUMPRODUCT(OFFSET(Data!I$1,$G76,,16),OFFSET(Data!I$1,$G76+16,,16))+SUMPRODUCT(OFFSET(Data!I$1,$G76+32,,16),OFFSET(Data!I$1,$G76+48,,16)))/(SUMPRODUCT(OFFSET(Data!I$1,$G76,,16),OFFSET(Data!I$1,$G76,,16))+SUMPRODUCT(OFFSET(Data!I$1,$G76+32,,16),OFFSET(Data!I$1,$G76+32,,16))),"")</f>
        <v/>
      </c>
      <c r="J76" s="301" t="str">
        <f ca="1">IF($F76&gt;1,(SUMPRODUCT(OFFSET(Data!J$1,$G76,,16),OFFSET(Data!J$1,$G76+16,,16))+SUMPRODUCT(OFFSET(Data!J$1,$G76+32,,16),OFFSET(Data!J$1,$G76+48,,16)))/(SUMPRODUCT(OFFSET(Data!J$1,$G76,,16),OFFSET(Data!J$1,$G76,,16))+SUMPRODUCT(OFFSET(Data!J$1,$G76+32,,16),OFFSET(Data!J$1,$G76+32,,16))),"")</f>
        <v/>
      </c>
      <c r="K76" s="301" t="str">
        <f ca="1">IF($F76&gt;1,(SUMPRODUCT(OFFSET(Data!K$1,$G76,,16),OFFSET(Data!K$1,$G76+16,,16))+SUMPRODUCT(OFFSET(Data!K$1,$G76+32,,16),OFFSET(Data!K$1,$G76+48,,16)))/(SUMPRODUCT(OFFSET(Data!K$1,$G76,,16),OFFSET(Data!K$1,$G76,,16))+SUMPRODUCT(OFFSET(Data!K$1,$G76+32,,16),OFFSET(Data!K$1,$G76+32,,16))),"")</f>
        <v/>
      </c>
      <c r="L76" s="301" t="str">
        <f ca="1">IF($F76&gt;1,(SUMPRODUCT(OFFSET(Data!L$1,$G76,,16),OFFSET(Data!L$1,$G76+16,,16))+SUMPRODUCT(OFFSET(Data!L$1,$G76+32,,16),OFFSET(Data!L$1,$G76+48,,16)))/(SUMPRODUCT(OFFSET(Data!L$1,$G76,,16),OFFSET(Data!L$1,$G76,,16))+SUMPRODUCT(OFFSET(Data!L$1,$G76+32,,16),OFFSET(Data!L$1,$G76+32,,16))),"")</f>
        <v/>
      </c>
      <c r="M76" s="301">
        <f t="shared" ca="1" si="8"/>
        <v>0</v>
      </c>
      <c r="N76" t="str">
        <f ca="1">IF($F76&gt;2,SUMPRODUCT(OFFSET(Data!$H$1,$G76+32,,32),OFFSET(Data!$H$1,$G76+64,,32)),"")</f>
        <v/>
      </c>
      <c r="O76" t="str">
        <f ca="1">IF($F76&gt;2,SUMPRODUCT(OFFSET(Data!$H$1,$G76,,32),OFFSET(Data!$H$1,$G76+64,,32)),"")</f>
        <v/>
      </c>
      <c r="P76" s="350" t="str">
        <f ca="1">IF($F76&gt;1,INDEX(LINEST(OFFSET(Data!H$1,$G76,,16),OFFSET(Data!H$1,$G76+16,,16),1,1),3,1),"")</f>
        <v/>
      </c>
      <c r="Q76" s="350" t="str">
        <f ca="1">IF($F76&gt;1,INDEX(LINEST(OFFSET(Data!I$1,$G76,,16),OFFSET(Data!I$1,$G76+16,,16),1,1),3,1),"")</f>
        <v/>
      </c>
      <c r="R76" s="350" t="str">
        <f ca="1">IF($F76&gt;1,INDEX(LINEST(OFFSET(Data!J$1,$G76,,16),OFFSET(Data!J$1,$G76+16,,16),1,1),3,1),"")</f>
        <v/>
      </c>
      <c r="S76" s="350" t="str">
        <f ca="1">IF($F76&gt;1,INDEX(LINEST(OFFSET(Data!K$1,$G76,,16),OFFSET(Data!K$1,$G76+16,,16),1,1),3,1),"")</f>
        <v/>
      </c>
      <c r="T76" s="350" t="str">
        <f ca="1">IF($F76&gt;1,INDEX(LINEST(OFFSET(Data!L$1,$G76,,16),OFFSET(Data!L$1,$G76+16,,16),1,1),3,1),"")</f>
        <v/>
      </c>
      <c r="U76" s="348" t="str">
        <f t="shared" si="6"/>
        <v/>
      </c>
      <c r="V76" s="347" t="str">
        <f>IF(ISERROR(VLOOKUP($C76,Dates!$A:$C,1,FALSE)),"",VLOOKUP($C76,Dates!$A:$C,MATCH(V$1,Dates!$A$1:$C$1,0),FALSE))</f>
        <v/>
      </c>
      <c r="W76" s="347" t="str">
        <f>IF(ISERROR(VLOOKUP($C76,Dates!$A:$C,1,FALSE)),"",VLOOKUP($C76,Dates!$A:$C,MATCH(W$1,Dates!$A$1:$C$1,0),FALSE))</f>
        <v/>
      </c>
      <c r="X76" s="347"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301" t="str">
        <f ca="1">IF($F77&gt;1,(SUMPRODUCT(OFFSET(Data!H$1,$G77,,16),OFFSET(Data!H$1,$G77+16,,16))+SUMPRODUCT(OFFSET(Data!H$1,$G77+32,,16),OFFSET(Data!H$1,$G77+48,,16)))/(SUMPRODUCT(OFFSET(Data!H$1,$G77,,16),OFFSET(Data!H$1,$G77,,16))+SUMPRODUCT(OFFSET(Data!H$1,$G77+32,,16),OFFSET(Data!H$1,$G77+32,,16))),"")</f>
        <v/>
      </c>
      <c r="I77" s="301" t="str">
        <f ca="1">IF($F77&gt;1,(SUMPRODUCT(OFFSET(Data!I$1,$G77,,16),OFFSET(Data!I$1,$G77+16,,16))+SUMPRODUCT(OFFSET(Data!I$1,$G77+32,,16),OFFSET(Data!I$1,$G77+48,,16)))/(SUMPRODUCT(OFFSET(Data!I$1,$G77,,16),OFFSET(Data!I$1,$G77,,16))+SUMPRODUCT(OFFSET(Data!I$1,$G77+32,,16),OFFSET(Data!I$1,$G77+32,,16))),"")</f>
        <v/>
      </c>
      <c r="J77" s="301" t="str">
        <f ca="1">IF($F77&gt;1,(SUMPRODUCT(OFFSET(Data!J$1,$G77,,16),OFFSET(Data!J$1,$G77+16,,16))+SUMPRODUCT(OFFSET(Data!J$1,$G77+32,,16),OFFSET(Data!J$1,$G77+48,,16)))/(SUMPRODUCT(OFFSET(Data!J$1,$G77,,16),OFFSET(Data!J$1,$G77,,16))+SUMPRODUCT(OFFSET(Data!J$1,$G77+32,,16),OFFSET(Data!J$1,$G77+32,,16))),"")</f>
        <v/>
      </c>
      <c r="K77" s="301" t="str">
        <f ca="1">IF($F77&gt;1,(SUMPRODUCT(OFFSET(Data!K$1,$G77,,16),OFFSET(Data!K$1,$G77+16,,16))+SUMPRODUCT(OFFSET(Data!K$1,$G77+32,,16),OFFSET(Data!K$1,$G77+48,,16)))/(SUMPRODUCT(OFFSET(Data!K$1,$G77,,16),OFFSET(Data!K$1,$G77,,16))+SUMPRODUCT(OFFSET(Data!K$1,$G77+32,,16),OFFSET(Data!K$1,$G77+32,,16))),"")</f>
        <v/>
      </c>
      <c r="L77" s="301" t="str">
        <f ca="1">IF($F77&gt;1,(SUMPRODUCT(OFFSET(Data!L$1,$G77,,16),OFFSET(Data!L$1,$G77+16,,16))+SUMPRODUCT(OFFSET(Data!L$1,$G77+32,,16),OFFSET(Data!L$1,$G77+48,,16)))/(SUMPRODUCT(OFFSET(Data!L$1,$G77,,16),OFFSET(Data!L$1,$G77,,16))+SUMPRODUCT(OFFSET(Data!L$1,$G77+32,,16),OFFSET(Data!L$1,$G77+32,,16))),"")</f>
        <v/>
      </c>
      <c r="M77" s="301">
        <f t="shared" ca="1" si="8"/>
        <v>0</v>
      </c>
      <c r="N77" t="str">
        <f ca="1">IF($F77&gt;2,SUMPRODUCT(OFFSET(Data!$H$1,$G77+32,,32),OFFSET(Data!$H$1,$G77+64,,32)),"")</f>
        <v/>
      </c>
      <c r="O77" t="str">
        <f ca="1">IF($F77&gt;2,SUMPRODUCT(OFFSET(Data!$H$1,$G77,,32),OFFSET(Data!$H$1,$G77+64,,32)),"")</f>
        <v/>
      </c>
      <c r="P77" s="350" t="str">
        <f ca="1">IF($F77&gt;1,INDEX(LINEST(OFFSET(Data!H$1,$G77,,16),OFFSET(Data!H$1,$G77+16,,16),1,1),3,1),"")</f>
        <v/>
      </c>
      <c r="Q77" s="350" t="str">
        <f ca="1">IF($F77&gt;1,INDEX(LINEST(OFFSET(Data!I$1,$G77,,16),OFFSET(Data!I$1,$G77+16,,16),1,1),3,1),"")</f>
        <v/>
      </c>
      <c r="R77" s="350" t="str">
        <f ca="1">IF($F77&gt;1,INDEX(LINEST(OFFSET(Data!J$1,$G77,,16),OFFSET(Data!J$1,$G77+16,,16),1,1),3,1),"")</f>
        <v/>
      </c>
      <c r="S77" s="350" t="str">
        <f ca="1">IF($F77&gt;1,INDEX(LINEST(OFFSET(Data!K$1,$G77,,16),OFFSET(Data!K$1,$G77+16,,16),1,1),3,1),"")</f>
        <v/>
      </c>
      <c r="T77" s="350" t="str">
        <f ca="1">IF($F77&gt;1,INDEX(LINEST(OFFSET(Data!L$1,$G77,,16),OFFSET(Data!L$1,$G77+16,,16),1,1),3,1),"")</f>
        <v/>
      </c>
      <c r="U77" s="348" t="str">
        <f t="shared" si="6"/>
        <v/>
      </c>
      <c r="V77" s="347" t="str">
        <f>IF(ISERROR(VLOOKUP($C77,Dates!$A:$C,1,FALSE)),"",VLOOKUP($C77,Dates!$A:$C,MATCH(V$1,Dates!$A$1:$C$1,0),FALSE))</f>
        <v/>
      </c>
      <c r="W77" s="347" t="str">
        <f>IF(ISERROR(VLOOKUP($C77,Dates!$A:$C,1,FALSE)),"",VLOOKUP($C77,Dates!$A:$C,MATCH(W$1,Dates!$A$1:$C$1,0),FALSE))</f>
        <v/>
      </c>
      <c r="X77" s="347"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301" t="str">
        <f ca="1">IF($F78&gt;1,(SUMPRODUCT(OFFSET(Data!H$1,$G78,,16),OFFSET(Data!H$1,$G78+16,,16))+SUMPRODUCT(OFFSET(Data!H$1,$G78+32,,16),OFFSET(Data!H$1,$G78+48,,16)))/(SUMPRODUCT(OFFSET(Data!H$1,$G78,,16),OFFSET(Data!H$1,$G78,,16))+SUMPRODUCT(OFFSET(Data!H$1,$G78+32,,16),OFFSET(Data!H$1,$G78+32,,16))),"")</f>
        <v/>
      </c>
      <c r="I78" s="301" t="str">
        <f ca="1">IF($F78&gt;1,(SUMPRODUCT(OFFSET(Data!I$1,$G78,,16),OFFSET(Data!I$1,$G78+16,,16))+SUMPRODUCT(OFFSET(Data!I$1,$G78+32,,16),OFFSET(Data!I$1,$G78+48,,16)))/(SUMPRODUCT(OFFSET(Data!I$1,$G78,,16),OFFSET(Data!I$1,$G78,,16))+SUMPRODUCT(OFFSET(Data!I$1,$G78+32,,16),OFFSET(Data!I$1,$G78+32,,16))),"")</f>
        <v/>
      </c>
      <c r="J78" s="301" t="str">
        <f ca="1">IF($F78&gt;1,(SUMPRODUCT(OFFSET(Data!J$1,$G78,,16),OFFSET(Data!J$1,$G78+16,,16))+SUMPRODUCT(OFFSET(Data!J$1,$G78+32,,16),OFFSET(Data!J$1,$G78+48,,16)))/(SUMPRODUCT(OFFSET(Data!J$1,$G78,,16),OFFSET(Data!J$1,$G78,,16))+SUMPRODUCT(OFFSET(Data!J$1,$G78+32,,16),OFFSET(Data!J$1,$G78+32,,16))),"")</f>
        <v/>
      </c>
      <c r="K78" s="301" t="str">
        <f ca="1">IF($F78&gt;1,(SUMPRODUCT(OFFSET(Data!K$1,$G78,,16),OFFSET(Data!K$1,$G78+16,,16))+SUMPRODUCT(OFFSET(Data!K$1,$G78+32,,16),OFFSET(Data!K$1,$G78+48,,16)))/(SUMPRODUCT(OFFSET(Data!K$1,$G78,,16),OFFSET(Data!K$1,$G78,,16))+SUMPRODUCT(OFFSET(Data!K$1,$G78+32,,16),OFFSET(Data!K$1,$G78+32,,16))),"")</f>
        <v/>
      </c>
      <c r="L78" s="301" t="str">
        <f ca="1">IF($F78&gt;1,(SUMPRODUCT(OFFSET(Data!L$1,$G78,,16),OFFSET(Data!L$1,$G78+16,,16))+SUMPRODUCT(OFFSET(Data!L$1,$G78+32,,16),OFFSET(Data!L$1,$G78+48,,16)))/(SUMPRODUCT(OFFSET(Data!L$1,$G78,,16),OFFSET(Data!L$1,$G78,,16))+SUMPRODUCT(OFFSET(Data!L$1,$G78+32,,16),OFFSET(Data!L$1,$G78+32,,16))),"")</f>
        <v/>
      </c>
      <c r="M78" s="301">
        <f t="shared" ca="1" si="8"/>
        <v>0</v>
      </c>
      <c r="N78" t="str">
        <f ca="1">IF($F78&gt;2,SUMPRODUCT(OFFSET(Data!$H$1,$G78+32,,32),OFFSET(Data!$H$1,$G78+64,,32)),"")</f>
        <v/>
      </c>
      <c r="O78" t="str">
        <f ca="1">IF($F78&gt;2,SUMPRODUCT(OFFSET(Data!$H$1,$G78,,32),OFFSET(Data!$H$1,$G78+64,,32)),"")</f>
        <v/>
      </c>
      <c r="P78" s="350" t="str">
        <f ca="1">IF($F78&gt;1,INDEX(LINEST(OFFSET(Data!H$1,$G78,,16),OFFSET(Data!H$1,$G78+16,,16),1,1),3,1),"")</f>
        <v/>
      </c>
      <c r="Q78" s="350" t="str">
        <f ca="1">IF($F78&gt;1,INDEX(LINEST(OFFSET(Data!I$1,$G78,,16),OFFSET(Data!I$1,$G78+16,,16),1,1),3,1),"")</f>
        <v/>
      </c>
      <c r="R78" s="350" t="str">
        <f ca="1">IF($F78&gt;1,INDEX(LINEST(OFFSET(Data!J$1,$G78,,16),OFFSET(Data!J$1,$G78+16,,16),1,1),3,1),"")</f>
        <v/>
      </c>
      <c r="S78" s="350" t="str">
        <f ca="1">IF($F78&gt;1,INDEX(LINEST(OFFSET(Data!K$1,$G78,,16),OFFSET(Data!K$1,$G78+16,,16),1,1),3,1),"")</f>
        <v/>
      </c>
      <c r="T78" s="350" t="str">
        <f ca="1">IF($F78&gt;1,INDEX(LINEST(OFFSET(Data!L$1,$G78,,16),OFFSET(Data!L$1,$G78+16,,16),1,1),3,1),"")</f>
        <v/>
      </c>
      <c r="U78" s="348" t="str">
        <f t="shared" si="6"/>
        <v/>
      </c>
      <c r="V78" s="347" t="str">
        <f>IF(ISERROR(VLOOKUP($C78,Dates!$A:$C,1,FALSE)),"",VLOOKUP($C78,Dates!$A:$C,MATCH(V$1,Dates!$A$1:$C$1,0),FALSE))</f>
        <v/>
      </c>
      <c r="W78" s="347" t="str">
        <f>IF(ISERROR(VLOOKUP($C78,Dates!$A:$C,1,FALSE)),"",VLOOKUP($C78,Dates!$A:$C,MATCH(W$1,Dates!$A$1:$C$1,0),FALSE))</f>
        <v/>
      </c>
      <c r="X78" s="347"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301" t="str">
        <f ca="1">IF($F79&gt;1,(SUMPRODUCT(OFFSET(Data!H$1,$G79,,16),OFFSET(Data!H$1,$G79+16,,16))+SUMPRODUCT(OFFSET(Data!H$1,$G79+32,,16),OFFSET(Data!H$1,$G79+48,,16)))/(SUMPRODUCT(OFFSET(Data!H$1,$G79,,16),OFFSET(Data!H$1,$G79,,16))+SUMPRODUCT(OFFSET(Data!H$1,$G79+32,,16),OFFSET(Data!H$1,$G79+32,,16))),"")</f>
        <v/>
      </c>
      <c r="I79" s="301" t="str">
        <f ca="1">IF($F79&gt;1,(SUMPRODUCT(OFFSET(Data!I$1,$G79,,16),OFFSET(Data!I$1,$G79+16,,16))+SUMPRODUCT(OFFSET(Data!I$1,$G79+32,,16),OFFSET(Data!I$1,$G79+48,,16)))/(SUMPRODUCT(OFFSET(Data!I$1,$G79,,16),OFFSET(Data!I$1,$G79,,16))+SUMPRODUCT(OFFSET(Data!I$1,$G79+32,,16),OFFSET(Data!I$1,$G79+32,,16))),"")</f>
        <v/>
      </c>
      <c r="J79" s="301" t="str">
        <f ca="1">IF($F79&gt;1,(SUMPRODUCT(OFFSET(Data!J$1,$G79,,16),OFFSET(Data!J$1,$G79+16,,16))+SUMPRODUCT(OFFSET(Data!J$1,$G79+32,,16),OFFSET(Data!J$1,$G79+48,,16)))/(SUMPRODUCT(OFFSET(Data!J$1,$G79,,16),OFFSET(Data!J$1,$G79,,16))+SUMPRODUCT(OFFSET(Data!J$1,$G79+32,,16),OFFSET(Data!J$1,$G79+32,,16))),"")</f>
        <v/>
      </c>
      <c r="K79" s="301" t="str">
        <f ca="1">IF($F79&gt;1,(SUMPRODUCT(OFFSET(Data!K$1,$G79,,16),OFFSET(Data!K$1,$G79+16,,16))+SUMPRODUCT(OFFSET(Data!K$1,$G79+32,,16),OFFSET(Data!K$1,$G79+48,,16)))/(SUMPRODUCT(OFFSET(Data!K$1,$G79,,16),OFFSET(Data!K$1,$G79,,16))+SUMPRODUCT(OFFSET(Data!K$1,$G79+32,,16),OFFSET(Data!K$1,$G79+32,,16))),"")</f>
        <v/>
      </c>
      <c r="L79" s="301" t="str">
        <f ca="1">IF($F79&gt;1,(SUMPRODUCT(OFFSET(Data!L$1,$G79,,16),OFFSET(Data!L$1,$G79+16,,16))+SUMPRODUCT(OFFSET(Data!L$1,$G79+32,,16),OFFSET(Data!L$1,$G79+48,,16)))/(SUMPRODUCT(OFFSET(Data!L$1,$G79,,16),OFFSET(Data!L$1,$G79,,16))+SUMPRODUCT(OFFSET(Data!L$1,$G79+32,,16),OFFSET(Data!L$1,$G79+32,,16))),"")</f>
        <v/>
      </c>
      <c r="M79" s="301">
        <f t="shared" ca="1" si="8"/>
        <v>0</v>
      </c>
      <c r="N79" t="str">
        <f ca="1">IF($F79&gt;2,SUMPRODUCT(OFFSET(Data!$H$1,$G79+32,,32),OFFSET(Data!$H$1,$G79+64,,32)),"")</f>
        <v/>
      </c>
      <c r="O79" t="str">
        <f ca="1">IF($F79&gt;2,SUMPRODUCT(OFFSET(Data!$H$1,$G79,,32),OFFSET(Data!$H$1,$G79+64,,32)),"")</f>
        <v/>
      </c>
      <c r="P79" s="350" t="str">
        <f ca="1">IF($F79&gt;1,INDEX(LINEST(OFFSET(Data!H$1,$G79,,16),OFFSET(Data!H$1,$G79+16,,16),1,1),3,1),"")</f>
        <v/>
      </c>
      <c r="Q79" s="350" t="str">
        <f ca="1">IF($F79&gt;1,INDEX(LINEST(OFFSET(Data!I$1,$G79,,16),OFFSET(Data!I$1,$G79+16,,16),1,1),3,1),"")</f>
        <v/>
      </c>
      <c r="R79" s="350" t="str">
        <f ca="1">IF($F79&gt;1,INDEX(LINEST(OFFSET(Data!J$1,$G79,,16),OFFSET(Data!J$1,$G79+16,,16),1,1),3,1),"")</f>
        <v/>
      </c>
      <c r="S79" s="350" t="str">
        <f ca="1">IF($F79&gt;1,INDEX(LINEST(OFFSET(Data!K$1,$G79,,16),OFFSET(Data!K$1,$G79+16,,16),1,1),3,1),"")</f>
        <v/>
      </c>
      <c r="T79" s="350" t="str">
        <f ca="1">IF($F79&gt;1,INDEX(LINEST(OFFSET(Data!L$1,$G79,,16),OFFSET(Data!L$1,$G79+16,,16),1,1),3,1),"")</f>
        <v/>
      </c>
      <c r="U79" s="348" t="str">
        <f t="shared" si="6"/>
        <v/>
      </c>
      <c r="V79" s="347" t="str">
        <f>IF(ISERROR(VLOOKUP($C79,Dates!$A:$C,1,FALSE)),"",VLOOKUP($C79,Dates!$A:$C,MATCH(V$1,Dates!$A$1:$C$1,0),FALSE))</f>
        <v/>
      </c>
      <c r="W79" s="347" t="str">
        <f>IF(ISERROR(VLOOKUP($C79,Dates!$A:$C,1,FALSE)),"",VLOOKUP($C79,Dates!$A:$C,MATCH(W$1,Dates!$A$1:$C$1,0),FALSE))</f>
        <v/>
      </c>
      <c r="X79" s="347"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301" t="str">
        <f ca="1">IF($F80&gt;1,(SUMPRODUCT(OFFSET(Data!H$1,$G80,,16),OFFSET(Data!H$1,$G80+16,,16))+SUMPRODUCT(OFFSET(Data!H$1,$G80+32,,16),OFFSET(Data!H$1,$G80+48,,16)))/(SUMPRODUCT(OFFSET(Data!H$1,$G80,,16),OFFSET(Data!H$1,$G80,,16))+SUMPRODUCT(OFFSET(Data!H$1,$G80+32,,16),OFFSET(Data!H$1,$G80+32,,16))),"")</f>
        <v/>
      </c>
      <c r="I80" s="301" t="str">
        <f ca="1">IF($F80&gt;1,(SUMPRODUCT(OFFSET(Data!I$1,$G80,,16),OFFSET(Data!I$1,$G80+16,,16))+SUMPRODUCT(OFFSET(Data!I$1,$G80+32,,16),OFFSET(Data!I$1,$G80+48,,16)))/(SUMPRODUCT(OFFSET(Data!I$1,$G80,,16),OFFSET(Data!I$1,$G80,,16))+SUMPRODUCT(OFFSET(Data!I$1,$G80+32,,16),OFFSET(Data!I$1,$G80+32,,16))),"")</f>
        <v/>
      </c>
      <c r="J80" s="301" t="str">
        <f ca="1">IF($F80&gt;1,(SUMPRODUCT(OFFSET(Data!J$1,$G80,,16),OFFSET(Data!J$1,$G80+16,,16))+SUMPRODUCT(OFFSET(Data!J$1,$G80+32,,16),OFFSET(Data!J$1,$G80+48,,16)))/(SUMPRODUCT(OFFSET(Data!J$1,$G80,,16),OFFSET(Data!J$1,$G80,,16))+SUMPRODUCT(OFFSET(Data!J$1,$G80+32,,16),OFFSET(Data!J$1,$G80+32,,16))),"")</f>
        <v/>
      </c>
      <c r="K80" s="301" t="str">
        <f ca="1">IF($F80&gt;1,(SUMPRODUCT(OFFSET(Data!K$1,$G80,,16),OFFSET(Data!K$1,$G80+16,,16))+SUMPRODUCT(OFFSET(Data!K$1,$G80+32,,16),OFFSET(Data!K$1,$G80+48,,16)))/(SUMPRODUCT(OFFSET(Data!K$1,$G80,,16),OFFSET(Data!K$1,$G80,,16))+SUMPRODUCT(OFFSET(Data!K$1,$G80+32,,16),OFFSET(Data!K$1,$G80+32,,16))),"")</f>
        <v/>
      </c>
      <c r="L80" s="301" t="str">
        <f ca="1">IF($F80&gt;1,(SUMPRODUCT(OFFSET(Data!L$1,$G80,,16),OFFSET(Data!L$1,$G80+16,,16))+SUMPRODUCT(OFFSET(Data!L$1,$G80+32,,16),OFFSET(Data!L$1,$G80+48,,16)))/(SUMPRODUCT(OFFSET(Data!L$1,$G80,,16),OFFSET(Data!L$1,$G80,,16))+SUMPRODUCT(OFFSET(Data!L$1,$G80+32,,16),OFFSET(Data!L$1,$G80+32,,16))),"")</f>
        <v/>
      </c>
      <c r="M80" s="301">
        <f t="shared" ca="1" si="8"/>
        <v>0</v>
      </c>
      <c r="N80" t="str">
        <f ca="1">IF($F80&gt;2,SUMPRODUCT(OFFSET(Data!$H$1,$G80+32,,32),OFFSET(Data!$H$1,$G80+64,,32)),"")</f>
        <v/>
      </c>
      <c r="O80" t="str">
        <f ca="1">IF($F80&gt;2,SUMPRODUCT(OFFSET(Data!$H$1,$G80,,32),OFFSET(Data!$H$1,$G80+64,,32)),"")</f>
        <v/>
      </c>
      <c r="P80" s="350" t="str">
        <f ca="1">IF($F80&gt;1,INDEX(LINEST(OFFSET(Data!H$1,$G80,,16),OFFSET(Data!H$1,$G80+16,,16),1,1),3,1),"")</f>
        <v/>
      </c>
      <c r="Q80" s="350" t="str">
        <f ca="1">IF($F80&gt;1,INDEX(LINEST(OFFSET(Data!I$1,$G80,,16),OFFSET(Data!I$1,$G80+16,,16),1,1),3,1),"")</f>
        <v/>
      </c>
      <c r="R80" s="350" t="str">
        <f ca="1">IF($F80&gt;1,INDEX(LINEST(OFFSET(Data!J$1,$G80,,16),OFFSET(Data!J$1,$G80+16,,16),1,1),3,1),"")</f>
        <v/>
      </c>
      <c r="S80" s="350" t="str">
        <f ca="1">IF($F80&gt;1,INDEX(LINEST(OFFSET(Data!K$1,$G80,,16),OFFSET(Data!K$1,$G80+16,,16),1,1),3,1),"")</f>
        <v/>
      </c>
      <c r="T80" s="350" t="str">
        <f ca="1">IF($F80&gt;1,INDEX(LINEST(OFFSET(Data!L$1,$G80,,16),OFFSET(Data!L$1,$G80+16,,16),1,1),3,1),"")</f>
        <v/>
      </c>
      <c r="U80" s="348" t="str">
        <f t="shared" si="6"/>
        <v/>
      </c>
      <c r="V80" s="347" t="str">
        <f>IF(ISERROR(VLOOKUP($C80,Dates!$A:$C,1,FALSE)),"",VLOOKUP($C80,Dates!$A:$C,MATCH(V$1,Dates!$A$1:$C$1,0),FALSE))</f>
        <v/>
      </c>
      <c r="W80" s="347" t="str">
        <f>IF(ISERROR(VLOOKUP($C80,Dates!$A:$C,1,FALSE)),"",VLOOKUP($C80,Dates!$A:$C,MATCH(W$1,Dates!$A$1:$C$1,0),FALSE))</f>
        <v/>
      </c>
      <c r="X80" s="347"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301" t="str">
        <f ca="1">IF($F81&gt;1,(SUMPRODUCT(OFFSET(Data!H$1,$G81,,16),OFFSET(Data!H$1,$G81+16,,16))+SUMPRODUCT(OFFSET(Data!H$1,$G81+32,,16),OFFSET(Data!H$1,$G81+48,,16)))/(SUMPRODUCT(OFFSET(Data!H$1,$G81,,16),OFFSET(Data!H$1,$G81,,16))+SUMPRODUCT(OFFSET(Data!H$1,$G81+32,,16),OFFSET(Data!H$1,$G81+32,,16))),"")</f>
        <v/>
      </c>
      <c r="I81" s="301" t="str">
        <f ca="1">IF($F81&gt;1,(SUMPRODUCT(OFFSET(Data!I$1,$G81,,16),OFFSET(Data!I$1,$G81+16,,16))+SUMPRODUCT(OFFSET(Data!I$1,$G81+32,,16),OFFSET(Data!I$1,$G81+48,,16)))/(SUMPRODUCT(OFFSET(Data!I$1,$G81,,16),OFFSET(Data!I$1,$G81,,16))+SUMPRODUCT(OFFSET(Data!I$1,$G81+32,,16),OFFSET(Data!I$1,$G81+32,,16))),"")</f>
        <v/>
      </c>
      <c r="J81" s="301" t="str">
        <f ca="1">IF($F81&gt;1,(SUMPRODUCT(OFFSET(Data!J$1,$G81,,16),OFFSET(Data!J$1,$G81+16,,16))+SUMPRODUCT(OFFSET(Data!J$1,$G81+32,,16),OFFSET(Data!J$1,$G81+48,,16)))/(SUMPRODUCT(OFFSET(Data!J$1,$G81,,16),OFFSET(Data!J$1,$G81,,16))+SUMPRODUCT(OFFSET(Data!J$1,$G81+32,,16),OFFSET(Data!J$1,$G81+32,,16))),"")</f>
        <v/>
      </c>
      <c r="K81" s="301" t="str">
        <f ca="1">IF($F81&gt;1,(SUMPRODUCT(OFFSET(Data!K$1,$G81,,16),OFFSET(Data!K$1,$G81+16,,16))+SUMPRODUCT(OFFSET(Data!K$1,$G81+32,,16),OFFSET(Data!K$1,$G81+48,,16)))/(SUMPRODUCT(OFFSET(Data!K$1,$G81,,16),OFFSET(Data!K$1,$G81,,16))+SUMPRODUCT(OFFSET(Data!K$1,$G81+32,,16),OFFSET(Data!K$1,$G81+32,,16))),"")</f>
        <v/>
      </c>
      <c r="L81" s="301" t="str">
        <f ca="1">IF($F81&gt;1,(SUMPRODUCT(OFFSET(Data!L$1,$G81,,16),OFFSET(Data!L$1,$G81+16,,16))+SUMPRODUCT(OFFSET(Data!L$1,$G81+32,,16),OFFSET(Data!L$1,$G81+48,,16)))/(SUMPRODUCT(OFFSET(Data!L$1,$G81,,16),OFFSET(Data!L$1,$G81,,16))+SUMPRODUCT(OFFSET(Data!L$1,$G81+32,,16),OFFSET(Data!L$1,$G81+32,,16))),"")</f>
        <v/>
      </c>
      <c r="M81" s="301">
        <f t="shared" ca="1" si="8"/>
        <v>0</v>
      </c>
      <c r="N81" t="str">
        <f ca="1">IF($F81&gt;2,SUMPRODUCT(OFFSET(Data!$H$1,$G81+32,,32),OFFSET(Data!$H$1,$G81+64,,32)),"")</f>
        <v/>
      </c>
      <c r="O81" t="str">
        <f ca="1">IF($F81&gt;2,SUMPRODUCT(OFFSET(Data!$H$1,$G81,,32),OFFSET(Data!$H$1,$G81+64,,32)),"")</f>
        <v/>
      </c>
      <c r="P81" s="350" t="str">
        <f ca="1">IF($F81&gt;1,INDEX(LINEST(OFFSET(Data!H$1,$G81,,16),OFFSET(Data!H$1,$G81+16,,16),1,1),3,1),"")</f>
        <v/>
      </c>
      <c r="Q81" s="350" t="str">
        <f ca="1">IF($F81&gt;1,INDEX(LINEST(OFFSET(Data!I$1,$G81,,16),OFFSET(Data!I$1,$G81+16,,16),1,1),3,1),"")</f>
        <v/>
      </c>
      <c r="R81" s="350" t="str">
        <f ca="1">IF($F81&gt;1,INDEX(LINEST(OFFSET(Data!J$1,$G81,,16),OFFSET(Data!J$1,$G81+16,,16),1,1),3,1),"")</f>
        <v/>
      </c>
      <c r="S81" s="350" t="str">
        <f ca="1">IF($F81&gt;1,INDEX(LINEST(OFFSET(Data!K$1,$G81,,16),OFFSET(Data!K$1,$G81+16,,16),1,1),3,1),"")</f>
        <v/>
      </c>
      <c r="T81" s="350" t="str">
        <f ca="1">IF($F81&gt;1,INDEX(LINEST(OFFSET(Data!L$1,$G81,,16),OFFSET(Data!L$1,$G81+16,,16),1,1),3,1),"")</f>
        <v/>
      </c>
      <c r="U81" s="348" t="str">
        <f t="shared" si="6"/>
        <v/>
      </c>
      <c r="V81" s="347" t="str">
        <f>IF(ISERROR(VLOOKUP($C81,Dates!$A:$C,1,FALSE)),"",VLOOKUP($C81,Dates!$A:$C,MATCH(V$1,Dates!$A$1:$C$1,0),FALSE))</f>
        <v/>
      </c>
      <c r="W81" s="347" t="str">
        <f>IF(ISERROR(VLOOKUP($C81,Dates!$A:$C,1,FALSE)),"",VLOOKUP($C81,Dates!$A:$C,MATCH(W$1,Dates!$A$1:$C$1,0),FALSE))</f>
        <v/>
      </c>
      <c r="X81" s="347"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301" t="str">
        <f ca="1">IF($F82&gt;1,(SUMPRODUCT(OFFSET(Data!H$1,$G82,,16),OFFSET(Data!H$1,$G82+16,,16))+SUMPRODUCT(OFFSET(Data!H$1,$G82+32,,16),OFFSET(Data!H$1,$G82+48,,16)))/(SUMPRODUCT(OFFSET(Data!H$1,$G82,,16),OFFSET(Data!H$1,$G82,,16))+SUMPRODUCT(OFFSET(Data!H$1,$G82+32,,16),OFFSET(Data!H$1,$G82+32,,16))),"")</f>
        <v/>
      </c>
      <c r="I82" s="301" t="str">
        <f ca="1">IF($F82&gt;1,(SUMPRODUCT(OFFSET(Data!I$1,$G82,,16),OFFSET(Data!I$1,$G82+16,,16))+SUMPRODUCT(OFFSET(Data!I$1,$G82+32,,16),OFFSET(Data!I$1,$G82+48,,16)))/(SUMPRODUCT(OFFSET(Data!I$1,$G82,,16),OFFSET(Data!I$1,$G82,,16))+SUMPRODUCT(OFFSET(Data!I$1,$G82+32,,16),OFFSET(Data!I$1,$G82+32,,16))),"")</f>
        <v/>
      </c>
      <c r="J82" s="301" t="str">
        <f ca="1">IF($F82&gt;1,(SUMPRODUCT(OFFSET(Data!J$1,$G82,,16),OFFSET(Data!J$1,$G82+16,,16))+SUMPRODUCT(OFFSET(Data!J$1,$G82+32,,16),OFFSET(Data!J$1,$G82+48,,16)))/(SUMPRODUCT(OFFSET(Data!J$1,$G82,,16),OFFSET(Data!J$1,$G82,,16))+SUMPRODUCT(OFFSET(Data!J$1,$G82+32,,16),OFFSET(Data!J$1,$G82+32,,16))),"")</f>
        <v/>
      </c>
      <c r="K82" s="301" t="str">
        <f ca="1">IF($F82&gt;1,(SUMPRODUCT(OFFSET(Data!K$1,$G82,,16),OFFSET(Data!K$1,$G82+16,,16))+SUMPRODUCT(OFFSET(Data!K$1,$G82+32,,16),OFFSET(Data!K$1,$G82+48,,16)))/(SUMPRODUCT(OFFSET(Data!K$1,$G82,,16),OFFSET(Data!K$1,$G82,,16))+SUMPRODUCT(OFFSET(Data!K$1,$G82+32,,16),OFFSET(Data!K$1,$G82+32,,16))),"")</f>
        <v/>
      </c>
      <c r="L82" s="301" t="str">
        <f ca="1">IF($F82&gt;1,(SUMPRODUCT(OFFSET(Data!L$1,$G82,,16),OFFSET(Data!L$1,$G82+16,,16))+SUMPRODUCT(OFFSET(Data!L$1,$G82+32,,16),OFFSET(Data!L$1,$G82+48,,16)))/(SUMPRODUCT(OFFSET(Data!L$1,$G82,,16),OFFSET(Data!L$1,$G82,,16))+SUMPRODUCT(OFFSET(Data!L$1,$G82+32,,16),OFFSET(Data!L$1,$G82+32,,16))),"")</f>
        <v/>
      </c>
      <c r="M82" s="301">
        <f t="shared" ca="1" si="8"/>
        <v>0</v>
      </c>
      <c r="N82" t="str">
        <f ca="1">IF($F82&gt;2,SUMPRODUCT(OFFSET(Data!$H$1,$G82+32,,32),OFFSET(Data!$H$1,$G82+64,,32)),"")</f>
        <v/>
      </c>
      <c r="O82" t="str">
        <f ca="1">IF($F82&gt;2,SUMPRODUCT(OFFSET(Data!$H$1,$G82,,32),OFFSET(Data!$H$1,$G82+64,,32)),"")</f>
        <v/>
      </c>
      <c r="P82" s="350" t="str">
        <f ca="1">IF($F82&gt;1,INDEX(LINEST(OFFSET(Data!H$1,$G82,,16),OFFSET(Data!H$1,$G82+16,,16),1,1),3,1),"")</f>
        <v/>
      </c>
      <c r="Q82" s="350" t="str">
        <f ca="1">IF($F82&gt;1,INDEX(LINEST(OFFSET(Data!I$1,$G82,,16),OFFSET(Data!I$1,$G82+16,,16),1,1),3,1),"")</f>
        <v/>
      </c>
      <c r="R82" s="350" t="str">
        <f ca="1">IF($F82&gt;1,INDEX(LINEST(OFFSET(Data!J$1,$G82,,16),OFFSET(Data!J$1,$G82+16,,16),1,1),3,1),"")</f>
        <v/>
      </c>
      <c r="S82" s="350" t="str">
        <f ca="1">IF($F82&gt;1,INDEX(LINEST(OFFSET(Data!K$1,$G82,,16),OFFSET(Data!K$1,$G82+16,,16),1,1),3,1),"")</f>
        <v/>
      </c>
      <c r="T82" s="350" t="str">
        <f ca="1">IF($F82&gt;1,INDEX(LINEST(OFFSET(Data!L$1,$G82,,16),OFFSET(Data!L$1,$G82+16,,16),1,1),3,1),"")</f>
        <v/>
      </c>
      <c r="U82" s="348" t="str">
        <f t="shared" si="6"/>
        <v/>
      </c>
      <c r="V82" s="347" t="str">
        <f>IF(ISERROR(VLOOKUP($C82,Dates!$A:$C,1,FALSE)),"",VLOOKUP($C82,Dates!$A:$C,MATCH(V$1,Dates!$A$1:$C$1,0),FALSE))</f>
        <v/>
      </c>
      <c r="W82" s="347" t="str">
        <f>IF(ISERROR(VLOOKUP($C82,Dates!$A:$C,1,FALSE)),"",VLOOKUP($C82,Dates!$A:$C,MATCH(W$1,Dates!$A$1:$C$1,0),FALSE))</f>
        <v/>
      </c>
      <c r="X82" s="347"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301" t="str">
        <f ca="1">IF($F83&gt;1,(SUMPRODUCT(OFFSET(Data!H$1,$G83,,16),OFFSET(Data!H$1,$G83+16,,16))+SUMPRODUCT(OFFSET(Data!H$1,$G83+32,,16),OFFSET(Data!H$1,$G83+48,,16)))/(SUMPRODUCT(OFFSET(Data!H$1,$G83,,16),OFFSET(Data!H$1,$G83,,16))+SUMPRODUCT(OFFSET(Data!H$1,$G83+32,,16),OFFSET(Data!H$1,$G83+32,,16))),"")</f>
        <v/>
      </c>
      <c r="I83" s="301" t="str">
        <f ca="1">IF($F83&gt;1,(SUMPRODUCT(OFFSET(Data!I$1,$G83,,16),OFFSET(Data!I$1,$G83+16,,16))+SUMPRODUCT(OFFSET(Data!I$1,$G83+32,,16),OFFSET(Data!I$1,$G83+48,,16)))/(SUMPRODUCT(OFFSET(Data!I$1,$G83,,16),OFFSET(Data!I$1,$G83,,16))+SUMPRODUCT(OFFSET(Data!I$1,$G83+32,,16),OFFSET(Data!I$1,$G83+32,,16))),"")</f>
        <v/>
      </c>
      <c r="J83" s="301" t="str">
        <f ca="1">IF($F83&gt;1,(SUMPRODUCT(OFFSET(Data!J$1,$G83,,16),OFFSET(Data!J$1,$G83+16,,16))+SUMPRODUCT(OFFSET(Data!J$1,$G83+32,,16),OFFSET(Data!J$1,$G83+48,,16)))/(SUMPRODUCT(OFFSET(Data!J$1,$G83,,16),OFFSET(Data!J$1,$G83,,16))+SUMPRODUCT(OFFSET(Data!J$1,$G83+32,,16),OFFSET(Data!J$1,$G83+32,,16))),"")</f>
        <v/>
      </c>
      <c r="K83" s="301" t="str">
        <f ca="1">IF($F83&gt;1,(SUMPRODUCT(OFFSET(Data!K$1,$G83,,16),OFFSET(Data!K$1,$G83+16,,16))+SUMPRODUCT(OFFSET(Data!K$1,$G83+32,,16),OFFSET(Data!K$1,$G83+48,,16)))/(SUMPRODUCT(OFFSET(Data!K$1,$G83,,16),OFFSET(Data!K$1,$G83,,16))+SUMPRODUCT(OFFSET(Data!K$1,$G83+32,,16),OFFSET(Data!K$1,$G83+32,,16))),"")</f>
        <v/>
      </c>
      <c r="L83" s="301" t="str">
        <f ca="1">IF($F83&gt;1,(SUMPRODUCT(OFFSET(Data!L$1,$G83,,16),OFFSET(Data!L$1,$G83+16,,16))+SUMPRODUCT(OFFSET(Data!L$1,$G83+32,,16),OFFSET(Data!L$1,$G83+48,,16)))/(SUMPRODUCT(OFFSET(Data!L$1,$G83,,16),OFFSET(Data!L$1,$G83,,16))+SUMPRODUCT(OFFSET(Data!L$1,$G83+32,,16),OFFSET(Data!L$1,$G83+32,,16))),"")</f>
        <v/>
      </c>
      <c r="M83" s="301">
        <f t="shared" ca="1" si="8"/>
        <v>0</v>
      </c>
      <c r="N83" t="str">
        <f ca="1">IF($F83&gt;2,SUMPRODUCT(OFFSET(Data!$H$1,$G83+32,,32),OFFSET(Data!$H$1,$G83+64,,32)),"")</f>
        <v/>
      </c>
      <c r="O83" t="str">
        <f ca="1">IF($F83&gt;2,SUMPRODUCT(OFFSET(Data!$H$1,$G83,,32),OFFSET(Data!$H$1,$G83+64,,32)),"")</f>
        <v/>
      </c>
      <c r="P83" s="350" t="str">
        <f ca="1">IF($F83&gt;1,INDEX(LINEST(OFFSET(Data!H$1,$G83,,16),OFFSET(Data!H$1,$G83+16,,16),1,1),3,1),"")</f>
        <v/>
      </c>
      <c r="Q83" s="350" t="str">
        <f ca="1">IF($F83&gt;1,INDEX(LINEST(OFFSET(Data!I$1,$G83,,16),OFFSET(Data!I$1,$G83+16,,16),1,1),3,1),"")</f>
        <v/>
      </c>
      <c r="R83" s="350" t="str">
        <f ca="1">IF($F83&gt;1,INDEX(LINEST(OFFSET(Data!J$1,$G83,,16),OFFSET(Data!J$1,$G83+16,,16),1,1),3,1),"")</f>
        <v/>
      </c>
      <c r="S83" s="350" t="str">
        <f ca="1">IF($F83&gt;1,INDEX(LINEST(OFFSET(Data!K$1,$G83,,16),OFFSET(Data!K$1,$G83+16,,16),1,1),3,1),"")</f>
        <v/>
      </c>
      <c r="T83" s="350" t="str">
        <f ca="1">IF($F83&gt;1,INDEX(LINEST(OFFSET(Data!L$1,$G83,,16),OFFSET(Data!L$1,$G83+16,,16),1,1),3,1),"")</f>
        <v/>
      </c>
      <c r="U83" s="348" t="str">
        <f t="shared" si="6"/>
        <v/>
      </c>
      <c r="V83" s="347" t="str">
        <f>IF(ISERROR(VLOOKUP($C83,Dates!$A:$C,1,FALSE)),"",VLOOKUP($C83,Dates!$A:$C,MATCH(V$1,Dates!$A$1:$C$1,0),FALSE))</f>
        <v/>
      </c>
      <c r="W83" s="347" t="str">
        <f>IF(ISERROR(VLOOKUP($C83,Dates!$A:$C,1,FALSE)),"",VLOOKUP($C83,Dates!$A:$C,MATCH(W$1,Dates!$A$1:$C$1,0),FALSE))</f>
        <v/>
      </c>
      <c r="X83" s="347"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301" t="str">
        <f ca="1">IF($F84&gt;1,(SUMPRODUCT(OFFSET(Data!H$1,$G84,,16),OFFSET(Data!H$1,$G84+16,,16))+SUMPRODUCT(OFFSET(Data!H$1,$G84+32,,16),OFFSET(Data!H$1,$G84+48,,16)))/(SUMPRODUCT(OFFSET(Data!H$1,$G84,,16),OFFSET(Data!H$1,$G84,,16))+SUMPRODUCT(OFFSET(Data!H$1,$G84+32,,16),OFFSET(Data!H$1,$G84+32,,16))),"")</f>
        <v/>
      </c>
      <c r="I84" s="301" t="str">
        <f ca="1">IF($F84&gt;1,(SUMPRODUCT(OFFSET(Data!I$1,$G84,,16),OFFSET(Data!I$1,$G84+16,,16))+SUMPRODUCT(OFFSET(Data!I$1,$G84+32,,16),OFFSET(Data!I$1,$G84+48,,16)))/(SUMPRODUCT(OFFSET(Data!I$1,$G84,,16),OFFSET(Data!I$1,$G84,,16))+SUMPRODUCT(OFFSET(Data!I$1,$G84+32,,16),OFFSET(Data!I$1,$G84+32,,16))),"")</f>
        <v/>
      </c>
      <c r="J84" s="301" t="str">
        <f ca="1">IF($F84&gt;1,(SUMPRODUCT(OFFSET(Data!J$1,$G84,,16),OFFSET(Data!J$1,$G84+16,,16))+SUMPRODUCT(OFFSET(Data!J$1,$G84+32,,16),OFFSET(Data!J$1,$G84+48,,16)))/(SUMPRODUCT(OFFSET(Data!J$1,$G84,,16),OFFSET(Data!J$1,$G84,,16))+SUMPRODUCT(OFFSET(Data!J$1,$G84+32,,16),OFFSET(Data!J$1,$G84+32,,16))),"")</f>
        <v/>
      </c>
      <c r="K84" s="301" t="str">
        <f ca="1">IF($F84&gt;1,(SUMPRODUCT(OFFSET(Data!K$1,$G84,,16),OFFSET(Data!K$1,$G84+16,,16))+SUMPRODUCT(OFFSET(Data!K$1,$G84+32,,16),OFFSET(Data!K$1,$G84+48,,16)))/(SUMPRODUCT(OFFSET(Data!K$1,$G84,,16),OFFSET(Data!K$1,$G84,,16))+SUMPRODUCT(OFFSET(Data!K$1,$G84+32,,16),OFFSET(Data!K$1,$G84+32,,16))),"")</f>
        <v/>
      </c>
      <c r="L84" s="301" t="str">
        <f ca="1">IF($F84&gt;1,(SUMPRODUCT(OFFSET(Data!L$1,$G84,,16),OFFSET(Data!L$1,$G84+16,,16))+SUMPRODUCT(OFFSET(Data!L$1,$G84+32,,16),OFFSET(Data!L$1,$G84+48,,16)))/(SUMPRODUCT(OFFSET(Data!L$1,$G84,,16),OFFSET(Data!L$1,$G84,,16))+SUMPRODUCT(OFFSET(Data!L$1,$G84+32,,16),OFFSET(Data!L$1,$G84+32,,16))),"")</f>
        <v/>
      </c>
      <c r="M84" s="301">
        <f t="shared" ca="1" si="8"/>
        <v>0</v>
      </c>
      <c r="N84" t="str">
        <f ca="1">IF($F84&gt;2,SUMPRODUCT(OFFSET(Data!$H$1,$G84+32,,32),OFFSET(Data!$H$1,$G84+64,,32)),"")</f>
        <v/>
      </c>
      <c r="O84" t="str">
        <f ca="1">IF($F84&gt;2,SUMPRODUCT(OFFSET(Data!$H$1,$G84,,32),OFFSET(Data!$H$1,$G84+64,,32)),"")</f>
        <v/>
      </c>
      <c r="P84" s="350" t="str">
        <f ca="1">IF($F84&gt;1,INDEX(LINEST(OFFSET(Data!H$1,$G84,,16),OFFSET(Data!H$1,$G84+16,,16),1,1),3,1),"")</f>
        <v/>
      </c>
      <c r="Q84" s="350" t="str">
        <f ca="1">IF($F84&gt;1,INDEX(LINEST(OFFSET(Data!I$1,$G84,,16),OFFSET(Data!I$1,$G84+16,,16),1,1),3,1),"")</f>
        <v/>
      </c>
      <c r="R84" s="350" t="str">
        <f ca="1">IF($F84&gt;1,INDEX(LINEST(OFFSET(Data!J$1,$G84,,16),OFFSET(Data!J$1,$G84+16,,16),1,1),3,1),"")</f>
        <v/>
      </c>
      <c r="S84" s="350" t="str">
        <f ca="1">IF($F84&gt;1,INDEX(LINEST(OFFSET(Data!K$1,$G84,,16),OFFSET(Data!K$1,$G84+16,,16),1,1),3,1),"")</f>
        <v/>
      </c>
      <c r="T84" s="350" t="str">
        <f ca="1">IF($F84&gt;1,INDEX(LINEST(OFFSET(Data!L$1,$G84,,16),OFFSET(Data!L$1,$G84+16,,16),1,1),3,1),"")</f>
        <v/>
      </c>
      <c r="U84" s="348" t="str">
        <f t="shared" si="6"/>
        <v/>
      </c>
      <c r="V84" s="347" t="str">
        <f>IF(ISERROR(VLOOKUP($C84,Dates!$A:$C,1,FALSE)),"",VLOOKUP($C84,Dates!$A:$C,MATCH(V$1,Dates!$A$1:$C$1,0),FALSE))</f>
        <v/>
      </c>
      <c r="W84" s="347" t="str">
        <f>IF(ISERROR(VLOOKUP($C84,Dates!$A:$C,1,FALSE)),"",VLOOKUP($C84,Dates!$A:$C,MATCH(W$1,Dates!$A$1:$C$1,0),FALSE))</f>
        <v/>
      </c>
      <c r="X84" s="347"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301">
        <f ca="1">IF($F85&gt;1,(SUMPRODUCT(OFFSET(Data!H$1,$G85,,16),OFFSET(Data!H$1,$G85+16,,16))+SUMPRODUCT(OFFSET(Data!H$1,$G85+32,,16),OFFSET(Data!H$1,$G85+48,,16)))/(SUMPRODUCT(OFFSET(Data!H$1,$G85,,16),OFFSET(Data!H$1,$G85,,16))+SUMPRODUCT(OFFSET(Data!H$1,$G85+32,,16),OFFSET(Data!H$1,$G85+32,,16))),"")</f>
        <v>0</v>
      </c>
      <c r="I85" s="301">
        <f ca="1">IF($F85&gt;1,(SUMPRODUCT(OFFSET(Data!I$1,$G85,,16),OFFSET(Data!I$1,$G85+16,,16))+SUMPRODUCT(OFFSET(Data!I$1,$G85+32,,16),OFFSET(Data!I$1,$G85+48,,16)))/(SUMPRODUCT(OFFSET(Data!I$1,$G85,,16),OFFSET(Data!I$1,$G85,,16))+SUMPRODUCT(OFFSET(Data!I$1,$G85+32,,16),OFFSET(Data!I$1,$G85+32,,16))),"")</f>
        <v>0</v>
      </c>
      <c r="J85" s="301">
        <f ca="1">IF($F85&gt;1,(SUMPRODUCT(OFFSET(Data!J$1,$G85,,16),OFFSET(Data!J$1,$G85+16,,16))+SUMPRODUCT(OFFSET(Data!J$1,$G85+32,,16),OFFSET(Data!J$1,$G85+48,,16)))/(SUMPRODUCT(OFFSET(Data!J$1,$G85,,16),OFFSET(Data!J$1,$G85,,16))+SUMPRODUCT(OFFSET(Data!J$1,$G85+32,,16),OFFSET(Data!J$1,$G85+32,,16))),"")</f>
        <v>0</v>
      </c>
      <c r="K85" s="301">
        <f ca="1">IF($F85&gt;1,(SUMPRODUCT(OFFSET(Data!K$1,$G85,,16),OFFSET(Data!K$1,$G85+16,,16))+SUMPRODUCT(OFFSET(Data!K$1,$G85+32,,16),OFFSET(Data!K$1,$G85+48,,16)))/(SUMPRODUCT(OFFSET(Data!K$1,$G85,,16),OFFSET(Data!K$1,$G85,,16))+SUMPRODUCT(OFFSET(Data!K$1,$G85+32,,16),OFFSET(Data!K$1,$G85+32,,16))),"")</f>
        <v>0</v>
      </c>
      <c r="L85" s="301">
        <f ca="1">IF($F85&gt;1,(SUMPRODUCT(OFFSET(Data!L$1,$G85,,16),OFFSET(Data!L$1,$G85+16,,16))+SUMPRODUCT(OFFSET(Data!L$1,$G85+32,,16),OFFSET(Data!L$1,$G85+48,,16)))/(SUMPRODUCT(OFFSET(Data!L$1,$G85,,16),OFFSET(Data!L$1,$G85,,16))+SUMPRODUCT(OFFSET(Data!L$1,$G85+32,,16),OFFSET(Data!L$1,$G85+32,,16))),"")</f>
        <v>0</v>
      </c>
      <c r="M85" s="301">
        <f t="shared" ca="1" si="8"/>
        <v>0</v>
      </c>
      <c r="N85" t="str">
        <f ca="1">IF($F85&gt;2,SUMPRODUCT(OFFSET(Data!$H$1,$G85+32,,32),OFFSET(Data!$H$1,$G85+64,,32)),"")</f>
        <v/>
      </c>
      <c r="O85" t="str">
        <f ca="1">IF($F85&gt;2,SUMPRODUCT(OFFSET(Data!$H$1,$G85,,32),OFFSET(Data!$H$1,$G85+64,,32)),"")</f>
        <v/>
      </c>
      <c r="P85" s="350">
        <f ca="1">IF($F85&gt;1,INDEX(LINEST(OFFSET(Data!H$1,$G85,,16),OFFSET(Data!H$1,$G85+16,,16),1,1),3,1),"")</f>
        <v>0.33185284804740894</v>
      </c>
      <c r="Q85" s="350">
        <f ca="1">IF($F85&gt;1,INDEX(LINEST(OFFSET(Data!I$1,$G85,,16),OFFSET(Data!I$1,$G85+16,,16),1,1),3,1),"")</f>
        <v>0.25411406719026275</v>
      </c>
      <c r="R85" s="350">
        <f ca="1">IF($F85&gt;1,INDEX(LINEST(OFFSET(Data!J$1,$G85,,16),OFFSET(Data!J$1,$G85+16,,16),1,1),3,1),"")</f>
        <v>0.1851663703327405</v>
      </c>
      <c r="S85" s="350">
        <f ca="1">IF($F85&gt;1,INDEX(LINEST(OFFSET(Data!K$1,$G85,,16),OFFSET(Data!K$1,$G85+16,,16),1,1),3,1),"")</f>
        <v>0.17987263667362055</v>
      </c>
      <c r="T85" s="350">
        <f ca="1">IF($F85&gt;1,INDEX(LINEST(OFFSET(Data!L$1,$G85,,16),OFFSET(Data!L$1,$G85+16,,16),1,1),3,1),"")</f>
        <v>0.10398800668908437</v>
      </c>
      <c r="U85" s="348" t="b">
        <f t="shared" si="6"/>
        <v>1</v>
      </c>
      <c r="V85" s="347">
        <f>IF(ISERROR(VLOOKUP($C85,Dates!$A:$C,1,FALSE)),"",VLOOKUP($C85,Dates!$A:$C,MATCH(V$1,Dates!$A$1:$C$1,0),FALSE))</f>
        <v>42454</v>
      </c>
      <c r="W85" s="347">
        <f>IF(ISERROR(VLOOKUP($C85,Dates!$A:$C,1,FALSE)),"",VLOOKUP($C85,Dates!$A:$C,MATCH(W$1,Dates!$A$1:$C$1,0),FALSE))</f>
        <v>42454</v>
      </c>
      <c r="X85" s="347" t="e">
        <f>IF(ISERROR(VLOOKUP($C85,Dates!$A:$C,1,FALSE)),"",VLOOKUP($C85,Dates!$A:$C,MATCH(X$1,Dates!$A$1:$C$1,0),FALSE))</f>
        <v>#N/A</v>
      </c>
      <c r="Z85" s="66" t="s">
        <v>1169</v>
      </c>
    </row>
    <row r="86" spans="1:26" x14ac:dyDescent="0.25">
      <c r="A86">
        <v>116</v>
      </c>
      <c r="B86" t="s">
        <v>66</v>
      </c>
      <c r="C86" t="str">
        <f t="shared" si="7"/>
        <v>116PM</v>
      </c>
      <c r="E86">
        <f t="shared" si="5"/>
        <v>1</v>
      </c>
      <c r="F86">
        <f>IF(MOD(COUNTIF(Data!$T:$T,"="&amp;C86),32)=0,COUNTIF(Data!$T:$T,"="&amp;C86)/32,"_"&amp;COUNTIF(Data!$T:$T,"="&amp;C86))</f>
        <v>1</v>
      </c>
      <c r="G86">
        <f>MATCH(C86,Data!T:T,0)-1</f>
        <v>929</v>
      </c>
      <c r="H86" s="301" t="str">
        <f ca="1">IF($F86&gt;1,(SUMPRODUCT(OFFSET(Data!H$1,$G86,,16),OFFSET(Data!H$1,$G86+16,,16))+SUMPRODUCT(OFFSET(Data!H$1,$G86+32,,16),OFFSET(Data!H$1,$G86+48,,16)))/(SUMPRODUCT(OFFSET(Data!H$1,$G86,,16),OFFSET(Data!H$1,$G86,,16))+SUMPRODUCT(OFFSET(Data!H$1,$G86+32,,16),OFFSET(Data!H$1,$G86+32,,16))),"")</f>
        <v/>
      </c>
      <c r="I86" s="301" t="str">
        <f ca="1">IF($F86&gt;1,(SUMPRODUCT(OFFSET(Data!I$1,$G86,,16),OFFSET(Data!I$1,$G86+16,,16))+SUMPRODUCT(OFFSET(Data!I$1,$G86+32,,16),OFFSET(Data!I$1,$G86+48,,16)))/(SUMPRODUCT(OFFSET(Data!I$1,$G86,,16),OFFSET(Data!I$1,$G86,,16))+SUMPRODUCT(OFFSET(Data!I$1,$G86+32,,16),OFFSET(Data!I$1,$G86+32,,16))),"")</f>
        <v/>
      </c>
      <c r="J86" s="301" t="str">
        <f ca="1">IF($F86&gt;1,(SUMPRODUCT(OFFSET(Data!J$1,$G86,,16),OFFSET(Data!J$1,$G86+16,,16))+SUMPRODUCT(OFFSET(Data!J$1,$G86+32,,16),OFFSET(Data!J$1,$G86+48,,16)))/(SUMPRODUCT(OFFSET(Data!J$1,$G86,,16),OFFSET(Data!J$1,$G86,,16))+SUMPRODUCT(OFFSET(Data!J$1,$G86+32,,16),OFFSET(Data!J$1,$G86+32,,16))),"")</f>
        <v/>
      </c>
      <c r="K86" s="301" t="str">
        <f ca="1">IF($F86&gt;1,(SUMPRODUCT(OFFSET(Data!K$1,$G86,,16),OFFSET(Data!K$1,$G86+16,,16))+SUMPRODUCT(OFFSET(Data!K$1,$G86+32,,16),OFFSET(Data!K$1,$G86+48,,16)))/(SUMPRODUCT(OFFSET(Data!K$1,$G86,,16),OFFSET(Data!K$1,$G86,,16))+SUMPRODUCT(OFFSET(Data!K$1,$G86+32,,16),OFFSET(Data!K$1,$G86+32,,16))),"")</f>
        <v/>
      </c>
      <c r="L86" s="301" t="str">
        <f ca="1">IF($F86&gt;1,(SUMPRODUCT(OFFSET(Data!L$1,$G86,,16),OFFSET(Data!L$1,$G86+16,,16))+SUMPRODUCT(OFFSET(Data!L$1,$G86+32,,16),OFFSET(Data!L$1,$G86+48,,16)))/(SUMPRODUCT(OFFSET(Data!L$1,$G86,,16),OFFSET(Data!L$1,$G86,,16))+SUMPRODUCT(OFFSET(Data!L$1,$G86+32,,16),OFFSET(Data!L$1,$G86+32,,16))),"")</f>
        <v/>
      </c>
      <c r="M86" s="301">
        <f t="shared" ca="1" si="8"/>
        <v>0</v>
      </c>
      <c r="N86" t="str">
        <f ca="1">IF($F86&gt;2,SUMPRODUCT(OFFSET(Data!$H$1,$G86+32,,32),OFFSET(Data!$H$1,$G86+64,,32)),"")</f>
        <v/>
      </c>
      <c r="O86" t="str">
        <f ca="1">IF($F86&gt;2,SUMPRODUCT(OFFSET(Data!$H$1,$G86,,32),OFFSET(Data!$H$1,$G86+64,,32)),"")</f>
        <v/>
      </c>
      <c r="P86" s="350" t="str">
        <f ca="1">IF($F86&gt;1,INDEX(LINEST(OFFSET(Data!H$1,$G86,,16),OFFSET(Data!H$1,$G86+16,,16),1,1),3,1),"")</f>
        <v/>
      </c>
      <c r="Q86" s="350" t="str">
        <f ca="1">IF($F86&gt;1,INDEX(LINEST(OFFSET(Data!I$1,$G86,,16),OFFSET(Data!I$1,$G86+16,,16),1,1),3,1),"")</f>
        <v/>
      </c>
      <c r="R86" s="350" t="str">
        <f ca="1">IF($F86&gt;1,INDEX(LINEST(OFFSET(Data!J$1,$G86,,16),OFFSET(Data!J$1,$G86+16,,16),1,1),3,1),"")</f>
        <v/>
      </c>
      <c r="S86" s="350" t="str">
        <f ca="1">IF($F86&gt;1,INDEX(LINEST(OFFSET(Data!K$1,$G86,,16),OFFSET(Data!K$1,$G86+16,,16),1,1),3,1),"")</f>
        <v/>
      </c>
      <c r="T86" s="350" t="str">
        <f ca="1">IF($F86&gt;1,INDEX(LINEST(OFFSET(Data!L$1,$G86,,16),OFFSET(Data!L$1,$G86+16,,16),1,1),3,1),"")</f>
        <v/>
      </c>
      <c r="U86" s="348" t="str">
        <f t="shared" si="6"/>
        <v/>
      </c>
      <c r="V86" s="347" t="str">
        <f>IF(ISERROR(VLOOKUP($C86,Dates!$A:$C,1,FALSE)),"",VLOOKUP($C86,Dates!$A:$C,MATCH(V$1,Dates!$A$1:$C$1,0),FALSE))</f>
        <v/>
      </c>
      <c r="W86" s="347" t="str">
        <f>IF(ISERROR(VLOOKUP($C86,Dates!$A:$C,1,FALSE)),"",VLOOKUP($C86,Dates!$A:$C,MATCH(W$1,Dates!$A$1:$C$1,0),FALSE))</f>
        <v/>
      </c>
      <c r="X86" s="347"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301" t="str">
        <f ca="1">IF($F87&gt;1,(SUMPRODUCT(OFFSET(Data!H$1,$G87,,16),OFFSET(Data!H$1,$G87+16,,16))+SUMPRODUCT(OFFSET(Data!H$1,$G87+32,,16),OFFSET(Data!H$1,$G87+48,,16)))/(SUMPRODUCT(OFFSET(Data!H$1,$G87,,16),OFFSET(Data!H$1,$G87,,16))+SUMPRODUCT(OFFSET(Data!H$1,$G87+32,,16),OFFSET(Data!H$1,$G87+32,,16))),"")</f>
        <v/>
      </c>
      <c r="I87" s="301" t="str">
        <f ca="1">IF($F87&gt;1,(SUMPRODUCT(OFFSET(Data!I$1,$G87,,16),OFFSET(Data!I$1,$G87+16,,16))+SUMPRODUCT(OFFSET(Data!I$1,$G87+32,,16),OFFSET(Data!I$1,$G87+48,,16)))/(SUMPRODUCT(OFFSET(Data!I$1,$G87,,16),OFFSET(Data!I$1,$G87,,16))+SUMPRODUCT(OFFSET(Data!I$1,$G87+32,,16),OFFSET(Data!I$1,$G87+32,,16))),"")</f>
        <v/>
      </c>
      <c r="J87" s="301" t="str">
        <f ca="1">IF($F87&gt;1,(SUMPRODUCT(OFFSET(Data!J$1,$G87,,16),OFFSET(Data!J$1,$G87+16,,16))+SUMPRODUCT(OFFSET(Data!J$1,$G87+32,,16),OFFSET(Data!J$1,$G87+48,,16)))/(SUMPRODUCT(OFFSET(Data!J$1,$G87,,16),OFFSET(Data!J$1,$G87,,16))+SUMPRODUCT(OFFSET(Data!J$1,$G87+32,,16),OFFSET(Data!J$1,$G87+32,,16))),"")</f>
        <v/>
      </c>
      <c r="K87" s="301" t="str">
        <f ca="1">IF($F87&gt;1,(SUMPRODUCT(OFFSET(Data!K$1,$G87,,16),OFFSET(Data!K$1,$G87+16,,16))+SUMPRODUCT(OFFSET(Data!K$1,$G87+32,,16),OFFSET(Data!K$1,$G87+48,,16)))/(SUMPRODUCT(OFFSET(Data!K$1,$G87,,16),OFFSET(Data!K$1,$G87,,16))+SUMPRODUCT(OFFSET(Data!K$1,$G87+32,,16),OFFSET(Data!K$1,$G87+32,,16))),"")</f>
        <v/>
      </c>
      <c r="L87" s="301" t="str">
        <f ca="1">IF($F87&gt;1,(SUMPRODUCT(OFFSET(Data!L$1,$G87,,16),OFFSET(Data!L$1,$G87+16,,16))+SUMPRODUCT(OFFSET(Data!L$1,$G87+32,,16),OFFSET(Data!L$1,$G87+48,,16)))/(SUMPRODUCT(OFFSET(Data!L$1,$G87,,16),OFFSET(Data!L$1,$G87,,16))+SUMPRODUCT(OFFSET(Data!L$1,$G87+32,,16),OFFSET(Data!L$1,$G87+32,,16))),"")</f>
        <v/>
      </c>
      <c r="M87" s="301">
        <f t="shared" ca="1" si="8"/>
        <v>0</v>
      </c>
      <c r="N87" t="str">
        <f ca="1">IF($F87&gt;2,SUMPRODUCT(OFFSET(Data!$H$1,$G87+32,,32),OFFSET(Data!$H$1,$G87+64,,32)),"")</f>
        <v/>
      </c>
      <c r="O87" t="str">
        <f ca="1">IF($F87&gt;2,SUMPRODUCT(OFFSET(Data!$H$1,$G87,,32),OFFSET(Data!$H$1,$G87+64,,32)),"")</f>
        <v/>
      </c>
      <c r="P87" s="350" t="str">
        <f ca="1">IF($F87&gt;1,INDEX(LINEST(OFFSET(Data!H$1,$G87,,16),OFFSET(Data!H$1,$G87+16,,16),1,1),3,1),"")</f>
        <v/>
      </c>
      <c r="Q87" s="350" t="str">
        <f ca="1">IF($F87&gt;1,INDEX(LINEST(OFFSET(Data!I$1,$G87,,16),OFFSET(Data!I$1,$G87+16,,16),1,1),3,1),"")</f>
        <v/>
      </c>
      <c r="R87" s="350" t="str">
        <f ca="1">IF($F87&gt;1,INDEX(LINEST(OFFSET(Data!J$1,$G87,,16),OFFSET(Data!J$1,$G87+16,,16),1,1),3,1),"")</f>
        <v/>
      </c>
      <c r="S87" s="350" t="str">
        <f ca="1">IF($F87&gt;1,INDEX(LINEST(OFFSET(Data!K$1,$G87,,16),OFFSET(Data!K$1,$G87+16,,16),1,1),3,1),"")</f>
        <v/>
      </c>
      <c r="T87" s="350" t="str">
        <f ca="1">IF($F87&gt;1,INDEX(LINEST(OFFSET(Data!L$1,$G87,,16),OFFSET(Data!L$1,$G87+16,,16),1,1),3,1),"")</f>
        <v/>
      </c>
      <c r="U87" s="348" t="str">
        <f t="shared" si="6"/>
        <v/>
      </c>
      <c r="V87" s="347" t="str">
        <f>IF(ISERROR(VLOOKUP($C87,Dates!$A:$C,1,FALSE)),"",VLOOKUP($C87,Dates!$A:$C,MATCH(V$1,Dates!$A$1:$C$1,0),FALSE))</f>
        <v/>
      </c>
      <c r="W87" s="347" t="str">
        <f>IF(ISERROR(VLOOKUP($C87,Dates!$A:$C,1,FALSE)),"",VLOOKUP($C87,Dates!$A:$C,MATCH(W$1,Dates!$A$1:$C$1,0),FALSE))</f>
        <v/>
      </c>
      <c r="X87" s="347"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301" t="str">
        <f ca="1">IF($F88&gt;1,(SUMPRODUCT(OFFSET(Data!H$1,$G88,,16),OFFSET(Data!H$1,$G88+16,,16))+SUMPRODUCT(OFFSET(Data!H$1,$G88+32,,16),OFFSET(Data!H$1,$G88+48,,16)))/(SUMPRODUCT(OFFSET(Data!H$1,$G88,,16),OFFSET(Data!H$1,$G88,,16))+SUMPRODUCT(OFFSET(Data!H$1,$G88+32,,16),OFFSET(Data!H$1,$G88+32,,16))),"")</f>
        <v/>
      </c>
      <c r="I88" s="301" t="str">
        <f ca="1">IF($F88&gt;1,(SUMPRODUCT(OFFSET(Data!I$1,$G88,,16),OFFSET(Data!I$1,$G88+16,,16))+SUMPRODUCT(OFFSET(Data!I$1,$G88+32,,16),OFFSET(Data!I$1,$G88+48,,16)))/(SUMPRODUCT(OFFSET(Data!I$1,$G88,,16),OFFSET(Data!I$1,$G88,,16))+SUMPRODUCT(OFFSET(Data!I$1,$G88+32,,16),OFFSET(Data!I$1,$G88+32,,16))),"")</f>
        <v/>
      </c>
      <c r="J88" s="301" t="str">
        <f ca="1">IF($F88&gt;1,(SUMPRODUCT(OFFSET(Data!J$1,$G88,,16),OFFSET(Data!J$1,$G88+16,,16))+SUMPRODUCT(OFFSET(Data!J$1,$G88+32,,16),OFFSET(Data!J$1,$G88+48,,16)))/(SUMPRODUCT(OFFSET(Data!J$1,$G88,,16),OFFSET(Data!J$1,$G88,,16))+SUMPRODUCT(OFFSET(Data!J$1,$G88+32,,16),OFFSET(Data!J$1,$G88+32,,16))),"")</f>
        <v/>
      </c>
      <c r="K88" s="301" t="str">
        <f ca="1">IF($F88&gt;1,(SUMPRODUCT(OFFSET(Data!K$1,$G88,,16),OFFSET(Data!K$1,$G88+16,,16))+SUMPRODUCT(OFFSET(Data!K$1,$G88+32,,16),OFFSET(Data!K$1,$G88+48,,16)))/(SUMPRODUCT(OFFSET(Data!K$1,$G88,,16),OFFSET(Data!K$1,$G88,,16))+SUMPRODUCT(OFFSET(Data!K$1,$G88+32,,16),OFFSET(Data!K$1,$G88+32,,16))),"")</f>
        <v/>
      </c>
      <c r="L88" s="301" t="str">
        <f ca="1">IF($F88&gt;1,(SUMPRODUCT(OFFSET(Data!L$1,$G88,,16),OFFSET(Data!L$1,$G88+16,,16))+SUMPRODUCT(OFFSET(Data!L$1,$G88+32,,16),OFFSET(Data!L$1,$G88+48,,16)))/(SUMPRODUCT(OFFSET(Data!L$1,$G88,,16),OFFSET(Data!L$1,$G88,,16))+SUMPRODUCT(OFFSET(Data!L$1,$G88+32,,16),OFFSET(Data!L$1,$G88+32,,16))),"")</f>
        <v/>
      </c>
      <c r="M88" s="301">
        <f t="shared" ca="1" si="8"/>
        <v>0</v>
      </c>
      <c r="N88" t="str">
        <f ca="1">IF($F88&gt;2,SUMPRODUCT(OFFSET(Data!$H$1,$G88+32,,32),OFFSET(Data!$H$1,$G88+64,,32)),"")</f>
        <v/>
      </c>
      <c r="O88" t="str">
        <f ca="1">IF($F88&gt;2,SUMPRODUCT(OFFSET(Data!$H$1,$G88,,32),OFFSET(Data!$H$1,$G88+64,,32)),"")</f>
        <v/>
      </c>
      <c r="P88" s="350" t="str">
        <f ca="1">IF($F88&gt;1,INDEX(LINEST(OFFSET(Data!H$1,$G88,,16),OFFSET(Data!H$1,$G88+16,,16),1,1),3,1),"")</f>
        <v/>
      </c>
      <c r="Q88" s="350" t="str">
        <f ca="1">IF($F88&gt;1,INDEX(LINEST(OFFSET(Data!I$1,$G88,,16),OFFSET(Data!I$1,$G88+16,,16),1,1),3,1),"")</f>
        <v/>
      </c>
      <c r="R88" s="350" t="str">
        <f ca="1">IF($F88&gt;1,INDEX(LINEST(OFFSET(Data!J$1,$G88,,16),OFFSET(Data!J$1,$G88+16,,16),1,1),3,1),"")</f>
        <v/>
      </c>
      <c r="S88" s="350" t="str">
        <f ca="1">IF($F88&gt;1,INDEX(LINEST(OFFSET(Data!K$1,$G88,,16),OFFSET(Data!K$1,$G88+16,,16),1,1),3,1),"")</f>
        <v/>
      </c>
      <c r="T88" s="350" t="str">
        <f ca="1">IF($F88&gt;1,INDEX(LINEST(OFFSET(Data!L$1,$G88,,16),OFFSET(Data!L$1,$G88+16,,16),1,1),3,1),"")</f>
        <v/>
      </c>
      <c r="U88" s="348" t="str">
        <f t="shared" si="6"/>
        <v/>
      </c>
      <c r="V88" s="347" t="str">
        <f>IF(ISERROR(VLOOKUP($C88,Dates!$A:$C,1,FALSE)),"",VLOOKUP($C88,Dates!$A:$C,MATCH(V$1,Dates!$A$1:$C$1,0),FALSE))</f>
        <v/>
      </c>
      <c r="W88" s="347" t="str">
        <f>IF(ISERROR(VLOOKUP($C88,Dates!$A:$C,1,FALSE)),"",VLOOKUP($C88,Dates!$A:$C,MATCH(W$1,Dates!$A$1:$C$1,0),FALSE))</f>
        <v/>
      </c>
      <c r="X88" s="347"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301" t="str">
        <f ca="1">IF($F89&gt;1,(SUMPRODUCT(OFFSET(Data!H$1,$G89,,16),OFFSET(Data!H$1,$G89+16,,16))+SUMPRODUCT(OFFSET(Data!H$1,$G89+32,,16),OFFSET(Data!H$1,$G89+48,,16)))/(SUMPRODUCT(OFFSET(Data!H$1,$G89,,16),OFFSET(Data!H$1,$G89,,16))+SUMPRODUCT(OFFSET(Data!H$1,$G89+32,,16),OFFSET(Data!H$1,$G89+32,,16))),"")</f>
        <v/>
      </c>
      <c r="I89" s="301" t="str">
        <f ca="1">IF($F89&gt;1,(SUMPRODUCT(OFFSET(Data!I$1,$G89,,16),OFFSET(Data!I$1,$G89+16,,16))+SUMPRODUCT(OFFSET(Data!I$1,$G89+32,,16),OFFSET(Data!I$1,$G89+48,,16)))/(SUMPRODUCT(OFFSET(Data!I$1,$G89,,16),OFFSET(Data!I$1,$G89,,16))+SUMPRODUCT(OFFSET(Data!I$1,$G89+32,,16),OFFSET(Data!I$1,$G89+32,,16))),"")</f>
        <v/>
      </c>
      <c r="J89" s="301" t="str">
        <f ca="1">IF($F89&gt;1,(SUMPRODUCT(OFFSET(Data!J$1,$G89,,16),OFFSET(Data!J$1,$G89+16,,16))+SUMPRODUCT(OFFSET(Data!J$1,$G89+32,,16),OFFSET(Data!J$1,$G89+48,,16)))/(SUMPRODUCT(OFFSET(Data!J$1,$G89,,16),OFFSET(Data!J$1,$G89,,16))+SUMPRODUCT(OFFSET(Data!J$1,$G89+32,,16),OFFSET(Data!J$1,$G89+32,,16))),"")</f>
        <v/>
      </c>
      <c r="K89" s="301" t="str">
        <f ca="1">IF($F89&gt;1,(SUMPRODUCT(OFFSET(Data!K$1,$G89,,16),OFFSET(Data!K$1,$G89+16,,16))+SUMPRODUCT(OFFSET(Data!K$1,$G89+32,,16),OFFSET(Data!K$1,$G89+48,,16)))/(SUMPRODUCT(OFFSET(Data!K$1,$G89,,16),OFFSET(Data!K$1,$G89,,16))+SUMPRODUCT(OFFSET(Data!K$1,$G89+32,,16),OFFSET(Data!K$1,$G89+32,,16))),"")</f>
        <v/>
      </c>
      <c r="L89" s="301" t="str">
        <f ca="1">IF($F89&gt;1,(SUMPRODUCT(OFFSET(Data!L$1,$G89,,16),OFFSET(Data!L$1,$G89+16,,16))+SUMPRODUCT(OFFSET(Data!L$1,$G89+32,,16),OFFSET(Data!L$1,$G89+48,,16)))/(SUMPRODUCT(OFFSET(Data!L$1,$G89,,16),OFFSET(Data!L$1,$G89,,16))+SUMPRODUCT(OFFSET(Data!L$1,$G89+32,,16),OFFSET(Data!L$1,$G89+32,,16))),"")</f>
        <v/>
      </c>
      <c r="M89" s="301">
        <f t="shared" ca="1" si="8"/>
        <v>0</v>
      </c>
      <c r="N89" t="str">
        <f ca="1">IF($F89&gt;2,SUMPRODUCT(OFFSET(Data!$H$1,$G89+32,,32),OFFSET(Data!$H$1,$G89+64,,32)),"")</f>
        <v/>
      </c>
      <c r="O89" t="str">
        <f ca="1">IF($F89&gt;2,SUMPRODUCT(OFFSET(Data!$H$1,$G89,,32),OFFSET(Data!$H$1,$G89+64,,32)),"")</f>
        <v/>
      </c>
      <c r="P89" s="350" t="str">
        <f ca="1">IF($F89&gt;1,INDEX(LINEST(OFFSET(Data!H$1,$G89,,16),OFFSET(Data!H$1,$G89+16,,16),1,1),3,1),"")</f>
        <v/>
      </c>
      <c r="Q89" s="350" t="str">
        <f ca="1">IF($F89&gt;1,INDEX(LINEST(OFFSET(Data!I$1,$G89,,16),OFFSET(Data!I$1,$G89+16,,16),1,1),3,1),"")</f>
        <v/>
      </c>
      <c r="R89" s="350" t="str">
        <f ca="1">IF($F89&gt;1,INDEX(LINEST(OFFSET(Data!J$1,$G89,,16),OFFSET(Data!J$1,$G89+16,,16),1,1),3,1),"")</f>
        <v/>
      </c>
      <c r="S89" s="350" t="str">
        <f ca="1">IF($F89&gt;1,INDEX(LINEST(OFFSET(Data!K$1,$G89,,16),OFFSET(Data!K$1,$G89+16,,16),1,1),3,1),"")</f>
        <v/>
      </c>
      <c r="T89" s="350" t="str">
        <f ca="1">IF($F89&gt;1,INDEX(LINEST(OFFSET(Data!L$1,$G89,,16),OFFSET(Data!L$1,$G89+16,,16),1,1),3,1),"")</f>
        <v/>
      </c>
      <c r="U89" s="348" t="str">
        <f t="shared" si="6"/>
        <v/>
      </c>
      <c r="V89" s="347" t="str">
        <f>IF(ISERROR(VLOOKUP($C89,Dates!$A:$C,1,FALSE)),"",VLOOKUP($C89,Dates!$A:$C,MATCH(V$1,Dates!$A$1:$C$1,0),FALSE))</f>
        <v/>
      </c>
      <c r="W89" s="347" t="str">
        <f>IF(ISERROR(VLOOKUP($C89,Dates!$A:$C,1,FALSE)),"",VLOOKUP($C89,Dates!$A:$C,MATCH(W$1,Dates!$A$1:$C$1,0),FALSE))</f>
        <v/>
      </c>
      <c r="X89" s="347"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301" t="str">
        <f ca="1">IF($F90&gt;1,(SUMPRODUCT(OFFSET(Data!H$1,$G90,,16),OFFSET(Data!H$1,$G90+16,,16))+SUMPRODUCT(OFFSET(Data!H$1,$G90+32,,16),OFFSET(Data!H$1,$G90+48,,16)))/(SUMPRODUCT(OFFSET(Data!H$1,$G90,,16),OFFSET(Data!H$1,$G90,,16))+SUMPRODUCT(OFFSET(Data!H$1,$G90+32,,16),OFFSET(Data!H$1,$G90+32,,16))),"")</f>
        <v/>
      </c>
      <c r="I90" s="301" t="str">
        <f ca="1">IF($F90&gt;1,(SUMPRODUCT(OFFSET(Data!I$1,$G90,,16),OFFSET(Data!I$1,$G90+16,,16))+SUMPRODUCT(OFFSET(Data!I$1,$G90+32,,16),OFFSET(Data!I$1,$G90+48,,16)))/(SUMPRODUCT(OFFSET(Data!I$1,$G90,,16),OFFSET(Data!I$1,$G90,,16))+SUMPRODUCT(OFFSET(Data!I$1,$G90+32,,16),OFFSET(Data!I$1,$G90+32,,16))),"")</f>
        <v/>
      </c>
      <c r="J90" s="301" t="str">
        <f ca="1">IF($F90&gt;1,(SUMPRODUCT(OFFSET(Data!J$1,$G90,,16),OFFSET(Data!J$1,$G90+16,,16))+SUMPRODUCT(OFFSET(Data!J$1,$G90+32,,16),OFFSET(Data!J$1,$G90+48,,16)))/(SUMPRODUCT(OFFSET(Data!J$1,$G90,,16),OFFSET(Data!J$1,$G90,,16))+SUMPRODUCT(OFFSET(Data!J$1,$G90+32,,16),OFFSET(Data!J$1,$G90+32,,16))),"")</f>
        <v/>
      </c>
      <c r="K90" s="301" t="str">
        <f ca="1">IF($F90&gt;1,(SUMPRODUCT(OFFSET(Data!K$1,$G90,,16),OFFSET(Data!K$1,$G90+16,,16))+SUMPRODUCT(OFFSET(Data!K$1,$G90+32,,16),OFFSET(Data!K$1,$G90+48,,16)))/(SUMPRODUCT(OFFSET(Data!K$1,$G90,,16),OFFSET(Data!K$1,$G90,,16))+SUMPRODUCT(OFFSET(Data!K$1,$G90+32,,16),OFFSET(Data!K$1,$G90+32,,16))),"")</f>
        <v/>
      </c>
      <c r="L90" s="301" t="str">
        <f ca="1">IF($F90&gt;1,(SUMPRODUCT(OFFSET(Data!L$1,$G90,,16),OFFSET(Data!L$1,$G90+16,,16))+SUMPRODUCT(OFFSET(Data!L$1,$G90+32,,16),OFFSET(Data!L$1,$G90+48,,16)))/(SUMPRODUCT(OFFSET(Data!L$1,$G90,,16),OFFSET(Data!L$1,$G90,,16))+SUMPRODUCT(OFFSET(Data!L$1,$G90+32,,16),OFFSET(Data!L$1,$G90+32,,16))),"")</f>
        <v/>
      </c>
      <c r="M90" s="301">
        <f t="shared" ca="1" si="8"/>
        <v>0</v>
      </c>
      <c r="N90" t="str">
        <f ca="1">IF($F90&gt;2,SUMPRODUCT(OFFSET(Data!$H$1,$G90+32,,32),OFFSET(Data!$H$1,$G90+64,,32)),"")</f>
        <v/>
      </c>
      <c r="O90" t="str">
        <f ca="1">IF($F90&gt;2,SUMPRODUCT(OFFSET(Data!$H$1,$G90,,32),OFFSET(Data!$H$1,$G90+64,,32)),"")</f>
        <v/>
      </c>
      <c r="P90" s="350" t="str">
        <f ca="1">IF($F90&gt;1,INDEX(LINEST(OFFSET(Data!H$1,$G90,,16),OFFSET(Data!H$1,$G90+16,,16),1,1),3,1),"")</f>
        <v/>
      </c>
      <c r="Q90" s="350" t="str">
        <f ca="1">IF($F90&gt;1,INDEX(LINEST(OFFSET(Data!I$1,$G90,,16),OFFSET(Data!I$1,$G90+16,,16),1,1),3,1),"")</f>
        <v/>
      </c>
      <c r="R90" s="350" t="str">
        <f ca="1">IF($F90&gt;1,INDEX(LINEST(OFFSET(Data!J$1,$G90,,16),OFFSET(Data!J$1,$G90+16,,16),1,1),3,1),"")</f>
        <v/>
      </c>
      <c r="S90" s="350" t="str">
        <f ca="1">IF($F90&gt;1,INDEX(LINEST(OFFSET(Data!K$1,$G90,,16),OFFSET(Data!K$1,$G90+16,,16),1,1),3,1),"")</f>
        <v/>
      </c>
      <c r="T90" s="350" t="str">
        <f ca="1">IF($F90&gt;1,INDEX(LINEST(OFFSET(Data!L$1,$G90,,16),OFFSET(Data!L$1,$G90+16,,16),1,1),3,1),"")</f>
        <v/>
      </c>
      <c r="U90" s="348" t="str">
        <f t="shared" si="6"/>
        <v/>
      </c>
      <c r="V90" s="347" t="str">
        <f>IF(ISERROR(VLOOKUP($C90,Dates!$A:$C,1,FALSE)),"",VLOOKUP($C90,Dates!$A:$C,MATCH(V$1,Dates!$A$1:$C$1,0),FALSE))</f>
        <v/>
      </c>
      <c r="W90" s="347" t="str">
        <f>IF(ISERROR(VLOOKUP($C90,Dates!$A:$C,1,FALSE)),"",VLOOKUP($C90,Dates!$A:$C,MATCH(W$1,Dates!$A$1:$C$1,0),FALSE))</f>
        <v/>
      </c>
      <c r="X90" s="347"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301" t="str">
        <f ca="1">IF($F91&gt;1,(SUMPRODUCT(OFFSET(Data!H$1,$G91,,16),OFFSET(Data!H$1,$G91+16,,16))+SUMPRODUCT(OFFSET(Data!H$1,$G91+32,,16),OFFSET(Data!H$1,$G91+48,,16)))/(SUMPRODUCT(OFFSET(Data!H$1,$G91,,16),OFFSET(Data!H$1,$G91,,16))+SUMPRODUCT(OFFSET(Data!H$1,$G91+32,,16),OFFSET(Data!H$1,$G91+32,,16))),"")</f>
        <v/>
      </c>
      <c r="I91" s="301" t="str">
        <f ca="1">IF($F91&gt;1,(SUMPRODUCT(OFFSET(Data!I$1,$G91,,16),OFFSET(Data!I$1,$G91+16,,16))+SUMPRODUCT(OFFSET(Data!I$1,$G91+32,,16),OFFSET(Data!I$1,$G91+48,,16)))/(SUMPRODUCT(OFFSET(Data!I$1,$G91,,16),OFFSET(Data!I$1,$G91,,16))+SUMPRODUCT(OFFSET(Data!I$1,$G91+32,,16),OFFSET(Data!I$1,$G91+32,,16))),"")</f>
        <v/>
      </c>
      <c r="J91" s="301" t="str">
        <f ca="1">IF($F91&gt;1,(SUMPRODUCT(OFFSET(Data!J$1,$G91,,16),OFFSET(Data!J$1,$G91+16,,16))+SUMPRODUCT(OFFSET(Data!J$1,$G91+32,,16),OFFSET(Data!J$1,$G91+48,,16)))/(SUMPRODUCT(OFFSET(Data!J$1,$G91,,16),OFFSET(Data!J$1,$G91,,16))+SUMPRODUCT(OFFSET(Data!J$1,$G91+32,,16),OFFSET(Data!J$1,$G91+32,,16))),"")</f>
        <v/>
      </c>
      <c r="K91" s="301" t="str">
        <f ca="1">IF($F91&gt;1,(SUMPRODUCT(OFFSET(Data!K$1,$G91,,16),OFFSET(Data!K$1,$G91+16,,16))+SUMPRODUCT(OFFSET(Data!K$1,$G91+32,,16),OFFSET(Data!K$1,$G91+48,,16)))/(SUMPRODUCT(OFFSET(Data!K$1,$G91,,16),OFFSET(Data!K$1,$G91,,16))+SUMPRODUCT(OFFSET(Data!K$1,$G91+32,,16),OFFSET(Data!K$1,$G91+32,,16))),"")</f>
        <v/>
      </c>
      <c r="L91" s="301" t="str">
        <f ca="1">IF($F91&gt;1,(SUMPRODUCT(OFFSET(Data!L$1,$G91,,16),OFFSET(Data!L$1,$G91+16,,16))+SUMPRODUCT(OFFSET(Data!L$1,$G91+32,,16),OFFSET(Data!L$1,$G91+48,,16)))/(SUMPRODUCT(OFFSET(Data!L$1,$G91,,16),OFFSET(Data!L$1,$G91,,16))+SUMPRODUCT(OFFSET(Data!L$1,$G91+32,,16),OFFSET(Data!L$1,$G91+32,,16))),"")</f>
        <v/>
      </c>
      <c r="M91" s="301">
        <f t="shared" ca="1" si="8"/>
        <v>0</v>
      </c>
      <c r="N91" t="str">
        <f ca="1">IF($F91&gt;2,SUMPRODUCT(OFFSET(Data!$H$1,$G91+32,,32),OFFSET(Data!$H$1,$G91+64,,32)),"")</f>
        <v/>
      </c>
      <c r="O91" t="str">
        <f ca="1">IF($F91&gt;2,SUMPRODUCT(OFFSET(Data!$H$1,$G91,,32),OFFSET(Data!$H$1,$G91+64,,32)),"")</f>
        <v/>
      </c>
      <c r="P91" s="350" t="str">
        <f ca="1">IF($F91&gt;1,INDEX(LINEST(OFFSET(Data!H$1,$G91,,16),OFFSET(Data!H$1,$G91+16,,16),1,1),3,1),"")</f>
        <v/>
      </c>
      <c r="Q91" s="350" t="str">
        <f ca="1">IF($F91&gt;1,INDEX(LINEST(OFFSET(Data!I$1,$G91,,16),OFFSET(Data!I$1,$G91+16,,16),1,1),3,1),"")</f>
        <v/>
      </c>
      <c r="R91" s="350" t="str">
        <f ca="1">IF($F91&gt;1,INDEX(LINEST(OFFSET(Data!J$1,$G91,,16),OFFSET(Data!J$1,$G91+16,,16),1,1),3,1),"")</f>
        <v/>
      </c>
      <c r="S91" s="350" t="str">
        <f ca="1">IF($F91&gt;1,INDEX(LINEST(OFFSET(Data!K$1,$G91,,16),OFFSET(Data!K$1,$G91+16,,16),1,1),3,1),"")</f>
        <v/>
      </c>
      <c r="T91" s="350" t="str">
        <f ca="1">IF($F91&gt;1,INDEX(LINEST(OFFSET(Data!L$1,$G91,,16),OFFSET(Data!L$1,$G91+16,,16),1,1),3,1),"")</f>
        <v/>
      </c>
      <c r="U91" s="348" t="str">
        <f t="shared" si="6"/>
        <v/>
      </c>
      <c r="V91" s="347" t="str">
        <f>IF(ISERROR(VLOOKUP($C91,Dates!$A:$C,1,FALSE)),"",VLOOKUP($C91,Dates!$A:$C,MATCH(V$1,Dates!$A$1:$C$1,0),FALSE))</f>
        <v/>
      </c>
      <c r="W91" s="347" t="str">
        <f>IF(ISERROR(VLOOKUP($C91,Dates!$A:$C,1,FALSE)),"",VLOOKUP($C91,Dates!$A:$C,MATCH(W$1,Dates!$A$1:$C$1,0),FALSE))</f>
        <v/>
      </c>
      <c r="X91" s="347"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301" t="str">
        <f ca="1">IF($F92&gt;1,(SUMPRODUCT(OFFSET(Data!H$1,$G92,,16),OFFSET(Data!H$1,$G92+16,,16))+SUMPRODUCT(OFFSET(Data!H$1,$G92+32,,16),OFFSET(Data!H$1,$G92+48,,16)))/(SUMPRODUCT(OFFSET(Data!H$1,$G92,,16),OFFSET(Data!H$1,$G92,,16))+SUMPRODUCT(OFFSET(Data!H$1,$G92+32,,16),OFFSET(Data!H$1,$G92+32,,16))),"")</f>
        <v/>
      </c>
      <c r="I92" s="301" t="str">
        <f ca="1">IF($F92&gt;1,(SUMPRODUCT(OFFSET(Data!I$1,$G92,,16),OFFSET(Data!I$1,$G92+16,,16))+SUMPRODUCT(OFFSET(Data!I$1,$G92+32,,16),OFFSET(Data!I$1,$G92+48,,16)))/(SUMPRODUCT(OFFSET(Data!I$1,$G92,,16),OFFSET(Data!I$1,$G92,,16))+SUMPRODUCT(OFFSET(Data!I$1,$G92+32,,16),OFFSET(Data!I$1,$G92+32,,16))),"")</f>
        <v/>
      </c>
      <c r="J92" s="301" t="str">
        <f ca="1">IF($F92&gt;1,(SUMPRODUCT(OFFSET(Data!J$1,$G92,,16),OFFSET(Data!J$1,$G92+16,,16))+SUMPRODUCT(OFFSET(Data!J$1,$G92+32,,16),OFFSET(Data!J$1,$G92+48,,16)))/(SUMPRODUCT(OFFSET(Data!J$1,$G92,,16),OFFSET(Data!J$1,$G92,,16))+SUMPRODUCT(OFFSET(Data!J$1,$G92+32,,16),OFFSET(Data!J$1,$G92+32,,16))),"")</f>
        <v/>
      </c>
      <c r="K92" s="301" t="str">
        <f ca="1">IF($F92&gt;1,(SUMPRODUCT(OFFSET(Data!K$1,$G92,,16),OFFSET(Data!K$1,$G92+16,,16))+SUMPRODUCT(OFFSET(Data!K$1,$G92+32,,16),OFFSET(Data!K$1,$G92+48,,16)))/(SUMPRODUCT(OFFSET(Data!K$1,$G92,,16),OFFSET(Data!K$1,$G92,,16))+SUMPRODUCT(OFFSET(Data!K$1,$G92+32,,16),OFFSET(Data!K$1,$G92+32,,16))),"")</f>
        <v/>
      </c>
      <c r="L92" s="301" t="str">
        <f ca="1">IF($F92&gt;1,(SUMPRODUCT(OFFSET(Data!L$1,$G92,,16),OFFSET(Data!L$1,$G92+16,,16))+SUMPRODUCT(OFFSET(Data!L$1,$G92+32,,16),OFFSET(Data!L$1,$G92+48,,16)))/(SUMPRODUCT(OFFSET(Data!L$1,$G92,,16),OFFSET(Data!L$1,$G92,,16))+SUMPRODUCT(OFFSET(Data!L$1,$G92+32,,16),OFFSET(Data!L$1,$G92+32,,16))),"")</f>
        <v/>
      </c>
      <c r="M92" s="301">
        <f t="shared" ca="1" si="8"/>
        <v>0</v>
      </c>
      <c r="N92" t="str">
        <f ca="1">IF($F92&gt;2,SUMPRODUCT(OFFSET(Data!$H$1,$G92+32,,32),OFFSET(Data!$H$1,$G92+64,,32)),"")</f>
        <v/>
      </c>
      <c r="O92" t="str">
        <f ca="1">IF($F92&gt;2,SUMPRODUCT(OFFSET(Data!$H$1,$G92,,32),OFFSET(Data!$H$1,$G92+64,,32)),"")</f>
        <v/>
      </c>
      <c r="P92" s="350" t="str">
        <f ca="1">IF($F92&gt;1,INDEX(LINEST(OFFSET(Data!H$1,$G92,,16),OFFSET(Data!H$1,$G92+16,,16),1,1),3,1),"")</f>
        <v/>
      </c>
      <c r="Q92" s="350" t="str">
        <f ca="1">IF($F92&gt;1,INDEX(LINEST(OFFSET(Data!I$1,$G92,,16),OFFSET(Data!I$1,$G92+16,,16),1,1),3,1),"")</f>
        <v/>
      </c>
      <c r="R92" s="350" t="str">
        <f ca="1">IF($F92&gt;1,INDEX(LINEST(OFFSET(Data!J$1,$G92,,16),OFFSET(Data!J$1,$G92+16,,16),1,1),3,1),"")</f>
        <v/>
      </c>
      <c r="S92" s="350" t="str">
        <f ca="1">IF($F92&gt;1,INDEX(LINEST(OFFSET(Data!K$1,$G92,,16),OFFSET(Data!K$1,$G92+16,,16),1,1),3,1),"")</f>
        <v/>
      </c>
      <c r="T92" s="350" t="str">
        <f ca="1">IF($F92&gt;1,INDEX(LINEST(OFFSET(Data!L$1,$G92,,16),OFFSET(Data!L$1,$G92+16,,16),1,1),3,1),"")</f>
        <v/>
      </c>
      <c r="U92" s="348" t="str">
        <f t="shared" si="6"/>
        <v/>
      </c>
      <c r="V92" s="347" t="str">
        <f>IF(ISERROR(VLOOKUP($C92,Dates!$A:$C,1,FALSE)),"",VLOOKUP($C92,Dates!$A:$C,MATCH(V$1,Dates!$A$1:$C$1,0),FALSE))</f>
        <v/>
      </c>
      <c r="W92" s="347" t="str">
        <f>IF(ISERROR(VLOOKUP($C92,Dates!$A:$C,1,FALSE)),"",VLOOKUP($C92,Dates!$A:$C,MATCH(W$1,Dates!$A$1:$C$1,0),FALSE))</f>
        <v/>
      </c>
      <c r="X92" s="347"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301" t="str">
        <f ca="1">IF($F93&gt;1,(SUMPRODUCT(OFFSET(Data!H$1,$G93,,16),OFFSET(Data!H$1,$G93+16,,16))+SUMPRODUCT(OFFSET(Data!H$1,$G93+32,,16),OFFSET(Data!H$1,$G93+48,,16)))/(SUMPRODUCT(OFFSET(Data!H$1,$G93,,16),OFFSET(Data!H$1,$G93,,16))+SUMPRODUCT(OFFSET(Data!H$1,$G93+32,,16),OFFSET(Data!H$1,$G93+32,,16))),"")</f>
        <v/>
      </c>
      <c r="I93" s="301" t="str">
        <f ca="1">IF($F93&gt;1,(SUMPRODUCT(OFFSET(Data!I$1,$G93,,16),OFFSET(Data!I$1,$G93+16,,16))+SUMPRODUCT(OFFSET(Data!I$1,$G93+32,,16),OFFSET(Data!I$1,$G93+48,,16)))/(SUMPRODUCT(OFFSET(Data!I$1,$G93,,16),OFFSET(Data!I$1,$G93,,16))+SUMPRODUCT(OFFSET(Data!I$1,$G93+32,,16),OFFSET(Data!I$1,$G93+32,,16))),"")</f>
        <v/>
      </c>
      <c r="J93" s="301" t="str">
        <f ca="1">IF($F93&gt;1,(SUMPRODUCT(OFFSET(Data!J$1,$G93,,16),OFFSET(Data!J$1,$G93+16,,16))+SUMPRODUCT(OFFSET(Data!J$1,$G93+32,,16),OFFSET(Data!J$1,$G93+48,,16)))/(SUMPRODUCT(OFFSET(Data!J$1,$G93,,16),OFFSET(Data!J$1,$G93,,16))+SUMPRODUCT(OFFSET(Data!J$1,$G93+32,,16),OFFSET(Data!J$1,$G93+32,,16))),"")</f>
        <v/>
      </c>
      <c r="K93" s="301" t="str">
        <f ca="1">IF($F93&gt;1,(SUMPRODUCT(OFFSET(Data!K$1,$G93,,16),OFFSET(Data!K$1,$G93+16,,16))+SUMPRODUCT(OFFSET(Data!K$1,$G93+32,,16),OFFSET(Data!K$1,$G93+48,,16)))/(SUMPRODUCT(OFFSET(Data!K$1,$G93,,16),OFFSET(Data!K$1,$G93,,16))+SUMPRODUCT(OFFSET(Data!K$1,$G93+32,,16),OFFSET(Data!K$1,$G93+32,,16))),"")</f>
        <v/>
      </c>
      <c r="L93" s="301" t="str">
        <f ca="1">IF($F93&gt;1,(SUMPRODUCT(OFFSET(Data!L$1,$G93,,16),OFFSET(Data!L$1,$G93+16,,16))+SUMPRODUCT(OFFSET(Data!L$1,$G93+32,,16),OFFSET(Data!L$1,$G93+48,,16)))/(SUMPRODUCT(OFFSET(Data!L$1,$G93,,16),OFFSET(Data!L$1,$G93,,16))+SUMPRODUCT(OFFSET(Data!L$1,$G93+32,,16),OFFSET(Data!L$1,$G93+32,,16))),"")</f>
        <v/>
      </c>
      <c r="M93" s="301">
        <f t="shared" ca="1" si="8"/>
        <v>0</v>
      </c>
      <c r="N93" t="str">
        <f ca="1">IF($F93&gt;2,SUMPRODUCT(OFFSET(Data!$H$1,$G93+32,,32),OFFSET(Data!$H$1,$G93+64,,32)),"")</f>
        <v/>
      </c>
      <c r="O93" t="str">
        <f ca="1">IF($F93&gt;2,SUMPRODUCT(OFFSET(Data!$H$1,$G93,,32),OFFSET(Data!$H$1,$G93+64,,32)),"")</f>
        <v/>
      </c>
      <c r="P93" s="350" t="str">
        <f ca="1">IF($F93&gt;1,INDEX(LINEST(OFFSET(Data!H$1,$G93,,16),OFFSET(Data!H$1,$G93+16,,16),1,1),3,1),"")</f>
        <v/>
      </c>
      <c r="Q93" s="350" t="str">
        <f ca="1">IF($F93&gt;1,INDEX(LINEST(OFFSET(Data!I$1,$G93,,16),OFFSET(Data!I$1,$G93+16,,16),1,1),3,1),"")</f>
        <v/>
      </c>
      <c r="R93" s="350" t="str">
        <f ca="1">IF($F93&gt;1,INDEX(LINEST(OFFSET(Data!J$1,$G93,,16),OFFSET(Data!J$1,$G93+16,,16),1,1),3,1),"")</f>
        <v/>
      </c>
      <c r="S93" s="350" t="str">
        <f ca="1">IF($F93&gt;1,INDEX(LINEST(OFFSET(Data!K$1,$G93,,16),OFFSET(Data!K$1,$G93+16,,16),1,1),3,1),"")</f>
        <v/>
      </c>
      <c r="T93" s="350" t="str">
        <f ca="1">IF($F93&gt;1,INDEX(LINEST(OFFSET(Data!L$1,$G93,,16),OFFSET(Data!L$1,$G93+16,,16),1,1),3,1),"")</f>
        <v/>
      </c>
      <c r="U93" s="348" t="str">
        <f t="shared" si="6"/>
        <v/>
      </c>
      <c r="V93" s="347" t="str">
        <f>IF(ISERROR(VLOOKUP($C93,Dates!$A:$C,1,FALSE)),"",VLOOKUP($C93,Dates!$A:$C,MATCH(V$1,Dates!$A$1:$C$1,0),FALSE))</f>
        <v/>
      </c>
      <c r="W93" s="347" t="str">
        <f>IF(ISERROR(VLOOKUP($C93,Dates!$A:$C,1,FALSE)),"",VLOOKUP($C93,Dates!$A:$C,MATCH(W$1,Dates!$A$1:$C$1,0),FALSE))</f>
        <v/>
      </c>
      <c r="X93" s="347"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301" t="str">
        <f ca="1">IF($F94&gt;1,(SUMPRODUCT(OFFSET(Data!H$1,$G94,,16),OFFSET(Data!H$1,$G94+16,,16))+SUMPRODUCT(OFFSET(Data!H$1,$G94+32,,16),OFFSET(Data!H$1,$G94+48,,16)))/(SUMPRODUCT(OFFSET(Data!H$1,$G94,,16),OFFSET(Data!H$1,$G94,,16))+SUMPRODUCT(OFFSET(Data!H$1,$G94+32,,16),OFFSET(Data!H$1,$G94+32,,16))),"")</f>
        <v/>
      </c>
      <c r="I94" s="301" t="str">
        <f ca="1">IF($F94&gt;1,(SUMPRODUCT(OFFSET(Data!I$1,$G94,,16),OFFSET(Data!I$1,$G94+16,,16))+SUMPRODUCT(OFFSET(Data!I$1,$G94+32,,16),OFFSET(Data!I$1,$G94+48,,16)))/(SUMPRODUCT(OFFSET(Data!I$1,$G94,,16),OFFSET(Data!I$1,$G94,,16))+SUMPRODUCT(OFFSET(Data!I$1,$G94+32,,16),OFFSET(Data!I$1,$G94+32,,16))),"")</f>
        <v/>
      </c>
      <c r="J94" s="301" t="str">
        <f ca="1">IF($F94&gt;1,(SUMPRODUCT(OFFSET(Data!J$1,$G94,,16),OFFSET(Data!J$1,$G94+16,,16))+SUMPRODUCT(OFFSET(Data!J$1,$G94+32,,16),OFFSET(Data!J$1,$G94+48,,16)))/(SUMPRODUCT(OFFSET(Data!J$1,$G94,,16),OFFSET(Data!J$1,$G94,,16))+SUMPRODUCT(OFFSET(Data!J$1,$G94+32,,16),OFFSET(Data!J$1,$G94+32,,16))),"")</f>
        <v/>
      </c>
      <c r="K94" s="301" t="str">
        <f ca="1">IF($F94&gt;1,(SUMPRODUCT(OFFSET(Data!K$1,$G94,,16),OFFSET(Data!K$1,$G94+16,,16))+SUMPRODUCT(OFFSET(Data!K$1,$G94+32,,16),OFFSET(Data!K$1,$G94+48,,16)))/(SUMPRODUCT(OFFSET(Data!K$1,$G94,,16),OFFSET(Data!K$1,$G94,,16))+SUMPRODUCT(OFFSET(Data!K$1,$G94+32,,16),OFFSET(Data!K$1,$G94+32,,16))),"")</f>
        <v/>
      </c>
      <c r="L94" s="301" t="str">
        <f ca="1">IF($F94&gt;1,(SUMPRODUCT(OFFSET(Data!L$1,$G94,,16),OFFSET(Data!L$1,$G94+16,,16))+SUMPRODUCT(OFFSET(Data!L$1,$G94+32,,16),OFFSET(Data!L$1,$G94+48,,16)))/(SUMPRODUCT(OFFSET(Data!L$1,$G94,,16),OFFSET(Data!L$1,$G94,,16))+SUMPRODUCT(OFFSET(Data!L$1,$G94+32,,16),OFFSET(Data!L$1,$G94+32,,16))),"")</f>
        <v/>
      </c>
      <c r="M94" s="301">
        <f t="shared" ca="1" si="8"/>
        <v>0</v>
      </c>
      <c r="N94" t="str">
        <f ca="1">IF($F94&gt;2,SUMPRODUCT(OFFSET(Data!$H$1,$G94+32,,32),OFFSET(Data!$H$1,$G94+64,,32)),"")</f>
        <v/>
      </c>
      <c r="O94" t="str">
        <f ca="1">IF($F94&gt;2,SUMPRODUCT(OFFSET(Data!$H$1,$G94,,32),OFFSET(Data!$H$1,$G94+64,,32)),"")</f>
        <v/>
      </c>
      <c r="P94" s="350" t="str">
        <f ca="1">IF($F94&gt;1,INDEX(LINEST(OFFSET(Data!H$1,$G94,,16),OFFSET(Data!H$1,$G94+16,,16),1,1),3,1),"")</f>
        <v/>
      </c>
      <c r="Q94" s="350" t="str">
        <f ca="1">IF($F94&gt;1,INDEX(LINEST(OFFSET(Data!I$1,$G94,,16),OFFSET(Data!I$1,$G94+16,,16),1,1),3,1),"")</f>
        <v/>
      </c>
      <c r="R94" s="350" t="str">
        <f ca="1">IF($F94&gt;1,INDEX(LINEST(OFFSET(Data!J$1,$G94,,16),OFFSET(Data!J$1,$G94+16,,16),1,1),3,1),"")</f>
        <v/>
      </c>
      <c r="S94" s="350" t="str">
        <f ca="1">IF($F94&gt;1,INDEX(LINEST(OFFSET(Data!K$1,$G94,,16),OFFSET(Data!K$1,$G94+16,,16),1,1),3,1),"")</f>
        <v/>
      </c>
      <c r="T94" s="350" t="str">
        <f ca="1">IF($F94&gt;1,INDEX(LINEST(OFFSET(Data!L$1,$G94,,16),OFFSET(Data!L$1,$G94+16,,16),1,1),3,1),"")</f>
        <v/>
      </c>
      <c r="U94" s="348" t="str">
        <f t="shared" si="6"/>
        <v/>
      </c>
      <c r="V94" s="347" t="str">
        <f>IF(ISERROR(VLOOKUP($C94,Dates!$A:$C,1,FALSE)),"",VLOOKUP($C94,Dates!$A:$C,MATCH(V$1,Dates!$A$1:$C$1,0),FALSE))</f>
        <v/>
      </c>
      <c r="W94" s="347" t="str">
        <f>IF(ISERROR(VLOOKUP($C94,Dates!$A:$C,1,FALSE)),"",VLOOKUP($C94,Dates!$A:$C,MATCH(W$1,Dates!$A$1:$C$1,0),FALSE))</f>
        <v/>
      </c>
      <c r="X94" s="347"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301" t="str">
        <f ca="1">IF($F95&gt;1,(SUMPRODUCT(OFFSET(Data!H$1,$G95,,16),OFFSET(Data!H$1,$G95+16,,16))+SUMPRODUCT(OFFSET(Data!H$1,$G95+32,,16),OFFSET(Data!H$1,$G95+48,,16)))/(SUMPRODUCT(OFFSET(Data!H$1,$G95,,16),OFFSET(Data!H$1,$G95,,16))+SUMPRODUCT(OFFSET(Data!H$1,$G95+32,,16),OFFSET(Data!H$1,$G95+32,,16))),"")</f>
        <v/>
      </c>
      <c r="I95" s="301" t="str">
        <f ca="1">IF($F95&gt;1,(SUMPRODUCT(OFFSET(Data!I$1,$G95,,16),OFFSET(Data!I$1,$G95+16,,16))+SUMPRODUCT(OFFSET(Data!I$1,$G95+32,,16),OFFSET(Data!I$1,$G95+48,,16)))/(SUMPRODUCT(OFFSET(Data!I$1,$G95,,16),OFFSET(Data!I$1,$G95,,16))+SUMPRODUCT(OFFSET(Data!I$1,$G95+32,,16),OFFSET(Data!I$1,$G95+32,,16))),"")</f>
        <v/>
      </c>
      <c r="J95" s="301" t="str">
        <f ca="1">IF($F95&gt;1,(SUMPRODUCT(OFFSET(Data!J$1,$G95,,16),OFFSET(Data!J$1,$G95+16,,16))+SUMPRODUCT(OFFSET(Data!J$1,$G95+32,,16),OFFSET(Data!J$1,$G95+48,,16)))/(SUMPRODUCT(OFFSET(Data!J$1,$G95,,16),OFFSET(Data!J$1,$G95,,16))+SUMPRODUCT(OFFSET(Data!J$1,$G95+32,,16),OFFSET(Data!J$1,$G95+32,,16))),"")</f>
        <v/>
      </c>
      <c r="K95" s="301" t="str">
        <f ca="1">IF($F95&gt;1,(SUMPRODUCT(OFFSET(Data!K$1,$G95,,16),OFFSET(Data!K$1,$G95+16,,16))+SUMPRODUCT(OFFSET(Data!K$1,$G95+32,,16),OFFSET(Data!K$1,$G95+48,,16)))/(SUMPRODUCT(OFFSET(Data!K$1,$G95,,16),OFFSET(Data!K$1,$G95,,16))+SUMPRODUCT(OFFSET(Data!K$1,$G95+32,,16),OFFSET(Data!K$1,$G95+32,,16))),"")</f>
        <v/>
      </c>
      <c r="L95" s="301" t="str">
        <f ca="1">IF($F95&gt;1,(SUMPRODUCT(OFFSET(Data!L$1,$G95,,16),OFFSET(Data!L$1,$G95+16,,16))+SUMPRODUCT(OFFSET(Data!L$1,$G95+32,,16),OFFSET(Data!L$1,$G95+48,,16)))/(SUMPRODUCT(OFFSET(Data!L$1,$G95,,16),OFFSET(Data!L$1,$G95,,16))+SUMPRODUCT(OFFSET(Data!L$1,$G95+32,,16),OFFSET(Data!L$1,$G95+32,,16))),"")</f>
        <v/>
      </c>
      <c r="M95" s="301">
        <f t="shared" ca="1" si="8"/>
        <v>0</v>
      </c>
      <c r="N95" t="str">
        <f ca="1">IF($F95&gt;2,SUMPRODUCT(OFFSET(Data!$H$1,$G95+32,,32),OFFSET(Data!$H$1,$G95+64,,32)),"")</f>
        <v/>
      </c>
      <c r="O95" t="str">
        <f ca="1">IF($F95&gt;2,SUMPRODUCT(OFFSET(Data!$H$1,$G95,,32),OFFSET(Data!$H$1,$G95+64,,32)),"")</f>
        <v/>
      </c>
      <c r="P95" s="350" t="str">
        <f ca="1">IF($F95&gt;1,INDEX(LINEST(OFFSET(Data!H$1,$G95,,16),OFFSET(Data!H$1,$G95+16,,16),1,1),3,1),"")</f>
        <v/>
      </c>
      <c r="Q95" s="350" t="str">
        <f ca="1">IF($F95&gt;1,INDEX(LINEST(OFFSET(Data!I$1,$G95,,16),OFFSET(Data!I$1,$G95+16,,16),1,1),3,1),"")</f>
        <v/>
      </c>
      <c r="R95" s="350" t="str">
        <f ca="1">IF($F95&gt;1,INDEX(LINEST(OFFSET(Data!J$1,$G95,,16),OFFSET(Data!J$1,$G95+16,,16),1,1),3,1),"")</f>
        <v/>
      </c>
      <c r="S95" s="350" t="str">
        <f ca="1">IF($F95&gt;1,INDEX(LINEST(OFFSET(Data!K$1,$G95,,16),OFFSET(Data!K$1,$G95+16,,16),1,1),3,1),"")</f>
        <v/>
      </c>
      <c r="T95" s="350" t="str">
        <f ca="1">IF($F95&gt;1,INDEX(LINEST(OFFSET(Data!L$1,$G95,,16),OFFSET(Data!L$1,$G95+16,,16),1,1),3,1),"")</f>
        <v/>
      </c>
      <c r="U95" s="348" t="str">
        <f t="shared" si="6"/>
        <v/>
      </c>
      <c r="V95" s="347" t="str">
        <f>IF(ISERROR(VLOOKUP($C95,Dates!$A:$C,1,FALSE)),"",VLOOKUP($C95,Dates!$A:$C,MATCH(V$1,Dates!$A$1:$C$1,0),FALSE))</f>
        <v/>
      </c>
      <c r="W95" s="347" t="str">
        <f>IF(ISERROR(VLOOKUP($C95,Dates!$A:$C,1,FALSE)),"",VLOOKUP($C95,Dates!$A:$C,MATCH(W$1,Dates!$A$1:$C$1,0),FALSE))</f>
        <v/>
      </c>
      <c r="X95" s="347"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301" t="str">
        <f ca="1">IF($F96&gt;1,(SUMPRODUCT(OFFSET(Data!H$1,$G96,,16),OFFSET(Data!H$1,$G96+16,,16))+SUMPRODUCT(OFFSET(Data!H$1,$G96+32,,16),OFFSET(Data!H$1,$G96+48,,16)))/(SUMPRODUCT(OFFSET(Data!H$1,$G96,,16),OFFSET(Data!H$1,$G96,,16))+SUMPRODUCT(OFFSET(Data!H$1,$G96+32,,16),OFFSET(Data!H$1,$G96+32,,16))),"")</f>
        <v/>
      </c>
      <c r="I96" s="301" t="str">
        <f ca="1">IF($F96&gt;1,(SUMPRODUCT(OFFSET(Data!I$1,$G96,,16),OFFSET(Data!I$1,$G96+16,,16))+SUMPRODUCT(OFFSET(Data!I$1,$G96+32,,16),OFFSET(Data!I$1,$G96+48,,16)))/(SUMPRODUCT(OFFSET(Data!I$1,$G96,,16),OFFSET(Data!I$1,$G96,,16))+SUMPRODUCT(OFFSET(Data!I$1,$G96+32,,16),OFFSET(Data!I$1,$G96+32,,16))),"")</f>
        <v/>
      </c>
      <c r="J96" s="301" t="str">
        <f ca="1">IF($F96&gt;1,(SUMPRODUCT(OFFSET(Data!J$1,$G96,,16),OFFSET(Data!J$1,$G96+16,,16))+SUMPRODUCT(OFFSET(Data!J$1,$G96+32,,16),OFFSET(Data!J$1,$G96+48,,16)))/(SUMPRODUCT(OFFSET(Data!J$1,$G96,,16),OFFSET(Data!J$1,$G96,,16))+SUMPRODUCT(OFFSET(Data!J$1,$G96+32,,16),OFFSET(Data!J$1,$G96+32,,16))),"")</f>
        <v/>
      </c>
      <c r="K96" s="301" t="str">
        <f ca="1">IF($F96&gt;1,(SUMPRODUCT(OFFSET(Data!K$1,$G96,,16),OFFSET(Data!K$1,$G96+16,,16))+SUMPRODUCT(OFFSET(Data!K$1,$G96+32,,16),OFFSET(Data!K$1,$G96+48,,16)))/(SUMPRODUCT(OFFSET(Data!K$1,$G96,,16),OFFSET(Data!K$1,$G96,,16))+SUMPRODUCT(OFFSET(Data!K$1,$G96+32,,16),OFFSET(Data!K$1,$G96+32,,16))),"")</f>
        <v/>
      </c>
      <c r="L96" s="301" t="str">
        <f ca="1">IF($F96&gt;1,(SUMPRODUCT(OFFSET(Data!L$1,$G96,,16),OFFSET(Data!L$1,$G96+16,,16))+SUMPRODUCT(OFFSET(Data!L$1,$G96+32,,16),OFFSET(Data!L$1,$G96+48,,16)))/(SUMPRODUCT(OFFSET(Data!L$1,$G96,,16),OFFSET(Data!L$1,$G96,,16))+SUMPRODUCT(OFFSET(Data!L$1,$G96+32,,16),OFFSET(Data!L$1,$G96+32,,16))),"")</f>
        <v/>
      </c>
      <c r="M96" s="301">
        <f t="shared" ca="1" si="8"/>
        <v>0</v>
      </c>
      <c r="N96" t="str">
        <f ca="1">IF($F96&gt;2,SUMPRODUCT(OFFSET(Data!$H$1,$G96+32,,32),OFFSET(Data!$H$1,$G96+64,,32)),"")</f>
        <v/>
      </c>
      <c r="O96" t="str">
        <f ca="1">IF($F96&gt;2,SUMPRODUCT(OFFSET(Data!$H$1,$G96,,32),OFFSET(Data!$H$1,$G96+64,,32)),"")</f>
        <v/>
      </c>
      <c r="P96" s="350" t="str">
        <f ca="1">IF($F96&gt;1,INDEX(LINEST(OFFSET(Data!H$1,$G96,,16),OFFSET(Data!H$1,$G96+16,,16),1,1),3,1),"")</f>
        <v/>
      </c>
      <c r="Q96" s="350" t="str">
        <f ca="1">IF($F96&gt;1,INDEX(LINEST(OFFSET(Data!I$1,$G96,,16),OFFSET(Data!I$1,$G96+16,,16),1,1),3,1),"")</f>
        <v/>
      </c>
      <c r="R96" s="350" t="str">
        <f ca="1">IF($F96&gt;1,INDEX(LINEST(OFFSET(Data!J$1,$G96,,16),OFFSET(Data!J$1,$G96+16,,16),1,1),3,1),"")</f>
        <v/>
      </c>
      <c r="S96" s="350" t="str">
        <f ca="1">IF($F96&gt;1,INDEX(LINEST(OFFSET(Data!K$1,$G96,,16),OFFSET(Data!K$1,$G96+16,,16),1,1),3,1),"")</f>
        <v/>
      </c>
      <c r="T96" s="350" t="str">
        <f ca="1">IF($F96&gt;1,INDEX(LINEST(OFFSET(Data!L$1,$G96,,16),OFFSET(Data!L$1,$G96+16,,16),1,1),3,1),"")</f>
        <v/>
      </c>
      <c r="U96" s="348" t="str">
        <f t="shared" si="6"/>
        <v/>
      </c>
      <c r="V96" s="347" t="str">
        <f>IF(ISERROR(VLOOKUP($C96,Dates!$A:$C,1,FALSE)),"",VLOOKUP($C96,Dates!$A:$C,MATCH(V$1,Dates!$A$1:$C$1,0),FALSE))</f>
        <v/>
      </c>
      <c r="W96" s="347" t="str">
        <f>IF(ISERROR(VLOOKUP($C96,Dates!$A:$C,1,FALSE)),"",VLOOKUP($C96,Dates!$A:$C,MATCH(W$1,Dates!$A$1:$C$1,0),FALSE))</f>
        <v/>
      </c>
      <c r="X96" s="347"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301" t="str">
        <f ca="1">IF($F97&gt;1,(SUMPRODUCT(OFFSET(Data!H$1,$G97,,16),OFFSET(Data!H$1,$G97+16,,16))+SUMPRODUCT(OFFSET(Data!H$1,$G97+32,,16),OFFSET(Data!H$1,$G97+48,,16)))/(SUMPRODUCT(OFFSET(Data!H$1,$G97,,16),OFFSET(Data!H$1,$G97,,16))+SUMPRODUCT(OFFSET(Data!H$1,$G97+32,,16),OFFSET(Data!H$1,$G97+32,,16))),"")</f>
        <v/>
      </c>
      <c r="I97" s="301" t="str">
        <f ca="1">IF($F97&gt;1,(SUMPRODUCT(OFFSET(Data!I$1,$G97,,16),OFFSET(Data!I$1,$G97+16,,16))+SUMPRODUCT(OFFSET(Data!I$1,$G97+32,,16),OFFSET(Data!I$1,$G97+48,,16)))/(SUMPRODUCT(OFFSET(Data!I$1,$G97,,16),OFFSET(Data!I$1,$G97,,16))+SUMPRODUCT(OFFSET(Data!I$1,$G97+32,,16),OFFSET(Data!I$1,$G97+32,,16))),"")</f>
        <v/>
      </c>
      <c r="J97" s="301" t="str">
        <f ca="1">IF($F97&gt;1,(SUMPRODUCT(OFFSET(Data!J$1,$G97,,16),OFFSET(Data!J$1,$G97+16,,16))+SUMPRODUCT(OFFSET(Data!J$1,$G97+32,,16),OFFSET(Data!J$1,$G97+48,,16)))/(SUMPRODUCT(OFFSET(Data!J$1,$G97,,16),OFFSET(Data!J$1,$G97,,16))+SUMPRODUCT(OFFSET(Data!J$1,$G97+32,,16),OFFSET(Data!J$1,$G97+32,,16))),"")</f>
        <v/>
      </c>
      <c r="K97" s="301" t="str">
        <f ca="1">IF($F97&gt;1,(SUMPRODUCT(OFFSET(Data!K$1,$G97,,16),OFFSET(Data!K$1,$G97+16,,16))+SUMPRODUCT(OFFSET(Data!K$1,$G97+32,,16),OFFSET(Data!K$1,$G97+48,,16)))/(SUMPRODUCT(OFFSET(Data!K$1,$G97,,16),OFFSET(Data!K$1,$G97,,16))+SUMPRODUCT(OFFSET(Data!K$1,$G97+32,,16),OFFSET(Data!K$1,$G97+32,,16))),"")</f>
        <v/>
      </c>
      <c r="L97" s="301" t="str">
        <f ca="1">IF($F97&gt;1,(SUMPRODUCT(OFFSET(Data!L$1,$G97,,16),OFFSET(Data!L$1,$G97+16,,16))+SUMPRODUCT(OFFSET(Data!L$1,$G97+32,,16),OFFSET(Data!L$1,$G97+48,,16)))/(SUMPRODUCT(OFFSET(Data!L$1,$G97,,16),OFFSET(Data!L$1,$G97,,16))+SUMPRODUCT(OFFSET(Data!L$1,$G97+32,,16),OFFSET(Data!L$1,$G97+32,,16))),"")</f>
        <v/>
      </c>
      <c r="M97" s="301">
        <f t="shared" ca="1" si="8"/>
        <v>0</v>
      </c>
      <c r="N97" t="str">
        <f ca="1">IF($F97&gt;2,SUMPRODUCT(OFFSET(Data!$H$1,$G97+32,,32),OFFSET(Data!$H$1,$G97+64,,32)),"")</f>
        <v/>
      </c>
      <c r="O97" t="str">
        <f ca="1">IF($F97&gt;2,SUMPRODUCT(OFFSET(Data!$H$1,$G97,,32),OFFSET(Data!$H$1,$G97+64,,32)),"")</f>
        <v/>
      </c>
      <c r="P97" s="350" t="str">
        <f ca="1">IF($F97&gt;1,INDEX(LINEST(OFFSET(Data!H$1,$G97,,16),OFFSET(Data!H$1,$G97+16,,16),1,1),3,1),"")</f>
        <v/>
      </c>
      <c r="Q97" s="350" t="str">
        <f ca="1">IF($F97&gt;1,INDEX(LINEST(OFFSET(Data!I$1,$G97,,16),OFFSET(Data!I$1,$G97+16,,16),1,1),3,1),"")</f>
        <v/>
      </c>
      <c r="R97" s="350" t="str">
        <f ca="1">IF($F97&gt;1,INDEX(LINEST(OFFSET(Data!J$1,$G97,,16),OFFSET(Data!J$1,$G97+16,,16),1,1),3,1),"")</f>
        <v/>
      </c>
      <c r="S97" s="350" t="str">
        <f ca="1">IF($F97&gt;1,INDEX(LINEST(OFFSET(Data!K$1,$G97,,16),OFFSET(Data!K$1,$G97+16,,16),1,1),3,1),"")</f>
        <v/>
      </c>
      <c r="T97" s="350" t="str">
        <f ca="1">IF($F97&gt;1,INDEX(LINEST(OFFSET(Data!L$1,$G97,,16),OFFSET(Data!L$1,$G97+16,,16),1,1),3,1),"")</f>
        <v/>
      </c>
      <c r="U97" s="348" t="str">
        <f t="shared" si="6"/>
        <v/>
      </c>
      <c r="V97" s="347" t="str">
        <f>IF(ISERROR(VLOOKUP($C97,Dates!$A:$C,1,FALSE)),"",VLOOKUP($C97,Dates!$A:$C,MATCH(V$1,Dates!$A$1:$C$1,0),FALSE))</f>
        <v/>
      </c>
      <c r="W97" s="347" t="str">
        <f>IF(ISERROR(VLOOKUP($C97,Dates!$A:$C,1,FALSE)),"",VLOOKUP($C97,Dates!$A:$C,MATCH(W$1,Dates!$A$1:$C$1,0),FALSE))</f>
        <v/>
      </c>
      <c r="X97" s="347"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301" t="str">
        <f ca="1">IF($F98&gt;1,(SUMPRODUCT(OFFSET(Data!H$1,$G98,,16),OFFSET(Data!H$1,$G98+16,,16))+SUMPRODUCT(OFFSET(Data!H$1,$G98+32,,16),OFFSET(Data!H$1,$G98+48,,16)))/(SUMPRODUCT(OFFSET(Data!H$1,$G98,,16),OFFSET(Data!H$1,$G98,,16))+SUMPRODUCT(OFFSET(Data!H$1,$G98+32,,16),OFFSET(Data!H$1,$G98+32,,16))),"")</f>
        <v/>
      </c>
      <c r="I98" s="301" t="str">
        <f ca="1">IF($F98&gt;1,(SUMPRODUCT(OFFSET(Data!I$1,$G98,,16),OFFSET(Data!I$1,$G98+16,,16))+SUMPRODUCT(OFFSET(Data!I$1,$G98+32,,16),OFFSET(Data!I$1,$G98+48,,16)))/(SUMPRODUCT(OFFSET(Data!I$1,$G98,,16),OFFSET(Data!I$1,$G98,,16))+SUMPRODUCT(OFFSET(Data!I$1,$G98+32,,16),OFFSET(Data!I$1,$G98+32,,16))),"")</f>
        <v/>
      </c>
      <c r="J98" s="301" t="str">
        <f ca="1">IF($F98&gt;1,(SUMPRODUCT(OFFSET(Data!J$1,$G98,,16),OFFSET(Data!J$1,$G98+16,,16))+SUMPRODUCT(OFFSET(Data!J$1,$G98+32,,16),OFFSET(Data!J$1,$G98+48,,16)))/(SUMPRODUCT(OFFSET(Data!J$1,$G98,,16),OFFSET(Data!J$1,$G98,,16))+SUMPRODUCT(OFFSET(Data!J$1,$G98+32,,16),OFFSET(Data!J$1,$G98+32,,16))),"")</f>
        <v/>
      </c>
      <c r="K98" s="301" t="str">
        <f ca="1">IF($F98&gt;1,(SUMPRODUCT(OFFSET(Data!K$1,$G98,,16),OFFSET(Data!K$1,$G98+16,,16))+SUMPRODUCT(OFFSET(Data!K$1,$G98+32,,16),OFFSET(Data!K$1,$G98+48,,16)))/(SUMPRODUCT(OFFSET(Data!K$1,$G98,,16),OFFSET(Data!K$1,$G98,,16))+SUMPRODUCT(OFFSET(Data!K$1,$G98+32,,16),OFFSET(Data!K$1,$G98+32,,16))),"")</f>
        <v/>
      </c>
      <c r="L98" s="301" t="str">
        <f ca="1">IF($F98&gt;1,(SUMPRODUCT(OFFSET(Data!L$1,$G98,,16),OFFSET(Data!L$1,$G98+16,,16))+SUMPRODUCT(OFFSET(Data!L$1,$G98+32,,16),OFFSET(Data!L$1,$G98+48,,16)))/(SUMPRODUCT(OFFSET(Data!L$1,$G98,,16),OFFSET(Data!L$1,$G98,,16))+SUMPRODUCT(OFFSET(Data!L$1,$G98+32,,16),OFFSET(Data!L$1,$G98+32,,16))),"")</f>
        <v/>
      </c>
      <c r="M98" s="301">
        <f t="shared" ca="1" si="8"/>
        <v>0</v>
      </c>
      <c r="N98" t="str">
        <f ca="1">IF($F98&gt;2,SUMPRODUCT(OFFSET(Data!$H$1,$G98+32,,32),OFFSET(Data!$H$1,$G98+64,,32)),"")</f>
        <v/>
      </c>
      <c r="O98" t="str">
        <f ca="1">IF($F98&gt;2,SUMPRODUCT(OFFSET(Data!$H$1,$G98,,32),OFFSET(Data!$H$1,$G98+64,,32)),"")</f>
        <v/>
      </c>
      <c r="P98" s="350" t="str">
        <f ca="1">IF($F98&gt;1,INDEX(LINEST(OFFSET(Data!H$1,$G98,,16),OFFSET(Data!H$1,$G98+16,,16),1,1),3,1),"")</f>
        <v/>
      </c>
      <c r="Q98" s="350" t="str">
        <f ca="1">IF($F98&gt;1,INDEX(LINEST(OFFSET(Data!I$1,$G98,,16),OFFSET(Data!I$1,$G98+16,,16),1,1),3,1),"")</f>
        <v/>
      </c>
      <c r="R98" s="350" t="str">
        <f ca="1">IF($F98&gt;1,INDEX(LINEST(OFFSET(Data!J$1,$G98,,16),OFFSET(Data!J$1,$G98+16,,16),1,1),3,1),"")</f>
        <v/>
      </c>
      <c r="S98" s="350" t="str">
        <f ca="1">IF($F98&gt;1,INDEX(LINEST(OFFSET(Data!K$1,$G98,,16),OFFSET(Data!K$1,$G98+16,,16),1,1),3,1),"")</f>
        <v/>
      </c>
      <c r="T98" s="350" t="str">
        <f ca="1">IF($F98&gt;1,INDEX(LINEST(OFFSET(Data!L$1,$G98,,16),OFFSET(Data!L$1,$G98+16,,16),1,1),3,1),"")</f>
        <v/>
      </c>
      <c r="U98" s="348" t="str">
        <f t="shared" si="6"/>
        <v/>
      </c>
      <c r="V98" s="347" t="str">
        <f>IF(ISERROR(VLOOKUP($C98,Dates!$A:$C,1,FALSE)),"",VLOOKUP($C98,Dates!$A:$C,MATCH(V$1,Dates!$A$1:$C$1,0),FALSE))</f>
        <v/>
      </c>
      <c r="W98" s="347" t="str">
        <f>IF(ISERROR(VLOOKUP($C98,Dates!$A:$C,1,FALSE)),"",VLOOKUP($C98,Dates!$A:$C,MATCH(W$1,Dates!$A$1:$C$1,0),FALSE))</f>
        <v/>
      </c>
      <c r="X98" s="347"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301">
        <f ca="1">IF($F99&gt;1,(SUMPRODUCT(OFFSET(Data!H$1,$G99,,16),OFFSET(Data!H$1,$G99+16,,16))+SUMPRODUCT(OFFSET(Data!H$1,$G99+32,,16),OFFSET(Data!H$1,$G99+48,,16)))/(SUMPRODUCT(OFFSET(Data!H$1,$G99,,16),OFFSET(Data!H$1,$G99,,16))+SUMPRODUCT(OFFSET(Data!H$1,$G99+32,,16),OFFSET(Data!H$1,$G99+32,,16))),"")</f>
        <v>1.2248677248677249</v>
      </c>
      <c r="I99" s="301">
        <f ca="1">IF($F99&gt;1,(SUMPRODUCT(OFFSET(Data!I$1,$G99,,16),OFFSET(Data!I$1,$G99+16,,16))+SUMPRODUCT(OFFSET(Data!I$1,$G99+32,,16),OFFSET(Data!I$1,$G99+48,,16)))/(SUMPRODUCT(OFFSET(Data!I$1,$G99,,16),OFFSET(Data!I$1,$G99,,16))+SUMPRODUCT(OFFSET(Data!I$1,$G99+32,,16),OFFSET(Data!I$1,$G99+32,,16))),"")</f>
        <v>0.72222222222222221</v>
      </c>
      <c r="J99" s="301">
        <f ca="1">IF($F99&gt;1,(SUMPRODUCT(OFFSET(Data!J$1,$G99,,16),OFFSET(Data!J$1,$G99+16,,16))+SUMPRODUCT(OFFSET(Data!J$1,$G99+32,,16),OFFSET(Data!J$1,$G99+48,,16)))/(SUMPRODUCT(OFFSET(Data!J$1,$G99,,16),OFFSET(Data!J$1,$G99,,16))+SUMPRODUCT(OFFSET(Data!J$1,$G99+32,,16),OFFSET(Data!J$1,$G99+32,,16))),"")</f>
        <v>0.72289156626506024</v>
      </c>
      <c r="K99" s="301">
        <f ca="1">IF($F99&gt;1,(SUMPRODUCT(OFFSET(Data!K$1,$G99,,16),OFFSET(Data!K$1,$G99+16,,16))+SUMPRODUCT(OFFSET(Data!K$1,$G99+32,,16),OFFSET(Data!K$1,$G99+48,,16)))/(SUMPRODUCT(OFFSET(Data!K$1,$G99,,16),OFFSET(Data!K$1,$G99,,16))+SUMPRODUCT(OFFSET(Data!K$1,$G99+32,,16),OFFSET(Data!K$1,$G99+32,,16))),"")</f>
        <v>2.0202020202020204E-2</v>
      </c>
      <c r="L99" s="301">
        <f ca="1">IF($F99&gt;1,(SUMPRODUCT(OFFSET(Data!L$1,$G99,,16),OFFSET(Data!L$1,$G99+16,,16))+SUMPRODUCT(OFFSET(Data!L$1,$G99+32,,16),OFFSET(Data!L$1,$G99+48,,16)))/(SUMPRODUCT(OFFSET(Data!L$1,$G99,,16),OFFSET(Data!L$1,$G99,,16))+SUMPRODUCT(OFFSET(Data!L$1,$G99+32,,16),OFFSET(Data!L$1,$G99+32,,16))),"")</f>
        <v>5.6603773584905662E-2</v>
      </c>
      <c r="M99" s="301">
        <f t="shared" ca="1" si="8"/>
        <v>2.7467873071419335</v>
      </c>
      <c r="N99" t="str">
        <f ca="1">IF($F99&gt;2,SUMPRODUCT(OFFSET(Data!$H$1,$G99+32,,32),OFFSET(Data!$H$1,$G99+64,,32)),"")</f>
        <v/>
      </c>
      <c r="O99" t="str">
        <f ca="1">IF($F99&gt;2,SUMPRODUCT(OFFSET(Data!$H$1,$G99,,32),OFFSET(Data!$H$1,$G99+64,,32)),"")</f>
        <v/>
      </c>
      <c r="P99" s="350">
        <f ca="1">IF($F99&gt;1,INDEX(LINEST(OFFSET(Data!H$1,$G99,,16),OFFSET(Data!H$1,$G99+16,,16),1,1),3,1),"")</f>
        <v>0.17842339676183044</v>
      </c>
      <c r="Q99" s="350">
        <f ca="1">IF($F99&gt;1,INDEX(LINEST(OFFSET(Data!I$1,$G99,,16),OFFSET(Data!I$1,$G99+16,,16),1,1),3,1),"")</f>
        <v>6.8814866067016089E-2</v>
      </c>
      <c r="R99" s="350">
        <f ca="1">IF($F99&gt;1,INDEX(LINEST(OFFSET(Data!J$1,$G99,,16),OFFSET(Data!J$1,$G99+16,,16),1,1),3,1),"")</f>
        <v>4.6019821980935502E-2</v>
      </c>
      <c r="S99" s="350">
        <f ca="1">IF($F99&gt;1,INDEX(LINEST(OFFSET(Data!K$1,$G99,,16),OFFSET(Data!K$1,$G99+16,,16),1,1),3,1),"")</f>
        <v>4.0650406504064984E-2</v>
      </c>
      <c r="T99" s="350">
        <f ca="1">IF($F99&gt;1,INDEX(LINEST(OFFSET(Data!L$1,$G99,,16),OFFSET(Data!L$1,$G99+16,,16),1,1),3,1),"")</f>
        <v>0.24058919803600656</v>
      </c>
      <c r="U99" s="348" t="b">
        <f>IF(ISNUMBER(V99),IF(NOT(Y99),V99=W99,FALSE),"")</f>
        <v>0</v>
      </c>
      <c r="V99" s="347">
        <f>IF(ISERROR(VLOOKUP($C99,Dates!$A:$C,1,FALSE)),"",VLOOKUP($C99,Dates!$A:$C,MATCH(V$1,Dates!$A$1:$C$1,0),FALSE))</f>
        <v>41724</v>
      </c>
      <c r="W99" s="347">
        <f>IF(ISERROR(VLOOKUP($C99,Dates!$A:$C,1,FALSE)),"",VLOOKUP($C99,Dates!$A:$C,MATCH(W$1,Dates!$A$1:$C$1,0),FALSE))</f>
        <v>41724</v>
      </c>
      <c r="X99" s="347" t="e">
        <f>IF(ISERROR(VLOOKUP($C99,Dates!$A:$C,1,FALSE)),"",VLOOKUP($C99,Dates!$A:$C,MATCH(X$1,Dates!$A$1:$C$1,0),FALSE))</f>
        <v>#N/A</v>
      </c>
      <c r="Y99" s="357" t="b">
        <v>1</v>
      </c>
      <c r="Z99" s="356" t="s">
        <v>1167</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301" t="str">
        <f ca="1">IF($F100&gt;1,(SUMPRODUCT(OFFSET(Data!H$1,$G100,,16),OFFSET(Data!H$1,$G100+16,,16))+SUMPRODUCT(OFFSET(Data!H$1,$G100+32,,16),OFFSET(Data!H$1,$G100+48,,16)))/(SUMPRODUCT(OFFSET(Data!H$1,$G100,,16),OFFSET(Data!H$1,$G100,,16))+SUMPRODUCT(OFFSET(Data!H$1,$G100+32,,16),OFFSET(Data!H$1,$G100+32,,16))),"")</f>
        <v/>
      </c>
      <c r="I100" s="301" t="str">
        <f ca="1">IF($F100&gt;1,(SUMPRODUCT(OFFSET(Data!I$1,$G100,,16),OFFSET(Data!I$1,$G100+16,,16))+SUMPRODUCT(OFFSET(Data!I$1,$G100+32,,16),OFFSET(Data!I$1,$G100+48,,16)))/(SUMPRODUCT(OFFSET(Data!I$1,$G100,,16),OFFSET(Data!I$1,$G100,,16))+SUMPRODUCT(OFFSET(Data!I$1,$G100+32,,16),OFFSET(Data!I$1,$G100+32,,16))),"")</f>
        <v/>
      </c>
      <c r="J100" s="301" t="str">
        <f ca="1">IF($F100&gt;1,(SUMPRODUCT(OFFSET(Data!J$1,$G100,,16),OFFSET(Data!J$1,$G100+16,,16))+SUMPRODUCT(OFFSET(Data!J$1,$G100+32,,16),OFFSET(Data!J$1,$G100+48,,16)))/(SUMPRODUCT(OFFSET(Data!J$1,$G100,,16),OFFSET(Data!J$1,$G100,,16))+SUMPRODUCT(OFFSET(Data!J$1,$G100+32,,16),OFFSET(Data!J$1,$G100+32,,16))),"")</f>
        <v/>
      </c>
      <c r="K100" s="301" t="str">
        <f ca="1">IF($F100&gt;1,(SUMPRODUCT(OFFSET(Data!K$1,$G100,,16),OFFSET(Data!K$1,$G100+16,,16))+SUMPRODUCT(OFFSET(Data!K$1,$G100+32,,16),OFFSET(Data!K$1,$G100+48,,16)))/(SUMPRODUCT(OFFSET(Data!K$1,$G100,,16),OFFSET(Data!K$1,$G100,,16))+SUMPRODUCT(OFFSET(Data!K$1,$G100+32,,16),OFFSET(Data!K$1,$G100+32,,16))),"")</f>
        <v/>
      </c>
      <c r="L100" s="301" t="str">
        <f ca="1">IF($F100&gt;1,(SUMPRODUCT(OFFSET(Data!L$1,$G100,,16),OFFSET(Data!L$1,$G100+16,,16))+SUMPRODUCT(OFFSET(Data!L$1,$G100+32,,16),OFFSET(Data!L$1,$G100+48,,16)))/(SUMPRODUCT(OFFSET(Data!L$1,$G100,,16),OFFSET(Data!L$1,$G100,,16))+SUMPRODUCT(OFFSET(Data!L$1,$G100+32,,16),OFFSET(Data!L$1,$G100+32,,16))),"")</f>
        <v/>
      </c>
      <c r="M100" s="301">
        <f t="shared" ca="1" si="8"/>
        <v>0</v>
      </c>
      <c r="N100" t="str">
        <f ca="1">IF($F100&gt;2,SUMPRODUCT(OFFSET(Data!$H$1,$G100+32,,32),OFFSET(Data!$H$1,$G100+64,,32)),"")</f>
        <v/>
      </c>
      <c r="O100" t="str">
        <f ca="1">IF($F100&gt;2,SUMPRODUCT(OFFSET(Data!$H$1,$G100,,32),OFFSET(Data!$H$1,$G100+64,,32)),"")</f>
        <v/>
      </c>
      <c r="P100" s="350" t="str">
        <f ca="1">IF($F100&gt;1,INDEX(LINEST(OFFSET(Data!H$1,$G100,,16),OFFSET(Data!H$1,$G100+16,,16),1,1),3,1),"")</f>
        <v/>
      </c>
      <c r="Q100" s="350" t="str">
        <f ca="1">IF($F100&gt;1,INDEX(LINEST(OFFSET(Data!I$1,$G100,,16),OFFSET(Data!I$1,$G100+16,,16),1,1),3,1),"")</f>
        <v/>
      </c>
      <c r="R100" s="350" t="str">
        <f ca="1">IF($F100&gt;1,INDEX(LINEST(OFFSET(Data!J$1,$G100,,16),OFFSET(Data!J$1,$G100+16,,16),1,1),3,1),"")</f>
        <v/>
      </c>
      <c r="S100" s="350" t="str">
        <f ca="1">IF($F100&gt;1,INDEX(LINEST(OFFSET(Data!K$1,$G100,,16),OFFSET(Data!K$1,$G100+16,,16),1,1),3,1),"")</f>
        <v/>
      </c>
      <c r="T100" s="350" t="str">
        <f ca="1">IF($F100&gt;1,INDEX(LINEST(OFFSET(Data!L$1,$G100,,16),OFFSET(Data!L$1,$G100+16,,16),1,1),3,1),"")</f>
        <v/>
      </c>
      <c r="U100" s="348" t="str">
        <f t="shared" ref="U100:U139" si="10">IF(ISNUMBER(V100),IF(NOT(Y100),V100=W100,FALSE),"")</f>
        <v/>
      </c>
      <c r="V100" s="347" t="str">
        <f>IF(ISERROR(VLOOKUP($C100,Dates!$A:$C,1,FALSE)),"",VLOOKUP($C100,Dates!$A:$C,MATCH(V$1,Dates!$A$1:$C$1,0),FALSE))</f>
        <v/>
      </c>
      <c r="W100" s="347" t="str">
        <f>IF(ISERROR(VLOOKUP($C100,Dates!$A:$C,1,FALSE)),"",VLOOKUP($C100,Dates!$A:$C,MATCH(W$1,Dates!$A$1:$C$1,0),FALSE))</f>
        <v/>
      </c>
      <c r="X100" s="347"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301" t="str">
        <f ca="1">IF($F101&gt;1,(SUMPRODUCT(OFFSET(Data!H$1,$G101,,16),OFFSET(Data!H$1,$G101+16,,16))+SUMPRODUCT(OFFSET(Data!H$1,$G101+32,,16),OFFSET(Data!H$1,$G101+48,,16)))/(SUMPRODUCT(OFFSET(Data!H$1,$G101,,16),OFFSET(Data!H$1,$G101,,16))+SUMPRODUCT(OFFSET(Data!H$1,$G101+32,,16),OFFSET(Data!H$1,$G101+32,,16))),"")</f>
        <v/>
      </c>
      <c r="I101" s="301" t="str">
        <f ca="1">IF($F101&gt;1,(SUMPRODUCT(OFFSET(Data!I$1,$G101,,16),OFFSET(Data!I$1,$G101+16,,16))+SUMPRODUCT(OFFSET(Data!I$1,$G101+32,,16),OFFSET(Data!I$1,$G101+48,,16)))/(SUMPRODUCT(OFFSET(Data!I$1,$G101,,16),OFFSET(Data!I$1,$G101,,16))+SUMPRODUCT(OFFSET(Data!I$1,$G101+32,,16),OFFSET(Data!I$1,$G101+32,,16))),"")</f>
        <v/>
      </c>
      <c r="J101" s="301" t="str">
        <f ca="1">IF($F101&gt;1,(SUMPRODUCT(OFFSET(Data!J$1,$G101,,16),OFFSET(Data!J$1,$G101+16,,16))+SUMPRODUCT(OFFSET(Data!J$1,$G101+32,,16),OFFSET(Data!J$1,$G101+48,,16)))/(SUMPRODUCT(OFFSET(Data!J$1,$G101,,16),OFFSET(Data!J$1,$G101,,16))+SUMPRODUCT(OFFSET(Data!J$1,$G101+32,,16),OFFSET(Data!J$1,$G101+32,,16))),"")</f>
        <v/>
      </c>
      <c r="K101" s="301" t="str">
        <f ca="1">IF($F101&gt;1,(SUMPRODUCT(OFFSET(Data!K$1,$G101,,16),OFFSET(Data!K$1,$G101+16,,16))+SUMPRODUCT(OFFSET(Data!K$1,$G101+32,,16),OFFSET(Data!K$1,$G101+48,,16)))/(SUMPRODUCT(OFFSET(Data!K$1,$G101,,16),OFFSET(Data!K$1,$G101,,16))+SUMPRODUCT(OFFSET(Data!K$1,$G101+32,,16),OFFSET(Data!K$1,$G101+32,,16))),"")</f>
        <v/>
      </c>
      <c r="L101" s="301" t="str">
        <f ca="1">IF($F101&gt;1,(SUMPRODUCT(OFFSET(Data!L$1,$G101,,16),OFFSET(Data!L$1,$G101+16,,16))+SUMPRODUCT(OFFSET(Data!L$1,$G101+32,,16),OFFSET(Data!L$1,$G101+48,,16)))/(SUMPRODUCT(OFFSET(Data!L$1,$G101,,16),OFFSET(Data!L$1,$G101,,16))+SUMPRODUCT(OFFSET(Data!L$1,$G101+32,,16),OFFSET(Data!L$1,$G101+32,,16))),"")</f>
        <v/>
      </c>
      <c r="M101" s="301">
        <f t="shared" ca="1" si="8"/>
        <v>0</v>
      </c>
      <c r="N101" t="str">
        <f ca="1">IF($F101&gt;2,SUMPRODUCT(OFFSET(Data!$H$1,$G101+32,,32),OFFSET(Data!$H$1,$G101+64,,32)),"")</f>
        <v/>
      </c>
      <c r="O101" t="str">
        <f ca="1">IF($F101&gt;2,SUMPRODUCT(OFFSET(Data!$H$1,$G101,,32),OFFSET(Data!$H$1,$G101+64,,32)),"")</f>
        <v/>
      </c>
      <c r="P101" s="350" t="str">
        <f ca="1">IF($F101&gt;1,INDEX(LINEST(OFFSET(Data!H$1,$G101,,16),OFFSET(Data!H$1,$G101+16,,16),1,1),3,1),"")</f>
        <v/>
      </c>
      <c r="Q101" s="350" t="str">
        <f ca="1">IF($F101&gt;1,INDEX(LINEST(OFFSET(Data!I$1,$G101,,16),OFFSET(Data!I$1,$G101+16,,16),1,1),3,1),"")</f>
        <v/>
      </c>
      <c r="R101" s="350" t="str">
        <f ca="1">IF($F101&gt;1,INDEX(LINEST(OFFSET(Data!J$1,$G101,,16),OFFSET(Data!J$1,$G101+16,,16),1,1),3,1),"")</f>
        <v/>
      </c>
      <c r="S101" s="350" t="str">
        <f ca="1">IF($F101&gt;1,INDEX(LINEST(OFFSET(Data!K$1,$G101,,16),OFFSET(Data!K$1,$G101+16,,16),1,1),3,1),"")</f>
        <v/>
      </c>
      <c r="T101" s="350" t="str">
        <f ca="1">IF($F101&gt;1,INDEX(LINEST(OFFSET(Data!L$1,$G101,,16),OFFSET(Data!L$1,$G101+16,,16),1,1),3,1),"")</f>
        <v/>
      </c>
      <c r="U101" s="348" t="str">
        <f t="shared" si="10"/>
        <v/>
      </c>
      <c r="V101" s="347" t="str">
        <f>IF(ISERROR(VLOOKUP($C101,Dates!$A:$C,1,FALSE)),"",VLOOKUP($C101,Dates!$A:$C,MATCH(V$1,Dates!$A$1:$C$1,0),FALSE))</f>
        <v/>
      </c>
      <c r="W101" s="347" t="str">
        <f>IF(ISERROR(VLOOKUP($C101,Dates!$A:$C,1,FALSE)),"",VLOOKUP($C101,Dates!$A:$C,MATCH(W$1,Dates!$A$1:$C$1,0),FALSE))</f>
        <v/>
      </c>
      <c r="X101" s="347"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301" t="str">
        <f ca="1">IF($F102&gt;1,(SUMPRODUCT(OFFSET(Data!H$1,$G102,,16),OFFSET(Data!H$1,$G102+16,,16))+SUMPRODUCT(OFFSET(Data!H$1,$G102+32,,16),OFFSET(Data!H$1,$G102+48,,16)))/(SUMPRODUCT(OFFSET(Data!H$1,$G102,,16),OFFSET(Data!H$1,$G102,,16))+SUMPRODUCT(OFFSET(Data!H$1,$G102+32,,16),OFFSET(Data!H$1,$G102+32,,16))),"")</f>
        <v/>
      </c>
      <c r="I102" s="301" t="str">
        <f ca="1">IF($F102&gt;1,(SUMPRODUCT(OFFSET(Data!I$1,$G102,,16),OFFSET(Data!I$1,$G102+16,,16))+SUMPRODUCT(OFFSET(Data!I$1,$G102+32,,16),OFFSET(Data!I$1,$G102+48,,16)))/(SUMPRODUCT(OFFSET(Data!I$1,$G102,,16),OFFSET(Data!I$1,$G102,,16))+SUMPRODUCT(OFFSET(Data!I$1,$G102+32,,16),OFFSET(Data!I$1,$G102+32,,16))),"")</f>
        <v/>
      </c>
      <c r="J102" s="301" t="str">
        <f ca="1">IF($F102&gt;1,(SUMPRODUCT(OFFSET(Data!J$1,$G102,,16),OFFSET(Data!J$1,$G102+16,,16))+SUMPRODUCT(OFFSET(Data!J$1,$G102+32,,16),OFFSET(Data!J$1,$G102+48,,16)))/(SUMPRODUCT(OFFSET(Data!J$1,$G102,,16),OFFSET(Data!J$1,$G102,,16))+SUMPRODUCT(OFFSET(Data!J$1,$G102+32,,16),OFFSET(Data!J$1,$G102+32,,16))),"")</f>
        <v/>
      </c>
      <c r="K102" s="301" t="str">
        <f ca="1">IF($F102&gt;1,(SUMPRODUCT(OFFSET(Data!K$1,$G102,,16),OFFSET(Data!K$1,$G102+16,,16))+SUMPRODUCT(OFFSET(Data!K$1,$G102+32,,16),OFFSET(Data!K$1,$G102+48,,16)))/(SUMPRODUCT(OFFSET(Data!K$1,$G102,,16),OFFSET(Data!K$1,$G102,,16))+SUMPRODUCT(OFFSET(Data!K$1,$G102+32,,16),OFFSET(Data!K$1,$G102+32,,16))),"")</f>
        <v/>
      </c>
      <c r="L102" s="301" t="str">
        <f ca="1">IF($F102&gt;1,(SUMPRODUCT(OFFSET(Data!L$1,$G102,,16),OFFSET(Data!L$1,$G102+16,,16))+SUMPRODUCT(OFFSET(Data!L$1,$G102+32,,16),OFFSET(Data!L$1,$G102+48,,16)))/(SUMPRODUCT(OFFSET(Data!L$1,$G102,,16),OFFSET(Data!L$1,$G102,,16))+SUMPRODUCT(OFFSET(Data!L$1,$G102+32,,16),OFFSET(Data!L$1,$G102+32,,16))),"")</f>
        <v/>
      </c>
      <c r="M102" s="301">
        <f t="shared" ca="1" si="8"/>
        <v>0</v>
      </c>
      <c r="N102" t="str">
        <f ca="1">IF($F102&gt;2,SUMPRODUCT(OFFSET(Data!$H$1,$G102+32,,32),OFFSET(Data!$H$1,$G102+64,,32)),"")</f>
        <v/>
      </c>
      <c r="O102" t="str">
        <f ca="1">IF($F102&gt;2,SUMPRODUCT(OFFSET(Data!$H$1,$G102,,32),OFFSET(Data!$H$1,$G102+64,,32)),"")</f>
        <v/>
      </c>
      <c r="P102" s="350" t="str">
        <f ca="1">IF($F102&gt;1,INDEX(LINEST(OFFSET(Data!H$1,$G102,,16),OFFSET(Data!H$1,$G102+16,,16),1,1),3,1),"")</f>
        <v/>
      </c>
      <c r="Q102" s="350" t="str">
        <f ca="1">IF($F102&gt;1,INDEX(LINEST(OFFSET(Data!I$1,$G102,,16),OFFSET(Data!I$1,$G102+16,,16),1,1),3,1),"")</f>
        <v/>
      </c>
      <c r="R102" s="350" t="str">
        <f ca="1">IF($F102&gt;1,INDEX(LINEST(OFFSET(Data!J$1,$G102,,16),OFFSET(Data!J$1,$G102+16,,16),1,1),3,1),"")</f>
        <v/>
      </c>
      <c r="S102" s="350" t="str">
        <f ca="1">IF($F102&gt;1,INDEX(LINEST(OFFSET(Data!K$1,$G102,,16),OFFSET(Data!K$1,$G102+16,,16),1,1),3,1),"")</f>
        <v/>
      </c>
      <c r="T102" s="350" t="str">
        <f ca="1">IF($F102&gt;1,INDEX(LINEST(OFFSET(Data!L$1,$G102,,16),OFFSET(Data!L$1,$G102+16,,16),1,1),3,1),"")</f>
        <v/>
      </c>
      <c r="U102" s="348" t="str">
        <f t="shared" si="10"/>
        <v/>
      </c>
      <c r="V102" s="347" t="str">
        <f>IF(ISERROR(VLOOKUP($C102,Dates!$A:$C,1,FALSE)),"",VLOOKUP($C102,Dates!$A:$C,MATCH(V$1,Dates!$A$1:$C$1,0),FALSE))</f>
        <v/>
      </c>
      <c r="W102" s="347" t="str">
        <f>IF(ISERROR(VLOOKUP($C102,Dates!$A:$C,1,FALSE)),"",VLOOKUP($C102,Dates!$A:$C,MATCH(W$1,Dates!$A$1:$C$1,0),FALSE))</f>
        <v/>
      </c>
      <c r="X102" s="347"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301">
        <f ca="1">IF($F103&gt;1,(SUMPRODUCT(OFFSET(Data!H$1,$G103,,16),OFFSET(Data!H$1,$G103+16,,16))+SUMPRODUCT(OFFSET(Data!H$1,$G103+32,,16),OFFSET(Data!H$1,$G103+48,,16)))/(SUMPRODUCT(OFFSET(Data!H$1,$G103,,16),OFFSET(Data!H$1,$G103,,16))+SUMPRODUCT(OFFSET(Data!H$1,$G103+32,,16),OFFSET(Data!H$1,$G103+32,,16))),"")</f>
        <v>0.59350330011647467</v>
      </c>
      <c r="I103" s="301">
        <f ca="1">IF($F103&gt;1,(SUMPRODUCT(OFFSET(Data!I$1,$G103,,16),OFFSET(Data!I$1,$G103+16,,16))+SUMPRODUCT(OFFSET(Data!I$1,$G103+32,,16),OFFSET(Data!I$1,$G103+48,,16)))/(SUMPRODUCT(OFFSET(Data!I$1,$G103,,16),OFFSET(Data!I$1,$G103,,16))+SUMPRODUCT(OFFSET(Data!I$1,$G103+32,,16),OFFSET(Data!I$1,$G103+32,,16))),"")</f>
        <v>0.3715686274509804</v>
      </c>
      <c r="J103" s="301">
        <f ca="1">IF($F103&gt;1,(SUMPRODUCT(OFFSET(Data!J$1,$G103,,16),OFFSET(Data!J$1,$G103+16,,16))+SUMPRODUCT(OFFSET(Data!J$1,$G103+32,,16),OFFSET(Data!J$1,$G103+48,,16)))/(SUMPRODUCT(OFFSET(Data!J$1,$G103,,16),OFFSET(Data!J$1,$G103,,16))+SUMPRODUCT(OFFSET(Data!J$1,$G103+32,,16),OFFSET(Data!J$1,$G103+32,,16))),"")</f>
        <v>0.18884120171673821</v>
      </c>
      <c r="K103" s="301">
        <f ca="1">IF($F103&gt;1,(SUMPRODUCT(OFFSET(Data!K$1,$G103,,16),OFFSET(Data!K$1,$G103+16,,16))+SUMPRODUCT(OFFSET(Data!K$1,$G103+32,,16),OFFSET(Data!K$1,$G103+48,,16)))/(SUMPRODUCT(OFFSET(Data!K$1,$G103,,16),OFFSET(Data!K$1,$G103,,16))+SUMPRODUCT(OFFSET(Data!K$1,$G103+32,,16),OFFSET(Data!K$1,$G103+32,,16))),"")</f>
        <v>0.55140186915887845</v>
      </c>
      <c r="L103" s="301">
        <f ca="1">IF($F103&gt;1,(SUMPRODUCT(OFFSET(Data!L$1,$G103,,16),OFFSET(Data!L$1,$G103+16,,16))+SUMPRODUCT(OFFSET(Data!L$1,$G103+32,,16),OFFSET(Data!L$1,$G103+48,,16)))/(SUMPRODUCT(OFFSET(Data!L$1,$G103,,16),OFFSET(Data!L$1,$G103,,16))+SUMPRODUCT(OFFSET(Data!L$1,$G103+32,,16),OFFSET(Data!L$1,$G103+32,,16))),"")</f>
        <v>0.68862275449101795</v>
      </c>
      <c r="M103" s="301">
        <f t="shared" ca="1" si="8"/>
        <v>2.3939377529340895</v>
      </c>
      <c r="N103" t="str">
        <f ca="1">IF($F103&gt;2,SUMPRODUCT(OFFSET(Data!$H$1,$G103+32,,32),OFFSET(Data!$H$1,$G103+64,,32)),"")</f>
        <v/>
      </c>
      <c r="O103" t="str">
        <f ca="1">IF($F103&gt;2,SUMPRODUCT(OFFSET(Data!$H$1,$G103,,32),OFFSET(Data!$H$1,$G103+64,,32)),"")</f>
        <v/>
      </c>
      <c r="P103" s="350">
        <f ca="1">IF($F103&gt;1,INDEX(LINEST(OFFSET(Data!H$1,$G103,,16),OFFSET(Data!H$1,$G103+16,,16),1,1),3,1),"")</f>
        <v>4.8146273692005088E-2</v>
      </c>
      <c r="Q103" s="350">
        <f ca="1">IF($F103&gt;1,INDEX(LINEST(OFFSET(Data!I$1,$G103,,16),OFFSET(Data!I$1,$G103+16,,16),1,1),3,1),"")</f>
        <v>0.22106064377567611</v>
      </c>
      <c r="R103" s="350">
        <f ca="1">IF($F103&gt;1,INDEX(LINEST(OFFSET(Data!J$1,$G103,,16),OFFSET(Data!J$1,$G103+16,,16),1,1),3,1),"")</f>
        <v>9.3234596241717579E-2</v>
      </c>
      <c r="S103" s="350">
        <f ca="1">IF($F103&gt;1,INDEX(LINEST(OFFSET(Data!K$1,$G103,,16),OFFSET(Data!K$1,$G103+16,,16),1,1),3,1),"")</f>
        <v>3.0303030303030463E-2</v>
      </c>
      <c r="T103" s="350">
        <f ca="1">IF($F103&gt;1,INDEX(LINEST(OFFSET(Data!L$1,$G103,,16),OFFSET(Data!L$1,$G103+16,,16),1,1),3,1),"")</f>
        <v>5.5363030139341559E-4</v>
      </c>
      <c r="U103" s="348" t="b">
        <f t="shared" si="10"/>
        <v>0</v>
      </c>
      <c r="V103" s="347">
        <f>IF(ISERROR(VLOOKUP($C103,Dates!$A:$C,1,FALSE)),"",VLOOKUP($C103,Dates!$A:$C,MATCH(V$1,Dates!$A$1:$C$1,0),FALSE))</f>
        <v>41725</v>
      </c>
      <c r="W103" s="347">
        <f>IF(ISERROR(VLOOKUP($C103,Dates!$A:$C,1,FALSE)),"",VLOOKUP($C103,Dates!$A:$C,MATCH(W$1,Dates!$A$1:$C$1,0),FALSE))</f>
        <v>41723</v>
      </c>
      <c r="X103" s="347" t="e">
        <f>IF(ISERROR(VLOOKUP($C103,Dates!$A:$C,1,FALSE)),"",VLOOKUP($C103,Dates!$A:$C,MATCH(X$1,Dates!$A$1:$C$1,0),FALSE))</f>
        <v>#N/A</v>
      </c>
      <c r="Z103" s="66" t="s">
        <v>1159</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301" t="str">
        <f ca="1">IF($F104&gt;1,(SUMPRODUCT(OFFSET(Data!H$1,$G104,,16),OFFSET(Data!H$1,$G104+16,,16))+SUMPRODUCT(OFFSET(Data!H$1,$G104+32,,16),OFFSET(Data!H$1,$G104+48,,16)))/(SUMPRODUCT(OFFSET(Data!H$1,$G104,,16),OFFSET(Data!H$1,$G104,,16))+SUMPRODUCT(OFFSET(Data!H$1,$G104+32,,16),OFFSET(Data!H$1,$G104+32,,16))),"")</f>
        <v/>
      </c>
      <c r="I104" s="301" t="str">
        <f ca="1">IF($F104&gt;1,(SUMPRODUCT(OFFSET(Data!I$1,$G104,,16),OFFSET(Data!I$1,$G104+16,,16))+SUMPRODUCT(OFFSET(Data!I$1,$G104+32,,16),OFFSET(Data!I$1,$G104+48,,16)))/(SUMPRODUCT(OFFSET(Data!I$1,$G104,,16),OFFSET(Data!I$1,$G104,,16))+SUMPRODUCT(OFFSET(Data!I$1,$G104+32,,16),OFFSET(Data!I$1,$G104+32,,16))),"")</f>
        <v/>
      </c>
      <c r="J104" s="301" t="str">
        <f ca="1">IF($F104&gt;1,(SUMPRODUCT(OFFSET(Data!J$1,$G104,,16),OFFSET(Data!J$1,$G104+16,,16))+SUMPRODUCT(OFFSET(Data!J$1,$G104+32,,16),OFFSET(Data!J$1,$G104+48,,16)))/(SUMPRODUCT(OFFSET(Data!J$1,$G104,,16),OFFSET(Data!J$1,$G104,,16))+SUMPRODUCT(OFFSET(Data!J$1,$G104+32,,16),OFFSET(Data!J$1,$G104+32,,16))),"")</f>
        <v/>
      </c>
      <c r="K104" s="301" t="str">
        <f ca="1">IF($F104&gt;1,(SUMPRODUCT(OFFSET(Data!K$1,$G104,,16),OFFSET(Data!K$1,$G104+16,,16))+SUMPRODUCT(OFFSET(Data!K$1,$G104+32,,16),OFFSET(Data!K$1,$G104+48,,16)))/(SUMPRODUCT(OFFSET(Data!K$1,$G104,,16),OFFSET(Data!K$1,$G104,,16))+SUMPRODUCT(OFFSET(Data!K$1,$G104+32,,16),OFFSET(Data!K$1,$G104+32,,16))),"")</f>
        <v/>
      </c>
      <c r="L104" s="301" t="str">
        <f ca="1">IF($F104&gt;1,(SUMPRODUCT(OFFSET(Data!L$1,$G104,,16),OFFSET(Data!L$1,$G104+16,,16))+SUMPRODUCT(OFFSET(Data!L$1,$G104+32,,16),OFFSET(Data!L$1,$G104+48,,16)))/(SUMPRODUCT(OFFSET(Data!L$1,$G104,,16),OFFSET(Data!L$1,$G104,,16))+SUMPRODUCT(OFFSET(Data!L$1,$G104+32,,16),OFFSET(Data!L$1,$G104+32,,16))),"")</f>
        <v/>
      </c>
      <c r="M104" s="301">
        <f t="shared" ca="1" si="8"/>
        <v>0</v>
      </c>
      <c r="N104" t="str">
        <f ca="1">IF($F104&gt;2,SUMPRODUCT(OFFSET(Data!$H$1,$G104+32,,32),OFFSET(Data!$H$1,$G104+64,,32)),"")</f>
        <v/>
      </c>
      <c r="O104" t="str">
        <f ca="1">IF($F104&gt;2,SUMPRODUCT(OFFSET(Data!$H$1,$G104,,32),OFFSET(Data!$H$1,$G104+64,,32)),"")</f>
        <v/>
      </c>
      <c r="P104" s="350" t="str">
        <f ca="1">IF($F104&gt;1,INDEX(LINEST(OFFSET(Data!H$1,$G104,,16),OFFSET(Data!H$1,$G104+16,,16),1,1),3,1),"")</f>
        <v/>
      </c>
      <c r="Q104" s="350" t="str">
        <f ca="1">IF($F104&gt;1,INDEX(LINEST(OFFSET(Data!I$1,$G104,,16),OFFSET(Data!I$1,$G104+16,,16),1,1),3,1),"")</f>
        <v/>
      </c>
      <c r="R104" s="350" t="str">
        <f ca="1">IF($F104&gt;1,INDEX(LINEST(OFFSET(Data!J$1,$G104,,16),OFFSET(Data!J$1,$G104+16,,16),1,1),3,1),"")</f>
        <v/>
      </c>
      <c r="S104" s="350" t="str">
        <f ca="1">IF($F104&gt;1,INDEX(LINEST(OFFSET(Data!K$1,$G104,,16),OFFSET(Data!K$1,$G104+16,,16),1,1),3,1),"")</f>
        <v/>
      </c>
      <c r="T104" s="350" t="str">
        <f ca="1">IF($F104&gt;1,INDEX(LINEST(OFFSET(Data!L$1,$G104,,16),OFFSET(Data!L$1,$G104+16,,16),1,1),3,1),"")</f>
        <v/>
      </c>
      <c r="U104" s="348" t="str">
        <f t="shared" si="10"/>
        <v/>
      </c>
      <c r="V104" s="347" t="str">
        <f>IF(ISERROR(VLOOKUP($C104,Dates!$A:$C,1,FALSE)),"",VLOOKUP($C104,Dates!$A:$C,MATCH(V$1,Dates!$A$1:$C$1,0),FALSE))</f>
        <v/>
      </c>
      <c r="W104" s="347" t="str">
        <f>IF(ISERROR(VLOOKUP($C104,Dates!$A:$C,1,FALSE)),"",VLOOKUP($C104,Dates!$A:$C,MATCH(W$1,Dates!$A$1:$C$1,0),FALSE))</f>
        <v/>
      </c>
      <c r="X104" s="347"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301" t="str">
        <f ca="1">IF($F105&gt;1,(SUMPRODUCT(OFFSET(Data!H$1,$G105,,16),OFFSET(Data!H$1,$G105+16,,16))+SUMPRODUCT(OFFSET(Data!H$1,$G105+32,,16),OFFSET(Data!H$1,$G105+48,,16)))/(SUMPRODUCT(OFFSET(Data!H$1,$G105,,16),OFFSET(Data!H$1,$G105,,16))+SUMPRODUCT(OFFSET(Data!H$1,$G105+32,,16),OFFSET(Data!H$1,$G105+32,,16))),"")</f>
        <v/>
      </c>
      <c r="I105" s="301" t="str">
        <f ca="1">IF($F105&gt;1,(SUMPRODUCT(OFFSET(Data!I$1,$G105,,16),OFFSET(Data!I$1,$G105+16,,16))+SUMPRODUCT(OFFSET(Data!I$1,$G105+32,,16),OFFSET(Data!I$1,$G105+48,,16)))/(SUMPRODUCT(OFFSET(Data!I$1,$G105,,16),OFFSET(Data!I$1,$G105,,16))+SUMPRODUCT(OFFSET(Data!I$1,$G105+32,,16),OFFSET(Data!I$1,$G105+32,,16))),"")</f>
        <v/>
      </c>
      <c r="J105" s="301" t="str">
        <f ca="1">IF($F105&gt;1,(SUMPRODUCT(OFFSET(Data!J$1,$G105,,16),OFFSET(Data!J$1,$G105+16,,16))+SUMPRODUCT(OFFSET(Data!J$1,$G105+32,,16),OFFSET(Data!J$1,$G105+48,,16)))/(SUMPRODUCT(OFFSET(Data!J$1,$G105,,16),OFFSET(Data!J$1,$G105,,16))+SUMPRODUCT(OFFSET(Data!J$1,$G105+32,,16),OFFSET(Data!J$1,$G105+32,,16))),"")</f>
        <v/>
      </c>
      <c r="K105" s="301" t="str">
        <f ca="1">IF($F105&gt;1,(SUMPRODUCT(OFFSET(Data!K$1,$G105,,16),OFFSET(Data!K$1,$G105+16,,16))+SUMPRODUCT(OFFSET(Data!K$1,$G105+32,,16),OFFSET(Data!K$1,$G105+48,,16)))/(SUMPRODUCT(OFFSET(Data!K$1,$G105,,16),OFFSET(Data!K$1,$G105,,16))+SUMPRODUCT(OFFSET(Data!K$1,$G105+32,,16),OFFSET(Data!K$1,$G105+32,,16))),"")</f>
        <v/>
      </c>
      <c r="L105" s="301" t="str">
        <f ca="1">IF($F105&gt;1,(SUMPRODUCT(OFFSET(Data!L$1,$G105,,16),OFFSET(Data!L$1,$G105+16,,16))+SUMPRODUCT(OFFSET(Data!L$1,$G105+32,,16),OFFSET(Data!L$1,$G105+48,,16)))/(SUMPRODUCT(OFFSET(Data!L$1,$G105,,16),OFFSET(Data!L$1,$G105,,16))+SUMPRODUCT(OFFSET(Data!L$1,$G105+32,,16),OFFSET(Data!L$1,$G105+32,,16))),"")</f>
        <v/>
      </c>
      <c r="M105" s="301">
        <f t="shared" ca="1" si="8"/>
        <v>0</v>
      </c>
      <c r="N105" t="str">
        <f ca="1">IF($F105&gt;2,SUMPRODUCT(OFFSET(Data!$H$1,$G105+32,,32),OFFSET(Data!$H$1,$G105+64,,32)),"")</f>
        <v/>
      </c>
      <c r="O105" t="str">
        <f ca="1">IF($F105&gt;2,SUMPRODUCT(OFFSET(Data!$H$1,$G105,,32),OFFSET(Data!$H$1,$G105+64,,32)),"")</f>
        <v/>
      </c>
      <c r="P105" s="350" t="str">
        <f ca="1">IF($F105&gt;1,INDEX(LINEST(OFFSET(Data!H$1,$G105,,16),OFFSET(Data!H$1,$G105+16,,16),1,1),3,1),"")</f>
        <v/>
      </c>
      <c r="Q105" s="350" t="str">
        <f ca="1">IF($F105&gt;1,INDEX(LINEST(OFFSET(Data!I$1,$G105,,16),OFFSET(Data!I$1,$G105+16,,16),1,1),3,1),"")</f>
        <v/>
      </c>
      <c r="R105" s="350" t="str">
        <f ca="1">IF($F105&gt;1,INDEX(LINEST(OFFSET(Data!J$1,$G105,,16),OFFSET(Data!J$1,$G105+16,,16),1,1),3,1),"")</f>
        <v/>
      </c>
      <c r="S105" s="350" t="str">
        <f ca="1">IF($F105&gt;1,INDEX(LINEST(OFFSET(Data!K$1,$G105,,16),OFFSET(Data!K$1,$G105+16,,16),1,1),3,1),"")</f>
        <v/>
      </c>
      <c r="T105" s="350" t="str">
        <f ca="1">IF($F105&gt;1,INDEX(LINEST(OFFSET(Data!L$1,$G105,,16),OFFSET(Data!L$1,$G105+16,,16),1,1),3,1),"")</f>
        <v/>
      </c>
      <c r="U105" s="348" t="str">
        <f t="shared" si="10"/>
        <v/>
      </c>
      <c r="V105" s="347" t="str">
        <f>IF(ISERROR(VLOOKUP($C105,Dates!$A:$C,1,FALSE)),"",VLOOKUP($C105,Dates!$A:$C,MATCH(V$1,Dates!$A$1:$C$1,0),FALSE))</f>
        <v/>
      </c>
      <c r="W105" s="347" t="str">
        <f>IF(ISERROR(VLOOKUP($C105,Dates!$A:$C,1,FALSE)),"",VLOOKUP($C105,Dates!$A:$C,MATCH(W$1,Dates!$A$1:$C$1,0),FALSE))</f>
        <v/>
      </c>
      <c r="X105" s="347"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301" t="str">
        <f ca="1">IF($F106&gt;1,(SUMPRODUCT(OFFSET(Data!H$1,$G106,,16),OFFSET(Data!H$1,$G106+16,,16))+SUMPRODUCT(OFFSET(Data!H$1,$G106+32,,16),OFFSET(Data!H$1,$G106+48,,16)))/(SUMPRODUCT(OFFSET(Data!H$1,$G106,,16),OFFSET(Data!H$1,$G106,,16))+SUMPRODUCT(OFFSET(Data!H$1,$G106+32,,16),OFFSET(Data!H$1,$G106+32,,16))),"")</f>
        <v/>
      </c>
      <c r="I106" s="301" t="str">
        <f ca="1">IF($F106&gt;1,(SUMPRODUCT(OFFSET(Data!I$1,$G106,,16),OFFSET(Data!I$1,$G106+16,,16))+SUMPRODUCT(OFFSET(Data!I$1,$G106+32,,16),OFFSET(Data!I$1,$G106+48,,16)))/(SUMPRODUCT(OFFSET(Data!I$1,$G106,,16),OFFSET(Data!I$1,$G106,,16))+SUMPRODUCT(OFFSET(Data!I$1,$G106+32,,16),OFFSET(Data!I$1,$G106+32,,16))),"")</f>
        <v/>
      </c>
      <c r="J106" s="301" t="str">
        <f ca="1">IF($F106&gt;1,(SUMPRODUCT(OFFSET(Data!J$1,$G106,,16),OFFSET(Data!J$1,$G106+16,,16))+SUMPRODUCT(OFFSET(Data!J$1,$G106+32,,16),OFFSET(Data!J$1,$G106+48,,16)))/(SUMPRODUCT(OFFSET(Data!J$1,$G106,,16),OFFSET(Data!J$1,$G106,,16))+SUMPRODUCT(OFFSET(Data!J$1,$G106+32,,16),OFFSET(Data!J$1,$G106+32,,16))),"")</f>
        <v/>
      </c>
      <c r="K106" s="301" t="str">
        <f ca="1">IF($F106&gt;1,(SUMPRODUCT(OFFSET(Data!K$1,$G106,,16),OFFSET(Data!K$1,$G106+16,,16))+SUMPRODUCT(OFFSET(Data!K$1,$G106+32,,16),OFFSET(Data!K$1,$G106+48,,16)))/(SUMPRODUCT(OFFSET(Data!K$1,$G106,,16),OFFSET(Data!K$1,$G106,,16))+SUMPRODUCT(OFFSET(Data!K$1,$G106+32,,16),OFFSET(Data!K$1,$G106+32,,16))),"")</f>
        <v/>
      </c>
      <c r="L106" s="301" t="str">
        <f ca="1">IF($F106&gt;1,(SUMPRODUCT(OFFSET(Data!L$1,$G106,,16),OFFSET(Data!L$1,$G106+16,,16))+SUMPRODUCT(OFFSET(Data!L$1,$G106+32,,16),OFFSET(Data!L$1,$G106+48,,16)))/(SUMPRODUCT(OFFSET(Data!L$1,$G106,,16),OFFSET(Data!L$1,$G106,,16))+SUMPRODUCT(OFFSET(Data!L$1,$G106+32,,16),OFFSET(Data!L$1,$G106+32,,16))),"")</f>
        <v/>
      </c>
      <c r="M106" s="301">
        <f t="shared" ca="1" si="8"/>
        <v>0</v>
      </c>
      <c r="N106" t="str">
        <f ca="1">IF($F106&gt;2,SUMPRODUCT(OFFSET(Data!$H$1,$G106+32,,32),OFFSET(Data!$H$1,$G106+64,,32)),"")</f>
        <v/>
      </c>
      <c r="O106" t="str">
        <f ca="1">IF($F106&gt;2,SUMPRODUCT(OFFSET(Data!$H$1,$G106,,32),OFFSET(Data!$H$1,$G106+64,,32)),"")</f>
        <v/>
      </c>
      <c r="P106" s="350" t="str">
        <f ca="1">IF($F106&gt;1,INDEX(LINEST(OFFSET(Data!H$1,$G106,,16),OFFSET(Data!H$1,$G106+16,,16),1,1),3,1),"")</f>
        <v/>
      </c>
      <c r="Q106" s="350" t="str">
        <f ca="1">IF($F106&gt;1,INDEX(LINEST(OFFSET(Data!I$1,$G106,,16),OFFSET(Data!I$1,$G106+16,,16),1,1),3,1),"")</f>
        <v/>
      </c>
      <c r="R106" s="350" t="str">
        <f ca="1">IF($F106&gt;1,INDEX(LINEST(OFFSET(Data!J$1,$G106,,16),OFFSET(Data!J$1,$G106+16,,16),1,1),3,1),"")</f>
        <v/>
      </c>
      <c r="S106" s="350" t="str">
        <f ca="1">IF($F106&gt;1,INDEX(LINEST(OFFSET(Data!K$1,$G106,,16),OFFSET(Data!K$1,$G106+16,,16),1,1),3,1),"")</f>
        <v/>
      </c>
      <c r="T106" s="350" t="str">
        <f ca="1">IF($F106&gt;1,INDEX(LINEST(OFFSET(Data!L$1,$G106,,16),OFFSET(Data!L$1,$G106+16,,16),1,1),3,1),"")</f>
        <v/>
      </c>
      <c r="U106" s="348" t="str">
        <f t="shared" si="10"/>
        <v/>
      </c>
      <c r="V106" s="347" t="str">
        <f>IF(ISERROR(VLOOKUP($C106,Dates!$A:$C,1,FALSE)),"",VLOOKUP($C106,Dates!$A:$C,MATCH(V$1,Dates!$A$1:$C$1,0),FALSE))</f>
        <v/>
      </c>
      <c r="W106" s="347" t="str">
        <f>IF(ISERROR(VLOOKUP($C106,Dates!$A:$C,1,FALSE)),"",VLOOKUP($C106,Dates!$A:$C,MATCH(W$1,Dates!$A$1:$C$1,0),FALSE))</f>
        <v/>
      </c>
      <c r="X106" s="347"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301" t="str">
        <f ca="1">IF($F107&gt;1,(SUMPRODUCT(OFFSET(Data!H$1,$G107,,16),OFFSET(Data!H$1,$G107+16,,16))+SUMPRODUCT(OFFSET(Data!H$1,$G107+32,,16),OFFSET(Data!H$1,$G107+48,,16)))/(SUMPRODUCT(OFFSET(Data!H$1,$G107,,16),OFFSET(Data!H$1,$G107,,16))+SUMPRODUCT(OFFSET(Data!H$1,$G107+32,,16),OFFSET(Data!H$1,$G107+32,,16))),"")</f>
        <v/>
      </c>
      <c r="I107" s="301" t="str">
        <f ca="1">IF($F107&gt;1,(SUMPRODUCT(OFFSET(Data!I$1,$G107,,16),OFFSET(Data!I$1,$G107+16,,16))+SUMPRODUCT(OFFSET(Data!I$1,$G107+32,,16),OFFSET(Data!I$1,$G107+48,,16)))/(SUMPRODUCT(OFFSET(Data!I$1,$G107,,16),OFFSET(Data!I$1,$G107,,16))+SUMPRODUCT(OFFSET(Data!I$1,$G107+32,,16),OFFSET(Data!I$1,$G107+32,,16))),"")</f>
        <v/>
      </c>
      <c r="J107" s="301" t="str">
        <f ca="1">IF($F107&gt;1,(SUMPRODUCT(OFFSET(Data!J$1,$G107,,16),OFFSET(Data!J$1,$G107+16,,16))+SUMPRODUCT(OFFSET(Data!J$1,$G107+32,,16),OFFSET(Data!J$1,$G107+48,,16)))/(SUMPRODUCT(OFFSET(Data!J$1,$G107,,16),OFFSET(Data!J$1,$G107,,16))+SUMPRODUCT(OFFSET(Data!J$1,$G107+32,,16),OFFSET(Data!J$1,$G107+32,,16))),"")</f>
        <v/>
      </c>
      <c r="K107" s="301" t="str">
        <f ca="1">IF($F107&gt;1,(SUMPRODUCT(OFFSET(Data!K$1,$G107,,16),OFFSET(Data!K$1,$G107+16,,16))+SUMPRODUCT(OFFSET(Data!K$1,$G107+32,,16),OFFSET(Data!K$1,$G107+48,,16)))/(SUMPRODUCT(OFFSET(Data!K$1,$G107,,16),OFFSET(Data!K$1,$G107,,16))+SUMPRODUCT(OFFSET(Data!K$1,$G107+32,,16),OFFSET(Data!K$1,$G107+32,,16))),"")</f>
        <v/>
      </c>
      <c r="L107" s="301" t="str">
        <f ca="1">IF($F107&gt;1,(SUMPRODUCT(OFFSET(Data!L$1,$G107,,16),OFFSET(Data!L$1,$G107+16,,16))+SUMPRODUCT(OFFSET(Data!L$1,$G107+32,,16),OFFSET(Data!L$1,$G107+48,,16)))/(SUMPRODUCT(OFFSET(Data!L$1,$G107,,16),OFFSET(Data!L$1,$G107,,16))+SUMPRODUCT(OFFSET(Data!L$1,$G107+32,,16),OFFSET(Data!L$1,$G107+32,,16))),"")</f>
        <v/>
      </c>
      <c r="M107" s="301">
        <f t="shared" ca="1" si="8"/>
        <v>0</v>
      </c>
      <c r="N107" t="str">
        <f ca="1">IF($F107&gt;2,SUMPRODUCT(OFFSET(Data!$H$1,$G107+32,,32),OFFSET(Data!$H$1,$G107+64,,32)),"")</f>
        <v/>
      </c>
      <c r="O107" t="str">
        <f ca="1">IF($F107&gt;2,SUMPRODUCT(OFFSET(Data!$H$1,$G107,,32),OFFSET(Data!$H$1,$G107+64,,32)),"")</f>
        <v/>
      </c>
      <c r="P107" s="350" t="str">
        <f ca="1">IF($F107&gt;1,INDEX(LINEST(OFFSET(Data!H$1,$G107,,16),OFFSET(Data!H$1,$G107+16,,16),1,1),3,1),"")</f>
        <v/>
      </c>
      <c r="Q107" s="350" t="str">
        <f ca="1">IF($F107&gt;1,INDEX(LINEST(OFFSET(Data!I$1,$G107,,16),OFFSET(Data!I$1,$G107+16,,16),1,1),3,1),"")</f>
        <v/>
      </c>
      <c r="R107" s="350" t="str">
        <f ca="1">IF($F107&gt;1,INDEX(LINEST(OFFSET(Data!J$1,$G107,,16),OFFSET(Data!J$1,$G107+16,,16),1,1),3,1),"")</f>
        <v/>
      </c>
      <c r="S107" s="350" t="str">
        <f ca="1">IF($F107&gt;1,INDEX(LINEST(OFFSET(Data!K$1,$G107,,16),OFFSET(Data!K$1,$G107+16,,16),1,1),3,1),"")</f>
        <v/>
      </c>
      <c r="T107" s="350" t="str">
        <f ca="1">IF($F107&gt;1,INDEX(LINEST(OFFSET(Data!L$1,$G107,,16),OFFSET(Data!L$1,$G107+16,,16),1,1),3,1),"")</f>
        <v/>
      </c>
      <c r="U107" s="348" t="str">
        <f t="shared" si="10"/>
        <v/>
      </c>
      <c r="V107" s="347" t="str">
        <f>IF(ISERROR(VLOOKUP($C107,Dates!$A:$C,1,FALSE)),"",VLOOKUP($C107,Dates!$A:$C,MATCH(V$1,Dates!$A$1:$C$1,0),FALSE))</f>
        <v/>
      </c>
      <c r="W107" s="347" t="str">
        <f>IF(ISERROR(VLOOKUP($C107,Dates!$A:$C,1,FALSE)),"",VLOOKUP($C107,Dates!$A:$C,MATCH(W$1,Dates!$A$1:$C$1,0),FALSE))</f>
        <v/>
      </c>
      <c r="X107" s="347"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301" t="str">
        <f ca="1">IF($F108&gt;1,(SUMPRODUCT(OFFSET(Data!H$1,$G108,,16),OFFSET(Data!H$1,$G108+16,,16))+SUMPRODUCT(OFFSET(Data!H$1,$G108+32,,16),OFFSET(Data!H$1,$G108+48,,16)))/(SUMPRODUCT(OFFSET(Data!H$1,$G108,,16),OFFSET(Data!H$1,$G108,,16))+SUMPRODUCT(OFFSET(Data!H$1,$G108+32,,16),OFFSET(Data!H$1,$G108+32,,16))),"")</f>
        <v/>
      </c>
      <c r="I108" s="301" t="str">
        <f ca="1">IF($F108&gt;1,(SUMPRODUCT(OFFSET(Data!I$1,$G108,,16),OFFSET(Data!I$1,$G108+16,,16))+SUMPRODUCT(OFFSET(Data!I$1,$G108+32,,16),OFFSET(Data!I$1,$G108+48,,16)))/(SUMPRODUCT(OFFSET(Data!I$1,$G108,,16),OFFSET(Data!I$1,$G108,,16))+SUMPRODUCT(OFFSET(Data!I$1,$G108+32,,16),OFFSET(Data!I$1,$G108+32,,16))),"")</f>
        <v/>
      </c>
      <c r="J108" s="301" t="str">
        <f ca="1">IF($F108&gt;1,(SUMPRODUCT(OFFSET(Data!J$1,$G108,,16),OFFSET(Data!J$1,$G108+16,,16))+SUMPRODUCT(OFFSET(Data!J$1,$G108+32,,16),OFFSET(Data!J$1,$G108+48,,16)))/(SUMPRODUCT(OFFSET(Data!J$1,$G108,,16),OFFSET(Data!J$1,$G108,,16))+SUMPRODUCT(OFFSET(Data!J$1,$G108+32,,16),OFFSET(Data!J$1,$G108+32,,16))),"")</f>
        <v/>
      </c>
      <c r="K108" s="301" t="str">
        <f ca="1">IF($F108&gt;1,(SUMPRODUCT(OFFSET(Data!K$1,$G108,,16),OFFSET(Data!K$1,$G108+16,,16))+SUMPRODUCT(OFFSET(Data!K$1,$G108+32,,16),OFFSET(Data!K$1,$G108+48,,16)))/(SUMPRODUCT(OFFSET(Data!K$1,$G108,,16),OFFSET(Data!K$1,$G108,,16))+SUMPRODUCT(OFFSET(Data!K$1,$G108+32,,16),OFFSET(Data!K$1,$G108+32,,16))),"")</f>
        <v/>
      </c>
      <c r="L108" s="301" t="str">
        <f ca="1">IF($F108&gt;1,(SUMPRODUCT(OFFSET(Data!L$1,$G108,,16),OFFSET(Data!L$1,$G108+16,,16))+SUMPRODUCT(OFFSET(Data!L$1,$G108+32,,16),OFFSET(Data!L$1,$G108+48,,16)))/(SUMPRODUCT(OFFSET(Data!L$1,$G108,,16),OFFSET(Data!L$1,$G108,,16))+SUMPRODUCT(OFFSET(Data!L$1,$G108+32,,16),OFFSET(Data!L$1,$G108+32,,16))),"")</f>
        <v/>
      </c>
      <c r="M108" s="301">
        <f t="shared" ca="1" si="8"/>
        <v>0</v>
      </c>
      <c r="N108" t="str">
        <f ca="1">IF($F108&gt;2,SUMPRODUCT(OFFSET(Data!$H$1,$G108+32,,32),OFFSET(Data!$H$1,$G108+64,,32)),"")</f>
        <v/>
      </c>
      <c r="O108" t="str">
        <f ca="1">IF($F108&gt;2,SUMPRODUCT(OFFSET(Data!$H$1,$G108,,32),OFFSET(Data!$H$1,$G108+64,,32)),"")</f>
        <v/>
      </c>
      <c r="P108" s="350" t="str">
        <f ca="1">IF($F108&gt;1,INDEX(LINEST(OFFSET(Data!H$1,$G108,,16),OFFSET(Data!H$1,$G108+16,,16),1,1),3,1),"")</f>
        <v/>
      </c>
      <c r="Q108" s="350" t="str">
        <f ca="1">IF($F108&gt;1,INDEX(LINEST(OFFSET(Data!I$1,$G108,,16),OFFSET(Data!I$1,$G108+16,,16),1,1),3,1),"")</f>
        <v/>
      </c>
      <c r="R108" s="350" t="str">
        <f ca="1">IF($F108&gt;1,INDEX(LINEST(OFFSET(Data!J$1,$G108,,16),OFFSET(Data!J$1,$G108+16,,16),1,1),3,1),"")</f>
        <v/>
      </c>
      <c r="S108" s="350" t="str">
        <f ca="1">IF($F108&gt;1,INDEX(LINEST(OFFSET(Data!K$1,$G108,,16),OFFSET(Data!K$1,$G108+16,,16),1,1),3,1),"")</f>
        <v/>
      </c>
      <c r="T108" s="350" t="str">
        <f ca="1">IF($F108&gt;1,INDEX(LINEST(OFFSET(Data!L$1,$G108,,16),OFFSET(Data!L$1,$G108+16,,16),1,1),3,1),"")</f>
        <v/>
      </c>
      <c r="U108" s="348" t="str">
        <f t="shared" si="10"/>
        <v/>
      </c>
      <c r="V108" s="347" t="str">
        <f>IF(ISERROR(VLOOKUP($C108,Dates!$A:$C,1,FALSE)),"",VLOOKUP($C108,Dates!$A:$C,MATCH(V$1,Dates!$A$1:$C$1,0),FALSE))</f>
        <v/>
      </c>
      <c r="W108" s="347" t="str">
        <f>IF(ISERROR(VLOOKUP($C108,Dates!$A:$C,1,FALSE)),"",VLOOKUP($C108,Dates!$A:$C,MATCH(W$1,Dates!$A$1:$C$1,0),FALSE))</f>
        <v/>
      </c>
      <c r="X108" s="347"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301" t="str">
        <f ca="1">IF($F109&gt;1,(SUMPRODUCT(OFFSET(Data!H$1,$G109,,16),OFFSET(Data!H$1,$G109+16,,16))+SUMPRODUCT(OFFSET(Data!H$1,$G109+32,,16),OFFSET(Data!H$1,$G109+48,,16)))/(SUMPRODUCT(OFFSET(Data!H$1,$G109,,16),OFFSET(Data!H$1,$G109,,16))+SUMPRODUCT(OFFSET(Data!H$1,$G109+32,,16),OFFSET(Data!H$1,$G109+32,,16))),"")</f>
        <v/>
      </c>
      <c r="I109" s="301" t="str">
        <f ca="1">IF($F109&gt;1,(SUMPRODUCT(OFFSET(Data!I$1,$G109,,16),OFFSET(Data!I$1,$G109+16,,16))+SUMPRODUCT(OFFSET(Data!I$1,$G109+32,,16),OFFSET(Data!I$1,$G109+48,,16)))/(SUMPRODUCT(OFFSET(Data!I$1,$G109,,16),OFFSET(Data!I$1,$G109,,16))+SUMPRODUCT(OFFSET(Data!I$1,$G109+32,,16),OFFSET(Data!I$1,$G109+32,,16))),"")</f>
        <v/>
      </c>
      <c r="J109" s="301" t="str">
        <f ca="1">IF($F109&gt;1,(SUMPRODUCT(OFFSET(Data!J$1,$G109,,16),OFFSET(Data!J$1,$G109+16,,16))+SUMPRODUCT(OFFSET(Data!J$1,$G109+32,,16),OFFSET(Data!J$1,$G109+48,,16)))/(SUMPRODUCT(OFFSET(Data!J$1,$G109,,16),OFFSET(Data!J$1,$G109,,16))+SUMPRODUCT(OFFSET(Data!J$1,$G109+32,,16),OFFSET(Data!J$1,$G109+32,,16))),"")</f>
        <v/>
      </c>
      <c r="K109" s="301" t="str">
        <f ca="1">IF($F109&gt;1,(SUMPRODUCT(OFFSET(Data!K$1,$G109,,16),OFFSET(Data!K$1,$G109+16,,16))+SUMPRODUCT(OFFSET(Data!K$1,$G109+32,,16),OFFSET(Data!K$1,$G109+48,,16)))/(SUMPRODUCT(OFFSET(Data!K$1,$G109,,16),OFFSET(Data!K$1,$G109,,16))+SUMPRODUCT(OFFSET(Data!K$1,$G109+32,,16),OFFSET(Data!K$1,$G109+32,,16))),"")</f>
        <v/>
      </c>
      <c r="L109" s="301" t="str">
        <f ca="1">IF($F109&gt;1,(SUMPRODUCT(OFFSET(Data!L$1,$G109,,16),OFFSET(Data!L$1,$G109+16,,16))+SUMPRODUCT(OFFSET(Data!L$1,$G109+32,,16),OFFSET(Data!L$1,$G109+48,,16)))/(SUMPRODUCT(OFFSET(Data!L$1,$G109,,16),OFFSET(Data!L$1,$G109,,16))+SUMPRODUCT(OFFSET(Data!L$1,$G109+32,,16),OFFSET(Data!L$1,$G109+32,,16))),"")</f>
        <v/>
      </c>
      <c r="M109" s="301">
        <f t="shared" ca="1" si="8"/>
        <v>0</v>
      </c>
      <c r="N109" t="str">
        <f ca="1">IF($F109&gt;2,SUMPRODUCT(OFFSET(Data!$H$1,$G109+32,,32),OFFSET(Data!$H$1,$G109+64,,32)),"")</f>
        <v/>
      </c>
      <c r="O109" t="str">
        <f ca="1">IF($F109&gt;2,SUMPRODUCT(OFFSET(Data!$H$1,$G109,,32),OFFSET(Data!$H$1,$G109+64,,32)),"")</f>
        <v/>
      </c>
      <c r="P109" s="350" t="str">
        <f ca="1">IF($F109&gt;1,INDEX(LINEST(OFFSET(Data!H$1,$G109,,16),OFFSET(Data!H$1,$G109+16,,16),1,1),3,1),"")</f>
        <v/>
      </c>
      <c r="Q109" s="350" t="str">
        <f ca="1">IF($F109&gt;1,INDEX(LINEST(OFFSET(Data!I$1,$G109,,16),OFFSET(Data!I$1,$G109+16,,16),1,1),3,1),"")</f>
        <v/>
      </c>
      <c r="R109" s="350" t="str">
        <f ca="1">IF($F109&gt;1,INDEX(LINEST(OFFSET(Data!J$1,$G109,,16),OFFSET(Data!J$1,$G109+16,,16),1,1),3,1),"")</f>
        <v/>
      </c>
      <c r="S109" s="350" t="str">
        <f ca="1">IF($F109&gt;1,INDEX(LINEST(OFFSET(Data!K$1,$G109,,16),OFFSET(Data!K$1,$G109+16,,16),1,1),3,1),"")</f>
        <v/>
      </c>
      <c r="T109" s="350" t="str">
        <f ca="1">IF($F109&gt;1,INDEX(LINEST(OFFSET(Data!L$1,$G109,,16),OFFSET(Data!L$1,$G109+16,,16),1,1),3,1),"")</f>
        <v/>
      </c>
      <c r="U109" s="348" t="str">
        <f t="shared" si="10"/>
        <v/>
      </c>
      <c r="V109" s="347" t="str">
        <f>IF(ISERROR(VLOOKUP($C109,Dates!$A:$C,1,FALSE)),"",VLOOKUP($C109,Dates!$A:$C,MATCH(V$1,Dates!$A$1:$C$1,0),FALSE))</f>
        <v/>
      </c>
      <c r="W109" s="347" t="str">
        <f>IF(ISERROR(VLOOKUP($C109,Dates!$A:$C,1,FALSE)),"",VLOOKUP($C109,Dates!$A:$C,MATCH(W$1,Dates!$A$1:$C$1,0),FALSE))</f>
        <v/>
      </c>
      <c r="X109" s="347"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301" t="str">
        <f ca="1">IF($F110&gt;1,(SUMPRODUCT(OFFSET(Data!H$1,$G110,,16),OFFSET(Data!H$1,$G110+16,,16))+SUMPRODUCT(OFFSET(Data!H$1,$G110+32,,16),OFFSET(Data!H$1,$G110+48,,16)))/(SUMPRODUCT(OFFSET(Data!H$1,$G110,,16),OFFSET(Data!H$1,$G110,,16))+SUMPRODUCT(OFFSET(Data!H$1,$G110+32,,16),OFFSET(Data!H$1,$G110+32,,16))),"")</f>
        <v/>
      </c>
      <c r="I110" s="301" t="str">
        <f ca="1">IF($F110&gt;1,(SUMPRODUCT(OFFSET(Data!I$1,$G110,,16),OFFSET(Data!I$1,$G110+16,,16))+SUMPRODUCT(OFFSET(Data!I$1,$G110+32,,16),OFFSET(Data!I$1,$G110+48,,16)))/(SUMPRODUCT(OFFSET(Data!I$1,$G110,,16),OFFSET(Data!I$1,$G110,,16))+SUMPRODUCT(OFFSET(Data!I$1,$G110+32,,16),OFFSET(Data!I$1,$G110+32,,16))),"")</f>
        <v/>
      </c>
      <c r="J110" s="301" t="str">
        <f ca="1">IF($F110&gt;1,(SUMPRODUCT(OFFSET(Data!J$1,$G110,,16),OFFSET(Data!J$1,$G110+16,,16))+SUMPRODUCT(OFFSET(Data!J$1,$G110+32,,16),OFFSET(Data!J$1,$G110+48,,16)))/(SUMPRODUCT(OFFSET(Data!J$1,$G110,,16),OFFSET(Data!J$1,$G110,,16))+SUMPRODUCT(OFFSET(Data!J$1,$G110+32,,16),OFFSET(Data!J$1,$G110+32,,16))),"")</f>
        <v/>
      </c>
      <c r="K110" s="301" t="str">
        <f ca="1">IF($F110&gt;1,(SUMPRODUCT(OFFSET(Data!K$1,$G110,,16),OFFSET(Data!K$1,$G110+16,,16))+SUMPRODUCT(OFFSET(Data!K$1,$G110+32,,16),OFFSET(Data!K$1,$G110+48,,16)))/(SUMPRODUCT(OFFSET(Data!K$1,$G110,,16),OFFSET(Data!K$1,$G110,,16))+SUMPRODUCT(OFFSET(Data!K$1,$G110+32,,16),OFFSET(Data!K$1,$G110+32,,16))),"")</f>
        <v/>
      </c>
      <c r="L110" s="301" t="str">
        <f ca="1">IF($F110&gt;1,(SUMPRODUCT(OFFSET(Data!L$1,$G110,,16),OFFSET(Data!L$1,$G110+16,,16))+SUMPRODUCT(OFFSET(Data!L$1,$G110+32,,16),OFFSET(Data!L$1,$G110+48,,16)))/(SUMPRODUCT(OFFSET(Data!L$1,$G110,,16),OFFSET(Data!L$1,$G110,,16))+SUMPRODUCT(OFFSET(Data!L$1,$G110+32,,16),OFFSET(Data!L$1,$G110+32,,16))),"")</f>
        <v/>
      </c>
      <c r="M110" s="301">
        <f t="shared" ca="1" si="8"/>
        <v>0</v>
      </c>
      <c r="N110" t="str">
        <f ca="1">IF($F110&gt;2,SUMPRODUCT(OFFSET(Data!$H$1,$G110+32,,32),OFFSET(Data!$H$1,$G110+64,,32)),"")</f>
        <v/>
      </c>
      <c r="O110" t="str">
        <f ca="1">IF($F110&gt;2,SUMPRODUCT(OFFSET(Data!$H$1,$G110,,32),OFFSET(Data!$H$1,$G110+64,,32)),"")</f>
        <v/>
      </c>
      <c r="P110" s="350" t="str">
        <f ca="1">IF($F110&gt;1,INDEX(LINEST(OFFSET(Data!H$1,$G110,,16),OFFSET(Data!H$1,$G110+16,,16),1,1),3,1),"")</f>
        <v/>
      </c>
      <c r="Q110" s="350" t="str">
        <f ca="1">IF($F110&gt;1,INDEX(LINEST(OFFSET(Data!I$1,$G110,,16),OFFSET(Data!I$1,$G110+16,,16),1,1),3,1),"")</f>
        <v/>
      </c>
      <c r="R110" s="350" t="str">
        <f ca="1">IF($F110&gt;1,INDEX(LINEST(OFFSET(Data!J$1,$G110,,16),OFFSET(Data!J$1,$G110+16,,16),1,1),3,1),"")</f>
        <v/>
      </c>
      <c r="S110" s="350" t="str">
        <f ca="1">IF($F110&gt;1,INDEX(LINEST(OFFSET(Data!K$1,$G110,,16),OFFSET(Data!K$1,$G110+16,,16),1,1),3,1),"")</f>
        <v/>
      </c>
      <c r="T110" s="350" t="str">
        <f ca="1">IF($F110&gt;1,INDEX(LINEST(OFFSET(Data!L$1,$G110,,16),OFFSET(Data!L$1,$G110+16,,16),1,1),3,1),"")</f>
        <v/>
      </c>
      <c r="U110" s="348" t="str">
        <f t="shared" si="10"/>
        <v/>
      </c>
      <c r="V110" s="347" t="str">
        <f>IF(ISERROR(VLOOKUP($C110,Dates!$A:$C,1,FALSE)),"",VLOOKUP($C110,Dates!$A:$C,MATCH(V$1,Dates!$A$1:$C$1,0),FALSE))</f>
        <v/>
      </c>
      <c r="W110" s="347" t="str">
        <f>IF(ISERROR(VLOOKUP($C110,Dates!$A:$C,1,FALSE)),"",VLOOKUP($C110,Dates!$A:$C,MATCH(W$1,Dates!$A$1:$C$1,0),FALSE))</f>
        <v/>
      </c>
      <c r="X110" s="347"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301" t="str">
        <f ca="1">IF($F111&gt;1,(SUMPRODUCT(OFFSET(Data!H$1,$G111,,16),OFFSET(Data!H$1,$G111+16,,16))+SUMPRODUCT(OFFSET(Data!H$1,$G111+32,,16),OFFSET(Data!H$1,$G111+48,,16)))/(SUMPRODUCT(OFFSET(Data!H$1,$G111,,16),OFFSET(Data!H$1,$G111,,16))+SUMPRODUCT(OFFSET(Data!H$1,$G111+32,,16),OFFSET(Data!H$1,$G111+32,,16))),"")</f>
        <v/>
      </c>
      <c r="I111" s="301" t="str">
        <f ca="1">IF($F111&gt;1,(SUMPRODUCT(OFFSET(Data!I$1,$G111,,16),OFFSET(Data!I$1,$G111+16,,16))+SUMPRODUCT(OFFSET(Data!I$1,$G111+32,,16),OFFSET(Data!I$1,$G111+48,,16)))/(SUMPRODUCT(OFFSET(Data!I$1,$G111,,16),OFFSET(Data!I$1,$G111,,16))+SUMPRODUCT(OFFSET(Data!I$1,$G111+32,,16),OFFSET(Data!I$1,$G111+32,,16))),"")</f>
        <v/>
      </c>
      <c r="J111" s="301" t="str">
        <f ca="1">IF($F111&gt;1,(SUMPRODUCT(OFFSET(Data!J$1,$G111,,16),OFFSET(Data!J$1,$G111+16,,16))+SUMPRODUCT(OFFSET(Data!J$1,$G111+32,,16),OFFSET(Data!J$1,$G111+48,,16)))/(SUMPRODUCT(OFFSET(Data!J$1,$G111,,16),OFFSET(Data!J$1,$G111,,16))+SUMPRODUCT(OFFSET(Data!J$1,$G111+32,,16),OFFSET(Data!J$1,$G111+32,,16))),"")</f>
        <v/>
      </c>
      <c r="K111" s="301" t="str">
        <f ca="1">IF($F111&gt;1,(SUMPRODUCT(OFFSET(Data!K$1,$G111,,16),OFFSET(Data!K$1,$G111+16,,16))+SUMPRODUCT(OFFSET(Data!K$1,$G111+32,,16),OFFSET(Data!K$1,$G111+48,,16)))/(SUMPRODUCT(OFFSET(Data!K$1,$G111,,16),OFFSET(Data!K$1,$G111,,16))+SUMPRODUCT(OFFSET(Data!K$1,$G111+32,,16),OFFSET(Data!K$1,$G111+32,,16))),"")</f>
        <v/>
      </c>
      <c r="L111" s="301" t="str">
        <f ca="1">IF($F111&gt;1,(SUMPRODUCT(OFFSET(Data!L$1,$G111,,16),OFFSET(Data!L$1,$G111+16,,16))+SUMPRODUCT(OFFSET(Data!L$1,$G111+32,,16),OFFSET(Data!L$1,$G111+48,,16)))/(SUMPRODUCT(OFFSET(Data!L$1,$G111,,16),OFFSET(Data!L$1,$G111,,16))+SUMPRODUCT(OFFSET(Data!L$1,$G111+32,,16),OFFSET(Data!L$1,$G111+32,,16))),"")</f>
        <v/>
      </c>
      <c r="M111" s="301">
        <f t="shared" ca="1" si="8"/>
        <v>0</v>
      </c>
      <c r="N111" t="str">
        <f ca="1">IF($F111&gt;2,SUMPRODUCT(OFFSET(Data!$H$1,$G111+32,,32),OFFSET(Data!$H$1,$G111+64,,32)),"")</f>
        <v/>
      </c>
      <c r="O111" t="str">
        <f ca="1">IF($F111&gt;2,SUMPRODUCT(OFFSET(Data!$H$1,$G111,,32),OFFSET(Data!$H$1,$G111+64,,32)),"")</f>
        <v/>
      </c>
      <c r="P111" s="350" t="str">
        <f ca="1">IF($F111&gt;1,INDEX(LINEST(OFFSET(Data!H$1,$G111,,16),OFFSET(Data!H$1,$G111+16,,16),1,1),3,1),"")</f>
        <v/>
      </c>
      <c r="Q111" s="350" t="str">
        <f ca="1">IF($F111&gt;1,INDEX(LINEST(OFFSET(Data!I$1,$G111,,16),OFFSET(Data!I$1,$G111+16,,16),1,1),3,1),"")</f>
        <v/>
      </c>
      <c r="R111" s="350" t="str">
        <f ca="1">IF($F111&gt;1,INDEX(LINEST(OFFSET(Data!J$1,$G111,,16),OFFSET(Data!J$1,$G111+16,,16),1,1),3,1),"")</f>
        <v/>
      </c>
      <c r="S111" s="350" t="str">
        <f ca="1">IF($F111&gt;1,INDEX(LINEST(OFFSET(Data!K$1,$G111,,16),OFFSET(Data!K$1,$G111+16,,16),1,1),3,1),"")</f>
        <v/>
      </c>
      <c r="T111" s="350" t="str">
        <f ca="1">IF($F111&gt;1,INDEX(LINEST(OFFSET(Data!L$1,$G111,,16),OFFSET(Data!L$1,$G111+16,,16),1,1),3,1),"")</f>
        <v/>
      </c>
      <c r="U111" s="348" t="str">
        <f t="shared" si="10"/>
        <v/>
      </c>
      <c r="V111" s="347" t="str">
        <f>IF(ISERROR(VLOOKUP($C111,Dates!$A:$C,1,FALSE)),"",VLOOKUP($C111,Dates!$A:$C,MATCH(V$1,Dates!$A$1:$C$1,0),FALSE))</f>
        <v/>
      </c>
      <c r="W111" s="347" t="str">
        <f>IF(ISERROR(VLOOKUP($C111,Dates!$A:$C,1,FALSE)),"",VLOOKUP($C111,Dates!$A:$C,MATCH(W$1,Dates!$A$1:$C$1,0),FALSE))</f>
        <v/>
      </c>
      <c r="X111" s="347"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301" t="str">
        <f ca="1">IF($F112&gt;1,(SUMPRODUCT(OFFSET(Data!H$1,$G112,,16),OFFSET(Data!H$1,$G112+16,,16))+SUMPRODUCT(OFFSET(Data!H$1,$G112+32,,16),OFFSET(Data!H$1,$G112+48,,16)))/(SUMPRODUCT(OFFSET(Data!H$1,$G112,,16),OFFSET(Data!H$1,$G112,,16))+SUMPRODUCT(OFFSET(Data!H$1,$G112+32,,16),OFFSET(Data!H$1,$G112+32,,16))),"")</f>
        <v/>
      </c>
      <c r="I112" s="301" t="str">
        <f ca="1">IF($F112&gt;1,(SUMPRODUCT(OFFSET(Data!I$1,$G112,,16),OFFSET(Data!I$1,$G112+16,,16))+SUMPRODUCT(OFFSET(Data!I$1,$G112+32,,16),OFFSET(Data!I$1,$G112+48,,16)))/(SUMPRODUCT(OFFSET(Data!I$1,$G112,,16),OFFSET(Data!I$1,$G112,,16))+SUMPRODUCT(OFFSET(Data!I$1,$G112+32,,16),OFFSET(Data!I$1,$G112+32,,16))),"")</f>
        <v/>
      </c>
      <c r="J112" s="301" t="str">
        <f ca="1">IF($F112&gt;1,(SUMPRODUCT(OFFSET(Data!J$1,$G112,,16),OFFSET(Data!J$1,$G112+16,,16))+SUMPRODUCT(OFFSET(Data!J$1,$G112+32,,16),OFFSET(Data!J$1,$G112+48,,16)))/(SUMPRODUCT(OFFSET(Data!J$1,$G112,,16),OFFSET(Data!J$1,$G112,,16))+SUMPRODUCT(OFFSET(Data!J$1,$G112+32,,16),OFFSET(Data!J$1,$G112+32,,16))),"")</f>
        <v/>
      </c>
      <c r="K112" s="301" t="str">
        <f ca="1">IF($F112&gt;1,(SUMPRODUCT(OFFSET(Data!K$1,$G112,,16),OFFSET(Data!K$1,$G112+16,,16))+SUMPRODUCT(OFFSET(Data!K$1,$G112+32,,16),OFFSET(Data!K$1,$G112+48,,16)))/(SUMPRODUCT(OFFSET(Data!K$1,$G112,,16),OFFSET(Data!K$1,$G112,,16))+SUMPRODUCT(OFFSET(Data!K$1,$G112+32,,16),OFFSET(Data!K$1,$G112+32,,16))),"")</f>
        <v/>
      </c>
      <c r="L112" s="301" t="str">
        <f ca="1">IF($F112&gt;1,(SUMPRODUCT(OFFSET(Data!L$1,$G112,,16),OFFSET(Data!L$1,$G112+16,,16))+SUMPRODUCT(OFFSET(Data!L$1,$G112+32,,16),OFFSET(Data!L$1,$G112+48,,16)))/(SUMPRODUCT(OFFSET(Data!L$1,$G112,,16),OFFSET(Data!L$1,$G112,,16))+SUMPRODUCT(OFFSET(Data!L$1,$G112+32,,16),OFFSET(Data!L$1,$G112+32,,16))),"")</f>
        <v/>
      </c>
      <c r="M112" s="301">
        <f t="shared" ca="1" si="8"/>
        <v>0</v>
      </c>
      <c r="N112" t="str">
        <f ca="1">IF($F112&gt;2,SUMPRODUCT(OFFSET(Data!$H$1,$G112+32,,32),OFFSET(Data!$H$1,$G112+64,,32)),"")</f>
        <v/>
      </c>
      <c r="O112" t="str">
        <f ca="1">IF($F112&gt;2,SUMPRODUCT(OFFSET(Data!$H$1,$G112,,32),OFFSET(Data!$H$1,$G112+64,,32)),"")</f>
        <v/>
      </c>
      <c r="P112" s="350" t="str">
        <f ca="1">IF($F112&gt;1,INDEX(LINEST(OFFSET(Data!H$1,$G112,,16),OFFSET(Data!H$1,$G112+16,,16),1,1),3,1),"")</f>
        <v/>
      </c>
      <c r="Q112" s="350" t="str">
        <f ca="1">IF($F112&gt;1,INDEX(LINEST(OFFSET(Data!I$1,$G112,,16),OFFSET(Data!I$1,$G112+16,,16),1,1),3,1),"")</f>
        <v/>
      </c>
      <c r="R112" s="350" t="str">
        <f ca="1">IF($F112&gt;1,INDEX(LINEST(OFFSET(Data!J$1,$G112,,16),OFFSET(Data!J$1,$G112+16,,16),1,1),3,1),"")</f>
        <v/>
      </c>
      <c r="S112" s="350" t="str">
        <f ca="1">IF($F112&gt;1,INDEX(LINEST(OFFSET(Data!K$1,$G112,,16),OFFSET(Data!K$1,$G112+16,,16),1,1),3,1),"")</f>
        <v/>
      </c>
      <c r="T112" s="350" t="str">
        <f ca="1">IF($F112&gt;1,INDEX(LINEST(OFFSET(Data!L$1,$G112,,16),OFFSET(Data!L$1,$G112+16,,16),1,1),3,1),"")</f>
        <v/>
      </c>
      <c r="U112" s="348" t="str">
        <f t="shared" si="10"/>
        <v/>
      </c>
      <c r="V112" s="347" t="str">
        <f>IF(ISERROR(VLOOKUP($C112,Dates!$A:$C,1,FALSE)),"",VLOOKUP($C112,Dates!$A:$C,MATCH(V$1,Dates!$A$1:$C$1,0),FALSE))</f>
        <v/>
      </c>
      <c r="W112" s="347" t="str">
        <f>IF(ISERROR(VLOOKUP($C112,Dates!$A:$C,1,FALSE)),"",VLOOKUP($C112,Dates!$A:$C,MATCH(W$1,Dates!$A$1:$C$1,0),FALSE))</f>
        <v/>
      </c>
      <c r="X112" s="347"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301" t="str">
        <f ca="1">IF($F113&gt;1,(SUMPRODUCT(OFFSET(Data!H$1,$G113,,16),OFFSET(Data!H$1,$G113+16,,16))+SUMPRODUCT(OFFSET(Data!H$1,$G113+32,,16),OFFSET(Data!H$1,$G113+48,,16)))/(SUMPRODUCT(OFFSET(Data!H$1,$G113,,16),OFFSET(Data!H$1,$G113,,16))+SUMPRODUCT(OFFSET(Data!H$1,$G113+32,,16),OFFSET(Data!H$1,$G113+32,,16))),"")</f>
        <v/>
      </c>
      <c r="I113" s="301" t="str">
        <f ca="1">IF($F113&gt;1,(SUMPRODUCT(OFFSET(Data!I$1,$G113,,16),OFFSET(Data!I$1,$G113+16,,16))+SUMPRODUCT(OFFSET(Data!I$1,$G113+32,,16),OFFSET(Data!I$1,$G113+48,,16)))/(SUMPRODUCT(OFFSET(Data!I$1,$G113,,16),OFFSET(Data!I$1,$G113,,16))+SUMPRODUCT(OFFSET(Data!I$1,$G113+32,,16),OFFSET(Data!I$1,$G113+32,,16))),"")</f>
        <v/>
      </c>
      <c r="J113" s="301" t="str">
        <f ca="1">IF($F113&gt;1,(SUMPRODUCT(OFFSET(Data!J$1,$G113,,16),OFFSET(Data!J$1,$G113+16,,16))+SUMPRODUCT(OFFSET(Data!J$1,$G113+32,,16),OFFSET(Data!J$1,$G113+48,,16)))/(SUMPRODUCT(OFFSET(Data!J$1,$G113,,16),OFFSET(Data!J$1,$G113,,16))+SUMPRODUCT(OFFSET(Data!J$1,$G113+32,,16),OFFSET(Data!J$1,$G113+32,,16))),"")</f>
        <v/>
      </c>
      <c r="K113" s="301" t="str">
        <f ca="1">IF($F113&gt;1,(SUMPRODUCT(OFFSET(Data!K$1,$G113,,16),OFFSET(Data!K$1,$G113+16,,16))+SUMPRODUCT(OFFSET(Data!K$1,$G113+32,,16),OFFSET(Data!K$1,$G113+48,,16)))/(SUMPRODUCT(OFFSET(Data!K$1,$G113,,16),OFFSET(Data!K$1,$G113,,16))+SUMPRODUCT(OFFSET(Data!K$1,$G113+32,,16),OFFSET(Data!K$1,$G113+32,,16))),"")</f>
        <v/>
      </c>
      <c r="L113" s="301" t="str">
        <f ca="1">IF($F113&gt;1,(SUMPRODUCT(OFFSET(Data!L$1,$G113,,16),OFFSET(Data!L$1,$G113+16,,16))+SUMPRODUCT(OFFSET(Data!L$1,$G113+32,,16),OFFSET(Data!L$1,$G113+48,,16)))/(SUMPRODUCT(OFFSET(Data!L$1,$G113,,16),OFFSET(Data!L$1,$G113,,16))+SUMPRODUCT(OFFSET(Data!L$1,$G113+32,,16),OFFSET(Data!L$1,$G113+32,,16))),"")</f>
        <v/>
      </c>
      <c r="M113" s="301">
        <f t="shared" ca="1" si="8"/>
        <v>0</v>
      </c>
      <c r="N113" t="str">
        <f ca="1">IF($F113&gt;2,SUMPRODUCT(OFFSET(Data!$H$1,$G113+32,,32),OFFSET(Data!$H$1,$G113+64,,32)),"")</f>
        <v/>
      </c>
      <c r="O113" t="str">
        <f ca="1">IF($F113&gt;2,SUMPRODUCT(OFFSET(Data!$H$1,$G113,,32),OFFSET(Data!$H$1,$G113+64,,32)),"")</f>
        <v/>
      </c>
      <c r="P113" s="350" t="str">
        <f ca="1">IF($F113&gt;1,INDEX(LINEST(OFFSET(Data!H$1,$G113,,16),OFFSET(Data!H$1,$G113+16,,16),1,1),3,1),"")</f>
        <v/>
      </c>
      <c r="Q113" s="350" t="str">
        <f ca="1">IF($F113&gt;1,INDEX(LINEST(OFFSET(Data!I$1,$G113,,16),OFFSET(Data!I$1,$G113+16,,16),1,1),3,1),"")</f>
        <v/>
      </c>
      <c r="R113" s="350" t="str">
        <f ca="1">IF($F113&gt;1,INDEX(LINEST(OFFSET(Data!J$1,$G113,,16),OFFSET(Data!J$1,$G113+16,,16),1,1),3,1),"")</f>
        <v/>
      </c>
      <c r="S113" s="350" t="str">
        <f ca="1">IF($F113&gt;1,INDEX(LINEST(OFFSET(Data!K$1,$G113,,16),OFFSET(Data!K$1,$G113+16,,16),1,1),3,1),"")</f>
        <v/>
      </c>
      <c r="T113" s="350" t="str">
        <f ca="1">IF($F113&gt;1,INDEX(LINEST(OFFSET(Data!L$1,$G113,,16),OFFSET(Data!L$1,$G113+16,,16),1,1),3,1),"")</f>
        <v/>
      </c>
      <c r="U113" s="348" t="str">
        <f t="shared" si="10"/>
        <v/>
      </c>
      <c r="V113" s="347" t="str">
        <f>IF(ISERROR(VLOOKUP($C113,Dates!$A:$C,1,FALSE)),"",VLOOKUP($C113,Dates!$A:$C,MATCH(V$1,Dates!$A$1:$C$1,0),FALSE))</f>
        <v/>
      </c>
      <c r="W113" s="347" t="str">
        <f>IF(ISERROR(VLOOKUP($C113,Dates!$A:$C,1,FALSE)),"",VLOOKUP($C113,Dates!$A:$C,MATCH(W$1,Dates!$A$1:$C$1,0),FALSE))</f>
        <v/>
      </c>
      <c r="X113" s="347"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301" t="str">
        <f ca="1">IF($F114&gt;1,(SUMPRODUCT(OFFSET(Data!H$1,$G114,,16),OFFSET(Data!H$1,$G114+16,,16))+SUMPRODUCT(OFFSET(Data!H$1,$G114+32,,16),OFFSET(Data!H$1,$G114+48,,16)))/(SUMPRODUCT(OFFSET(Data!H$1,$G114,,16),OFFSET(Data!H$1,$G114,,16))+SUMPRODUCT(OFFSET(Data!H$1,$G114+32,,16),OFFSET(Data!H$1,$G114+32,,16))),"")</f>
        <v/>
      </c>
      <c r="I114" s="301" t="str">
        <f ca="1">IF($F114&gt;1,(SUMPRODUCT(OFFSET(Data!I$1,$G114,,16),OFFSET(Data!I$1,$G114+16,,16))+SUMPRODUCT(OFFSET(Data!I$1,$G114+32,,16),OFFSET(Data!I$1,$G114+48,,16)))/(SUMPRODUCT(OFFSET(Data!I$1,$G114,,16),OFFSET(Data!I$1,$G114,,16))+SUMPRODUCT(OFFSET(Data!I$1,$G114+32,,16),OFFSET(Data!I$1,$G114+32,,16))),"")</f>
        <v/>
      </c>
      <c r="J114" s="301" t="str">
        <f ca="1">IF($F114&gt;1,(SUMPRODUCT(OFFSET(Data!J$1,$G114,,16),OFFSET(Data!J$1,$G114+16,,16))+SUMPRODUCT(OFFSET(Data!J$1,$G114+32,,16),OFFSET(Data!J$1,$G114+48,,16)))/(SUMPRODUCT(OFFSET(Data!J$1,$G114,,16),OFFSET(Data!J$1,$G114,,16))+SUMPRODUCT(OFFSET(Data!J$1,$G114+32,,16),OFFSET(Data!J$1,$G114+32,,16))),"")</f>
        <v/>
      </c>
      <c r="K114" s="301" t="str">
        <f ca="1">IF($F114&gt;1,(SUMPRODUCT(OFFSET(Data!K$1,$G114,,16),OFFSET(Data!K$1,$G114+16,,16))+SUMPRODUCT(OFFSET(Data!K$1,$G114+32,,16),OFFSET(Data!K$1,$G114+48,,16)))/(SUMPRODUCT(OFFSET(Data!K$1,$G114,,16),OFFSET(Data!K$1,$G114,,16))+SUMPRODUCT(OFFSET(Data!K$1,$G114+32,,16),OFFSET(Data!K$1,$G114+32,,16))),"")</f>
        <v/>
      </c>
      <c r="L114" s="301" t="str">
        <f ca="1">IF($F114&gt;1,(SUMPRODUCT(OFFSET(Data!L$1,$G114,,16),OFFSET(Data!L$1,$G114+16,,16))+SUMPRODUCT(OFFSET(Data!L$1,$G114+32,,16),OFFSET(Data!L$1,$G114+48,,16)))/(SUMPRODUCT(OFFSET(Data!L$1,$G114,,16),OFFSET(Data!L$1,$G114,,16))+SUMPRODUCT(OFFSET(Data!L$1,$G114+32,,16),OFFSET(Data!L$1,$G114+32,,16))),"")</f>
        <v/>
      </c>
      <c r="M114" s="301">
        <f t="shared" ca="1" si="8"/>
        <v>0</v>
      </c>
      <c r="N114" t="str">
        <f ca="1">IF($F114&gt;2,SUMPRODUCT(OFFSET(Data!$H$1,$G114+32,,32),OFFSET(Data!$H$1,$G114+64,,32)),"")</f>
        <v/>
      </c>
      <c r="O114" t="str">
        <f ca="1">IF($F114&gt;2,SUMPRODUCT(OFFSET(Data!$H$1,$G114,,32),OFFSET(Data!$H$1,$G114+64,,32)),"")</f>
        <v/>
      </c>
      <c r="P114" s="350" t="str">
        <f ca="1">IF($F114&gt;1,INDEX(LINEST(OFFSET(Data!H$1,$G114,,16),OFFSET(Data!H$1,$G114+16,,16),1,1),3,1),"")</f>
        <v/>
      </c>
      <c r="Q114" s="350" t="str">
        <f ca="1">IF($F114&gt;1,INDEX(LINEST(OFFSET(Data!I$1,$G114,,16),OFFSET(Data!I$1,$G114+16,,16),1,1),3,1),"")</f>
        <v/>
      </c>
      <c r="R114" s="350" t="str">
        <f ca="1">IF($F114&gt;1,INDEX(LINEST(OFFSET(Data!J$1,$G114,,16),OFFSET(Data!J$1,$G114+16,,16),1,1),3,1),"")</f>
        <v/>
      </c>
      <c r="S114" s="350" t="str">
        <f ca="1">IF($F114&gt;1,INDEX(LINEST(OFFSET(Data!K$1,$G114,,16),OFFSET(Data!K$1,$G114+16,,16),1,1),3,1),"")</f>
        <v/>
      </c>
      <c r="T114" s="350" t="str">
        <f ca="1">IF($F114&gt;1,INDEX(LINEST(OFFSET(Data!L$1,$G114,,16),OFFSET(Data!L$1,$G114+16,,16),1,1),3,1),"")</f>
        <v/>
      </c>
      <c r="U114" s="348" t="str">
        <f t="shared" si="10"/>
        <v/>
      </c>
      <c r="V114" s="347" t="str">
        <f>IF(ISERROR(VLOOKUP($C114,Dates!$A:$C,1,FALSE)),"",VLOOKUP($C114,Dates!$A:$C,MATCH(V$1,Dates!$A$1:$C$1,0),FALSE))</f>
        <v/>
      </c>
      <c r="W114" s="347" t="str">
        <f>IF(ISERROR(VLOOKUP($C114,Dates!$A:$C,1,FALSE)),"",VLOOKUP($C114,Dates!$A:$C,MATCH(W$1,Dates!$A$1:$C$1,0),FALSE))</f>
        <v/>
      </c>
      <c r="X114" s="347"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301" t="str">
        <f ca="1">IF($F115&gt;1,(SUMPRODUCT(OFFSET(Data!H$1,$G115,,16),OFFSET(Data!H$1,$G115+16,,16))+SUMPRODUCT(OFFSET(Data!H$1,$G115+32,,16),OFFSET(Data!H$1,$G115+48,,16)))/(SUMPRODUCT(OFFSET(Data!H$1,$G115,,16),OFFSET(Data!H$1,$G115,,16))+SUMPRODUCT(OFFSET(Data!H$1,$G115+32,,16),OFFSET(Data!H$1,$G115+32,,16))),"")</f>
        <v/>
      </c>
      <c r="I115" s="301" t="str">
        <f ca="1">IF($F115&gt;1,(SUMPRODUCT(OFFSET(Data!I$1,$G115,,16),OFFSET(Data!I$1,$G115+16,,16))+SUMPRODUCT(OFFSET(Data!I$1,$G115+32,,16),OFFSET(Data!I$1,$G115+48,,16)))/(SUMPRODUCT(OFFSET(Data!I$1,$G115,,16),OFFSET(Data!I$1,$G115,,16))+SUMPRODUCT(OFFSET(Data!I$1,$G115+32,,16),OFFSET(Data!I$1,$G115+32,,16))),"")</f>
        <v/>
      </c>
      <c r="J115" s="301" t="str">
        <f ca="1">IF($F115&gt;1,(SUMPRODUCT(OFFSET(Data!J$1,$G115,,16),OFFSET(Data!J$1,$G115+16,,16))+SUMPRODUCT(OFFSET(Data!J$1,$G115+32,,16),OFFSET(Data!J$1,$G115+48,,16)))/(SUMPRODUCT(OFFSET(Data!J$1,$G115,,16),OFFSET(Data!J$1,$G115,,16))+SUMPRODUCT(OFFSET(Data!J$1,$G115+32,,16),OFFSET(Data!J$1,$G115+32,,16))),"")</f>
        <v/>
      </c>
      <c r="K115" s="301" t="str">
        <f ca="1">IF($F115&gt;1,(SUMPRODUCT(OFFSET(Data!K$1,$G115,,16),OFFSET(Data!K$1,$G115+16,,16))+SUMPRODUCT(OFFSET(Data!K$1,$G115+32,,16),OFFSET(Data!K$1,$G115+48,,16)))/(SUMPRODUCT(OFFSET(Data!K$1,$G115,,16),OFFSET(Data!K$1,$G115,,16))+SUMPRODUCT(OFFSET(Data!K$1,$G115+32,,16),OFFSET(Data!K$1,$G115+32,,16))),"")</f>
        <v/>
      </c>
      <c r="L115" s="301" t="str">
        <f ca="1">IF($F115&gt;1,(SUMPRODUCT(OFFSET(Data!L$1,$G115,,16),OFFSET(Data!L$1,$G115+16,,16))+SUMPRODUCT(OFFSET(Data!L$1,$G115+32,,16),OFFSET(Data!L$1,$G115+48,,16)))/(SUMPRODUCT(OFFSET(Data!L$1,$G115,,16),OFFSET(Data!L$1,$G115,,16))+SUMPRODUCT(OFFSET(Data!L$1,$G115+32,,16),OFFSET(Data!L$1,$G115+32,,16))),"")</f>
        <v/>
      </c>
      <c r="M115" s="301">
        <f t="shared" ca="1" si="8"/>
        <v>0</v>
      </c>
      <c r="N115" t="str">
        <f ca="1">IF($F115&gt;2,SUMPRODUCT(OFFSET(Data!$H$1,$G115+32,,32),OFFSET(Data!$H$1,$G115+64,,32)),"")</f>
        <v/>
      </c>
      <c r="O115" t="str">
        <f ca="1">IF($F115&gt;2,SUMPRODUCT(OFFSET(Data!$H$1,$G115,,32),OFFSET(Data!$H$1,$G115+64,,32)),"")</f>
        <v/>
      </c>
      <c r="P115" s="350" t="str">
        <f ca="1">IF($F115&gt;1,INDEX(LINEST(OFFSET(Data!H$1,$G115,,16),OFFSET(Data!H$1,$G115+16,,16),1,1),3,1),"")</f>
        <v/>
      </c>
      <c r="Q115" s="350" t="str">
        <f ca="1">IF($F115&gt;1,INDEX(LINEST(OFFSET(Data!I$1,$G115,,16),OFFSET(Data!I$1,$G115+16,,16),1,1),3,1),"")</f>
        <v/>
      </c>
      <c r="R115" s="350" t="str">
        <f ca="1">IF($F115&gt;1,INDEX(LINEST(OFFSET(Data!J$1,$G115,,16),OFFSET(Data!J$1,$G115+16,,16),1,1),3,1),"")</f>
        <v/>
      </c>
      <c r="S115" s="350" t="str">
        <f ca="1">IF($F115&gt;1,INDEX(LINEST(OFFSET(Data!K$1,$G115,,16),OFFSET(Data!K$1,$G115+16,,16),1,1),3,1),"")</f>
        <v/>
      </c>
      <c r="T115" s="350" t="str">
        <f ca="1">IF($F115&gt;1,INDEX(LINEST(OFFSET(Data!L$1,$G115,,16),OFFSET(Data!L$1,$G115+16,,16),1,1),3,1),"")</f>
        <v/>
      </c>
      <c r="U115" s="348" t="str">
        <f t="shared" si="10"/>
        <v/>
      </c>
      <c r="V115" s="347" t="str">
        <f>IF(ISERROR(VLOOKUP($C115,Dates!$A:$C,1,FALSE)),"",VLOOKUP($C115,Dates!$A:$C,MATCH(V$1,Dates!$A$1:$C$1,0),FALSE))</f>
        <v/>
      </c>
      <c r="W115" s="347" t="str">
        <f>IF(ISERROR(VLOOKUP($C115,Dates!$A:$C,1,FALSE)),"",VLOOKUP($C115,Dates!$A:$C,MATCH(W$1,Dates!$A$1:$C$1,0),FALSE))</f>
        <v/>
      </c>
      <c r="X115" s="347"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301">
        <f ca="1">IF($F116&gt;1,(SUMPRODUCT(OFFSET(Data!H$1,$G116,,16),OFFSET(Data!H$1,$G116+16,,16))+SUMPRODUCT(OFFSET(Data!H$1,$G116+32,,16),OFFSET(Data!H$1,$G116+48,,16)))/(SUMPRODUCT(OFFSET(Data!H$1,$G116,,16),OFFSET(Data!H$1,$G116,,16))+SUMPRODUCT(OFFSET(Data!H$1,$G116+32,,16),OFFSET(Data!H$1,$G116+32,,16))),"")</f>
        <v>0</v>
      </c>
      <c r="I116" s="301">
        <f ca="1">IF($F116&gt;1,(SUMPRODUCT(OFFSET(Data!I$1,$G116,,16),OFFSET(Data!I$1,$G116+16,,16))+SUMPRODUCT(OFFSET(Data!I$1,$G116+32,,16),OFFSET(Data!I$1,$G116+48,,16)))/(SUMPRODUCT(OFFSET(Data!I$1,$G116,,16),OFFSET(Data!I$1,$G116,,16))+SUMPRODUCT(OFFSET(Data!I$1,$G116+32,,16),OFFSET(Data!I$1,$G116+32,,16))),"")</f>
        <v>0</v>
      </c>
      <c r="J116" s="301">
        <f ca="1">IF($F116&gt;1,(SUMPRODUCT(OFFSET(Data!J$1,$G116,,16),OFFSET(Data!J$1,$G116+16,,16))+SUMPRODUCT(OFFSET(Data!J$1,$G116+32,,16),OFFSET(Data!J$1,$G116+48,,16)))/(SUMPRODUCT(OFFSET(Data!J$1,$G116,,16),OFFSET(Data!J$1,$G116,,16))+SUMPRODUCT(OFFSET(Data!J$1,$G116+32,,16),OFFSET(Data!J$1,$G116+32,,16))),"")</f>
        <v>0</v>
      </c>
      <c r="K116" s="301">
        <f ca="1">IF($F116&gt;1,(SUMPRODUCT(OFFSET(Data!K$1,$G116,,16),OFFSET(Data!K$1,$G116+16,,16))+SUMPRODUCT(OFFSET(Data!K$1,$G116+32,,16),OFFSET(Data!K$1,$G116+48,,16)))/(SUMPRODUCT(OFFSET(Data!K$1,$G116,,16),OFFSET(Data!K$1,$G116,,16))+SUMPRODUCT(OFFSET(Data!K$1,$G116+32,,16),OFFSET(Data!K$1,$G116+32,,16))),"")</f>
        <v>0</v>
      </c>
      <c r="L116" s="301">
        <f ca="1">IF($F116&gt;1,(SUMPRODUCT(OFFSET(Data!L$1,$G116,,16),OFFSET(Data!L$1,$G116+16,,16))+SUMPRODUCT(OFFSET(Data!L$1,$G116+32,,16),OFFSET(Data!L$1,$G116+48,,16)))/(SUMPRODUCT(OFFSET(Data!L$1,$G116,,16),OFFSET(Data!L$1,$G116,,16))+SUMPRODUCT(OFFSET(Data!L$1,$G116+32,,16),OFFSET(Data!L$1,$G116+32,,16))),"")</f>
        <v>0</v>
      </c>
      <c r="M116" s="301">
        <f t="shared" ca="1" si="8"/>
        <v>0</v>
      </c>
      <c r="N116" t="str">
        <f ca="1">IF($F116&gt;2,SUMPRODUCT(OFFSET(Data!$H$1,$G116+32,,32),OFFSET(Data!$H$1,$G116+64,,32)),"")</f>
        <v/>
      </c>
      <c r="O116" t="str">
        <f ca="1">IF($F116&gt;2,SUMPRODUCT(OFFSET(Data!$H$1,$G116,,32),OFFSET(Data!$H$1,$G116+64,,32)),"")</f>
        <v/>
      </c>
      <c r="P116" s="350">
        <f ca="1">IF($F116&gt;1,INDEX(LINEST(OFFSET(Data!H$1,$G116,,16),OFFSET(Data!H$1,$G116+16,,16),1,1),3,1),"")</f>
        <v>0.1521773060714843</v>
      </c>
      <c r="Q116" s="350">
        <f ca="1">IF($F116&gt;1,INDEX(LINEST(OFFSET(Data!I$1,$G116,,16),OFFSET(Data!I$1,$G116+16,,16),1,1),3,1),"")</f>
        <v>9.8981737230489836E-2</v>
      </c>
      <c r="R116" s="350">
        <f ca="1">IF($F116&gt;1,INDEX(LINEST(OFFSET(Data!J$1,$G116,,16),OFFSET(Data!J$1,$G116+16,,16),1,1),3,1),"")</f>
        <v>0.29641025641025653</v>
      </c>
      <c r="S116" s="350">
        <f ca="1">IF($F116&gt;1,INDEX(LINEST(OFFSET(Data!K$1,$G116,,16),OFFSET(Data!K$1,$G116+16,,16),1,1),3,1),"")</f>
        <v>2.5352112676057102E-2</v>
      </c>
      <c r="T116" s="350">
        <f ca="1">IF($F116&gt;1,INDEX(LINEST(OFFSET(Data!L$1,$G116,,16),OFFSET(Data!L$1,$G116+16,,16),1,1),3,1),"")</f>
        <v>0.113060817547358</v>
      </c>
      <c r="U116" s="348" t="str">
        <f t="shared" si="10"/>
        <v/>
      </c>
      <c r="V116" s="347" t="str">
        <f>IF(ISERROR(VLOOKUP($C116,Dates!$A:$C,1,FALSE)),"",VLOOKUP($C116,Dates!$A:$C,MATCH(V$1,Dates!$A$1:$C$1,0),FALSE))</f>
        <v/>
      </c>
      <c r="W116" s="347" t="str">
        <f>IF(ISERROR(VLOOKUP($C116,Dates!$A:$C,1,FALSE)),"",VLOOKUP($C116,Dates!$A:$C,MATCH(W$1,Dates!$A$1:$C$1,0),FALSE))</f>
        <v/>
      </c>
      <c r="X116" s="347" t="str">
        <f>IF(ISERROR(VLOOKUP($C116,Dates!$A:$C,1,FALSE)),"",VLOOKUP($C116,Dates!$A:$C,MATCH(X$1,Dates!$A$1:$C$1,0),FALSE))</f>
        <v/>
      </c>
      <c r="Z116" s="66" t="s">
        <v>1157</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301" t="str">
        <f ca="1">IF($F117&gt;1,(SUMPRODUCT(OFFSET(Data!H$1,$G117,,16),OFFSET(Data!H$1,$G117+16,,16))+SUMPRODUCT(OFFSET(Data!H$1,$G117+32,,16),OFFSET(Data!H$1,$G117+48,,16)))/(SUMPRODUCT(OFFSET(Data!H$1,$G117,,16),OFFSET(Data!H$1,$G117,,16))+SUMPRODUCT(OFFSET(Data!H$1,$G117+32,,16),OFFSET(Data!H$1,$G117+32,,16))),"")</f>
        <v/>
      </c>
      <c r="I117" s="301" t="str">
        <f ca="1">IF($F117&gt;1,(SUMPRODUCT(OFFSET(Data!I$1,$G117,,16),OFFSET(Data!I$1,$G117+16,,16))+SUMPRODUCT(OFFSET(Data!I$1,$G117+32,,16),OFFSET(Data!I$1,$G117+48,,16)))/(SUMPRODUCT(OFFSET(Data!I$1,$G117,,16),OFFSET(Data!I$1,$G117,,16))+SUMPRODUCT(OFFSET(Data!I$1,$G117+32,,16),OFFSET(Data!I$1,$G117+32,,16))),"")</f>
        <v/>
      </c>
      <c r="J117" s="301" t="str">
        <f ca="1">IF($F117&gt;1,(SUMPRODUCT(OFFSET(Data!J$1,$G117,,16),OFFSET(Data!J$1,$G117+16,,16))+SUMPRODUCT(OFFSET(Data!J$1,$G117+32,,16),OFFSET(Data!J$1,$G117+48,,16)))/(SUMPRODUCT(OFFSET(Data!J$1,$G117,,16),OFFSET(Data!J$1,$G117,,16))+SUMPRODUCT(OFFSET(Data!J$1,$G117+32,,16),OFFSET(Data!J$1,$G117+32,,16))),"")</f>
        <v/>
      </c>
      <c r="K117" s="301" t="str">
        <f ca="1">IF($F117&gt;1,(SUMPRODUCT(OFFSET(Data!K$1,$G117,,16),OFFSET(Data!K$1,$G117+16,,16))+SUMPRODUCT(OFFSET(Data!K$1,$G117+32,,16),OFFSET(Data!K$1,$G117+48,,16)))/(SUMPRODUCT(OFFSET(Data!K$1,$G117,,16),OFFSET(Data!K$1,$G117,,16))+SUMPRODUCT(OFFSET(Data!K$1,$G117+32,,16),OFFSET(Data!K$1,$G117+32,,16))),"")</f>
        <v/>
      </c>
      <c r="L117" s="301" t="str">
        <f ca="1">IF($F117&gt;1,(SUMPRODUCT(OFFSET(Data!L$1,$G117,,16),OFFSET(Data!L$1,$G117+16,,16))+SUMPRODUCT(OFFSET(Data!L$1,$G117+32,,16),OFFSET(Data!L$1,$G117+48,,16)))/(SUMPRODUCT(OFFSET(Data!L$1,$G117,,16),OFFSET(Data!L$1,$G117,,16))+SUMPRODUCT(OFFSET(Data!L$1,$G117+32,,16),OFFSET(Data!L$1,$G117+32,,16))),"")</f>
        <v/>
      </c>
      <c r="M117" s="301">
        <f t="shared" ca="1" si="8"/>
        <v>0</v>
      </c>
      <c r="N117" t="str">
        <f ca="1">IF($F117&gt;2,SUMPRODUCT(OFFSET(Data!$H$1,$G117+32,,32),OFFSET(Data!$H$1,$G117+64,,32)),"")</f>
        <v/>
      </c>
      <c r="O117" t="str">
        <f ca="1">IF($F117&gt;2,SUMPRODUCT(OFFSET(Data!$H$1,$G117,,32),OFFSET(Data!$H$1,$G117+64,,32)),"")</f>
        <v/>
      </c>
      <c r="P117" s="350" t="str">
        <f ca="1">IF($F117&gt;1,INDEX(LINEST(OFFSET(Data!H$1,$G117,,16),OFFSET(Data!H$1,$G117+16,,16),1,1),3,1),"")</f>
        <v/>
      </c>
      <c r="Q117" s="350" t="str">
        <f ca="1">IF($F117&gt;1,INDEX(LINEST(OFFSET(Data!I$1,$G117,,16),OFFSET(Data!I$1,$G117+16,,16),1,1),3,1),"")</f>
        <v/>
      </c>
      <c r="R117" s="350" t="str">
        <f ca="1">IF($F117&gt;1,INDEX(LINEST(OFFSET(Data!J$1,$G117,,16),OFFSET(Data!J$1,$G117+16,,16),1,1),3,1),"")</f>
        <v/>
      </c>
      <c r="S117" s="350" t="str">
        <f ca="1">IF($F117&gt;1,INDEX(LINEST(OFFSET(Data!K$1,$G117,,16),OFFSET(Data!K$1,$G117+16,,16),1,1),3,1),"")</f>
        <v/>
      </c>
      <c r="T117" s="350" t="str">
        <f ca="1">IF($F117&gt;1,INDEX(LINEST(OFFSET(Data!L$1,$G117,,16),OFFSET(Data!L$1,$G117+16,,16),1,1),3,1),"")</f>
        <v/>
      </c>
      <c r="U117" s="348" t="str">
        <f t="shared" si="10"/>
        <v/>
      </c>
      <c r="V117" s="347" t="str">
        <f>IF(ISERROR(VLOOKUP($C117,Dates!$A:$C,1,FALSE)),"",VLOOKUP($C117,Dates!$A:$C,MATCH(V$1,Dates!$A$1:$C$1,0),FALSE))</f>
        <v/>
      </c>
      <c r="W117" s="347" t="str">
        <f>IF(ISERROR(VLOOKUP($C117,Dates!$A:$C,1,FALSE)),"",VLOOKUP($C117,Dates!$A:$C,MATCH(W$1,Dates!$A$1:$C$1,0),FALSE))</f>
        <v/>
      </c>
      <c r="X117" s="347"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301" t="str">
        <f ca="1">IF($F118&gt;1,(SUMPRODUCT(OFFSET(Data!H$1,$G118,,16),OFFSET(Data!H$1,$G118+16,,16))+SUMPRODUCT(OFFSET(Data!H$1,$G118+32,,16),OFFSET(Data!H$1,$G118+48,,16)))/(SUMPRODUCT(OFFSET(Data!H$1,$G118,,16),OFFSET(Data!H$1,$G118,,16))+SUMPRODUCT(OFFSET(Data!H$1,$G118+32,,16),OFFSET(Data!H$1,$G118+32,,16))),"")</f>
        <v/>
      </c>
      <c r="I118" s="301" t="str">
        <f ca="1">IF($F118&gt;1,(SUMPRODUCT(OFFSET(Data!I$1,$G118,,16),OFFSET(Data!I$1,$G118+16,,16))+SUMPRODUCT(OFFSET(Data!I$1,$G118+32,,16),OFFSET(Data!I$1,$G118+48,,16)))/(SUMPRODUCT(OFFSET(Data!I$1,$G118,,16),OFFSET(Data!I$1,$G118,,16))+SUMPRODUCT(OFFSET(Data!I$1,$G118+32,,16),OFFSET(Data!I$1,$G118+32,,16))),"")</f>
        <v/>
      </c>
      <c r="J118" s="301" t="str">
        <f ca="1">IF($F118&gt;1,(SUMPRODUCT(OFFSET(Data!J$1,$G118,,16),OFFSET(Data!J$1,$G118+16,,16))+SUMPRODUCT(OFFSET(Data!J$1,$G118+32,,16),OFFSET(Data!J$1,$G118+48,,16)))/(SUMPRODUCT(OFFSET(Data!J$1,$G118,,16),OFFSET(Data!J$1,$G118,,16))+SUMPRODUCT(OFFSET(Data!J$1,$G118+32,,16),OFFSET(Data!J$1,$G118+32,,16))),"")</f>
        <v/>
      </c>
      <c r="K118" s="301" t="str">
        <f ca="1">IF($F118&gt;1,(SUMPRODUCT(OFFSET(Data!K$1,$G118,,16),OFFSET(Data!K$1,$G118+16,,16))+SUMPRODUCT(OFFSET(Data!K$1,$G118+32,,16),OFFSET(Data!K$1,$G118+48,,16)))/(SUMPRODUCT(OFFSET(Data!K$1,$G118,,16),OFFSET(Data!K$1,$G118,,16))+SUMPRODUCT(OFFSET(Data!K$1,$G118+32,,16),OFFSET(Data!K$1,$G118+32,,16))),"")</f>
        <v/>
      </c>
      <c r="L118" s="301" t="str">
        <f ca="1">IF($F118&gt;1,(SUMPRODUCT(OFFSET(Data!L$1,$G118,,16),OFFSET(Data!L$1,$G118+16,,16))+SUMPRODUCT(OFFSET(Data!L$1,$G118+32,,16),OFFSET(Data!L$1,$G118+48,,16)))/(SUMPRODUCT(OFFSET(Data!L$1,$G118,,16),OFFSET(Data!L$1,$G118,,16))+SUMPRODUCT(OFFSET(Data!L$1,$G118+32,,16),OFFSET(Data!L$1,$G118+32,,16))),"")</f>
        <v/>
      </c>
      <c r="M118" s="301">
        <f t="shared" ca="1" si="8"/>
        <v>0</v>
      </c>
      <c r="N118" t="str">
        <f ca="1">IF($F118&gt;2,SUMPRODUCT(OFFSET(Data!$H$1,$G118+32,,32),OFFSET(Data!$H$1,$G118+64,,32)),"")</f>
        <v/>
      </c>
      <c r="O118" t="str">
        <f ca="1">IF($F118&gt;2,SUMPRODUCT(OFFSET(Data!$H$1,$G118,,32),OFFSET(Data!$H$1,$G118+64,,32)),"")</f>
        <v/>
      </c>
      <c r="P118" s="350" t="str">
        <f ca="1">IF($F118&gt;1,INDEX(LINEST(OFFSET(Data!H$1,$G118,,16),OFFSET(Data!H$1,$G118+16,,16),1,1),3,1),"")</f>
        <v/>
      </c>
      <c r="Q118" s="350" t="str">
        <f ca="1">IF($F118&gt;1,INDEX(LINEST(OFFSET(Data!I$1,$G118,,16),OFFSET(Data!I$1,$G118+16,,16),1,1),3,1),"")</f>
        <v/>
      </c>
      <c r="R118" s="350" t="str">
        <f ca="1">IF($F118&gt;1,INDEX(LINEST(OFFSET(Data!J$1,$G118,,16),OFFSET(Data!J$1,$G118+16,,16),1,1),3,1),"")</f>
        <v/>
      </c>
      <c r="S118" s="350" t="str">
        <f ca="1">IF($F118&gt;1,INDEX(LINEST(OFFSET(Data!K$1,$G118,,16),OFFSET(Data!K$1,$G118+16,,16),1,1),3,1),"")</f>
        <v/>
      </c>
      <c r="T118" s="350" t="str">
        <f ca="1">IF($F118&gt;1,INDEX(LINEST(OFFSET(Data!L$1,$G118,,16),OFFSET(Data!L$1,$G118+16,,16),1,1),3,1),"")</f>
        <v/>
      </c>
      <c r="U118" s="348" t="str">
        <f t="shared" si="10"/>
        <v/>
      </c>
      <c r="V118" s="347" t="str">
        <f>IF(ISERROR(VLOOKUP($C118,Dates!$A:$C,1,FALSE)),"",VLOOKUP($C118,Dates!$A:$C,MATCH(V$1,Dates!$A$1:$C$1,0),FALSE))</f>
        <v/>
      </c>
      <c r="W118" s="347" t="str">
        <f>IF(ISERROR(VLOOKUP($C118,Dates!$A:$C,1,FALSE)),"",VLOOKUP($C118,Dates!$A:$C,MATCH(W$1,Dates!$A$1:$C$1,0),FALSE))</f>
        <v/>
      </c>
      <c r="X118" s="347"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301" t="str">
        <f ca="1">IF($F119&gt;1,(SUMPRODUCT(OFFSET(Data!H$1,$G119,,16),OFFSET(Data!H$1,$G119+16,,16))+SUMPRODUCT(OFFSET(Data!H$1,$G119+32,,16),OFFSET(Data!H$1,$G119+48,,16)))/(SUMPRODUCT(OFFSET(Data!H$1,$G119,,16),OFFSET(Data!H$1,$G119,,16))+SUMPRODUCT(OFFSET(Data!H$1,$G119+32,,16),OFFSET(Data!H$1,$G119+32,,16))),"")</f>
        <v/>
      </c>
      <c r="I119" s="301" t="str">
        <f ca="1">IF($F119&gt;1,(SUMPRODUCT(OFFSET(Data!I$1,$G119,,16),OFFSET(Data!I$1,$G119+16,,16))+SUMPRODUCT(OFFSET(Data!I$1,$G119+32,,16),OFFSET(Data!I$1,$G119+48,,16)))/(SUMPRODUCT(OFFSET(Data!I$1,$G119,,16),OFFSET(Data!I$1,$G119,,16))+SUMPRODUCT(OFFSET(Data!I$1,$G119+32,,16),OFFSET(Data!I$1,$G119+32,,16))),"")</f>
        <v/>
      </c>
      <c r="J119" s="301" t="str">
        <f ca="1">IF($F119&gt;1,(SUMPRODUCT(OFFSET(Data!J$1,$G119,,16),OFFSET(Data!J$1,$G119+16,,16))+SUMPRODUCT(OFFSET(Data!J$1,$G119+32,,16),OFFSET(Data!J$1,$G119+48,,16)))/(SUMPRODUCT(OFFSET(Data!J$1,$G119,,16),OFFSET(Data!J$1,$G119,,16))+SUMPRODUCT(OFFSET(Data!J$1,$G119+32,,16),OFFSET(Data!J$1,$G119+32,,16))),"")</f>
        <v/>
      </c>
      <c r="K119" s="301" t="str">
        <f ca="1">IF($F119&gt;1,(SUMPRODUCT(OFFSET(Data!K$1,$G119,,16),OFFSET(Data!K$1,$G119+16,,16))+SUMPRODUCT(OFFSET(Data!K$1,$G119+32,,16),OFFSET(Data!K$1,$G119+48,,16)))/(SUMPRODUCT(OFFSET(Data!K$1,$G119,,16),OFFSET(Data!K$1,$G119,,16))+SUMPRODUCT(OFFSET(Data!K$1,$G119+32,,16),OFFSET(Data!K$1,$G119+32,,16))),"")</f>
        <v/>
      </c>
      <c r="L119" s="301" t="str">
        <f ca="1">IF($F119&gt;1,(SUMPRODUCT(OFFSET(Data!L$1,$G119,,16),OFFSET(Data!L$1,$G119+16,,16))+SUMPRODUCT(OFFSET(Data!L$1,$G119+32,,16),OFFSET(Data!L$1,$G119+48,,16)))/(SUMPRODUCT(OFFSET(Data!L$1,$G119,,16),OFFSET(Data!L$1,$G119,,16))+SUMPRODUCT(OFFSET(Data!L$1,$G119+32,,16),OFFSET(Data!L$1,$G119+32,,16))),"")</f>
        <v/>
      </c>
      <c r="M119" s="301">
        <f t="shared" ca="1" si="8"/>
        <v>0</v>
      </c>
      <c r="N119" t="str">
        <f ca="1">IF($F119&gt;2,SUMPRODUCT(OFFSET(Data!$H$1,$G119+32,,32),OFFSET(Data!$H$1,$G119+64,,32)),"")</f>
        <v/>
      </c>
      <c r="O119" t="str">
        <f ca="1">IF($F119&gt;2,SUMPRODUCT(OFFSET(Data!$H$1,$G119,,32),OFFSET(Data!$H$1,$G119+64,,32)),"")</f>
        <v/>
      </c>
      <c r="P119" s="350" t="str">
        <f ca="1">IF($F119&gt;1,INDEX(LINEST(OFFSET(Data!H$1,$G119,,16),OFFSET(Data!H$1,$G119+16,,16),1,1),3,1),"")</f>
        <v/>
      </c>
      <c r="Q119" s="350" t="str">
        <f ca="1">IF($F119&gt;1,INDEX(LINEST(OFFSET(Data!I$1,$G119,,16),OFFSET(Data!I$1,$G119+16,,16),1,1),3,1),"")</f>
        <v/>
      </c>
      <c r="R119" s="350" t="str">
        <f ca="1">IF($F119&gt;1,INDEX(LINEST(OFFSET(Data!J$1,$G119,,16),OFFSET(Data!J$1,$G119+16,,16),1,1),3,1),"")</f>
        <v/>
      </c>
      <c r="S119" s="350" t="str">
        <f ca="1">IF($F119&gt;1,INDEX(LINEST(OFFSET(Data!K$1,$G119,,16),OFFSET(Data!K$1,$G119+16,,16),1,1),3,1),"")</f>
        <v/>
      </c>
      <c r="T119" s="350" t="str">
        <f ca="1">IF($F119&gt;1,INDEX(LINEST(OFFSET(Data!L$1,$G119,,16),OFFSET(Data!L$1,$G119+16,,16),1,1),3,1),"")</f>
        <v/>
      </c>
      <c r="U119" s="348" t="str">
        <f t="shared" si="10"/>
        <v/>
      </c>
      <c r="V119" s="347" t="str">
        <f>IF(ISERROR(VLOOKUP($C119,Dates!$A:$C,1,FALSE)),"",VLOOKUP($C119,Dates!$A:$C,MATCH(V$1,Dates!$A$1:$C$1,0),FALSE))</f>
        <v/>
      </c>
      <c r="W119" s="347" t="str">
        <f>IF(ISERROR(VLOOKUP($C119,Dates!$A:$C,1,FALSE)),"",VLOOKUP($C119,Dates!$A:$C,MATCH(W$1,Dates!$A$1:$C$1,0),FALSE))</f>
        <v/>
      </c>
      <c r="X119" s="347"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301" t="str">
        <f ca="1">IF($F120&gt;1,(SUMPRODUCT(OFFSET(Data!H$1,$G120,,16),OFFSET(Data!H$1,$G120+16,,16))+SUMPRODUCT(OFFSET(Data!H$1,$G120+32,,16),OFFSET(Data!H$1,$G120+48,,16)))/(SUMPRODUCT(OFFSET(Data!H$1,$G120,,16),OFFSET(Data!H$1,$G120,,16))+SUMPRODUCT(OFFSET(Data!H$1,$G120+32,,16),OFFSET(Data!H$1,$G120+32,,16))),"")</f>
        <v/>
      </c>
      <c r="I120" s="301" t="str">
        <f ca="1">IF($F120&gt;1,(SUMPRODUCT(OFFSET(Data!I$1,$G120,,16),OFFSET(Data!I$1,$G120+16,,16))+SUMPRODUCT(OFFSET(Data!I$1,$G120+32,,16),OFFSET(Data!I$1,$G120+48,,16)))/(SUMPRODUCT(OFFSET(Data!I$1,$G120,,16),OFFSET(Data!I$1,$G120,,16))+SUMPRODUCT(OFFSET(Data!I$1,$G120+32,,16),OFFSET(Data!I$1,$G120+32,,16))),"")</f>
        <v/>
      </c>
      <c r="J120" s="301" t="str">
        <f ca="1">IF($F120&gt;1,(SUMPRODUCT(OFFSET(Data!J$1,$G120,,16),OFFSET(Data!J$1,$G120+16,,16))+SUMPRODUCT(OFFSET(Data!J$1,$G120+32,,16),OFFSET(Data!J$1,$G120+48,,16)))/(SUMPRODUCT(OFFSET(Data!J$1,$G120,,16),OFFSET(Data!J$1,$G120,,16))+SUMPRODUCT(OFFSET(Data!J$1,$G120+32,,16),OFFSET(Data!J$1,$G120+32,,16))),"")</f>
        <v/>
      </c>
      <c r="K120" s="301" t="str">
        <f ca="1">IF($F120&gt;1,(SUMPRODUCT(OFFSET(Data!K$1,$G120,,16),OFFSET(Data!K$1,$G120+16,,16))+SUMPRODUCT(OFFSET(Data!K$1,$G120+32,,16),OFFSET(Data!K$1,$G120+48,,16)))/(SUMPRODUCT(OFFSET(Data!K$1,$G120,,16),OFFSET(Data!K$1,$G120,,16))+SUMPRODUCT(OFFSET(Data!K$1,$G120+32,,16),OFFSET(Data!K$1,$G120+32,,16))),"")</f>
        <v/>
      </c>
      <c r="L120" s="301" t="str">
        <f ca="1">IF($F120&gt;1,(SUMPRODUCT(OFFSET(Data!L$1,$G120,,16),OFFSET(Data!L$1,$G120+16,,16))+SUMPRODUCT(OFFSET(Data!L$1,$G120+32,,16),OFFSET(Data!L$1,$G120+48,,16)))/(SUMPRODUCT(OFFSET(Data!L$1,$G120,,16),OFFSET(Data!L$1,$G120,,16))+SUMPRODUCT(OFFSET(Data!L$1,$G120+32,,16),OFFSET(Data!L$1,$G120+32,,16))),"")</f>
        <v/>
      </c>
      <c r="M120" s="301">
        <f t="shared" ca="1" si="8"/>
        <v>0</v>
      </c>
      <c r="N120" t="str">
        <f ca="1">IF($F120&gt;2,SUMPRODUCT(OFFSET(Data!$H$1,$G120+32,,32),OFFSET(Data!$H$1,$G120+64,,32)),"")</f>
        <v/>
      </c>
      <c r="O120" t="str">
        <f ca="1">IF($F120&gt;2,SUMPRODUCT(OFFSET(Data!$H$1,$G120,,32),OFFSET(Data!$H$1,$G120+64,,32)),"")</f>
        <v/>
      </c>
      <c r="P120" s="350" t="str">
        <f ca="1">IF($F120&gt;1,INDEX(LINEST(OFFSET(Data!H$1,$G120,,16),OFFSET(Data!H$1,$G120+16,,16),1,1),3,1),"")</f>
        <v/>
      </c>
      <c r="Q120" s="350" t="str">
        <f ca="1">IF($F120&gt;1,INDEX(LINEST(OFFSET(Data!I$1,$G120,,16),OFFSET(Data!I$1,$G120+16,,16),1,1),3,1),"")</f>
        <v/>
      </c>
      <c r="R120" s="350" t="str">
        <f ca="1">IF($F120&gt;1,INDEX(LINEST(OFFSET(Data!J$1,$G120,,16),OFFSET(Data!J$1,$G120+16,,16),1,1),3,1),"")</f>
        <v/>
      </c>
      <c r="S120" s="350" t="str">
        <f ca="1">IF($F120&gt;1,INDEX(LINEST(OFFSET(Data!K$1,$G120,,16),OFFSET(Data!K$1,$G120+16,,16),1,1),3,1),"")</f>
        <v/>
      </c>
      <c r="T120" s="350" t="str">
        <f ca="1">IF($F120&gt;1,INDEX(LINEST(OFFSET(Data!L$1,$G120,,16),OFFSET(Data!L$1,$G120+16,,16),1,1),3,1),"")</f>
        <v/>
      </c>
      <c r="U120" s="348" t="str">
        <f t="shared" si="10"/>
        <v/>
      </c>
      <c r="V120" s="347" t="str">
        <f>IF(ISERROR(VLOOKUP($C120,Dates!$A:$C,1,FALSE)),"",VLOOKUP($C120,Dates!$A:$C,MATCH(V$1,Dates!$A$1:$C$1,0),FALSE))</f>
        <v/>
      </c>
      <c r="W120" s="347" t="str">
        <f>IF(ISERROR(VLOOKUP($C120,Dates!$A:$C,1,FALSE)),"",VLOOKUP($C120,Dates!$A:$C,MATCH(W$1,Dates!$A$1:$C$1,0),FALSE))</f>
        <v/>
      </c>
      <c r="X120" s="347"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301" t="str">
        <f ca="1">IF($F121&gt;1,(SUMPRODUCT(OFFSET(Data!H$1,$G121,,16),OFFSET(Data!H$1,$G121+16,,16))+SUMPRODUCT(OFFSET(Data!H$1,$G121+32,,16),OFFSET(Data!H$1,$G121+48,,16)))/(SUMPRODUCT(OFFSET(Data!H$1,$G121,,16),OFFSET(Data!H$1,$G121,,16))+SUMPRODUCT(OFFSET(Data!H$1,$G121+32,,16),OFFSET(Data!H$1,$G121+32,,16))),"")</f>
        <v/>
      </c>
      <c r="I121" s="301" t="str">
        <f ca="1">IF($F121&gt;1,(SUMPRODUCT(OFFSET(Data!I$1,$G121,,16),OFFSET(Data!I$1,$G121+16,,16))+SUMPRODUCT(OFFSET(Data!I$1,$G121+32,,16),OFFSET(Data!I$1,$G121+48,,16)))/(SUMPRODUCT(OFFSET(Data!I$1,$G121,,16),OFFSET(Data!I$1,$G121,,16))+SUMPRODUCT(OFFSET(Data!I$1,$G121+32,,16),OFFSET(Data!I$1,$G121+32,,16))),"")</f>
        <v/>
      </c>
      <c r="J121" s="301" t="str">
        <f ca="1">IF($F121&gt;1,(SUMPRODUCT(OFFSET(Data!J$1,$G121,,16),OFFSET(Data!J$1,$G121+16,,16))+SUMPRODUCT(OFFSET(Data!J$1,$G121+32,,16),OFFSET(Data!J$1,$G121+48,,16)))/(SUMPRODUCT(OFFSET(Data!J$1,$G121,,16),OFFSET(Data!J$1,$G121,,16))+SUMPRODUCT(OFFSET(Data!J$1,$G121+32,,16),OFFSET(Data!J$1,$G121+32,,16))),"")</f>
        <v/>
      </c>
      <c r="K121" s="301" t="str">
        <f ca="1">IF($F121&gt;1,(SUMPRODUCT(OFFSET(Data!K$1,$G121,,16),OFFSET(Data!K$1,$G121+16,,16))+SUMPRODUCT(OFFSET(Data!K$1,$G121+32,,16),OFFSET(Data!K$1,$G121+48,,16)))/(SUMPRODUCT(OFFSET(Data!K$1,$G121,,16),OFFSET(Data!K$1,$G121,,16))+SUMPRODUCT(OFFSET(Data!K$1,$G121+32,,16),OFFSET(Data!K$1,$G121+32,,16))),"")</f>
        <v/>
      </c>
      <c r="L121" s="301" t="str">
        <f ca="1">IF($F121&gt;1,(SUMPRODUCT(OFFSET(Data!L$1,$G121,,16),OFFSET(Data!L$1,$G121+16,,16))+SUMPRODUCT(OFFSET(Data!L$1,$G121+32,,16),OFFSET(Data!L$1,$G121+48,,16)))/(SUMPRODUCT(OFFSET(Data!L$1,$G121,,16),OFFSET(Data!L$1,$G121,,16))+SUMPRODUCT(OFFSET(Data!L$1,$G121+32,,16),OFFSET(Data!L$1,$G121+32,,16))),"")</f>
        <v/>
      </c>
      <c r="M121" s="301">
        <f t="shared" ca="1" si="8"/>
        <v>0</v>
      </c>
      <c r="N121" t="str">
        <f ca="1">IF($F121&gt;2,SUMPRODUCT(OFFSET(Data!$H$1,$G121+32,,32),OFFSET(Data!$H$1,$G121+64,,32)),"")</f>
        <v/>
      </c>
      <c r="O121" t="str">
        <f ca="1">IF($F121&gt;2,SUMPRODUCT(OFFSET(Data!$H$1,$G121,,32),OFFSET(Data!$H$1,$G121+64,,32)),"")</f>
        <v/>
      </c>
      <c r="P121" s="350" t="str">
        <f ca="1">IF($F121&gt;1,INDEX(LINEST(OFFSET(Data!H$1,$G121,,16),OFFSET(Data!H$1,$G121+16,,16),1,1),3,1),"")</f>
        <v/>
      </c>
      <c r="Q121" s="350" t="str">
        <f ca="1">IF($F121&gt;1,INDEX(LINEST(OFFSET(Data!I$1,$G121,,16),OFFSET(Data!I$1,$G121+16,,16),1,1),3,1),"")</f>
        <v/>
      </c>
      <c r="R121" s="350" t="str">
        <f ca="1">IF($F121&gt;1,INDEX(LINEST(OFFSET(Data!J$1,$G121,,16),OFFSET(Data!J$1,$G121+16,,16),1,1),3,1),"")</f>
        <v/>
      </c>
      <c r="S121" s="350" t="str">
        <f ca="1">IF($F121&gt;1,INDEX(LINEST(OFFSET(Data!K$1,$G121,,16),OFFSET(Data!K$1,$G121+16,,16),1,1),3,1),"")</f>
        <v/>
      </c>
      <c r="T121" s="350" t="str">
        <f ca="1">IF($F121&gt;1,INDEX(LINEST(OFFSET(Data!L$1,$G121,,16),OFFSET(Data!L$1,$G121+16,,16),1,1),3,1),"")</f>
        <v/>
      </c>
      <c r="U121" s="348" t="str">
        <f t="shared" si="10"/>
        <v/>
      </c>
      <c r="V121" s="347" t="str">
        <f>IF(ISERROR(VLOOKUP($C121,Dates!$A:$C,1,FALSE)),"",VLOOKUP($C121,Dates!$A:$C,MATCH(V$1,Dates!$A$1:$C$1,0),FALSE))</f>
        <v/>
      </c>
      <c r="W121" s="347" t="str">
        <f>IF(ISERROR(VLOOKUP($C121,Dates!$A:$C,1,FALSE)),"",VLOOKUP($C121,Dates!$A:$C,MATCH(W$1,Dates!$A$1:$C$1,0),FALSE))</f>
        <v/>
      </c>
      <c r="X121" s="347"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301" t="str">
        <f ca="1">IF($F122&gt;1,(SUMPRODUCT(OFFSET(Data!H$1,$G122,,16),OFFSET(Data!H$1,$G122+16,,16))+SUMPRODUCT(OFFSET(Data!H$1,$G122+32,,16),OFFSET(Data!H$1,$G122+48,,16)))/(SUMPRODUCT(OFFSET(Data!H$1,$G122,,16),OFFSET(Data!H$1,$G122,,16))+SUMPRODUCT(OFFSET(Data!H$1,$G122+32,,16),OFFSET(Data!H$1,$G122+32,,16))),"")</f>
        <v/>
      </c>
      <c r="I122" s="301" t="str">
        <f ca="1">IF($F122&gt;1,(SUMPRODUCT(OFFSET(Data!I$1,$G122,,16),OFFSET(Data!I$1,$G122+16,,16))+SUMPRODUCT(OFFSET(Data!I$1,$G122+32,,16),OFFSET(Data!I$1,$G122+48,,16)))/(SUMPRODUCT(OFFSET(Data!I$1,$G122,,16),OFFSET(Data!I$1,$G122,,16))+SUMPRODUCT(OFFSET(Data!I$1,$G122+32,,16),OFFSET(Data!I$1,$G122+32,,16))),"")</f>
        <v/>
      </c>
      <c r="J122" s="301" t="str">
        <f ca="1">IF($F122&gt;1,(SUMPRODUCT(OFFSET(Data!J$1,$G122,,16),OFFSET(Data!J$1,$G122+16,,16))+SUMPRODUCT(OFFSET(Data!J$1,$G122+32,,16),OFFSET(Data!J$1,$G122+48,,16)))/(SUMPRODUCT(OFFSET(Data!J$1,$G122,,16),OFFSET(Data!J$1,$G122,,16))+SUMPRODUCT(OFFSET(Data!J$1,$G122+32,,16),OFFSET(Data!J$1,$G122+32,,16))),"")</f>
        <v/>
      </c>
      <c r="K122" s="301" t="str">
        <f ca="1">IF($F122&gt;1,(SUMPRODUCT(OFFSET(Data!K$1,$G122,,16),OFFSET(Data!K$1,$G122+16,,16))+SUMPRODUCT(OFFSET(Data!K$1,$G122+32,,16),OFFSET(Data!K$1,$G122+48,,16)))/(SUMPRODUCT(OFFSET(Data!K$1,$G122,,16),OFFSET(Data!K$1,$G122,,16))+SUMPRODUCT(OFFSET(Data!K$1,$G122+32,,16),OFFSET(Data!K$1,$G122+32,,16))),"")</f>
        <v/>
      </c>
      <c r="L122" s="301" t="str">
        <f ca="1">IF($F122&gt;1,(SUMPRODUCT(OFFSET(Data!L$1,$G122,,16),OFFSET(Data!L$1,$G122+16,,16))+SUMPRODUCT(OFFSET(Data!L$1,$G122+32,,16),OFFSET(Data!L$1,$G122+48,,16)))/(SUMPRODUCT(OFFSET(Data!L$1,$G122,,16),OFFSET(Data!L$1,$G122,,16))+SUMPRODUCT(OFFSET(Data!L$1,$G122+32,,16),OFFSET(Data!L$1,$G122+32,,16))),"")</f>
        <v/>
      </c>
      <c r="M122" s="301">
        <f t="shared" ca="1" si="8"/>
        <v>0</v>
      </c>
      <c r="N122" t="str">
        <f ca="1">IF($F122&gt;2,SUMPRODUCT(OFFSET(Data!$H$1,$G122+32,,32),OFFSET(Data!$H$1,$G122+64,,32)),"")</f>
        <v/>
      </c>
      <c r="O122" t="str">
        <f ca="1">IF($F122&gt;2,SUMPRODUCT(OFFSET(Data!$H$1,$G122,,32),OFFSET(Data!$H$1,$G122+64,,32)),"")</f>
        <v/>
      </c>
      <c r="P122" s="350" t="str">
        <f ca="1">IF($F122&gt;1,INDEX(LINEST(OFFSET(Data!H$1,$G122,,16),OFFSET(Data!H$1,$G122+16,,16),1,1),3,1),"")</f>
        <v/>
      </c>
      <c r="Q122" s="350" t="str">
        <f ca="1">IF($F122&gt;1,INDEX(LINEST(OFFSET(Data!I$1,$G122,,16),OFFSET(Data!I$1,$G122+16,,16),1,1),3,1),"")</f>
        <v/>
      </c>
      <c r="R122" s="350" t="str">
        <f ca="1">IF($F122&gt;1,INDEX(LINEST(OFFSET(Data!J$1,$G122,,16),OFFSET(Data!J$1,$G122+16,,16),1,1),3,1),"")</f>
        <v/>
      </c>
      <c r="S122" s="350" t="str">
        <f ca="1">IF($F122&gt;1,INDEX(LINEST(OFFSET(Data!K$1,$G122,,16),OFFSET(Data!K$1,$G122+16,,16),1,1),3,1),"")</f>
        <v/>
      </c>
      <c r="T122" s="350" t="str">
        <f ca="1">IF($F122&gt;1,INDEX(LINEST(OFFSET(Data!L$1,$G122,,16),OFFSET(Data!L$1,$G122+16,,16),1,1),3,1),"")</f>
        <v/>
      </c>
      <c r="U122" s="348" t="str">
        <f t="shared" si="10"/>
        <v/>
      </c>
      <c r="V122" s="347" t="str">
        <f>IF(ISERROR(VLOOKUP($C122,Dates!$A:$C,1,FALSE)),"",VLOOKUP($C122,Dates!$A:$C,MATCH(V$1,Dates!$A$1:$C$1,0),FALSE))</f>
        <v/>
      </c>
      <c r="W122" s="347" t="str">
        <f>IF(ISERROR(VLOOKUP($C122,Dates!$A:$C,1,FALSE)),"",VLOOKUP($C122,Dates!$A:$C,MATCH(W$1,Dates!$A$1:$C$1,0),FALSE))</f>
        <v/>
      </c>
      <c r="X122" s="347"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301" t="str">
        <f ca="1">IF($F123&gt;1,(SUMPRODUCT(OFFSET(Data!H$1,$G123,,16),OFFSET(Data!H$1,$G123+16,,16))+SUMPRODUCT(OFFSET(Data!H$1,$G123+32,,16),OFFSET(Data!H$1,$G123+48,,16)))/(SUMPRODUCT(OFFSET(Data!H$1,$G123,,16),OFFSET(Data!H$1,$G123,,16))+SUMPRODUCT(OFFSET(Data!H$1,$G123+32,,16),OFFSET(Data!H$1,$G123+32,,16))),"")</f>
        <v/>
      </c>
      <c r="I123" s="301" t="str">
        <f ca="1">IF($F123&gt;1,(SUMPRODUCT(OFFSET(Data!I$1,$G123,,16),OFFSET(Data!I$1,$G123+16,,16))+SUMPRODUCT(OFFSET(Data!I$1,$G123+32,,16),OFFSET(Data!I$1,$G123+48,,16)))/(SUMPRODUCT(OFFSET(Data!I$1,$G123,,16),OFFSET(Data!I$1,$G123,,16))+SUMPRODUCT(OFFSET(Data!I$1,$G123+32,,16),OFFSET(Data!I$1,$G123+32,,16))),"")</f>
        <v/>
      </c>
      <c r="J123" s="301" t="str">
        <f ca="1">IF($F123&gt;1,(SUMPRODUCT(OFFSET(Data!J$1,$G123,,16),OFFSET(Data!J$1,$G123+16,,16))+SUMPRODUCT(OFFSET(Data!J$1,$G123+32,,16),OFFSET(Data!J$1,$G123+48,,16)))/(SUMPRODUCT(OFFSET(Data!J$1,$G123,,16),OFFSET(Data!J$1,$G123,,16))+SUMPRODUCT(OFFSET(Data!J$1,$G123+32,,16),OFFSET(Data!J$1,$G123+32,,16))),"")</f>
        <v/>
      </c>
      <c r="K123" s="301" t="str">
        <f ca="1">IF($F123&gt;1,(SUMPRODUCT(OFFSET(Data!K$1,$G123,,16),OFFSET(Data!K$1,$G123+16,,16))+SUMPRODUCT(OFFSET(Data!K$1,$G123+32,,16),OFFSET(Data!K$1,$G123+48,,16)))/(SUMPRODUCT(OFFSET(Data!K$1,$G123,,16),OFFSET(Data!K$1,$G123,,16))+SUMPRODUCT(OFFSET(Data!K$1,$G123+32,,16),OFFSET(Data!K$1,$G123+32,,16))),"")</f>
        <v/>
      </c>
      <c r="L123" s="301" t="str">
        <f ca="1">IF($F123&gt;1,(SUMPRODUCT(OFFSET(Data!L$1,$G123,,16),OFFSET(Data!L$1,$G123+16,,16))+SUMPRODUCT(OFFSET(Data!L$1,$G123+32,,16),OFFSET(Data!L$1,$G123+48,,16)))/(SUMPRODUCT(OFFSET(Data!L$1,$G123,,16),OFFSET(Data!L$1,$G123,,16))+SUMPRODUCT(OFFSET(Data!L$1,$G123+32,,16),OFFSET(Data!L$1,$G123+32,,16))),"")</f>
        <v/>
      </c>
      <c r="M123" s="301">
        <f t="shared" ca="1" si="8"/>
        <v>0</v>
      </c>
      <c r="N123" t="str">
        <f ca="1">IF($F123&gt;2,SUMPRODUCT(OFFSET(Data!$H$1,$G123+32,,32),OFFSET(Data!$H$1,$G123+64,,32)),"")</f>
        <v/>
      </c>
      <c r="O123" t="str">
        <f ca="1">IF($F123&gt;2,SUMPRODUCT(OFFSET(Data!$H$1,$G123,,32),OFFSET(Data!$H$1,$G123+64,,32)),"")</f>
        <v/>
      </c>
      <c r="P123" s="350" t="str">
        <f ca="1">IF($F123&gt;1,INDEX(LINEST(OFFSET(Data!H$1,$G123,,16),OFFSET(Data!H$1,$G123+16,,16),1,1),3,1),"")</f>
        <v/>
      </c>
      <c r="Q123" s="350" t="str">
        <f ca="1">IF($F123&gt;1,INDEX(LINEST(OFFSET(Data!I$1,$G123,,16),OFFSET(Data!I$1,$G123+16,,16),1,1),3,1),"")</f>
        <v/>
      </c>
      <c r="R123" s="350" t="str">
        <f ca="1">IF($F123&gt;1,INDEX(LINEST(OFFSET(Data!J$1,$G123,,16),OFFSET(Data!J$1,$G123+16,,16),1,1),3,1),"")</f>
        <v/>
      </c>
      <c r="S123" s="350" t="str">
        <f ca="1">IF($F123&gt;1,INDEX(LINEST(OFFSET(Data!K$1,$G123,,16),OFFSET(Data!K$1,$G123+16,,16),1,1),3,1),"")</f>
        <v/>
      </c>
      <c r="T123" s="350" t="str">
        <f ca="1">IF($F123&gt;1,INDEX(LINEST(OFFSET(Data!L$1,$G123,,16),OFFSET(Data!L$1,$G123+16,,16),1,1),3,1),"")</f>
        <v/>
      </c>
      <c r="U123" s="348" t="str">
        <f t="shared" si="10"/>
        <v/>
      </c>
      <c r="V123" s="347" t="str">
        <f>IF(ISERROR(VLOOKUP($C123,Dates!$A:$C,1,FALSE)),"",VLOOKUP($C123,Dates!$A:$C,MATCH(V$1,Dates!$A$1:$C$1,0),FALSE))</f>
        <v/>
      </c>
      <c r="W123" s="347" t="str">
        <f>IF(ISERROR(VLOOKUP($C123,Dates!$A:$C,1,FALSE)),"",VLOOKUP($C123,Dates!$A:$C,MATCH(W$1,Dates!$A$1:$C$1,0),FALSE))</f>
        <v/>
      </c>
      <c r="X123" s="347"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301" t="str">
        <f ca="1">IF($F124&gt;1,(SUMPRODUCT(OFFSET(Data!H$1,$G124,,16),OFFSET(Data!H$1,$G124+16,,16))+SUMPRODUCT(OFFSET(Data!H$1,$G124+32,,16),OFFSET(Data!H$1,$G124+48,,16)))/(SUMPRODUCT(OFFSET(Data!H$1,$G124,,16),OFFSET(Data!H$1,$G124,,16))+SUMPRODUCT(OFFSET(Data!H$1,$G124+32,,16),OFFSET(Data!H$1,$G124+32,,16))),"")</f>
        <v/>
      </c>
      <c r="I124" s="301" t="str">
        <f ca="1">IF($F124&gt;1,(SUMPRODUCT(OFFSET(Data!I$1,$G124,,16),OFFSET(Data!I$1,$G124+16,,16))+SUMPRODUCT(OFFSET(Data!I$1,$G124+32,,16),OFFSET(Data!I$1,$G124+48,,16)))/(SUMPRODUCT(OFFSET(Data!I$1,$G124,,16),OFFSET(Data!I$1,$G124,,16))+SUMPRODUCT(OFFSET(Data!I$1,$G124+32,,16),OFFSET(Data!I$1,$G124+32,,16))),"")</f>
        <v/>
      </c>
      <c r="J124" s="301" t="str">
        <f ca="1">IF($F124&gt;1,(SUMPRODUCT(OFFSET(Data!J$1,$G124,,16),OFFSET(Data!J$1,$G124+16,,16))+SUMPRODUCT(OFFSET(Data!J$1,$G124+32,,16),OFFSET(Data!J$1,$G124+48,,16)))/(SUMPRODUCT(OFFSET(Data!J$1,$G124,,16),OFFSET(Data!J$1,$G124,,16))+SUMPRODUCT(OFFSET(Data!J$1,$G124+32,,16),OFFSET(Data!J$1,$G124+32,,16))),"")</f>
        <v/>
      </c>
      <c r="K124" s="301" t="str">
        <f ca="1">IF($F124&gt;1,(SUMPRODUCT(OFFSET(Data!K$1,$G124,,16),OFFSET(Data!K$1,$G124+16,,16))+SUMPRODUCT(OFFSET(Data!K$1,$G124+32,,16),OFFSET(Data!K$1,$G124+48,,16)))/(SUMPRODUCT(OFFSET(Data!K$1,$G124,,16),OFFSET(Data!K$1,$G124,,16))+SUMPRODUCT(OFFSET(Data!K$1,$G124+32,,16),OFFSET(Data!K$1,$G124+32,,16))),"")</f>
        <v/>
      </c>
      <c r="L124" s="301" t="str">
        <f ca="1">IF($F124&gt;1,(SUMPRODUCT(OFFSET(Data!L$1,$G124,,16),OFFSET(Data!L$1,$G124+16,,16))+SUMPRODUCT(OFFSET(Data!L$1,$G124+32,,16),OFFSET(Data!L$1,$G124+48,,16)))/(SUMPRODUCT(OFFSET(Data!L$1,$G124,,16),OFFSET(Data!L$1,$G124,,16))+SUMPRODUCT(OFFSET(Data!L$1,$G124+32,,16),OFFSET(Data!L$1,$G124+32,,16))),"")</f>
        <v/>
      </c>
      <c r="M124" s="301">
        <f t="shared" ca="1" si="8"/>
        <v>0</v>
      </c>
      <c r="N124" t="str">
        <f ca="1">IF($F124&gt;2,SUMPRODUCT(OFFSET(Data!$H$1,$G124+32,,32),OFFSET(Data!$H$1,$G124+64,,32)),"")</f>
        <v/>
      </c>
      <c r="O124" t="str">
        <f ca="1">IF($F124&gt;2,SUMPRODUCT(OFFSET(Data!$H$1,$G124,,32),OFFSET(Data!$H$1,$G124+64,,32)),"")</f>
        <v/>
      </c>
      <c r="P124" s="350" t="str">
        <f ca="1">IF($F124&gt;1,INDEX(LINEST(OFFSET(Data!H$1,$G124,,16),OFFSET(Data!H$1,$G124+16,,16),1,1),3,1),"")</f>
        <v/>
      </c>
      <c r="Q124" s="350" t="str">
        <f ca="1">IF($F124&gt;1,INDEX(LINEST(OFFSET(Data!I$1,$G124,,16),OFFSET(Data!I$1,$G124+16,,16),1,1),3,1),"")</f>
        <v/>
      </c>
      <c r="R124" s="350" t="str">
        <f ca="1">IF($F124&gt;1,INDEX(LINEST(OFFSET(Data!J$1,$G124,,16),OFFSET(Data!J$1,$G124+16,,16),1,1),3,1),"")</f>
        <v/>
      </c>
      <c r="S124" s="350" t="str">
        <f ca="1">IF($F124&gt;1,INDEX(LINEST(OFFSET(Data!K$1,$G124,,16),OFFSET(Data!K$1,$G124+16,,16),1,1),3,1),"")</f>
        <v/>
      </c>
      <c r="T124" s="350" t="str">
        <f ca="1">IF($F124&gt;1,INDEX(LINEST(OFFSET(Data!L$1,$G124,,16),OFFSET(Data!L$1,$G124+16,,16),1,1),3,1),"")</f>
        <v/>
      </c>
      <c r="U124" s="348" t="str">
        <f t="shared" si="10"/>
        <v/>
      </c>
      <c r="V124" s="347" t="str">
        <f>IF(ISERROR(VLOOKUP($C124,Dates!$A:$C,1,FALSE)),"",VLOOKUP($C124,Dates!$A:$C,MATCH(V$1,Dates!$A$1:$C$1,0),FALSE))</f>
        <v/>
      </c>
      <c r="W124" s="347" t="str">
        <f>IF(ISERROR(VLOOKUP($C124,Dates!$A:$C,1,FALSE)),"",VLOOKUP($C124,Dates!$A:$C,MATCH(W$1,Dates!$A$1:$C$1,0),FALSE))</f>
        <v/>
      </c>
      <c r="X124" s="347"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301" t="str">
        <f ca="1">IF($F125&gt;1,(SUMPRODUCT(OFFSET(Data!H$1,$G125,,16),OFFSET(Data!H$1,$G125+16,,16))+SUMPRODUCT(OFFSET(Data!H$1,$G125+32,,16),OFFSET(Data!H$1,$G125+48,,16)))/(SUMPRODUCT(OFFSET(Data!H$1,$G125,,16),OFFSET(Data!H$1,$G125,,16))+SUMPRODUCT(OFFSET(Data!H$1,$G125+32,,16),OFFSET(Data!H$1,$G125+32,,16))),"")</f>
        <v/>
      </c>
      <c r="I125" s="301" t="str">
        <f ca="1">IF($F125&gt;1,(SUMPRODUCT(OFFSET(Data!I$1,$G125,,16),OFFSET(Data!I$1,$G125+16,,16))+SUMPRODUCT(OFFSET(Data!I$1,$G125+32,,16),OFFSET(Data!I$1,$G125+48,,16)))/(SUMPRODUCT(OFFSET(Data!I$1,$G125,,16),OFFSET(Data!I$1,$G125,,16))+SUMPRODUCT(OFFSET(Data!I$1,$G125+32,,16),OFFSET(Data!I$1,$G125+32,,16))),"")</f>
        <v/>
      </c>
      <c r="J125" s="301" t="str">
        <f ca="1">IF($F125&gt;1,(SUMPRODUCT(OFFSET(Data!J$1,$G125,,16),OFFSET(Data!J$1,$G125+16,,16))+SUMPRODUCT(OFFSET(Data!J$1,$G125+32,,16),OFFSET(Data!J$1,$G125+48,,16)))/(SUMPRODUCT(OFFSET(Data!J$1,$G125,,16),OFFSET(Data!J$1,$G125,,16))+SUMPRODUCT(OFFSET(Data!J$1,$G125+32,,16),OFFSET(Data!J$1,$G125+32,,16))),"")</f>
        <v/>
      </c>
      <c r="K125" s="301" t="str">
        <f ca="1">IF($F125&gt;1,(SUMPRODUCT(OFFSET(Data!K$1,$G125,,16),OFFSET(Data!K$1,$G125+16,,16))+SUMPRODUCT(OFFSET(Data!K$1,$G125+32,,16),OFFSET(Data!K$1,$G125+48,,16)))/(SUMPRODUCT(OFFSET(Data!K$1,$G125,,16),OFFSET(Data!K$1,$G125,,16))+SUMPRODUCT(OFFSET(Data!K$1,$G125+32,,16),OFFSET(Data!K$1,$G125+32,,16))),"")</f>
        <v/>
      </c>
      <c r="L125" s="301" t="str">
        <f ca="1">IF($F125&gt;1,(SUMPRODUCT(OFFSET(Data!L$1,$G125,,16),OFFSET(Data!L$1,$G125+16,,16))+SUMPRODUCT(OFFSET(Data!L$1,$G125+32,,16),OFFSET(Data!L$1,$G125+48,,16)))/(SUMPRODUCT(OFFSET(Data!L$1,$G125,,16),OFFSET(Data!L$1,$G125,,16))+SUMPRODUCT(OFFSET(Data!L$1,$G125+32,,16),OFFSET(Data!L$1,$G125+32,,16))),"")</f>
        <v/>
      </c>
      <c r="M125" s="301">
        <f t="shared" ca="1" si="8"/>
        <v>0</v>
      </c>
      <c r="N125" t="str">
        <f ca="1">IF($F125&gt;2,SUMPRODUCT(OFFSET(Data!$H$1,$G125+32,,32),OFFSET(Data!$H$1,$G125+64,,32)),"")</f>
        <v/>
      </c>
      <c r="O125" t="str">
        <f ca="1">IF($F125&gt;2,SUMPRODUCT(OFFSET(Data!$H$1,$G125,,32),OFFSET(Data!$H$1,$G125+64,,32)),"")</f>
        <v/>
      </c>
      <c r="P125" s="350" t="str">
        <f ca="1">IF($F125&gt;1,INDEX(LINEST(OFFSET(Data!H$1,$G125,,16),OFFSET(Data!H$1,$G125+16,,16),1,1),3,1),"")</f>
        <v/>
      </c>
      <c r="Q125" s="350" t="str">
        <f ca="1">IF($F125&gt;1,INDEX(LINEST(OFFSET(Data!I$1,$G125,,16),OFFSET(Data!I$1,$G125+16,,16),1,1),3,1),"")</f>
        <v/>
      </c>
      <c r="R125" s="350" t="str">
        <f ca="1">IF($F125&gt;1,INDEX(LINEST(OFFSET(Data!J$1,$G125,,16),OFFSET(Data!J$1,$G125+16,,16),1,1),3,1),"")</f>
        <v/>
      </c>
      <c r="S125" s="350" t="str">
        <f ca="1">IF($F125&gt;1,INDEX(LINEST(OFFSET(Data!K$1,$G125,,16),OFFSET(Data!K$1,$G125+16,,16),1,1),3,1),"")</f>
        <v/>
      </c>
      <c r="T125" s="350" t="str">
        <f ca="1">IF($F125&gt;1,INDEX(LINEST(OFFSET(Data!L$1,$G125,,16),OFFSET(Data!L$1,$G125+16,,16),1,1),3,1),"")</f>
        <v/>
      </c>
      <c r="U125" s="348" t="str">
        <f t="shared" si="10"/>
        <v/>
      </c>
      <c r="V125" s="347" t="str">
        <f>IF(ISERROR(VLOOKUP($C125,Dates!$A:$C,1,FALSE)),"",VLOOKUP($C125,Dates!$A:$C,MATCH(V$1,Dates!$A$1:$C$1,0),FALSE))</f>
        <v/>
      </c>
      <c r="W125" s="347" t="str">
        <f>IF(ISERROR(VLOOKUP($C125,Dates!$A:$C,1,FALSE)),"",VLOOKUP($C125,Dates!$A:$C,MATCH(W$1,Dates!$A$1:$C$1,0),FALSE))</f>
        <v/>
      </c>
      <c r="X125" s="347"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301" t="str">
        <f ca="1">IF($F126&gt;1,(SUMPRODUCT(OFFSET(Data!H$1,$G126,,16),OFFSET(Data!H$1,$G126+16,,16))+SUMPRODUCT(OFFSET(Data!H$1,$G126+32,,16),OFFSET(Data!H$1,$G126+48,,16)))/(SUMPRODUCT(OFFSET(Data!H$1,$G126,,16),OFFSET(Data!H$1,$G126,,16))+SUMPRODUCT(OFFSET(Data!H$1,$G126+32,,16),OFFSET(Data!H$1,$G126+32,,16))),"")</f>
        <v/>
      </c>
      <c r="I126" s="301" t="str">
        <f ca="1">IF($F126&gt;1,(SUMPRODUCT(OFFSET(Data!I$1,$G126,,16),OFFSET(Data!I$1,$G126+16,,16))+SUMPRODUCT(OFFSET(Data!I$1,$G126+32,,16),OFFSET(Data!I$1,$G126+48,,16)))/(SUMPRODUCT(OFFSET(Data!I$1,$G126,,16),OFFSET(Data!I$1,$G126,,16))+SUMPRODUCT(OFFSET(Data!I$1,$G126+32,,16),OFFSET(Data!I$1,$G126+32,,16))),"")</f>
        <v/>
      </c>
      <c r="J126" s="301" t="str">
        <f ca="1">IF($F126&gt;1,(SUMPRODUCT(OFFSET(Data!J$1,$G126,,16),OFFSET(Data!J$1,$G126+16,,16))+SUMPRODUCT(OFFSET(Data!J$1,$G126+32,,16),OFFSET(Data!J$1,$G126+48,,16)))/(SUMPRODUCT(OFFSET(Data!J$1,$G126,,16),OFFSET(Data!J$1,$G126,,16))+SUMPRODUCT(OFFSET(Data!J$1,$G126+32,,16),OFFSET(Data!J$1,$G126+32,,16))),"")</f>
        <v/>
      </c>
      <c r="K126" s="301" t="str">
        <f ca="1">IF($F126&gt;1,(SUMPRODUCT(OFFSET(Data!K$1,$G126,,16),OFFSET(Data!K$1,$G126+16,,16))+SUMPRODUCT(OFFSET(Data!K$1,$G126+32,,16),OFFSET(Data!K$1,$G126+48,,16)))/(SUMPRODUCT(OFFSET(Data!K$1,$G126,,16),OFFSET(Data!K$1,$G126,,16))+SUMPRODUCT(OFFSET(Data!K$1,$G126+32,,16),OFFSET(Data!K$1,$G126+32,,16))),"")</f>
        <v/>
      </c>
      <c r="L126" s="301" t="str">
        <f ca="1">IF($F126&gt;1,(SUMPRODUCT(OFFSET(Data!L$1,$G126,,16),OFFSET(Data!L$1,$G126+16,,16))+SUMPRODUCT(OFFSET(Data!L$1,$G126+32,,16),OFFSET(Data!L$1,$G126+48,,16)))/(SUMPRODUCT(OFFSET(Data!L$1,$G126,,16),OFFSET(Data!L$1,$G126,,16))+SUMPRODUCT(OFFSET(Data!L$1,$G126+32,,16),OFFSET(Data!L$1,$G126+32,,16))),"")</f>
        <v/>
      </c>
      <c r="M126" s="301">
        <f t="shared" ca="1" si="8"/>
        <v>0</v>
      </c>
      <c r="N126" t="str">
        <f ca="1">IF($F126&gt;2,SUMPRODUCT(OFFSET(Data!$H$1,$G126+32,,32),OFFSET(Data!$H$1,$G126+64,,32)),"")</f>
        <v/>
      </c>
      <c r="O126" t="str">
        <f ca="1">IF($F126&gt;2,SUMPRODUCT(OFFSET(Data!$H$1,$G126,,32),OFFSET(Data!$H$1,$G126+64,,32)),"")</f>
        <v/>
      </c>
      <c r="P126" s="350" t="str">
        <f ca="1">IF($F126&gt;1,INDEX(LINEST(OFFSET(Data!H$1,$G126,,16),OFFSET(Data!H$1,$G126+16,,16),1,1),3,1),"")</f>
        <v/>
      </c>
      <c r="Q126" s="350" t="str">
        <f ca="1">IF($F126&gt;1,INDEX(LINEST(OFFSET(Data!I$1,$G126,,16),OFFSET(Data!I$1,$G126+16,,16),1,1),3,1),"")</f>
        <v/>
      </c>
      <c r="R126" s="350" t="str">
        <f ca="1">IF($F126&gt;1,INDEX(LINEST(OFFSET(Data!J$1,$G126,,16),OFFSET(Data!J$1,$G126+16,,16),1,1),3,1),"")</f>
        <v/>
      </c>
      <c r="S126" s="350" t="str">
        <f ca="1">IF($F126&gt;1,INDEX(LINEST(OFFSET(Data!K$1,$G126,,16),OFFSET(Data!K$1,$G126+16,,16),1,1),3,1),"")</f>
        <v/>
      </c>
      <c r="T126" s="350" t="str">
        <f ca="1">IF($F126&gt;1,INDEX(LINEST(OFFSET(Data!L$1,$G126,,16),OFFSET(Data!L$1,$G126+16,,16),1,1),3,1),"")</f>
        <v/>
      </c>
      <c r="U126" s="348" t="str">
        <f t="shared" si="10"/>
        <v/>
      </c>
      <c r="V126" s="347" t="str">
        <f>IF(ISERROR(VLOOKUP($C126,Dates!$A:$C,1,FALSE)),"",VLOOKUP($C126,Dates!$A:$C,MATCH(V$1,Dates!$A$1:$C$1,0),FALSE))</f>
        <v/>
      </c>
      <c r="W126" s="347" t="str">
        <f>IF(ISERROR(VLOOKUP($C126,Dates!$A:$C,1,FALSE)),"",VLOOKUP($C126,Dates!$A:$C,MATCH(W$1,Dates!$A$1:$C$1,0),FALSE))</f>
        <v/>
      </c>
      <c r="X126" s="347"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301" t="str">
        <f ca="1">IF($F127&gt;1,(SUMPRODUCT(OFFSET(Data!H$1,$G127,,16),OFFSET(Data!H$1,$G127+16,,16))+SUMPRODUCT(OFFSET(Data!H$1,$G127+32,,16),OFFSET(Data!H$1,$G127+48,,16)))/(SUMPRODUCT(OFFSET(Data!H$1,$G127,,16),OFFSET(Data!H$1,$G127,,16))+SUMPRODUCT(OFFSET(Data!H$1,$G127+32,,16),OFFSET(Data!H$1,$G127+32,,16))),"")</f>
        <v/>
      </c>
      <c r="I127" s="301" t="str">
        <f ca="1">IF($F127&gt;1,(SUMPRODUCT(OFFSET(Data!I$1,$G127,,16),OFFSET(Data!I$1,$G127+16,,16))+SUMPRODUCT(OFFSET(Data!I$1,$G127+32,,16),OFFSET(Data!I$1,$G127+48,,16)))/(SUMPRODUCT(OFFSET(Data!I$1,$G127,,16),OFFSET(Data!I$1,$G127,,16))+SUMPRODUCT(OFFSET(Data!I$1,$G127+32,,16),OFFSET(Data!I$1,$G127+32,,16))),"")</f>
        <v/>
      </c>
      <c r="J127" s="301" t="str">
        <f ca="1">IF($F127&gt;1,(SUMPRODUCT(OFFSET(Data!J$1,$G127,,16),OFFSET(Data!J$1,$G127+16,,16))+SUMPRODUCT(OFFSET(Data!J$1,$G127+32,,16),OFFSET(Data!J$1,$G127+48,,16)))/(SUMPRODUCT(OFFSET(Data!J$1,$G127,,16),OFFSET(Data!J$1,$G127,,16))+SUMPRODUCT(OFFSET(Data!J$1,$G127+32,,16),OFFSET(Data!J$1,$G127+32,,16))),"")</f>
        <v/>
      </c>
      <c r="K127" s="301" t="str">
        <f ca="1">IF($F127&gt;1,(SUMPRODUCT(OFFSET(Data!K$1,$G127,,16),OFFSET(Data!K$1,$G127+16,,16))+SUMPRODUCT(OFFSET(Data!K$1,$G127+32,,16),OFFSET(Data!K$1,$G127+48,,16)))/(SUMPRODUCT(OFFSET(Data!K$1,$G127,,16),OFFSET(Data!K$1,$G127,,16))+SUMPRODUCT(OFFSET(Data!K$1,$G127+32,,16),OFFSET(Data!K$1,$G127+32,,16))),"")</f>
        <v/>
      </c>
      <c r="L127" s="301" t="str">
        <f ca="1">IF($F127&gt;1,(SUMPRODUCT(OFFSET(Data!L$1,$G127,,16),OFFSET(Data!L$1,$G127+16,,16))+SUMPRODUCT(OFFSET(Data!L$1,$G127+32,,16),OFFSET(Data!L$1,$G127+48,,16)))/(SUMPRODUCT(OFFSET(Data!L$1,$G127,,16),OFFSET(Data!L$1,$G127,,16))+SUMPRODUCT(OFFSET(Data!L$1,$G127+32,,16),OFFSET(Data!L$1,$G127+32,,16))),"")</f>
        <v/>
      </c>
      <c r="M127" s="301">
        <f t="shared" ca="1" si="8"/>
        <v>0</v>
      </c>
      <c r="N127" t="str">
        <f ca="1">IF($F127&gt;2,SUMPRODUCT(OFFSET(Data!$H$1,$G127+32,,32),OFFSET(Data!$H$1,$G127+64,,32)),"")</f>
        <v/>
      </c>
      <c r="O127" t="str">
        <f ca="1">IF($F127&gt;2,SUMPRODUCT(OFFSET(Data!$H$1,$G127,,32),OFFSET(Data!$H$1,$G127+64,,32)),"")</f>
        <v/>
      </c>
      <c r="P127" s="350" t="str">
        <f ca="1">IF($F127&gt;1,INDEX(LINEST(OFFSET(Data!H$1,$G127,,16),OFFSET(Data!H$1,$G127+16,,16),1,1),3,1),"")</f>
        <v/>
      </c>
      <c r="Q127" s="350" t="str">
        <f ca="1">IF($F127&gt;1,INDEX(LINEST(OFFSET(Data!I$1,$G127,,16),OFFSET(Data!I$1,$G127+16,,16),1,1),3,1),"")</f>
        <v/>
      </c>
      <c r="R127" s="350" t="str">
        <f ca="1">IF($F127&gt;1,INDEX(LINEST(OFFSET(Data!J$1,$G127,,16),OFFSET(Data!J$1,$G127+16,,16),1,1),3,1),"")</f>
        <v/>
      </c>
      <c r="S127" s="350" t="str">
        <f ca="1">IF($F127&gt;1,INDEX(LINEST(OFFSET(Data!K$1,$G127,,16),OFFSET(Data!K$1,$G127+16,,16),1,1),3,1),"")</f>
        <v/>
      </c>
      <c r="T127" s="350" t="str">
        <f ca="1">IF($F127&gt;1,INDEX(LINEST(OFFSET(Data!L$1,$G127,,16),OFFSET(Data!L$1,$G127+16,,16),1,1),3,1),"")</f>
        <v/>
      </c>
      <c r="U127" s="348" t="str">
        <f t="shared" si="10"/>
        <v/>
      </c>
      <c r="V127" s="347" t="str">
        <f>IF(ISERROR(VLOOKUP($C127,Dates!$A:$C,1,FALSE)),"",VLOOKUP($C127,Dates!$A:$C,MATCH(V$1,Dates!$A$1:$C$1,0),FALSE))</f>
        <v/>
      </c>
      <c r="W127" s="347" t="str">
        <f>IF(ISERROR(VLOOKUP($C127,Dates!$A:$C,1,FALSE)),"",VLOOKUP($C127,Dates!$A:$C,MATCH(W$1,Dates!$A$1:$C$1,0),FALSE))</f>
        <v/>
      </c>
      <c r="X127" s="347"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301" t="str">
        <f ca="1">IF($F128&gt;1,(SUMPRODUCT(OFFSET(Data!H$1,$G128,,16),OFFSET(Data!H$1,$G128+16,,16))+SUMPRODUCT(OFFSET(Data!H$1,$G128+32,,16),OFFSET(Data!H$1,$G128+48,,16)))/(SUMPRODUCT(OFFSET(Data!H$1,$G128,,16),OFFSET(Data!H$1,$G128,,16))+SUMPRODUCT(OFFSET(Data!H$1,$G128+32,,16),OFFSET(Data!H$1,$G128+32,,16))),"")</f>
        <v/>
      </c>
      <c r="I128" s="301" t="str">
        <f ca="1">IF($F128&gt;1,(SUMPRODUCT(OFFSET(Data!I$1,$G128,,16),OFFSET(Data!I$1,$G128+16,,16))+SUMPRODUCT(OFFSET(Data!I$1,$G128+32,,16),OFFSET(Data!I$1,$G128+48,,16)))/(SUMPRODUCT(OFFSET(Data!I$1,$G128,,16),OFFSET(Data!I$1,$G128,,16))+SUMPRODUCT(OFFSET(Data!I$1,$G128+32,,16),OFFSET(Data!I$1,$G128+32,,16))),"")</f>
        <v/>
      </c>
      <c r="J128" s="301" t="str">
        <f ca="1">IF($F128&gt;1,(SUMPRODUCT(OFFSET(Data!J$1,$G128,,16),OFFSET(Data!J$1,$G128+16,,16))+SUMPRODUCT(OFFSET(Data!J$1,$G128+32,,16),OFFSET(Data!J$1,$G128+48,,16)))/(SUMPRODUCT(OFFSET(Data!J$1,$G128,,16),OFFSET(Data!J$1,$G128,,16))+SUMPRODUCT(OFFSET(Data!J$1,$G128+32,,16),OFFSET(Data!J$1,$G128+32,,16))),"")</f>
        <v/>
      </c>
      <c r="K128" s="301" t="str">
        <f ca="1">IF($F128&gt;1,(SUMPRODUCT(OFFSET(Data!K$1,$G128,,16),OFFSET(Data!K$1,$G128+16,,16))+SUMPRODUCT(OFFSET(Data!K$1,$G128+32,,16),OFFSET(Data!K$1,$G128+48,,16)))/(SUMPRODUCT(OFFSET(Data!K$1,$G128,,16),OFFSET(Data!K$1,$G128,,16))+SUMPRODUCT(OFFSET(Data!K$1,$G128+32,,16),OFFSET(Data!K$1,$G128+32,,16))),"")</f>
        <v/>
      </c>
      <c r="L128" s="301" t="str">
        <f ca="1">IF($F128&gt;1,(SUMPRODUCT(OFFSET(Data!L$1,$G128,,16),OFFSET(Data!L$1,$G128+16,,16))+SUMPRODUCT(OFFSET(Data!L$1,$G128+32,,16),OFFSET(Data!L$1,$G128+48,,16)))/(SUMPRODUCT(OFFSET(Data!L$1,$G128,,16),OFFSET(Data!L$1,$G128,,16))+SUMPRODUCT(OFFSET(Data!L$1,$G128+32,,16),OFFSET(Data!L$1,$G128+32,,16))),"")</f>
        <v/>
      </c>
      <c r="M128" s="301">
        <f t="shared" ca="1" si="8"/>
        <v>0</v>
      </c>
      <c r="N128" t="str">
        <f ca="1">IF($F128&gt;2,SUMPRODUCT(OFFSET(Data!$H$1,$G128+32,,32),OFFSET(Data!$H$1,$G128+64,,32)),"")</f>
        <v/>
      </c>
      <c r="O128" t="str">
        <f ca="1">IF($F128&gt;2,SUMPRODUCT(OFFSET(Data!$H$1,$G128,,32),OFFSET(Data!$H$1,$G128+64,,32)),"")</f>
        <v/>
      </c>
      <c r="P128" s="350" t="str">
        <f ca="1">IF($F128&gt;1,INDEX(LINEST(OFFSET(Data!H$1,$G128,,16),OFFSET(Data!H$1,$G128+16,,16),1,1),3,1),"")</f>
        <v/>
      </c>
      <c r="Q128" s="350" t="str">
        <f ca="1">IF($F128&gt;1,INDEX(LINEST(OFFSET(Data!I$1,$G128,,16),OFFSET(Data!I$1,$G128+16,,16),1,1),3,1),"")</f>
        <v/>
      </c>
      <c r="R128" s="350" t="str">
        <f ca="1">IF($F128&gt;1,INDEX(LINEST(OFFSET(Data!J$1,$G128,,16),OFFSET(Data!J$1,$G128+16,,16),1,1),3,1),"")</f>
        <v/>
      </c>
      <c r="S128" s="350" t="str">
        <f ca="1">IF($F128&gt;1,INDEX(LINEST(OFFSET(Data!K$1,$G128,,16),OFFSET(Data!K$1,$G128+16,,16),1,1),3,1),"")</f>
        <v/>
      </c>
      <c r="T128" s="350" t="str">
        <f ca="1">IF($F128&gt;1,INDEX(LINEST(OFFSET(Data!L$1,$G128,,16),OFFSET(Data!L$1,$G128+16,,16),1,1),3,1),"")</f>
        <v/>
      </c>
      <c r="U128" s="348" t="str">
        <f t="shared" si="10"/>
        <v/>
      </c>
      <c r="V128" s="347" t="str">
        <f>IF(ISERROR(VLOOKUP($C128,Dates!$A:$C,1,FALSE)),"",VLOOKUP($C128,Dates!$A:$C,MATCH(V$1,Dates!$A$1:$C$1,0),FALSE))</f>
        <v/>
      </c>
      <c r="W128" s="347" t="str">
        <f>IF(ISERROR(VLOOKUP($C128,Dates!$A:$C,1,FALSE)),"",VLOOKUP($C128,Dates!$A:$C,MATCH(W$1,Dates!$A$1:$C$1,0),FALSE))</f>
        <v/>
      </c>
      <c r="X128" s="347"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301" t="str">
        <f ca="1">IF($F129&gt;1,(SUMPRODUCT(OFFSET(Data!H$1,$G129,,16),OFFSET(Data!H$1,$G129+16,,16))+SUMPRODUCT(OFFSET(Data!H$1,$G129+32,,16),OFFSET(Data!H$1,$G129+48,,16)))/(SUMPRODUCT(OFFSET(Data!H$1,$G129,,16),OFFSET(Data!H$1,$G129,,16))+SUMPRODUCT(OFFSET(Data!H$1,$G129+32,,16),OFFSET(Data!H$1,$G129+32,,16))),"")</f>
        <v/>
      </c>
      <c r="I129" s="301" t="str">
        <f ca="1">IF($F129&gt;1,(SUMPRODUCT(OFFSET(Data!I$1,$G129,,16),OFFSET(Data!I$1,$G129+16,,16))+SUMPRODUCT(OFFSET(Data!I$1,$G129+32,,16),OFFSET(Data!I$1,$G129+48,,16)))/(SUMPRODUCT(OFFSET(Data!I$1,$G129,,16),OFFSET(Data!I$1,$G129,,16))+SUMPRODUCT(OFFSET(Data!I$1,$G129+32,,16),OFFSET(Data!I$1,$G129+32,,16))),"")</f>
        <v/>
      </c>
      <c r="J129" s="301" t="str">
        <f ca="1">IF($F129&gt;1,(SUMPRODUCT(OFFSET(Data!J$1,$G129,,16),OFFSET(Data!J$1,$G129+16,,16))+SUMPRODUCT(OFFSET(Data!J$1,$G129+32,,16),OFFSET(Data!J$1,$G129+48,,16)))/(SUMPRODUCT(OFFSET(Data!J$1,$G129,,16),OFFSET(Data!J$1,$G129,,16))+SUMPRODUCT(OFFSET(Data!J$1,$G129+32,,16),OFFSET(Data!J$1,$G129+32,,16))),"")</f>
        <v/>
      </c>
      <c r="K129" s="301" t="str">
        <f ca="1">IF($F129&gt;1,(SUMPRODUCT(OFFSET(Data!K$1,$G129,,16),OFFSET(Data!K$1,$G129+16,,16))+SUMPRODUCT(OFFSET(Data!K$1,$G129+32,,16),OFFSET(Data!K$1,$G129+48,,16)))/(SUMPRODUCT(OFFSET(Data!K$1,$G129,,16),OFFSET(Data!K$1,$G129,,16))+SUMPRODUCT(OFFSET(Data!K$1,$G129+32,,16),OFFSET(Data!K$1,$G129+32,,16))),"")</f>
        <v/>
      </c>
      <c r="L129" s="301" t="str">
        <f ca="1">IF($F129&gt;1,(SUMPRODUCT(OFFSET(Data!L$1,$G129,,16),OFFSET(Data!L$1,$G129+16,,16))+SUMPRODUCT(OFFSET(Data!L$1,$G129+32,,16),OFFSET(Data!L$1,$G129+48,,16)))/(SUMPRODUCT(OFFSET(Data!L$1,$G129,,16),OFFSET(Data!L$1,$G129,,16))+SUMPRODUCT(OFFSET(Data!L$1,$G129+32,,16),OFFSET(Data!L$1,$G129+32,,16))),"")</f>
        <v/>
      </c>
      <c r="M129" s="301">
        <f t="shared" ca="1" si="8"/>
        <v>0</v>
      </c>
      <c r="N129" t="str">
        <f ca="1">IF($F129&gt;2,SUMPRODUCT(OFFSET(Data!$H$1,$G129+32,,32),OFFSET(Data!$H$1,$G129+64,,32)),"")</f>
        <v/>
      </c>
      <c r="O129" t="str">
        <f ca="1">IF($F129&gt;2,SUMPRODUCT(OFFSET(Data!$H$1,$G129,,32),OFFSET(Data!$H$1,$G129+64,,32)),"")</f>
        <v/>
      </c>
      <c r="P129" s="350" t="str">
        <f ca="1">IF($F129&gt;1,INDEX(LINEST(OFFSET(Data!H$1,$G129,,16),OFFSET(Data!H$1,$G129+16,,16),1,1),3,1),"")</f>
        <v/>
      </c>
      <c r="Q129" s="350" t="str">
        <f ca="1">IF($F129&gt;1,INDEX(LINEST(OFFSET(Data!I$1,$G129,,16),OFFSET(Data!I$1,$G129+16,,16),1,1),3,1),"")</f>
        <v/>
      </c>
      <c r="R129" s="350" t="str">
        <f ca="1">IF($F129&gt;1,INDEX(LINEST(OFFSET(Data!J$1,$G129,,16),OFFSET(Data!J$1,$G129+16,,16),1,1),3,1),"")</f>
        <v/>
      </c>
      <c r="S129" s="350" t="str">
        <f ca="1">IF($F129&gt;1,INDEX(LINEST(OFFSET(Data!K$1,$G129,,16),OFFSET(Data!K$1,$G129+16,,16),1,1),3,1),"")</f>
        <v/>
      </c>
      <c r="T129" s="350" t="str">
        <f ca="1">IF($F129&gt;1,INDEX(LINEST(OFFSET(Data!L$1,$G129,,16),OFFSET(Data!L$1,$G129+16,,16),1,1),3,1),"")</f>
        <v/>
      </c>
      <c r="U129" s="348" t="str">
        <f t="shared" si="10"/>
        <v/>
      </c>
      <c r="V129" s="347" t="str">
        <f>IF(ISERROR(VLOOKUP($C129,Dates!$A:$C,1,FALSE)),"",VLOOKUP($C129,Dates!$A:$C,MATCH(V$1,Dates!$A$1:$C$1,0),FALSE))</f>
        <v/>
      </c>
      <c r="W129" s="347" t="str">
        <f>IF(ISERROR(VLOOKUP($C129,Dates!$A:$C,1,FALSE)),"",VLOOKUP($C129,Dates!$A:$C,MATCH(W$1,Dates!$A$1:$C$1,0),FALSE))</f>
        <v/>
      </c>
      <c r="X129" s="347"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301" t="str">
        <f ca="1">IF($F130&gt;1,(SUMPRODUCT(OFFSET(Data!H$1,$G130,,16),OFFSET(Data!H$1,$G130+16,,16))+SUMPRODUCT(OFFSET(Data!H$1,$G130+32,,16),OFFSET(Data!H$1,$G130+48,,16)))/(SUMPRODUCT(OFFSET(Data!H$1,$G130,,16),OFFSET(Data!H$1,$G130,,16))+SUMPRODUCT(OFFSET(Data!H$1,$G130+32,,16),OFFSET(Data!H$1,$G130+32,,16))),"")</f>
        <v/>
      </c>
      <c r="I130" s="301" t="str">
        <f ca="1">IF($F130&gt;1,(SUMPRODUCT(OFFSET(Data!I$1,$G130,,16),OFFSET(Data!I$1,$G130+16,,16))+SUMPRODUCT(OFFSET(Data!I$1,$G130+32,,16),OFFSET(Data!I$1,$G130+48,,16)))/(SUMPRODUCT(OFFSET(Data!I$1,$G130,,16),OFFSET(Data!I$1,$G130,,16))+SUMPRODUCT(OFFSET(Data!I$1,$G130+32,,16),OFFSET(Data!I$1,$G130+32,,16))),"")</f>
        <v/>
      </c>
      <c r="J130" s="301" t="str">
        <f ca="1">IF($F130&gt;1,(SUMPRODUCT(OFFSET(Data!J$1,$G130,,16),OFFSET(Data!J$1,$G130+16,,16))+SUMPRODUCT(OFFSET(Data!J$1,$G130+32,,16),OFFSET(Data!J$1,$G130+48,,16)))/(SUMPRODUCT(OFFSET(Data!J$1,$G130,,16),OFFSET(Data!J$1,$G130,,16))+SUMPRODUCT(OFFSET(Data!J$1,$G130+32,,16),OFFSET(Data!J$1,$G130+32,,16))),"")</f>
        <v/>
      </c>
      <c r="K130" s="301" t="str">
        <f ca="1">IF($F130&gt;1,(SUMPRODUCT(OFFSET(Data!K$1,$G130,,16),OFFSET(Data!K$1,$G130+16,,16))+SUMPRODUCT(OFFSET(Data!K$1,$G130+32,,16),OFFSET(Data!K$1,$G130+48,,16)))/(SUMPRODUCT(OFFSET(Data!K$1,$G130,,16),OFFSET(Data!K$1,$G130,,16))+SUMPRODUCT(OFFSET(Data!K$1,$G130+32,,16),OFFSET(Data!K$1,$G130+32,,16))),"")</f>
        <v/>
      </c>
      <c r="L130" s="301" t="str">
        <f ca="1">IF($F130&gt;1,(SUMPRODUCT(OFFSET(Data!L$1,$G130,,16),OFFSET(Data!L$1,$G130+16,,16))+SUMPRODUCT(OFFSET(Data!L$1,$G130+32,,16),OFFSET(Data!L$1,$G130+48,,16)))/(SUMPRODUCT(OFFSET(Data!L$1,$G130,,16),OFFSET(Data!L$1,$G130,,16))+SUMPRODUCT(OFFSET(Data!L$1,$G130+32,,16),OFFSET(Data!L$1,$G130+32,,16))),"")</f>
        <v/>
      </c>
      <c r="M130" s="301">
        <f t="shared" ca="1" si="8"/>
        <v>0</v>
      </c>
      <c r="N130" t="str">
        <f ca="1">IF($F130&gt;2,SUMPRODUCT(OFFSET(Data!$H$1,$G130+32,,32),OFFSET(Data!$H$1,$G130+64,,32)),"")</f>
        <v/>
      </c>
      <c r="O130" t="str">
        <f ca="1">IF($F130&gt;2,SUMPRODUCT(OFFSET(Data!$H$1,$G130,,32),OFFSET(Data!$H$1,$G130+64,,32)),"")</f>
        <v/>
      </c>
      <c r="P130" s="350" t="str">
        <f ca="1">IF($F130&gt;1,INDEX(LINEST(OFFSET(Data!H$1,$G130,,16),OFFSET(Data!H$1,$G130+16,,16),1,1),3,1),"")</f>
        <v/>
      </c>
      <c r="Q130" s="350" t="str">
        <f ca="1">IF($F130&gt;1,INDEX(LINEST(OFFSET(Data!I$1,$G130,,16),OFFSET(Data!I$1,$G130+16,,16),1,1),3,1),"")</f>
        <v/>
      </c>
      <c r="R130" s="350" t="str">
        <f ca="1">IF($F130&gt;1,INDEX(LINEST(OFFSET(Data!J$1,$G130,,16),OFFSET(Data!J$1,$G130+16,,16),1,1),3,1),"")</f>
        <v/>
      </c>
      <c r="S130" s="350" t="str">
        <f ca="1">IF($F130&gt;1,INDEX(LINEST(OFFSET(Data!K$1,$G130,,16),OFFSET(Data!K$1,$G130+16,,16),1,1),3,1),"")</f>
        <v/>
      </c>
      <c r="T130" s="350" t="str">
        <f ca="1">IF($F130&gt;1,INDEX(LINEST(OFFSET(Data!L$1,$G130,,16),OFFSET(Data!L$1,$G130+16,,16),1,1),3,1),"")</f>
        <v/>
      </c>
      <c r="U130" s="348" t="str">
        <f t="shared" si="10"/>
        <v/>
      </c>
      <c r="V130" s="347" t="str">
        <f>IF(ISERROR(VLOOKUP($C130,Dates!$A:$C,1,FALSE)),"",VLOOKUP($C130,Dates!$A:$C,MATCH(V$1,Dates!$A$1:$C$1,0),FALSE))</f>
        <v/>
      </c>
      <c r="W130" s="347" t="str">
        <f>IF(ISERROR(VLOOKUP($C130,Dates!$A:$C,1,FALSE)),"",VLOOKUP($C130,Dates!$A:$C,MATCH(W$1,Dates!$A$1:$C$1,0),FALSE))</f>
        <v/>
      </c>
      <c r="X130" s="347"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301" t="str">
        <f ca="1">IF($F131&gt;1,(SUMPRODUCT(OFFSET(Data!H$1,$G131,,16),OFFSET(Data!H$1,$G131+16,,16))+SUMPRODUCT(OFFSET(Data!H$1,$G131+32,,16),OFFSET(Data!H$1,$G131+48,,16)))/(SUMPRODUCT(OFFSET(Data!H$1,$G131,,16),OFFSET(Data!H$1,$G131,,16))+SUMPRODUCT(OFFSET(Data!H$1,$G131+32,,16),OFFSET(Data!H$1,$G131+32,,16))),"")</f>
        <v/>
      </c>
      <c r="I131" s="301" t="str">
        <f ca="1">IF($F131&gt;1,(SUMPRODUCT(OFFSET(Data!I$1,$G131,,16),OFFSET(Data!I$1,$G131+16,,16))+SUMPRODUCT(OFFSET(Data!I$1,$G131+32,,16),OFFSET(Data!I$1,$G131+48,,16)))/(SUMPRODUCT(OFFSET(Data!I$1,$G131,,16),OFFSET(Data!I$1,$G131,,16))+SUMPRODUCT(OFFSET(Data!I$1,$G131+32,,16),OFFSET(Data!I$1,$G131+32,,16))),"")</f>
        <v/>
      </c>
      <c r="J131" s="301" t="str">
        <f ca="1">IF($F131&gt;1,(SUMPRODUCT(OFFSET(Data!J$1,$G131,,16),OFFSET(Data!J$1,$G131+16,,16))+SUMPRODUCT(OFFSET(Data!J$1,$G131+32,,16),OFFSET(Data!J$1,$G131+48,,16)))/(SUMPRODUCT(OFFSET(Data!J$1,$G131,,16),OFFSET(Data!J$1,$G131,,16))+SUMPRODUCT(OFFSET(Data!J$1,$G131+32,,16),OFFSET(Data!J$1,$G131+32,,16))),"")</f>
        <v/>
      </c>
      <c r="K131" s="301" t="str">
        <f ca="1">IF($F131&gt;1,(SUMPRODUCT(OFFSET(Data!K$1,$G131,,16),OFFSET(Data!K$1,$G131+16,,16))+SUMPRODUCT(OFFSET(Data!K$1,$G131+32,,16),OFFSET(Data!K$1,$G131+48,,16)))/(SUMPRODUCT(OFFSET(Data!K$1,$G131,,16),OFFSET(Data!K$1,$G131,,16))+SUMPRODUCT(OFFSET(Data!K$1,$G131+32,,16),OFFSET(Data!K$1,$G131+32,,16))),"")</f>
        <v/>
      </c>
      <c r="L131" s="301" t="str">
        <f ca="1">IF($F131&gt;1,(SUMPRODUCT(OFFSET(Data!L$1,$G131,,16),OFFSET(Data!L$1,$G131+16,,16))+SUMPRODUCT(OFFSET(Data!L$1,$G131+32,,16),OFFSET(Data!L$1,$G131+48,,16)))/(SUMPRODUCT(OFFSET(Data!L$1,$G131,,16),OFFSET(Data!L$1,$G131,,16))+SUMPRODUCT(OFFSET(Data!L$1,$G131+32,,16),OFFSET(Data!L$1,$G131+32,,16))),"")</f>
        <v/>
      </c>
      <c r="M131" s="301">
        <f t="shared" ref="M131:M139" ca="1" si="13">SUM(H131:L131)</f>
        <v>0</v>
      </c>
      <c r="N131" t="str">
        <f ca="1">IF($F131&gt;2,SUMPRODUCT(OFFSET(Data!$H$1,$G131+32,,32),OFFSET(Data!$H$1,$G131+64,,32)),"")</f>
        <v/>
      </c>
      <c r="O131" t="str">
        <f ca="1">IF($F131&gt;2,SUMPRODUCT(OFFSET(Data!$H$1,$G131,,32),OFFSET(Data!$H$1,$G131+64,,32)),"")</f>
        <v/>
      </c>
      <c r="P131" s="350" t="str">
        <f ca="1">IF($F131&gt;1,INDEX(LINEST(OFFSET(Data!H$1,$G131,,16),OFFSET(Data!H$1,$G131+16,,16),1,1),3,1),"")</f>
        <v/>
      </c>
      <c r="Q131" s="350" t="str">
        <f ca="1">IF($F131&gt;1,INDEX(LINEST(OFFSET(Data!I$1,$G131,,16),OFFSET(Data!I$1,$G131+16,,16),1,1),3,1),"")</f>
        <v/>
      </c>
      <c r="R131" s="350" t="str">
        <f ca="1">IF($F131&gt;1,INDEX(LINEST(OFFSET(Data!J$1,$G131,,16),OFFSET(Data!J$1,$G131+16,,16),1,1),3,1),"")</f>
        <v/>
      </c>
      <c r="S131" s="350" t="str">
        <f ca="1">IF($F131&gt;1,INDEX(LINEST(OFFSET(Data!K$1,$G131,,16),OFFSET(Data!K$1,$G131+16,,16),1,1),3,1),"")</f>
        <v/>
      </c>
      <c r="T131" s="350" t="str">
        <f ca="1">IF($F131&gt;1,INDEX(LINEST(OFFSET(Data!L$1,$G131,,16),OFFSET(Data!L$1,$G131+16,,16),1,1),3,1),"")</f>
        <v/>
      </c>
      <c r="U131" s="348" t="str">
        <f t="shared" si="10"/>
        <v/>
      </c>
      <c r="V131" s="347" t="str">
        <f>IF(ISERROR(VLOOKUP($C131,Dates!$A:$C,1,FALSE)),"",VLOOKUP($C131,Dates!$A:$C,MATCH(V$1,Dates!$A$1:$C$1,0),FALSE))</f>
        <v/>
      </c>
      <c r="W131" s="347" t="str">
        <f>IF(ISERROR(VLOOKUP($C131,Dates!$A:$C,1,FALSE)),"",VLOOKUP($C131,Dates!$A:$C,MATCH(W$1,Dates!$A$1:$C$1,0),FALSE))</f>
        <v/>
      </c>
      <c r="X131" s="347"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301" t="str">
        <f ca="1">IF($F132&gt;1,(SUMPRODUCT(OFFSET(Data!H$1,$G132,,16),OFFSET(Data!H$1,$G132+16,,16))+SUMPRODUCT(OFFSET(Data!H$1,$G132+32,,16),OFFSET(Data!H$1,$G132+48,,16)))/(SUMPRODUCT(OFFSET(Data!H$1,$G132,,16),OFFSET(Data!H$1,$G132,,16))+SUMPRODUCT(OFFSET(Data!H$1,$G132+32,,16),OFFSET(Data!H$1,$G132+32,,16))),"")</f>
        <v/>
      </c>
      <c r="I132" s="301" t="str">
        <f ca="1">IF($F132&gt;1,(SUMPRODUCT(OFFSET(Data!I$1,$G132,,16),OFFSET(Data!I$1,$G132+16,,16))+SUMPRODUCT(OFFSET(Data!I$1,$G132+32,,16),OFFSET(Data!I$1,$G132+48,,16)))/(SUMPRODUCT(OFFSET(Data!I$1,$G132,,16),OFFSET(Data!I$1,$G132,,16))+SUMPRODUCT(OFFSET(Data!I$1,$G132+32,,16),OFFSET(Data!I$1,$G132+32,,16))),"")</f>
        <v/>
      </c>
      <c r="J132" s="301" t="str">
        <f ca="1">IF($F132&gt;1,(SUMPRODUCT(OFFSET(Data!J$1,$G132,,16),OFFSET(Data!J$1,$G132+16,,16))+SUMPRODUCT(OFFSET(Data!J$1,$G132+32,,16),OFFSET(Data!J$1,$G132+48,,16)))/(SUMPRODUCT(OFFSET(Data!J$1,$G132,,16),OFFSET(Data!J$1,$G132,,16))+SUMPRODUCT(OFFSET(Data!J$1,$G132+32,,16),OFFSET(Data!J$1,$G132+32,,16))),"")</f>
        <v/>
      </c>
      <c r="K132" s="301" t="str">
        <f ca="1">IF($F132&gt;1,(SUMPRODUCT(OFFSET(Data!K$1,$G132,,16),OFFSET(Data!K$1,$G132+16,,16))+SUMPRODUCT(OFFSET(Data!K$1,$G132+32,,16),OFFSET(Data!K$1,$G132+48,,16)))/(SUMPRODUCT(OFFSET(Data!K$1,$G132,,16),OFFSET(Data!K$1,$G132,,16))+SUMPRODUCT(OFFSET(Data!K$1,$G132+32,,16),OFFSET(Data!K$1,$G132+32,,16))),"")</f>
        <v/>
      </c>
      <c r="L132" s="301" t="str">
        <f ca="1">IF($F132&gt;1,(SUMPRODUCT(OFFSET(Data!L$1,$G132,,16),OFFSET(Data!L$1,$G132+16,,16))+SUMPRODUCT(OFFSET(Data!L$1,$G132+32,,16),OFFSET(Data!L$1,$G132+48,,16)))/(SUMPRODUCT(OFFSET(Data!L$1,$G132,,16),OFFSET(Data!L$1,$G132,,16))+SUMPRODUCT(OFFSET(Data!L$1,$G132+32,,16),OFFSET(Data!L$1,$G132+32,,16))),"")</f>
        <v/>
      </c>
      <c r="M132" s="301">
        <f t="shared" ca="1" si="13"/>
        <v>0</v>
      </c>
      <c r="N132" t="str">
        <f ca="1">IF($F132&gt;2,SUMPRODUCT(OFFSET(Data!$H$1,$G132+32,,32),OFFSET(Data!$H$1,$G132+64,,32)),"")</f>
        <v/>
      </c>
      <c r="O132" t="str">
        <f ca="1">IF($F132&gt;2,SUMPRODUCT(OFFSET(Data!$H$1,$G132,,32),OFFSET(Data!$H$1,$G132+64,,32)),"")</f>
        <v/>
      </c>
      <c r="P132" s="350" t="str">
        <f ca="1">IF($F132&gt;1,INDEX(LINEST(OFFSET(Data!H$1,$G132,,16),OFFSET(Data!H$1,$G132+16,,16),1,1),3,1),"")</f>
        <v/>
      </c>
      <c r="Q132" s="350" t="str">
        <f ca="1">IF($F132&gt;1,INDEX(LINEST(OFFSET(Data!I$1,$G132,,16),OFFSET(Data!I$1,$G132+16,,16),1,1),3,1),"")</f>
        <v/>
      </c>
      <c r="R132" s="350" t="str">
        <f ca="1">IF($F132&gt;1,INDEX(LINEST(OFFSET(Data!J$1,$G132,,16),OFFSET(Data!J$1,$G132+16,,16),1,1),3,1),"")</f>
        <v/>
      </c>
      <c r="S132" s="350" t="str">
        <f ca="1">IF($F132&gt;1,INDEX(LINEST(OFFSET(Data!K$1,$G132,,16),OFFSET(Data!K$1,$G132+16,,16),1,1),3,1),"")</f>
        <v/>
      </c>
      <c r="T132" s="350" t="str">
        <f ca="1">IF($F132&gt;1,INDEX(LINEST(OFFSET(Data!L$1,$G132,,16),OFFSET(Data!L$1,$G132+16,,16),1,1),3,1),"")</f>
        <v/>
      </c>
      <c r="U132" s="348" t="str">
        <f t="shared" si="10"/>
        <v/>
      </c>
      <c r="V132" s="347" t="str">
        <f>IF(ISERROR(VLOOKUP($C132,Dates!$A:$C,1,FALSE)),"",VLOOKUP($C132,Dates!$A:$C,MATCH(V$1,Dates!$A$1:$C$1,0),FALSE))</f>
        <v/>
      </c>
      <c r="W132" s="347" t="str">
        <f>IF(ISERROR(VLOOKUP($C132,Dates!$A:$C,1,FALSE)),"",VLOOKUP($C132,Dates!$A:$C,MATCH(W$1,Dates!$A$1:$C$1,0),FALSE))</f>
        <v/>
      </c>
      <c r="X132" s="347"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301" t="str">
        <f ca="1">IF($F133&gt;1,(SUMPRODUCT(OFFSET(Data!H$1,$G133,,16),OFFSET(Data!H$1,$G133+16,,16))+SUMPRODUCT(OFFSET(Data!H$1,$G133+32,,16),OFFSET(Data!H$1,$G133+48,,16)))/(SUMPRODUCT(OFFSET(Data!H$1,$G133,,16),OFFSET(Data!H$1,$G133,,16))+SUMPRODUCT(OFFSET(Data!H$1,$G133+32,,16),OFFSET(Data!H$1,$G133+32,,16))),"")</f>
        <v/>
      </c>
      <c r="I133" s="301" t="str">
        <f ca="1">IF($F133&gt;1,(SUMPRODUCT(OFFSET(Data!I$1,$G133,,16),OFFSET(Data!I$1,$G133+16,,16))+SUMPRODUCT(OFFSET(Data!I$1,$G133+32,,16),OFFSET(Data!I$1,$G133+48,,16)))/(SUMPRODUCT(OFFSET(Data!I$1,$G133,,16),OFFSET(Data!I$1,$G133,,16))+SUMPRODUCT(OFFSET(Data!I$1,$G133+32,,16),OFFSET(Data!I$1,$G133+32,,16))),"")</f>
        <v/>
      </c>
      <c r="J133" s="301" t="str">
        <f ca="1">IF($F133&gt;1,(SUMPRODUCT(OFFSET(Data!J$1,$G133,,16),OFFSET(Data!J$1,$G133+16,,16))+SUMPRODUCT(OFFSET(Data!J$1,$G133+32,,16),OFFSET(Data!J$1,$G133+48,,16)))/(SUMPRODUCT(OFFSET(Data!J$1,$G133,,16),OFFSET(Data!J$1,$G133,,16))+SUMPRODUCT(OFFSET(Data!J$1,$G133+32,,16),OFFSET(Data!J$1,$G133+32,,16))),"")</f>
        <v/>
      </c>
      <c r="K133" s="301" t="str">
        <f ca="1">IF($F133&gt;1,(SUMPRODUCT(OFFSET(Data!K$1,$G133,,16),OFFSET(Data!K$1,$G133+16,,16))+SUMPRODUCT(OFFSET(Data!K$1,$G133+32,,16),OFFSET(Data!K$1,$G133+48,,16)))/(SUMPRODUCT(OFFSET(Data!K$1,$G133,,16),OFFSET(Data!K$1,$G133,,16))+SUMPRODUCT(OFFSET(Data!K$1,$G133+32,,16),OFFSET(Data!K$1,$G133+32,,16))),"")</f>
        <v/>
      </c>
      <c r="L133" s="301" t="str">
        <f ca="1">IF($F133&gt;1,(SUMPRODUCT(OFFSET(Data!L$1,$G133,,16),OFFSET(Data!L$1,$G133+16,,16))+SUMPRODUCT(OFFSET(Data!L$1,$G133+32,,16),OFFSET(Data!L$1,$G133+48,,16)))/(SUMPRODUCT(OFFSET(Data!L$1,$G133,,16),OFFSET(Data!L$1,$G133,,16))+SUMPRODUCT(OFFSET(Data!L$1,$G133+32,,16),OFFSET(Data!L$1,$G133+32,,16))),"")</f>
        <v/>
      </c>
      <c r="M133" s="301">
        <f t="shared" ca="1" si="13"/>
        <v>0</v>
      </c>
      <c r="N133" t="str">
        <f ca="1">IF($F133&gt;2,SUMPRODUCT(OFFSET(Data!$H$1,$G133+32,,32),OFFSET(Data!$H$1,$G133+64,,32)),"")</f>
        <v/>
      </c>
      <c r="O133" t="str">
        <f ca="1">IF($F133&gt;2,SUMPRODUCT(OFFSET(Data!$H$1,$G133,,32),OFFSET(Data!$H$1,$G133+64,,32)),"")</f>
        <v/>
      </c>
      <c r="P133" s="350" t="str">
        <f ca="1">IF($F133&gt;1,INDEX(LINEST(OFFSET(Data!H$1,$G133,,16),OFFSET(Data!H$1,$G133+16,,16),1,1),3,1),"")</f>
        <v/>
      </c>
      <c r="Q133" s="350" t="str">
        <f ca="1">IF($F133&gt;1,INDEX(LINEST(OFFSET(Data!I$1,$G133,,16),OFFSET(Data!I$1,$G133+16,,16),1,1),3,1),"")</f>
        <v/>
      </c>
      <c r="R133" s="350" t="str">
        <f ca="1">IF($F133&gt;1,INDEX(LINEST(OFFSET(Data!J$1,$G133,,16),OFFSET(Data!J$1,$G133+16,,16),1,1),3,1),"")</f>
        <v/>
      </c>
      <c r="S133" s="350" t="str">
        <f ca="1">IF($F133&gt;1,INDEX(LINEST(OFFSET(Data!K$1,$G133,,16),OFFSET(Data!K$1,$G133+16,,16),1,1),3,1),"")</f>
        <v/>
      </c>
      <c r="T133" s="350" t="str">
        <f ca="1">IF($F133&gt;1,INDEX(LINEST(OFFSET(Data!L$1,$G133,,16),OFFSET(Data!L$1,$G133+16,,16),1,1),3,1),"")</f>
        <v/>
      </c>
      <c r="U133" s="348" t="str">
        <f t="shared" si="10"/>
        <v/>
      </c>
      <c r="V133" s="347" t="str">
        <f>IF(ISERROR(VLOOKUP($C133,Dates!$A:$C,1,FALSE)),"",VLOOKUP($C133,Dates!$A:$C,MATCH(V$1,Dates!$A$1:$C$1,0),FALSE))</f>
        <v/>
      </c>
      <c r="W133" s="347" t="str">
        <f>IF(ISERROR(VLOOKUP($C133,Dates!$A:$C,1,FALSE)),"",VLOOKUP($C133,Dates!$A:$C,MATCH(W$1,Dates!$A$1:$C$1,0),FALSE))</f>
        <v/>
      </c>
      <c r="X133" s="347"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301" t="str">
        <f ca="1">IF($F134&gt;1,(SUMPRODUCT(OFFSET(Data!H$1,$G134,,16),OFFSET(Data!H$1,$G134+16,,16))+SUMPRODUCT(OFFSET(Data!H$1,$G134+32,,16),OFFSET(Data!H$1,$G134+48,,16)))/(SUMPRODUCT(OFFSET(Data!H$1,$G134,,16),OFFSET(Data!H$1,$G134,,16))+SUMPRODUCT(OFFSET(Data!H$1,$G134+32,,16),OFFSET(Data!H$1,$G134+32,,16))),"")</f>
        <v/>
      </c>
      <c r="I134" s="301" t="str">
        <f ca="1">IF($F134&gt;1,(SUMPRODUCT(OFFSET(Data!I$1,$G134,,16),OFFSET(Data!I$1,$G134+16,,16))+SUMPRODUCT(OFFSET(Data!I$1,$G134+32,,16),OFFSET(Data!I$1,$G134+48,,16)))/(SUMPRODUCT(OFFSET(Data!I$1,$G134,,16),OFFSET(Data!I$1,$G134,,16))+SUMPRODUCT(OFFSET(Data!I$1,$G134+32,,16),OFFSET(Data!I$1,$G134+32,,16))),"")</f>
        <v/>
      </c>
      <c r="J134" s="301" t="str">
        <f ca="1">IF($F134&gt;1,(SUMPRODUCT(OFFSET(Data!J$1,$G134,,16),OFFSET(Data!J$1,$G134+16,,16))+SUMPRODUCT(OFFSET(Data!J$1,$G134+32,,16),OFFSET(Data!J$1,$G134+48,,16)))/(SUMPRODUCT(OFFSET(Data!J$1,$G134,,16),OFFSET(Data!J$1,$G134,,16))+SUMPRODUCT(OFFSET(Data!J$1,$G134+32,,16),OFFSET(Data!J$1,$G134+32,,16))),"")</f>
        <v/>
      </c>
      <c r="K134" s="301" t="str">
        <f ca="1">IF($F134&gt;1,(SUMPRODUCT(OFFSET(Data!K$1,$G134,,16),OFFSET(Data!K$1,$G134+16,,16))+SUMPRODUCT(OFFSET(Data!K$1,$G134+32,,16),OFFSET(Data!K$1,$G134+48,,16)))/(SUMPRODUCT(OFFSET(Data!K$1,$G134,,16),OFFSET(Data!K$1,$G134,,16))+SUMPRODUCT(OFFSET(Data!K$1,$G134+32,,16),OFFSET(Data!K$1,$G134+32,,16))),"")</f>
        <v/>
      </c>
      <c r="L134" s="301" t="str">
        <f ca="1">IF($F134&gt;1,(SUMPRODUCT(OFFSET(Data!L$1,$G134,,16),OFFSET(Data!L$1,$G134+16,,16))+SUMPRODUCT(OFFSET(Data!L$1,$G134+32,,16),OFFSET(Data!L$1,$G134+48,,16)))/(SUMPRODUCT(OFFSET(Data!L$1,$G134,,16),OFFSET(Data!L$1,$G134,,16))+SUMPRODUCT(OFFSET(Data!L$1,$G134+32,,16),OFFSET(Data!L$1,$G134+32,,16))),"")</f>
        <v/>
      </c>
      <c r="M134" s="301">
        <f t="shared" ca="1" si="13"/>
        <v>0</v>
      </c>
      <c r="N134" t="str">
        <f ca="1">IF($F134&gt;2,SUMPRODUCT(OFFSET(Data!$H$1,$G134+32,,32),OFFSET(Data!$H$1,$G134+64,,32)),"")</f>
        <v/>
      </c>
      <c r="O134" t="str">
        <f ca="1">IF($F134&gt;2,SUMPRODUCT(OFFSET(Data!$H$1,$G134,,32),OFFSET(Data!$H$1,$G134+64,,32)),"")</f>
        <v/>
      </c>
      <c r="P134" s="350" t="str">
        <f ca="1">IF($F134&gt;1,INDEX(LINEST(OFFSET(Data!H$1,$G134,,16),OFFSET(Data!H$1,$G134+16,,16),1,1),3,1),"")</f>
        <v/>
      </c>
      <c r="Q134" s="350" t="str">
        <f ca="1">IF($F134&gt;1,INDEX(LINEST(OFFSET(Data!I$1,$G134,,16),OFFSET(Data!I$1,$G134+16,,16),1,1),3,1),"")</f>
        <v/>
      </c>
      <c r="R134" s="350" t="str">
        <f ca="1">IF($F134&gt;1,INDEX(LINEST(OFFSET(Data!J$1,$G134,,16),OFFSET(Data!J$1,$G134+16,,16),1,1),3,1),"")</f>
        <v/>
      </c>
      <c r="S134" s="350" t="str">
        <f ca="1">IF($F134&gt;1,INDEX(LINEST(OFFSET(Data!K$1,$G134,,16),OFFSET(Data!K$1,$G134+16,,16),1,1),3,1),"")</f>
        <v/>
      </c>
      <c r="T134" s="350" t="str">
        <f ca="1">IF($F134&gt;1,INDEX(LINEST(OFFSET(Data!L$1,$G134,,16),OFFSET(Data!L$1,$G134+16,,16),1,1),3,1),"")</f>
        <v/>
      </c>
      <c r="U134" s="348" t="str">
        <f t="shared" si="10"/>
        <v/>
      </c>
      <c r="V134" s="347" t="str">
        <f>IF(ISERROR(VLOOKUP($C134,Dates!$A:$C,1,FALSE)),"",VLOOKUP($C134,Dates!$A:$C,MATCH(V$1,Dates!$A$1:$C$1,0),FALSE))</f>
        <v/>
      </c>
      <c r="W134" s="347" t="str">
        <f>IF(ISERROR(VLOOKUP($C134,Dates!$A:$C,1,FALSE)),"",VLOOKUP($C134,Dates!$A:$C,MATCH(W$1,Dates!$A$1:$C$1,0),FALSE))</f>
        <v/>
      </c>
      <c r="X134" s="347"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301" t="str">
        <f ca="1">IF($F135&gt;1,(SUMPRODUCT(OFFSET(Data!H$1,$G135,,16),OFFSET(Data!H$1,$G135+16,,16))+SUMPRODUCT(OFFSET(Data!H$1,$G135+32,,16),OFFSET(Data!H$1,$G135+48,,16)))/(SUMPRODUCT(OFFSET(Data!H$1,$G135,,16),OFFSET(Data!H$1,$G135,,16))+SUMPRODUCT(OFFSET(Data!H$1,$G135+32,,16),OFFSET(Data!H$1,$G135+32,,16))),"")</f>
        <v/>
      </c>
      <c r="I135" s="301" t="str">
        <f ca="1">IF($F135&gt;1,(SUMPRODUCT(OFFSET(Data!I$1,$G135,,16),OFFSET(Data!I$1,$G135+16,,16))+SUMPRODUCT(OFFSET(Data!I$1,$G135+32,,16),OFFSET(Data!I$1,$G135+48,,16)))/(SUMPRODUCT(OFFSET(Data!I$1,$G135,,16),OFFSET(Data!I$1,$G135,,16))+SUMPRODUCT(OFFSET(Data!I$1,$G135+32,,16),OFFSET(Data!I$1,$G135+32,,16))),"")</f>
        <v/>
      </c>
      <c r="J135" s="301" t="str">
        <f ca="1">IF($F135&gt;1,(SUMPRODUCT(OFFSET(Data!J$1,$G135,,16),OFFSET(Data!J$1,$G135+16,,16))+SUMPRODUCT(OFFSET(Data!J$1,$G135+32,,16),OFFSET(Data!J$1,$G135+48,,16)))/(SUMPRODUCT(OFFSET(Data!J$1,$G135,,16),OFFSET(Data!J$1,$G135,,16))+SUMPRODUCT(OFFSET(Data!J$1,$G135+32,,16),OFFSET(Data!J$1,$G135+32,,16))),"")</f>
        <v/>
      </c>
      <c r="K135" s="301" t="str">
        <f ca="1">IF($F135&gt;1,(SUMPRODUCT(OFFSET(Data!K$1,$G135,,16),OFFSET(Data!K$1,$G135+16,,16))+SUMPRODUCT(OFFSET(Data!K$1,$G135+32,,16),OFFSET(Data!K$1,$G135+48,,16)))/(SUMPRODUCT(OFFSET(Data!K$1,$G135,,16),OFFSET(Data!K$1,$G135,,16))+SUMPRODUCT(OFFSET(Data!K$1,$G135+32,,16),OFFSET(Data!K$1,$G135+32,,16))),"")</f>
        <v/>
      </c>
      <c r="L135" s="301" t="str">
        <f ca="1">IF($F135&gt;1,(SUMPRODUCT(OFFSET(Data!L$1,$G135,,16),OFFSET(Data!L$1,$G135+16,,16))+SUMPRODUCT(OFFSET(Data!L$1,$G135+32,,16),OFFSET(Data!L$1,$G135+48,,16)))/(SUMPRODUCT(OFFSET(Data!L$1,$G135,,16),OFFSET(Data!L$1,$G135,,16))+SUMPRODUCT(OFFSET(Data!L$1,$G135+32,,16),OFFSET(Data!L$1,$G135+32,,16))),"")</f>
        <v/>
      </c>
      <c r="M135" s="301">
        <f t="shared" ca="1" si="13"/>
        <v>0</v>
      </c>
      <c r="N135" t="str">
        <f ca="1">IF($F135&gt;2,SUMPRODUCT(OFFSET(Data!$H$1,$G135+32,,32),OFFSET(Data!$H$1,$G135+64,,32)),"")</f>
        <v/>
      </c>
      <c r="O135" t="str">
        <f ca="1">IF($F135&gt;2,SUMPRODUCT(OFFSET(Data!$H$1,$G135,,32),OFFSET(Data!$H$1,$G135+64,,32)),"")</f>
        <v/>
      </c>
      <c r="P135" s="350" t="str">
        <f ca="1">IF($F135&gt;1,INDEX(LINEST(OFFSET(Data!H$1,$G135,,16),OFFSET(Data!H$1,$G135+16,,16),1,1),3,1),"")</f>
        <v/>
      </c>
      <c r="Q135" s="350" t="str">
        <f ca="1">IF($F135&gt;1,INDEX(LINEST(OFFSET(Data!I$1,$G135,,16),OFFSET(Data!I$1,$G135+16,,16),1,1),3,1),"")</f>
        <v/>
      </c>
      <c r="R135" s="350" t="str">
        <f ca="1">IF($F135&gt;1,INDEX(LINEST(OFFSET(Data!J$1,$G135,,16),OFFSET(Data!J$1,$G135+16,,16),1,1),3,1),"")</f>
        <v/>
      </c>
      <c r="S135" s="350" t="str">
        <f ca="1">IF($F135&gt;1,INDEX(LINEST(OFFSET(Data!K$1,$G135,,16),OFFSET(Data!K$1,$G135+16,,16),1,1),3,1),"")</f>
        <v/>
      </c>
      <c r="T135" s="350" t="str">
        <f ca="1">IF($F135&gt;1,INDEX(LINEST(OFFSET(Data!L$1,$G135,,16),OFFSET(Data!L$1,$G135+16,,16),1,1),3,1),"")</f>
        <v/>
      </c>
      <c r="U135" s="348" t="str">
        <f t="shared" si="10"/>
        <v/>
      </c>
      <c r="V135" s="347" t="str">
        <f>IF(ISERROR(VLOOKUP($C135,Dates!$A:$C,1,FALSE)),"",VLOOKUP($C135,Dates!$A:$C,MATCH(V$1,Dates!$A$1:$C$1,0),FALSE))</f>
        <v/>
      </c>
      <c r="W135" s="347" t="str">
        <f>IF(ISERROR(VLOOKUP($C135,Dates!$A:$C,1,FALSE)),"",VLOOKUP($C135,Dates!$A:$C,MATCH(W$1,Dates!$A$1:$C$1,0),FALSE))</f>
        <v/>
      </c>
      <c r="X135" s="347"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301" t="str">
        <f ca="1">IF($F136&gt;1,(SUMPRODUCT(OFFSET(Data!H$1,$G136,,16),OFFSET(Data!H$1,$G136+16,,16))+SUMPRODUCT(OFFSET(Data!H$1,$G136+32,,16),OFFSET(Data!H$1,$G136+48,,16)))/(SUMPRODUCT(OFFSET(Data!H$1,$G136,,16),OFFSET(Data!H$1,$G136,,16))+SUMPRODUCT(OFFSET(Data!H$1,$G136+32,,16),OFFSET(Data!H$1,$G136+32,,16))),"")</f>
        <v/>
      </c>
      <c r="I136" s="301" t="str">
        <f ca="1">IF($F136&gt;1,(SUMPRODUCT(OFFSET(Data!I$1,$G136,,16),OFFSET(Data!I$1,$G136+16,,16))+SUMPRODUCT(OFFSET(Data!I$1,$G136+32,,16),OFFSET(Data!I$1,$G136+48,,16)))/(SUMPRODUCT(OFFSET(Data!I$1,$G136,,16),OFFSET(Data!I$1,$G136,,16))+SUMPRODUCT(OFFSET(Data!I$1,$G136+32,,16),OFFSET(Data!I$1,$G136+32,,16))),"")</f>
        <v/>
      </c>
      <c r="J136" s="301" t="str">
        <f ca="1">IF($F136&gt;1,(SUMPRODUCT(OFFSET(Data!J$1,$G136,,16),OFFSET(Data!J$1,$G136+16,,16))+SUMPRODUCT(OFFSET(Data!J$1,$G136+32,,16),OFFSET(Data!J$1,$G136+48,,16)))/(SUMPRODUCT(OFFSET(Data!J$1,$G136,,16),OFFSET(Data!J$1,$G136,,16))+SUMPRODUCT(OFFSET(Data!J$1,$G136+32,,16),OFFSET(Data!J$1,$G136+32,,16))),"")</f>
        <v/>
      </c>
      <c r="K136" s="301" t="str">
        <f ca="1">IF($F136&gt;1,(SUMPRODUCT(OFFSET(Data!K$1,$G136,,16),OFFSET(Data!K$1,$G136+16,,16))+SUMPRODUCT(OFFSET(Data!K$1,$G136+32,,16),OFFSET(Data!K$1,$G136+48,,16)))/(SUMPRODUCT(OFFSET(Data!K$1,$G136,,16),OFFSET(Data!K$1,$G136,,16))+SUMPRODUCT(OFFSET(Data!K$1,$G136+32,,16),OFFSET(Data!K$1,$G136+32,,16))),"")</f>
        <v/>
      </c>
      <c r="L136" s="301" t="str">
        <f ca="1">IF($F136&gt;1,(SUMPRODUCT(OFFSET(Data!L$1,$G136,,16),OFFSET(Data!L$1,$G136+16,,16))+SUMPRODUCT(OFFSET(Data!L$1,$G136+32,,16),OFFSET(Data!L$1,$G136+48,,16)))/(SUMPRODUCT(OFFSET(Data!L$1,$G136,,16),OFFSET(Data!L$1,$G136,,16))+SUMPRODUCT(OFFSET(Data!L$1,$G136+32,,16),OFFSET(Data!L$1,$G136+32,,16))),"")</f>
        <v/>
      </c>
      <c r="M136" s="301">
        <f t="shared" ca="1" si="13"/>
        <v>0</v>
      </c>
      <c r="N136" t="str">
        <f ca="1">IF($F136&gt;2,SUMPRODUCT(OFFSET(Data!$H$1,$G136+32,,32),OFFSET(Data!$H$1,$G136+64,,32)),"")</f>
        <v/>
      </c>
      <c r="O136" t="str">
        <f ca="1">IF($F136&gt;2,SUMPRODUCT(OFFSET(Data!$H$1,$G136,,32),OFFSET(Data!$H$1,$G136+64,,32)),"")</f>
        <v/>
      </c>
      <c r="P136" s="350" t="str">
        <f ca="1">IF($F136&gt;1,INDEX(LINEST(OFFSET(Data!H$1,$G136,,16),OFFSET(Data!H$1,$G136+16,,16),1,1),3,1),"")</f>
        <v/>
      </c>
      <c r="Q136" s="350" t="str">
        <f ca="1">IF($F136&gt;1,INDEX(LINEST(OFFSET(Data!I$1,$G136,,16),OFFSET(Data!I$1,$G136+16,,16),1,1),3,1),"")</f>
        <v/>
      </c>
      <c r="R136" s="350" t="str">
        <f ca="1">IF($F136&gt;1,INDEX(LINEST(OFFSET(Data!J$1,$G136,,16),OFFSET(Data!J$1,$G136+16,,16),1,1),3,1),"")</f>
        <v/>
      </c>
      <c r="S136" s="350" t="str">
        <f ca="1">IF($F136&gt;1,INDEX(LINEST(OFFSET(Data!K$1,$G136,,16),OFFSET(Data!K$1,$G136+16,,16),1,1),3,1),"")</f>
        <v/>
      </c>
      <c r="T136" s="350" t="str">
        <f ca="1">IF($F136&gt;1,INDEX(LINEST(OFFSET(Data!L$1,$G136,,16),OFFSET(Data!L$1,$G136+16,,16),1,1),3,1),"")</f>
        <v/>
      </c>
      <c r="U136" s="348" t="str">
        <f t="shared" si="10"/>
        <v/>
      </c>
      <c r="V136" s="347" t="str">
        <f>IF(ISERROR(VLOOKUP($C136,Dates!$A:$C,1,FALSE)),"",VLOOKUP($C136,Dates!$A:$C,MATCH(V$1,Dates!$A$1:$C$1,0),FALSE))</f>
        <v/>
      </c>
      <c r="W136" s="347" t="str">
        <f>IF(ISERROR(VLOOKUP($C136,Dates!$A:$C,1,FALSE)),"",VLOOKUP($C136,Dates!$A:$C,MATCH(W$1,Dates!$A$1:$C$1,0),FALSE))</f>
        <v/>
      </c>
      <c r="X136" s="347"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301" t="str">
        <f ca="1">IF($F137&gt;1,(SUMPRODUCT(OFFSET(Data!H$1,$G137,,16),OFFSET(Data!H$1,$G137+16,,16))+SUMPRODUCT(OFFSET(Data!H$1,$G137+32,,16),OFFSET(Data!H$1,$G137+48,,16)))/(SUMPRODUCT(OFFSET(Data!H$1,$G137,,16),OFFSET(Data!H$1,$G137,,16))+SUMPRODUCT(OFFSET(Data!H$1,$G137+32,,16),OFFSET(Data!H$1,$G137+32,,16))),"")</f>
        <v/>
      </c>
      <c r="I137" s="301" t="str">
        <f ca="1">IF($F137&gt;1,(SUMPRODUCT(OFFSET(Data!I$1,$G137,,16),OFFSET(Data!I$1,$G137+16,,16))+SUMPRODUCT(OFFSET(Data!I$1,$G137+32,,16),OFFSET(Data!I$1,$G137+48,,16)))/(SUMPRODUCT(OFFSET(Data!I$1,$G137,,16),OFFSET(Data!I$1,$G137,,16))+SUMPRODUCT(OFFSET(Data!I$1,$G137+32,,16),OFFSET(Data!I$1,$G137+32,,16))),"")</f>
        <v/>
      </c>
      <c r="J137" s="301" t="str">
        <f ca="1">IF($F137&gt;1,(SUMPRODUCT(OFFSET(Data!J$1,$G137,,16),OFFSET(Data!J$1,$G137+16,,16))+SUMPRODUCT(OFFSET(Data!J$1,$G137+32,,16),OFFSET(Data!J$1,$G137+48,,16)))/(SUMPRODUCT(OFFSET(Data!J$1,$G137,,16),OFFSET(Data!J$1,$G137,,16))+SUMPRODUCT(OFFSET(Data!J$1,$G137+32,,16),OFFSET(Data!J$1,$G137+32,,16))),"")</f>
        <v/>
      </c>
      <c r="K137" s="301" t="str">
        <f ca="1">IF($F137&gt;1,(SUMPRODUCT(OFFSET(Data!K$1,$G137,,16),OFFSET(Data!K$1,$G137+16,,16))+SUMPRODUCT(OFFSET(Data!K$1,$G137+32,,16),OFFSET(Data!K$1,$G137+48,,16)))/(SUMPRODUCT(OFFSET(Data!K$1,$G137,,16),OFFSET(Data!K$1,$G137,,16))+SUMPRODUCT(OFFSET(Data!K$1,$G137+32,,16),OFFSET(Data!K$1,$G137+32,,16))),"")</f>
        <v/>
      </c>
      <c r="L137" s="301" t="str">
        <f ca="1">IF($F137&gt;1,(SUMPRODUCT(OFFSET(Data!L$1,$G137,,16),OFFSET(Data!L$1,$G137+16,,16))+SUMPRODUCT(OFFSET(Data!L$1,$G137+32,,16),OFFSET(Data!L$1,$G137+48,,16)))/(SUMPRODUCT(OFFSET(Data!L$1,$G137,,16),OFFSET(Data!L$1,$G137,,16))+SUMPRODUCT(OFFSET(Data!L$1,$G137+32,,16),OFFSET(Data!L$1,$G137+32,,16))),"")</f>
        <v/>
      </c>
      <c r="M137" s="301">
        <f t="shared" ca="1" si="13"/>
        <v>0</v>
      </c>
      <c r="N137" t="str">
        <f ca="1">IF($F137&gt;2,SUMPRODUCT(OFFSET(Data!$H$1,$G137+32,,32),OFFSET(Data!$H$1,$G137+64,,32)),"")</f>
        <v/>
      </c>
      <c r="O137" t="str">
        <f ca="1">IF($F137&gt;2,SUMPRODUCT(OFFSET(Data!$H$1,$G137,,32),OFFSET(Data!$H$1,$G137+64,,32)),"")</f>
        <v/>
      </c>
      <c r="P137" s="350" t="str">
        <f ca="1">IF($F137&gt;1,INDEX(LINEST(OFFSET(Data!H$1,$G137,,16),OFFSET(Data!H$1,$G137+16,,16),1,1),3,1),"")</f>
        <v/>
      </c>
      <c r="Q137" s="350" t="str">
        <f ca="1">IF($F137&gt;1,INDEX(LINEST(OFFSET(Data!I$1,$G137,,16),OFFSET(Data!I$1,$G137+16,,16),1,1),3,1),"")</f>
        <v/>
      </c>
      <c r="R137" s="350" t="str">
        <f ca="1">IF($F137&gt;1,INDEX(LINEST(OFFSET(Data!J$1,$G137,,16),OFFSET(Data!J$1,$G137+16,,16),1,1),3,1),"")</f>
        <v/>
      </c>
      <c r="S137" s="350" t="str">
        <f ca="1">IF($F137&gt;1,INDEX(LINEST(OFFSET(Data!K$1,$G137,,16),OFFSET(Data!K$1,$G137+16,,16),1,1),3,1),"")</f>
        <v/>
      </c>
      <c r="T137" s="350" t="str">
        <f ca="1">IF($F137&gt;1,INDEX(LINEST(OFFSET(Data!L$1,$G137,,16),OFFSET(Data!L$1,$G137+16,,16),1,1),3,1),"")</f>
        <v/>
      </c>
      <c r="U137" s="348" t="str">
        <f t="shared" si="10"/>
        <v/>
      </c>
      <c r="V137" s="347" t="str">
        <f>IF(ISERROR(VLOOKUP($C137,Dates!$A:$C,1,FALSE)),"",VLOOKUP($C137,Dates!$A:$C,MATCH(V$1,Dates!$A$1:$C$1,0),FALSE))</f>
        <v/>
      </c>
      <c r="W137" s="347" t="str">
        <f>IF(ISERROR(VLOOKUP($C137,Dates!$A:$C,1,FALSE)),"",VLOOKUP($C137,Dates!$A:$C,MATCH(W$1,Dates!$A$1:$C$1,0),FALSE))</f>
        <v/>
      </c>
      <c r="X137" s="347"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301" t="str">
        <f ca="1">IF($F138&gt;1,(SUMPRODUCT(OFFSET(Data!H$1,$G138,,16),OFFSET(Data!H$1,$G138+16,,16))+SUMPRODUCT(OFFSET(Data!H$1,$G138+32,,16),OFFSET(Data!H$1,$G138+48,,16)))/(SUMPRODUCT(OFFSET(Data!H$1,$G138,,16),OFFSET(Data!H$1,$G138,,16))+SUMPRODUCT(OFFSET(Data!H$1,$G138+32,,16),OFFSET(Data!H$1,$G138+32,,16))),"")</f>
        <v/>
      </c>
      <c r="I138" s="301" t="str">
        <f ca="1">IF($F138&gt;1,(SUMPRODUCT(OFFSET(Data!I$1,$G138,,16),OFFSET(Data!I$1,$G138+16,,16))+SUMPRODUCT(OFFSET(Data!I$1,$G138+32,,16),OFFSET(Data!I$1,$G138+48,,16)))/(SUMPRODUCT(OFFSET(Data!I$1,$G138,,16),OFFSET(Data!I$1,$G138,,16))+SUMPRODUCT(OFFSET(Data!I$1,$G138+32,,16),OFFSET(Data!I$1,$G138+32,,16))),"")</f>
        <v/>
      </c>
      <c r="J138" s="301" t="str">
        <f ca="1">IF($F138&gt;1,(SUMPRODUCT(OFFSET(Data!J$1,$G138,,16),OFFSET(Data!J$1,$G138+16,,16))+SUMPRODUCT(OFFSET(Data!J$1,$G138+32,,16),OFFSET(Data!J$1,$G138+48,,16)))/(SUMPRODUCT(OFFSET(Data!J$1,$G138,,16),OFFSET(Data!J$1,$G138,,16))+SUMPRODUCT(OFFSET(Data!J$1,$G138+32,,16),OFFSET(Data!J$1,$G138+32,,16))),"")</f>
        <v/>
      </c>
      <c r="K138" s="301" t="str">
        <f ca="1">IF($F138&gt;1,(SUMPRODUCT(OFFSET(Data!K$1,$G138,,16),OFFSET(Data!K$1,$G138+16,,16))+SUMPRODUCT(OFFSET(Data!K$1,$G138+32,,16),OFFSET(Data!K$1,$G138+48,,16)))/(SUMPRODUCT(OFFSET(Data!K$1,$G138,,16),OFFSET(Data!K$1,$G138,,16))+SUMPRODUCT(OFFSET(Data!K$1,$G138+32,,16),OFFSET(Data!K$1,$G138+32,,16))),"")</f>
        <v/>
      </c>
      <c r="L138" s="301" t="str">
        <f ca="1">IF($F138&gt;1,(SUMPRODUCT(OFFSET(Data!L$1,$G138,,16),OFFSET(Data!L$1,$G138+16,,16))+SUMPRODUCT(OFFSET(Data!L$1,$G138+32,,16),OFFSET(Data!L$1,$G138+48,,16)))/(SUMPRODUCT(OFFSET(Data!L$1,$G138,,16),OFFSET(Data!L$1,$G138,,16))+SUMPRODUCT(OFFSET(Data!L$1,$G138+32,,16),OFFSET(Data!L$1,$G138+32,,16))),"")</f>
        <v/>
      </c>
      <c r="M138" s="301">
        <f t="shared" ca="1" si="13"/>
        <v>0</v>
      </c>
      <c r="N138" t="str">
        <f ca="1">IF($F138&gt;2,SUMPRODUCT(OFFSET(Data!$H$1,$G138+32,,32),OFFSET(Data!$H$1,$G138+64,,32)),"")</f>
        <v/>
      </c>
      <c r="O138" t="str">
        <f ca="1">IF($F138&gt;2,SUMPRODUCT(OFFSET(Data!$H$1,$G138,,32),OFFSET(Data!$H$1,$G138+64,,32)),"")</f>
        <v/>
      </c>
      <c r="P138" s="350" t="str">
        <f ca="1">IF($F138&gt;1,INDEX(LINEST(OFFSET(Data!H$1,$G138,,16),OFFSET(Data!H$1,$G138+16,,16),1,1),3,1),"")</f>
        <v/>
      </c>
      <c r="Q138" s="350" t="str">
        <f ca="1">IF($F138&gt;1,INDEX(LINEST(OFFSET(Data!I$1,$G138,,16),OFFSET(Data!I$1,$G138+16,,16),1,1),3,1),"")</f>
        <v/>
      </c>
      <c r="R138" s="350" t="str">
        <f ca="1">IF($F138&gt;1,INDEX(LINEST(OFFSET(Data!J$1,$G138,,16),OFFSET(Data!J$1,$G138+16,,16),1,1),3,1),"")</f>
        <v/>
      </c>
      <c r="S138" s="350" t="str">
        <f ca="1">IF($F138&gt;1,INDEX(LINEST(OFFSET(Data!K$1,$G138,,16),OFFSET(Data!K$1,$G138+16,,16),1,1),3,1),"")</f>
        <v/>
      </c>
      <c r="T138" s="350" t="str">
        <f ca="1">IF($F138&gt;1,INDEX(LINEST(OFFSET(Data!L$1,$G138,,16),OFFSET(Data!L$1,$G138+16,,16),1,1),3,1),"")</f>
        <v/>
      </c>
      <c r="U138" s="348" t="str">
        <f t="shared" si="10"/>
        <v/>
      </c>
      <c r="V138" s="347" t="str">
        <f>IF(ISERROR(VLOOKUP($C138,Dates!$A:$C,1,FALSE)),"",VLOOKUP($C138,Dates!$A:$C,MATCH(V$1,Dates!$A$1:$C$1,0),FALSE))</f>
        <v/>
      </c>
      <c r="W138" s="347" t="str">
        <f>IF(ISERROR(VLOOKUP($C138,Dates!$A:$C,1,FALSE)),"",VLOOKUP($C138,Dates!$A:$C,MATCH(W$1,Dates!$A$1:$C$1,0),FALSE))</f>
        <v/>
      </c>
      <c r="X138" s="347"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301" t="str">
        <f ca="1">IF($F139&gt;1,(SUMPRODUCT(OFFSET(Data!H$1,$G139,,16),OFFSET(Data!H$1,$G139+16,,16))+SUMPRODUCT(OFFSET(Data!H$1,$G139+32,,16),OFFSET(Data!H$1,$G139+48,,16)))/(SUMPRODUCT(OFFSET(Data!H$1,$G139,,16),OFFSET(Data!H$1,$G139,,16))+SUMPRODUCT(OFFSET(Data!H$1,$G139+32,,16),OFFSET(Data!H$1,$G139+32,,16))),"")</f>
        <v/>
      </c>
      <c r="I139" s="301" t="str">
        <f ca="1">IF($F139&gt;1,(SUMPRODUCT(OFFSET(Data!I$1,$G139,,16),OFFSET(Data!I$1,$G139+16,,16))+SUMPRODUCT(OFFSET(Data!I$1,$G139+32,,16),OFFSET(Data!I$1,$G139+48,,16)))/(SUMPRODUCT(OFFSET(Data!I$1,$G139,,16),OFFSET(Data!I$1,$G139,,16))+SUMPRODUCT(OFFSET(Data!I$1,$G139+32,,16),OFFSET(Data!I$1,$G139+32,,16))),"")</f>
        <v/>
      </c>
      <c r="J139" s="301" t="str">
        <f ca="1">IF($F139&gt;1,(SUMPRODUCT(OFFSET(Data!J$1,$G139,,16),OFFSET(Data!J$1,$G139+16,,16))+SUMPRODUCT(OFFSET(Data!J$1,$G139+32,,16),OFFSET(Data!J$1,$G139+48,,16)))/(SUMPRODUCT(OFFSET(Data!J$1,$G139,,16),OFFSET(Data!J$1,$G139,,16))+SUMPRODUCT(OFFSET(Data!J$1,$G139+32,,16),OFFSET(Data!J$1,$G139+32,,16))),"")</f>
        <v/>
      </c>
      <c r="K139" s="301" t="str">
        <f ca="1">IF($F139&gt;1,(SUMPRODUCT(OFFSET(Data!K$1,$G139,,16),OFFSET(Data!K$1,$G139+16,,16))+SUMPRODUCT(OFFSET(Data!K$1,$G139+32,,16),OFFSET(Data!K$1,$G139+48,,16)))/(SUMPRODUCT(OFFSET(Data!K$1,$G139,,16),OFFSET(Data!K$1,$G139,,16))+SUMPRODUCT(OFFSET(Data!K$1,$G139+32,,16),OFFSET(Data!K$1,$G139+32,,16))),"")</f>
        <v/>
      </c>
      <c r="L139" s="301" t="str">
        <f ca="1">IF($F139&gt;1,(SUMPRODUCT(OFFSET(Data!L$1,$G139,,16),OFFSET(Data!L$1,$G139+16,,16))+SUMPRODUCT(OFFSET(Data!L$1,$G139+32,,16),OFFSET(Data!L$1,$G139+48,,16)))/(SUMPRODUCT(OFFSET(Data!L$1,$G139,,16),OFFSET(Data!L$1,$G139,,16))+SUMPRODUCT(OFFSET(Data!L$1,$G139+32,,16),OFFSET(Data!L$1,$G139+32,,16))),"")</f>
        <v/>
      </c>
      <c r="M139" s="301">
        <f t="shared" ca="1" si="13"/>
        <v>0</v>
      </c>
      <c r="N139" t="str">
        <f ca="1">IF($F139&gt;2,SUMPRODUCT(OFFSET(Data!$H$1,$G139+32,,32),OFFSET(Data!$H$1,$G139+64,,32)),"")</f>
        <v/>
      </c>
      <c r="O139" t="str">
        <f ca="1">IF($F139&gt;2,SUMPRODUCT(OFFSET(Data!$H$1,$G139,,32),OFFSET(Data!$H$1,$G139+64,,32)),"")</f>
        <v/>
      </c>
      <c r="P139" s="350" t="str">
        <f ca="1">IF($F139&gt;1,INDEX(LINEST(OFFSET(Data!H$1,$G139,,16),OFFSET(Data!H$1,$G139+16,,16),1,1),3,1),"")</f>
        <v/>
      </c>
      <c r="Q139" s="350" t="str">
        <f ca="1">IF($F139&gt;1,INDEX(LINEST(OFFSET(Data!I$1,$G139,,16),OFFSET(Data!I$1,$G139+16,,16),1,1),3,1),"")</f>
        <v/>
      </c>
      <c r="R139" s="350" t="str">
        <f ca="1">IF($F139&gt;1,INDEX(LINEST(OFFSET(Data!J$1,$G139,,16),OFFSET(Data!J$1,$G139+16,,16),1,1),3,1),"")</f>
        <v/>
      </c>
      <c r="S139" s="350" t="str">
        <f ca="1">IF($F139&gt;1,INDEX(LINEST(OFFSET(Data!K$1,$G139,,16),OFFSET(Data!K$1,$G139+16,,16),1,1),3,1),"")</f>
        <v/>
      </c>
      <c r="T139" s="350" t="str">
        <f ca="1">IF($F139&gt;1,INDEX(LINEST(OFFSET(Data!L$1,$G139,,16),OFFSET(Data!L$1,$G139+16,,16),1,1),3,1),"")</f>
        <v/>
      </c>
      <c r="U139" s="348" t="str">
        <f t="shared" si="10"/>
        <v/>
      </c>
      <c r="V139" s="347" t="str">
        <f>IF(ISERROR(VLOOKUP($C139,Dates!$A:$C,1,FALSE)),"",VLOOKUP($C139,Dates!$A:$C,MATCH(V$1,Dates!$A$1:$C$1,0),FALSE))</f>
        <v/>
      </c>
      <c r="W139" s="347" t="str">
        <f>IF(ISERROR(VLOOKUP($C139,Dates!$A:$C,1,FALSE)),"",VLOOKUP($C139,Dates!$A:$C,MATCH(W$1,Dates!$A$1:$C$1,0),FALSE))</f>
        <v/>
      </c>
      <c r="X139" s="347"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5" sqref="B5"/>
    </sheetView>
  </sheetViews>
  <sheetFormatPr defaultRowHeight="13.2" x14ac:dyDescent="0.25"/>
  <cols>
    <col min="1" max="1" width="16.6640625" customWidth="1"/>
    <col min="3" max="3" width="47.21875" style="66" customWidth="1"/>
  </cols>
  <sheetData>
    <row r="1" spans="1:3" x14ac:dyDescent="0.25">
      <c r="A1" t="s">
        <v>1133</v>
      </c>
    </row>
    <row r="2" spans="1:3" x14ac:dyDescent="0.25">
      <c r="A2" s="51" t="s">
        <v>1134</v>
      </c>
      <c r="B2" s="51" t="s">
        <v>1135</v>
      </c>
      <c r="C2" s="53" t="s">
        <v>176</v>
      </c>
    </row>
    <row r="3" spans="1:3" ht="26.4" x14ac:dyDescent="0.25">
      <c r="A3" s="51" t="s">
        <v>1136</v>
      </c>
      <c r="B3" s="51">
        <v>0.01</v>
      </c>
      <c r="C3" s="53" t="s">
        <v>1137</v>
      </c>
    </row>
    <row r="4" spans="1:3" ht="26.4" x14ac:dyDescent="0.25">
      <c r="A4" s="51" t="s">
        <v>1144</v>
      </c>
      <c r="B4" s="51">
        <v>0.8</v>
      </c>
      <c r="C4" s="53" t="s">
        <v>1138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election activeCell="G9" sqref="G9"/>
    </sheetView>
  </sheetViews>
  <sheetFormatPr defaultRowHeight="13.2" x14ac:dyDescent="0.25"/>
  <cols>
    <col min="2" max="4" width="6.77734375" style="347" customWidth="1"/>
    <col min="8" max="8" width="17.33203125" bestFit="1" customWidth="1"/>
    <col min="9" max="9" width="43.77734375" bestFit="1" customWidth="1"/>
  </cols>
  <sheetData>
    <row r="1" spans="1:9" x14ac:dyDescent="0.25">
      <c r="A1" s="51" t="s">
        <v>1089</v>
      </c>
      <c r="B1" s="346" t="s">
        <v>1091</v>
      </c>
      <c r="C1" s="346" t="s">
        <v>1092</v>
      </c>
      <c r="D1" s="346" t="s">
        <v>1093</v>
      </c>
      <c r="E1" s="346" t="s">
        <v>1094</v>
      </c>
      <c r="F1" s="51" t="s">
        <v>1095</v>
      </c>
      <c r="G1" s="51" t="s">
        <v>1096</v>
      </c>
      <c r="H1" s="51" t="s">
        <v>1122</v>
      </c>
      <c r="I1" s="58" t="s">
        <v>71</v>
      </c>
    </row>
    <row r="2" spans="1:9" x14ac:dyDescent="0.25">
      <c r="A2" s="51" t="s">
        <v>1097</v>
      </c>
      <c r="B2" s="346">
        <v>41724</v>
      </c>
      <c r="C2" s="346">
        <v>41724</v>
      </c>
      <c r="D2" s="346"/>
      <c r="E2" s="346" t="b">
        <f>B2=C2</f>
        <v>1</v>
      </c>
      <c r="F2" s="51" t="s">
        <v>1098</v>
      </c>
      <c r="G2" s="51" t="s">
        <v>1099</v>
      </c>
      <c r="H2" s="51" t="s">
        <v>1100</v>
      </c>
      <c r="I2" s="58" t="s">
        <v>1123</v>
      </c>
    </row>
    <row r="3" spans="1:9" x14ac:dyDescent="0.25">
      <c r="A3" s="51" t="s">
        <v>1101</v>
      </c>
      <c r="B3" s="346">
        <v>41725</v>
      </c>
      <c r="C3" s="346">
        <v>41725</v>
      </c>
      <c r="D3" s="346"/>
      <c r="E3" s="346" t="b">
        <f t="shared" ref="E3:E9" si="0">B3=C3</f>
        <v>1</v>
      </c>
      <c r="F3" s="51" t="s">
        <v>1102</v>
      </c>
      <c r="G3" s="51" t="s">
        <v>1103</v>
      </c>
      <c r="H3" s="51" t="s">
        <v>1100</v>
      </c>
      <c r="I3" s="51"/>
    </row>
    <row r="4" spans="1:9" x14ac:dyDescent="0.25">
      <c r="A4" s="51" t="s">
        <v>1104</v>
      </c>
      <c r="B4" s="346">
        <v>41725</v>
      </c>
      <c r="C4" s="346">
        <v>41723</v>
      </c>
      <c r="D4" s="346"/>
      <c r="E4" s="346" t="b">
        <f t="shared" si="0"/>
        <v>0</v>
      </c>
      <c r="F4" s="51" t="s">
        <v>1105</v>
      </c>
      <c r="G4" s="51" t="s">
        <v>1106</v>
      </c>
      <c r="H4" s="51" t="s">
        <v>1107</v>
      </c>
      <c r="I4" s="51"/>
    </row>
    <row r="5" spans="1:9" x14ac:dyDescent="0.25">
      <c r="A5" s="51" t="s">
        <v>1108</v>
      </c>
      <c r="B5" s="346">
        <v>41724</v>
      </c>
      <c r="C5" s="346">
        <v>41724</v>
      </c>
      <c r="D5" s="346"/>
      <c r="E5" s="346" t="b">
        <f t="shared" si="0"/>
        <v>1</v>
      </c>
      <c r="F5" s="51" t="s">
        <v>1109</v>
      </c>
      <c r="G5" s="51" t="s">
        <v>1103</v>
      </c>
      <c r="H5" s="51" t="s">
        <v>1110</v>
      </c>
      <c r="I5" s="51"/>
    </row>
    <row r="6" spans="1:9" x14ac:dyDescent="0.25">
      <c r="A6" s="51" t="s">
        <v>1111</v>
      </c>
      <c r="B6" s="346">
        <v>41723</v>
      </c>
      <c r="C6" s="346" t="e">
        <f>NA()</f>
        <v>#N/A</v>
      </c>
      <c r="D6" s="346"/>
      <c r="E6" s="346" t="e">
        <f t="shared" si="0"/>
        <v>#N/A</v>
      </c>
      <c r="F6" s="51" t="s">
        <v>1112</v>
      </c>
      <c r="G6" s="51" t="s">
        <v>1113</v>
      </c>
      <c r="H6" s="51" t="s">
        <v>1114</v>
      </c>
      <c r="I6" s="51"/>
    </row>
    <row r="7" spans="1:9" x14ac:dyDescent="0.25">
      <c r="A7" s="51" t="s">
        <v>1115</v>
      </c>
      <c r="B7" s="346">
        <v>41724</v>
      </c>
      <c r="C7" s="346">
        <v>41724</v>
      </c>
      <c r="D7" s="346"/>
      <c r="E7" s="346" t="b">
        <f t="shared" si="0"/>
        <v>1</v>
      </c>
      <c r="F7" s="51" t="s">
        <v>1116</v>
      </c>
      <c r="G7" s="51" t="s">
        <v>1117</v>
      </c>
      <c r="H7" s="51" t="s">
        <v>1114</v>
      </c>
      <c r="I7" s="51"/>
    </row>
    <row r="8" spans="1:9" x14ac:dyDescent="0.25">
      <c r="A8" s="51" t="s">
        <v>1151</v>
      </c>
      <c r="B8" s="346">
        <v>41725</v>
      </c>
      <c r="C8" s="346">
        <v>42456</v>
      </c>
      <c r="D8" s="346"/>
      <c r="E8" s="346" t="b">
        <f t="shared" ref="E8" si="1">B8=C8</f>
        <v>0</v>
      </c>
      <c r="F8" s="51" t="s">
        <v>704</v>
      </c>
      <c r="G8" s="51" t="s">
        <v>1152</v>
      </c>
      <c r="H8" s="51" t="s">
        <v>1121</v>
      </c>
      <c r="I8" s="51"/>
    </row>
    <row r="9" spans="1:9" x14ac:dyDescent="0.25">
      <c r="A9" s="51" t="s">
        <v>1118</v>
      </c>
      <c r="B9" s="346">
        <v>41725</v>
      </c>
      <c r="C9" s="346">
        <v>41723</v>
      </c>
      <c r="D9" s="346"/>
      <c r="E9" s="346" t="b">
        <f t="shared" si="0"/>
        <v>0</v>
      </c>
      <c r="F9" s="51" t="s">
        <v>1119</v>
      </c>
      <c r="G9" s="51" t="s">
        <v>1120</v>
      </c>
      <c r="H9" s="51" t="s">
        <v>1121</v>
      </c>
      <c r="I9" s="51"/>
    </row>
    <row r="10" spans="1:9" x14ac:dyDescent="0.25">
      <c r="A10" s="353" t="s">
        <v>1146</v>
      </c>
      <c r="B10" s="354">
        <v>42454</v>
      </c>
      <c r="C10" s="354">
        <v>42454</v>
      </c>
      <c r="D10" s="354">
        <v>42454</v>
      </c>
      <c r="E10" s="353" t="b">
        <v>1</v>
      </c>
      <c r="F10" s="353"/>
      <c r="G10" s="353"/>
      <c r="H10" s="353" t="s">
        <v>1147</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3"/>
  <sheetViews>
    <sheetView zoomScale="80" zoomScaleNormal="80" workbookViewId="0">
      <selection activeCell="A7" sqref="A7"/>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4" t="s">
        <v>68</v>
      </c>
      <c r="B1" s="244" t="s">
        <v>56</v>
      </c>
      <c r="C1" s="244" t="s">
        <v>63</v>
      </c>
      <c r="D1" s="244"/>
      <c r="E1" s="203" t="s">
        <v>58</v>
      </c>
      <c r="F1" s="203" t="s">
        <v>59</v>
      </c>
      <c r="G1" s="203" t="s">
        <v>69</v>
      </c>
      <c r="H1" s="203" t="s">
        <v>52</v>
      </c>
      <c r="I1" s="203" t="s">
        <v>70</v>
      </c>
      <c r="J1" s="203" t="s">
        <v>17</v>
      </c>
      <c r="K1" s="203" t="s">
        <v>18</v>
      </c>
      <c r="L1" s="203" t="s">
        <v>6</v>
      </c>
      <c r="M1" s="245" t="s">
        <v>71</v>
      </c>
      <c r="N1" s="53" t="s">
        <v>139</v>
      </c>
    </row>
    <row r="2" spans="1:14" s="42" customFormat="1" ht="52.8" x14ac:dyDescent="0.25">
      <c r="A2" s="58">
        <v>102</v>
      </c>
      <c r="B2" s="58" t="s">
        <v>65</v>
      </c>
      <c r="C2" s="58" t="s">
        <v>679</v>
      </c>
      <c r="D2" s="58"/>
      <c r="E2" s="117" t="s">
        <v>881</v>
      </c>
      <c r="F2" s="117"/>
      <c r="G2" s="117"/>
      <c r="H2" s="117"/>
      <c r="I2" s="117"/>
      <c r="J2" s="306"/>
      <c r="K2" s="117"/>
      <c r="L2" s="117"/>
      <c r="M2" s="186"/>
      <c r="N2" s="290" t="s">
        <v>880</v>
      </c>
    </row>
    <row r="3" spans="1:14" s="42" customFormat="1" ht="26.4" x14ac:dyDescent="0.25">
      <c r="A3" s="58">
        <v>115</v>
      </c>
      <c r="B3" s="58" t="s">
        <v>65</v>
      </c>
      <c r="C3" s="58" t="s">
        <v>883</v>
      </c>
      <c r="D3" s="58"/>
      <c r="E3" s="117" t="s">
        <v>881</v>
      </c>
      <c r="F3" s="117"/>
      <c r="G3" s="117"/>
      <c r="H3" s="117"/>
      <c r="I3" s="117"/>
      <c r="J3" s="117"/>
      <c r="K3" s="117"/>
      <c r="L3" s="306"/>
      <c r="M3" s="58"/>
      <c r="N3" s="290" t="s">
        <v>884</v>
      </c>
    </row>
    <row r="4" spans="1:14" s="42" customFormat="1" x14ac:dyDescent="0.25">
      <c r="A4" s="58" t="s">
        <v>891</v>
      </c>
      <c r="B4" s="58"/>
      <c r="C4" s="58" t="s">
        <v>892</v>
      </c>
      <c r="D4" s="58"/>
      <c r="E4" s="117"/>
      <c r="F4" s="117"/>
      <c r="G4" s="117"/>
      <c r="H4" s="117"/>
      <c r="I4" s="117"/>
      <c r="J4" s="117"/>
      <c r="K4" s="117"/>
      <c r="L4" s="306"/>
      <c r="M4" s="58"/>
      <c r="N4" s="290" t="s">
        <v>889</v>
      </c>
    </row>
    <row r="5" spans="1:14" s="42" customFormat="1" x14ac:dyDescent="0.25">
      <c r="A5" s="58" t="s">
        <v>891</v>
      </c>
      <c r="B5" s="58"/>
      <c r="C5" s="58"/>
      <c r="D5" s="58"/>
      <c r="E5" s="117"/>
      <c r="F5" s="117"/>
      <c r="G5" s="117"/>
      <c r="H5" s="117"/>
      <c r="I5" s="117"/>
      <c r="J5" s="117"/>
      <c r="K5" s="117"/>
      <c r="L5" s="306"/>
      <c r="M5" s="58"/>
      <c r="N5" s="290" t="s">
        <v>897</v>
      </c>
    </row>
    <row r="6" spans="1:14" s="42" customFormat="1" x14ac:dyDescent="0.25">
      <c r="A6" s="58" t="s">
        <v>891</v>
      </c>
      <c r="B6" s="58"/>
      <c r="C6" s="58"/>
      <c r="D6" s="58"/>
      <c r="E6" s="117"/>
      <c r="F6" s="117"/>
      <c r="G6" s="117"/>
      <c r="H6" s="306"/>
      <c r="I6" s="117"/>
      <c r="J6" s="117"/>
      <c r="K6" s="117"/>
      <c r="L6" s="117"/>
      <c r="M6" s="58"/>
      <c r="N6" s="290" t="s">
        <v>902</v>
      </c>
    </row>
    <row r="7" spans="1:14" s="42" customFormat="1" x14ac:dyDescent="0.25">
      <c r="A7" s="58"/>
      <c r="B7" s="58"/>
      <c r="C7" s="58"/>
      <c r="D7" s="58"/>
      <c r="E7" s="117"/>
      <c r="F7" s="117"/>
      <c r="G7" s="117"/>
      <c r="H7" s="306"/>
      <c r="I7" s="117"/>
      <c r="J7" s="117"/>
      <c r="K7" s="117"/>
      <c r="L7" s="117"/>
      <c r="M7" s="58"/>
      <c r="N7" s="290"/>
    </row>
    <row r="8" spans="1:14" s="42" customFormat="1" x14ac:dyDescent="0.25">
      <c r="A8" s="58"/>
      <c r="B8" s="58"/>
      <c r="C8" s="58"/>
      <c r="D8" s="58"/>
      <c r="E8" s="117"/>
      <c r="F8" s="117"/>
      <c r="G8" s="117"/>
      <c r="H8" s="306"/>
      <c r="I8" s="117"/>
      <c r="J8" s="117"/>
      <c r="K8" s="117"/>
      <c r="L8" s="117"/>
      <c r="M8" s="58"/>
      <c r="N8" s="290"/>
    </row>
    <row r="9" spans="1:14" s="42" customFormat="1" x14ac:dyDescent="0.25">
      <c r="A9" s="58"/>
      <c r="B9" s="58"/>
      <c r="C9" s="58"/>
      <c r="D9" s="58"/>
      <c r="E9" s="117"/>
      <c r="F9" s="117"/>
      <c r="G9" s="117"/>
      <c r="H9" s="306"/>
      <c r="I9" s="117"/>
      <c r="J9" s="117"/>
      <c r="K9" s="117"/>
      <c r="L9" s="117"/>
      <c r="M9" s="58"/>
      <c r="N9" s="290"/>
    </row>
    <row r="10" spans="1:14" s="42" customFormat="1" x14ac:dyDescent="0.25">
      <c r="A10" s="58"/>
      <c r="B10" s="58"/>
      <c r="C10" s="58"/>
      <c r="D10" s="58"/>
      <c r="E10" s="117"/>
      <c r="F10" s="117"/>
      <c r="G10" s="117"/>
      <c r="H10" s="306"/>
      <c r="I10" s="117"/>
      <c r="J10" s="117"/>
      <c r="K10" s="117"/>
      <c r="L10" s="117"/>
      <c r="M10" s="58"/>
      <c r="N10" s="290"/>
    </row>
    <row r="11" spans="1:14" s="42" customFormat="1" x14ac:dyDescent="0.25">
      <c r="A11" s="58"/>
      <c r="B11" s="58"/>
      <c r="C11" s="58"/>
      <c r="D11" s="58"/>
      <c r="E11" s="117"/>
      <c r="F11" s="117"/>
      <c r="G11" s="117"/>
      <c r="H11" s="306"/>
      <c r="I11" s="117"/>
      <c r="J11" s="117"/>
      <c r="K11" s="117"/>
      <c r="L11" s="117"/>
      <c r="M11" s="58"/>
      <c r="N11" s="290"/>
    </row>
    <row r="13" spans="1:14" x14ac:dyDescent="0.25">
      <c r="C13"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4"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5.21875" style="301" customWidth="1"/>
    <col min="23" max="23" width="4.77734375" style="20" customWidth="1"/>
    <col min="24" max="24" width="4.109375" style="20" bestFit="1" customWidth="1"/>
    <col min="25" max="25" width="5.88671875" style="20" bestFit="1" customWidth="1"/>
    <col min="26" max="26" width="5.44140625" style="20" customWidth="1"/>
    <col min="27" max="27" width="7" style="16" customWidth="1"/>
    <col min="28" max="28" width="8.88671875" style="16" customWidth="1"/>
    <col min="29" max="29" width="9.44140625" style="16" customWidth="1"/>
    <col min="30" max="30" width="5.44140625" style="16" customWidth="1"/>
    <col min="31" max="31" width="8.33203125" bestFit="1" customWidth="1"/>
    <col min="32" max="32" width="23.77734375" style="42" customWidth="1"/>
    <col min="33" max="33" width="9.5546875" style="42" customWidth="1"/>
    <col min="34" max="34" width="23" style="42" customWidth="1"/>
    <col min="35" max="35" width="5" style="42" customWidth="1"/>
    <col min="36" max="36" width="4.44140625" customWidth="1"/>
    <col min="37" max="37" width="6.109375" customWidth="1"/>
    <col min="38" max="38" width="4.33203125" bestFit="1" customWidth="1"/>
    <col min="39" max="39" width="5" customWidth="1"/>
    <col min="40" max="40" width="4.88671875" customWidth="1"/>
    <col min="41" max="41" width="6.44140625" bestFit="1" customWidth="1"/>
    <col min="42" max="42" width="5.77734375" customWidth="1"/>
  </cols>
  <sheetData>
    <row r="1" spans="1:42" s="43" customFormat="1" ht="39.6" x14ac:dyDescent="0.25">
      <c r="A1" s="43" t="s">
        <v>68</v>
      </c>
      <c r="B1" s="43" t="s">
        <v>56</v>
      </c>
      <c r="C1" s="43" t="s">
        <v>63</v>
      </c>
      <c r="E1" s="44" t="s">
        <v>58</v>
      </c>
      <c r="F1" s="44" t="s">
        <v>59</v>
      </c>
      <c r="G1" s="44" t="s">
        <v>69</v>
      </c>
      <c r="H1" s="44" t="s">
        <v>52</v>
      </c>
      <c r="I1" s="44" t="s">
        <v>70</v>
      </c>
      <c r="J1" s="44" t="s">
        <v>17</v>
      </c>
      <c r="K1" s="44" t="s">
        <v>18</v>
      </c>
      <c r="L1" s="44" t="s">
        <v>6</v>
      </c>
      <c r="M1" s="224" t="s">
        <v>71</v>
      </c>
      <c r="N1" s="43" t="s">
        <v>72</v>
      </c>
      <c r="O1" s="233" t="s">
        <v>588</v>
      </c>
      <c r="P1" s="45" t="s">
        <v>73</v>
      </c>
      <c r="Q1" s="45" t="s">
        <v>74</v>
      </c>
      <c r="R1" s="45" t="s">
        <v>75</v>
      </c>
      <c r="S1" s="45" t="s">
        <v>76</v>
      </c>
      <c r="T1" s="46" t="s">
        <v>77</v>
      </c>
      <c r="U1" s="132" t="s">
        <v>487</v>
      </c>
      <c r="V1" s="349" t="s">
        <v>1160</v>
      </c>
      <c r="W1" s="291" t="str">
        <f>I1</f>
        <v xml:space="preserve">Gender </v>
      </c>
      <c r="X1" s="291" t="str">
        <f>J1</f>
        <v>Helmet</v>
      </c>
      <c r="Y1" s="291" t="str">
        <f>K1</f>
        <v>Wrong way</v>
      </c>
      <c r="Z1" s="291" t="str">
        <f>L1</f>
        <v>Sidewalk</v>
      </c>
      <c r="AA1" s="291" t="s">
        <v>187</v>
      </c>
      <c r="AB1" s="291" t="s">
        <v>188</v>
      </c>
      <c r="AC1" s="291" t="s">
        <v>190</v>
      </c>
      <c r="AD1" s="291" t="s">
        <v>189</v>
      </c>
      <c r="AE1" s="292" t="s">
        <v>594</v>
      </c>
      <c r="AF1" s="224" t="str">
        <f>"Cliff corrected: "&amp;COUNTA(AF2:AF1121)</f>
        <v>Cliff corrected: 15</v>
      </c>
      <c r="AG1" s="43" t="s">
        <v>926</v>
      </c>
      <c r="AH1" s="224" t="s">
        <v>71</v>
      </c>
      <c r="AI1" s="43" t="s">
        <v>598</v>
      </c>
      <c r="AJ1" s="43" t="s">
        <v>876</v>
      </c>
      <c r="AK1" s="43" t="s">
        <v>896</v>
      </c>
      <c r="AL1" s="44" t="s">
        <v>52</v>
      </c>
      <c r="AM1" s="44" t="s">
        <v>70</v>
      </c>
      <c r="AN1" s="44" t="s">
        <v>17</v>
      </c>
      <c r="AO1" s="44" t="s">
        <v>18</v>
      </c>
      <c r="AP1" s="44" t="s">
        <v>6</v>
      </c>
    </row>
    <row r="2" spans="1:42"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301">
        <f>G2+4*(F2-1)+16*(E2-1)</f>
        <v>1</v>
      </c>
      <c r="W2" s="293" t="str">
        <f t="shared" ref="W2" si="0">IF(I2&gt;$H2,1,"")</f>
        <v/>
      </c>
      <c r="X2" s="293" t="str">
        <f t="shared" ref="X2" si="1">IF(J2&gt;$H2,1,"")</f>
        <v/>
      </c>
      <c r="Y2" s="293" t="str">
        <f t="shared" ref="Y2" si="2">IF(K2&gt;$H2,1,"")</f>
        <v/>
      </c>
      <c r="Z2" s="293" t="str">
        <f t="shared" ref="Z2" si="3">IF(L2&gt;$H2,1,"")</f>
        <v/>
      </c>
      <c r="AA2" s="293">
        <f t="shared" ref="AA2:AA65" si="4">IF(AND(ISNUMBER($G2),$B2="AM"),INDEX(Cordon,MATCH($A2,loc_ID,0),$G2),0)</f>
        <v>0</v>
      </c>
      <c r="AB2" s="293">
        <f t="shared" ref="AB2:AB65" si="5">IF(AND(ISNUMBER($G2),$B2="PM"),INDEX(Cordon,MATCH($A2,loc_ID,0),VLOOKUP($G2,dir_correction,2,FALSE)),0)</f>
        <v>0</v>
      </c>
      <c r="AC2" s="293">
        <f t="shared" ref="AC2:AC65" si="6">IF(AND(ISNUMBER($G2),$B2="AM"),INDEX(Lane,MATCH($A2,loc_ID,0),$G2),0)</f>
        <v>3</v>
      </c>
      <c r="AD2" s="293">
        <f>IF(AND(AC2&gt;0,ISNUMBER(AC2)),1,0)</f>
        <v>1</v>
      </c>
      <c r="AE2" s="293">
        <f>IF(ISBLANK(T2),AE1,IF(COUNTIF(T$2:T2,T2)&gt;1,AE1,1+MAX(AE1,0)))</f>
        <v>1</v>
      </c>
      <c r="AI2" s="42" t="str">
        <f t="shared" ref="AI2:AI33" si="7">IF(SUM(W2:Z2)&gt;0,1,"")</f>
        <v/>
      </c>
      <c r="AJ2">
        <f>SUM(AG$2:AG2)</f>
        <v>0</v>
      </c>
      <c r="AK2">
        <f>COUNTA(AF$2:AF2)</f>
        <v>0</v>
      </c>
    </row>
    <row r="3" spans="1:42" x14ac:dyDescent="0.25">
      <c r="A3">
        <v>101</v>
      </c>
      <c r="B3" t="s">
        <v>65</v>
      </c>
      <c r="C3" t="s">
        <v>638</v>
      </c>
      <c r="D3"/>
      <c r="E3">
        <v>1</v>
      </c>
      <c r="F3">
        <v>1</v>
      </c>
      <c r="G3">
        <v>2</v>
      </c>
      <c r="H3">
        <v>0</v>
      </c>
      <c r="I3">
        <v>0</v>
      </c>
      <c r="J3">
        <v>0</v>
      </c>
      <c r="K3">
        <v>0</v>
      </c>
      <c r="L3">
        <v>0</v>
      </c>
      <c r="M3"/>
      <c r="N3" s="42"/>
      <c r="O3" s="101">
        <f>IF(ISBLANK(C3),O2,IF(COUNTIF(C$2:C3,C3)&gt;1,O2,1+MAX(O2,0)))</f>
        <v>1</v>
      </c>
      <c r="P3" s="45">
        <f t="shared" ref="P3:P66" si="8">IF(A3=A2,P2,IF(ISNUMBER(P2),P2+1,1))</f>
        <v>1</v>
      </c>
      <c r="Q3" s="33" t="str">
        <f t="shared" ref="Q3:Q66" si="9">IF(OR(P3=P2,LEN(A3)&lt;1),"",P3)</f>
        <v/>
      </c>
      <c r="R3" s="33">
        <f t="shared" ref="R3:R66" si="10">IF(ISNUMBER(F3),F3+4*(E3-1)+8*IF(B3="PM",1,0),"")</f>
        <v>1</v>
      </c>
      <c r="S3" s="33" t="str">
        <f t="shared" ref="S3:S66" si="11">IF(ISNUMBER(R3),A3&amp;"_"&amp;R3,"")</f>
        <v>101_1</v>
      </c>
      <c r="T3" s="35" t="str">
        <f t="shared" ref="T3:T66" si="12">A3&amp;B3</f>
        <v>101AM</v>
      </c>
      <c r="U3" s="35" t="str">
        <f t="shared" ref="U3:U66" si="13">IF(OR(G3=1,G3=2),T3&amp;"NS",IF(OR(G3=3,G3=4),T3&amp;"EW",""))</f>
        <v>101AMNS</v>
      </c>
      <c r="V3" s="301">
        <f t="shared" ref="V3:V66" si="14">G3+4*(F3-1)+16*(E3-1)</f>
        <v>2</v>
      </c>
      <c r="W3" s="293" t="str">
        <f t="shared" ref="W3:W66" si="15">IF(I3&gt;$H3,1,"")</f>
        <v/>
      </c>
      <c r="X3" s="293" t="str">
        <f t="shared" ref="X3:X66" si="16">IF(J3&gt;$H3,1,"")</f>
        <v/>
      </c>
      <c r="Y3" s="293" t="str">
        <f t="shared" ref="Y3:Y66" si="17">IF(K3&gt;$H3,1,"")</f>
        <v/>
      </c>
      <c r="Z3" s="293" t="str">
        <f t="shared" ref="Z3:Z66" si="18">IF(L3&gt;$H3,1,"")</f>
        <v/>
      </c>
      <c r="AA3" s="293">
        <f t="shared" si="4"/>
        <v>0</v>
      </c>
      <c r="AB3" s="293">
        <f t="shared" si="5"/>
        <v>0</v>
      </c>
      <c r="AC3" s="293">
        <f t="shared" si="6"/>
        <v>0</v>
      </c>
      <c r="AD3" s="293">
        <f t="shared" ref="AD3:AD66" si="19">IF(AND(AC3&gt;0,ISNUMBER(AC3)),1,0)</f>
        <v>0</v>
      </c>
      <c r="AE3" s="293">
        <f>IF(ISBLANK(T3),AE2,IF(COUNTIF(T$2:T3,T3)&gt;1,AE2,1+MAX(AE2,0)))</f>
        <v>1</v>
      </c>
      <c r="AI3" s="42" t="str">
        <f t="shared" si="7"/>
        <v/>
      </c>
      <c r="AJ3">
        <f>SUM(AG$2:AG3)</f>
        <v>0</v>
      </c>
      <c r="AK3">
        <f>COUNTA(AF$2:AF3)</f>
        <v>0</v>
      </c>
    </row>
    <row r="4" spans="1:42" x14ac:dyDescent="0.25">
      <c r="A4">
        <v>101</v>
      </c>
      <c r="B4" t="s">
        <v>65</v>
      </c>
      <c r="C4" t="s">
        <v>638</v>
      </c>
      <c r="D4"/>
      <c r="E4">
        <v>1</v>
      </c>
      <c r="F4">
        <v>1</v>
      </c>
      <c r="G4">
        <v>3</v>
      </c>
      <c r="H4">
        <v>0</v>
      </c>
      <c r="I4">
        <v>0</v>
      </c>
      <c r="J4">
        <v>0</v>
      </c>
      <c r="K4">
        <v>0</v>
      </c>
      <c r="L4">
        <v>0</v>
      </c>
      <c r="M4"/>
      <c r="N4" s="42"/>
      <c r="O4" s="101">
        <f>IF(ISBLANK(C4),O3,IF(COUNTIF(C$2:C4,C4)&gt;1,O3,1+MAX(O3,0)))</f>
        <v>1</v>
      </c>
      <c r="P4" s="45">
        <f t="shared" si="8"/>
        <v>1</v>
      </c>
      <c r="Q4" s="33" t="str">
        <f t="shared" si="9"/>
        <v/>
      </c>
      <c r="R4" s="33">
        <f t="shared" si="10"/>
        <v>1</v>
      </c>
      <c r="S4" s="33" t="str">
        <f t="shared" si="11"/>
        <v>101_1</v>
      </c>
      <c r="T4" s="35" t="str">
        <f t="shared" si="12"/>
        <v>101AM</v>
      </c>
      <c r="U4" s="35" t="str">
        <f t="shared" si="13"/>
        <v>101AMEW</v>
      </c>
      <c r="V4" s="301">
        <f t="shared" si="14"/>
        <v>3</v>
      </c>
      <c r="W4" s="293" t="str">
        <f t="shared" si="15"/>
        <v/>
      </c>
      <c r="X4" s="293" t="str">
        <f t="shared" si="16"/>
        <v/>
      </c>
      <c r="Y4" s="293" t="str">
        <f t="shared" si="17"/>
        <v/>
      </c>
      <c r="Z4" s="293" t="str">
        <f t="shared" si="18"/>
        <v/>
      </c>
      <c r="AA4" s="293">
        <f t="shared" si="4"/>
        <v>0</v>
      </c>
      <c r="AB4" s="293">
        <f t="shared" si="5"/>
        <v>0</v>
      </c>
      <c r="AC4" s="293">
        <f t="shared" si="6"/>
        <v>3</v>
      </c>
      <c r="AD4" s="293">
        <f t="shared" si="19"/>
        <v>1</v>
      </c>
      <c r="AE4" s="293">
        <f>IF(ISBLANK(T4),AE3,IF(COUNTIF(T$2:T4,T4)&gt;1,AE3,1+MAX(AE3,0)))</f>
        <v>1</v>
      </c>
      <c r="AI4" s="42" t="str">
        <f t="shared" si="7"/>
        <v/>
      </c>
      <c r="AJ4">
        <f>SUM(AG$2:AG4)</f>
        <v>0</v>
      </c>
      <c r="AK4">
        <f>COUNTA(AF$2:AF4)</f>
        <v>0</v>
      </c>
    </row>
    <row r="5" spans="1:42" x14ac:dyDescent="0.25">
      <c r="A5">
        <v>101</v>
      </c>
      <c r="B5" t="s">
        <v>65</v>
      </c>
      <c r="C5" t="s">
        <v>638</v>
      </c>
      <c r="D5"/>
      <c r="E5">
        <v>1</v>
      </c>
      <c r="F5">
        <v>1</v>
      </c>
      <c r="G5">
        <v>4</v>
      </c>
      <c r="H5">
        <v>1</v>
      </c>
      <c r="I5">
        <v>0</v>
      </c>
      <c r="J5">
        <v>0</v>
      </c>
      <c r="K5">
        <v>0</v>
      </c>
      <c r="L5">
        <v>0</v>
      </c>
      <c r="M5"/>
      <c r="N5" s="42"/>
      <c r="O5" s="101">
        <f>IF(ISBLANK(C5),O4,IF(COUNTIF(C$2:C5,C5)&gt;1,O4,1+MAX(O4,0)))</f>
        <v>1</v>
      </c>
      <c r="P5" s="45">
        <f t="shared" si="8"/>
        <v>1</v>
      </c>
      <c r="Q5" s="33" t="str">
        <f t="shared" si="9"/>
        <v/>
      </c>
      <c r="R5" s="33">
        <f t="shared" si="10"/>
        <v>1</v>
      </c>
      <c r="S5" s="33" t="str">
        <f t="shared" si="11"/>
        <v>101_1</v>
      </c>
      <c r="T5" s="35" t="str">
        <f t="shared" si="12"/>
        <v>101AM</v>
      </c>
      <c r="U5" s="35" t="str">
        <f t="shared" si="13"/>
        <v>101AMEW</v>
      </c>
      <c r="V5" s="301">
        <f t="shared" si="14"/>
        <v>4</v>
      </c>
      <c r="W5" s="293" t="str">
        <f t="shared" si="15"/>
        <v/>
      </c>
      <c r="X5" s="293" t="str">
        <f t="shared" si="16"/>
        <v/>
      </c>
      <c r="Y5" s="293" t="str">
        <f t="shared" si="17"/>
        <v/>
      </c>
      <c r="Z5" s="293" t="str">
        <f t="shared" si="18"/>
        <v/>
      </c>
      <c r="AA5" s="293">
        <f t="shared" si="4"/>
        <v>0</v>
      </c>
      <c r="AB5" s="293">
        <f t="shared" si="5"/>
        <v>0</v>
      </c>
      <c r="AC5" s="293">
        <f t="shared" si="6"/>
        <v>0</v>
      </c>
      <c r="AD5" s="293">
        <f t="shared" si="19"/>
        <v>0</v>
      </c>
      <c r="AE5" s="293">
        <f>IF(ISBLANK(T5),AE4,IF(COUNTIF(T$2:T5,T5)&gt;1,AE4,1+MAX(AE4,0)))</f>
        <v>1</v>
      </c>
      <c r="AI5" s="42" t="str">
        <f t="shared" si="7"/>
        <v/>
      </c>
      <c r="AJ5">
        <f>SUM(AG$2:AG5)</f>
        <v>0</v>
      </c>
      <c r="AK5">
        <f>COUNTA(AF$2:AF5)</f>
        <v>0</v>
      </c>
    </row>
    <row r="6" spans="1:42" x14ac:dyDescent="0.25">
      <c r="A6">
        <v>101</v>
      </c>
      <c r="B6" t="s">
        <v>65</v>
      </c>
      <c r="C6" t="s">
        <v>638</v>
      </c>
      <c r="D6"/>
      <c r="E6">
        <v>1</v>
      </c>
      <c r="F6">
        <v>2</v>
      </c>
      <c r="G6">
        <v>1</v>
      </c>
      <c r="H6">
        <v>1</v>
      </c>
      <c r="I6">
        <v>0</v>
      </c>
      <c r="J6">
        <v>1</v>
      </c>
      <c r="K6">
        <v>0</v>
      </c>
      <c r="L6">
        <v>0</v>
      </c>
      <c r="M6"/>
      <c r="N6" s="42"/>
      <c r="O6" s="101">
        <f>IF(ISBLANK(C6),O5,IF(COUNTIF(C$2:C6,C6)&gt;1,O5,1+MAX(O5,0)))</f>
        <v>1</v>
      </c>
      <c r="P6" s="45">
        <f t="shared" si="8"/>
        <v>1</v>
      </c>
      <c r="Q6" s="33" t="str">
        <f t="shared" si="9"/>
        <v/>
      </c>
      <c r="R6" s="33">
        <f t="shared" si="10"/>
        <v>2</v>
      </c>
      <c r="S6" s="33" t="str">
        <f t="shared" si="11"/>
        <v>101_2</v>
      </c>
      <c r="T6" s="35" t="str">
        <f t="shared" si="12"/>
        <v>101AM</v>
      </c>
      <c r="U6" s="35" t="str">
        <f t="shared" si="13"/>
        <v>101AMNS</v>
      </c>
      <c r="V6" s="301">
        <f t="shared" si="14"/>
        <v>5</v>
      </c>
      <c r="W6" s="293" t="str">
        <f t="shared" si="15"/>
        <v/>
      </c>
      <c r="X6" s="293" t="str">
        <f t="shared" si="16"/>
        <v/>
      </c>
      <c r="Y6" s="293" t="str">
        <f t="shared" si="17"/>
        <v/>
      </c>
      <c r="Z6" s="293" t="str">
        <f t="shared" si="18"/>
        <v/>
      </c>
      <c r="AA6" s="293">
        <f t="shared" si="4"/>
        <v>0</v>
      </c>
      <c r="AB6" s="293">
        <f t="shared" si="5"/>
        <v>0</v>
      </c>
      <c r="AC6" s="293">
        <f t="shared" si="6"/>
        <v>3</v>
      </c>
      <c r="AD6" s="293">
        <f t="shared" si="19"/>
        <v>1</v>
      </c>
      <c r="AE6" s="293">
        <f>IF(ISBLANK(T6),AE5,IF(COUNTIF(T$2:T6,T6)&gt;1,AE5,1+MAX(AE5,0)))</f>
        <v>1</v>
      </c>
      <c r="AI6" s="42" t="str">
        <f t="shared" si="7"/>
        <v/>
      </c>
      <c r="AJ6">
        <f>SUM(AG$2:AG6)</f>
        <v>0</v>
      </c>
      <c r="AK6">
        <f>COUNTA(AF$2:AF6)</f>
        <v>0</v>
      </c>
    </row>
    <row r="7" spans="1:42" x14ac:dyDescent="0.25">
      <c r="A7">
        <v>101</v>
      </c>
      <c r="B7" t="s">
        <v>65</v>
      </c>
      <c r="C7" t="s">
        <v>638</v>
      </c>
      <c r="D7"/>
      <c r="E7">
        <v>1</v>
      </c>
      <c r="F7">
        <v>2</v>
      </c>
      <c r="G7">
        <v>2</v>
      </c>
      <c r="H7">
        <v>3</v>
      </c>
      <c r="I7">
        <v>0</v>
      </c>
      <c r="J7">
        <v>1</v>
      </c>
      <c r="K7">
        <v>1</v>
      </c>
      <c r="L7">
        <v>1</v>
      </c>
      <c r="M7"/>
      <c r="N7" s="42"/>
      <c r="O7" s="101">
        <f>IF(ISBLANK(C7),O6,IF(COUNTIF(C$2:C7,C7)&gt;1,O6,1+MAX(O6,0)))</f>
        <v>1</v>
      </c>
      <c r="P7" s="45">
        <f t="shared" si="8"/>
        <v>1</v>
      </c>
      <c r="Q7" s="33" t="str">
        <f t="shared" si="9"/>
        <v/>
      </c>
      <c r="R7" s="33">
        <f t="shared" si="10"/>
        <v>2</v>
      </c>
      <c r="S7" s="33" t="str">
        <f t="shared" si="11"/>
        <v>101_2</v>
      </c>
      <c r="T7" s="35" t="str">
        <f t="shared" si="12"/>
        <v>101AM</v>
      </c>
      <c r="U7" s="35" t="str">
        <f t="shared" si="13"/>
        <v>101AMNS</v>
      </c>
      <c r="V7" s="301">
        <f t="shared" si="14"/>
        <v>6</v>
      </c>
      <c r="W7" s="293" t="str">
        <f t="shared" si="15"/>
        <v/>
      </c>
      <c r="X7" s="293" t="str">
        <f t="shared" si="16"/>
        <v/>
      </c>
      <c r="Y7" s="293" t="str">
        <f t="shared" si="17"/>
        <v/>
      </c>
      <c r="Z7" s="293" t="str">
        <f t="shared" si="18"/>
        <v/>
      </c>
      <c r="AA7" s="293">
        <f t="shared" si="4"/>
        <v>0</v>
      </c>
      <c r="AB7" s="293">
        <f t="shared" si="5"/>
        <v>0</v>
      </c>
      <c r="AC7" s="293">
        <f t="shared" si="6"/>
        <v>0</v>
      </c>
      <c r="AD7" s="293">
        <f t="shared" si="19"/>
        <v>0</v>
      </c>
      <c r="AE7" s="293">
        <f>IF(ISBLANK(T7),AE6,IF(COUNTIF(T$2:T7,T7)&gt;1,AE6,1+MAX(AE6,0)))</f>
        <v>1</v>
      </c>
      <c r="AI7" s="42" t="str">
        <f t="shared" si="7"/>
        <v/>
      </c>
      <c r="AJ7">
        <f>SUM(AG$2:AG7)</f>
        <v>0</v>
      </c>
      <c r="AK7">
        <f>COUNTA(AF$2:AF7)</f>
        <v>0</v>
      </c>
    </row>
    <row r="8" spans="1:42" x14ac:dyDescent="0.25">
      <c r="A8">
        <v>101</v>
      </c>
      <c r="B8" t="s">
        <v>65</v>
      </c>
      <c r="C8" t="s">
        <v>638</v>
      </c>
      <c r="D8"/>
      <c r="E8">
        <v>1</v>
      </c>
      <c r="F8">
        <v>2</v>
      </c>
      <c r="G8">
        <v>3</v>
      </c>
      <c r="H8">
        <v>0</v>
      </c>
      <c r="I8">
        <v>0</v>
      </c>
      <c r="J8">
        <v>0</v>
      </c>
      <c r="K8">
        <v>0</v>
      </c>
      <c r="L8">
        <v>0</v>
      </c>
      <c r="M8"/>
      <c r="N8" s="42"/>
      <c r="O8" s="101">
        <f>IF(ISBLANK(C8),O7,IF(COUNTIF(C$2:C8,C8)&gt;1,O7,1+MAX(O7,0)))</f>
        <v>1</v>
      </c>
      <c r="P8" s="45">
        <f t="shared" si="8"/>
        <v>1</v>
      </c>
      <c r="Q8" s="33" t="str">
        <f t="shared" si="9"/>
        <v/>
      </c>
      <c r="R8" s="33">
        <f t="shared" si="10"/>
        <v>2</v>
      </c>
      <c r="S8" s="33" t="str">
        <f t="shared" si="11"/>
        <v>101_2</v>
      </c>
      <c r="T8" s="35" t="str">
        <f t="shared" si="12"/>
        <v>101AM</v>
      </c>
      <c r="U8" s="35" t="str">
        <f t="shared" si="13"/>
        <v>101AMEW</v>
      </c>
      <c r="V8" s="301">
        <f t="shared" si="14"/>
        <v>7</v>
      </c>
      <c r="W8" s="293" t="str">
        <f t="shared" si="15"/>
        <v/>
      </c>
      <c r="X8" s="293" t="str">
        <f t="shared" si="16"/>
        <v/>
      </c>
      <c r="Y8" s="293" t="str">
        <f t="shared" si="17"/>
        <v/>
      </c>
      <c r="Z8" s="293" t="str">
        <f t="shared" si="18"/>
        <v/>
      </c>
      <c r="AA8" s="293">
        <f t="shared" si="4"/>
        <v>0</v>
      </c>
      <c r="AB8" s="293">
        <f t="shared" si="5"/>
        <v>0</v>
      </c>
      <c r="AC8" s="293">
        <f t="shared" si="6"/>
        <v>3</v>
      </c>
      <c r="AD8" s="293">
        <f t="shared" si="19"/>
        <v>1</v>
      </c>
      <c r="AE8" s="293">
        <f>IF(ISBLANK(T8),AE7,IF(COUNTIF(T$2:T8,T8)&gt;1,AE7,1+MAX(AE7,0)))</f>
        <v>1</v>
      </c>
      <c r="AI8" s="42" t="str">
        <f t="shared" si="7"/>
        <v/>
      </c>
      <c r="AJ8">
        <f>SUM(AG$2:AG8)</f>
        <v>0</v>
      </c>
      <c r="AK8">
        <f>COUNTA(AF$2:AF8)</f>
        <v>0</v>
      </c>
    </row>
    <row r="9" spans="1:42" x14ac:dyDescent="0.25">
      <c r="A9">
        <v>101</v>
      </c>
      <c r="B9" t="s">
        <v>65</v>
      </c>
      <c r="C9" t="s">
        <v>638</v>
      </c>
      <c r="D9"/>
      <c r="E9">
        <v>1</v>
      </c>
      <c r="F9">
        <v>2</v>
      </c>
      <c r="G9">
        <v>4</v>
      </c>
      <c r="H9">
        <v>3</v>
      </c>
      <c r="I9">
        <v>0</v>
      </c>
      <c r="J9">
        <v>2</v>
      </c>
      <c r="K9">
        <v>0</v>
      </c>
      <c r="L9">
        <v>0</v>
      </c>
      <c r="M9"/>
      <c r="N9" s="42"/>
      <c r="O9" s="101">
        <f>IF(ISBLANK(C9),O8,IF(COUNTIF(C$2:C9,C9)&gt;1,O8,1+MAX(O8,0)))</f>
        <v>1</v>
      </c>
      <c r="P9" s="45">
        <f t="shared" si="8"/>
        <v>1</v>
      </c>
      <c r="Q9" s="33" t="str">
        <f t="shared" si="9"/>
        <v/>
      </c>
      <c r="R9" s="33">
        <f t="shared" si="10"/>
        <v>2</v>
      </c>
      <c r="S9" s="33" t="str">
        <f t="shared" si="11"/>
        <v>101_2</v>
      </c>
      <c r="T9" s="35" t="str">
        <f t="shared" si="12"/>
        <v>101AM</v>
      </c>
      <c r="U9" s="35" t="str">
        <f t="shared" si="13"/>
        <v>101AMEW</v>
      </c>
      <c r="V9" s="301">
        <f t="shared" si="14"/>
        <v>8</v>
      </c>
      <c r="W9" s="293" t="str">
        <f t="shared" si="15"/>
        <v/>
      </c>
      <c r="X9" s="293" t="str">
        <f t="shared" si="16"/>
        <v/>
      </c>
      <c r="Y9" s="293" t="str">
        <f t="shared" si="17"/>
        <v/>
      </c>
      <c r="Z9" s="293" t="str">
        <f t="shared" si="18"/>
        <v/>
      </c>
      <c r="AA9" s="293">
        <f t="shared" si="4"/>
        <v>0</v>
      </c>
      <c r="AB9" s="293">
        <f t="shared" si="5"/>
        <v>0</v>
      </c>
      <c r="AC9" s="293">
        <f t="shared" si="6"/>
        <v>0</v>
      </c>
      <c r="AD9" s="293">
        <f t="shared" si="19"/>
        <v>0</v>
      </c>
      <c r="AE9" s="293">
        <f>IF(ISBLANK(T9),AE8,IF(COUNTIF(T$2:T9,T9)&gt;1,AE8,1+MAX(AE8,0)))</f>
        <v>1</v>
      </c>
      <c r="AI9" s="42" t="str">
        <f t="shared" si="7"/>
        <v/>
      </c>
      <c r="AJ9">
        <f>SUM(AG$2:AG9)</f>
        <v>0</v>
      </c>
      <c r="AK9">
        <f>COUNTA(AF$2:AF9)</f>
        <v>0</v>
      </c>
    </row>
    <row r="10" spans="1:42"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8"/>
        <v>1</v>
      </c>
      <c r="Q10" s="33" t="str">
        <f t="shared" si="9"/>
        <v/>
      </c>
      <c r="R10" s="33">
        <f t="shared" si="10"/>
        <v>3</v>
      </c>
      <c r="S10" s="33" t="str">
        <f t="shared" si="11"/>
        <v>101_3</v>
      </c>
      <c r="T10" s="35" t="str">
        <f t="shared" si="12"/>
        <v>101AM</v>
      </c>
      <c r="U10" s="35" t="str">
        <f t="shared" si="13"/>
        <v>101AMNS</v>
      </c>
      <c r="V10" s="301">
        <f t="shared" si="14"/>
        <v>9</v>
      </c>
      <c r="W10" s="293" t="str">
        <f t="shared" si="15"/>
        <v/>
      </c>
      <c r="X10" s="293" t="str">
        <f t="shared" si="16"/>
        <v/>
      </c>
      <c r="Y10" s="293" t="str">
        <f t="shared" si="17"/>
        <v/>
      </c>
      <c r="Z10" s="293" t="str">
        <f t="shared" si="18"/>
        <v/>
      </c>
      <c r="AA10" s="293">
        <f t="shared" si="4"/>
        <v>0</v>
      </c>
      <c r="AB10" s="293">
        <f t="shared" si="5"/>
        <v>0</v>
      </c>
      <c r="AC10" s="293">
        <f t="shared" si="6"/>
        <v>3</v>
      </c>
      <c r="AD10" s="293">
        <f t="shared" si="19"/>
        <v>1</v>
      </c>
      <c r="AE10" s="293">
        <f>IF(ISBLANK(T10),AE9,IF(COUNTIF(T$2:T10,T10)&gt;1,AE9,1+MAX(AE9,0)))</f>
        <v>1</v>
      </c>
      <c r="AI10" s="42" t="str">
        <f t="shared" si="7"/>
        <v/>
      </c>
      <c r="AJ10">
        <f>SUM(AG$2:AG10)</f>
        <v>0</v>
      </c>
      <c r="AK10">
        <f>COUNTA(AF$2:AF10)</f>
        <v>0</v>
      </c>
    </row>
    <row r="11" spans="1:42"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8"/>
        <v>1</v>
      </c>
      <c r="Q11" s="33" t="str">
        <f t="shared" si="9"/>
        <v/>
      </c>
      <c r="R11" s="33">
        <f t="shared" si="10"/>
        <v>3</v>
      </c>
      <c r="S11" s="33" t="str">
        <f t="shared" si="11"/>
        <v>101_3</v>
      </c>
      <c r="T11" s="35" t="str">
        <f t="shared" si="12"/>
        <v>101AM</v>
      </c>
      <c r="U11" s="35" t="str">
        <f t="shared" si="13"/>
        <v>101AMNS</v>
      </c>
      <c r="V11" s="301">
        <f t="shared" si="14"/>
        <v>10</v>
      </c>
      <c r="W11" s="293" t="str">
        <f t="shared" si="15"/>
        <v/>
      </c>
      <c r="X11" s="293" t="str">
        <f t="shared" si="16"/>
        <v/>
      </c>
      <c r="Y11" s="293" t="str">
        <f t="shared" si="17"/>
        <v/>
      </c>
      <c r="Z11" s="293" t="str">
        <f t="shared" si="18"/>
        <v/>
      </c>
      <c r="AA11" s="293">
        <f t="shared" si="4"/>
        <v>0</v>
      </c>
      <c r="AB11" s="293">
        <f t="shared" si="5"/>
        <v>0</v>
      </c>
      <c r="AC11" s="293">
        <f t="shared" si="6"/>
        <v>0</v>
      </c>
      <c r="AD11" s="293">
        <f t="shared" si="19"/>
        <v>0</v>
      </c>
      <c r="AE11" s="293">
        <f>IF(ISBLANK(T11),AE10,IF(COUNTIF(T$2:T11,T11)&gt;1,AE10,1+MAX(AE10,0)))</f>
        <v>1</v>
      </c>
      <c r="AI11" s="42" t="str">
        <f t="shared" si="7"/>
        <v/>
      </c>
      <c r="AJ11">
        <f>SUM(AG$2:AG11)</f>
        <v>0</v>
      </c>
      <c r="AK11">
        <f>COUNTA(AF$2:AF11)</f>
        <v>0</v>
      </c>
    </row>
    <row r="12" spans="1:42"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8"/>
        <v>1</v>
      </c>
      <c r="Q12" s="33" t="str">
        <f t="shared" si="9"/>
        <v/>
      </c>
      <c r="R12" s="33">
        <f t="shared" si="10"/>
        <v>3</v>
      </c>
      <c r="S12" s="33" t="str">
        <f t="shared" si="11"/>
        <v>101_3</v>
      </c>
      <c r="T12" s="35" t="str">
        <f t="shared" si="12"/>
        <v>101AM</v>
      </c>
      <c r="U12" s="35" t="str">
        <f t="shared" si="13"/>
        <v>101AMEW</v>
      </c>
      <c r="V12" s="301">
        <f t="shared" si="14"/>
        <v>11</v>
      </c>
      <c r="W12" s="293" t="str">
        <f t="shared" si="15"/>
        <v/>
      </c>
      <c r="X12" s="293" t="str">
        <f t="shared" si="16"/>
        <v/>
      </c>
      <c r="Y12" s="293" t="str">
        <f t="shared" si="17"/>
        <v/>
      </c>
      <c r="Z12" s="293" t="str">
        <f t="shared" si="18"/>
        <v/>
      </c>
      <c r="AA12" s="293">
        <f t="shared" si="4"/>
        <v>0</v>
      </c>
      <c r="AB12" s="293">
        <f t="shared" si="5"/>
        <v>0</v>
      </c>
      <c r="AC12" s="293">
        <f t="shared" si="6"/>
        <v>3</v>
      </c>
      <c r="AD12" s="293">
        <f t="shared" si="19"/>
        <v>1</v>
      </c>
      <c r="AE12" s="293">
        <f>IF(ISBLANK(T12),AE11,IF(COUNTIF(T$2:T12,T12)&gt;1,AE11,1+MAX(AE11,0)))</f>
        <v>1</v>
      </c>
      <c r="AI12" s="42" t="str">
        <f t="shared" si="7"/>
        <v/>
      </c>
      <c r="AJ12">
        <f>SUM(AG$2:AG12)</f>
        <v>0</v>
      </c>
      <c r="AK12">
        <f>COUNTA(AF$2:AF12)</f>
        <v>0</v>
      </c>
    </row>
    <row r="13" spans="1:42"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8"/>
        <v>1</v>
      </c>
      <c r="Q13" s="33" t="str">
        <f t="shared" si="9"/>
        <v/>
      </c>
      <c r="R13" s="33">
        <f t="shared" si="10"/>
        <v>3</v>
      </c>
      <c r="S13" s="33" t="str">
        <f t="shared" si="11"/>
        <v>101_3</v>
      </c>
      <c r="T13" s="35" t="str">
        <f t="shared" si="12"/>
        <v>101AM</v>
      </c>
      <c r="U13" s="35" t="str">
        <f t="shared" si="13"/>
        <v>101AMEW</v>
      </c>
      <c r="V13" s="301">
        <f t="shared" si="14"/>
        <v>12</v>
      </c>
      <c r="W13" s="293" t="str">
        <f t="shared" si="15"/>
        <v/>
      </c>
      <c r="X13" s="293" t="str">
        <f t="shared" si="16"/>
        <v/>
      </c>
      <c r="Y13" s="293" t="str">
        <f t="shared" si="17"/>
        <v/>
      </c>
      <c r="Z13" s="293" t="str">
        <f t="shared" si="18"/>
        <v/>
      </c>
      <c r="AA13" s="293">
        <f t="shared" si="4"/>
        <v>0</v>
      </c>
      <c r="AB13" s="293">
        <f t="shared" si="5"/>
        <v>0</v>
      </c>
      <c r="AC13" s="293">
        <f t="shared" si="6"/>
        <v>0</v>
      </c>
      <c r="AD13" s="293">
        <f t="shared" si="19"/>
        <v>0</v>
      </c>
      <c r="AE13" s="293">
        <f>IF(ISBLANK(T13),AE12,IF(COUNTIF(T$2:T13,T13)&gt;1,AE12,1+MAX(AE12,0)))</f>
        <v>1</v>
      </c>
      <c r="AI13" s="42" t="str">
        <f t="shared" si="7"/>
        <v/>
      </c>
      <c r="AJ13">
        <f>SUM(AG$2:AG13)</f>
        <v>0</v>
      </c>
      <c r="AK13">
        <f>COUNTA(AF$2:AF13)</f>
        <v>0</v>
      </c>
    </row>
    <row r="14" spans="1:42"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8"/>
        <v>1</v>
      </c>
      <c r="Q14" s="33" t="str">
        <f t="shared" si="9"/>
        <v/>
      </c>
      <c r="R14" s="33">
        <f t="shared" si="10"/>
        <v>4</v>
      </c>
      <c r="S14" s="33" t="str">
        <f t="shared" si="11"/>
        <v>101_4</v>
      </c>
      <c r="T14" s="35" t="str">
        <f t="shared" si="12"/>
        <v>101AM</v>
      </c>
      <c r="U14" s="35" t="str">
        <f t="shared" si="13"/>
        <v>101AMNS</v>
      </c>
      <c r="V14" s="301">
        <f t="shared" si="14"/>
        <v>13</v>
      </c>
      <c r="W14" s="293" t="str">
        <f t="shared" si="15"/>
        <v/>
      </c>
      <c r="X14" s="293" t="str">
        <f t="shared" si="16"/>
        <v/>
      </c>
      <c r="Y14" s="293" t="str">
        <f t="shared" si="17"/>
        <v/>
      </c>
      <c r="Z14" s="293" t="str">
        <f t="shared" si="18"/>
        <v/>
      </c>
      <c r="AA14" s="293">
        <f t="shared" si="4"/>
        <v>0</v>
      </c>
      <c r="AB14" s="293">
        <f t="shared" si="5"/>
        <v>0</v>
      </c>
      <c r="AC14" s="293">
        <f t="shared" si="6"/>
        <v>3</v>
      </c>
      <c r="AD14" s="293">
        <f t="shared" si="19"/>
        <v>1</v>
      </c>
      <c r="AE14" s="293">
        <f>IF(ISBLANK(T14),AE13,IF(COUNTIF(T$2:T14,T14)&gt;1,AE13,1+MAX(AE13,0)))</f>
        <v>1</v>
      </c>
      <c r="AI14" s="42" t="str">
        <f t="shared" si="7"/>
        <v/>
      </c>
      <c r="AJ14">
        <f>SUM(AG$2:AG14)</f>
        <v>0</v>
      </c>
      <c r="AK14">
        <f>COUNTA(AF$2:AF14)</f>
        <v>0</v>
      </c>
    </row>
    <row r="15" spans="1:42"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8"/>
        <v>1</v>
      </c>
      <c r="Q15" s="33" t="str">
        <f t="shared" si="9"/>
        <v/>
      </c>
      <c r="R15" s="33">
        <f t="shared" si="10"/>
        <v>4</v>
      </c>
      <c r="S15" s="33" t="str">
        <f t="shared" si="11"/>
        <v>101_4</v>
      </c>
      <c r="T15" s="35" t="str">
        <f t="shared" si="12"/>
        <v>101AM</v>
      </c>
      <c r="U15" s="35" t="str">
        <f t="shared" si="13"/>
        <v>101AMNS</v>
      </c>
      <c r="V15" s="301">
        <f t="shared" si="14"/>
        <v>14</v>
      </c>
      <c r="W15" s="293" t="str">
        <f t="shared" si="15"/>
        <v/>
      </c>
      <c r="X15" s="293" t="str">
        <f t="shared" si="16"/>
        <v/>
      </c>
      <c r="Y15" s="293" t="str">
        <f t="shared" si="17"/>
        <v/>
      </c>
      <c r="Z15" s="293" t="str">
        <f t="shared" si="18"/>
        <v/>
      </c>
      <c r="AA15" s="293">
        <f t="shared" si="4"/>
        <v>0</v>
      </c>
      <c r="AB15" s="293">
        <f t="shared" si="5"/>
        <v>0</v>
      </c>
      <c r="AC15" s="293">
        <f t="shared" si="6"/>
        <v>0</v>
      </c>
      <c r="AD15" s="293">
        <f t="shared" si="19"/>
        <v>0</v>
      </c>
      <c r="AE15" s="293">
        <f>IF(ISBLANK(T15),AE14,IF(COUNTIF(T$2:T15,T15)&gt;1,AE14,1+MAX(AE14,0)))</f>
        <v>1</v>
      </c>
      <c r="AI15" s="42" t="str">
        <f t="shared" si="7"/>
        <v/>
      </c>
      <c r="AJ15">
        <f>SUM(AG$2:AG15)</f>
        <v>0</v>
      </c>
      <c r="AK15">
        <f>COUNTA(AF$2:AF15)</f>
        <v>0</v>
      </c>
    </row>
    <row r="16" spans="1:42"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8"/>
        <v>1</v>
      </c>
      <c r="Q16" s="33" t="str">
        <f t="shared" si="9"/>
        <v/>
      </c>
      <c r="R16" s="33">
        <f t="shared" si="10"/>
        <v>4</v>
      </c>
      <c r="S16" s="33" t="str">
        <f t="shared" si="11"/>
        <v>101_4</v>
      </c>
      <c r="T16" s="35" t="str">
        <f t="shared" si="12"/>
        <v>101AM</v>
      </c>
      <c r="U16" s="35" t="str">
        <f t="shared" si="13"/>
        <v>101AMEW</v>
      </c>
      <c r="V16" s="301">
        <f t="shared" si="14"/>
        <v>15</v>
      </c>
      <c r="W16" s="293" t="str">
        <f t="shared" si="15"/>
        <v/>
      </c>
      <c r="X16" s="293" t="str">
        <f t="shared" si="16"/>
        <v/>
      </c>
      <c r="Y16" s="293" t="str">
        <f t="shared" si="17"/>
        <v/>
      </c>
      <c r="Z16" s="293" t="str">
        <f t="shared" si="18"/>
        <v/>
      </c>
      <c r="AA16" s="293">
        <f t="shared" si="4"/>
        <v>0</v>
      </c>
      <c r="AB16" s="293">
        <f t="shared" si="5"/>
        <v>0</v>
      </c>
      <c r="AC16" s="293">
        <f t="shared" si="6"/>
        <v>3</v>
      </c>
      <c r="AD16" s="293">
        <f t="shared" si="19"/>
        <v>1</v>
      </c>
      <c r="AE16" s="293">
        <f>IF(ISBLANK(T16),AE15,IF(COUNTIF(T$2:T16,T16)&gt;1,AE15,1+MAX(AE15,0)))</f>
        <v>1</v>
      </c>
      <c r="AI16" s="42" t="str">
        <f t="shared" si="7"/>
        <v/>
      </c>
      <c r="AJ16">
        <f>SUM(AG$2:AG16)</f>
        <v>0</v>
      </c>
      <c r="AK16">
        <f>COUNTA(AF$2:AF16)</f>
        <v>0</v>
      </c>
    </row>
    <row r="17" spans="1:37"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8"/>
        <v>1</v>
      </c>
      <c r="Q17" s="33" t="str">
        <f t="shared" si="9"/>
        <v/>
      </c>
      <c r="R17" s="33">
        <f t="shared" si="10"/>
        <v>4</v>
      </c>
      <c r="S17" s="33" t="str">
        <f t="shared" si="11"/>
        <v>101_4</v>
      </c>
      <c r="T17" s="35" t="str">
        <f t="shared" si="12"/>
        <v>101AM</v>
      </c>
      <c r="U17" s="35" t="str">
        <f t="shared" si="13"/>
        <v>101AMEW</v>
      </c>
      <c r="V17" s="301">
        <f t="shared" si="14"/>
        <v>16</v>
      </c>
      <c r="W17" s="293" t="str">
        <f t="shared" si="15"/>
        <v/>
      </c>
      <c r="X17" s="293" t="str">
        <f t="shared" si="16"/>
        <v/>
      </c>
      <c r="Y17" s="293" t="str">
        <f t="shared" si="17"/>
        <v/>
      </c>
      <c r="Z17" s="293" t="str">
        <f t="shared" si="18"/>
        <v/>
      </c>
      <c r="AA17" s="293">
        <f t="shared" si="4"/>
        <v>0</v>
      </c>
      <c r="AB17" s="293">
        <f t="shared" si="5"/>
        <v>0</v>
      </c>
      <c r="AC17" s="293">
        <f t="shared" si="6"/>
        <v>0</v>
      </c>
      <c r="AD17" s="293">
        <f t="shared" si="19"/>
        <v>0</v>
      </c>
      <c r="AE17" s="293">
        <f>IF(ISBLANK(T17),AE16,IF(COUNTIF(T$2:T17,T17)&gt;1,AE16,1+MAX(AE16,0)))</f>
        <v>1</v>
      </c>
      <c r="AI17" s="42" t="str">
        <f t="shared" si="7"/>
        <v/>
      </c>
      <c r="AJ17">
        <f>SUM(AG$2:AG17)</f>
        <v>0</v>
      </c>
      <c r="AK17">
        <f>COUNTA(AF$2:AF17)</f>
        <v>0</v>
      </c>
    </row>
    <row r="18" spans="1:37"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8"/>
        <v>1</v>
      </c>
      <c r="Q18" s="33" t="str">
        <f t="shared" si="9"/>
        <v/>
      </c>
      <c r="R18" s="33">
        <f t="shared" si="10"/>
        <v>5</v>
      </c>
      <c r="S18" s="33" t="str">
        <f t="shared" si="11"/>
        <v>101_5</v>
      </c>
      <c r="T18" s="35" t="str">
        <f t="shared" si="12"/>
        <v>101AM</v>
      </c>
      <c r="U18" s="35" t="str">
        <f t="shared" si="13"/>
        <v>101AMNS</v>
      </c>
      <c r="V18" s="301">
        <f t="shared" si="14"/>
        <v>17</v>
      </c>
      <c r="W18" s="293" t="str">
        <f t="shared" si="15"/>
        <v/>
      </c>
      <c r="X18" s="293" t="str">
        <f t="shared" si="16"/>
        <v/>
      </c>
      <c r="Y18" s="293" t="str">
        <f t="shared" si="17"/>
        <v/>
      </c>
      <c r="Z18" s="293" t="str">
        <f t="shared" si="18"/>
        <v/>
      </c>
      <c r="AA18" s="293">
        <f t="shared" si="4"/>
        <v>0</v>
      </c>
      <c r="AB18" s="293">
        <f t="shared" si="5"/>
        <v>0</v>
      </c>
      <c r="AC18" s="293">
        <f t="shared" si="6"/>
        <v>3</v>
      </c>
      <c r="AD18" s="293">
        <f t="shared" si="19"/>
        <v>1</v>
      </c>
      <c r="AE18" s="293">
        <f>IF(ISBLANK(T18),AE17,IF(COUNTIF(T$2:T18,T18)&gt;1,AE17,1+MAX(AE17,0)))</f>
        <v>1</v>
      </c>
      <c r="AI18" s="42" t="str">
        <f t="shared" si="7"/>
        <v/>
      </c>
      <c r="AJ18">
        <f>SUM(AG$2:AG18)</f>
        <v>0</v>
      </c>
      <c r="AK18">
        <f>COUNTA(AF$2:AF18)</f>
        <v>0</v>
      </c>
    </row>
    <row r="19" spans="1:37"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8"/>
        <v>1</v>
      </c>
      <c r="Q19" s="33" t="str">
        <f t="shared" si="9"/>
        <v/>
      </c>
      <c r="R19" s="33">
        <f t="shared" si="10"/>
        <v>5</v>
      </c>
      <c r="S19" s="33" t="str">
        <f t="shared" si="11"/>
        <v>101_5</v>
      </c>
      <c r="T19" s="35" t="str">
        <f t="shared" si="12"/>
        <v>101AM</v>
      </c>
      <c r="U19" s="35" t="str">
        <f t="shared" si="13"/>
        <v>101AMNS</v>
      </c>
      <c r="V19" s="301">
        <f t="shared" si="14"/>
        <v>18</v>
      </c>
      <c r="W19" s="293" t="str">
        <f t="shared" si="15"/>
        <v/>
      </c>
      <c r="X19" s="293" t="str">
        <f t="shared" si="16"/>
        <v/>
      </c>
      <c r="Y19" s="293" t="str">
        <f t="shared" si="17"/>
        <v/>
      </c>
      <c r="Z19" s="293" t="str">
        <f t="shared" si="18"/>
        <v/>
      </c>
      <c r="AA19" s="293">
        <f t="shared" si="4"/>
        <v>0</v>
      </c>
      <c r="AB19" s="293">
        <f t="shared" si="5"/>
        <v>0</v>
      </c>
      <c r="AC19" s="293">
        <f t="shared" si="6"/>
        <v>0</v>
      </c>
      <c r="AD19" s="293">
        <f t="shared" si="19"/>
        <v>0</v>
      </c>
      <c r="AE19" s="293">
        <f>IF(ISBLANK(T19),AE18,IF(COUNTIF(T$2:T19,T19)&gt;1,AE18,1+MAX(AE18,0)))</f>
        <v>1</v>
      </c>
      <c r="AI19" s="42" t="str">
        <f t="shared" si="7"/>
        <v/>
      </c>
      <c r="AJ19">
        <f>SUM(AG$2:AG19)</f>
        <v>0</v>
      </c>
      <c r="AK19">
        <f>COUNTA(AF$2:AF19)</f>
        <v>0</v>
      </c>
    </row>
    <row r="20" spans="1:37"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8"/>
        <v>1</v>
      </c>
      <c r="Q20" s="33" t="str">
        <f t="shared" si="9"/>
        <v/>
      </c>
      <c r="R20" s="33">
        <f t="shared" si="10"/>
        <v>5</v>
      </c>
      <c r="S20" s="33" t="str">
        <f t="shared" si="11"/>
        <v>101_5</v>
      </c>
      <c r="T20" s="35" t="str">
        <f t="shared" si="12"/>
        <v>101AM</v>
      </c>
      <c r="U20" s="35" t="str">
        <f t="shared" si="13"/>
        <v>101AMEW</v>
      </c>
      <c r="V20" s="301">
        <f t="shared" si="14"/>
        <v>19</v>
      </c>
      <c r="W20" s="293" t="str">
        <f t="shared" si="15"/>
        <v/>
      </c>
      <c r="X20" s="293" t="str">
        <f t="shared" si="16"/>
        <v/>
      </c>
      <c r="Y20" s="293" t="str">
        <f t="shared" si="17"/>
        <v/>
      </c>
      <c r="Z20" s="293" t="str">
        <f t="shared" si="18"/>
        <v/>
      </c>
      <c r="AA20" s="293">
        <f t="shared" si="4"/>
        <v>0</v>
      </c>
      <c r="AB20" s="293">
        <f t="shared" si="5"/>
        <v>0</v>
      </c>
      <c r="AC20" s="293">
        <f t="shared" si="6"/>
        <v>3</v>
      </c>
      <c r="AD20" s="293">
        <f t="shared" si="19"/>
        <v>1</v>
      </c>
      <c r="AE20" s="293">
        <f>IF(ISBLANK(T20),AE19,IF(COUNTIF(T$2:T20,T20)&gt;1,AE19,1+MAX(AE19,0)))</f>
        <v>1</v>
      </c>
      <c r="AI20" s="42" t="str">
        <f t="shared" si="7"/>
        <v/>
      </c>
      <c r="AJ20">
        <f>SUM(AG$2:AG20)</f>
        <v>0</v>
      </c>
      <c r="AK20">
        <f>COUNTA(AF$2:AF20)</f>
        <v>0</v>
      </c>
    </row>
    <row r="21" spans="1:37"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8"/>
        <v>1</v>
      </c>
      <c r="Q21" s="33" t="str">
        <f t="shared" si="9"/>
        <v/>
      </c>
      <c r="R21" s="33">
        <f t="shared" si="10"/>
        <v>5</v>
      </c>
      <c r="S21" s="33" t="str">
        <f t="shared" si="11"/>
        <v>101_5</v>
      </c>
      <c r="T21" s="35" t="str">
        <f t="shared" si="12"/>
        <v>101AM</v>
      </c>
      <c r="U21" s="35" t="str">
        <f t="shared" si="13"/>
        <v>101AMEW</v>
      </c>
      <c r="V21" s="301">
        <f t="shared" si="14"/>
        <v>20</v>
      </c>
      <c r="W21" s="293" t="str">
        <f t="shared" si="15"/>
        <v/>
      </c>
      <c r="X21" s="293" t="str">
        <f t="shared" si="16"/>
        <v/>
      </c>
      <c r="Y21" s="293" t="str">
        <f t="shared" si="17"/>
        <v/>
      </c>
      <c r="Z21" s="293" t="str">
        <f t="shared" si="18"/>
        <v/>
      </c>
      <c r="AA21" s="293">
        <f t="shared" si="4"/>
        <v>0</v>
      </c>
      <c r="AB21" s="293">
        <f t="shared" si="5"/>
        <v>0</v>
      </c>
      <c r="AC21" s="293">
        <f t="shared" si="6"/>
        <v>0</v>
      </c>
      <c r="AD21" s="293">
        <f t="shared" si="19"/>
        <v>0</v>
      </c>
      <c r="AE21" s="293">
        <f>IF(ISBLANK(T21),AE20,IF(COUNTIF(T$2:T21,T21)&gt;1,AE20,1+MAX(AE20,0)))</f>
        <v>1</v>
      </c>
      <c r="AI21" s="42" t="str">
        <f t="shared" si="7"/>
        <v/>
      </c>
      <c r="AJ21">
        <f>SUM(AG$2:AG21)</f>
        <v>0</v>
      </c>
      <c r="AK21">
        <f>COUNTA(AF$2:AF21)</f>
        <v>0</v>
      </c>
    </row>
    <row r="22" spans="1:37"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8"/>
        <v>1</v>
      </c>
      <c r="Q22" s="33" t="str">
        <f t="shared" si="9"/>
        <v/>
      </c>
      <c r="R22" s="33">
        <f t="shared" si="10"/>
        <v>6</v>
      </c>
      <c r="S22" s="33" t="str">
        <f t="shared" si="11"/>
        <v>101_6</v>
      </c>
      <c r="T22" s="35" t="str">
        <f t="shared" si="12"/>
        <v>101AM</v>
      </c>
      <c r="U22" s="35" t="str">
        <f t="shared" si="13"/>
        <v>101AMNS</v>
      </c>
      <c r="V22" s="301">
        <f t="shared" si="14"/>
        <v>21</v>
      </c>
      <c r="W22" s="293" t="str">
        <f t="shared" si="15"/>
        <v/>
      </c>
      <c r="X22" s="293" t="str">
        <f t="shared" si="16"/>
        <v/>
      </c>
      <c r="Y22" s="293" t="str">
        <f t="shared" si="17"/>
        <v/>
      </c>
      <c r="Z22" s="293" t="str">
        <f t="shared" si="18"/>
        <v/>
      </c>
      <c r="AA22" s="293">
        <f t="shared" si="4"/>
        <v>0</v>
      </c>
      <c r="AB22" s="293">
        <f t="shared" si="5"/>
        <v>0</v>
      </c>
      <c r="AC22" s="293">
        <f t="shared" si="6"/>
        <v>3</v>
      </c>
      <c r="AD22" s="293">
        <f t="shared" si="19"/>
        <v>1</v>
      </c>
      <c r="AE22" s="293">
        <f>IF(ISBLANK(T22),AE21,IF(COUNTIF(T$2:T22,T22)&gt;1,AE21,1+MAX(AE21,0)))</f>
        <v>1</v>
      </c>
      <c r="AI22" s="42" t="str">
        <f t="shared" si="7"/>
        <v/>
      </c>
      <c r="AJ22">
        <f>SUM(AG$2:AG22)</f>
        <v>0</v>
      </c>
      <c r="AK22">
        <f>COUNTA(AF$2:AF22)</f>
        <v>0</v>
      </c>
    </row>
    <row r="23" spans="1:37"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8"/>
        <v>1</v>
      </c>
      <c r="Q23" s="33" t="str">
        <f t="shared" si="9"/>
        <v/>
      </c>
      <c r="R23" s="33">
        <f t="shared" si="10"/>
        <v>6</v>
      </c>
      <c r="S23" s="33" t="str">
        <f t="shared" si="11"/>
        <v>101_6</v>
      </c>
      <c r="T23" s="35" t="str">
        <f t="shared" si="12"/>
        <v>101AM</v>
      </c>
      <c r="U23" s="35" t="str">
        <f t="shared" si="13"/>
        <v>101AMNS</v>
      </c>
      <c r="V23" s="301">
        <f t="shared" si="14"/>
        <v>22</v>
      </c>
      <c r="W23" s="293" t="str">
        <f t="shared" si="15"/>
        <v/>
      </c>
      <c r="X23" s="293" t="str">
        <f t="shared" si="16"/>
        <v/>
      </c>
      <c r="Y23" s="293" t="str">
        <f t="shared" si="17"/>
        <v/>
      </c>
      <c r="Z23" s="293" t="str">
        <f t="shared" si="18"/>
        <v/>
      </c>
      <c r="AA23" s="293">
        <f t="shared" si="4"/>
        <v>0</v>
      </c>
      <c r="AB23" s="293">
        <f t="shared" si="5"/>
        <v>0</v>
      </c>
      <c r="AC23" s="293">
        <f t="shared" si="6"/>
        <v>0</v>
      </c>
      <c r="AD23" s="293">
        <f t="shared" si="19"/>
        <v>0</v>
      </c>
      <c r="AE23" s="293">
        <f>IF(ISBLANK(T23),AE22,IF(COUNTIF(T$2:T23,T23)&gt;1,AE22,1+MAX(AE22,0)))</f>
        <v>1</v>
      </c>
      <c r="AI23" s="42" t="str">
        <f t="shared" si="7"/>
        <v/>
      </c>
      <c r="AJ23">
        <f>SUM(AG$2:AG23)</f>
        <v>0</v>
      </c>
      <c r="AK23">
        <f>COUNTA(AF$2:AF23)</f>
        <v>0</v>
      </c>
    </row>
    <row r="24" spans="1:37"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8"/>
        <v>1</v>
      </c>
      <c r="Q24" s="33" t="str">
        <f t="shared" si="9"/>
        <v/>
      </c>
      <c r="R24" s="33">
        <f t="shared" si="10"/>
        <v>6</v>
      </c>
      <c r="S24" s="33" t="str">
        <f t="shared" si="11"/>
        <v>101_6</v>
      </c>
      <c r="T24" s="35" t="str">
        <f t="shared" si="12"/>
        <v>101AM</v>
      </c>
      <c r="U24" s="35" t="str">
        <f t="shared" si="13"/>
        <v>101AMEW</v>
      </c>
      <c r="V24" s="301">
        <f t="shared" si="14"/>
        <v>23</v>
      </c>
      <c r="W24" s="293" t="str">
        <f t="shared" si="15"/>
        <v/>
      </c>
      <c r="X24" s="293" t="str">
        <f t="shared" si="16"/>
        <v/>
      </c>
      <c r="Y24" s="293" t="str">
        <f t="shared" si="17"/>
        <v/>
      </c>
      <c r="Z24" s="293" t="str">
        <f t="shared" si="18"/>
        <v/>
      </c>
      <c r="AA24" s="293">
        <f t="shared" si="4"/>
        <v>0</v>
      </c>
      <c r="AB24" s="293">
        <f t="shared" si="5"/>
        <v>0</v>
      </c>
      <c r="AC24" s="293">
        <f t="shared" si="6"/>
        <v>3</v>
      </c>
      <c r="AD24" s="293">
        <f t="shared" si="19"/>
        <v>1</v>
      </c>
      <c r="AE24" s="293">
        <f>IF(ISBLANK(T24),AE23,IF(COUNTIF(T$2:T24,T24)&gt;1,AE23,1+MAX(AE23,0)))</f>
        <v>1</v>
      </c>
      <c r="AI24" s="42" t="str">
        <f t="shared" si="7"/>
        <v/>
      </c>
      <c r="AJ24">
        <f>SUM(AG$2:AG24)</f>
        <v>0</v>
      </c>
      <c r="AK24">
        <f>COUNTA(AF$2:AF24)</f>
        <v>0</v>
      </c>
    </row>
    <row r="25" spans="1:37"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8"/>
        <v>1</v>
      </c>
      <c r="Q25" s="33" t="str">
        <f t="shared" si="9"/>
        <v/>
      </c>
      <c r="R25" s="33">
        <f t="shared" si="10"/>
        <v>6</v>
      </c>
      <c r="S25" s="33" t="str">
        <f t="shared" si="11"/>
        <v>101_6</v>
      </c>
      <c r="T25" s="35" t="str">
        <f t="shared" si="12"/>
        <v>101AM</v>
      </c>
      <c r="U25" s="35" t="str">
        <f t="shared" si="13"/>
        <v>101AMEW</v>
      </c>
      <c r="V25" s="301">
        <f t="shared" si="14"/>
        <v>24</v>
      </c>
      <c r="W25" s="293" t="str">
        <f t="shared" si="15"/>
        <v/>
      </c>
      <c r="X25" s="293" t="str">
        <f t="shared" si="16"/>
        <v/>
      </c>
      <c r="Y25" s="293" t="str">
        <f t="shared" si="17"/>
        <v/>
      </c>
      <c r="Z25" s="293" t="str">
        <f t="shared" si="18"/>
        <v/>
      </c>
      <c r="AA25" s="293">
        <f t="shared" si="4"/>
        <v>0</v>
      </c>
      <c r="AB25" s="293">
        <f t="shared" si="5"/>
        <v>0</v>
      </c>
      <c r="AC25" s="293">
        <f t="shared" si="6"/>
        <v>0</v>
      </c>
      <c r="AD25" s="293">
        <f t="shared" si="19"/>
        <v>0</v>
      </c>
      <c r="AE25" s="293">
        <f>IF(ISBLANK(T25),AE24,IF(COUNTIF(T$2:T25,T25)&gt;1,AE24,1+MAX(AE24,0)))</f>
        <v>1</v>
      </c>
      <c r="AI25" s="42" t="str">
        <f t="shared" si="7"/>
        <v/>
      </c>
      <c r="AJ25">
        <f>SUM(AG$2:AG25)</f>
        <v>0</v>
      </c>
      <c r="AK25">
        <f>COUNTA(AF$2:AF25)</f>
        <v>0</v>
      </c>
    </row>
    <row r="26" spans="1:37"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8"/>
        <v>1</v>
      </c>
      <c r="Q26" s="33" t="str">
        <f t="shared" si="9"/>
        <v/>
      </c>
      <c r="R26" s="33">
        <f t="shared" si="10"/>
        <v>7</v>
      </c>
      <c r="S26" s="33" t="str">
        <f t="shared" si="11"/>
        <v>101_7</v>
      </c>
      <c r="T26" s="35" t="str">
        <f t="shared" si="12"/>
        <v>101AM</v>
      </c>
      <c r="U26" s="35" t="str">
        <f t="shared" si="13"/>
        <v>101AMNS</v>
      </c>
      <c r="V26" s="301">
        <f t="shared" si="14"/>
        <v>25</v>
      </c>
      <c r="W26" s="293" t="str">
        <f t="shared" si="15"/>
        <v/>
      </c>
      <c r="X26" s="293" t="str">
        <f t="shared" si="16"/>
        <v/>
      </c>
      <c r="Y26" s="293" t="str">
        <f t="shared" si="17"/>
        <v/>
      </c>
      <c r="Z26" s="293" t="str">
        <f t="shared" si="18"/>
        <v/>
      </c>
      <c r="AA26" s="293">
        <f t="shared" si="4"/>
        <v>0</v>
      </c>
      <c r="AB26" s="293">
        <f t="shared" si="5"/>
        <v>0</v>
      </c>
      <c r="AC26" s="293">
        <f t="shared" si="6"/>
        <v>3</v>
      </c>
      <c r="AD26" s="293">
        <f t="shared" si="19"/>
        <v>1</v>
      </c>
      <c r="AE26" s="293">
        <f>IF(ISBLANK(T26),AE25,IF(COUNTIF(T$2:T26,T26)&gt;1,AE25,1+MAX(AE25,0)))</f>
        <v>1</v>
      </c>
      <c r="AI26" s="42" t="str">
        <f t="shared" si="7"/>
        <v/>
      </c>
      <c r="AJ26">
        <f>SUM(AG$2:AG26)</f>
        <v>0</v>
      </c>
      <c r="AK26">
        <f>COUNTA(AF$2:AF26)</f>
        <v>0</v>
      </c>
    </row>
    <row r="27" spans="1:37"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8"/>
        <v>1</v>
      </c>
      <c r="Q27" s="33" t="str">
        <f t="shared" si="9"/>
        <v/>
      </c>
      <c r="R27" s="33">
        <f t="shared" si="10"/>
        <v>7</v>
      </c>
      <c r="S27" s="33" t="str">
        <f t="shared" si="11"/>
        <v>101_7</v>
      </c>
      <c r="T27" s="35" t="str">
        <f t="shared" si="12"/>
        <v>101AM</v>
      </c>
      <c r="U27" s="35" t="str">
        <f t="shared" si="13"/>
        <v>101AMNS</v>
      </c>
      <c r="V27" s="301">
        <f t="shared" si="14"/>
        <v>26</v>
      </c>
      <c r="W27" s="293" t="str">
        <f t="shared" si="15"/>
        <v/>
      </c>
      <c r="X27" s="293" t="str">
        <f t="shared" si="16"/>
        <v/>
      </c>
      <c r="Y27" s="293" t="str">
        <f t="shared" si="17"/>
        <v/>
      </c>
      <c r="Z27" s="293" t="str">
        <f t="shared" si="18"/>
        <v/>
      </c>
      <c r="AA27" s="293">
        <f t="shared" si="4"/>
        <v>0</v>
      </c>
      <c r="AB27" s="293">
        <f t="shared" si="5"/>
        <v>0</v>
      </c>
      <c r="AC27" s="293">
        <f t="shared" si="6"/>
        <v>0</v>
      </c>
      <c r="AD27" s="293">
        <f t="shared" si="19"/>
        <v>0</v>
      </c>
      <c r="AE27" s="293">
        <f>IF(ISBLANK(T27),AE26,IF(COUNTIF(T$2:T27,T27)&gt;1,AE26,1+MAX(AE26,0)))</f>
        <v>1</v>
      </c>
      <c r="AI27" s="42" t="str">
        <f t="shared" si="7"/>
        <v/>
      </c>
      <c r="AJ27">
        <f>SUM(AG$2:AG27)</f>
        <v>0</v>
      </c>
      <c r="AK27">
        <f>COUNTA(AF$2:AF27)</f>
        <v>0</v>
      </c>
    </row>
    <row r="28" spans="1:37"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8"/>
        <v>1</v>
      </c>
      <c r="Q28" s="33" t="str">
        <f t="shared" si="9"/>
        <v/>
      </c>
      <c r="R28" s="33">
        <f t="shared" si="10"/>
        <v>7</v>
      </c>
      <c r="S28" s="33" t="str">
        <f t="shared" si="11"/>
        <v>101_7</v>
      </c>
      <c r="T28" s="35" t="str">
        <f t="shared" si="12"/>
        <v>101AM</v>
      </c>
      <c r="U28" s="35" t="str">
        <f t="shared" si="13"/>
        <v>101AMEW</v>
      </c>
      <c r="V28" s="301">
        <f t="shared" si="14"/>
        <v>27</v>
      </c>
      <c r="W28" s="293" t="str">
        <f t="shared" si="15"/>
        <v/>
      </c>
      <c r="X28" s="293" t="str">
        <f t="shared" si="16"/>
        <v/>
      </c>
      <c r="Y28" s="293" t="str">
        <f t="shared" si="17"/>
        <v/>
      </c>
      <c r="Z28" s="293" t="str">
        <f t="shared" si="18"/>
        <v/>
      </c>
      <c r="AA28" s="293">
        <f t="shared" si="4"/>
        <v>0</v>
      </c>
      <c r="AB28" s="293">
        <f t="shared" si="5"/>
        <v>0</v>
      </c>
      <c r="AC28" s="293">
        <f t="shared" si="6"/>
        <v>3</v>
      </c>
      <c r="AD28" s="293">
        <f t="shared" si="19"/>
        <v>1</v>
      </c>
      <c r="AE28" s="293">
        <f>IF(ISBLANK(T28),AE27,IF(COUNTIF(T$2:T28,T28)&gt;1,AE27,1+MAX(AE27,0)))</f>
        <v>1</v>
      </c>
      <c r="AI28" s="42" t="str">
        <f t="shared" si="7"/>
        <v/>
      </c>
      <c r="AJ28">
        <f>SUM(AG$2:AG28)</f>
        <v>0</v>
      </c>
      <c r="AK28">
        <f>COUNTA(AF$2:AF28)</f>
        <v>0</v>
      </c>
    </row>
    <row r="29" spans="1:37"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8"/>
        <v>1</v>
      </c>
      <c r="Q29" s="33" t="str">
        <f t="shared" si="9"/>
        <v/>
      </c>
      <c r="R29" s="33">
        <f t="shared" si="10"/>
        <v>7</v>
      </c>
      <c r="S29" s="33" t="str">
        <f t="shared" si="11"/>
        <v>101_7</v>
      </c>
      <c r="T29" s="35" t="str">
        <f t="shared" si="12"/>
        <v>101AM</v>
      </c>
      <c r="U29" s="35" t="str">
        <f t="shared" si="13"/>
        <v>101AMEW</v>
      </c>
      <c r="V29" s="301">
        <f t="shared" si="14"/>
        <v>28</v>
      </c>
      <c r="W29" s="293" t="str">
        <f t="shared" si="15"/>
        <v/>
      </c>
      <c r="X29" s="293" t="str">
        <f t="shared" si="16"/>
        <v/>
      </c>
      <c r="Y29" s="293" t="str">
        <f t="shared" si="17"/>
        <v/>
      </c>
      <c r="Z29" s="293" t="str">
        <f t="shared" si="18"/>
        <v/>
      </c>
      <c r="AA29" s="293">
        <f t="shared" si="4"/>
        <v>0</v>
      </c>
      <c r="AB29" s="293">
        <f t="shared" si="5"/>
        <v>0</v>
      </c>
      <c r="AC29" s="293">
        <f t="shared" si="6"/>
        <v>0</v>
      </c>
      <c r="AD29" s="293">
        <f t="shared" si="19"/>
        <v>0</v>
      </c>
      <c r="AE29" s="293">
        <f>IF(ISBLANK(T29),AE28,IF(COUNTIF(T$2:T29,T29)&gt;1,AE28,1+MAX(AE28,0)))</f>
        <v>1</v>
      </c>
      <c r="AI29" s="42" t="str">
        <f t="shared" si="7"/>
        <v/>
      </c>
      <c r="AJ29">
        <f>SUM(AG$2:AG29)</f>
        <v>0</v>
      </c>
      <c r="AK29">
        <f>COUNTA(AF$2:AF29)</f>
        <v>0</v>
      </c>
    </row>
    <row r="30" spans="1:37"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8"/>
        <v>1</v>
      </c>
      <c r="Q30" s="33" t="str">
        <f t="shared" si="9"/>
        <v/>
      </c>
      <c r="R30" s="33">
        <f t="shared" si="10"/>
        <v>8</v>
      </c>
      <c r="S30" s="33" t="str">
        <f t="shared" si="11"/>
        <v>101_8</v>
      </c>
      <c r="T30" s="35" t="str">
        <f t="shared" si="12"/>
        <v>101AM</v>
      </c>
      <c r="U30" s="35" t="str">
        <f t="shared" si="13"/>
        <v>101AMNS</v>
      </c>
      <c r="V30" s="301">
        <f t="shared" si="14"/>
        <v>29</v>
      </c>
      <c r="W30" s="293" t="str">
        <f t="shared" si="15"/>
        <v/>
      </c>
      <c r="X30" s="293" t="str">
        <f t="shared" si="16"/>
        <v/>
      </c>
      <c r="Y30" s="293" t="str">
        <f t="shared" si="17"/>
        <v/>
      </c>
      <c r="Z30" s="293" t="str">
        <f t="shared" si="18"/>
        <v/>
      </c>
      <c r="AA30" s="293">
        <f t="shared" si="4"/>
        <v>0</v>
      </c>
      <c r="AB30" s="293">
        <f t="shared" si="5"/>
        <v>0</v>
      </c>
      <c r="AC30" s="293">
        <f t="shared" si="6"/>
        <v>3</v>
      </c>
      <c r="AD30" s="293">
        <f t="shared" si="19"/>
        <v>1</v>
      </c>
      <c r="AE30" s="293">
        <f>IF(ISBLANK(T30),AE29,IF(COUNTIF(T$2:T30,T30)&gt;1,AE29,1+MAX(AE29,0)))</f>
        <v>1</v>
      </c>
      <c r="AI30" s="42" t="str">
        <f t="shared" si="7"/>
        <v/>
      </c>
      <c r="AJ30">
        <f>SUM(AG$2:AG30)</f>
        <v>0</v>
      </c>
      <c r="AK30">
        <f>COUNTA(AF$2:AF30)</f>
        <v>0</v>
      </c>
    </row>
    <row r="31" spans="1:37"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8"/>
        <v>1</v>
      </c>
      <c r="Q31" s="33" t="str">
        <f t="shared" si="9"/>
        <v/>
      </c>
      <c r="R31" s="33">
        <f t="shared" si="10"/>
        <v>8</v>
      </c>
      <c r="S31" s="33" t="str">
        <f t="shared" si="11"/>
        <v>101_8</v>
      </c>
      <c r="T31" s="35" t="str">
        <f t="shared" si="12"/>
        <v>101AM</v>
      </c>
      <c r="U31" s="35" t="str">
        <f t="shared" si="13"/>
        <v>101AMNS</v>
      </c>
      <c r="V31" s="301">
        <f t="shared" si="14"/>
        <v>30</v>
      </c>
      <c r="W31" s="293" t="str">
        <f t="shared" si="15"/>
        <v/>
      </c>
      <c r="X31" s="293" t="str">
        <f t="shared" si="16"/>
        <v/>
      </c>
      <c r="Y31" s="293" t="str">
        <f t="shared" si="17"/>
        <v/>
      </c>
      <c r="Z31" s="293" t="str">
        <f t="shared" si="18"/>
        <v/>
      </c>
      <c r="AA31" s="293">
        <f t="shared" si="4"/>
        <v>0</v>
      </c>
      <c r="AB31" s="293">
        <f t="shared" si="5"/>
        <v>0</v>
      </c>
      <c r="AC31" s="293">
        <f t="shared" si="6"/>
        <v>0</v>
      </c>
      <c r="AD31" s="293">
        <f t="shared" si="19"/>
        <v>0</v>
      </c>
      <c r="AE31" s="293">
        <f>IF(ISBLANK(T31),AE30,IF(COUNTIF(T$2:T31,T31)&gt;1,AE30,1+MAX(AE30,0)))</f>
        <v>1</v>
      </c>
      <c r="AI31" s="42" t="str">
        <f t="shared" si="7"/>
        <v/>
      </c>
      <c r="AJ31">
        <f>SUM(AG$2:AG31)</f>
        <v>0</v>
      </c>
      <c r="AK31">
        <f>COUNTA(AF$2:AF31)</f>
        <v>0</v>
      </c>
    </row>
    <row r="32" spans="1:37"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8"/>
        <v>1</v>
      </c>
      <c r="Q32" s="33" t="str">
        <f t="shared" si="9"/>
        <v/>
      </c>
      <c r="R32" s="33">
        <f t="shared" si="10"/>
        <v>8</v>
      </c>
      <c r="S32" s="33" t="str">
        <f t="shared" si="11"/>
        <v>101_8</v>
      </c>
      <c r="T32" s="35" t="str">
        <f t="shared" si="12"/>
        <v>101AM</v>
      </c>
      <c r="U32" s="35" t="str">
        <f t="shared" si="13"/>
        <v>101AMEW</v>
      </c>
      <c r="V32" s="301">
        <f t="shared" si="14"/>
        <v>31</v>
      </c>
      <c r="W32" s="293" t="str">
        <f t="shared" si="15"/>
        <v/>
      </c>
      <c r="X32" s="293" t="str">
        <f t="shared" si="16"/>
        <v/>
      </c>
      <c r="Y32" s="293" t="str">
        <f t="shared" si="17"/>
        <v/>
      </c>
      <c r="Z32" s="293" t="str">
        <f t="shared" si="18"/>
        <v/>
      </c>
      <c r="AA32" s="293">
        <f t="shared" si="4"/>
        <v>0</v>
      </c>
      <c r="AB32" s="293">
        <f t="shared" si="5"/>
        <v>0</v>
      </c>
      <c r="AC32" s="293">
        <f t="shared" si="6"/>
        <v>3</v>
      </c>
      <c r="AD32" s="293">
        <f t="shared" si="19"/>
        <v>1</v>
      </c>
      <c r="AE32" s="293">
        <f>IF(ISBLANK(T32),AE31,IF(COUNTIF(T$2:T32,T32)&gt;1,AE31,1+MAX(AE31,0)))</f>
        <v>1</v>
      </c>
      <c r="AI32" s="42" t="str">
        <f t="shared" si="7"/>
        <v/>
      </c>
      <c r="AJ32">
        <f>SUM(AG$2:AG32)</f>
        <v>0</v>
      </c>
      <c r="AK32">
        <f>COUNTA(AF$2:AF32)</f>
        <v>0</v>
      </c>
    </row>
    <row r="33" spans="1:37"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8"/>
        <v>1</v>
      </c>
      <c r="Q33" s="33" t="str">
        <f t="shared" si="9"/>
        <v/>
      </c>
      <c r="R33" s="33">
        <f t="shared" si="10"/>
        <v>8</v>
      </c>
      <c r="S33" s="33" t="str">
        <f t="shared" si="11"/>
        <v>101_8</v>
      </c>
      <c r="T33" s="35" t="str">
        <f t="shared" si="12"/>
        <v>101AM</v>
      </c>
      <c r="U33" s="35" t="str">
        <f t="shared" si="13"/>
        <v>101AMEW</v>
      </c>
      <c r="V33" s="301">
        <f t="shared" si="14"/>
        <v>32</v>
      </c>
      <c r="W33" s="293" t="str">
        <f t="shared" si="15"/>
        <v/>
      </c>
      <c r="X33" s="293" t="str">
        <f t="shared" si="16"/>
        <v/>
      </c>
      <c r="Y33" s="293" t="str">
        <f t="shared" si="17"/>
        <v/>
      </c>
      <c r="Z33" s="293" t="str">
        <f t="shared" si="18"/>
        <v/>
      </c>
      <c r="AA33" s="293">
        <f t="shared" si="4"/>
        <v>0</v>
      </c>
      <c r="AB33" s="293">
        <f t="shared" si="5"/>
        <v>0</v>
      </c>
      <c r="AC33" s="293">
        <f t="shared" si="6"/>
        <v>0</v>
      </c>
      <c r="AD33" s="293">
        <f t="shared" si="19"/>
        <v>0</v>
      </c>
      <c r="AE33" s="293">
        <f>IF(ISBLANK(T33),AE32,IF(COUNTIF(T$2:T33,T33)&gt;1,AE32,1+MAX(AE32,0)))</f>
        <v>1</v>
      </c>
      <c r="AI33" s="42" t="str">
        <f t="shared" si="7"/>
        <v/>
      </c>
      <c r="AJ33">
        <f>SUM(AG$2:AG33)</f>
        <v>0</v>
      </c>
      <c r="AK33">
        <f>COUNTA(AF$2:AF33)</f>
        <v>0</v>
      </c>
    </row>
    <row r="34" spans="1:37"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8"/>
        <v>2</v>
      </c>
      <c r="Q34" s="33">
        <f t="shared" si="9"/>
        <v>2</v>
      </c>
      <c r="R34" s="33">
        <f t="shared" si="10"/>
        <v>1</v>
      </c>
      <c r="S34" s="33" t="str">
        <f t="shared" si="11"/>
        <v>102_1</v>
      </c>
      <c r="T34" s="35" t="str">
        <f t="shared" si="12"/>
        <v>102AM</v>
      </c>
      <c r="U34" s="35" t="str">
        <f t="shared" si="13"/>
        <v>102AMNS</v>
      </c>
      <c r="V34" s="301">
        <f t="shared" si="14"/>
        <v>1</v>
      </c>
      <c r="W34" s="293" t="str">
        <f t="shared" si="15"/>
        <v/>
      </c>
      <c r="X34" s="293" t="str">
        <f t="shared" si="16"/>
        <v/>
      </c>
      <c r="Y34" s="293" t="str">
        <f t="shared" si="17"/>
        <v/>
      </c>
      <c r="Z34" s="293" t="str">
        <f t="shared" si="18"/>
        <v/>
      </c>
      <c r="AA34" s="293">
        <f t="shared" si="4"/>
        <v>0</v>
      </c>
      <c r="AB34" s="293">
        <f t="shared" si="5"/>
        <v>0</v>
      </c>
      <c r="AC34" s="293">
        <f t="shared" si="6"/>
        <v>3</v>
      </c>
      <c r="AD34" s="293">
        <f t="shared" si="19"/>
        <v>1</v>
      </c>
      <c r="AE34" s="293">
        <f>IF(ISBLANK(T34),AE33,IF(COUNTIF(T$2:T34,T34)&gt;1,AE33,1+MAX(AE33,0)))</f>
        <v>2</v>
      </c>
      <c r="AI34" s="42" t="str">
        <f t="shared" ref="AI34:AI65" si="20">IF(SUM(W34:Z34)&gt;0,1,"")</f>
        <v/>
      </c>
      <c r="AJ34">
        <f>SUM(AG$2:AG34)</f>
        <v>0</v>
      </c>
      <c r="AK34">
        <f>COUNTA(AF$2:AF34)</f>
        <v>0</v>
      </c>
    </row>
    <row r="35" spans="1:37"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8"/>
        <v>2</v>
      </c>
      <c r="Q35" s="33" t="str">
        <f t="shared" si="9"/>
        <v/>
      </c>
      <c r="R35" s="33">
        <f t="shared" si="10"/>
        <v>1</v>
      </c>
      <c r="S35" s="33" t="str">
        <f t="shared" si="11"/>
        <v>102_1</v>
      </c>
      <c r="T35" s="35" t="str">
        <f t="shared" si="12"/>
        <v>102AM</v>
      </c>
      <c r="U35" s="35" t="str">
        <f t="shared" si="13"/>
        <v>102AMNS</v>
      </c>
      <c r="V35" s="301">
        <f t="shared" si="14"/>
        <v>2</v>
      </c>
      <c r="W35" s="293" t="str">
        <f t="shared" si="15"/>
        <v/>
      </c>
      <c r="X35" s="293" t="str">
        <f t="shared" si="16"/>
        <v/>
      </c>
      <c r="Y35" s="293" t="str">
        <f t="shared" si="17"/>
        <v/>
      </c>
      <c r="Z35" s="293" t="str">
        <f t="shared" si="18"/>
        <v/>
      </c>
      <c r="AA35" s="293">
        <f t="shared" si="4"/>
        <v>1</v>
      </c>
      <c r="AB35" s="293">
        <f t="shared" si="5"/>
        <v>0</v>
      </c>
      <c r="AC35" s="293">
        <f t="shared" si="6"/>
        <v>3</v>
      </c>
      <c r="AD35" s="293">
        <f t="shared" si="19"/>
        <v>1</v>
      </c>
      <c r="AE35" s="293">
        <f>IF(ISBLANK(T35),AE34,IF(COUNTIF(T$2:T35,T35)&gt;1,AE34,1+MAX(AE34,0)))</f>
        <v>2</v>
      </c>
      <c r="AI35" s="42" t="str">
        <f t="shared" si="20"/>
        <v/>
      </c>
      <c r="AJ35">
        <f>SUM(AG$2:AG35)</f>
        <v>0</v>
      </c>
      <c r="AK35">
        <f>COUNTA(AF$2:AF35)</f>
        <v>0</v>
      </c>
    </row>
    <row r="36" spans="1:37" x14ac:dyDescent="0.25">
      <c r="A36">
        <v>102</v>
      </c>
      <c r="B36" t="s">
        <v>65</v>
      </c>
      <c r="C36" t="s">
        <v>682</v>
      </c>
      <c r="D36"/>
      <c r="E36">
        <v>1</v>
      </c>
      <c r="F36">
        <v>1</v>
      </c>
      <c r="G36">
        <v>3</v>
      </c>
      <c r="H36" s="265">
        <v>1</v>
      </c>
      <c r="I36">
        <v>1</v>
      </c>
      <c r="J36">
        <v>0</v>
      </c>
      <c r="K36">
        <v>0</v>
      </c>
      <c r="L36">
        <v>1</v>
      </c>
      <c r="M36"/>
      <c r="N36" s="42"/>
      <c r="O36" s="101">
        <f>IF(ISBLANK(C36),O35,IF(COUNTIF(C$2:C36,C36)&gt;1,O35,1+MAX(O35,0)))</f>
        <v>2</v>
      </c>
      <c r="P36" s="45">
        <f t="shared" si="8"/>
        <v>2</v>
      </c>
      <c r="Q36" s="33" t="str">
        <f t="shared" si="9"/>
        <v/>
      </c>
      <c r="R36" s="33">
        <f t="shared" si="10"/>
        <v>1</v>
      </c>
      <c r="S36" s="33" t="str">
        <f t="shared" si="11"/>
        <v>102_1</v>
      </c>
      <c r="T36" s="35" t="str">
        <f t="shared" si="12"/>
        <v>102AM</v>
      </c>
      <c r="U36" s="35" t="str">
        <f t="shared" si="13"/>
        <v>102AMEW</v>
      </c>
      <c r="V36" s="301">
        <f t="shared" si="14"/>
        <v>3</v>
      </c>
      <c r="W36" s="293" t="str">
        <f t="shared" si="15"/>
        <v/>
      </c>
      <c r="X36" s="293" t="str">
        <f t="shared" si="16"/>
        <v/>
      </c>
      <c r="Y36" s="293" t="str">
        <f t="shared" si="17"/>
        <v/>
      </c>
      <c r="Z36" s="293" t="str">
        <f t="shared" si="18"/>
        <v/>
      </c>
      <c r="AA36" s="293">
        <f t="shared" si="4"/>
        <v>1</v>
      </c>
      <c r="AB36" s="293">
        <f t="shared" si="5"/>
        <v>0</v>
      </c>
      <c r="AC36" s="293">
        <f t="shared" si="6"/>
        <v>3</v>
      </c>
      <c r="AD36" s="293">
        <f t="shared" si="19"/>
        <v>1</v>
      </c>
      <c r="AE36" s="293">
        <f>IF(ISBLANK(T36),AE35,IF(COUNTIF(T$2:T36,T36)&gt;1,AE35,1+MAX(AE35,0)))</f>
        <v>2</v>
      </c>
      <c r="AF36" s="42" t="s">
        <v>878</v>
      </c>
      <c r="AG36" s="42">
        <v>1</v>
      </c>
      <c r="AI36" s="42" t="str">
        <f t="shared" si="20"/>
        <v/>
      </c>
      <c r="AJ36">
        <f>SUM(AG$2:AG36)</f>
        <v>1</v>
      </c>
      <c r="AK36">
        <f>COUNTA(AF$2:AF36)</f>
        <v>1</v>
      </c>
    </row>
    <row r="37" spans="1:37"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8"/>
        <v>2</v>
      </c>
      <c r="Q37" s="33" t="str">
        <f t="shared" si="9"/>
        <v/>
      </c>
      <c r="R37" s="33">
        <f t="shared" si="10"/>
        <v>1</v>
      </c>
      <c r="S37" s="33" t="str">
        <f t="shared" si="11"/>
        <v>102_1</v>
      </c>
      <c r="T37" s="35" t="str">
        <f t="shared" si="12"/>
        <v>102AM</v>
      </c>
      <c r="U37" s="35" t="str">
        <f t="shared" si="13"/>
        <v>102AMEW</v>
      </c>
      <c r="V37" s="301">
        <f t="shared" si="14"/>
        <v>4</v>
      </c>
      <c r="W37" s="293" t="str">
        <f t="shared" si="15"/>
        <v/>
      </c>
      <c r="X37" s="293" t="str">
        <f t="shared" si="16"/>
        <v/>
      </c>
      <c r="Y37" s="293" t="str">
        <f t="shared" si="17"/>
        <v/>
      </c>
      <c r="Z37" s="293" t="str">
        <f t="shared" si="18"/>
        <v/>
      </c>
      <c r="AA37" s="293">
        <f t="shared" si="4"/>
        <v>0</v>
      </c>
      <c r="AB37" s="293">
        <f t="shared" si="5"/>
        <v>0</v>
      </c>
      <c r="AC37" s="293">
        <f t="shared" si="6"/>
        <v>3</v>
      </c>
      <c r="AD37" s="293">
        <f t="shared" si="19"/>
        <v>1</v>
      </c>
      <c r="AE37" s="293">
        <f>IF(ISBLANK(T37),AE36,IF(COUNTIF(T$2:T37,T37)&gt;1,AE36,1+MAX(AE36,0)))</f>
        <v>2</v>
      </c>
      <c r="AI37" s="42" t="str">
        <f t="shared" si="20"/>
        <v/>
      </c>
      <c r="AJ37">
        <f>SUM(AG$2:AG37)</f>
        <v>1</v>
      </c>
      <c r="AK37">
        <f>COUNTA(AF$2:AF37)</f>
        <v>1</v>
      </c>
    </row>
    <row r="38" spans="1:37"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8"/>
        <v>2</v>
      </c>
      <c r="Q38" s="33" t="str">
        <f t="shared" si="9"/>
        <v/>
      </c>
      <c r="R38" s="33">
        <f t="shared" si="10"/>
        <v>2</v>
      </c>
      <c r="S38" s="33" t="str">
        <f t="shared" si="11"/>
        <v>102_2</v>
      </c>
      <c r="T38" s="35" t="str">
        <f t="shared" si="12"/>
        <v>102AM</v>
      </c>
      <c r="U38" s="35" t="str">
        <f t="shared" si="13"/>
        <v>102AMNS</v>
      </c>
      <c r="V38" s="301">
        <f t="shared" si="14"/>
        <v>5</v>
      </c>
      <c r="W38" s="293" t="str">
        <f t="shared" si="15"/>
        <v/>
      </c>
      <c r="X38" s="293" t="str">
        <f t="shared" si="16"/>
        <v/>
      </c>
      <c r="Y38" s="293" t="str">
        <f t="shared" si="17"/>
        <v/>
      </c>
      <c r="Z38" s="293" t="str">
        <f t="shared" si="18"/>
        <v/>
      </c>
      <c r="AA38" s="293">
        <f t="shared" si="4"/>
        <v>0</v>
      </c>
      <c r="AB38" s="293">
        <f t="shared" si="5"/>
        <v>0</v>
      </c>
      <c r="AC38" s="293">
        <f t="shared" si="6"/>
        <v>3</v>
      </c>
      <c r="AD38" s="293">
        <f t="shared" si="19"/>
        <v>1</v>
      </c>
      <c r="AE38" s="293">
        <f>IF(ISBLANK(T38),AE37,IF(COUNTIF(T$2:T38,T38)&gt;1,AE37,1+MAX(AE37,0)))</f>
        <v>2</v>
      </c>
      <c r="AI38" s="42" t="str">
        <f t="shared" si="20"/>
        <v/>
      </c>
      <c r="AJ38">
        <f>SUM(AG$2:AG38)</f>
        <v>1</v>
      </c>
      <c r="AK38">
        <f>COUNTA(AF$2:AF38)</f>
        <v>1</v>
      </c>
    </row>
    <row r="39" spans="1:37"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8"/>
        <v>2</v>
      </c>
      <c r="Q39" s="33" t="str">
        <f t="shared" si="9"/>
        <v/>
      </c>
      <c r="R39" s="33">
        <f t="shared" si="10"/>
        <v>2</v>
      </c>
      <c r="S39" s="33" t="str">
        <f t="shared" si="11"/>
        <v>102_2</v>
      </c>
      <c r="T39" s="35" t="str">
        <f t="shared" si="12"/>
        <v>102AM</v>
      </c>
      <c r="U39" s="35" t="str">
        <f t="shared" si="13"/>
        <v>102AMNS</v>
      </c>
      <c r="V39" s="301">
        <f t="shared" si="14"/>
        <v>6</v>
      </c>
      <c r="W39" s="293" t="str">
        <f t="shared" si="15"/>
        <v/>
      </c>
      <c r="X39" s="293" t="str">
        <f t="shared" si="16"/>
        <v/>
      </c>
      <c r="Y39" s="293" t="str">
        <f t="shared" si="17"/>
        <v/>
      </c>
      <c r="Z39" s="293" t="str">
        <f t="shared" si="18"/>
        <v/>
      </c>
      <c r="AA39" s="293">
        <f t="shared" si="4"/>
        <v>1</v>
      </c>
      <c r="AB39" s="293">
        <f t="shared" si="5"/>
        <v>0</v>
      </c>
      <c r="AC39" s="293">
        <f t="shared" si="6"/>
        <v>3</v>
      </c>
      <c r="AD39" s="293">
        <f t="shared" si="19"/>
        <v>1</v>
      </c>
      <c r="AE39" s="293">
        <f>IF(ISBLANK(T39),AE38,IF(COUNTIF(T$2:T39,T39)&gt;1,AE38,1+MAX(AE38,0)))</f>
        <v>2</v>
      </c>
      <c r="AI39" s="42" t="str">
        <f t="shared" si="20"/>
        <v/>
      </c>
      <c r="AJ39">
        <f>SUM(AG$2:AG39)</f>
        <v>1</v>
      </c>
      <c r="AK39">
        <f>COUNTA(AF$2:AF39)</f>
        <v>1</v>
      </c>
    </row>
    <row r="40" spans="1:37"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8"/>
        <v>2</v>
      </c>
      <c r="Q40" s="33" t="str">
        <f t="shared" si="9"/>
        <v/>
      </c>
      <c r="R40" s="33">
        <f t="shared" si="10"/>
        <v>2</v>
      </c>
      <c r="S40" s="33" t="str">
        <f t="shared" si="11"/>
        <v>102_2</v>
      </c>
      <c r="T40" s="35" t="str">
        <f t="shared" si="12"/>
        <v>102AM</v>
      </c>
      <c r="U40" s="35" t="str">
        <f t="shared" si="13"/>
        <v>102AMEW</v>
      </c>
      <c r="V40" s="301">
        <f t="shared" si="14"/>
        <v>7</v>
      </c>
      <c r="W40" s="293" t="str">
        <f t="shared" si="15"/>
        <v/>
      </c>
      <c r="X40" s="293" t="str">
        <f t="shared" si="16"/>
        <v/>
      </c>
      <c r="Y40" s="293" t="str">
        <f t="shared" si="17"/>
        <v/>
      </c>
      <c r="Z40" s="293" t="str">
        <f t="shared" si="18"/>
        <v/>
      </c>
      <c r="AA40" s="293">
        <f t="shared" si="4"/>
        <v>1</v>
      </c>
      <c r="AB40" s="293">
        <f t="shared" si="5"/>
        <v>0</v>
      </c>
      <c r="AC40" s="293">
        <f t="shared" si="6"/>
        <v>3</v>
      </c>
      <c r="AD40" s="293">
        <f t="shared" si="19"/>
        <v>1</v>
      </c>
      <c r="AE40" s="293">
        <f>IF(ISBLANK(T40),AE39,IF(COUNTIF(T$2:T40,T40)&gt;1,AE39,1+MAX(AE39,0)))</f>
        <v>2</v>
      </c>
      <c r="AI40" s="42" t="str">
        <f t="shared" si="20"/>
        <v/>
      </c>
      <c r="AJ40">
        <f>SUM(AG$2:AG40)</f>
        <v>1</v>
      </c>
      <c r="AK40">
        <f>COUNTA(AF$2:AF40)</f>
        <v>1</v>
      </c>
    </row>
    <row r="41" spans="1:37"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8"/>
        <v>2</v>
      </c>
      <c r="Q41" s="33" t="str">
        <f t="shared" si="9"/>
        <v/>
      </c>
      <c r="R41" s="33">
        <f t="shared" si="10"/>
        <v>2</v>
      </c>
      <c r="S41" s="33" t="str">
        <f t="shared" si="11"/>
        <v>102_2</v>
      </c>
      <c r="T41" s="35" t="str">
        <f t="shared" si="12"/>
        <v>102AM</v>
      </c>
      <c r="U41" s="35" t="str">
        <f t="shared" si="13"/>
        <v>102AMEW</v>
      </c>
      <c r="V41" s="301">
        <f t="shared" si="14"/>
        <v>8</v>
      </c>
      <c r="W41" s="293" t="str">
        <f t="shared" si="15"/>
        <v/>
      </c>
      <c r="X41" s="293" t="str">
        <f t="shared" si="16"/>
        <v/>
      </c>
      <c r="Y41" s="293" t="str">
        <f t="shared" si="17"/>
        <v/>
      </c>
      <c r="Z41" s="293" t="str">
        <f t="shared" si="18"/>
        <v/>
      </c>
      <c r="AA41" s="293">
        <f t="shared" si="4"/>
        <v>0</v>
      </c>
      <c r="AB41" s="293">
        <f t="shared" si="5"/>
        <v>0</v>
      </c>
      <c r="AC41" s="293">
        <f t="shared" si="6"/>
        <v>3</v>
      </c>
      <c r="AD41" s="293">
        <f t="shared" si="19"/>
        <v>1</v>
      </c>
      <c r="AE41" s="293">
        <f>IF(ISBLANK(T41),AE40,IF(COUNTIF(T$2:T41,T41)&gt;1,AE40,1+MAX(AE40,0)))</f>
        <v>2</v>
      </c>
      <c r="AI41" s="42" t="str">
        <f t="shared" si="20"/>
        <v/>
      </c>
      <c r="AJ41">
        <f>SUM(AG$2:AG41)</f>
        <v>1</v>
      </c>
      <c r="AK41">
        <f>COUNTA(AF$2:AF41)</f>
        <v>1</v>
      </c>
    </row>
    <row r="42" spans="1:37"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8"/>
        <v>2</v>
      </c>
      <c r="Q42" s="33" t="str">
        <f t="shared" si="9"/>
        <v/>
      </c>
      <c r="R42" s="33">
        <f t="shared" si="10"/>
        <v>3</v>
      </c>
      <c r="S42" s="33" t="str">
        <f t="shared" si="11"/>
        <v>102_3</v>
      </c>
      <c r="T42" s="35" t="str">
        <f t="shared" si="12"/>
        <v>102AM</v>
      </c>
      <c r="U42" s="35" t="str">
        <f t="shared" si="13"/>
        <v>102AMNS</v>
      </c>
      <c r="V42" s="301">
        <f t="shared" si="14"/>
        <v>9</v>
      </c>
      <c r="W42" s="293" t="str">
        <f t="shared" si="15"/>
        <v/>
      </c>
      <c r="X42" s="293" t="str">
        <f t="shared" si="16"/>
        <v/>
      </c>
      <c r="Y42" s="293" t="str">
        <f t="shared" si="17"/>
        <v/>
      </c>
      <c r="Z42" s="293" t="str">
        <f t="shared" si="18"/>
        <v/>
      </c>
      <c r="AA42" s="293">
        <f t="shared" si="4"/>
        <v>0</v>
      </c>
      <c r="AB42" s="293">
        <f t="shared" si="5"/>
        <v>0</v>
      </c>
      <c r="AC42" s="293">
        <f t="shared" si="6"/>
        <v>3</v>
      </c>
      <c r="AD42" s="293">
        <f t="shared" si="19"/>
        <v>1</v>
      </c>
      <c r="AE42" s="293">
        <f>IF(ISBLANK(T42),AE41,IF(COUNTIF(T$2:T42,T42)&gt;1,AE41,1+MAX(AE41,0)))</f>
        <v>2</v>
      </c>
      <c r="AI42" s="42" t="str">
        <f t="shared" si="20"/>
        <v/>
      </c>
      <c r="AJ42">
        <f>SUM(AG$2:AG42)</f>
        <v>1</v>
      </c>
      <c r="AK42">
        <f>COUNTA(AF$2:AF42)</f>
        <v>1</v>
      </c>
    </row>
    <row r="43" spans="1:37"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8"/>
        <v>2</v>
      </c>
      <c r="Q43" s="33" t="str">
        <f t="shared" si="9"/>
        <v/>
      </c>
      <c r="R43" s="33">
        <f t="shared" si="10"/>
        <v>3</v>
      </c>
      <c r="S43" s="33" t="str">
        <f t="shared" si="11"/>
        <v>102_3</v>
      </c>
      <c r="T43" s="35" t="str">
        <f t="shared" si="12"/>
        <v>102AM</v>
      </c>
      <c r="U43" s="35" t="str">
        <f t="shared" si="13"/>
        <v>102AMNS</v>
      </c>
      <c r="V43" s="301">
        <f t="shared" si="14"/>
        <v>10</v>
      </c>
      <c r="W43" s="293" t="str">
        <f t="shared" si="15"/>
        <v/>
      </c>
      <c r="X43" s="293" t="str">
        <f t="shared" si="16"/>
        <v/>
      </c>
      <c r="Y43" s="293" t="str">
        <f t="shared" si="17"/>
        <v/>
      </c>
      <c r="Z43" s="293" t="str">
        <f t="shared" si="18"/>
        <v/>
      </c>
      <c r="AA43" s="293">
        <f t="shared" si="4"/>
        <v>1</v>
      </c>
      <c r="AB43" s="293">
        <f t="shared" si="5"/>
        <v>0</v>
      </c>
      <c r="AC43" s="293">
        <f t="shared" si="6"/>
        <v>3</v>
      </c>
      <c r="AD43" s="293">
        <f t="shared" si="19"/>
        <v>1</v>
      </c>
      <c r="AE43" s="293">
        <f>IF(ISBLANK(T43),AE42,IF(COUNTIF(T$2:T43,T43)&gt;1,AE42,1+MAX(AE42,0)))</f>
        <v>2</v>
      </c>
      <c r="AI43" s="42" t="str">
        <f t="shared" si="20"/>
        <v/>
      </c>
      <c r="AJ43">
        <f>SUM(AG$2:AG43)</f>
        <v>1</v>
      </c>
      <c r="AK43">
        <f>COUNTA(AF$2:AF43)</f>
        <v>1</v>
      </c>
    </row>
    <row r="44" spans="1:37"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8"/>
        <v>2</v>
      </c>
      <c r="Q44" s="33" t="str">
        <f t="shared" si="9"/>
        <v/>
      </c>
      <c r="R44" s="33">
        <f t="shared" si="10"/>
        <v>3</v>
      </c>
      <c r="S44" s="33" t="str">
        <f t="shared" si="11"/>
        <v>102_3</v>
      </c>
      <c r="T44" s="35" t="str">
        <f t="shared" si="12"/>
        <v>102AM</v>
      </c>
      <c r="U44" s="35" t="str">
        <f t="shared" si="13"/>
        <v>102AMEW</v>
      </c>
      <c r="V44" s="301">
        <f t="shared" si="14"/>
        <v>11</v>
      </c>
      <c r="W44" s="293" t="str">
        <f t="shared" si="15"/>
        <v/>
      </c>
      <c r="X44" s="293" t="str">
        <f t="shared" si="16"/>
        <v/>
      </c>
      <c r="Y44" s="293" t="str">
        <f t="shared" si="17"/>
        <v/>
      </c>
      <c r="Z44" s="293" t="str">
        <f t="shared" si="18"/>
        <v/>
      </c>
      <c r="AA44" s="293">
        <f t="shared" si="4"/>
        <v>1</v>
      </c>
      <c r="AB44" s="293">
        <f t="shared" si="5"/>
        <v>0</v>
      </c>
      <c r="AC44" s="293">
        <f t="shared" si="6"/>
        <v>3</v>
      </c>
      <c r="AD44" s="293">
        <f t="shared" si="19"/>
        <v>1</v>
      </c>
      <c r="AE44" s="293">
        <f>IF(ISBLANK(T44),AE43,IF(COUNTIF(T$2:T44,T44)&gt;1,AE43,1+MAX(AE43,0)))</f>
        <v>2</v>
      </c>
      <c r="AI44" s="42" t="str">
        <f t="shared" si="20"/>
        <v/>
      </c>
      <c r="AJ44">
        <f>SUM(AG$2:AG44)</f>
        <v>1</v>
      </c>
      <c r="AK44">
        <f>COUNTA(AF$2:AF44)</f>
        <v>1</v>
      </c>
    </row>
    <row r="45" spans="1:37"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8"/>
        <v>2</v>
      </c>
      <c r="Q45" s="33" t="str">
        <f t="shared" si="9"/>
        <v/>
      </c>
      <c r="R45" s="33">
        <f t="shared" si="10"/>
        <v>3</v>
      </c>
      <c r="S45" s="33" t="str">
        <f t="shared" si="11"/>
        <v>102_3</v>
      </c>
      <c r="T45" s="35" t="str">
        <f t="shared" si="12"/>
        <v>102AM</v>
      </c>
      <c r="U45" s="35" t="str">
        <f t="shared" si="13"/>
        <v>102AMEW</v>
      </c>
      <c r="V45" s="301">
        <f t="shared" si="14"/>
        <v>12</v>
      </c>
      <c r="W45" s="293" t="str">
        <f t="shared" si="15"/>
        <v/>
      </c>
      <c r="X45" s="293" t="str">
        <f t="shared" si="16"/>
        <v/>
      </c>
      <c r="Y45" s="293" t="str">
        <f t="shared" si="17"/>
        <v/>
      </c>
      <c r="Z45" s="293" t="str">
        <f t="shared" si="18"/>
        <v/>
      </c>
      <c r="AA45" s="293">
        <f t="shared" si="4"/>
        <v>0</v>
      </c>
      <c r="AB45" s="293">
        <f t="shared" si="5"/>
        <v>0</v>
      </c>
      <c r="AC45" s="293">
        <f t="shared" si="6"/>
        <v>3</v>
      </c>
      <c r="AD45" s="293">
        <f t="shared" si="19"/>
        <v>1</v>
      </c>
      <c r="AE45" s="293">
        <f>IF(ISBLANK(T45),AE44,IF(COUNTIF(T$2:T45,T45)&gt;1,AE44,1+MAX(AE44,0)))</f>
        <v>2</v>
      </c>
      <c r="AI45" s="42" t="str">
        <f t="shared" si="20"/>
        <v/>
      </c>
      <c r="AJ45">
        <f>SUM(AG$2:AG45)</f>
        <v>1</v>
      </c>
      <c r="AK45">
        <f>COUNTA(AF$2:AF45)</f>
        <v>1</v>
      </c>
    </row>
    <row r="46" spans="1:37"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8"/>
        <v>2</v>
      </c>
      <c r="Q46" s="33" t="str">
        <f t="shared" si="9"/>
        <v/>
      </c>
      <c r="R46" s="33">
        <f t="shared" si="10"/>
        <v>4</v>
      </c>
      <c r="S46" s="33" t="str">
        <f t="shared" si="11"/>
        <v>102_4</v>
      </c>
      <c r="T46" s="35" t="str">
        <f t="shared" si="12"/>
        <v>102AM</v>
      </c>
      <c r="U46" s="35" t="str">
        <f t="shared" si="13"/>
        <v>102AMNS</v>
      </c>
      <c r="V46" s="301">
        <f t="shared" si="14"/>
        <v>13</v>
      </c>
      <c r="W46" s="293" t="str">
        <f t="shared" si="15"/>
        <v/>
      </c>
      <c r="X46" s="293" t="str">
        <f t="shared" si="16"/>
        <v/>
      </c>
      <c r="Y46" s="293" t="str">
        <f t="shared" si="17"/>
        <v/>
      </c>
      <c r="Z46" s="293" t="str">
        <f t="shared" si="18"/>
        <v/>
      </c>
      <c r="AA46" s="293">
        <f t="shared" si="4"/>
        <v>0</v>
      </c>
      <c r="AB46" s="293">
        <f t="shared" si="5"/>
        <v>0</v>
      </c>
      <c r="AC46" s="293">
        <f t="shared" si="6"/>
        <v>3</v>
      </c>
      <c r="AD46" s="293">
        <f t="shared" si="19"/>
        <v>1</v>
      </c>
      <c r="AE46" s="293">
        <f>IF(ISBLANK(T46),AE45,IF(COUNTIF(T$2:T46,T46)&gt;1,AE45,1+MAX(AE45,0)))</f>
        <v>2</v>
      </c>
      <c r="AI46" s="42" t="str">
        <f t="shared" si="20"/>
        <v/>
      </c>
      <c r="AJ46">
        <f>SUM(AG$2:AG46)</f>
        <v>1</v>
      </c>
      <c r="AK46">
        <f>COUNTA(AF$2:AF46)</f>
        <v>1</v>
      </c>
    </row>
    <row r="47" spans="1:37"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8"/>
        <v>2</v>
      </c>
      <c r="Q47" s="33" t="str">
        <f t="shared" si="9"/>
        <v/>
      </c>
      <c r="R47" s="33">
        <f t="shared" si="10"/>
        <v>4</v>
      </c>
      <c r="S47" s="33" t="str">
        <f t="shared" si="11"/>
        <v>102_4</v>
      </c>
      <c r="T47" s="35" t="str">
        <f t="shared" si="12"/>
        <v>102AM</v>
      </c>
      <c r="U47" s="35" t="str">
        <f t="shared" si="13"/>
        <v>102AMNS</v>
      </c>
      <c r="V47" s="301">
        <f t="shared" si="14"/>
        <v>14</v>
      </c>
      <c r="W47" s="293" t="str">
        <f t="shared" si="15"/>
        <v/>
      </c>
      <c r="X47" s="293" t="str">
        <f t="shared" si="16"/>
        <v/>
      </c>
      <c r="Y47" s="293" t="str">
        <f t="shared" si="17"/>
        <v/>
      </c>
      <c r="Z47" s="293" t="str">
        <f t="shared" si="18"/>
        <v/>
      </c>
      <c r="AA47" s="293">
        <f t="shared" si="4"/>
        <v>1</v>
      </c>
      <c r="AB47" s="293">
        <f t="shared" si="5"/>
        <v>0</v>
      </c>
      <c r="AC47" s="293">
        <f t="shared" si="6"/>
        <v>3</v>
      </c>
      <c r="AD47" s="293">
        <f t="shared" si="19"/>
        <v>1</v>
      </c>
      <c r="AE47" s="293">
        <f>IF(ISBLANK(T47),AE46,IF(COUNTIF(T$2:T47,T47)&gt;1,AE46,1+MAX(AE46,0)))</f>
        <v>2</v>
      </c>
      <c r="AI47" s="42" t="str">
        <f t="shared" si="20"/>
        <v/>
      </c>
      <c r="AJ47">
        <f>SUM(AG$2:AG47)</f>
        <v>1</v>
      </c>
      <c r="AK47">
        <f>COUNTA(AF$2:AF47)</f>
        <v>1</v>
      </c>
    </row>
    <row r="48" spans="1:37" x14ac:dyDescent="0.25">
      <c r="A48">
        <v>102</v>
      </c>
      <c r="B48" t="s">
        <v>65</v>
      </c>
      <c r="C48" t="s">
        <v>682</v>
      </c>
      <c r="D48"/>
      <c r="E48">
        <v>1</v>
      </c>
      <c r="F48">
        <v>4</v>
      </c>
      <c r="G48">
        <v>3</v>
      </c>
      <c r="H48" s="265">
        <v>3</v>
      </c>
      <c r="I48">
        <v>1</v>
      </c>
      <c r="J48">
        <v>2</v>
      </c>
      <c r="K48">
        <v>3</v>
      </c>
      <c r="L48">
        <v>1</v>
      </c>
      <c r="M48"/>
      <c r="N48" s="42"/>
      <c r="O48" s="101">
        <f>IF(ISBLANK(C48),O47,IF(COUNTIF(C$2:C48,C48)&gt;1,O47,1+MAX(O47,0)))</f>
        <v>2</v>
      </c>
      <c r="P48" s="45">
        <f t="shared" si="8"/>
        <v>2</v>
      </c>
      <c r="Q48" s="33" t="str">
        <f t="shared" si="9"/>
        <v/>
      </c>
      <c r="R48" s="33">
        <f t="shared" si="10"/>
        <v>4</v>
      </c>
      <c r="S48" s="33" t="str">
        <f t="shared" si="11"/>
        <v>102_4</v>
      </c>
      <c r="T48" s="35" t="str">
        <f t="shared" si="12"/>
        <v>102AM</v>
      </c>
      <c r="U48" s="35" t="str">
        <f t="shared" si="13"/>
        <v>102AMEW</v>
      </c>
      <c r="V48" s="301">
        <f t="shared" si="14"/>
        <v>15</v>
      </c>
      <c r="W48" s="293" t="str">
        <f t="shared" si="15"/>
        <v/>
      </c>
      <c r="X48" s="293" t="str">
        <f t="shared" si="16"/>
        <v/>
      </c>
      <c r="Y48" s="293" t="str">
        <f t="shared" si="17"/>
        <v/>
      </c>
      <c r="Z48" s="293" t="str">
        <f t="shared" si="18"/>
        <v/>
      </c>
      <c r="AA48" s="293">
        <f t="shared" si="4"/>
        <v>1</v>
      </c>
      <c r="AB48" s="293">
        <f t="shared" si="5"/>
        <v>0</v>
      </c>
      <c r="AC48" s="293">
        <f t="shared" si="6"/>
        <v>3</v>
      </c>
      <c r="AD48" s="293">
        <f t="shared" si="19"/>
        <v>1</v>
      </c>
      <c r="AE48" s="293">
        <f>IF(ISBLANK(T48),AE47,IF(COUNTIF(T$2:T48,T48)&gt;1,AE47,1+MAX(AE47,0)))</f>
        <v>2</v>
      </c>
      <c r="AF48" s="42" t="s">
        <v>879</v>
      </c>
      <c r="AG48" s="42">
        <v>1</v>
      </c>
      <c r="AI48" s="42" t="str">
        <f t="shared" si="20"/>
        <v/>
      </c>
      <c r="AJ48">
        <f>SUM(AG$2:AG48)</f>
        <v>2</v>
      </c>
      <c r="AK48">
        <f>COUNTA(AF$2:AF48)</f>
        <v>2</v>
      </c>
    </row>
    <row r="49" spans="1:37"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8"/>
        <v>2</v>
      </c>
      <c r="Q49" s="33" t="str">
        <f t="shared" si="9"/>
        <v/>
      </c>
      <c r="R49" s="33">
        <f t="shared" si="10"/>
        <v>4</v>
      </c>
      <c r="S49" s="33" t="str">
        <f t="shared" si="11"/>
        <v>102_4</v>
      </c>
      <c r="T49" s="35" t="str">
        <f t="shared" si="12"/>
        <v>102AM</v>
      </c>
      <c r="U49" s="35" t="str">
        <f t="shared" si="13"/>
        <v>102AMEW</v>
      </c>
      <c r="V49" s="301">
        <f t="shared" si="14"/>
        <v>16</v>
      </c>
      <c r="W49" s="293" t="str">
        <f t="shared" si="15"/>
        <v/>
      </c>
      <c r="X49" s="293" t="str">
        <f t="shared" si="16"/>
        <v/>
      </c>
      <c r="Y49" s="293" t="str">
        <f t="shared" si="17"/>
        <v/>
      </c>
      <c r="Z49" s="293" t="str">
        <f t="shared" si="18"/>
        <v/>
      </c>
      <c r="AA49" s="293">
        <f t="shared" si="4"/>
        <v>0</v>
      </c>
      <c r="AB49" s="293">
        <f t="shared" si="5"/>
        <v>0</v>
      </c>
      <c r="AC49" s="293">
        <f t="shared" si="6"/>
        <v>3</v>
      </c>
      <c r="AD49" s="293">
        <f t="shared" si="19"/>
        <v>1</v>
      </c>
      <c r="AE49" s="293">
        <f>IF(ISBLANK(T49),AE48,IF(COUNTIF(T$2:T49,T49)&gt;1,AE48,1+MAX(AE48,0)))</f>
        <v>2</v>
      </c>
      <c r="AI49" s="42" t="str">
        <f t="shared" si="20"/>
        <v/>
      </c>
      <c r="AJ49">
        <f>SUM(AG$2:AG49)</f>
        <v>2</v>
      </c>
      <c r="AK49">
        <f>COUNTA(AF$2:AF49)</f>
        <v>2</v>
      </c>
    </row>
    <row r="50" spans="1:37"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8"/>
        <v>2</v>
      </c>
      <c r="Q50" s="33" t="str">
        <f t="shared" si="9"/>
        <v/>
      </c>
      <c r="R50" s="33">
        <f t="shared" si="10"/>
        <v>5</v>
      </c>
      <c r="S50" s="33" t="str">
        <f t="shared" si="11"/>
        <v>102_5</v>
      </c>
      <c r="T50" s="35" t="str">
        <f t="shared" si="12"/>
        <v>102AM</v>
      </c>
      <c r="U50" s="35" t="str">
        <f t="shared" si="13"/>
        <v>102AMNS</v>
      </c>
      <c r="V50" s="301">
        <f t="shared" si="14"/>
        <v>17</v>
      </c>
      <c r="W50" s="293" t="str">
        <f t="shared" si="15"/>
        <v/>
      </c>
      <c r="X50" s="293" t="str">
        <f t="shared" si="16"/>
        <v/>
      </c>
      <c r="Y50" s="293" t="str">
        <f t="shared" si="17"/>
        <v/>
      </c>
      <c r="Z50" s="293" t="str">
        <f t="shared" si="18"/>
        <v/>
      </c>
      <c r="AA50" s="293">
        <f t="shared" si="4"/>
        <v>0</v>
      </c>
      <c r="AB50" s="293">
        <f t="shared" si="5"/>
        <v>0</v>
      </c>
      <c r="AC50" s="293">
        <f t="shared" si="6"/>
        <v>3</v>
      </c>
      <c r="AD50" s="293">
        <f t="shared" si="19"/>
        <v>1</v>
      </c>
      <c r="AE50" s="293">
        <f>IF(ISBLANK(T50),AE49,IF(COUNTIF(T$2:T50,T50)&gt;1,AE49,1+MAX(AE49,0)))</f>
        <v>2</v>
      </c>
      <c r="AI50" s="42" t="str">
        <f t="shared" si="20"/>
        <v/>
      </c>
      <c r="AJ50">
        <f>SUM(AG$2:AG50)</f>
        <v>2</v>
      </c>
      <c r="AK50">
        <f>COUNTA(AF$2:AF50)</f>
        <v>2</v>
      </c>
    </row>
    <row r="51" spans="1:37"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8"/>
        <v>2</v>
      </c>
      <c r="Q51" s="33" t="str">
        <f t="shared" si="9"/>
        <v/>
      </c>
      <c r="R51" s="33">
        <f t="shared" si="10"/>
        <v>5</v>
      </c>
      <c r="S51" s="33" t="str">
        <f t="shared" si="11"/>
        <v>102_5</v>
      </c>
      <c r="T51" s="35" t="str">
        <f t="shared" si="12"/>
        <v>102AM</v>
      </c>
      <c r="U51" s="35" t="str">
        <f t="shared" si="13"/>
        <v>102AMNS</v>
      </c>
      <c r="V51" s="301">
        <f t="shared" si="14"/>
        <v>18</v>
      </c>
      <c r="W51" s="293" t="str">
        <f t="shared" si="15"/>
        <v/>
      </c>
      <c r="X51" s="293" t="str">
        <f t="shared" si="16"/>
        <v/>
      </c>
      <c r="Y51" s="293" t="str">
        <f t="shared" si="17"/>
        <v/>
      </c>
      <c r="Z51" s="293" t="str">
        <f t="shared" si="18"/>
        <v/>
      </c>
      <c r="AA51" s="293">
        <f t="shared" si="4"/>
        <v>1</v>
      </c>
      <c r="AB51" s="293">
        <f t="shared" si="5"/>
        <v>0</v>
      </c>
      <c r="AC51" s="293">
        <f t="shared" si="6"/>
        <v>3</v>
      </c>
      <c r="AD51" s="293">
        <f t="shared" si="19"/>
        <v>1</v>
      </c>
      <c r="AE51" s="293">
        <f>IF(ISBLANK(T51),AE50,IF(COUNTIF(T$2:T51,T51)&gt;1,AE50,1+MAX(AE50,0)))</f>
        <v>2</v>
      </c>
      <c r="AI51" s="42" t="str">
        <f t="shared" si="20"/>
        <v/>
      </c>
      <c r="AJ51">
        <f>SUM(AG$2:AG51)</f>
        <v>2</v>
      </c>
      <c r="AK51">
        <f>COUNTA(AF$2:AF51)</f>
        <v>2</v>
      </c>
    </row>
    <row r="52" spans="1:37"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8"/>
        <v>2</v>
      </c>
      <c r="Q52" s="33" t="str">
        <f t="shared" si="9"/>
        <v/>
      </c>
      <c r="R52" s="33">
        <f t="shared" si="10"/>
        <v>5</v>
      </c>
      <c r="S52" s="33" t="str">
        <f t="shared" si="11"/>
        <v>102_5</v>
      </c>
      <c r="T52" s="35" t="str">
        <f t="shared" si="12"/>
        <v>102AM</v>
      </c>
      <c r="U52" s="35" t="str">
        <f t="shared" si="13"/>
        <v>102AMEW</v>
      </c>
      <c r="V52" s="301">
        <f t="shared" si="14"/>
        <v>19</v>
      </c>
      <c r="W52" s="293" t="str">
        <f t="shared" si="15"/>
        <v/>
      </c>
      <c r="X52" s="293" t="str">
        <f t="shared" si="16"/>
        <v/>
      </c>
      <c r="Y52" s="293" t="str">
        <f t="shared" si="17"/>
        <v/>
      </c>
      <c r="Z52" s="293" t="str">
        <f t="shared" si="18"/>
        <v/>
      </c>
      <c r="AA52" s="293">
        <f t="shared" si="4"/>
        <v>1</v>
      </c>
      <c r="AB52" s="293">
        <f t="shared" si="5"/>
        <v>0</v>
      </c>
      <c r="AC52" s="293">
        <f t="shared" si="6"/>
        <v>3</v>
      </c>
      <c r="AD52" s="293">
        <f t="shared" si="19"/>
        <v>1</v>
      </c>
      <c r="AE52" s="293">
        <f>IF(ISBLANK(T52),AE51,IF(COUNTIF(T$2:T52,T52)&gt;1,AE51,1+MAX(AE51,0)))</f>
        <v>2</v>
      </c>
      <c r="AI52" s="42" t="str">
        <f t="shared" si="20"/>
        <v/>
      </c>
      <c r="AJ52">
        <f>SUM(AG$2:AG52)</f>
        <v>2</v>
      </c>
      <c r="AK52">
        <f>COUNTA(AF$2:AF52)</f>
        <v>2</v>
      </c>
    </row>
    <row r="53" spans="1:37"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8"/>
        <v>2</v>
      </c>
      <c r="Q53" s="33" t="str">
        <f t="shared" si="9"/>
        <v/>
      </c>
      <c r="R53" s="33">
        <f t="shared" si="10"/>
        <v>5</v>
      </c>
      <c r="S53" s="33" t="str">
        <f t="shared" si="11"/>
        <v>102_5</v>
      </c>
      <c r="T53" s="35" t="str">
        <f t="shared" si="12"/>
        <v>102AM</v>
      </c>
      <c r="U53" s="35" t="str">
        <f t="shared" si="13"/>
        <v>102AMEW</v>
      </c>
      <c r="V53" s="301">
        <f t="shared" si="14"/>
        <v>20</v>
      </c>
      <c r="W53" s="293" t="str">
        <f t="shared" si="15"/>
        <v/>
      </c>
      <c r="X53" s="293" t="str">
        <f t="shared" si="16"/>
        <v/>
      </c>
      <c r="Y53" s="293" t="str">
        <f t="shared" si="17"/>
        <v/>
      </c>
      <c r="Z53" s="293" t="str">
        <f t="shared" si="18"/>
        <v/>
      </c>
      <c r="AA53" s="293">
        <f t="shared" si="4"/>
        <v>0</v>
      </c>
      <c r="AB53" s="293">
        <f t="shared" si="5"/>
        <v>0</v>
      </c>
      <c r="AC53" s="293">
        <f t="shared" si="6"/>
        <v>3</v>
      </c>
      <c r="AD53" s="293">
        <f t="shared" si="19"/>
        <v>1</v>
      </c>
      <c r="AE53" s="293">
        <f>IF(ISBLANK(T53),AE52,IF(COUNTIF(T$2:T53,T53)&gt;1,AE52,1+MAX(AE52,0)))</f>
        <v>2</v>
      </c>
      <c r="AI53" s="42" t="str">
        <f t="shared" si="20"/>
        <v/>
      </c>
      <c r="AJ53">
        <f>SUM(AG$2:AG53)</f>
        <v>2</v>
      </c>
      <c r="AK53">
        <f>COUNTA(AF$2:AF53)</f>
        <v>2</v>
      </c>
    </row>
    <row r="54" spans="1:37"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8"/>
        <v>2</v>
      </c>
      <c r="Q54" s="33" t="str">
        <f t="shared" si="9"/>
        <v/>
      </c>
      <c r="R54" s="33">
        <f t="shared" si="10"/>
        <v>6</v>
      </c>
      <c r="S54" s="33" t="str">
        <f t="shared" si="11"/>
        <v>102_6</v>
      </c>
      <c r="T54" s="35" t="str">
        <f t="shared" si="12"/>
        <v>102AM</v>
      </c>
      <c r="U54" s="35" t="str">
        <f t="shared" si="13"/>
        <v>102AMNS</v>
      </c>
      <c r="V54" s="301">
        <f t="shared" si="14"/>
        <v>21</v>
      </c>
      <c r="W54" s="293" t="str">
        <f t="shared" si="15"/>
        <v/>
      </c>
      <c r="X54" s="293" t="str">
        <f t="shared" si="16"/>
        <v/>
      </c>
      <c r="Y54" s="293" t="str">
        <f t="shared" si="17"/>
        <v/>
      </c>
      <c r="Z54" s="293" t="str">
        <f t="shared" si="18"/>
        <v/>
      </c>
      <c r="AA54" s="293">
        <f t="shared" si="4"/>
        <v>0</v>
      </c>
      <c r="AB54" s="293">
        <f t="shared" si="5"/>
        <v>0</v>
      </c>
      <c r="AC54" s="293">
        <f t="shared" si="6"/>
        <v>3</v>
      </c>
      <c r="AD54" s="293">
        <f t="shared" si="19"/>
        <v>1</v>
      </c>
      <c r="AE54" s="293">
        <f>IF(ISBLANK(T54),AE53,IF(COUNTIF(T$2:T54,T54)&gt;1,AE53,1+MAX(AE53,0)))</f>
        <v>2</v>
      </c>
      <c r="AI54" s="42" t="str">
        <f t="shared" si="20"/>
        <v/>
      </c>
      <c r="AJ54">
        <f>SUM(AG$2:AG54)</f>
        <v>2</v>
      </c>
      <c r="AK54">
        <f>COUNTA(AF$2:AF54)</f>
        <v>2</v>
      </c>
    </row>
    <row r="55" spans="1:37"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8"/>
        <v>2</v>
      </c>
      <c r="Q55" s="33" t="str">
        <f t="shared" si="9"/>
        <v/>
      </c>
      <c r="R55" s="33">
        <f t="shared" si="10"/>
        <v>6</v>
      </c>
      <c r="S55" s="33" t="str">
        <f t="shared" si="11"/>
        <v>102_6</v>
      </c>
      <c r="T55" s="35" t="str">
        <f t="shared" si="12"/>
        <v>102AM</v>
      </c>
      <c r="U55" s="35" t="str">
        <f t="shared" si="13"/>
        <v>102AMNS</v>
      </c>
      <c r="V55" s="301">
        <f t="shared" si="14"/>
        <v>22</v>
      </c>
      <c r="W55" s="293" t="str">
        <f t="shared" si="15"/>
        <v/>
      </c>
      <c r="X55" s="293" t="str">
        <f t="shared" si="16"/>
        <v/>
      </c>
      <c r="Y55" s="293" t="str">
        <f t="shared" si="17"/>
        <v/>
      </c>
      <c r="Z55" s="293" t="str">
        <f t="shared" si="18"/>
        <v/>
      </c>
      <c r="AA55" s="293">
        <f t="shared" si="4"/>
        <v>1</v>
      </c>
      <c r="AB55" s="293">
        <f t="shared" si="5"/>
        <v>0</v>
      </c>
      <c r="AC55" s="293">
        <f t="shared" si="6"/>
        <v>3</v>
      </c>
      <c r="AD55" s="293">
        <f t="shared" si="19"/>
        <v>1</v>
      </c>
      <c r="AE55" s="293">
        <f>IF(ISBLANK(T55),AE54,IF(COUNTIF(T$2:T55,T55)&gt;1,AE54,1+MAX(AE54,0)))</f>
        <v>2</v>
      </c>
      <c r="AI55" s="42" t="str">
        <f t="shared" si="20"/>
        <v/>
      </c>
      <c r="AJ55">
        <f>SUM(AG$2:AG55)</f>
        <v>2</v>
      </c>
      <c r="AK55">
        <f>COUNTA(AF$2:AF55)</f>
        <v>2</v>
      </c>
    </row>
    <row r="56" spans="1:37"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8"/>
        <v>2</v>
      </c>
      <c r="Q56" s="33" t="str">
        <f t="shared" si="9"/>
        <v/>
      </c>
      <c r="R56" s="33">
        <f t="shared" si="10"/>
        <v>6</v>
      </c>
      <c r="S56" s="33" t="str">
        <f t="shared" si="11"/>
        <v>102_6</v>
      </c>
      <c r="T56" s="35" t="str">
        <f t="shared" si="12"/>
        <v>102AM</v>
      </c>
      <c r="U56" s="35" t="str">
        <f t="shared" si="13"/>
        <v>102AMEW</v>
      </c>
      <c r="V56" s="301">
        <f t="shared" si="14"/>
        <v>23</v>
      </c>
      <c r="W56" s="293" t="str">
        <f t="shared" si="15"/>
        <v/>
      </c>
      <c r="X56" s="293" t="str">
        <f t="shared" si="16"/>
        <v/>
      </c>
      <c r="Y56" s="293" t="str">
        <f t="shared" si="17"/>
        <v/>
      </c>
      <c r="Z56" s="293" t="str">
        <f t="shared" si="18"/>
        <v/>
      </c>
      <c r="AA56" s="293">
        <f t="shared" si="4"/>
        <v>1</v>
      </c>
      <c r="AB56" s="293">
        <f t="shared" si="5"/>
        <v>0</v>
      </c>
      <c r="AC56" s="293">
        <f t="shared" si="6"/>
        <v>3</v>
      </c>
      <c r="AD56" s="293">
        <f t="shared" si="19"/>
        <v>1</v>
      </c>
      <c r="AE56" s="293">
        <f>IF(ISBLANK(T56),AE55,IF(COUNTIF(T$2:T56,T56)&gt;1,AE55,1+MAX(AE55,0)))</f>
        <v>2</v>
      </c>
      <c r="AI56" s="42" t="str">
        <f t="shared" si="20"/>
        <v/>
      </c>
      <c r="AJ56">
        <f>SUM(AG$2:AG56)</f>
        <v>2</v>
      </c>
      <c r="AK56">
        <f>COUNTA(AF$2:AF56)</f>
        <v>2</v>
      </c>
    </row>
    <row r="57" spans="1:37"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8"/>
        <v>2</v>
      </c>
      <c r="Q57" s="33" t="str">
        <f t="shared" si="9"/>
        <v/>
      </c>
      <c r="R57" s="33">
        <f t="shared" si="10"/>
        <v>6</v>
      </c>
      <c r="S57" s="33" t="str">
        <f t="shared" si="11"/>
        <v>102_6</v>
      </c>
      <c r="T57" s="35" t="str">
        <f t="shared" si="12"/>
        <v>102AM</v>
      </c>
      <c r="U57" s="35" t="str">
        <f t="shared" si="13"/>
        <v>102AMEW</v>
      </c>
      <c r="V57" s="301">
        <f t="shared" si="14"/>
        <v>24</v>
      </c>
      <c r="W57" s="293" t="str">
        <f t="shared" si="15"/>
        <v/>
      </c>
      <c r="X57" s="293" t="str">
        <f t="shared" si="16"/>
        <v/>
      </c>
      <c r="Y57" s="293" t="str">
        <f t="shared" si="17"/>
        <v/>
      </c>
      <c r="Z57" s="293" t="str">
        <f t="shared" si="18"/>
        <v/>
      </c>
      <c r="AA57" s="293">
        <f t="shared" si="4"/>
        <v>0</v>
      </c>
      <c r="AB57" s="293">
        <f t="shared" si="5"/>
        <v>0</v>
      </c>
      <c r="AC57" s="293">
        <f t="shared" si="6"/>
        <v>3</v>
      </c>
      <c r="AD57" s="293">
        <f t="shared" si="19"/>
        <v>1</v>
      </c>
      <c r="AE57" s="293">
        <f>IF(ISBLANK(T57),AE56,IF(COUNTIF(T$2:T57,T57)&gt;1,AE56,1+MAX(AE56,0)))</f>
        <v>2</v>
      </c>
      <c r="AI57" s="42" t="str">
        <f t="shared" si="20"/>
        <v/>
      </c>
      <c r="AJ57">
        <f>SUM(AG$2:AG57)</f>
        <v>2</v>
      </c>
      <c r="AK57">
        <f>COUNTA(AF$2:AF57)</f>
        <v>2</v>
      </c>
    </row>
    <row r="58" spans="1:37"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8"/>
        <v>2</v>
      </c>
      <c r="Q58" s="33" t="str">
        <f t="shared" si="9"/>
        <v/>
      </c>
      <c r="R58" s="33">
        <f t="shared" si="10"/>
        <v>7</v>
      </c>
      <c r="S58" s="33" t="str">
        <f t="shared" si="11"/>
        <v>102_7</v>
      </c>
      <c r="T58" s="35" t="str">
        <f t="shared" si="12"/>
        <v>102AM</v>
      </c>
      <c r="U58" s="35" t="str">
        <f t="shared" si="13"/>
        <v>102AMNS</v>
      </c>
      <c r="V58" s="301">
        <f t="shared" si="14"/>
        <v>25</v>
      </c>
      <c r="W58" s="293" t="str">
        <f t="shared" si="15"/>
        <v/>
      </c>
      <c r="X58" s="293" t="str">
        <f t="shared" si="16"/>
        <v/>
      </c>
      <c r="Y58" s="293" t="str">
        <f t="shared" si="17"/>
        <v/>
      </c>
      <c r="Z58" s="293" t="str">
        <f t="shared" si="18"/>
        <v/>
      </c>
      <c r="AA58" s="293">
        <f t="shared" si="4"/>
        <v>0</v>
      </c>
      <c r="AB58" s="293">
        <f t="shared" si="5"/>
        <v>0</v>
      </c>
      <c r="AC58" s="293">
        <f t="shared" si="6"/>
        <v>3</v>
      </c>
      <c r="AD58" s="293">
        <f t="shared" si="19"/>
        <v>1</v>
      </c>
      <c r="AE58" s="293">
        <f>IF(ISBLANK(T58),AE57,IF(COUNTIF(T$2:T58,T58)&gt;1,AE57,1+MAX(AE57,0)))</f>
        <v>2</v>
      </c>
      <c r="AI58" s="42" t="str">
        <f t="shared" si="20"/>
        <v/>
      </c>
      <c r="AJ58">
        <f>SUM(AG$2:AG58)</f>
        <v>2</v>
      </c>
      <c r="AK58">
        <f>COUNTA(AF$2:AF58)</f>
        <v>2</v>
      </c>
    </row>
    <row r="59" spans="1:37"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8"/>
        <v>2</v>
      </c>
      <c r="Q59" s="33" t="str">
        <f t="shared" si="9"/>
        <v/>
      </c>
      <c r="R59" s="33">
        <f t="shared" si="10"/>
        <v>7</v>
      </c>
      <c r="S59" s="33" t="str">
        <f t="shared" si="11"/>
        <v>102_7</v>
      </c>
      <c r="T59" s="35" t="str">
        <f t="shared" si="12"/>
        <v>102AM</v>
      </c>
      <c r="U59" s="35" t="str">
        <f t="shared" si="13"/>
        <v>102AMNS</v>
      </c>
      <c r="V59" s="301">
        <f t="shared" si="14"/>
        <v>26</v>
      </c>
      <c r="W59" s="293" t="str">
        <f t="shared" si="15"/>
        <v/>
      </c>
      <c r="X59" s="293" t="str">
        <f t="shared" si="16"/>
        <v/>
      </c>
      <c r="Y59" s="293" t="str">
        <f t="shared" si="17"/>
        <v/>
      </c>
      <c r="Z59" s="293" t="str">
        <f t="shared" si="18"/>
        <v/>
      </c>
      <c r="AA59" s="293">
        <f t="shared" si="4"/>
        <v>1</v>
      </c>
      <c r="AB59" s="293">
        <f t="shared" si="5"/>
        <v>0</v>
      </c>
      <c r="AC59" s="293">
        <f t="shared" si="6"/>
        <v>3</v>
      </c>
      <c r="AD59" s="293">
        <f t="shared" si="19"/>
        <v>1</v>
      </c>
      <c r="AE59" s="293">
        <f>IF(ISBLANK(T59),AE58,IF(COUNTIF(T$2:T59,T59)&gt;1,AE58,1+MAX(AE58,0)))</f>
        <v>2</v>
      </c>
      <c r="AI59" s="42" t="str">
        <f t="shared" si="20"/>
        <v/>
      </c>
      <c r="AJ59">
        <f>SUM(AG$2:AG59)</f>
        <v>2</v>
      </c>
      <c r="AK59">
        <f>COUNTA(AF$2:AF59)</f>
        <v>2</v>
      </c>
    </row>
    <row r="60" spans="1:37"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8"/>
        <v>2</v>
      </c>
      <c r="Q60" s="33" t="str">
        <f t="shared" si="9"/>
        <v/>
      </c>
      <c r="R60" s="33">
        <f t="shared" si="10"/>
        <v>7</v>
      </c>
      <c r="S60" s="33" t="str">
        <f t="shared" si="11"/>
        <v>102_7</v>
      </c>
      <c r="T60" s="35" t="str">
        <f t="shared" si="12"/>
        <v>102AM</v>
      </c>
      <c r="U60" s="35" t="str">
        <f t="shared" si="13"/>
        <v>102AMEW</v>
      </c>
      <c r="V60" s="301">
        <f t="shared" si="14"/>
        <v>27</v>
      </c>
      <c r="W60" s="293" t="str">
        <f t="shared" si="15"/>
        <v/>
      </c>
      <c r="X60" s="293" t="str">
        <f t="shared" si="16"/>
        <v/>
      </c>
      <c r="Y60" s="293" t="str">
        <f t="shared" si="17"/>
        <v/>
      </c>
      <c r="Z60" s="293" t="str">
        <f t="shared" si="18"/>
        <v/>
      </c>
      <c r="AA60" s="293">
        <f t="shared" si="4"/>
        <v>1</v>
      </c>
      <c r="AB60" s="293">
        <f t="shared" si="5"/>
        <v>0</v>
      </c>
      <c r="AC60" s="293">
        <f t="shared" si="6"/>
        <v>3</v>
      </c>
      <c r="AD60" s="293">
        <f t="shared" si="19"/>
        <v>1</v>
      </c>
      <c r="AE60" s="293">
        <f>IF(ISBLANK(T60),AE59,IF(COUNTIF(T$2:T60,T60)&gt;1,AE59,1+MAX(AE59,0)))</f>
        <v>2</v>
      </c>
      <c r="AI60" s="42" t="str">
        <f t="shared" si="20"/>
        <v/>
      </c>
      <c r="AJ60">
        <f>SUM(AG$2:AG60)</f>
        <v>2</v>
      </c>
      <c r="AK60">
        <f>COUNTA(AF$2:AF60)</f>
        <v>2</v>
      </c>
    </row>
    <row r="61" spans="1:37"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8"/>
        <v>2</v>
      </c>
      <c r="Q61" s="33" t="str">
        <f t="shared" si="9"/>
        <v/>
      </c>
      <c r="R61" s="33">
        <f t="shared" si="10"/>
        <v>7</v>
      </c>
      <c r="S61" s="33" t="str">
        <f t="shared" si="11"/>
        <v>102_7</v>
      </c>
      <c r="T61" s="35" t="str">
        <f t="shared" si="12"/>
        <v>102AM</v>
      </c>
      <c r="U61" s="35" t="str">
        <f t="shared" si="13"/>
        <v>102AMEW</v>
      </c>
      <c r="V61" s="301">
        <f t="shared" si="14"/>
        <v>28</v>
      </c>
      <c r="W61" s="293" t="str">
        <f t="shared" si="15"/>
        <v/>
      </c>
      <c r="X61" s="293" t="str">
        <f t="shared" si="16"/>
        <v/>
      </c>
      <c r="Y61" s="293" t="str">
        <f t="shared" si="17"/>
        <v/>
      </c>
      <c r="Z61" s="293" t="str">
        <f t="shared" si="18"/>
        <v/>
      </c>
      <c r="AA61" s="293">
        <f t="shared" si="4"/>
        <v>0</v>
      </c>
      <c r="AB61" s="293">
        <f t="shared" si="5"/>
        <v>0</v>
      </c>
      <c r="AC61" s="293">
        <f t="shared" si="6"/>
        <v>3</v>
      </c>
      <c r="AD61" s="293">
        <f t="shared" si="19"/>
        <v>1</v>
      </c>
      <c r="AE61" s="293">
        <f>IF(ISBLANK(T61),AE60,IF(COUNTIF(T$2:T61,T61)&gt;1,AE60,1+MAX(AE60,0)))</f>
        <v>2</v>
      </c>
      <c r="AI61" s="42" t="str">
        <f t="shared" si="20"/>
        <v/>
      </c>
      <c r="AJ61">
        <f>SUM(AG$2:AG61)</f>
        <v>2</v>
      </c>
      <c r="AK61">
        <f>COUNTA(AF$2:AF61)</f>
        <v>2</v>
      </c>
    </row>
    <row r="62" spans="1:37"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8"/>
        <v>2</v>
      </c>
      <c r="Q62" s="33" t="str">
        <f t="shared" si="9"/>
        <v/>
      </c>
      <c r="R62" s="33">
        <f t="shared" si="10"/>
        <v>8</v>
      </c>
      <c r="S62" s="33" t="str">
        <f t="shared" si="11"/>
        <v>102_8</v>
      </c>
      <c r="T62" s="35" t="str">
        <f t="shared" si="12"/>
        <v>102AM</v>
      </c>
      <c r="U62" s="35" t="str">
        <f t="shared" si="13"/>
        <v>102AMNS</v>
      </c>
      <c r="V62" s="301">
        <f t="shared" si="14"/>
        <v>29</v>
      </c>
      <c r="W62" s="293" t="str">
        <f t="shared" si="15"/>
        <v/>
      </c>
      <c r="X62" s="293" t="str">
        <f t="shared" si="16"/>
        <v/>
      </c>
      <c r="Y62" s="293" t="str">
        <f t="shared" si="17"/>
        <v/>
      </c>
      <c r="Z62" s="293" t="str">
        <f t="shared" si="18"/>
        <v/>
      </c>
      <c r="AA62" s="293">
        <f t="shared" si="4"/>
        <v>0</v>
      </c>
      <c r="AB62" s="293">
        <f t="shared" si="5"/>
        <v>0</v>
      </c>
      <c r="AC62" s="293">
        <f t="shared" si="6"/>
        <v>3</v>
      </c>
      <c r="AD62" s="293">
        <f t="shared" si="19"/>
        <v>1</v>
      </c>
      <c r="AE62" s="293">
        <f>IF(ISBLANK(T62),AE61,IF(COUNTIF(T$2:T62,T62)&gt;1,AE61,1+MAX(AE61,0)))</f>
        <v>2</v>
      </c>
      <c r="AI62" s="42" t="str">
        <f t="shared" si="20"/>
        <v/>
      </c>
      <c r="AJ62">
        <f>SUM(AG$2:AG62)</f>
        <v>2</v>
      </c>
      <c r="AK62">
        <f>COUNTA(AF$2:AF62)</f>
        <v>2</v>
      </c>
    </row>
    <row r="63" spans="1:37"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8"/>
        <v>2</v>
      </c>
      <c r="Q63" s="33" t="str">
        <f t="shared" si="9"/>
        <v/>
      </c>
      <c r="R63" s="33">
        <f t="shared" si="10"/>
        <v>8</v>
      </c>
      <c r="S63" s="33" t="str">
        <f t="shared" si="11"/>
        <v>102_8</v>
      </c>
      <c r="T63" s="35" t="str">
        <f t="shared" si="12"/>
        <v>102AM</v>
      </c>
      <c r="U63" s="35" t="str">
        <f t="shared" si="13"/>
        <v>102AMNS</v>
      </c>
      <c r="V63" s="301">
        <f t="shared" si="14"/>
        <v>30</v>
      </c>
      <c r="W63" s="293" t="str">
        <f t="shared" si="15"/>
        <v/>
      </c>
      <c r="X63" s="293" t="str">
        <f t="shared" si="16"/>
        <v/>
      </c>
      <c r="Y63" s="293" t="str">
        <f t="shared" si="17"/>
        <v/>
      </c>
      <c r="Z63" s="293" t="str">
        <f t="shared" si="18"/>
        <v/>
      </c>
      <c r="AA63" s="293">
        <f t="shared" si="4"/>
        <v>1</v>
      </c>
      <c r="AB63" s="293">
        <f t="shared" si="5"/>
        <v>0</v>
      </c>
      <c r="AC63" s="293">
        <f t="shared" si="6"/>
        <v>3</v>
      </c>
      <c r="AD63" s="293">
        <f t="shared" si="19"/>
        <v>1</v>
      </c>
      <c r="AE63" s="293">
        <f>IF(ISBLANK(T63),AE62,IF(COUNTIF(T$2:T63,T63)&gt;1,AE62,1+MAX(AE62,0)))</f>
        <v>2</v>
      </c>
      <c r="AI63" s="42" t="str">
        <f t="shared" si="20"/>
        <v/>
      </c>
      <c r="AJ63">
        <f>SUM(AG$2:AG63)</f>
        <v>2</v>
      </c>
      <c r="AK63">
        <f>COUNTA(AF$2:AF63)</f>
        <v>2</v>
      </c>
    </row>
    <row r="64" spans="1:37"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8"/>
        <v>2</v>
      </c>
      <c r="Q64" s="33" t="str">
        <f t="shared" si="9"/>
        <v/>
      </c>
      <c r="R64" s="33">
        <f t="shared" si="10"/>
        <v>8</v>
      </c>
      <c r="S64" s="33" t="str">
        <f t="shared" si="11"/>
        <v>102_8</v>
      </c>
      <c r="T64" s="35" t="str">
        <f t="shared" si="12"/>
        <v>102AM</v>
      </c>
      <c r="U64" s="35" t="str">
        <f t="shared" si="13"/>
        <v>102AMEW</v>
      </c>
      <c r="V64" s="301">
        <f t="shared" si="14"/>
        <v>31</v>
      </c>
      <c r="W64" s="293" t="str">
        <f t="shared" si="15"/>
        <v/>
      </c>
      <c r="X64" s="293" t="str">
        <f t="shared" si="16"/>
        <v/>
      </c>
      <c r="Y64" s="293" t="str">
        <f t="shared" si="17"/>
        <v/>
      </c>
      <c r="Z64" s="293" t="str">
        <f t="shared" si="18"/>
        <v/>
      </c>
      <c r="AA64" s="293">
        <f t="shared" si="4"/>
        <v>1</v>
      </c>
      <c r="AB64" s="293">
        <f t="shared" si="5"/>
        <v>0</v>
      </c>
      <c r="AC64" s="293">
        <f t="shared" si="6"/>
        <v>3</v>
      </c>
      <c r="AD64" s="293">
        <f t="shared" si="19"/>
        <v>1</v>
      </c>
      <c r="AE64" s="293">
        <f>IF(ISBLANK(T64),AE63,IF(COUNTIF(T$2:T64,T64)&gt;1,AE63,1+MAX(AE63,0)))</f>
        <v>2</v>
      </c>
      <c r="AI64" s="42" t="str">
        <f t="shared" si="20"/>
        <v/>
      </c>
      <c r="AJ64">
        <f>SUM(AG$2:AG64)</f>
        <v>2</v>
      </c>
      <c r="AK64">
        <f>COUNTA(AF$2:AF64)</f>
        <v>2</v>
      </c>
    </row>
    <row r="65" spans="1:37"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8"/>
        <v>2</v>
      </c>
      <c r="Q65" s="33" t="str">
        <f t="shared" si="9"/>
        <v/>
      </c>
      <c r="R65" s="33">
        <f t="shared" si="10"/>
        <v>8</v>
      </c>
      <c r="S65" s="33" t="str">
        <f t="shared" si="11"/>
        <v>102_8</v>
      </c>
      <c r="T65" s="35" t="str">
        <f t="shared" si="12"/>
        <v>102AM</v>
      </c>
      <c r="U65" s="35" t="str">
        <f t="shared" si="13"/>
        <v>102AMEW</v>
      </c>
      <c r="V65" s="301">
        <f t="shared" si="14"/>
        <v>32</v>
      </c>
      <c r="W65" s="293" t="str">
        <f t="shared" si="15"/>
        <v/>
      </c>
      <c r="X65" s="293" t="str">
        <f t="shared" si="16"/>
        <v/>
      </c>
      <c r="Y65" s="293" t="str">
        <f t="shared" si="17"/>
        <v/>
      </c>
      <c r="Z65" s="293" t="str">
        <f t="shared" si="18"/>
        <v/>
      </c>
      <c r="AA65" s="293">
        <f t="shared" si="4"/>
        <v>0</v>
      </c>
      <c r="AB65" s="293">
        <f t="shared" si="5"/>
        <v>0</v>
      </c>
      <c r="AC65" s="293">
        <f t="shared" si="6"/>
        <v>3</v>
      </c>
      <c r="AD65" s="293">
        <f t="shared" si="19"/>
        <v>1</v>
      </c>
      <c r="AE65" s="293">
        <f>IF(ISBLANK(T65),AE64,IF(COUNTIF(T$2:T65,T65)&gt;1,AE64,1+MAX(AE64,0)))</f>
        <v>2</v>
      </c>
      <c r="AI65" s="42" t="str">
        <f t="shared" si="20"/>
        <v/>
      </c>
      <c r="AJ65">
        <f>SUM(AG$2:AG65)</f>
        <v>2</v>
      </c>
      <c r="AK65">
        <f>COUNTA(AF$2:AF65)</f>
        <v>2</v>
      </c>
    </row>
    <row r="66" spans="1:37"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8"/>
        <v>2</v>
      </c>
      <c r="Q66" s="33" t="str">
        <f t="shared" si="9"/>
        <v/>
      </c>
      <c r="R66" s="33">
        <f t="shared" si="10"/>
        <v>9</v>
      </c>
      <c r="S66" s="33" t="str">
        <f t="shared" si="11"/>
        <v>102_9</v>
      </c>
      <c r="T66" s="35" t="str">
        <f t="shared" si="12"/>
        <v>102PM</v>
      </c>
      <c r="U66" s="35" t="str">
        <f t="shared" si="13"/>
        <v>102PMNS</v>
      </c>
      <c r="V66" s="301">
        <f t="shared" si="14"/>
        <v>1</v>
      </c>
      <c r="W66" s="293" t="str">
        <f t="shared" si="15"/>
        <v/>
      </c>
      <c r="X66" s="293" t="str">
        <f t="shared" si="16"/>
        <v/>
      </c>
      <c r="Y66" s="293" t="str">
        <f t="shared" si="17"/>
        <v/>
      </c>
      <c r="Z66" s="293" t="str">
        <f t="shared" si="18"/>
        <v/>
      </c>
      <c r="AA66" s="293">
        <f t="shared" ref="AA66:AA129" si="21">IF(AND(ISNUMBER($G66),$B66="AM"),INDEX(Cordon,MATCH($A66,loc_ID,0),$G66),0)</f>
        <v>0</v>
      </c>
      <c r="AB66" s="293">
        <f t="shared" ref="AB66:AB129" si="22">IF(AND(ISNUMBER($G66),$B66="PM"),INDEX(Cordon,MATCH($A66,loc_ID,0),VLOOKUP($G66,dir_correction,2,FALSE)),0)</f>
        <v>0</v>
      </c>
      <c r="AC66" s="293">
        <f t="shared" ref="AC66:AC129" si="23">IF(AND(ISNUMBER($G66),$B66="AM"),INDEX(Lane,MATCH($A66,loc_ID,0),$G66),0)</f>
        <v>0</v>
      </c>
      <c r="AD66" s="293">
        <f t="shared" si="19"/>
        <v>0</v>
      </c>
      <c r="AE66" s="293">
        <f>IF(ISBLANK(T66),AE65,IF(COUNTIF(T$2:T66,T66)&gt;1,AE65,1+MAX(AE65,0)))</f>
        <v>3</v>
      </c>
      <c r="AF66" s="42">
        <f>INDEX(LINEST(H66:H81,H82:H97,1,1),3,1)</f>
        <v>0.82758862144755962</v>
      </c>
      <c r="AH66" s="42" t="s">
        <v>924</v>
      </c>
      <c r="AI66" s="42" t="str">
        <f t="shared" ref="AI66:AI97" si="24">IF(SUM(W66:Z66)&gt;0,1,"")</f>
        <v/>
      </c>
      <c r="AJ66">
        <f>SUM(AG$2:AG66)</f>
        <v>2</v>
      </c>
      <c r="AK66">
        <f>COUNTA(AF$2:AF66)</f>
        <v>3</v>
      </c>
    </row>
    <row r="67" spans="1:37"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5">IF(A67=A66,P66,IF(ISNUMBER(P66),P66+1,1))</f>
        <v>2</v>
      </c>
      <c r="Q67" s="33" t="str">
        <f t="shared" ref="Q67:Q130" si="26">IF(OR(P67=P66,LEN(A67)&lt;1),"",P67)</f>
        <v/>
      </c>
      <c r="R67" s="33">
        <f t="shared" ref="R67:R130" si="27">IF(ISNUMBER(F67),F67+4*(E67-1)+8*IF(B67="PM",1,0),"")</f>
        <v>9</v>
      </c>
      <c r="S67" s="33" t="str">
        <f t="shared" ref="S67:S130" si="28">IF(ISNUMBER(R67),A67&amp;"_"&amp;R67,"")</f>
        <v>102_9</v>
      </c>
      <c r="T67" s="35" t="str">
        <f t="shared" ref="T67:T130" si="29">A67&amp;B67</f>
        <v>102PM</v>
      </c>
      <c r="U67" s="35" t="str">
        <f t="shared" ref="U67:U130" si="30">IF(OR(G67=1,G67=2),T67&amp;"NS",IF(OR(G67=3,G67=4),T67&amp;"EW",""))</f>
        <v>102PMNS</v>
      </c>
      <c r="V67" s="301">
        <f t="shared" ref="V67:V130" si="31">G67+4*(F67-1)+16*(E67-1)</f>
        <v>2</v>
      </c>
      <c r="W67" s="293" t="str">
        <f t="shared" ref="W67:W130" si="32">IF(I67&gt;$H67,1,"")</f>
        <v/>
      </c>
      <c r="X67" s="293" t="str">
        <f t="shared" ref="X67:X130" si="33">IF(J67&gt;$H67,1,"")</f>
        <v/>
      </c>
      <c r="Y67" s="293" t="str">
        <f t="shared" ref="Y67:Y130" si="34">IF(K67&gt;$H67,1,"")</f>
        <v/>
      </c>
      <c r="Z67" s="293" t="str">
        <f t="shared" ref="Z67:Z130" si="35">IF(L67&gt;$H67,1,"")</f>
        <v/>
      </c>
      <c r="AA67" s="293">
        <f t="shared" si="21"/>
        <v>0</v>
      </c>
      <c r="AB67" s="293">
        <f t="shared" si="22"/>
        <v>1</v>
      </c>
      <c r="AC67" s="293">
        <f t="shared" si="23"/>
        <v>0</v>
      </c>
      <c r="AD67" s="293">
        <f t="shared" ref="AD67:AD130" si="36">IF(AND(AC67&gt;0,ISNUMBER(AC67)),1,0)</f>
        <v>0</v>
      </c>
      <c r="AE67" s="293">
        <f>IF(ISBLANK(T67),AE66,IF(COUNTIF(T$2:T67,T67)&gt;1,AE66,1+MAX(AE66,0)))</f>
        <v>3</v>
      </c>
      <c r="AI67" s="42" t="str">
        <f t="shared" si="24"/>
        <v/>
      </c>
      <c r="AJ67">
        <f>SUM(AG$2:AG67)</f>
        <v>2</v>
      </c>
      <c r="AK67">
        <f>COUNTA(AF$2:AF67)</f>
        <v>3</v>
      </c>
    </row>
    <row r="68" spans="1:37"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5"/>
        <v>2</v>
      </c>
      <c r="Q68" s="33" t="str">
        <f t="shared" si="26"/>
        <v/>
      </c>
      <c r="R68" s="33">
        <f t="shared" si="27"/>
        <v>9</v>
      </c>
      <c r="S68" s="33" t="str">
        <f t="shared" si="28"/>
        <v>102_9</v>
      </c>
      <c r="T68" s="35" t="str">
        <f t="shared" si="29"/>
        <v>102PM</v>
      </c>
      <c r="U68" s="35" t="str">
        <f t="shared" si="30"/>
        <v>102PMEW</v>
      </c>
      <c r="V68" s="301">
        <f t="shared" si="31"/>
        <v>3</v>
      </c>
      <c r="W68" s="293" t="str">
        <f t="shared" si="32"/>
        <v/>
      </c>
      <c r="X68" s="293" t="str">
        <f t="shared" si="33"/>
        <v/>
      </c>
      <c r="Y68" s="293" t="str">
        <f t="shared" si="34"/>
        <v/>
      </c>
      <c r="Z68" s="293" t="str">
        <f t="shared" si="35"/>
        <v/>
      </c>
      <c r="AA68" s="293">
        <f t="shared" si="21"/>
        <v>0</v>
      </c>
      <c r="AB68" s="293">
        <f t="shared" si="22"/>
        <v>1</v>
      </c>
      <c r="AC68" s="293">
        <f t="shared" si="23"/>
        <v>0</v>
      </c>
      <c r="AD68" s="293">
        <f t="shared" si="36"/>
        <v>0</v>
      </c>
      <c r="AE68" s="293">
        <f>IF(ISBLANK(T68),AE67,IF(COUNTIF(T$2:T68,T68)&gt;1,AE67,1+MAX(AE67,0)))</f>
        <v>3</v>
      </c>
      <c r="AI68" s="42" t="str">
        <f t="shared" si="24"/>
        <v/>
      </c>
      <c r="AJ68">
        <f>SUM(AG$2:AG68)</f>
        <v>2</v>
      </c>
      <c r="AK68">
        <f>COUNTA(AF$2:AF68)</f>
        <v>3</v>
      </c>
    </row>
    <row r="69" spans="1:37"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5"/>
        <v>2</v>
      </c>
      <c r="Q69" s="33" t="str">
        <f t="shared" si="26"/>
        <v/>
      </c>
      <c r="R69" s="33">
        <f t="shared" si="27"/>
        <v>9</v>
      </c>
      <c r="S69" s="33" t="str">
        <f t="shared" si="28"/>
        <v>102_9</v>
      </c>
      <c r="T69" s="35" t="str">
        <f t="shared" si="29"/>
        <v>102PM</v>
      </c>
      <c r="U69" s="35" t="str">
        <f t="shared" si="30"/>
        <v>102PMEW</v>
      </c>
      <c r="V69" s="301">
        <f t="shared" si="31"/>
        <v>4</v>
      </c>
      <c r="W69" s="293" t="str">
        <f t="shared" si="32"/>
        <v/>
      </c>
      <c r="X69" s="293" t="str">
        <f t="shared" si="33"/>
        <v/>
      </c>
      <c r="Y69" s="293" t="str">
        <f t="shared" si="34"/>
        <v/>
      </c>
      <c r="Z69" s="293" t="str">
        <f t="shared" si="35"/>
        <v/>
      </c>
      <c r="AA69" s="293">
        <f t="shared" si="21"/>
        <v>0</v>
      </c>
      <c r="AB69" s="293">
        <f t="shared" si="22"/>
        <v>0</v>
      </c>
      <c r="AC69" s="293">
        <f t="shared" si="23"/>
        <v>0</v>
      </c>
      <c r="AD69" s="293">
        <f t="shared" si="36"/>
        <v>0</v>
      </c>
      <c r="AE69" s="293">
        <f>IF(ISBLANK(T69),AE68,IF(COUNTIF(T$2:T69,T69)&gt;1,AE68,1+MAX(AE68,0)))</f>
        <v>3</v>
      </c>
      <c r="AI69" s="42" t="str">
        <f t="shared" si="24"/>
        <v/>
      </c>
      <c r="AJ69">
        <f>SUM(AG$2:AG69)</f>
        <v>2</v>
      </c>
      <c r="AK69">
        <f>COUNTA(AF$2:AF69)</f>
        <v>3</v>
      </c>
    </row>
    <row r="70" spans="1:37"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5"/>
        <v>2</v>
      </c>
      <c r="Q70" s="33" t="str">
        <f t="shared" si="26"/>
        <v/>
      </c>
      <c r="R70" s="33">
        <f t="shared" si="27"/>
        <v>10</v>
      </c>
      <c r="S70" s="33" t="str">
        <f t="shared" si="28"/>
        <v>102_10</v>
      </c>
      <c r="T70" s="35" t="str">
        <f t="shared" si="29"/>
        <v>102PM</v>
      </c>
      <c r="U70" s="35" t="str">
        <f t="shared" si="30"/>
        <v>102PMNS</v>
      </c>
      <c r="V70" s="301">
        <f t="shared" si="31"/>
        <v>5</v>
      </c>
      <c r="W70" s="293" t="str">
        <f t="shared" si="32"/>
        <v/>
      </c>
      <c r="X70" s="293" t="str">
        <f t="shared" si="33"/>
        <v/>
      </c>
      <c r="Y70" s="293" t="str">
        <f t="shared" si="34"/>
        <v/>
      </c>
      <c r="Z70" s="293" t="str">
        <f t="shared" si="35"/>
        <v/>
      </c>
      <c r="AA70" s="293">
        <f t="shared" si="21"/>
        <v>0</v>
      </c>
      <c r="AB70" s="293">
        <f t="shared" si="22"/>
        <v>0</v>
      </c>
      <c r="AC70" s="293">
        <f t="shared" si="23"/>
        <v>0</v>
      </c>
      <c r="AD70" s="293">
        <f t="shared" si="36"/>
        <v>0</v>
      </c>
      <c r="AE70" s="293">
        <f>IF(ISBLANK(T70),AE69,IF(COUNTIF(T$2:T70,T70)&gt;1,AE69,1+MAX(AE69,0)))</f>
        <v>3</v>
      </c>
      <c r="AI70" s="42" t="str">
        <f t="shared" si="24"/>
        <v/>
      </c>
      <c r="AJ70">
        <f>SUM(AG$2:AG70)</f>
        <v>2</v>
      </c>
      <c r="AK70">
        <f>COUNTA(AF$2:AF70)</f>
        <v>3</v>
      </c>
    </row>
    <row r="71" spans="1:37"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5"/>
        <v>2</v>
      </c>
      <c r="Q71" s="33" t="str">
        <f t="shared" si="26"/>
        <v/>
      </c>
      <c r="R71" s="33">
        <f t="shared" si="27"/>
        <v>10</v>
      </c>
      <c r="S71" s="33" t="str">
        <f t="shared" si="28"/>
        <v>102_10</v>
      </c>
      <c r="T71" s="35" t="str">
        <f t="shared" si="29"/>
        <v>102PM</v>
      </c>
      <c r="U71" s="35" t="str">
        <f t="shared" si="30"/>
        <v>102PMNS</v>
      </c>
      <c r="V71" s="301">
        <f t="shared" si="31"/>
        <v>6</v>
      </c>
      <c r="W71" s="293" t="str">
        <f t="shared" si="32"/>
        <v/>
      </c>
      <c r="X71" s="293" t="str">
        <f t="shared" si="33"/>
        <v/>
      </c>
      <c r="Y71" s="293" t="str">
        <f t="shared" si="34"/>
        <v/>
      </c>
      <c r="Z71" s="293" t="str">
        <f t="shared" si="35"/>
        <v/>
      </c>
      <c r="AA71" s="293">
        <f t="shared" si="21"/>
        <v>0</v>
      </c>
      <c r="AB71" s="293">
        <f t="shared" si="22"/>
        <v>1</v>
      </c>
      <c r="AC71" s="293">
        <f t="shared" si="23"/>
        <v>0</v>
      </c>
      <c r="AD71" s="293">
        <f t="shared" si="36"/>
        <v>0</v>
      </c>
      <c r="AE71" s="293">
        <f>IF(ISBLANK(T71),AE70,IF(COUNTIF(T$2:T71,T71)&gt;1,AE70,1+MAX(AE70,0)))</f>
        <v>3</v>
      </c>
      <c r="AI71" s="42" t="str">
        <f t="shared" si="24"/>
        <v/>
      </c>
      <c r="AJ71">
        <f>SUM(AG$2:AG71)</f>
        <v>2</v>
      </c>
      <c r="AK71">
        <f>COUNTA(AF$2:AF71)</f>
        <v>3</v>
      </c>
    </row>
    <row r="72" spans="1:37"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5"/>
        <v>2</v>
      </c>
      <c r="Q72" s="33" t="str">
        <f t="shared" si="26"/>
        <v/>
      </c>
      <c r="R72" s="33">
        <f t="shared" si="27"/>
        <v>10</v>
      </c>
      <c r="S72" s="33" t="str">
        <f t="shared" si="28"/>
        <v>102_10</v>
      </c>
      <c r="T72" s="35" t="str">
        <f t="shared" si="29"/>
        <v>102PM</v>
      </c>
      <c r="U72" s="35" t="str">
        <f t="shared" si="30"/>
        <v>102PMEW</v>
      </c>
      <c r="V72" s="301">
        <f t="shared" si="31"/>
        <v>7</v>
      </c>
      <c r="W72" s="293" t="str">
        <f t="shared" si="32"/>
        <v/>
      </c>
      <c r="X72" s="293" t="str">
        <f t="shared" si="33"/>
        <v/>
      </c>
      <c r="Y72" s="293" t="str">
        <f t="shared" si="34"/>
        <v/>
      </c>
      <c r="Z72" s="293" t="str">
        <f t="shared" si="35"/>
        <v/>
      </c>
      <c r="AA72" s="293">
        <f t="shared" si="21"/>
        <v>0</v>
      </c>
      <c r="AB72" s="293">
        <f t="shared" si="22"/>
        <v>1</v>
      </c>
      <c r="AC72" s="293">
        <f t="shared" si="23"/>
        <v>0</v>
      </c>
      <c r="AD72" s="293">
        <f t="shared" si="36"/>
        <v>0</v>
      </c>
      <c r="AE72" s="293">
        <f>IF(ISBLANK(T72),AE71,IF(COUNTIF(T$2:T72,T72)&gt;1,AE71,1+MAX(AE71,0)))</f>
        <v>3</v>
      </c>
      <c r="AI72" s="42" t="str">
        <f t="shared" si="24"/>
        <v/>
      </c>
      <c r="AJ72">
        <f>SUM(AG$2:AG72)</f>
        <v>2</v>
      </c>
      <c r="AK72">
        <f>COUNTA(AF$2:AF72)</f>
        <v>3</v>
      </c>
    </row>
    <row r="73" spans="1:37"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5"/>
        <v>2</v>
      </c>
      <c r="Q73" s="33" t="str">
        <f t="shared" si="26"/>
        <v/>
      </c>
      <c r="R73" s="33">
        <f t="shared" si="27"/>
        <v>10</v>
      </c>
      <c r="S73" s="33" t="str">
        <f t="shared" si="28"/>
        <v>102_10</v>
      </c>
      <c r="T73" s="35" t="str">
        <f t="shared" si="29"/>
        <v>102PM</v>
      </c>
      <c r="U73" s="35" t="str">
        <f t="shared" si="30"/>
        <v>102PMEW</v>
      </c>
      <c r="V73" s="301">
        <f t="shared" si="31"/>
        <v>8</v>
      </c>
      <c r="W73" s="293" t="str">
        <f t="shared" si="32"/>
        <v/>
      </c>
      <c r="X73" s="293" t="str">
        <f t="shared" si="33"/>
        <v/>
      </c>
      <c r="Y73" s="293" t="str">
        <f t="shared" si="34"/>
        <v/>
      </c>
      <c r="Z73" s="293" t="str">
        <f t="shared" si="35"/>
        <v/>
      </c>
      <c r="AA73" s="293">
        <f t="shared" si="21"/>
        <v>0</v>
      </c>
      <c r="AB73" s="293">
        <f t="shared" si="22"/>
        <v>0</v>
      </c>
      <c r="AC73" s="293">
        <f t="shared" si="23"/>
        <v>0</v>
      </c>
      <c r="AD73" s="293">
        <f t="shared" si="36"/>
        <v>0</v>
      </c>
      <c r="AE73" s="293">
        <f>IF(ISBLANK(T73),AE72,IF(COUNTIF(T$2:T73,T73)&gt;1,AE72,1+MAX(AE72,0)))</f>
        <v>3</v>
      </c>
      <c r="AI73" s="42" t="str">
        <f t="shared" si="24"/>
        <v/>
      </c>
      <c r="AJ73">
        <f>SUM(AG$2:AG73)</f>
        <v>2</v>
      </c>
      <c r="AK73">
        <f>COUNTA(AF$2:AF73)</f>
        <v>3</v>
      </c>
    </row>
    <row r="74" spans="1:37"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5"/>
        <v>2</v>
      </c>
      <c r="Q74" s="33" t="str">
        <f t="shared" si="26"/>
        <v/>
      </c>
      <c r="R74" s="33">
        <f t="shared" si="27"/>
        <v>11</v>
      </c>
      <c r="S74" s="33" t="str">
        <f t="shared" si="28"/>
        <v>102_11</v>
      </c>
      <c r="T74" s="35" t="str">
        <f t="shared" si="29"/>
        <v>102PM</v>
      </c>
      <c r="U74" s="35" t="str">
        <f t="shared" si="30"/>
        <v>102PMNS</v>
      </c>
      <c r="V74" s="301">
        <f t="shared" si="31"/>
        <v>9</v>
      </c>
      <c r="W74" s="293" t="str">
        <f t="shared" si="32"/>
        <v/>
      </c>
      <c r="X74" s="293" t="str">
        <f t="shared" si="33"/>
        <v/>
      </c>
      <c r="Y74" s="293" t="str">
        <f t="shared" si="34"/>
        <v/>
      </c>
      <c r="Z74" s="293" t="str">
        <f t="shared" si="35"/>
        <v/>
      </c>
      <c r="AA74" s="293">
        <f t="shared" si="21"/>
        <v>0</v>
      </c>
      <c r="AB74" s="293">
        <f t="shared" si="22"/>
        <v>0</v>
      </c>
      <c r="AC74" s="293">
        <f t="shared" si="23"/>
        <v>0</v>
      </c>
      <c r="AD74" s="293">
        <f t="shared" si="36"/>
        <v>0</v>
      </c>
      <c r="AE74" s="293">
        <f>IF(ISBLANK(T74),AE73,IF(COUNTIF(T$2:T74,T74)&gt;1,AE73,1+MAX(AE73,0)))</f>
        <v>3</v>
      </c>
      <c r="AI74" s="42" t="str">
        <f t="shared" si="24"/>
        <v/>
      </c>
      <c r="AJ74">
        <f>SUM(AG$2:AG74)</f>
        <v>2</v>
      </c>
      <c r="AK74">
        <f>COUNTA(AF$2:AF74)</f>
        <v>3</v>
      </c>
    </row>
    <row r="75" spans="1:37"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5"/>
        <v>2</v>
      </c>
      <c r="Q75" s="33" t="str">
        <f t="shared" si="26"/>
        <v/>
      </c>
      <c r="R75" s="33">
        <f t="shared" si="27"/>
        <v>11</v>
      </c>
      <c r="S75" s="33" t="str">
        <f t="shared" si="28"/>
        <v>102_11</v>
      </c>
      <c r="T75" s="35" t="str">
        <f t="shared" si="29"/>
        <v>102PM</v>
      </c>
      <c r="U75" s="35" t="str">
        <f t="shared" si="30"/>
        <v>102PMNS</v>
      </c>
      <c r="V75" s="301">
        <f t="shared" si="31"/>
        <v>10</v>
      </c>
      <c r="W75" s="293" t="str">
        <f t="shared" si="32"/>
        <v/>
      </c>
      <c r="X75" s="293" t="str">
        <f t="shared" si="33"/>
        <v/>
      </c>
      <c r="Y75" s="293" t="str">
        <f t="shared" si="34"/>
        <v/>
      </c>
      <c r="Z75" s="293" t="str">
        <f t="shared" si="35"/>
        <v/>
      </c>
      <c r="AA75" s="293">
        <f t="shared" si="21"/>
        <v>0</v>
      </c>
      <c r="AB75" s="293">
        <f t="shared" si="22"/>
        <v>1</v>
      </c>
      <c r="AC75" s="293">
        <f t="shared" si="23"/>
        <v>0</v>
      </c>
      <c r="AD75" s="293">
        <f t="shared" si="36"/>
        <v>0</v>
      </c>
      <c r="AE75" s="293">
        <f>IF(ISBLANK(T75),AE74,IF(COUNTIF(T$2:T75,T75)&gt;1,AE74,1+MAX(AE74,0)))</f>
        <v>3</v>
      </c>
      <c r="AI75" s="42" t="str">
        <f t="shared" si="24"/>
        <v/>
      </c>
      <c r="AJ75">
        <f>SUM(AG$2:AG75)</f>
        <v>2</v>
      </c>
      <c r="AK75">
        <f>COUNTA(AF$2:AF75)</f>
        <v>3</v>
      </c>
    </row>
    <row r="76" spans="1:37"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5"/>
        <v>2</v>
      </c>
      <c r="Q76" s="33" t="str">
        <f t="shared" si="26"/>
        <v/>
      </c>
      <c r="R76" s="33">
        <f t="shared" si="27"/>
        <v>11</v>
      </c>
      <c r="S76" s="33" t="str">
        <f t="shared" si="28"/>
        <v>102_11</v>
      </c>
      <c r="T76" s="35" t="str">
        <f t="shared" si="29"/>
        <v>102PM</v>
      </c>
      <c r="U76" s="35" t="str">
        <f t="shared" si="30"/>
        <v>102PMEW</v>
      </c>
      <c r="V76" s="301">
        <f t="shared" si="31"/>
        <v>11</v>
      </c>
      <c r="W76" s="293" t="str">
        <f t="shared" si="32"/>
        <v/>
      </c>
      <c r="X76" s="293" t="str">
        <f t="shared" si="33"/>
        <v/>
      </c>
      <c r="Y76" s="293" t="str">
        <f t="shared" si="34"/>
        <v/>
      </c>
      <c r="Z76" s="293" t="str">
        <f t="shared" si="35"/>
        <v/>
      </c>
      <c r="AA76" s="293">
        <f t="shared" si="21"/>
        <v>0</v>
      </c>
      <c r="AB76" s="293">
        <f t="shared" si="22"/>
        <v>1</v>
      </c>
      <c r="AC76" s="293">
        <f t="shared" si="23"/>
        <v>0</v>
      </c>
      <c r="AD76" s="293">
        <f t="shared" si="36"/>
        <v>0</v>
      </c>
      <c r="AE76" s="293">
        <f>IF(ISBLANK(T76),AE75,IF(COUNTIF(T$2:T76,T76)&gt;1,AE75,1+MAX(AE75,0)))</f>
        <v>3</v>
      </c>
      <c r="AI76" s="42" t="str">
        <f t="shared" si="24"/>
        <v/>
      </c>
      <c r="AJ76">
        <f>SUM(AG$2:AG76)</f>
        <v>2</v>
      </c>
      <c r="AK76">
        <f>COUNTA(AF$2:AF76)</f>
        <v>3</v>
      </c>
    </row>
    <row r="77" spans="1:37"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5"/>
        <v>2</v>
      </c>
      <c r="Q77" s="33" t="str">
        <f t="shared" si="26"/>
        <v/>
      </c>
      <c r="R77" s="33">
        <f t="shared" si="27"/>
        <v>11</v>
      </c>
      <c r="S77" s="33" t="str">
        <f t="shared" si="28"/>
        <v>102_11</v>
      </c>
      <c r="T77" s="35" t="str">
        <f t="shared" si="29"/>
        <v>102PM</v>
      </c>
      <c r="U77" s="35" t="str">
        <f t="shared" si="30"/>
        <v>102PMEW</v>
      </c>
      <c r="V77" s="301">
        <f t="shared" si="31"/>
        <v>12</v>
      </c>
      <c r="W77" s="293" t="str">
        <f t="shared" si="32"/>
        <v/>
      </c>
      <c r="X77" s="293" t="str">
        <f t="shared" si="33"/>
        <v/>
      </c>
      <c r="Y77" s="293" t="str">
        <f t="shared" si="34"/>
        <v/>
      </c>
      <c r="Z77" s="293" t="str">
        <f t="shared" si="35"/>
        <v/>
      </c>
      <c r="AA77" s="293">
        <f t="shared" si="21"/>
        <v>0</v>
      </c>
      <c r="AB77" s="293">
        <f t="shared" si="22"/>
        <v>0</v>
      </c>
      <c r="AC77" s="293">
        <f t="shared" si="23"/>
        <v>0</v>
      </c>
      <c r="AD77" s="293">
        <f t="shared" si="36"/>
        <v>0</v>
      </c>
      <c r="AE77" s="293">
        <f>IF(ISBLANK(T77),AE76,IF(COUNTIF(T$2:T77,T77)&gt;1,AE76,1+MAX(AE76,0)))</f>
        <v>3</v>
      </c>
      <c r="AI77" s="42" t="str">
        <f t="shared" si="24"/>
        <v/>
      </c>
      <c r="AJ77">
        <f>SUM(AG$2:AG77)</f>
        <v>2</v>
      </c>
      <c r="AK77">
        <f>COUNTA(AF$2:AF77)</f>
        <v>3</v>
      </c>
    </row>
    <row r="78" spans="1:37"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5"/>
        <v>2</v>
      </c>
      <c r="Q78" s="33" t="str">
        <f t="shared" si="26"/>
        <v/>
      </c>
      <c r="R78" s="33">
        <f t="shared" si="27"/>
        <v>12</v>
      </c>
      <c r="S78" s="33" t="str">
        <f t="shared" si="28"/>
        <v>102_12</v>
      </c>
      <c r="T78" s="35" t="str">
        <f t="shared" si="29"/>
        <v>102PM</v>
      </c>
      <c r="U78" s="35" t="str">
        <f t="shared" si="30"/>
        <v>102PMNS</v>
      </c>
      <c r="V78" s="301">
        <f t="shared" si="31"/>
        <v>13</v>
      </c>
      <c r="W78" s="293" t="str">
        <f t="shared" si="32"/>
        <v/>
      </c>
      <c r="X78" s="293" t="str">
        <f t="shared" si="33"/>
        <v/>
      </c>
      <c r="Y78" s="293" t="str">
        <f t="shared" si="34"/>
        <v/>
      </c>
      <c r="Z78" s="293" t="str">
        <f t="shared" si="35"/>
        <v/>
      </c>
      <c r="AA78" s="293">
        <f t="shared" si="21"/>
        <v>0</v>
      </c>
      <c r="AB78" s="293">
        <f t="shared" si="22"/>
        <v>0</v>
      </c>
      <c r="AC78" s="293">
        <f t="shared" si="23"/>
        <v>0</v>
      </c>
      <c r="AD78" s="293">
        <f t="shared" si="36"/>
        <v>0</v>
      </c>
      <c r="AE78" s="293">
        <f>IF(ISBLANK(T78),AE77,IF(COUNTIF(T$2:T78,T78)&gt;1,AE77,1+MAX(AE77,0)))</f>
        <v>3</v>
      </c>
      <c r="AI78" s="42" t="str">
        <f t="shared" si="24"/>
        <v/>
      </c>
      <c r="AJ78">
        <f>SUM(AG$2:AG78)</f>
        <v>2</v>
      </c>
      <c r="AK78">
        <f>COUNTA(AF$2:AF78)</f>
        <v>3</v>
      </c>
    </row>
    <row r="79" spans="1:37"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5"/>
        <v>2</v>
      </c>
      <c r="Q79" s="33" t="str">
        <f t="shared" si="26"/>
        <v/>
      </c>
      <c r="R79" s="33">
        <f t="shared" si="27"/>
        <v>12</v>
      </c>
      <c r="S79" s="33" t="str">
        <f t="shared" si="28"/>
        <v>102_12</v>
      </c>
      <c r="T79" s="35" t="str">
        <f t="shared" si="29"/>
        <v>102PM</v>
      </c>
      <c r="U79" s="35" t="str">
        <f t="shared" si="30"/>
        <v>102PMNS</v>
      </c>
      <c r="V79" s="301">
        <f t="shared" si="31"/>
        <v>14</v>
      </c>
      <c r="W79" s="293" t="str">
        <f t="shared" si="32"/>
        <v/>
      </c>
      <c r="X79" s="293" t="str">
        <f t="shared" si="33"/>
        <v/>
      </c>
      <c r="Y79" s="293" t="str">
        <f t="shared" si="34"/>
        <v/>
      </c>
      <c r="Z79" s="293" t="str">
        <f t="shared" si="35"/>
        <v/>
      </c>
      <c r="AA79" s="293">
        <f t="shared" si="21"/>
        <v>0</v>
      </c>
      <c r="AB79" s="293">
        <f t="shared" si="22"/>
        <v>1</v>
      </c>
      <c r="AC79" s="293">
        <f t="shared" si="23"/>
        <v>0</v>
      </c>
      <c r="AD79" s="293">
        <f t="shared" si="36"/>
        <v>0</v>
      </c>
      <c r="AE79" s="293">
        <f>IF(ISBLANK(T79),AE78,IF(COUNTIF(T$2:T79,T79)&gt;1,AE78,1+MAX(AE78,0)))</f>
        <v>3</v>
      </c>
      <c r="AI79" s="42" t="str">
        <f t="shared" si="24"/>
        <v/>
      </c>
      <c r="AJ79">
        <f>SUM(AG$2:AG79)</f>
        <v>2</v>
      </c>
      <c r="AK79">
        <f>COUNTA(AF$2:AF79)</f>
        <v>3</v>
      </c>
    </row>
    <row r="80" spans="1:37"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5"/>
        <v>2</v>
      </c>
      <c r="Q80" s="33" t="str">
        <f t="shared" si="26"/>
        <v/>
      </c>
      <c r="R80" s="33">
        <f t="shared" si="27"/>
        <v>12</v>
      </c>
      <c r="S80" s="33" t="str">
        <f t="shared" si="28"/>
        <v>102_12</v>
      </c>
      <c r="T80" s="35" t="str">
        <f t="shared" si="29"/>
        <v>102PM</v>
      </c>
      <c r="U80" s="35" t="str">
        <f t="shared" si="30"/>
        <v>102PMEW</v>
      </c>
      <c r="V80" s="301">
        <f t="shared" si="31"/>
        <v>15</v>
      </c>
      <c r="W80" s="293" t="str">
        <f t="shared" si="32"/>
        <v/>
      </c>
      <c r="X80" s="293" t="str">
        <f t="shared" si="33"/>
        <v/>
      </c>
      <c r="Y80" s="293" t="str">
        <f t="shared" si="34"/>
        <v/>
      </c>
      <c r="Z80" s="293" t="str">
        <f t="shared" si="35"/>
        <v/>
      </c>
      <c r="AA80" s="293">
        <f t="shared" si="21"/>
        <v>0</v>
      </c>
      <c r="AB80" s="293">
        <f t="shared" si="22"/>
        <v>1</v>
      </c>
      <c r="AC80" s="293">
        <f t="shared" si="23"/>
        <v>0</v>
      </c>
      <c r="AD80" s="293">
        <f t="shared" si="36"/>
        <v>0</v>
      </c>
      <c r="AE80" s="293">
        <f>IF(ISBLANK(T80),AE79,IF(COUNTIF(T$2:T80,T80)&gt;1,AE79,1+MAX(AE79,0)))</f>
        <v>3</v>
      </c>
      <c r="AI80" s="42" t="str">
        <f t="shared" si="24"/>
        <v/>
      </c>
      <c r="AJ80">
        <f>SUM(AG$2:AG80)</f>
        <v>2</v>
      </c>
      <c r="AK80">
        <f>COUNTA(AF$2:AF80)</f>
        <v>3</v>
      </c>
    </row>
    <row r="81" spans="1:42"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5"/>
        <v>2</v>
      </c>
      <c r="Q81" s="33" t="str">
        <f t="shared" si="26"/>
        <v/>
      </c>
      <c r="R81" s="33">
        <f t="shared" si="27"/>
        <v>12</v>
      </c>
      <c r="S81" s="33" t="str">
        <f t="shared" si="28"/>
        <v>102_12</v>
      </c>
      <c r="T81" s="35" t="str">
        <f t="shared" si="29"/>
        <v>102PM</v>
      </c>
      <c r="U81" s="35" t="str">
        <f t="shared" si="30"/>
        <v>102PMEW</v>
      </c>
      <c r="V81" s="301">
        <f t="shared" si="31"/>
        <v>16</v>
      </c>
      <c r="W81" s="293" t="str">
        <f t="shared" si="32"/>
        <v/>
      </c>
      <c r="X81" s="293" t="str">
        <f t="shared" si="33"/>
        <v/>
      </c>
      <c r="Y81" s="293" t="str">
        <f t="shared" si="34"/>
        <v/>
      </c>
      <c r="Z81" s="293" t="str">
        <f t="shared" si="35"/>
        <v/>
      </c>
      <c r="AA81" s="293">
        <f t="shared" si="21"/>
        <v>0</v>
      </c>
      <c r="AB81" s="293">
        <f t="shared" si="22"/>
        <v>0</v>
      </c>
      <c r="AC81" s="293">
        <f t="shared" si="23"/>
        <v>0</v>
      </c>
      <c r="AD81" s="293">
        <f t="shared" si="36"/>
        <v>0</v>
      </c>
      <c r="AE81" s="293">
        <f>IF(ISBLANK(T81),AE80,IF(COUNTIF(T$2:T81,T81)&gt;1,AE80,1+MAX(AE80,0)))</f>
        <v>3</v>
      </c>
      <c r="AI81" s="42" t="str">
        <f t="shared" si="24"/>
        <v/>
      </c>
      <c r="AJ81">
        <f>SUM(AG$2:AG81)</f>
        <v>2</v>
      </c>
      <c r="AK81">
        <f>COUNTA(AF$2:AF81)</f>
        <v>3</v>
      </c>
    </row>
    <row r="82" spans="1:42"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5"/>
        <v>2</v>
      </c>
      <c r="Q82" s="33" t="str">
        <f t="shared" si="26"/>
        <v/>
      </c>
      <c r="R82" s="33">
        <f t="shared" si="27"/>
        <v>9</v>
      </c>
      <c r="S82" s="33" t="str">
        <f t="shared" si="28"/>
        <v>102_9</v>
      </c>
      <c r="T82" s="35" t="str">
        <f t="shared" si="29"/>
        <v>102PM</v>
      </c>
      <c r="U82" s="35" t="str">
        <f t="shared" si="30"/>
        <v>102PMNS</v>
      </c>
      <c r="V82" s="301">
        <f t="shared" si="31"/>
        <v>1</v>
      </c>
      <c r="W82" s="293" t="str">
        <f t="shared" si="32"/>
        <v/>
      </c>
      <c r="X82" s="293" t="str">
        <f t="shared" si="33"/>
        <v/>
      </c>
      <c r="Y82" s="293" t="str">
        <f t="shared" si="34"/>
        <v/>
      </c>
      <c r="Z82" s="293" t="str">
        <f t="shared" si="35"/>
        <v/>
      </c>
      <c r="AA82" s="293">
        <f t="shared" si="21"/>
        <v>0</v>
      </c>
      <c r="AB82" s="293">
        <f t="shared" si="22"/>
        <v>0</v>
      </c>
      <c r="AC82" s="293">
        <f t="shared" si="23"/>
        <v>0</v>
      </c>
      <c r="AD82" s="293">
        <f t="shared" si="36"/>
        <v>0</v>
      </c>
      <c r="AE82" s="293">
        <f>IF(ISBLANK(T82),AE81,IF(COUNTIF(T$2:T82,T82)&gt;1,AE81,1+MAX(AE81,0)))</f>
        <v>3</v>
      </c>
      <c r="AI82" s="42" t="str">
        <f t="shared" si="24"/>
        <v/>
      </c>
      <c r="AJ82">
        <f>SUM(AG$2:AG82)</f>
        <v>2</v>
      </c>
      <c r="AK82">
        <f>COUNTA(AF$2:AF82)</f>
        <v>3</v>
      </c>
      <c r="AL82">
        <f>ABS(H82-Data!H66)</f>
        <v>7</v>
      </c>
      <c r="AM82">
        <f>ABS(I82-Data!I66)</f>
        <v>6</v>
      </c>
      <c r="AN82">
        <f>ABS(J82-Data!J66)</f>
        <v>1</v>
      </c>
      <c r="AO82">
        <f>ABS(K82-Data!K66)</f>
        <v>0</v>
      </c>
      <c r="AP82">
        <f>ABS(L82-Data!L66)</f>
        <v>2</v>
      </c>
    </row>
    <row r="83" spans="1:42"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5"/>
        <v>2</v>
      </c>
      <c r="Q83" s="33" t="str">
        <f t="shared" si="26"/>
        <v/>
      </c>
      <c r="R83" s="33">
        <f t="shared" si="27"/>
        <v>9</v>
      </c>
      <c r="S83" s="33" t="str">
        <f t="shared" si="28"/>
        <v>102_9</v>
      </c>
      <c r="T83" s="35" t="str">
        <f t="shared" si="29"/>
        <v>102PM</v>
      </c>
      <c r="U83" s="35" t="str">
        <f t="shared" si="30"/>
        <v>102PMNS</v>
      </c>
      <c r="V83" s="301">
        <f t="shared" si="31"/>
        <v>2</v>
      </c>
      <c r="W83" s="293" t="str">
        <f t="shared" si="32"/>
        <v/>
      </c>
      <c r="X83" s="293" t="str">
        <f t="shared" si="33"/>
        <v/>
      </c>
      <c r="Y83" s="293" t="str">
        <f t="shared" si="34"/>
        <v/>
      </c>
      <c r="Z83" s="293" t="str">
        <f t="shared" si="35"/>
        <v/>
      </c>
      <c r="AA83" s="293">
        <f t="shared" si="21"/>
        <v>0</v>
      </c>
      <c r="AB83" s="293">
        <f t="shared" si="22"/>
        <v>1</v>
      </c>
      <c r="AC83" s="293">
        <f t="shared" si="23"/>
        <v>0</v>
      </c>
      <c r="AD83" s="293">
        <f t="shared" si="36"/>
        <v>0</v>
      </c>
      <c r="AE83" s="293">
        <f>IF(ISBLANK(T83),AE82,IF(COUNTIF(T$2:T83,T83)&gt;1,AE82,1+MAX(AE82,0)))</f>
        <v>3</v>
      </c>
      <c r="AI83" s="42" t="str">
        <f t="shared" si="24"/>
        <v/>
      </c>
      <c r="AJ83">
        <f>SUM(AG$2:AG83)</f>
        <v>2</v>
      </c>
      <c r="AK83">
        <f>COUNTA(AF$2:AF83)</f>
        <v>3</v>
      </c>
      <c r="AL83">
        <f>ABS(H83-Data!H67)</f>
        <v>2</v>
      </c>
      <c r="AM83">
        <f>ABS(I83-Data!I67)</f>
        <v>1</v>
      </c>
      <c r="AN83">
        <f>ABS(J83-Data!J67)</f>
        <v>0</v>
      </c>
      <c r="AO83">
        <f>ABS(K83-Data!K67)</f>
        <v>0</v>
      </c>
      <c r="AP83">
        <f>ABS(L83-Data!L67)</f>
        <v>2</v>
      </c>
    </row>
    <row r="84" spans="1:42"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5"/>
        <v>2</v>
      </c>
      <c r="Q84" s="33" t="str">
        <f t="shared" si="26"/>
        <v/>
      </c>
      <c r="R84" s="33">
        <f t="shared" si="27"/>
        <v>9</v>
      </c>
      <c r="S84" s="33" t="str">
        <f t="shared" si="28"/>
        <v>102_9</v>
      </c>
      <c r="T84" s="35" t="str">
        <f t="shared" si="29"/>
        <v>102PM</v>
      </c>
      <c r="U84" s="35" t="str">
        <f t="shared" si="30"/>
        <v>102PMEW</v>
      </c>
      <c r="V84" s="301">
        <f t="shared" si="31"/>
        <v>3</v>
      </c>
      <c r="W84" s="293" t="str">
        <f t="shared" si="32"/>
        <v/>
      </c>
      <c r="X84" s="293" t="str">
        <f t="shared" si="33"/>
        <v/>
      </c>
      <c r="Y84" s="293" t="str">
        <f t="shared" si="34"/>
        <v/>
      </c>
      <c r="Z84" s="293" t="str">
        <f t="shared" si="35"/>
        <v/>
      </c>
      <c r="AA84" s="293">
        <f t="shared" si="21"/>
        <v>0</v>
      </c>
      <c r="AB84" s="293">
        <f t="shared" si="22"/>
        <v>1</v>
      </c>
      <c r="AC84" s="293">
        <f t="shared" si="23"/>
        <v>0</v>
      </c>
      <c r="AD84" s="293">
        <f t="shared" si="36"/>
        <v>0</v>
      </c>
      <c r="AE84" s="293">
        <f>IF(ISBLANK(T84),AE83,IF(COUNTIF(T$2:T84,T84)&gt;1,AE83,1+MAX(AE83,0)))</f>
        <v>3</v>
      </c>
      <c r="AI84" s="42" t="str">
        <f t="shared" si="24"/>
        <v/>
      </c>
      <c r="AJ84">
        <f>SUM(AG$2:AG84)</f>
        <v>2</v>
      </c>
      <c r="AK84">
        <f>COUNTA(AF$2:AF84)</f>
        <v>3</v>
      </c>
      <c r="AL84">
        <f>ABS(H84-Data!H68)</f>
        <v>2</v>
      </c>
      <c r="AM84">
        <f>ABS(I84-Data!I68)</f>
        <v>0</v>
      </c>
      <c r="AN84">
        <f>ABS(J84-Data!J68)</f>
        <v>2</v>
      </c>
      <c r="AO84">
        <f>ABS(K84-Data!K68)</f>
        <v>0</v>
      </c>
      <c r="AP84">
        <f>ABS(L84-Data!L68)</f>
        <v>0</v>
      </c>
    </row>
    <row r="85" spans="1:42"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5"/>
        <v>2</v>
      </c>
      <c r="Q85" s="33" t="str">
        <f t="shared" si="26"/>
        <v/>
      </c>
      <c r="R85" s="33">
        <f t="shared" si="27"/>
        <v>9</v>
      </c>
      <c r="S85" s="33" t="str">
        <f t="shared" si="28"/>
        <v>102_9</v>
      </c>
      <c r="T85" s="35" t="str">
        <f t="shared" si="29"/>
        <v>102PM</v>
      </c>
      <c r="U85" s="35" t="str">
        <f t="shared" si="30"/>
        <v>102PMEW</v>
      </c>
      <c r="V85" s="301">
        <f t="shared" si="31"/>
        <v>4</v>
      </c>
      <c r="W85" s="293" t="str">
        <f t="shared" si="32"/>
        <v/>
      </c>
      <c r="X85" s="293" t="str">
        <f t="shared" si="33"/>
        <v/>
      </c>
      <c r="Y85" s="293" t="str">
        <f t="shared" si="34"/>
        <v/>
      </c>
      <c r="Z85" s="293" t="str">
        <f t="shared" si="35"/>
        <v/>
      </c>
      <c r="AA85" s="293">
        <f t="shared" si="21"/>
        <v>0</v>
      </c>
      <c r="AB85" s="293">
        <f t="shared" si="22"/>
        <v>0</v>
      </c>
      <c r="AC85" s="293">
        <f t="shared" si="23"/>
        <v>0</v>
      </c>
      <c r="AD85" s="293">
        <f t="shared" si="36"/>
        <v>0</v>
      </c>
      <c r="AE85" s="293">
        <f>IF(ISBLANK(T85),AE84,IF(COUNTIF(T$2:T85,T85)&gt;1,AE84,1+MAX(AE84,0)))</f>
        <v>3</v>
      </c>
      <c r="AI85" s="42" t="str">
        <f t="shared" si="24"/>
        <v/>
      </c>
      <c r="AJ85">
        <f>SUM(AG$2:AG85)</f>
        <v>2</v>
      </c>
      <c r="AK85">
        <f>COUNTA(AF$2:AF85)</f>
        <v>3</v>
      </c>
      <c r="AL85">
        <f>ABS(H85-Data!H69)</f>
        <v>1</v>
      </c>
      <c r="AM85">
        <f>ABS(I85-Data!I69)</f>
        <v>0</v>
      </c>
      <c r="AN85">
        <f>ABS(J85-Data!J69)</f>
        <v>1</v>
      </c>
      <c r="AO85">
        <f>ABS(K85-Data!K69)</f>
        <v>0</v>
      </c>
      <c r="AP85">
        <f>ABS(L85-Data!L69)</f>
        <v>0</v>
      </c>
    </row>
    <row r="86" spans="1:42"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5"/>
        <v>2</v>
      </c>
      <c r="Q86" s="33" t="str">
        <f t="shared" si="26"/>
        <v/>
      </c>
      <c r="R86" s="33">
        <f t="shared" si="27"/>
        <v>10</v>
      </c>
      <c r="S86" s="33" t="str">
        <f t="shared" si="28"/>
        <v>102_10</v>
      </c>
      <c r="T86" s="35" t="str">
        <f t="shared" si="29"/>
        <v>102PM</v>
      </c>
      <c r="U86" s="35" t="str">
        <f t="shared" si="30"/>
        <v>102PMNS</v>
      </c>
      <c r="V86" s="301">
        <f t="shared" si="31"/>
        <v>5</v>
      </c>
      <c r="W86" s="293" t="str">
        <f t="shared" si="32"/>
        <v/>
      </c>
      <c r="X86" s="293" t="str">
        <f t="shared" si="33"/>
        <v/>
      </c>
      <c r="Y86" s="293" t="str">
        <f t="shared" si="34"/>
        <v/>
      </c>
      <c r="Z86" s="293" t="str">
        <f t="shared" si="35"/>
        <v/>
      </c>
      <c r="AA86" s="293">
        <f t="shared" si="21"/>
        <v>0</v>
      </c>
      <c r="AB86" s="293">
        <f t="shared" si="22"/>
        <v>0</v>
      </c>
      <c r="AC86" s="293">
        <f t="shared" si="23"/>
        <v>0</v>
      </c>
      <c r="AD86" s="293">
        <f t="shared" si="36"/>
        <v>0</v>
      </c>
      <c r="AE86" s="293">
        <f>IF(ISBLANK(T86),AE85,IF(COUNTIF(T$2:T86,T86)&gt;1,AE85,1+MAX(AE85,0)))</f>
        <v>3</v>
      </c>
      <c r="AI86" s="42" t="str">
        <f t="shared" si="24"/>
        <v/>
      </c>
      <c r="AJ86">
        <f>SUM(AG$2:AG86)</f>
        <v>2</v>
      </c>
      <c r="AK86">
        <f>COUNTA(AF$2:AF86)</f>
        <v>3</v>
      </c>
      <c r="AL86">
        <f>ABS(H86-Data!H70)</f>
        <v>1</v>
      </c>
      <c r="AM86">
        <f>ABS(I86-Data!I70)</f>
        <v>0</v>
      </c>
      <c r="AN86">
        <f>ABS(J86-Data!J70)</f>
        <v>1</v>
      </c>
      <c r="AO86">
        <f>ABS(K86-Data!K70)</f>
        <v>1</v>
      </c>
      <c r="AP86">
        <f>ABS(L86-Data!L70)</f>
        <v>1</v>
      </c>
    </row>
    <row r="87" spans="1:42"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5"/>
        <v>2</v>
      </c>
      <c r="Q87" s="33" t="str">
        <f t="shared" si="26"/>
        <v/>
      </c>
      <c r="R87" s="33">
        <f t="shared" si="27"/>
        <v>10</v>
      </c>
      <c r="S87" s="33" t="str">
        <f t="shared" si="28"/>
        <v>102_10</v>
      </c>
      <c r="T87" s="35" t="str">
        <f t="shared" si="29"/>
        <v>102PM</v>
      </c>
      <c r="U87" s="35" t="str">
        <f t="shared" si="30"/>
        <v>102PMNS</v>
      </c>
      <c r="V87" s="301">
        <f t="shared" si="31"/>
        <v>6</v>
      </c>
      <c r="W87" s="293" t="str">
        <f t="shared" si="32"/>
        <v/>
      </c>
      <c r="X87" s="293" t="str">
        <f t="shared" si="33"/>
        <v/>
      </c>
      <c r="Y87" s="293" t="str">
        <f t="shared" si="34"/>
        <v/>
      </c>
      <c r="Z87" s="293" t="str">
        <f t="shared" si="35"/>
        <v/>
      </c>
      <c r="AA87" s="293">
        <f t="shared" si="21"/>
        <v>0</v>
      </c>
      <c r="AB87" s="293">
        <f t="shared" si="22"/>
        <v>1</v>
      </c>
      <c r="AC87" s="293">
        <f t="shared" si="23"/>
        <v>0</v>
      </c>
      <c r="AD87" s="293">
        <f t="shared" si="36"/>
        <v>0</v>
      </c>
      <c r="AE87" s="293">
        <f>IF(ISBLANK(T87),AE86,IF(COUNTIF(T$2:T87,T87)&gt;1,AE86,1+MAX(AE86,0)))</f>
        <v>3</v>
      </c>
      <c r="AI87" s="42" t="str">
        <f t="shared" si="24"/>
        <v/>
      </c>
      <c r="AJ87">
        <f>SUM(AG$2:AG87)</f>
        <v>2</v>
      </c>
      <c r="AK87">
        <f>COUNTA(AF$2:AF87)</f>
        <v>3</v>
      </c>
      <c r="AL87">
        <f>ABS(H87-Data!H71)</f>
        <v>0</v>
      </c>
      <c r="AM87">
        <f>ABS(I87-Data!I71)</f>
        <v>0</v>
      </c>
      <c r="AN87">
        <f>ABS(J87-Data!J71)</f>
        <v>1</v>
      </c>
      <c r="AO87">
        <f>ABS(K87-Data!K71)</f>
        <v>0</v>
      </c>
      <c r="AP87">
        <f>ABS(L87-Data!L71)</f>
        <v>1</v>
      </c>
    </row>
    <row r="88" spans="1:42"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5"/>
        <v>2</v>
      </c>
      <c r="Q88" s="33" t="str">
        <f t="shared" si="26"/>
        <v/>
      </c>
      <c r="R88" s="33">
        <f t="shared" si="27"/>
        <v>10</v>
      </c>
      <c r="S88" s="33" t="str">
        <f t="shared" si="28"/>
        <v>102_10</v>
      </c>
      <c r="T88" s="35" t="str">
        <f t="shared" si="29"/>
        <v>102PM</v>
      </c>
      <c r="U88" s="35" t="str">
        <f t="shared" si="30"/>
        <v>102PMEW</v>
      </c>
      <c r="V88" s="301">
        <f t="shared" si="31"/>
        <v>7</v>
      </c>
      <c r="W88" s="293" t="str">
        <f t="shared" si="32"/>
        <v/>
      </c>
      <c r="X88" s="293" t="str">
        <f t="shared" si="33"/>
        <v/>
      </c>
      <c r="Y88" s="293" t="str">
        <f t="shared" si="34"/>
        <v/>
      </c>
      <c r="Z88" s="293" t="str">
        <f t="shared" si="35"/>
        <v/>
      </c>
      <c r="AA88" s="293">
        <f t="shared" si="21"/>
        <v>0</v>
      </c>
      <c r="AB88" s="293">
        <f t="shared" si="22"/>
        <v>1</v>
      </c>
      <c r="AC88" s="293">
        <f t="shared" si="23"/>
        <v>0</v>
      </c>
      <c r="AD88" s="293">
        <f t="shared" si="36"/>
        <v>0</v>
      </c>
      <c r="AE88" s="293">
        <f>IF(ISBLANK(T88),AE87,IF(COUNTIF(T$2:T88,T88)&gt;1,AE87,1+MAX(AE87,0)))</f>
        <v>3</v>
      </c>
      <c r="AI88" s="42" t="str">
        <f t="shared" si="24"/>
        <v/>
      </c>
      <c r="AJ88">
        <f>SUM(AG$2:AG88)</f>
        <v>2</v>
      </c>
      <c r="AK88">
        <f>COUNTA(AF$2:AF88)</f>
        <v>3</v>
      </c>
      <c r="AL88">
        <f>ABS(H88-Data!H72)</f>
        <v>1</v>
      </c>
      <c r="AM88">
        <f>ABS(I88-Data!I72)</f>
        <v>1</v>
      </c>
      <c r="AN88">
        <f>ABS(J88-Data!J72)</f>
        <v>2</v>
      </c>
      <c r="AO88">
        <f>ABS(K88-Data!K72)</f>
        <v>0</v>
      </c>
      <c r="AP88">
        <f>ABS(L88-Data!L72)</f>
        <v>2</v>
      </c>
    </row>
    <row r="89" spans="1:42"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5"/>
        <v>2</v>
      </c>
      <c r="Q89" s="33" t="str">
        <f t="shared" si="26"/>
        <v/>
      </c>
      <c r="R89" s="33">
        <f t="shared" si="27"/>
        <v>10</v>
      </c>
      <c r="S89" s="33" t="str">
        <f t="shared" si="28"/>
        <v>102_10</v>
      </c>
      <c r="T89" s="35" t="str">
        <f t="shared" si="29"/>
        <v>102PM</v>
      </c>
      <c r="U89" s="35" t="str">
        <f t="shared" si="30"/>
        <v>102PMEW</v>
      </c>
      <c r="V89" s="301">
        <f t="shared" si="31"/>
        <v>8</v>
      </c>
      <c r="W89" s="293" t="str">
        <f t="shared" si="32"/>
        <v/>
      </c>
      <c r="X89" s="293" t="str">
        <f t="shared" si="33"/>
        <v/>
      </c>
      <c r="Y89" s="293" t="str">
        <f t="shared" si="34"/>
        <v/>
      </c>
      <c r="Z89" s="293" t="str">
        <f t="shared" si="35"/>
        <v/>
      </c>
      <c r="AA89" s="293">
        <f t="shared" si="21"/>
        <v>0</v>
      </c>
      <c r="AB89" s="293">
        <f t="shared" si="22"/>
        <v>0</v>
      </c>
      <c r="AC89" s="293">
        <f t="shared" si="23"/>
        <v>0</v>
      </c>
      <c r="AD89" s="293">
        <f t="shared" si="36"/>
        <v>0</v>
      </c>
      <c r="AE89" s="293">
        <f>IF(ISBLANK(T89),AE88,IF(COUNTIF(T$2:T89,T89)&gt;1,AE88,1+MAX(AE88,0)))</f>
        <v>3</v>
      </c>
      <c r="AI89" s="42" t="str">
        <f t="shared" si="24"/>
        <v/>
      </c>
      <c r="AJ89">
        <f>SUM(AG$2:AG89)</f>
        <v>2</v>
      </c>
      <c r="AK89">
        <f>COUNTA(AF$2:AF89)</f>
        <v>3</v>
      </c>
      <c r="AL89">
        <f>ABS(H89-Data!H73)</f>
        <v>1</v>
      </c>
      <c r="AM89">
        <f>ABS(I89-Data!I73)</f>
        <v>0</v>
      </c>
      <c r="AN89">
        <f>ABS(J89-Data!J73)</f>
        <v>1</v>
      </c>
      <c r="AO89">
        <f>ABS(K89-Data!K73)</f>
        <v>0</v>
      </c>
      <c r="AP89">
        <f>ABS(L89-Data!L73)</f>
        <v>0</v>
      </c>
    </row>
    <row r="90" spans="1:42"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5"/>
        <v>2</v>
      </c>
      <c r="Q90" s="33" t="str">
        <f t="shared" si="26"/>
        <v/>
      </c>
      <c r="R90" s="33">
        <f t="shared" si="27"/>
        <v>11</v>
      </c>
      <c r="S90" s="33" t="str">
        <f t="shared" si="28"/>
        <v>102_11</v>
      </c>
      <c r="T90" s="35" t="str">
        <f t="shared" si="29"/>
        <v>102PM</v>
      </c>
      <c r="U90" s="35" t="str">
        <f t="shared" si="30"/>
        <v>102PMNS</v>
      </c>
      <c r="V90" s="301">
        <f t="shared" si="31"/>
        <v>9</v>
      </c>
      <c r="W90" s="293" t="str">
        <f t="shared" si="32"/>
        <v/>
      </c>
      <c r="X90" s="293" t="str">
        <f t="shared" si="33"/>
        <v/>
      </c>
      <c r="Y90" s="293" t="str">
        <f t="shared" si="34"/>
        <v/>
      </c>
      <c r="Z90" s="293" t="str">
        <f t="shared" si="35"/>
        <v/>
      </c>
      <c r="AA90" s="293">
        <f t="shared" si="21"/>
        <v>0</v>
      </c>
      <c r="AB90" s="293">
        <f t="shared" si="22"/>
        <v>0</v>
      </c>
      <c r="AC90" s="293">
        <f t="shared" si="23"/>
        <v>0</v>
      </c>
      <c r="AD90" s="293">
        <f t="shared" si="36"/>
        <v>0</v>
      </c>
      <c r="AE90" s="293">
        <f>IF(ISBLANK(T90),AE89,IF(COUNTIF(T$2:T90,T90)&gt;1,AE89,1+MAX(AE89,0)))</f>
        <v>3</v>
      </c>
      <c r="AI90" s="42" t="str">
        <f t="shared" si="24"/>
        <v/>
      </c>
      <c r="AJ90">
        <f>SUM(AG$2:AG90)</f>
        <v>2</v>
      </c>
      <c r="AK90">
        <f>COUNTA(AF$2:AF90)</f>
        <v>3</v>
      </c>
      <c r="AL90">
        <f>ABS(H90-Data!H74)</f>
        <v>1</v>
      </c>
      <c r="AM90">
        <f>ABS(I90-Data!I74)</f>
        <v>0</v>
      </c>
      <c r="AN90">
        <f>ABS(J90-Data!J74)</f>
        <v>3</v>
      </c>
      <c r="AO90">
        <f>ABS(K90-Data!K74)</f>
        <v>1</v>
      </c>
      <c r="AP90">
        <f>ABS(L90-Data!L74)</f>
        <v>1</v>
      </c>
    </row>
    <row r="91" spans="1:42"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5"/>
        <v>2</v>
      </c>
      <c r="Q91" s="33" t="str">
        <f t="shared" si="26"/>
        <v/>
      </c>
      <c r="R91" s="33">
        <f t="shared" si="27"/>
        <v>11</v>
      </c>
      <c r="S91" s="33" t="str">
        <f t="shared" si="28"/>
        <v>102_11</v>
      </c>
      <c r="T91" s="35" t="str">
        <f t="shared" si="29"/>
        <v>102PM</v>
      </c>
      <c r="U91" s="35" t="str">
        <f t="shared" si="30"/>
        <v>102PMNS</v>
      </c>
      <c r="V91" s="301">
        <f t="shared" si="31"/>
        <v>10</v>
      </c>
      <c r="W91" s="293" t="str">
        <f t="shared" si="32"/>
        <v/>
      </c>
      <c r="X91" s="293" t="str">
        <f t="shared" si="33"/>
        <v/>
      </c>
      <c r="Y91" s="293" t="str">
        <f t="shared" si="34"/>
        <v/>
      </c>
      <c r="Z91" s="293" t="str">
        <f t="shared" si="35"/>
        <v/>
      </c>
      <c r="AA91" s="293">
        <f t="shared" si="21"/>
        <v>0</v>
      </c>
      <c r="AB91" s="293">
        <f t="shared" si="22"/>
        <v>1</v>
      </c>
      <c r="AC91" s="293">
        <f t="shared" si="23"/>
        <v>0</v>
      </c>
      <c r="AD91" s="293">
        <f t="shared" si="36"/>
        <v>0</v>
      </c>
      <c r="AE91" s="293">
        <f>IF(ISBLANK(T91),AE90,IF(COUNTIF(T$2:T91,T91)&gt;1,AE90,1+MAX(AE90,0)))</f>
        <v>3</v>
      </c>
      <c r="AI91" s="42" t="str">
        <f t="shared" si="24"/>
        <v/>
      </c>
      <c r="AJ91">
        <f>SUM(AG$2:AG91)</f>
        <v>2</v>
      </c>
      <c r="AK91">
        <f>COUNTA(AF$2:AF91)</f>
        <v>3</v>
      </c>
      <c r="AL91">
        <f>ABS(H91-Data!H75)</f>
        <v>1</v>
      </c>
      <c r="AM91">
        <f>ABS(I91-Data!I75)</f>
        <v>0</v>
      </c>
      <c r="AN91">
        <f>ABS(J91-Data!J75)</f>
        <v>1</v>
      </c>
      <c r="AO91">
        <f>ABS(K91-Data!K75)</f>
        <v>0</v>
      </c>
      <c r="AP91">
        <f>ABS(L91-Data!L75)</f>
        <v>1</v>
      </c>
    </row>
    <row r="92" spans="1:42"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5"/>
        <v>2</v>
      </c>
      <c r="Q92" s="33" t="str">
        <f t="shared" si="26"/>
        <v/>
      </c>
      <c r="R92" s="33">
        <f t="shared" si="27"/>
        <v>11</v>
      </c>
      <c r="S92" s="33" t="str">
        <f t="shared" si="28"/>
        <v>102_11</v>
      </c>
      <c r="T92" s="35" t="str">
        <f t="shared" si="29"/>
        <v>102PM</v>
      </c>
      <c r="U92" s="35" t="str">
        <f t="shared" si="30"/>
        <v>102PMEW</v>
      </c>
      <c r="V92" s="301">
        <f t="shared" si="31"/>
        <v>11</v>
      </c>
      <c r="W92" s="293" t="str">
        <f t="shared" si="32"/>
        <v/>
      </c>
      <c r="X92" s="293" t="str">
        <f t="shared" si="33"/>
        <v/>
      </c>
      <c r="Y92" s="293" t="str">
        <f t="shared" si="34"/>
        <v/>
      </c>
      <c r="Z92" s="293" t="str">
        <f t="shared" si="35"/>
        <v/>
      </c>
      <c r="AA92" s="293">
        <f t="shared" si="21"/>
        <v>0</v>
      </c>
      <c r="AB92" s="293">
        <f t="shared" si="22"/>
        <v>1</v>
      </c>
      <c r="AC92" s="293">
        <f t="shared" si="23"/>
        <v>0</v>
      </c>
      <c r="AD92" s="293">
        <f t="shared" si="36"/>
        <v>0</v>
      </c>
      <c r="AE92" s="293">
        <f>IF(ISBLANK(T92),AE91,IF(COUNTIF(T$2:T92,T92)&gt;1,AE91,1+MAX(AE91,0)))</f>
        <v>3</v>
      </c>
      <c r="AI92" s="42" t="str">
        <f t="shared" si="24"/>
        <v/>
      </c>
      <c r="AJ92">
        <f>SUM(AG$2:AG92)</f>
        <v>2</v>
      </c>
      <c r="AK92">
        <f>COUNTA(AF$2:AF92)</f>
        <v>3</v>
      </c>
      <c r="AL92">
        <f>ABS(H92-Data!H76)</f>
        <v>0</v>
      </c>
      <c r="AM92">
        <f>ABS(I92-Data!I76)</f>
        <v>0</v>
      </c>
      <c r="AN92">
        <f>ABS(J92-Data!J76)</f>
        <v>0</v>
      </c>
      <c r="AO92">
        <f>ABS(K92-Data!K76)</f>
        <v>0</v>
      </c>
      <c r="AP92">
        <f>ABS(L92-Data!L76)</f>
        <v>0</v>
      </c>
    </row>
    <row r="93" spans="1:42"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5"/>
        <v>2</v>
      </c>
      <c r="Q93" s="33" t="str">
        <f t="shared" si="26"/>
        <v/>
      </c>
      <c r="R93" s="33">
        <f t="shared" si="27"/>
        <v>11</v>
      </c>
      <c r="S93" s="33" t="str">
        <f t="shared" si="28"/>
        <v>102_11</v>
      </c>
      <c r="T93" s="35" t="str">
        <f t="shared" si="29"/>
        <v>102PM</v>
      </c>
      <c r="U93" s="35" t="str">
        <f t="shared" si="30"/>
        <v>102PMEW</v>
      </c>
      <c r="V93" s="301">
        <f t="shared" si="31"/>
        <v>12</v>
      </c>
      <c r="W93" s="293" t="str">
        <f t="shared" si="32"/>
        <v/>
      </c>
      <c r="X93" s="293" t="str">
        <f t="shared" si="33"/>
        <v/>
      </c>
      <c r="Y93" s="293" t="str">
        <f t="shared" si="34"/>
        <v/>
      </c>
      <c r="Z93" s="293" t="str">
        <f t="shared" si="35"/>
        <v/>
      </c>
      <c r="AA93" s="293">
        <f t="shared" si="21"/>
        <v>0</v>
      </c>
      <c r="AB93" s="293">
        <f t="shared" si="22"/>
        <v>0</v>
      </c>
      <c r="AC93" s="293">
        <f t="shared" si="23"/>
        <v>0</v>
      </c>
      <c r="AD93" s="293">
        <f t="shared" si="36"/>
        <v>0</v>
      </c>
      <c r="AE93" s="293">
        <f>IF(ISBLANK(T93),AE92,IF(COUNTIF(T$2:T93,T93)&gt;1,AE92,1+MAX(AE92,0)))</f>
        <v>3</v>
      </c>
      <c r="AI93" s="42" t="str">
        <f t="shared" si="24"/>
        <v/>
      </c>
      <c r="AJ93">
        <f>SUM(AG$2:AG93)</f>
        <v>2</v>
      </c>
      <c r="AK93">
        <f>COUNTA(AF$2:AF93)</f>
        <v>3</v>
      </c>
      <c r="AL93">
        <f>ABS(H93-Data!H77)</f>
        <v>0</v>
      </c>
      <c r="AM93">
        <f>ABS(I93-Data!I77)</f>
        <v>0</v>
      </c>
      <c r="AN93">
        <f>ABS(J93-Data!J77)</f>
        <v>0</v>
      </c>
      <c r="AO93">
        <f>ABS(K93-Data!K77)</f>
        <v>0</v>
      </c>
      <c r="AP93">
        <f>ABS(L93-Data!L77)</f>
        <v>0</v>
      </c>
    </row>
    <row r="94" spans="1:42"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5"/>
        <v>2</v>
      </c>
      <c r="Q94" s="33" t="str">
        <f t="shared" si="26"/>
        <v/>
      </c>
      <c r="R94" s="33">
        <f t="shared" si="27"/>
        <v>12</v>
      </c>
      <c r="S94" s="33" t="str">
        <f t="shared" si="28"/>
        <v>102_12</v>
      </c>
      <c r="T94" s="35" t="str">
        <f t="shared" si="29"/>
        <v>102PM</v>
      </c>
      <c r="U94" s="35" t="str">
        <f t="shared" si="30"/>
        <v>102PMNS</v>
      </c>
      <c r="V94" s="301">
        <f t="shared" si="31"/>
        <v>13</v>
      </c>
      <c r="W94" s="293" t="str">
        <f t="shared" si="32"/>
        <v/>
      </c>
      <c r="X94" s="293" t="str">
        <f t="shared" si="33"/>
        <v/>
      </c>
      <c r="Y94" s="293" t="str">
        <f t="shared" si="34"/>
        <v/>
      </c>
      <c r="Z94" s="293" t="str">
        <f t="shared" si="35"/>
        <v/>
      </c>
      <c r="AA94" s="293">
        <f t="shared" si="21"/>
        <v>0</v>
      </c>
      <c r="AB94" s="293">
        <f t="shared" si="22"/>
        <v>0</v>
      </c>
      <c r="AC94" s="293">
        <f t="shared" si="23"/>
        <v>0</v>
      </c>
      <c r="AD94" s="293">
        <f t="shared" si="36"/>
        <v>0</v>
      </c>
      <c r="AE94" s="293">
        <f>IF(ISBLANK(T94),AE93,IF(COUNTIF(T$2:T94,T94)&gt;1,AE93,1+MAX(AE93,0)))</f>
        <v>3</v>
      </c>
      <c r="AI94" s="42" t="str">
        <f t="shared" si="24"/>
        <v/>
      </c>
      <c r="AJ94">
        <f>SUM(AG$2:AG94)</f>
        <v>2</v>
      </c>
      <c r="AK94">
        <f>COUNTA(AF$2:AF94)</f>
        <v>3</v>
      </c>
      <c r="AL94">
        <f>ABS(H94-Data!H78)</f>
        <v>0</v>
      </c>
      <c r="AM94">
        <f>ABS(I94-Data!I78)</f>
        <v>1</v>
      </c>
      <c r="AN94">
        <f>ABS(J94-Data!J78)</f>
        <v>0</v>
      </c>
      <c r="AO94">
        <f>ABS(K94-Data!K78)</f>
        <v>0</v>
      </c>
      <c r="AP94">
        <f>ABS(L94-Data!L78)</f>
        <v>0</v>
      </c>
    </row>
    <row r="95" spans="1:42"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5"/>
        <v>2</v>
      </c>
      <c r="Q95" s="33" t="str">
        <f t="shared" si="26"/>
        <v/>
      </c>
      <c r="R95" s="33">
        <f t="shared" si="27"/>
        <v>12</v>
      </c>
      <c r="S95" s="33" t="str">
        <f t="shared" si="28"/>
        <v>102_12</v>
      </c>
      <c r="T95" s="35" t="str">
        <f t="shared" si="29"/>
        <v>102PM</v>
      </c>
      <c r="U95" s="35" t="str">
        <f t="shared" si="30"/>
        <v>102PMNS</v>
      </c>
      <c r="V95" s="301">
        <f t="shared" si="31"/>
        <v>14</v>
      </c>
      <c r="W95" s="293" t="str">
        <f t="shared" si="32"/>
        <v/>
      </c>
      <c r="X95" s="293" t="str">
        <f t="shared" si="33"/>
        <v/>
      </c>
      <c r="Y95" s="293" t="str">
        <f t="shared" si="34"/>
        <v/>
      </c>
      <c r="Z95" s="293" t="str">
        <f t="shared" si="35"/>
        <v/>
      </c>
      <c r="AA95" s="293">
        <f t="shared" si="21"/>
        <v>0</v>
      </c>
      <c r="AB95" s="293">
        <f t="shared" si="22"/>
        <v>1</v>
      </c>
      <c r="AC95" s="293">
        <f t="shared" si="23"/>
        <v>0</v>
      </c>
      <c r="AD95" s="293">
        <f t="shared" si="36"/>
        <v>0</v>
      </c>
      <c r="AE95" s="293">
        <f>IF(ISBLANK(T95),AE94,IF(COUNTIF(T$2:T95,T95)&gt;1,AE94,1+MAX(AE94,0)))</f>
        <v>3</v>
      </c>
      <c r="AI95" s="42" t="str">
        <f t="shared" si="24"/>
        <v/>
      </c>
      <c r="AJ95">
        <f>SUM(AG$2:AG95)</f>
        <v>2</v>
      </c>
      <c r="AK95">
        <f>COUNTA(AF$2:AF95)</f>
        <v>3</v>
      </c>
      <c r="AL95">
        <f>ABS(H95-Data!H79)</f>
        <v>0</v>
      </c>
      <c r="AM95">
        <f>ABS(I95-Data!I79)</f>
        <v>0</v>
      </c>
      <c r="AN95">
        <f>ABS(J95-Data!J79)</f>
        <v>0</v>
      </c>
      <c r="AO95">
        <f>ABS(K95-Data!K79)</f>
        <v>0</v>
      </c>
      <c r="AP95">
        <f>ABS(L95-Data!L79)</f>
        <v>0</v>
      </c>
    </row>
    <row r="96" spans="1:42"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5"/>
        <v>2</v>
      </c>
      <c r="Q96" s="33" t="str">
        <f t="shared" si="26"/>
        <v/>
      </c>
      <c r="R96" s="33">
        <f t="shared" si="27"/>
        <v>12</v>
      </c>
      <c r="S96" s="33" t="str">
        <f t="shared" si="28"/>
        <v>102_12</v>
      </c>
      <c r="T96" s="35" t="str">
        <f t="shared" si="29"/>
        <v>102PM</v>
      </c>
      <c r="U96" s="35" t="str">
        <f t="shared" si="30"/>
        <v>102PMEW</v>
      </c>
      <c r="V96" s="301">
        <f t="shared" si="31"/>
        <v>15</v>
      </c>
      <c r="W96" s="293" t="str">
        <f t="shared" si="32"/>
        <v/>
      </c>
      <c r="X96" s="293" t="str">
        <f t="shared" si="33"/>
        <v/>
      </c>
      <c r="Y96" s="293" t="str">
        <f t="shared" si="34"/>
        <v/>
      </c>
      <c r="Z96" s="293" t="str">
        <f t="shared" si="35"/>
        <v/>
      </c>
      <c r="AA96" s="293">
        <f t="shared" si="21"/>
        <v>0</v>
      </c>
      <c r="AB96" s="293">
        <f t="shared" si="22"/>
        <v>1</v>
      </c>
      <c r="AC96" s="293">
        <f t="shared" si="23"/>
        <v>0</v>
      </c>
      <c r="AD96" s="293">
        <f t="shared" si="36"/>
        <v>0</v>
      </c>
      <c r="AE96" s="293">
        <f>IF(ISBLANK(T96),AE95,IF(COUNTIF(T$2:T96,T96)&gt;1,AE95,1+MAX(AE95,0)))</f>
        <v>3</v>
      </c>
      <c r="AI96" s="42" t="str">
        <f t="shared" si="24"/>
        <v/>
      </c>
      <c r="AJ96">
        <f>SUM(AG$2:AG96)</f>
        <v>2</v>
      </c>
      <c r="AK96">
        <f>COUNTA(AF$2:AF96)</f>
        <v>3</v>
      </c>
      <c r="AL96">
        <f>ABS(H96-Data!H80)</f>
        <v>0</v>
      </c>
      <c r="AM96">
        <f>ABS(I96-Data!I80)</f>
        <v>0</v>
      </c>
      <c r="AN96">
        <f>ABS(J96-Data!J80)</f>
        <v>0</v>
      </c>
      <c r="AO96">
        <f>ABS(K96-Data!K80)</f>
        <v>0</v>
      </c>
      <c r="AP96">
        <f>ABS(L96-Data!L80)</f>
        <v>0</v>
      </c>
    </row>
    <row r="97" spans="1:42"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5"/>
        <v>2</v>
      </c>
      <c r="Q97" s="33" t="str">
        <f t="shared" si="26"/>
        <v/>
      </c>
      <c r="R97" s="33">
        <f t="shared" si="27"/>
        <v>12</v>
      </c>
      <c r="S97" s="33" t="str">
        <f t="shared" si="28"/>
        <v>102_12</v>
      </c>
      <c r="T97" s="35" t="str">
        <f t="shared" si="29"/>
        <v>102PM</v>
      </c>
      <c r="U97" s="35" t="str">
        <f t="shared" si="30"/>
        <v>102PMEW</v>
      </c>
      <c r="V97" s="301">
        <f t="shared" si="31"/>
        <v>16</v>
      </c>
      <c r="W97" s="293" t="str">
        <f t="shared" si="32"/>
        <v/>
      </c>
      <c r="X97" s="293" t="str">
        <f t="shared" si="33"/>
        <v/>
      </c>
      <c r="Y97" s="293" t="str">
        <f t="shared" si="34"/>
        <v/>
      </c>
      <c r="Z97" s="293" t="str">
        <f t="shared" si="35"/>
        <v/>
      </c>
      <c r="AA97" s="293">
        <f t="shared" si="21"/>
        <v>0</v>
      </c>
      <c r="AB97" s="293">
        <f t="shared" si="22"/>
        <v>0</v>
      </c>
      <c r="AC97" s="293">
        <f t="shared" si="23"/>
        <v>0</v>
      </c>
      <c r="AD97" s="293">
        <f t="shared" si="36"/>
        <v>0</v>
      </c>
      <c r="AE97" s="293">
        <f>IF(ISBLANK(T97),AE96,IF(COUNTIF(T$2:T97,T97)&gt;1,AE96,1+MAX(AE96,0)))</f>
        <v>3</v>
      </c>
      <c r="AI97" s="42" t="str">
        <f t="shared" si="24"/>
        <v/>
      </c>
      <c r="AJ97">
        <f>SUM(AG$2:AG97)</f>
        <v>2</v>
      </c>
      <c r="AK97">
        <f>COUNTA(AF$2:AF97)</f>
        <v>3</v>
      </c>
      <c r="AL97">
        <f>ABS(H97-Data!H81)</f>
        <v>0</v>
      </c>
      <c r="AM97">
        <f>ABS(I97-Data!I81)</f>
        <v>0</v>
      </c>
      <c r="AN97">
        <f>ABS(J97-Data!J81)</f>
        <v>0</v>
      </c>
      <c r="AO97">
        <f>ABS(K97-Data!K81)</f>
        <v>0</v>
      </c>
      <c r="AP97">
        <f>ABS(L97-Data!L81)</f>
        <v>0</v>
      </c>
    </row>
    <row r="98" spans="1:42"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5"/>
        <v>2</v>
      </c>
      <c r="Q98" s="33" t="str">
        <f t="shared" si="26"/>
        <v/>
      </c>
      <c r="R98" s="33">
        <f t="shared" si="27"/>
        <v>13</v>
      </c>
      <c r="S98" s="33" t="str">
        <f t="shared" si="28"/>
        <v>102_13</v>
      </c>
      <c r="T98" s="35" t="str">
        <f t="shared" si="29"/>
        <v>102PM</v>
      </c>
      <c r="U98" s="35" t="str">
        <f t="shared" si="30"/>
        <v>102PMNS</v>
      </c>
      <c r="V98" s="301">
        <f t="shared" si="31"/>
        <v>17</v>
      </c>
      <c r="W98" s="293" t="str">
        <f t="shared" si="32"/>
        <v/>
      </c>
      <c r="X98" s="293" t="str">
        <f t="shared" si="33"/>
        <v/>
      </c>
      <c r="Y98" s="293" t="str">
        <f t="shared" si="34"/>
        <v/>
      </c>
      <c r="Z98" s="293" t="str">
        <f t="shared" si="35"/>
        <v/>
      </c>
      <c r="AA98" s="293">
        <f t="shared" si="21"/>
        <v>0</v>
      </c>
      <c r="AB98" s="293">
        <f t="shared" si="22"/>
        <v>0</v>
      </c>
      <c r="AC98" s="293">
        <f t="shared" si="23"/>
        <v>0</v>
      </c>
      <c r="AD98" s="293">
        <f t="shared" si="36"/>
        <v>0</v>
      </c>
      <c r="AE98" s="293">
        <f>IF(ISBLANK(T98),AE97,IF(COUNTIF(T$2:T98,T98)&gt;1,AE97,1+MAX(AE97,0)))</f>
        <v>3</v>
      </c>
      <c r="AI98" s="42" t="str">
        <f t="shared" ref="AI98:AI129" si="37">IF(SUM(W98:Z98)&gt;0,1,"")</f>
        <v/>
      </c>
      <c r="AJ98">
        <f>SUM(AG$2:AG98)</f>
        <v>2</v>
      </c>
      <c r="AK98">
        <f>COUNTA(AF$2:AF98)</f>
        <v>3</v>
      </c>
    </row>
    <row r="99" spans="1:42"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5"/>
        <v>2</v>
      </c>
      <c r="Q99" s="33" t="str">
        <f t="shared" si="26"/>
        <v/>
      </c>
      <c r="R99" s="33">
        <f t="shared" si="27"/>
        <v>13</v>
      </c>
      <c r="S99" s="33" t="str">
        <f t="shared" si="28"/>
        <v>102_13</v>
      </c>
      <c r="T99" s="35" t="str">
        <f t="shared" si="29"/>
        <v>102PM</v>
      </c>
      <c r="U99" s="35" t="str">
        <f t="shared" si="30"/>
        <v>102PMNS</v>
      </c>
      <c r="V99" s="301">
        <f t="shared" si="31"/>
        <v>18</v>
      </c>
      <c r="W99" s="293" t="str">
        <f t="shared" si="32"/>
        <v/>
      </c>
      <c r="X99" s="293" t="str">
        <f t="shared" si="33"/>
        <v/>
      </c>
      <c r="Y99" s="293" t="str">
        <f t="shared" si="34"/>
        <v/>
      </c>
      <c r="Z99" s="293" t="str">
        <f t="shared" si="35"/>
        <v/>
      </c>
      <c r="AA99" s="293">
        <f t="shared" si="21"/>
        <v>0</v>
      </c>
      <c r="AB99" s="293">
        <f t="shared" si="22"/>
        <v>1</v>
      </c>
      <c r="AC99" s="293">
        <f t="shared" si="23"/>
        <v>0</v>
      </c>
      <c r="AD99" s="293">
        <f t="shared" si="36"/>
        <v>0</v>
      </c>
      <c r="AE99" s="293">
        <f>IF(ISBLANK(T99),AE98,IF(COUNTIF(T$2:T99,T99)&gt;1,AE98,1+MAX(AE98,0)))</f>
        <v>3</v>
      </c>
      <c r="AI99" s="42" t="str">
        <f t="shared" si="37"/>
        <v/>
      </c>
      <c r="AJ99">
        <f>SUM(AG$2:AG99)</f>
        <v>2</v>
      </c>
      <c r="AK99">
        <f>COUNTA(AF$2:AF99)</f>
        <v>3</v>
      </c>
    </row>
    <row r="100" spans="1:42"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5"/>
        <v>2</v>
      </c>
      <c r="Q100" s="33" t="str">
        <f t="shared" si="26"/>
        <v/>
      </c>
      <c r="R100" s="33">
        <f t="shared" si="27"/>
        <v>13</v>
      </c>
      <c r="S100" s="33" t="str">
        <f t="shared" si="28"/>
        <v>102_13</v>
      </c>
      <c r="T100" s="35" t="str">
        <f t="shared" si="29"/>
        <v>102PM</v>
      </c>
      <c r="U100" s="35" t="str">
        <f t="shared" si="30"/>
        <v>102PMEW</v>
      </c>
      <c r="V100" s="301">
        <f t="shared" si="31"/>
        <v>19</v>
      </c>
      <c r="W100" s="293" t="str">
        <f t="shared" si="32"/>
        <v/>
      </c>
      <c r="X100" s="293" t="str">
        <f t="shared" si="33"/>
        <v/>
      </c>
      <c r="Y100" s="293" t="str">
        <f t="shared" si="34"/>
        <v/>
      </c>
      <c r="Z100" s="293" t="str">
        <f t="shared" si="35"/>
        <v/>
      </c>
      <c r="AA100" s="293">
        <f t="shared" si="21"/>
        <v>0</v>
      </c>
      <c r="AB100" s="293">
        <f t="shared" si="22"/>
        <v>1</v>
      </c>
      <c r="AC100" s="293">
        <f t="shared" si="23"/>
        <v>0</v>
      </c>
      <c r="AD100" s="293">
        <f t="shared" si="36"/>
        <v>0</v>
      </c>
      <c r="AE100" s="293">
        <f>IF(ISBLANK(T100),AE99,IF(COUNTIF(T$2:T100,T100)&gt;1,AE99,1+MAX(AE99,0)))</f>
        <v>3</v>
      </c>
      <c r="AI100" s="42" t="str">
        <f t="shared" si="37"/>
        <v/>
      </c>
      <c r="AJ100">
        <f>SUM(AG$2:AG100)</f>
        <v>2</v>
      </c>
      <c r="AK100">
        <f>COUNTA(AF$2:AF100)</f>
        <v>3</v>
      </c>
    </row>
    <row r="101" spans="1:42"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5"/>
        <v>2</v>
      </c>
      <c r="Q101" s="33" t="str">
        <f t="shared" si="26"/>
        <v/>
      </c>
      <c r="R101" s="33">
        <f t="shared" si="27"/>
        <v>13</v>
      </c>
      <c r="S101" s="33" t="str">
        <f t="shared" si="28"/>
        <v>102_13</v>
      </c>
      <c r="T101" s="35" t="str">
        <f t="shared" si="29"/>
        <v>102PM</v>
      </c>
      <c r="U101" s="35" t="str">
        <f t="shared" si="30"/>
        <v>102PMEW</v>
      </c>
      <c r="V101" s="301">
        <f t="shared" si="31"/>
        <v>20</v>
      </c>
      <c r="W101" s="293" t="str">
        <f t="shared" si="32"/>
        <v/>
      </c>
      <c r="X101" s="293" t="str">
        <f t="shared" si="33"/>
        <v/>
      </c>
      <c r="Y101" s="293" t="str">
        <f t="shared" si="34"/>
        <v/>
      </c>
      <c r="Z101" s="293" t="str">
        <f t="shared" si="35"/>
        <v/>
      </c>
      <c r="AA101" s="293">
        <f t="shared" si="21"/>
        <v>0</v>
      </c>
      <c r="AB101" s="293">
        <f t="shared" si="22"/>
        <v>0</v>
      </c>
      <c r="AC101" s="293">
        <f t="shared" si="23"/>
        <v>0</v>
      </c>
      <c r="AD101" s="293">
        <f t="shared" si="36"/>
        <v>0</v>
      </c>
      <c r="AE101" s="293">
        <f>IF(ISBLANK(T101),AE100,IF(COUNTIF(T$2:T101,T101)&gt;1,AE100,1+MAX(AE100,0)))</f>
        <v>3</v>
      </c>
      <c r="AI101" s="42" t="str">
        <f t="shared" si="37"/>
        <v/>
      </c>
      <c r="AJ101">
        <f>SUM(AG$2:AG101)</f>
        <v>2</v>
      </c>
      <c r="AK101">
        <f>COUNTA(AF$2:AF101)</f>
        <v>3</v>
      </c>
    </row>
    <row r="102" spans="1:42"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5"/>
        <v>2</v>
      </c>
      <c r="Q102" s="33" t="str">
        <f t="shared" si="26"/>
        <v/>
      </c>
      <c r="R102" s="33">
        <f t="shared" si="27"/>
        <v>14</v>
      </c>
      <c r="S102" s="33" t="str">
        <f t="shared" si="28"/>
        <v>102_14</v>
      </c>
      <c r="T102" s="35" t="str">
        <f t="shared" si="29"/>
        <v>102PM</v>
      </c>
      <c r="U102" s="35" t="str">
        <f t="shared" si="30"/>
        <v>102PMNS</v>
      </c>
      <c r="V102" s="301">
        <f t="shared" si="31"/>
        <v>21</v>
      </c>
      <c r="W102" s="293" t="str">
        <f t="shared" si="32"/>
        <v/>
      </c>
      <c r="X102" s="293" t="str">
        <f t="shared" si="33"/>
        <v/>
      </c>
      <c r="Y102" s="293" t="str">
        <f t="shared" si="34"/>
        <v/>
      </c>
      <c r="Z102" s="293" t="str">
        <f t="shared" si="35"/>
        <v/>
      </c>
      <c r="AA102" s="293">
        <f t="shared" si="21"/>
        <v>0</v>
      </c>
      <c r="AB102" s="293">
        <f t="shared" si="22"/>
        <v>0</v>
      </c>
      <c r="AC102" s="293">
        <f t="shared" si="23"/>
        <v>0</v>
      </c>
      <c r="AD102" s="293">
        <f t="shared" si="36"/>
        <v>0</v>
      </c>
      <c r="AE102" s="293">
        <f>IF(ISBLANK(T102),AE101,IF(COUNTIF(T$2:T102,T102)&gt;1,AE101,1+MAX(AE101,0)))</f>
        <v>3</v>
      </c>
      <c r="AI102" s="42" t="str">
        <f t="shared" si="37"/>
        <v/>
      </c>
      <c r="AJ102">
        <f>SUM(AG$2:AG102)</f>
        <v>2</v>
      </c>
      <c r="AK102">
        <f>COUNTA(AF$2:AF102)</f>
        <v>3</v>
      </c>
    </row>
    <row r="103" spans="1:42"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5"/>
        <v>2</v>
      </c>
      <c r="Q103" s="33" t="str">
        <f t="shared" si="26"/>
        <v/>
      </c>
      <c r="R103" s="33">
        <f t="shared" si="27"/>
        <v>14</v>
      </c>
      <c r="S103" s="33" t="str">
        <f t="shared" si="28"/>
        <v>102_14</v>
      </c>
      <c r="T103" s="35" t="str">
        <f t="shared" si="29"/>
        <v>102PM</v>
      </c>
      <c r="U103" s="35" t="str">
        <f t="shared" si="30"/>
        <v>102PMNS</v>
      </c>
      <c r="V103" s="301">
        <f t="shared" si="31"/>
        <v>22</v>
      </c>
      <c r="W103" s="293" t="str">
        <f t="shared" si="32"/>
        <v/>
      </c>
      <c r="X103" s="293" t="str">
        <f t="shared" si="33"/>
        <v/>
      </c>
      <c r="Y103" s="293" t="str">
        <f t="shared" si="34"/>
        <v/>
      </c>
      <c r="Z103" s="293" t="str">
        <f t="shared" si="35"/>
        <v/>
      </c>
      <c r="AA103" s="293">
        <f t="shared" si="21"/>
        <v>0</v>
      </c>
      <c r="AB103" s="293">
        <f t="shared" si="22"/>
        <v>1</v>
      </c>
      <c r="AC103" s="293">
        <f t="shared" si="23"/>
        <v>0</v>
      </c>
      <c r="AD103" s="293">
        <f t="shared" si="36"/>
        <v>0</v>
      </c>
      <c r="AE103" s="293">
        <f>IF(ISBLANK(T103),AE102,IF(COUNTIF(T$2:T103,T103)&gt;1,AE102,1+MAX(AE102,0)))</f>
        <v>3</v>
      </c>
      <c r="AI103" s="42" t="str">
        <f t="shared" si="37"/>
        <v/>
      </c>
      <c r="AJ103">
        <f>SUM(AG$2:AG103)</f>
        <v>2</v>
      </c>
      <c r="AK103">
        <f>COUNTA(AF$2:AF103)</f>
        <v>3</v>
      </c>
    </row>
    <row r="104" spans="1:42"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5"/>
        <v>2</v>
      </c>
      <c r="Q104" s="33" t="str">
        <f t="shared" si="26"/>
        <v/>
      </c>
      <c r="R104" s="33">
        <f t="shared" si="27"/>
        <v>14</v>
      </c>
      <c r="S104" s="33" t="str">
        <f t="shared" si="28"/>
        <v>102_14</v>
      </c>
      <c r="T104" s="35" t="str">
        <f t="shared" si="29"/>
        <v>102PM</v>
      </c>
      <c r="U104" s="35" t="str">
        <f t="shared" si="30"/>
        <v>102PMEW</v>
      </c>
      <c r="V104" s="301">
        <f t="shared" si="31"/>
        <v>23</v>
      </c>
      <c r="W104" s="293" t="str">
        <f t="shared" si="32"/>
        <v/>
      </c>
      <c r="X104" s="293" t="str">
        <f t="shared" si="33"/>
        <v/>
      </c>
      <c r="Y104" s="293" t="str">
        <f t="shared" si="34"/>
        <v/>
      </c>
      <c r="Z104" s="293" t="str">
        <f t="shared" si="35"/>
        <v/>
      </c>
      <c r="AA104" s="293">
        <f t="shared" si="21"/>
        <v>0</v>
      </c>
      <c r="AB104" s="293">
        <f t="shared" si="22"/>
        <v>1</v>
      </c>
      <c r="AC104" s="293">
        <f t="shared" si="23"/>
        <v>0</v>
      </c>
      <c r="AD104" s="293">
        <f t="shared" si="36"/>
        <v>0</v>
      </c>
      <c r="AE104" s="293">
        <f>IF(ISBLANK(T104),AE103,IF(COUNTIF(T$2:T104,T104)&gt;1,AE103,1+MAX(AE103,0)))</f>
        <v>3</v>
      </c>
      <c r="AI104" s="42" t="str">
        <f t="shared" si="37"/>
        <v/>
      </c>
      <c r="AJ104">
        <f>SUM(AG$2:AG104)</f>
        <v>2</v>
      </c>
      <c r="AK104">
        <f>COUNTA(AF$2:AF104)</f>
        <v>3</v>
      </c>
    </row>
    <row r="105" spans="1:42"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5"/>
        <v>2</v>
      </c>
      <c r="Q105" s="33" t="str">
        <f t="shared" si="26"/>
        <v/>
      </c>
      <c r="R105" s="33">
        <f t="shared" si="27"/>
        <v>14</v>
      </c>
      <c r="S105" s="33" t="str">
        <f t="shared" si="28"/>
        <v>102_14</v>
      </c>
      <c r="T105" s="35" t="str">
        <f t="shared" si="29"/>
        <v>102PM</v>
      </c>
      <c r="U105" s="35" t="str">
        <f t="shared" si="30"/>
        <v>102PMEW</v>
      </c>
      <c r="V105" s="301">
        <f t="shared" si="31"/>
        <v>24</v>
      </c>
      <c r="W105" s="293" t="str">
        <f t="shared" si="32"/>
        <v/>
      </c>
      <c r="X105" s="293" t="str">
        <f t="shared" si="33"/>
        <v/>
      </c>
      <c r="Y105" s="293" t="str">
        <f t="shared" si="34"/>
        <v/>
      </c>
      <c r="Z105" s="293" t="str">
        <f t="shared" si="35"/>
        <v/>
      </c>
      <c r="AA105" s="293">
        <f t="shared" si="21"/>
        <v>0</v>
      </c>
      <c r="AB105" s="293">
        <f t="shared" si="22"/>
        <v>0</v>
      </c>
      <c r="AC105" s="293">
        <f t="shared" si="23"/>
        <v>0</v>
      </c>
      <c r="AD105" s="293">
        <f t="shared" si="36"/>
        <v>0</v>
      </c>
      <c r="AE105" s="293">
        <f>IF(ISBLANK(T105),AE104,IF(COUNTIF(T$2:T105,T105)&gt;1,AE104,1+MAX(AE104,0)))</f>
        <v>3</v>
      </c>
      <c r="AI105" s="42" t="str">
        <f t="shared" si="37"/>
        <v/>
      </c>
      <c r="AJ105">
        <f>SUM(AG$2:AG105)</f>
        <v>2</v>
      </c>
      <c r="AK105">
        <f>COUNTA(AF$2:AF105)</f>
        <v>3</v>
      </c>
    </row>
    <row r="106" spans="1:42"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5"/>
        <v>2</v>
      </c>
      <c r="Q106" s="33" t="str">
        <f t="shared" si="26"/>
        <v/>
      </c>
      <c r="R106" s="33">
        <f t="shared" si="27"/>
        <v>15</v>
      </c>
      <c r="S106" s="33" t="str">
        <f t="shared" si="28"/>
        <v>102_15</v>
      </c>
      <c r="T106" s="35" t="str">
        <f t="shared" si="29"/>
        <v>102PM</v>
      </c>
      <c r="U106" s="35" t="str">
        <f t="shared" si="30"/>
        <v>102PMNS</v>
      </c>
      <c r="V106" s="301">
        <f t="shared" si="31"/>
        <v>25</v>
      </c>
      <c r="W106" s="293" t="str">
        <f t="shared" si="32"/>
        <v/>
      </c>
      <c r="X106" s="293" t="str">
        <f t="shared" si="33"/>
        <v/>
      </c>
      <c r="Y106" s="293" t="str">
        <f t="shared" si="34"/>
        <v/>
      </c>
      <c r="Z106" s="293" t="str">
        <f t="shared" si="35"/>
        <v/>
      </c>
      <c r="AA106" s="293">
        <f t="shared" si="21"/>
        <v>0</v>
      </c>
      <c r="AB106" s="293">
        <f t="shared" si="22"/>
        <v>0</v>
      </c>
      <c r="AC106" s="293">
        <f t="shared" si="23"/>
        <v>0</v>
      </c>
      <c r="AD106" s="293">
        <f t="shared" si="36"/>
        <v>0</v>
      </c>
      <c r="AE106" s="293">
        <f>IF(ISBLANK(T106),AE105,IF(COUNTIF(T$2:T106,T106)&gt;1,AE105,1+MAX(AE105,0)))</f>
        <v>3</v>
      </c>
      <c r="AI106" s="42" t="str">
        <f t="shared" si="37"/>
        <v/>
      </c>
      <c r="AJ106">
        <f>SUM(AG$2:AG106)</f>
        <v>2</v>
      </c>
      <c r="AK106">
        <f>COUNTA(AF$2:AF106)</f>
        <v>3</v>
      </c>
    </row>
    <row r="107" spans="1:42"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5"/>
        <v>2</v>
      </c>
      <c r="Q107" s="33" t="str">
        <f t="shared" si="26"/>
        <v/>
      </c>
      <c r="R107" s="33">
        <f t="shared" si="27"/>
        <v>15</v>
      </c>
      <c r="S107" s="33" t="str">
        <f t="shared" si="28"/>
        <v>102_15</v>
      </c>
      <c r="T107" s="35" t="str">
        <f t="shared" si="29"/>
        <v>102PM</v>
      </c>
      <c r="U107" s="35" t="str">
        <f t="shared" si="30"/>
        <v>102PMNS</v>
      </c>
      <c r="V107" s="301">
        <f t="shared" si="31"/>
        <v>26</v>
      </c>
      <c r="W107" s="293" t="str">
        <f t="shared" si="32"/>
        <v/>
      </c>
      <c r="X107" s="293" t="str">
        <f t="shared" si="33"/>
        <v/>
      </c>
      <c r="Y107" s="293" t="str">
        <f t="shared" si="34"/>
        <v/>
      </c>
      <c r="Z107" s="293" t="str">
        <f t="shared" si="35"/>
        <v/>
      </c>
      <c r="AA107" s="293">
        <f t="shared" si="21"/>
        <v>0</v>
      </c>
      <c r="AB107" s="293">
        <f t="shared" si="22"/>
        <v>1</v>
      </c>
      <c r="AC107" s="293">
        <f t="shared" si="23"/>
        <v>0</v>
      </c>
      <c r="AD107" s="293">
        <f t="shared" si="36"/>
        <v>0</v>
      </c>
      <c r="AE107" s="293">
        <f>IF(ISBLANK(T107),AE106,IF(COUNTIF(T$2:T107,T107)&gt;1,AE106,1+MAX(AE106,0)))</f>
        <v>3</v>
      </c>
      <c r="AI107" s="42" t="str">
        <f t="shared" si="37"/>
        <v/>
      </c>
      <c r="AJ107">
        <f>SUM(AG$2:AG107)</f>
        <v>2</v>
      </c>
      <c r="AK107">
        <f>COUNTA(AF$2:AF107)</f>
        <v>3</v>
      </c>
    </row>
    <row r="108" spans="1:42"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5"/>
        <v>2</v>
      </c>
      <c r="Q108" s="33" t="str">
        <f t="shared" si="26"/>
        <v/>
      </c>
      <c r="R108" s="33">
        <f t="shared" si="27"/>
        <v>15</v>
      </c>
      <c r="S108" s="33" t="str">
        <f t="shared" si="28"/>
        <v>102_15</v>
      </c>
      <c r="T108" s="35" t="str">
        <f t="shared" si="29"/>
        <v>102PM</v>
      </c>
      <c r="U108" s="35" t="str">
        <f t="shared" si="30"/>
        <v>102PMEW</v>
      </c>
      <c r="V108" s="301">
        <f t="shared" si="31"/>
        <v>27</v>
      </c>
      <c r="W108" s="293" t="str">
        <f t="shared" si="32"/>
        <v/>
      </c>
      <c r="X108" s="293" t="str">
        <f t="shared" si="33"/>
        <v/>
      </c>
      <c r="Y108" s="293" t="str">
        <f t="shared" si="34"/>
        <v/>
      </c>
      <c r="Z108" s="293" t="str">
        <f t="shared" si="35"/>
        <v/>
      </c>
      <c r="AA108" s="293">
        <f t="shared" si="21"/>
        <v>0</v>
      </c>
      <c r="AB108" s="293">
        <f t="shared" si="22"/>
        <v>1</v>
      </c>
      <c r="AC108" s="293">
        <f t="shared" si="23"/>
        <v>0</v>
      </c>
      <c r="AD108" s="293">
        <f t="shared" si="36"/>
        <v>0</v>
      </c>
      <c r="AE108" s="293">
        <f>IF(ISBLANK(T108),AE107,IF(COUNTIF(T$2:T108,T108)&gt;1,AE107,1+MAX(AE107,0)))</f>
        <v>3</v>
      </c>
      <c r="AI108" s="42" t="str">
        <f t="shared" si="37"/>
        <v/>
      </c>
      <c r="AJ108">
        <f>SUM(AG$2:AG108)</f>
        <v>2</v>
      </c>
      <c r="AK108">
        <f>COUNTA(AF$2:AF108)</f>
        <v>3</v>
      </c>
    </row>
    <row r="109" spans="1:42"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5"/>
        <v>2</v>
      </c>
      <c r="Q109" s="33" t="str">
        <f t="shared" si="26"/>
        <v/>
      </c>
      <c r="R109" s="33">
        <f t="shared" si="27"/>
        <v>15</v>
      </c>
      <c r="S109" s="33" t="str">
        <f t="shared" si="28"/>
        <v>102_15</v>
      </c>
      <c r="T109" s="35" t="str">
        <f t="shared" si="29"/>
        <v>102PM</v>
      </c>
      <c r="U109" s="35" t="str">
        <f t="shared" si="30"/>
        <v>102PMEW</v>
      </c>
      <c r="V109" s="301">
        <f t="shared" si="31"/>
        <v>28</v>
      </c>
      <c r="W109" s="293" t="str">
        <f t="shared" si="32"/>
        <v/>
      </c>
      <c r="X109" s="293" t="str">
        <f t="shared" si="33"/>
        <v/>
      </c>
      <c r="Y109" s="293" t="str">
        <f t="shared" si="34"/>
        <v/>
      </c>
      <c r="Z109" s="293" t="str">
        <f t="shared" si="35"/>
        <v/>
      </c>
      <c r="AA109" s="293">
        <f t="shared" si="21"/>
        <v>0</v>
      </c>
      <c r="AB109" s="293">
        <f t="shared" si="22"/>
        <v>0</v>
      </c>
      <c r="AC109" s="293">
        <f t="shared" si="23"/>
        <v>0</v>
      </c>
      <c r="AD109" s="293">
        <f t="shared" si="36"/>
        <v>0</v>
      </c>
      <c r="AE109" s="293">
        <f>IF(ISBLANK(T109),AE108,IF(COUNTIF(T$2:T109,T109)&gt;1,AE108,1+MAX(AE108,0)))</f>
        <v>3</v>
      </c>
      <c r="AI109" s="42" t="str">
        <f t="shared" si="37"/>
        <v/>
      </c>
      <c r="AJ109">
        <f>SUM(AG$2:AG109)</f>
        <v>2</v>
      </c>
      <c r="AK109">
        <f>COUNTA(AF$2:AF109)</f>
        <v>3</v>
      </c>
    </row>
    <row r="110" spans="1:42"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5"/>
        <v>2</v>
      </c>
      <c r="Q110" s="33" t="str">
        <f t="shared" si="26"/>
        <v/>
      </c>
      <c r="R110" s="33">
        <f t="shared" si="27"/>
        <v>16</v>
      </c>
      <c r="S110" s="33" t="str">
        <f t="shared" si="28"/>
        <v>102_16</v>
      </c>
      <c r="T110" s="35" t="str">
        <f t="shared" si="29"/>
        <v>102PM</v>
      </c>
      <c r="U110" s="35" t="str">
        <f t="shared" si="30"/>
        <v>102PMNS</v>
      </c>
      <c r="V110" s="301">
        <f t="shared" si="31"/>
        <v>29</v>
      </c>
      <c r="W110" s="293" t="str">
        <f t="shared" si="32"/>
        <v/>
      </c>
      <c r="X110" s="293" t="str">
        <f t="shared" si="33"/>
        <v/>
      </c>
      <c r="Y110" s="293" t="str">
        <f t="shared" si="34"/>
        <v/>
      </c>
      <c r="Z110" s="293" t="str">
        <f t="shared" si="35"/>
        <v/>
      </c>
      <c r="AA110" s="293">
        <f t="shared" si="21"/>
        <v>0</v>
      </c>
      <c r="AB110" s="293">
        <f t="shared" si="22"/>
        <v>0</v>
      </c>
      <c r="AC110" s="293">
        <f t="shared" si="23"/>
        <v>0</v>
      </c>
      <c r="AD110" s="293">
        <f t="shared" si="36"/>
        <v>0</v>
      </c>
      <c r="AE110" s="293">
        <f>IF(ISBLANK(T110),AE109,IF(COUNTIF(T$2:T110,T110)&gt;1,AE109,1+MAX(AE109,0)))</f>
        <v>3</v>
      </c>
      <c r="AI110" s="42" t="str">
        <f t="shared" si="37"/>
        <v/>
      </c>
      <c r="AJ110">
        <f>SUM(AG$2:AG110)</f>
        <v>2</v>
      </c>
      <c r="AK110">
        <f>COUNTA(AF$2:AF110)</f>
        <v>3</v>
      </c>
    </row>
    <row r="111" spans="1:42"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5"/>
        <v>2</v>
      </c>
      <c r="Q111" s="33" t="str">
        <f t="shared" si="26"/>
        <v/>
      </c>
      <c r="R111" s="33">
        <f t="shared" si="27"/>
        <v>16</v>
      </c>
      <c r="S111" s="33" t="str">
        <f t="shared" si="28"/>
        <v>102_16</v>
      </c>
      <c r="T111" s="35" t="str">
        <f t="shared" si="29"/>
        <v>102PM</v>
      </c>
      <c r="U111" s="35" t="str">
        <f t="shared" si="30"/>
        <v>102PMNS</v>
      </c>
      <c r="V111" s="301">
        <f t="shared" si="31"/>
        <v>30</v>
      </c>
      <c r="W111" s="293" t="str">
        <f t="shared" si="32"/>
        <v/>
      </c>
      <c r="X111" s="293" t="str">
        <f t="shared" si="33"/>
        <v/>
      </c>
      <c r="Y111" s="293" t="str">
        <f t="shared" si="34"/>
        <v/>
      </c>
      <c r="Z111" s="293" t="str">
        <f t="shared" si="35"/>
        <v/>
      </c>
      <c r="AA111" s="293">
        <f t="shared" si="21"/>
        <v>0</v>
      </c>
      <c r="AB111" s="293">
        <f t="shared" si="22"/>
        <v>1</v>
      </c>
      <c r="AC111" s="293">
        <f t="shared" si="23"/>
        <v>0</v>
      </c>
      <c r="AD111" s="293">
        <f t="shared" si="36"/>
        <v>0</v>
      </c>
      <c r="AE111" s="293">
        <f>IF(ISBLANK(T111),AE110,IF(COUNTIF(T$2:T111,T111)&gt;1,AE110,1+MAX(AE110,0)))</f>
        <v>3</v>
      </c>
      <c r="AI111" s="42" t="str">
        <f t="shared" si="37"/>
        <v/>
      </c>
      <c r="AJ111">
        <f>SUM(AG$2:AG111)</f>
        <v>2</v>
      </c>
      <c r="AK111">
        <f>COUNTA(AF$2:AF111)</f>
        <v>3</v>
      </c>
    </row>
    <row r="112" spans="1:42"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5"/>
        <v>2</v>
      </c>
      <c r="Q112" s="33" t="str">
        <f t="shared" si="26"/>
        <v/>
      </c>
      <c r="R112" s="33">
        <f t="shared" si="27"/>
        <v>16</v>
      </c>
      <c r="S112" s="33" t="str">
        <f t="shared" si="28"/>
        <v>102_16</v>
      </c>
      <c r="T112" s="35" t="str">
        <f t="shared" si="29"/>
        <v>102PM</v>
      </c>
      <c r="U112" s="35" t="str">
        <f t="shared" si="30"/>
        <v>102PMEW</v>
      </c>
      <c r="V112" s="301">
        <f t="shared" si="31"/>
        <v>31</v>
      </c>
      <c r="W112" s="293" t="str">
        <f t="shared" si="32"/>
        <v/>
      </c>
      <c r="X112" s="293" t="str">
        <f t="shared" si="33"/>
        <v/>
      </c>
      <c r="Y112" s="293" t="str">
        <f t="shared" si="34"/>
        <v/>
      </c>
      <c r="Z112" s="293" t="str">
        <f t="shared" si="35"/>
        <v/>
      </c>
      <c r="AA112" s="293">
        <f t="shared" si="21"/>
        <v>0</v>
      </c>
      <c r="AB112" s="293">
        <f t="shared" si="22"/>
        <v>1</v>
      </c>
      <c r="AC112" s="293">
        <f t="shared" si="23"/>
        <v>0</v>
      </c>
      <c r="AD112" s="293">
        <f t="shared" si="36"/>
        <v>0</v>
      </c>
      <c r="AE112" s="293">
        <f>IF(ISBLANK(T112),AE111,IF(COUNTIF(T$2:T112,T112)&gt;1,AE111,1+MAX(AE111,0)))</f>
        <v>3</v>
      </c>
      <c r="AI112" s="42" t="str">
        <f t="shared" si="37"/>
        <v/>
      </c>
      <c r="AJ112">
        <f>SUM(AG$2:AG112)</f>
        <v>2</v>
      </c>
      <c r="AK112">
        <f>COUNTA(AF$2:AF112)</f>
        <v>3</v>
      </c>
    </row>
    <row r="113" spans="1:37"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5"/>
        <v>2</v>
      </c>
      <c r="Q113" s="33" t="str">
        <f t="shared" si="26"/>
        <v/>
      </c>
      <c r="R113" s="33">
        <f t="shared" si="27"/>
        <v>16</v>
      </c>
      <c r="S113" s="33" t="str">
        <f t="shared" si="28"/>
        <v>102_16</v>
      </c>
      <c r="T113" s="35" t="str">
        <f t="shared" si="29"/>
        <v>102PM</v>
      </c>
      <c r="U113" s="35" t="str">
        <f t="shared" si="30"/>
        <v>102PMEW</v>
      </c>
      <c r="V113" s="301">
        <f t="shared" si="31"/>
        <v>32</v>
      </c>
      <c r="W113" s="293" t="str">
        <f t="shared" si="32"/>
        <v/>
      </c>
      <c r="X113" s="293" t="str">
        <f t="shared" si="33"/>
        <v/>
      </c>
      <c r="Y113" s="293" t="str">
        <f t="shared" si="34"/>
        <v/>
      </c>
      <c r="Z113" s="293" t="str">
        <f t="shared" si="35"/>
        <v/>
      </c>
      <c r="AA113" s="293">
        <f t="shared" si="21"/>
        <v>0</v>
      </c>
      <c r="AB113" s="293">
        <f t="shared" si="22"/>
        <v>0</v>
      </c>
      <c r="AC113" s="293">
        <f t="shared" si="23"/>
        <v>0</v>
      </c>
      <c r="AD113" s="293">
        <f t="shared" si="36"/>
        <v>0</v>
      </c>
      <c r="AE113" s="293">
        <f>IF(ISBLANK(T113),AE112,IF(COUNTIF(T$2:T113,T113)&gt;1,AE112,1+MAX(AE112,0)))</f>
        <v>3</v>
      </c>
      <c r="AI113" s="42" t="str">
        <f t="shared" si="37"/>
        <v/>
      </c>
      <c r="AJ113">
        <f>SUM(AG$2:AG113)</f>
        <v>2</v>
      </c>
      <c r="AK113">
        <f>COUNTA(AF$2:AF113)</f>
        <v>3</v>
      </c>
    </row>
    <row r="114" spans="1:37"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5"/>
        <v>2</v>
      </c>
      <c r="Q114" s="33" t="str">
        <f t="shared" si="26"/>
        <v/>
      </c>
      <c r="R114" s="33">
        <f t="shared" si="27"/>
        <v>13</v>
      </c>
      <c r="S114" s="33" t="str">
        <f t="shared" si="28"/>
        <v>102_13</v>
      </c>
      <c r="T114" s="35" t="str">
        <f t="shared" si="29"/>
        <v>102PM</v>
      </c>
      <c r="U114" s="35" t="str">
        <f t="shared" si="30"/>
        <v>102PMNS</v>
      </c>
      <c r="V114" s="301">
        <f t="shared" si="31"/>
        <v>17</v>
      </c>
      <c r="W114" s="293" t="str">
        <f t="shared" si="32"/>
        <v/>
      </c>
      <c r="X114" s="293" t="str">
        <f t="shared" si="33"/>
        <v/>
      </c>
      <c r="Y114" s="293" t="str">
        <f t="shared" si="34"/>
        <v/>
      </c>
      <c r="Z114" s="293" t="str">
        <f t="shared" si="35"/>
        <v/>
      </c>
      <c r="AA114" s="293">
        <f t="shared" si="21"/>
        <v>0</v>
      </c>
      <c r="AB114" s="293">
        <f t="shared" si="22"/>
        <v>0</v>
      </c>
      <c r="AC114" s="293">
        <f t="shared" si="23"/>
        <v>0</v>
      </c>
      <c r="AD114" s="293">
        <f t="shared" si="36"/>
        <v>0</v>
      </c>
      <c r="AE114" s="293">
        <f>IF(ISBLANK(T114),AE113,IF(COUNTIF(T$2:T114,T114)&gt;1,AE113,1+MAX(AE113,0)))</f>
        <v>3</v>
      </c>
      <c r="AI114" s="42" t="str">
        <f t="shared" si="37"/>
        <v/>
      </c>
      <c r="AJ114">
        <f>SUM(AG$2:AG114)</f>
        <v>2</v>
      </c>
      <c r="AK114">
        <f>COUNTA(AF$2:AF114)</f>
        <v>3</v>
      </c>
    </row>
    <row r="115" spans="1:37"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5"/>
        <v>2</v>
      </c>
      <c r="Q115" s="33" t="str">
        <f t="shared" si="26"/>
        <v/>
      </c>
      <c r="R115" s="33">
        <f t="shared" si="27"/>
        <v>13</v>
      </c>
      <c r="S115" s="33" t="str">
        <f t="shared" si="28"/>
        <v>102_13</v>
      </c>
      <c r="T115" s="35" t="str">
        <f t="shared" si="29"/>
        <v>102PM</v>
      </c>
      <c r="U115" s="35" t="str">
        <f t="shared" si="30"/>
        <v>102PMNS</v>
      </c>
      <c r="V115" s="301">
        <f t="shared" si="31"/>
        <v>18</v>
      </c>
      <c r="W115" s="293" t="str">
        <f t="shared" si="32"/>
        <v/>
      </c>
      <c r="X115" s="293" t="str">
        <f t="shared" si="33"/>
        <v/>
      </c>
      <c r="Y115" s="293" t="str">
        <f t="shared" si="34"/>
        <v/>
      </c>
      <c r="Z115" s="293" t="str">
        <f t="shared" si="35"/>
        <v/>
      </c>
      <c r="AA115" s="293">
        <f t="shared" si="21"/>
        <v>0</v>
      </c>
      <c r="AB115" s="293">
        <f t="shared" si="22"/>
        <v>1</v>
      </c>
      <c r="AC115" s="293">
        <f t="shared" si="23"/>
        <v>0</v>
      </c>
      <c r="AD115" s="293">
        <f t="shared" si="36"/>
        <v>0</v>
      </c>
      <c r="AE115" s="293">
        <f>IF(ISBLANK(T115),AE114,IF(COUNTIF(T$2:T115,T115)&gt;1,AE114,1+MAX(AE114,0)))</f>
        <v>3</v>
      </c>
      <c r="AI115" s="42" t="str">
        <f t="shared" si="37"/>
        <v/>
      </c>
      <c r="AJ115">
        <f>SUM(AG$2:AG115)</f>
        <v>2</v>
      </c>
      <c r="AK115">
        <f>COUNTA(AF$2:AF115)</f>
        <v>3</v>
      </c>
    </row>
    <row r="116" spans="1:37"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5"/>
        <v>2</v>
      </c>
      <c r="Q116" s="33" t="str">
        <f t="shared" si="26"/>
        <v/>
      </c>
      <c r="R116" s="33">
        <f t="shared" si="27"/>
        <v>13</v>
      </c>
      <c r="S116" s="33" t="str">
        <f t="shared" si="28"/>
        <v>102_13</v>
      </c>
      <c r="T116" s="35" t="str">
        <f t="shared" si="29"/>
        <v>102PM</v>
      </c>
      <c r="U116" s="35" t="str">
        <f t="shared" si="30"/>
        <v>102PMEW</v>
      </c>
      <c r="V116" s="301">
        <f t="shared" si="31"/>
        <v>19</v>
      </c>
      <c r="W116" s="293" t="str">
        <f t="shared" si="32"/>
        <v/>
      </c>
      <c r="X116" s="293" t="str">
        <f t="shared" si="33"/>
        <v/>
      </c>
      <c r="Y116" s="293" t="str">
        <f t="shared" si="34"/>
        <v/>
      </c>
      <c r="Z116" s="293" t="str">
        <f t="shared" si="35"/>
        <v/>
      </c>
      <c r="AA116" s="293">
        <f t="shared" si="21"/>
        <v>0</v>
      </c>
      <c r="AB116" s="293">
        <f t="shared" si="22"/>
        <v>1</v>
      </c>
      <c r="AC116" s="293">
        <f t="shared" si="23"/>
        <v>0</v>
      </c>
      <c r="AD116" s="293">
        <f t="shared" si="36"/>
        <v>0</v>
      </c>
      <c r="AE116" s="293">
        <f>IF(ISBLANK(T116),AE115,IF(COUNTIF(T$2:T116,T116)&gt;1,AE115,1+MAX(AE115,0)))</f>
        <v>3</v>
      </c>
      <c r="AI116" s="42" t="str">
        <f t="shared" si="37"/>
        <v/>
      </c>
      <c r="AJ116">
        <f>SUM(AG$2:AG116)</f>
        <v>2</v>
      </c>
      <c r="AK116">
        <f>COUNTA(AF$2:AF116)</f>
        <v>3</v>
      </c>
    </row>
    <row r="117" spans="1:37"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5"/>
        <v>2</v>
      </c>
      <c r="Q117" s="33" t="str">
        <f t="shared" si="26"/>
        <v/>
      </c>
      <c r="R117" s="33">
        <f t="shared" si="27"/>
        <v>13</v>
      </c>
      <c r="S117" s="33" t="str">
        <f t="shared" si="28"/>
        <v>102_13</v>
      </c>
      <c r="T117" s="35" t="str">
        <f t="shared" si="29"/>
        <v>102PM</v>
      </c>
      <c r="U117" s="35" t="str">
        <f t="shared" si="30"/>
        <v>102PMEW</v>
      </c>
      <c r="V117" s="301">
        <f t="shared" si="31"/>
        <v>20</v>
      </c>
      <c r="W117" s="293" t="str">
        <f t="shared" si="32"/>
        <v/>
      </c>
      <c r="X117" s="293" t="str">
        <f t="shared" si="33"/>
        <v/>
      </c>
      <c r="Y117" s="293" t="str">
        <f t="shared" si="34"/>
        <v/>
      </c>
      <c r="Z117" s="293" t="str">
        <f t="shared" si="35"/>
        <v/>
      </c>
      <c r="AA117" s="293">
        <f t="shared" si="21"/>
        <v>0</v>
      </c>
      <c r="AB117" s="293">
        <f t="shared" si="22"/>
        <v>0</v>
      </c>
      <c r="AC117" s="293">
        <f t="shared" si="23"/>
        <v>0</v>
      </c>
      <c r="AD117" s="293">
        <f t="shared" si="36"/>
        <v>0</v>
      </c>
      <c r="AE117" s="293">
        <f>IF(ISBLANK(T117),AE116,IF(COUNTIF(T$2:T117,T117)&gt;1,AE116,1+MAX(AE116,0)))</f>
        <v>3</v>
      </c>
      <c r="AI117" s="42" t="str">
        <f t="shared" si="37"/>
        <v/>
      </c>
      <c r="AJ117">
        <f>SUM(AG$2:AG117)</f>
        <v>2</v>
      </c>
      <c r="AK117">
        <f>COUNTA(AF$2:AF117)</f>
        <v>3</v>
      </c>
    </row>
    <row r="118" spans="1:37"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5"/>
        <v>2</v>
      </c>
      <c r="Q118" s="33" t="str">
        <f t="shared" si="26"/>
        <v/>
      </c>
      <c r="R118" s="33">
        <f t="shared" si="27"/>
        <v>14</v>
      </c>
      <c r="S118" s="33" t="str">
        <f t="shared" si="28"/>
        <v>102_14</v>
      </c>
      <c r="T118" s="35" t="str">
        <f t="shared" si="29"/>
        <v>102PM</v>
      </c>
      <c r="U118" s="35" t="str">
        <f t="shared" si="30"/>
        <v>102PMNS</v>
      </c>
      <c r="V118" s="301">
        <f t="shared" si="31"/>
        <v>21</v>
      </c>
      <c r="W118" s="293" t="str">
        <f t="shared" si="32"/>
        <v/>
      </c>
      <c r="X118" s="293" t="str">
        <f t="shared" si="33"/>
        <v/>
      </c>
      <c r="Y118" s="293" t="str">
        <f t="shared" si="34"/>
        <v/>
      </c>
      <c r="Z118" s="293" t="str">
        <f t="shared" si="35"/>
        <v/>
      </c>
      <c r="AA118" s="293">
        <f t="shared" si="21"/>
        <v>0</v>
      </c>
      <c r="AB118" s="293">
        <f t="shared" si="22"/>
        <v>0</v>
      </c>
      <c r="AC118" s="293">
        <f t="shared" si="23"/>
        <v>0</v>
      </c>
      <c r="AD118" s="293">
        <f t="shared" si="36"/>
        <v>0</v>
      </c>
      <c r="AE118" s="293">
        <f>IF(ISBLANK(T118),AE117,IF(COUNTIF(T$2:T118,T118)&gt;1,AE117,1+MAX(AE117,0)))</f>
        <v>3</v>
      </c>
      <c r="AI118" s="42" t="str">
        <f t="shared" si="37"/>
        <v/>
      </c>
      <c r="AJ118">
        <f>SUM(AG$2:AG118)</f>
        <v>2</v>
      </c>
      <c r="AK118">
        <f>COUNTA(AF$2:AF118)</f>
        <v>3</v>
      </c>
    </row>
    <row r="119" spans="1:37"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5"/>
        <v>2</v>
      </c>
      <c r="Q119" s="33" t="str">
        <f t="shared" si="26"/>
        <v/>
      </c>
      <c r="R119" s="33">
        <f t="shared" si="27"/>
        <v>14</v>
      </c>
      <c r="S119" s="33" t="str">
        <f t="shared" si="28"/>
        <v>102_14</v>
      </c>
      <c r="T119" s="35" t="str">
        <f t="shared" si="29"/>
        <v>102PM</v>
      </c>
      <c r="U119" s="35" t="str">
        <f t="shared" si="30"/>
        <v>102PMNS</v>
      </c>
      <c r="V119" s="301">
        <f t="shared" si="31"/>
        <v>22</v>
      </c>
      <c r="W119" s="293" t="str">
        <f t="shared" si="32"/>
        <v/>
      </c>
      <c r="X119" s="293" t="str">
        <f t="shared" si="33"/>
        <v/>
      </c>
      <c r="Y119" s="293" t="str">
        <f t="shared" si="34"/>
        <v/>
      </c>
      <c r="Z119" s="293" t="str">
        <f t="shared" si="35"/>
        <v/>
      </c>
      <c r="AA119" s="293">
        <f t="shared" si="21"/>
        <v>0</v>
      </c>
      <c r="AB119" s="293">
        <f t="shared" si="22"/>
        <v>1</v>
      </c>
      <c r="AC119" s="293">
        <f t="shared" si="23"/>
        <v>0</v>
      </c>
      <c r="AD119" s="293">
        <f t="shared" si="36"/>
        <v>0</v>
      </c>
      <c r="AE119" s="293">
        <f>IF(ISBLANK(T119),AE118,IF(COUNTIF(T$2:T119,T119)&gt;1,AE118,1+MAX(AE118,0)))</f>
        <v>3</v>
      </c>
      <c r="AI119" s="42" t="str">
        <f t="shared" si="37"/>
        <v/>
      </c>
      <c r="AJ119">
        <f>SUM(AG$2:AG119)</f>
        <v>2</v>
      </c>
      <c r="AK119">
        <f>COUNTA(AF$2:AF119)</f>
        <v>3</v>
      </c>
    </row>
    <row r="120" spans="1:37"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5"/>
        <v>2</v>
      </c>
      <c r="Q120" s="33" t="str">
        <f t="shared" si="26"/>
        <v/>
      </c>
      <c r="R120" s="33">
        <f t="shared" si="27"/>
        <v>14</v>
      </c>
      <c r="S120" s="33" t="str">
        <f t="shared" si="28"/>
        <v>102_14</v>
      </c>
      <c r="T120" s="35" t="str">
        <f t="shared" si="29"/>
        <v>102PM</v>
      </c>
      <c r="U120" s="35" t="str">
        <f t="shared" si="30"/>
        <v>102PMEW</v>
      </c>
      <c r="V120" s="301">
        <f t="shared" si="31"/>
        <v>23</v>
      </c>
      <c r="W120" s="293" t="str">
        <f t="shared" si="32"/>
        <v/>
      </c>
      <c r="X120" s="293" t="str">
        <f t="shared" si="33"/>
        <v/>
      </c>
      <c r="Y120" s="293" t="str">
        <f t="shared" si="34"/>
        <v/>
      </c>
      <c r="Z120" s="293" t="str">
        <f t="shared" si="35"/>
        <v/>
      </c>
      <c r="AA120" s="293">
        <f t="shared" si="21"/>
        <v>0</v>
      </c>
      <c r="AB120" s="293">
        <f t="shared" si="22"/>
        <v>1</v>
      </c>
      <c r="AC120" s="293">
        <f t="shared" si="23"/>
        <v>0</v>
      </c>
      <c r="AD120" s="293">
        <f t="shared" si="36"/>
        <v>0</v>
      </c>
      <c r="AE120" s="293">
        <f>IF(ISBLANK(T120),AE119,IF(COUNTIF(T$2:T120,T120)&gt;1,AE119,1+MAX(AE119,0)))</f>
        <v>3</v>
      </c>
      <c r="AI120" s="42" t="str">
        <f t="shared" si="37"/>
        <v/>
      </c>
      <c r="AJ120">
        <f>SUM(AG$2:AG120)</f>
        <v>2</v>
      </c>
      <c r="AK120">
        <f>COUNTA(AF$2:AF120)</f>
        <v>3</v>
      </c>
    </row>
    <row r="121" spans="1:37"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5"/>
        <v>2</v>
      </c>
      <c r="Q121" s="33" t="str">
        <f t="shared" si="26"/>
        <v/>
      </c>
      <c r="R121" s="33">
        <f t="shared" si="27"/>
        <v>14</v>
      </c>
      <c r="S121" s="33" t="str">
        <f t="shared" si="28"/>
        <v>102_14</v>
      </c>
      <c r="T121" s="35" t="str">
        <f t="shared" si="29"/>
        <v>102PM</v>
      </c>
      <c r="U121" s="35" t="str">
        <f t="shared" si="30"/>
        <v>102PMEW</v>
      </c>
      <c r="V121" s="301">
        <f t="shared" si="31"/>
        <v>24</v>
      </c>
      <c r="W121" s="293" t="str">
        <f t="shared" si="32"/>
        <v/>
      </c>
      <c r="X121" s="293" t="str">
        <f t="shared" si="33"/>
        <v/>
      </c>
      <c r="Y121" s="293" t="str">
        <f t="shared" si="34"/>
        <v/>
      </c>
      <c r="Z121" s="293" t="str">
        <f t="shared" si="35"/>
        <v/>
      </c>
      <c r="AA121" s="293">
        <f t="shared" si="21"/>
        <v>0</v>
      </c>
      <c r="AB121" s="293">
        <f t="shared" si="22"/>
        <v>0</v>
      </c>
      <c r="AC121" s="293">
        <f t="shared" si="23"/>
        <v>0</v>
      </c>
      <c r="AD121" s="293">
        <f t="shared" si="36"/>
        <v>0</v>
      </c>
      <c r="AE121" s="293">
        <f>IF(ISBLANK(T121),AE120,IF(COUNTIF(T$2:T121,T121)&gt;1,AE120,1+MAX(AE120,0)))</f>
        <v>3</v>
      </c>
      <c r="AI121" s="42" t="str">
        <f t="shared" si="37"/>
        <v/>
      </c>
      <c r="AJ121">
        <f>SUM(AG$2:AG121)</f>
        <v>2</v>
      </c>
      <c r="AK121">
        <f>COUNTA(AF$2:AF121)</f>
        <v>3</v>
      </c>
    </row>
    <row r="122" spans="1:37"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5"/>
        <v>2</v>
      </c>
      <c r="Q122" s="33" t="str">
        <f t="shared" si="26"/>
        <v/>
      </c>
      <c r="R122" s="33">
        <f t="shared" si="27"/>
        <v>15</v>
      </c>
      <c r="S122" s="33" t="str">
        <f t="shared" si="28"/>
        <v>102_15</v>
      </c>
      <c r="T122" s="35" t="str">
        <f t="shared" si="29"/>
        <v>102PM</v>
      </c>
      <c r="U122" s="35" t="str">
        <f t="shared" si="30"/>
        <v>102PMNS</v>
      </c>
      <c r="V122" s="301">
        <f t="shared" si="31"/>
        <v>25</v>
      </c>
      <c r="W122" s="293" t="str">
        <f t="shared" si="32"/>
        <v/>
      </c>
      <c r="X122" s="293" t="str">
        <f t="shared" si="33"/>
        <v/>
      </c>
      <c r="Y122" s="293" t="str">
        <f t="shared" si="34"/>
        <v/>
      </c>
      <c r="Z122" s="293" t="str">
        <f t="shared" si="35"/>
        <v/>
      </c>
      <c r="AA122" s="293">
        <f t="shared" si="21"/>
        <v>0</v>
      </c>
      <c r="AB122" s="293">
        <f t="shared" si="22"/>
        <v>0</v>
      </c>
      <c r="AC122" s="293">
        <f t="shared" si="23"/>
        <v>0</v>
      </c>
      <c r="AD122" s="293">
        <f t="shared" si="36"/>
        <v>0</v>
      </c>
      <c r="AE122" s="293">
        <f>IF(ISBLANK(T122),AE121,IF(COUNTIF(T$2:T122,T122)&gt;1,AE121,1+MAX(AE121,0)))</f>
        <v>3</v>
      </c>
      <c r="AI122" s="42" t="str">
        <f t="shared" si="37"/>
        <v/>
      </c>
      <c r="AJ122">
        <f>SUM(AG$2:AG122)</f>
        <v>2</v>
      </c>
      <c r="AK122">
        <f>COUNTA(AF$2:AF122)</f>
        <v>3</v>
      </c>
    </row>
    <row r="123" spans="1:37"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5"/>
        <v>2</v>
      </c>
      <c r="Q123" s="33" t="str">
        <f t="shared" si="26"/>
        <v/>
      </c>
      <c r="R123" s="33">
        <f t="shared" si="27"/>
        <v>15</v>
      </c>
      <c r="S123" s="33" t="str">
        <f t="shared" si="28"/>
        <v>102_15</v>
      </c>
      <c r="T123" s="35" t="str">
        <f t="shared" si="29"/>
        <v>102PM</v>
      </c>
      <c r="U123" s="35" t="str">
        <f t="shared" si="30"/>
        <v>102PMNS</v>
      </c>
      <c r="V123" s="301">
        <f t="shared" si="31"/>
        <v>26</v>
      </c>
      <c r="W123" s="293" t="str">
        <f t="shared" si="32"/>
        <v/>
      </c>
      <c r="X123" s="293" t="str">
        <f t="shared" si="33"/>
        <v/>
      </c>
      <c r="Y123" s="293" t="str">
        <f t="shared" si="34"/>
        <v/>
      </c>
      <c r="Z123" s="293" t="str">
        <f t="shared" si="35"/>
        <v/>
      </c>
      <c r="AA123" s="293">
        <f t="shared" si="21"/>
        <v>0</v>
      </c>
      <c r="AB123" s="293">
        <f t="shared" si="22"/>
        <v>1</v>
      </c>
      <c r="AC123" s="293">
        <f t="shared" si="23"/>
        <v>0</v>
      </c>
      <c r="AD123" s="293">
        <f t="shared" si="36"/>
        <v>0</v>
      </c>
      <c r="AE123" s="293">
        <f>IF(ISBLANK(T123),AE122,IF(COUNTIF(T$2:T123,T123)&gt;1,AE122,1+MAX(AE122,0)))</f>
        <v>3</v>
      </c>
      <c r="AI123" s="42" t="str">
        <f t="shared" si="37"/>
        <v/>
      </c>
      <c r="AJ123">
        <f>SUM(AG$2:AG123)</f>
        <v>2</v>
      </c>
      <c r="AK123">
        <f>COUNTA(AF$2:AF123)</f>
        <v>3</v>
      </c>
    </row>
    <row r="124" spans="1:37"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5"/>
        <v>2</v>
      </c>
      <c r="Q124" s="33" t="str">
        <f t="shared" si="26"/>
        <v/>
      </c>
      <c r="R124" s="33">
        <f t="shared" si="27"/>
        <v>15</v>
      </c>
      <c r="S124" s="33" t="str">
        <f t="shared" si="28"/>
        <v>102_15</v>
      </c>
      <c r="T124" s="35" t="str">
        <f t="shared" si="29"/>
        <v>102PM</v>
      </c>
      <c r="U124" s="35" t="str">
        <f t="shared" si="30"/>
        <v>102PMEW</v>
      </c>
      <c r="V124" s="301">
        <f t="shared" si="31"/>
        <v>27</v>
      </c>
      <c r="W124" s="293" t="str">
        <f t="shared" si="32"/>
        <v/>
      </c>
      <c r="X124" s="293" t="str">
        <f t="shared" si="33"/>
        <v/>
      </c>
      <c r="Y124" s="293" t="str">
        <f t="shared" si="34"/>
        <v/>
      </c>
      <c r="Z124" s="293" t="str">
        <f t="shared" si="35"/>
        <v/>
      </c>
      <c r="AA124" s="293">
        <f t="shared" si="21"/>
        <v>0</v>
      </c>
      <c r="AB124" s="293">
        <f t="shared" si="22"/>
        <v>1</v>
      </c>
      <c r="AC124" s="293">
        <f t="shared" si="23"/>
        <v>0</v>
      </c>
      <c r="AD124" s="293">
        <f t="shared" si="36"/>
        <v>0</v>
      </c>
      <c r="AE124" s="293">
        <f>IF(ISBLANK(T124),AE123,IF(COUNTIF(T$2:T124,T124)&gt;1,AE123,1+MAX(AE123,0)))</f>
        <v>3</v>
      </c>
      <c r="AI124" s="42" t="str">
        <f t="shared" si="37"/>
        <v/>
      </c>
      <c r="AJ124">
        <f>SUM(AG$2:AG124)</f>
        <v>2</v>
      </c>
      <c r="AK124">
        <f>COUNTA(AF$2:AF124)</f>
        <v>3</v>
      </c>
    </row>
    <row r="125" spans="1:37"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5"/>
        <v>2</v>
      </c>
      <c r="Q125" s="33" t="str">
        <f t="shared" si="26"/>
        <v/>
      </c>
      <c r="R125" s="33">
        <f t="shared" si="27"/>
        <v>15</v>
      </c>
      <c r="S125" s="33" t="str">
        <f t="shared" si="28"/>
        <v>102_15</v>
      </c>
      <c r="T125" s="35" t="str">
        <f t="shared" si="29"/>
        <v>102PM</v>
      </c>
      <c r="U125" s="35" t="str">
        <f t="shared" si="30"/>
        <v>102PMEW</v>
      </c>
      <c r="V125" s="301">
        <f t="shared" si="31"/>
        <v>28</v>
      </c>
      <c r="W125" s="293" t="str">
        <f t="shared" si="32"/>
        <v/>
      </c>
      <c r="X125" s="293" t="str">
        <f t="shared" si="33"/>
        <v/>
      </c>
      <c r="Y125" s="293" t="str">
        <f t="shared" si="34"/>
        <v/>
      </c>
      <c r="Z125" s="293" t="str">
        <f t="shared" si="35"/>
        <v/>
      </c>
      <c r="AA125" s="293">
        <f t="shared" si="21"/>
        <v>0</v>
      </c>
      <c r="AB125" s="293">
        <f t="shared" si="22"/>
        <v>0</v>
      </c>
      <c r="AC125" s="293">
        <f t="shared" si="23"/>
        <v>0</v>
      </c>
      <c r="AD125" s="293">
        <f t="shared" si="36"/>
        <v>0</v>
      </c>
      <c r="AE125" s="293">
        <f>IF(ISBLANK(T125),AE124,IF(COUNTIF(T$2:T125,T125)&gt;1,AE124,1+MAX(AE124,0)))</f>
        <v>3</v>
      </c>
      <c r="AI125" s="42" t="str">
        <f t="shared" si="37"/>
        <v/>
      </c>
      <c r="AJ125">
        <f>SUM(AG$2:AG125)</f>
        <v>2</v>
      </c>
      <c r="AK125">
        <f>COUNTA(AF$2:AF125)</f>
        <v>3</v>
      </c>
    </row>
    <row r="126" spans="1:37"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5"/>
        <v>2</v>
      </c>
      <c r="Q126" s="33" t="str">
        <f t="shared" si="26"/>
        <v/>
      </c>
      <c r="R126" s="33">
        <f t="shared" si="27"/>
        <v>16</v>
      </c>
      <c r="S126" s="33" t="str">
        <f t="shared" si="28"/>
        <v>102_16</v>
      </c>
      <c r="T126" s="35" t="str">
        <f t="shared" si="29"/>
        <v>102PM</v>
      </c>
      <c r="U126" s="35" t="str">
        <f t="shared" si="30"/>
        <v>102PMNS</v>
      </c>
      <c r="V126" s="301">
        <f t="shared" si="31"/>
        <v>29</v>
      </c>
      <c r="W126" s="293" t="str">
        <f t="shared" si="32"/>
        <v/>
      </c>
      <c r="X126" s="293" t="str">
        <f t="shared" si="33"/>
        <v/>
      </c>
      <c r="Y126" s="293" t="str">
        <f t="shared" si="34"/>
        <v/>
      </c>
      <c r="Z126" s="293" t="str">
        <f t="shared" si="35"/>
        <v/>
      </c>
      <c r="AA126" s="293">
        <f t="shared" si="21"/>
        <v>0</v>
      </c>
      <c r="AB126" s="293">
        <f t="shared" si="22"/>
        <v>0</v>
      </c>
      <c r="AC126" s="293">
        <f t="shared" si="23"/>
        <v>0</v>
      </c>
      <c r="AD126" s="293">
        <f t="shared" si="36"/>
        <v>0</v>
      </c>
      <c r="AE126" s="293">
        <f>IF(ISBLANK(T126),AE125,IF(COUNTIF(T$2:T126,T126)&gt;1,AE125,1+MAX(AE125,0)))</f>
        <v>3</v>
      </c>
      <c r="AI126" s="42" t="str">
        <f t="shared" si="37"/>
        <v/>
      </c>
      <c r="AJ126">
        <f>SUM(AG$2:AG126)</f>
        <v>2</v>
      </c>
      <c r="AK126">
        <f>COUNTA(AF$2:AF126)</f>
        <v>3</v>
      </c>
    </row>
    <row r="127" spans="1:37"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5"/>
        <v>2</v>
      </c>
      <c r="Q127" s="33" t="str">
        <f t="shared" si="26"/>
        <v/>
      </c>
      <c r="R127" s="33">
        <f t="shared" si="27"/>
        <v>16</v>
      </c>
      <c r="S127" s="33" t="str">
        <f t="shared" si="28"/>
        <v>102_16</v>
      </c>
      <c r="T127" s="35" t="str">
        <f t="shared" si="29"/>
        <v>102PM</v>
      </c>
      <c r="U127" s="35" t="str">
        <f t="shared" si="30"/>
        <v>102PMNS</v>
      </c>
      <c r="V127" s="301">
        <f t="shared" si="31"/>
        <v>30</v>
      </c>
      <c r="W127" s="293" t="str">
        <f t="shared" si="32"/>
        <v/>
      </c>
      <c r="X127" s="293" t="str">
        <f t="shared" si="33"/>
        <v/>
      </c>
      <c r="Y127" s="293" t="str">
        <f t="shared" si="34"/>
        <v/>
      </c>
      <c r="Z127" s="293" t="str">
        <f t="shared" si="35"/>
        <v/>
      </c>
      <c r="AA127" s="293">
        <f t="shared" si="21"/>
        <v>0</v>
      </c>
      <c r="AB127" s="293">
        <f t="shared" si="22"/>
        <v>1</v>
      </c>
      <c r="AC127" s="293">
        <f t="shared" si="23"/>
        <v>0</v>
      </c>
      <c r="AD127" s="293">
        <f t="shared" si="36"/>
        <v>0</v>
      </c>
      <c r="AE127" s="293">
        <f>IF(ISBLANK(T127),AE126,IF(COUNTIF(T$2:T127,T127)&gt;1,AE126,1+MAX(AE126,0)))</f>
        <v>3</v>
      </c>
      <c r="AI127" s="42" t="str">
        <f t="shared" si="37"/>
        <v/>
      </c>
      <c r="AJ127">
        <f>SUM(AG$2:AG127)</f>
        <v>2</v>
      </c>
      <c r="AK127">
        <f>COUNTA(AF$2:AF127)</f>
        <v>3</v>
      </c>
    </row>
    <row r="128" spans="1:37"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5"/>
        <v>2</v>
      </c>
      <c r="Q128" s="33" t="str">
        <f t="shared" si="26"/>
        <v/>
      </c>
      <c r="R128" s="33">
        <f t="shared" si="27"/>
        <v>16</v>
      </c>
      <c r="S128" s="33" t="str">
        <f t="shared" si="28"/>
        <v>102_16</v>
      </c>
      <c r="T128" s="35" t="str">
        <f t="shared" si="29"/>
        <v>102PM</v>
      </c>
      <c r="U128" s="35" t="str">
        <f t="shared" si="30"/>
        <v>102PMEW</v>
      </c>
      <c r="V128" s="301">
        <f t="shared" si="31"/>
        <v>31</v>
      </c>
      <c r="W128" s="293" t="str">
        <f t="shared" si="32"/>
        <v/>
      </c>
      <c r="X128" s="293" t="str">
        <f t="shared" si="33"/>
        <v/>
      </c>
      <c r="Y128" s="293" t="str">
        <f t="shared" si="34"/>
        <v/>
      </c>
      <c r="Z128" s="293" t="str">
        <f t="shared" si="35"/>
        <v/>
      </c>
      <c r="AA128" s="293">
        <f t="shared" si="21"/>
        <v>0</v>
      </c>
      <c r="AB128" s="293">
        <f t="shared" si="22"/>
        <v>1</v>
      </c>
      <c r="AC128" s="293">
        <f t="shared" si="23"/>
        <v>0</v>
      </c>
      <c r="AD128" s="293">
        <f t="shared" si="36"/>
        <v>0</v>
      </c>
      <c r="AE128" s="293">
        <f>IF(ISBLANK(T128),AE127,IF(COUNTIF(T$2:T128,T128)&gt;1,AE127,1+MAX(AE127,0)))</f>
        <v>3</v>
      </c>
      <c r="AI128" s="42" t="str">
        <f t="shared" si="37"/>
        <v/>
      </c>
      <c r="AJ128">
        <f>SUM(AG$2:AG128)</f>
        <v>2</v>
      </c>
      <c r="AK128">
        <f>COUNTA(AF$2:AF128)</f>
        <v>3</v>
      </c>
    </row>
    <row r="129" spans="1:37"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5"/>
        <v>2</v>
      </c>
      <c r="Q129" s="33" t="str">
        <f t="shared" si="26"/>
        <v/>
      </c>
      <c r="R129" s="33">
        <f t="shared" si="27"/>
        <v>16</v>
      </c>
      <c r="S129" s="33" t="str">
        <f t="shared" si="28"/>
        <v>102_16</v>
      </c>
      <c r="T129" s="35" t="str">
        <f t="shared" si="29"/>
        <v>102PM</v>
      </c>
      <c r="U129" s="35" t="str">
        <f t="shared" si="30"/>
        <v>102PMEW</v>
      </c>
      <c r="V129" s="301">
        <f t="shared" si="31"/>
        <v>32</v>
      </c>
      <c r="W129" s="293" t="str">
        <f t="shared" si="32"/>
        <v/>
      </c>
      <c r="X129" s="293" t="str">
        <f t="shared" si="33"/>
        <v/>
      </c>
      <c r="Y129" s="293" t="str">
        <f t="shared" si="34"/>
        <v/>
      </c>
      <c r="Z129" s="293" t="str">
        <f t="shared" si="35"/>
        <v/>
      </c>
      <c r="AA129" s="293">
        <f t="shared" si="21"/>
        <v>0</v>
      </c>
      <c r="AB129" s="293">
        <f t="shared" si="22"/>
        <v>0</v>
      </c>
      <c r="AC129" s="293">
        <f t="shared" si="23"/>
        <v>0</v>
      </c>
      <c r="AD129" s="293">
        <f t="shared" si="36"/>
        <v>0</v>
      </c>
      <c r="AE129" s="293">
        <f>IF(ISBLANK(T129),AE128,IF(COUNTIF(T$2:T129,T129)&gt;1,AE128,1+MAX(AE128,0)))</f>
        <v>3</v>
      </c>
      <c r="AI129" s="42" t="str">
        <f t="shared" si="37"/>
        <v/>
      </c>
      <c r="AJ129">
        <f>SUM(AG$2:AG129)</f>
        <v>2</v>
      </c>
      <c r="AK129">
        <f>COUNTA(AF$2:AF129)</f>
        <v>3</v>
      </c>
    </row>
    <row r="130" spans="1:37" x14ac:dyDescent="0.25">
      <c r="A130">
        <v>103</v>
      </c>
      <c r="B130" t="s">
        <v>65</v>
      </c>
      <c r="C130" s="246" t="s">
        <v>687</v>
      </c>
      <c r="D130"/>
      <c r="E130">
        <v>1</v>
      </c>
      <c r="F130">
        <v>1</v>
      </c>
      <c r="G130">
        <v>1</v>
      </c>
      <c r="H130">
        <v>0</v>
      </c>
      <c r="I130">
        <v>0</v>
      </c>
      <c r="J130">
        <v>0</v>
      </c>
      <c r="K130">
        <v>0</v>
      </c>
      <c r="L130">
        <v>0</v>
      </c>
      <c r="M130" t="s">
        <v>686</v>
      </c>
      <c r="N130" s="42"/>
      <c r="O130" s="101">
        <f>IF(ISBLANK(C130),O129,IF(COUNTIF(C$2:C130,C130)&gt;1,O129,1+MAX(O129,0)))</f>
        <v>6</v>
      </c>
      <c r="P130" s="45">
        <f t="shared" si="25"/>
        <v>3</v>
      </c>
      <c r="Q130" s="33">
        <f t="shared" si="26"/>
        <v>3</v>
      </c>
      <c r="R130" s="33">
        <f t="shared" si="27"/>
        <v>1</v>
      </c>
      <c r="S130" s="33" t="str">
        <f t="shared" si="28"/>
        <v>103_1</v>
      </c>
      <c r="T130" s="35" t="str">
        <f t="shared" si="29"/>
        <v>103AM</v>
      </c>
      <c r="U130" s="35" t="str">
        <f t="shared" si="30"/>
        <v>103AMNS</v>
      </c>
      <c r="V130" s="301">
        <f t="shared" si="31"/>
        <v>1</v>
      </c>
      <c r="W130" s="293" t="str">
        <f t="shared" si="32"/>
        <v/>
      </c>
      <c r="X130" s="293" t="str">
        <f t="shared" si="33"/>
        <v/>
      </c>
      <c r="Y130" s="293" t="str">
        <f t="shared" si="34"/>
        <v/>
      </c>
      <c r="Z130" s="293" t="str">
        <f t="shared" si="35"/>
        <v/>
      </c>
      <c r="AA130" s="293">
        <f t="shared" ref="AA130:AA193" si="38">IF(AND(ISNUMBER($G130),$B130="AM"),INDEX(Cordon,MATCH($A130,loc_ID,0),$G130),0)</f>
        <v>0</v>
      </c>
      <c r="AB130" s="293">
        <f t="shared" ref="AB130:AB193" si="39">IF(AND(ISNUMBER($G130),$B130="PM"),INDEX(Cordon,MATCH($A130,loc_ID,0),VLOOKUP($G130,dir_correction,2,FALSE)),0)</f>
        <v>0</v>
      </c>
      <c r="AC130" s="293">
        <f t="shared" ref="AC130:AC193" si="40">IF(AND(ISNUMBER($G130),$B130="AM"),INDEX(Lane,MATCH($A130,loc_ID,0),$G130),0)</f>
        <v>0</v>
      </c>
      <c r="AD130" s="293">
        <f t="shared" si="36"/>
        <v>0</v>
      </c>
      <c r="AE130" s="293">
        <f>IF(ISBLANK(T130),AE129,IF(COUNTIF(T$2:T130,T130)&gt;1,AE129,1+MAX(AE129,0)))</f>
        <v>4</v>
      </c>
      <c r="AI130" s="42" t="str">
        <f t="shared" ref="AI130:AI193" si="41">IF(SUM(W130:Z130)&gt;0,1,"")</f>
        <v/>
      </c>
      <c r="AJ130">
        <f>SUM(AG$2:AG130)</f>
        <v>2</v>
      </c>
      <c r="AK130">
        <f>COUNTA(AF$2:AF130)</f>
        <v>3</v>
      </c>
    </row>
    <row r="131" spans="1:37" x14ac:dyDescent="0.25">
      <c r="A131">
        <v>103</v>
      </c>
      <c r="B131" t="s">
        <v>65</v>
      </c>
      <c r="C131" s="246" t="s">
        <v>687</v>
      </c>
      <c r="D131"/>
      <c r="E131">
        <v>1</v>
      </c>
      <c r="F131">
        <v>1</v>
      </c>
      <c r="G131">
        <v>2</v>
      </c>
      <c r="H131">
        <v>8</v>
      </c>
      <c r="I131">
        <v>1</v>
      </c>
      <c r="J131">
        <v>4</v>
      </c>
      <c r="K131">
        <v>2</v>
      </c>
      <c r="L131">
        <v>7</v>
      </c>
      <c r="M131" t="s">
        <v>686</v>
      </c>
      <c r="N131" s="42"/>
      <c r="O131" s="101">
        <f>IF(ISBLANK(C131),O130,IF(COUNTIF(C$2:C131,C131)&gt;1,O130,1+MAX(O130,0)))</f>
        <v>6</v>
      </c>
      <c r="P131" s="45">
        <f t="shared" ref="P131:P194" si="42">IF(A131=A130,P130,IF(ISNUMBER(P130),P130+1,1))</f>
        <v>3</v>
      </c>
      <c r="Q131" s="33" t="str">
        <f t="shared" ref="Q131:Q194" si="43">IF(OR(P131=P130,LEN(A131)&lt;1),"",P131)</f>
        <v/>
      </c>
      <c r="R131" s="33">
        <f t="shared" ref="R131:R194" si="44">IF(ISNUMBER(F131),F131+4*(E131-1)+8*IF(B131="PM",1,0),"")</f>
        <v>1</v>
      </c>
      <c r="S131" s="33" t="str">
        <f t="shared" ref="S131:S194" si="45">IF(ISNUMBER(R131),A131&amp;"_"&amp;R131,"")</f>
        <v>103_1</v>
      </c>
      <c r="T131" s="35" t="str">
        <f t="shared" ref="T131:T194" si="46">A131&amp;B131</f>
        <v>103AM</v>
      </c>
      <c r="U131" s="35" t="str">
        <f t="shared" ref="U131:U194" si="47">IF(OR(G131=1,G131=2),T131&amp;"NS",IF(OR(G131=3,G131=4),T131&amp;"EW",""))</f>
        <v>103AMNS</v>
      </c>
      <c r="V131" s="301">
        <f t="shared" ref="V131:V194" si="48">G131+4*(F131-1)+16*(E131-1)</f>
        <v>2</v>
      </c>
      <c r="W131" s="293" t="str">
        <f t="shared" ref="W131:W194" si="49">IF(I131&gt;$H131,1,"")</f>
        <v/>
      </c>
      <c r="X131" s="293" t="str">
        <f t="shared" ref="X131:X194" si="50">IF(J131&gt;$H131,1,"")</f>
        <v/>
      </c>
      <c r="Y131" s="293" t="str">
        <f t="shared" ref="Y131:Y194" si="51">IF(K131&gt;$H131,1,"")</f>
        <v/>
      </c>
      <c r="Z131" s="293" t="str">
        <f t="shared" ref="Z131:Z194" si="52">IF(L131&gt;$H131,1,"")</f>
        <v/>
      </c>
      <c r="AA131" s="293">
        <f t="shared" si="38"/>
        <v>1</v>
      </c>
      <c r="AB131" s="293">
        <f t="shared" si="39"/>
        <v>0</v>
      </c>
      <c r="AC131" s="293">
        <f t="shared" si="40"/>
        <v>0</v>
      </c>
      <c r="AD131" s="293">
        <f t="shared" ref="AD131:AD194" si="53">IF(AND(AC131&gt;0,ISNUMBER(AC131)),1,0)</f>
        <v>0</v>
      </c>
      <c r="AE131" s="293">
        <f>IF(ISBLANK(T131),AE130,IF(COUNTIF(T$2:T131,T131)&gt;1,AE130,1+MAX(AE130,0)))</f>
        <v>4</v>
      </c>
      <c r="AI131" s="42" t="str">
        <f t="shared" si="41"/>
        <v/>
      </c>
      <c r="AJ131">
        <f>SUM(AG$2:AG131)</f>
        <v>2</v>
      </c>
      <c r="AK131">
        <f>COUNTA(AF$2:AF131)</f>
        <v>3</v>
      </c>
    </row>
    <row r="132" spans="1:37" x14ac:dyDescent="0.25">
      <c r="A132">
        <v>103</v>
      </c>
      <c r="B132" t="s">
        <v>65</v>
      </c>
      <c r="C132" s="246" t="s">
        <v>687</v>
      </c>
      <c r="D132"/>
      <c r="E132">
        <v>1</v>
      </c>
      <c r="F132">
        <v>1</v>
      </c>
      <c r="G132">
        <v>3</v>
      </c>
      <c r="H132">
        <v>0</v>
      </c>
      <c r="I132">
        <v>0</v>
      </c>
      <c r="J132">
        <v>0</v>
      </c>
      <c r="K132">
        <v>0</v>
      </c>
      <c r="L132">
        <v>0</v>
      </c>
      <c r="M132" t="s">
        <v>686</v>
      </c>
      <c r="N132" s="42"/>
      <c r="O132" s="101">
        <f>IF(ISBLANK(C132),O131,IF(COUNTIF(C$2:C132,C132)&gt;1,O131,1+MAX(O131,0)))</f>
        <v>6</v>
      </c>
      <c r="P132" s="45">
        <f t="shared" si="42"/>
        <v>3</v>
      </c>
      <c r="Q132" s="33" t="str">
        <f t="shared" si="43"/>
        <v/>
      </c>
      <c r="R132" s="33">
        <f t="shared" si="44"/>
        <v>1</v>
      </c>
      <c r="S132" s="33" t="str">
        <f t="shared" si="45"/>
        <v>103_1</v>
      </c>
      <c r="T132" s="35" t="str">
        <f t="shared" si="46"/>
        <v>103AM</v>
      </c>
      <c r="U132" s="35" t="str">
        <f t="shared" si="47"/>
        <v>103AMEW</v>
      </c>
      <c r="V132" s="301">
        <f t="shared" si="48"/>
        <v>3</v>
      </c>
      <c r="W132" s="293" t="str">
        <f t="shared" si="49"/>
        <v/>
      </c>
      <c r="X132" s="293" t="str">
        <f t="shared" si="50"/>
        <v/>
      </c>
      <c r="Y132" s="293" t="str">
        <f t="shared" si="51"/>
        <v/>
      </c>
      <c r="Z132" s="293" t="str">
        <f t="shared" si="52"/>
        <v/>
      </c>
      <c r="AA132" s="293">
        <f t="shared" si="38"/>
        <v>0</v>
      </c>
      <c r="AB132" s="293">
        <f t="shared" si="39"/>
        <v>0</v>
      </c>
      <c r="AC132" s="293">
        <f t="shared" si="40"/>
        <v>3</v>
      </c>
      <c r="AD132" s="293">
        <f t="shared" si="53"/>
        <v>1</v>
      </c>
      <c r="AE132" s="293">
        <f>IF(ISBLANK(T132),AE131,IF(COUNTIF(T$2:T132,T132)&gt;1,AE131,1+MAX(AE131,0)))</f>
        <v>4</v>
      </c>
      <c r="AI132" s="42" t="str">
        <f t="shared" si="41"/>
        <v/>
      </c>
      <c r="AJ132">
        <f>SUM(AG$2:AG132)</f>
        <v>2</v>
      </c>
      <c r="AK132">
        <f>COUNTA(AF$2:AF132)</f>
        <v>3</v>
      </c>
    </row>
    <row r="133" spans="1:37" x14ac:dyDescent="0.25">
      <c r="A133">
        <v>103</v>
      </c>
      <c r="B133" t="s">
        <v>65</v>
      </c>
      <c r="C133" s="246" t="s">
        <v>687</v>
      </c>
      <c r="D133"/>
      <c r="E133">
        <v>1</v>
      </c>
      <c r="F133">
        <v>1</v>
      </c>
      <c r="G133">
        <v>4</v>
      </c>
      <c r="H133">
        <v>1</v>
      </c>
      <c r="I133">
        <v>1</v>
      </c>
      <c r="J133">
        <v>1</v>
      </c>
      <c r="K133">
        <v>0</v>
      </c>
      <c r="L133">
        <v>0</v>
      </c>
      <c r="M133" t="s">
        <v>686</v>
      </c>
      <c r="N133" s="42"/>
      <c r="O133" s="101">
        <f>IF(ISBLANK(C133),O132,IF(COUNTIF(C$2:C133,C133)&gt;1,O132,1+MAX(O132,0)))</f>
        <v>6</v>
      </c>
      <c r="P133" s="45">
        <f t="shared" si="42"/>
        <v>3</v>
      </c>
      <c r="Q133" s="33" t="str">
        <f t="shared" si="43"/>
        <v/>
      </c>
      <c r="R133" s="33">
        <f t="shared" si="44"/>
        <v>1</v>
      </c>
      <c r="S133" s="33" t="str">
        <f t="shared" si="45"/>
        <v>103_1</v>
      </c>
      <c r="T133" s="35" t="str">
        <f t="shared" si="46"/>
        <v>103AM</v>
      </c>
      <c r="U133" s="35" t="str">
        <f t="shared" si="47"/>
        <v>103AMEW</v>
      </c>
      <c r="V133" s="301">
        <f t="shared" si="48"/>
        <v>4</v>
      </c>
      <c r="W133" s="293" t="str">
        <f t="shared" si="49"/>
        <v/>
      </c>
      <c r="X133" s="293" t="str">
        <f t="shared" si="50"/>
        <v/>
      </c>
      <c r="Y133" s="293" t="str">
        <f t="shared" si="51"/>
        <v/>
      </c>
      <c r="Z133" s="293" t="str">
        <f t="shared" si="52"/>
        <v/>
      </c>
      <c r="AA133" s="293">
        <f t="shared" si="38"/>
        <v>1</v>
      </c>
      <c r="AB133" s="293">
        <f t="shared" si="39"/>
        <v>0</v>
      </c>
      <c r="AC133" s="293">
        <f t="shared" si="40"/>
        <v>3</v>
      </c>
      <c r="AD133" s="293">
        <f t="shared" si="53"/>
        <v>1</v>
      </c>
      <c r="AE133" s="293">
        <f>IF(ISBLANK(T133),AE132,IF(COUNTIF(T$2:T133,T133)&gt;1,AE132,1+MAX(AE132,0)))</f>
        <v>4</v>
      </c>
      <c r="AI133" s="42" t="str">
        <f t="shared" si="41"/>
        <v/>
      </c>
      <c r="AJ133">
        <f>SUM(AG$2:AG133)</f>
        <v>2</v>
      </c>
      <c r="AK133">
        <f>COUNTA(AF$2:AF133)</f>
        <v>3</v>
      </c>
    </row>
    <row r="134" spans="1:37" x14ac:dyDescent="0.25">
      <c r="A134">
        <v>103</v>
      </c>
      <c r="B134" t="s">
        <v>65</v>
      </c>
      <c r="C134" s="246" t="s">
        <v>687</v>
      </c>
      <c r="D134"/>
      <c r="E134">
        <v>1</v>
      </c>
      <c r="F134">
        <v>2</v>
      </c>
      <c r="G134">
        <v>1</v>
      </c>
      <c r="H134">
        <v>2</v>
      </c>
      <c r="I134">
        <v>0</v>
      </c>
      <c r="J134">
        <v>0</v>
      </c>
      <c r="K134">
        <v>0</v>
      </c>
      <c r="L134">
        <v>2</v>
      </c>
      <c r="M134" t="s">
        <v>686</v>
      </c>
      <c r="N134" s="42"/>
      <c r="O134" s="101">
        <f>IF(ISBLANK(C134),O133,IF(COUNTIF(C$2:C134,C134)&gt;1,O133,1+MAX(O133,0)))</f>
        <v>6</v>
      </c>
      <c r="P134" s="45">
        <f t="shared" si="42"/>
        <v>3</v>
      </c>
      <c r="Q134" s="33" t="str">
        <f t="shared" si="43"/>
        <v/>
      </c>
      <c r="R134" s="33">
        <f t="shared" si="44"/>
        <v>2</v>
      </c>
      <c r="S134" s="33" t="str">
        <f t="shared" si="45"/>
        <v>103_2</v>
      </c>
      <c r="T134" s="35" t="str">
        <f t="shared" si="46"/>
        <v>103AM</v>
      </c>
      <c r="U134" s="35" t="str">
        <f t="shared" si="47"/>
        <v>103AMNS</v>
      </c>
      <c r="V134" s="301">
        <f t="shared" si="48"/>
        <v>5</v>
      </c>
      <c r="W134" s="293" t="str">
        <f t="shared" si="49"/>
        <v/>
      </c>
      <c r="X134" s="293" t="str">
        <f t="shared" si="50"/>
        <v/>
      </c>
      <c r="Y134" s="293" t="str">
        <f t="shared" si="51"/>
        <v/>
      </c>
      <c r="Z134" s="293" t="str">
        <f t="shared" si="52"/>
        <v/>
      </c>
      <c r="AA134" s="293">
        <f t="shared" si="38"/>
        <v>0</v>
      </c>
      <c r="AB134" s="293">
        <f t="shared" si="39"/>
        <v>0</v>
      </c>
      <c r="AC134" s="293">
        <f t="shared" si="40"/>
        <v>0</v>
      </c>
      <c r="AD134" s="293">
        <f t="shared" si="53"/>
        <v>0</v>
      </c>
      <c r="AE134" s="293">
        <f>IF(ISBLANK(T134),AE133,IF(COUNTIF(T$2:T134,T134)&gt;1,AE133,1+MAX(AE133,0)))</f>
        <v>4</v>
      </c>
      <c r="AI134" s="42" t="str">
        <f t="shared" si="41"/>
        <v/>
      </c>
      <c r="AJ134">
        <f>SUM(AG$2:AG134)</f>
        <v>2</v>
      </c>
      <c r="AK134">
        <f>COUNTA(AF$2:AF134)</f>
        <v>3</v>
      </c>
    </row>
    <row r="135" spans="1:37" x14ac:dyDescent="0.25">
      <c r="A135">
        <v>103</v>
      </c>
      <c r="B135" t="s">
        <v>65</v>
      </c>
      <c r="C135" s="246" t="s">
        <v>687</v>
      </c>
      <c r="D135"/>
      <c r="E135">
        <v>1</v>
      </c>
      <c r="F135">
        <v>2</v>
      </c>
      <c r="G135">
        <v>2</v>
      </c>
      <c r="H135">
        <v>5</v>
      </c>
      <c r="I135">
        <v>2</v>
      </c>
      <c r="J135">
        <v>2</v>
      </c>
      <c r="K135">
        <v>3</v>
      </c>
      <c r="L135">
        <v>5</v>
      </c>
      <c r="M135" t="s">
        <v>686</v>
      </c>
      <c r="N135" s="42"/>
      <c r="O135" s="101">
        <f>IF(ISBLANK(C135),O134,IF(COUNTIF(C$2:C135,C135)&gt;1,O134,1+MAX(O134,0)))</f>
        <v>6</v>
      </c>
      <c r="P135" s="45">
        <f t="shared" si="42"/>
        <v>3</v>
      </c>
      <c r="Q135" s="33" t="str">
        <f t="shared" si="43"/>
        <v/>
      </c>
      <c r="R135" s="33">
        <f t="shared" si="44"/>
        <v>2</v>
      </c>
      <c r="S135" s="33" t="str">
        <f t="shared" si="45"/>
        <v>103_2</v>
      </c>
      <c r="T135" s="35" t="str">
        <f t="shared" si="46"/>
        <v>103AM</v>
      </c>
      <c r="U135" s="35" t="str">
        <f t="shared" si="47"/>
        <v>103AMNS</v>
      </c>
      <c r="V135" s="301">
        <f t="shared" si="48"/>
        <v>6</v>
      </c>
      <c r="W135" s="293" t="str">
        <f t="shared" si="49"/>
        <v/>
      </c>
      <c r="X135" s="293" t="str">
        <f t="shared" si="50"/>
        <v/>
      </c>
      <c r="Y135" s="293" t="str">
        <f t="shared" si="51"/>
        <v/>
      </c>
      <c r="Z135" s="293" t="str">
        <f t="shared" si="52"/>
        <v/>
      </c>
      <c r="AA135" s="293">
        <f t="shared" si="38"/>
        <v>1</v>
      </c>
      <c r="AB135" s="293">
        <f t="shared" si="39"/>
        <v>0</v>
      </c>
      <c r="AC135" s="293">
        <f t="shared" si="40"/>
        <v>0</v>
      </c>
      <c r="AD135" s="293">
        <f t="shared" si="53"/>
        <v>0</v>
      </c>
      <c r="AE135" s="293">
        <f>IF(ISBLANK(T135),AE134,IF(COUNTIF(T$2:T135,T135)&gt;1,AE134,1+MAX(AE134,0)))</f>
        <v>4</v>
      </c>
      <c r="AI135" s="42" t="str">
        <f t="shared" si="41"/>
        <v/>
      </c>
      <c r="AJ135">
        <f>SUM(AG$2:AG135)</f>
        <v>2</v>
      </c>
      <c r="AK135">
        <f>COUNTA(AF$2:AF135)</f>
        <v>3</v>
      </c>
    </row>
    <row r="136" spans="1:37" x14ac:dyDescent="0.25">
      <c r="A136">
        <v>103</v>
      </c>
      <c r="B136" t="s">
        <v>65</v>
      </c>
      <c r="C136" s="246" t="s">
        <v>687</v>
      </c>
      <c r="D136"/>
      <c r="E136">
        <v>1</v>
      </c>
      <c r="F136">
        <v>2</v>
      </c>
      <c r="G136">
        <v>3</v>
      </c>
      <c r="H136">
        <v>1</v>
      </c>
      <c r="I136">
        <v>0</v>
      </c>
      <c r="J136">
        <v>1</v>
      </c>
      <c r="K136">
        <v>0</v>
      </c>
      <c r="L136">
        <v>1</v>
      </c>
      <c r="M136" t="s">
        <v>686</v>
      </c>
      <c r="N136" s="42"/>
      <c r="O136" s="101">
        <f>IF(ISBLANK(C136),O135,IF(COUNTIF(C$2:C136,C136)&gt;1,O135,1+MAX(O135,0)))</f>
        <v>6</v>
      </c>
      <c r="P136" s="45">
        <f t="shared" si="42"/>
        <v>3</v>
      </c>
      <c r="Q136" s="33" t="str">
        <f t="shared" si="43"/>
        <v/>
      </c>
      <c r="R136" s="33">
        <f t="shared" si="44"/>
        <v>2</v>
      </c>
      <c r="S136" s="33" t="str">
        <f t="shared" si="45"/>
        <v>103_2</v>
      </c>
      <c r="T136" s="35" t="str">
        <f t="shared" si="46"/>
        <v>103AM</v>
      </c>
      <c r="U136" s="35" t="str">
        <f t="shared" si="47"/>
        <v>103AMEW</v>
      </c>
      <c r="V136" s="301">
        <f t="shared" si="48"/>
        <v>7</v>
      </c>
      <c r="W136" s="293" t="str">
        <f t="shared" si="49"/>
        <v/>
      </c>
      <c r="X136" s="293" t="str">
        <f t="shared" si="50"/>
        <v/>
      </c>
      <c r="Y136" s="293" t="str">
        <f t="shared" si="51"/>
        <v/>
      </c>
      <c r="Z136" s="293" t="str">
        <f t="shared" si="52"/>
        <v/>
      </c>
      <c r="AA136" s="293">
        <f t="shared" si="38"/>
        <v>0</v>
      </c>
      <c r="AB136" s="293">
        <f t="shared" si="39"/>
        <v>0</v>
      </c>
      <c r="AC136" s="293">
        <f t="shared" si="40"/>
        <v>3</v>
      </c>
      <c r="AD136" s="293">
        <f t="shared" si="53"/>
        <v>1</v>
      </c>
      <c r="AE136" s="293">
        <f>IF(ISBLANK(T136),AE135,IF(COUNTIF(T$2:T136,T136)&gt;1,AE135,1+MAX(AE135,0)))</f>
        <v>4</v>
      </c>
      <c r="AI136" s="42" t="str">
        <f t="shared" si="41"/>
        <v/>
      </c>
      <c r="AJ136">
        <f>SUM(AG$2:AG136)</f>
        <v>2</v>
      </c>
      <c r="AK136">
        <f>COUNTA(AF$2:AF136)</f>
        <v>3</v>
      </c>
    </row>
    <row r="137" spans="1:37" x14ac:dyDescent="0.25">
      <c r="A137">
        <v>103</v>
      </c>
      <c r="B137" t="s">
        <v>65</v>
      </c>
      <c r="C137" s="246" t="s">
        <v>687</v>
      </c>
      <c r="D137"/>
      <c r="E137">
        <v>1</v>
      </c>
      <c r="F137">
        <v>2</v>
      </c>
      <c r="G137">
        <v>4</v>
      </c>
      <c r="H137">
        <v>1</v>
      </c>
      <c r="I137">
        <v>0</v>
      </c>
      <c r="J137">
        <v>1</v>
      </c>
      <c r="K137">
        <v>0</v>
      </c>
      <c r="L137">
        <v>0</v>
      </c>
      <c r="M137" t="s">
        <v>686</v>
      </c>
      <c r="N137" s="42"/>
      <c r="O137" s="101">
        <f>IF(ISBLANK(C137),O136,IF(COUNTIF(C$2:C137,C137)&gt;1,O136,1+MAX(O136,0)))</f>
        <v>6</v>
      </c>
      <c r="P137" s="45">
        <f t="shared" si="42"/>
        <v>3</v>
      </c>
      <c r="Q137" s="33" t="str">
        <f t="shared" si="43"/>
        <v/>
      </c>
      <c r="R137" s="33">
        <f t="shared" si="44"/>
        <v>2</v>
      </c>
      <c r="S137" s="33" t="str">
        <f t="shared" si="45"/>
        <v>103_2</v>
      </c>
      <c r="T137" s="35" t="str">
        <f t="shared" si="46"/>
        <v>103AM</v>
      </c>
      <c r="U137" s="35" t="str">
        <f t="shared" si="47"/>
        <v>103AMEW</v>
      </c>
      <c r="V137" s="301">
        <f t="shared" si="48"/>
        <v>8</v>
      </c>
      <c r="W137" s="293" t="str">
        <f t="shared" si="49"/>
        <v/>
      </c>
      <c r="X137" s="293" t="str">
        <f t="shared" si="50"/>
        <v/>
      </c>
      <c r="Y137" s="293" t="str">
        <f t="shared" si="51"/>
        <v/>
      </c>
      <c r="Z137" s="293" t="str">
        <f t="shared" si="52"/>
        <v/>
      </c>
      <c r="AA137" s="293">
        <f t="shared" si="38"/>
        <v>1</v>
      </c>
      <c r="AB137" s="293">
        <f t="shared" si="39"/>
        <v>0</v>
      </c>
      <c r="AC137" s="293">
        <f t="shared" si="40"/>
        <v>3</v>
      </c>
      <c r="AD137" s="293">
        <f t="shared" si="53"/>
        <v>1</v>
      </c>
      <c r="AE137" s="293">
        <f>IF(ISBLANK(T137),AE136,IF(COUNTIF(T$2:T137,T137)&gt;1,AE136,1+MAX(AE136,0)))</f>
        <v>4</v>
      </c>
      <c r="AI137" s="42" t="str">
        <f t="shared" si="41"/>
        <v/>
      </c>
      <c r="AJ137">
        <f>SUM(AG$2:AG137)</f>
        <v>2</v>
      </c>
      <c r="AK137">
        <f>COUNTA(AF$2:AF137)</f>
        <v>3</v>
      </c>
    </row>
    <row r="138" spans="1:37" x14ac:dyDescent="0.25">
      <c r="A138">
        <v>103</v>
      </c>
      <c r="B138" t="s">
        <v>65</v>
      </c>
      <c r="C138" s="246" t="s">
        <v>687</v>
      </c>
      <c r="D138"/>
      <c r="E138">
        <v>1</v>
      </c>
      <c r="F138">
        <v>3</v>
      </c>
      <c r="G138">
        <v>1</v>
      </c>
      <c r="H138">
        <v>4</v>
      </c>
      <c r="I138">
        <v>1</v>
      </c>
      <c r="J138">
        <v>1</v>
      </c>
      <c r="K138">
        <v>0</v>
      </c>
      <c r="L138">
        <v>4</v>
      </c>
      <c r="M138" t="s">
        <v>686</v>
      </c>
      <c r="N138" s="42"/>
      <c r="O138" s="101">
        <f>IF(ISBLANK(C138),O137,IF(COUNTIF(C$2:C138,C138)&gt;1,O137,1+MAX(O137,0)))</f>
        <v>6</v>
      </c>
      <c r="P138" s="45">
        <f t="shared" si="42"/>
        <v>3</v>
      </c>
      <c r="Q138" s="33" t="str">
        <f t="shared" si="43"/>
        <v/>
      </c>
      <c r="R138" s="33">
        <f t="shared" si="44"/>
        <v>3</v>
      </c>
      <c r="S138" s="33" t="str">
        <f t="shared" si="45"/>
        <v>103_3</v>
      </c>
      <c r="T138" s="35" t="str">
        <f t="shared" si="46"/>
        <v>103AM</v>
      </c>
      <c r="U138" s="35" t="str">
        <f t="shared" si="47"/>
        <v>103AMNS</v>
      </c>
      <c r="V138" s="301">
        <f t="shared" si="48"/>
        <v>9</v>
      </c>
      <c r="W138" s="293" t="str">
        <f t="shared" si="49"/>
        <v/>
      </c>
      <c r="X138" s="293" t="str">
        <f t="shared" si="50"/>
        <v/>
      </c>
      <c r="Y138" s="293" t="str">
        <f t="shared" si="51"/>
        <v/>
      </c>
      <c r="Z138" s="293" t="str">
        <f t="shared" si="52"/>
        <v/>
      </c>
      <c r="AA138" s="293">
        <f t="shared" si="38"/>
        <v>0</v>
      </c>
      <c r="AB138" s="293">
        <f t="shared" si="39"/>
        <v>0</v>
      </c>
      <c r="AC138" s="293">
        <f t="shared" si="40"/>
        <v>0</v>
      </c>
      <c r="AD138" s="293">
        <f t="shared" si="53"/>
        <v>0</v>
      </c>
      <c r="AE138" s="293">
        <f>IF(ISBLANK(T138),AE137,IF(COUNTIF(T$2:T138,T138)&gt;1,AE137,1+MAX(AE137,0)))</f>
        <v>4</v>
      </c>
      <c r="AF138" s="289"/>
      <c r="AG138" s="289"/>
      <c r="AH138" s="289"/>
      <c r="AI138" s="42" t="str">
        <f t="shared" si="41"/>
        <v/>
      </c>
      <c r="AJ138">
        <f>SUM(AG$2:AG138)</f>
        <v>2</v>
      </c>
      <c r="AK138">
        <f>COUNTA(AF$2:AF138)</f>
        <v>3</v>
      </c>
    </row>
    <row r="139" spans="1:37" x14ac:dyDescent="0.25">
      <c r="A139">
        <v>103</v>
      </c>
      <c r="B139" t="s">
        <v>65</v>
      </c>
      <c r="C139" s="246" t="s">
        <v>687</v>
      </c>
      <c r="D139"/>
      <c r="E139">
        <v>1</v>
      </c>
      <c r="F139">
        <v>3</v>
      </c>
      <c r="G139">
        <v>2</v>
      </c>
      <c r="H139">
        <v>7</v>
      </c>
      <c r="I139">
        <v>0</v>
      </c>
      <c r="J139">
        <v>5</v>
      </c>
      <c r="K139">
        <v>1</v>
      </c>
      <c r="L139">
        <v>7</v>
      </c>
      <c r="M139" t="s">
        <v>686</v>
      </c>
      <c r="N139" s="42"/>
      <c r="O139" s="101">
        <f>IF(ISBLANK(C139),O138,IF(COUNTIF(C$2:C139,C139)&gt;1,O138,1+MAX(O138,0)))</f>
        <v>6</v>
      </c>
      <c r="P139" s="45">
        <f t="shared" si="42"/>
        <v>3</v>
      </c>
      <c r="Q139" s="33" t="str">
        <f t="shared" si="43"/>
        <v/>
      </c>
      <c r="R139" s="33">
        <f t="shared" si="44"/>
        <v>3</v>
      </c>
      <c r="S139" s="33" t="str">
        <f t="shared" si="45"/>
        <v>103_3</v>
      </c>
      <c r="T139" s="35" t="str">
        <f t="shared" si="46"/>
        <v>103AM</v>
      </c>
      <c r="U139" s="35" t="str">
        <f t="shared" si="47"/>
        <v>103AMNS</v>
      </c>
      <c r="V139" s="301">
        <f t="shared" si="48"/>
        <v>10</v>
      </c>
      <c r="W139" s="293" t="str">
        <f t="shared" si="49"/>
        <v/>
      </c>
      <c r="X139" s="293" t="str">
        <f t="shared" si="50"/>
        <v/>
      </c>
      <c r="Y139" s="293" t="str">
        <f t="shared" si="51"/>
        <v/>
      </c>
      <c r="Z139" s="293" t="str">
        <f t="shared" si="52"/>
        <v/>
      </c>
      <c r="AA139" s="293">
        <f t="shared" si="38"/>
        <v>1</v>
      </c>
      <c r="AB139" s="293">
        <f t="shared" si="39"/>
        <v>0</v>
      </c>
      <c r="AC139" s="293">
        <f t="shared" si="40"/>
        <v>0</v>
      </c>
      <c r="AD139" s="293">
        <f t="shared" si="53"/>
        <v>0</v>
      </c>
      <c r="AE139" s="293">
        <f>IF(ISBLANK(T139),AE138,IF(COUNTIF(T$2:T139,T139)&gt;1,AE138,1+MAX(AE138,0)))</f>
        <v>4</v>
      </c>
      <c r="AI139" s="42" t="str">
        <f t="shared" si="41"/>
        <v/>
      </c>
      <c r="AJ139">
        <f>SUM(AG$2:AG139)</f>
        <v>2</v>
      </c>
      <c r="AK139">
        <f>COUNTA(AF$2:AF139)</f>
        <v>3</v>
      </c>
    </row>
    <row r="140" spans="1:37" x14ac:dyDescent="0.25">
      <c r="A140">
        <v>103</v>
      </c>
      <c r="B140" t="s">
        <v>65</v>
      </c>
      <c r="C140" s="246" t="s">
        <v>687</v>
      </c>
      <c r="D140"/>
      <c r="E140">
        <v>1</v>
      </c>
      <c r="F140">
        <v>3</v>
      </c>
      <c r="G140">
        <v>3</v>
      </c>
      <c r="H140">
        <v>1</v>
      </c>
      <c r="I140">
        <v>0</v>
      </c>
      <c r="J140">
        <v>0</v>
      </c>
      <c r="K140">
        <v>0</v>
      </c>
      <c r="L140">
        <v>0</v>
      </c>
      <c r="M140" t="s">
        <v>686</v>
      </c>
      <c r="N140" s="42"/>
      <c r="O140" s="101">
        <f>IF(ISBLANK(C140),O139,IF(COUNTIF(C$2:C140,C140)&gt;1,O139,1+MAX(O139,0)))</f>
        <v>6</v>
      </c>
      <c r="P140" s="45">
        <f t="shared" si="42"/>
        <v>3</v>
      </c>
      <c r="Q140" s="33" t="str">
        <f t="shared" si="43"/>
        <v/>
      </c>
      <c r="R140" s="33">
        <f t="shared" si="44"/>
        <v>3</v>
      </c>
      <c r="S140" s="33" t="str">
        <f t="shared" si="45"/>
        <v>103_3</v>
      </c>
      <c r="T140" s="35" t="str">
        <f t="shared" si="46"/>
        <v>103AM</v>
      </c>
      <c r="U140" s="35" t="str">
        <f t="shared" si="47"/>
        <v>103AMEW</v>
      </c>
      <c r="V140" s="301">
        <f t="shared" si="48"/>
        <v>11</v>
      </c>
      <c r="W140" s="293" t="str">
        <f t="shared" si="49"/>
        <v/>
      </c>
      <c r="X140" s="293" t="str">
        <f t="shared" si="50"/>
        <v/>
      </c>
      <c r="Y140" s="293" t="str">
        <f t="shared" si="51"/>
        <v/>
      </c>
      <c r="Z140" s="293" t="str">
        <f t="shared" si="52"/>
        <v/>
      </c>
      <c r="AA140" s="293">
        <f t="shared" si="38"/>
        <v>0</v>
      </c>
      <c r="AB140" s="293">
        <f t="shared" si="39"/>
        <v>0</v>
      </c>
      <c r="AC140" s="293">
        <f t="shared" si="40"/>
        <v>3</v>
      </c>
      <c r="AD140" s="293">
        <f t="shared" si="53"/>
        <v>1</v>
      </c>
      <c r="AE140" s="293">
        <f>IF(ISBLANK(T140),AE139,IF(COUNTIF(T$2:T140,T140)&gt;1,AE139,1+MAX(AE139,0)))</f>
        <v>4</v>
      </c>
      <c r="AI140" s="42" t="str">
        <f t="shared" si="41"/>
        <v/>
      </c>
      <c r="AJ140">
        <f>SUM(AG$2:AG140)</f>
        <v>2</v>
      </c>
      <c r="AK140">
        <f>COUNTA(AF$2:AF140)</f>
        <v>3</v>
      </c>
    </row>
    <row r="141" spans="1:37" x14ac:dyDescent="0.25">
      <c r="A141">
        <v>103</v>
      </c>
      <c r="B141" t="s">
        <v>65</v>
      </c>
      <c r="C141" s="246" t="s">
        <v>687</v>
      </c>
      <c r="D141"/>
      <c r="E141">
        <v>1</v>
      </c>
      <c r="F141">
        <v>3</v>
      </c>
      <c r="G141">
        <v>4</v>
      </c>
      <c r="H141">
        <v>2</v>
      </c>
      <c r="I141">
        <v>0</v>
      </c>
      <c r="J141">
        <v>2</v>
      </c>
      <c r="K141">
        <v>0</v>
      </c>
      <c r="L141">
        <v>0</v>
      </c>
      <c r="M141" t="s">
        <v>686</v>
      </c>
      <c r="N141" s="42"/>
      <c r="O141" s="101">
        <f>IF(ISBLANK(C141),O140,IF(COUNTIF(C$2:C141,C141)&gt;1,O140,1+MAX(O140,0)))</f>
        <v>6</v>
      </c>
      <c r="P141" s="45">
        <f t="shared" si="42"/>
        <v>3</v>
      </c>
      <c r="Q141" s="33" t="str">
        <f t="shared" si="43"/>
        <v/>
      </c>
      <c r="R141" s="33">
        <f t="shared" si="44"/>
        <v>3</v>
      </c>
      <c r="S141" s="33" t="str">
        <f t="shared" si="45"/>
        <v>103_3</v>
      </c>
      <c r="T141" s="35" t="str">
        <f t="shared" si="46"/>
        <v>103AM</v>
      </c>
      <c r="U141" s="35" t="str">
        <f t="shared" si="47"/>
        <v>103AMEW</v>
      </c>
      <c r="V141" s="301">
        <f t="shared" si="48"/>
        <v>12</v>
      </c>
      <c r="W141" s="293" t="str">
        <f t="shared" si="49"/>
        <v/>
      </c>
      <c r="X141" s="293" t="str">
        <f t="shared" si="50"/>
        <v/>
      </c>
      <c r="Y141" s="293" t="str">
        <f t="shared" si="51"/>
        <v/>
      </c>
      <c r="Z141" s="293" t="str">
        <f t="shared" si="52"/>
        <v/>
      </c>
      <c r="AA141" s="293">
        <f t="shared" si="38"/>
        <v>1</v>
      </c>
      <c r="AB141" s="293">
        <f t="shared" si="39"/>
        <v>0</v>
      </c>
      <c r="AC141" s="293">
        <f t="shared" si="40"/>
        <v>3</v>
      </c>
      <c r="AD141" s="293">
        <f t="shared" si="53"/>
        <v>1</v>
      </c>
      <c r="AE141" s="293">
        <f>IF(ISBLANK(T141),AE140,IF(COUNTIF(T$2:T141,T141)&gt;1,AE140,1+MAX(AE140,0)))</f>
        <v>4</v>
      </c>
      <c r="AI141" s="42" t="str">
        <f t="shared" si="41"/>
        <v/>
      </c>
      <c r="AJ141">
        <f>SUM(AG$2:AG141)</f>
        <v>2</v>
      </c>
      <c r="AK141">
        <f>COUNTA(AF$2:AF141)</f>
        <v>3</v>
      </c>
    </row>
    <row r="142" spans="1:37" x14ac:dyDescent="0.25">
      <c r="A142">
        <v>103</v>
      </c>
      <c r="B142" t="s">
        <v>65</v>
      </c>
      <c r="C142" s="246" t="s">
        <v>687</v>
      </c>
      <c r="D142"/>
      <c r="E142">
        <v>1</v>
      </c>
      <c r="F142">
        <v>4</v>
      </c>
      <c r="G142">
        <v>1</v>
      </c>
      <c r="H142">
        <v>2</v>
      </c>
      <c r="I142">
        <v>1</v>
      </c>
      <c r="J142">
        <v>0</v>
      </c>
      <c r="K142">
        <v>0</v>
      </c>
      <c r="L142">
        <v>2</v>
      </c>
      <c r="M142" t="s">
        <v>686</v>
      </c>
      <c r="N142" s="42"/>
      <c r="O142" s="101">
        <f>IF(ISBLANK(C142),O141,IF(COUNTIF(C$2:C142,C142)&gt;1,O141,1+MAX(O141,0)))</f>
        <v>6</v>
      </c>
      <c r="P142" s="45">
        <f t="shared" si="42"/>
        <v>3</v>
      </c>
      <c r="Q142" s="33" t="str">
        <f t="shared" si="43"/>
        <v/>
      </c>
      <c r="R142" s="33">
        <f t="shared" si="44"/>
        <v>4</v>
      </c>
      <c r="S142" s="33" t="str">
        <f t="shared" si="45"/>
        <v>103_4</v>
      </c>
      <c r="T142" s="35" t="str">
        <f t="shared" si="46"/>
        <v>103AM</v>
      </c>
      <c r="U142" s="35" t="str">
        <f t="shared" si="47"/>
        <v>103AMNS</v>
      </c>
      <c r="V142" s="301">
        <f t="shared" si="48"/>
        <v>13</v>
      </c>
      <c r="W142" s="293" t="str">
        <f t="shared" si="49"/>
        <v/>
      </c>
      <c r="X142" s="293" t="str">
        <f t="shared" si="50"/>
        <v/>
      </c>
      <c r="Y142" s="293" t="str">
        <f t="shared" si="51"/>
        <v/>
      </c>
      <c r="Z142" s="293" t="str">
        <f t="shared" si="52"/>
        <v/>
      </c>
      <c r="AA142" s="293">
        <f t="shared" si="38"/>
        <v>0</v>
      </c>
      <c r="AB142" s="293">
        <f t="shared" si="39"/>
        <v>0</v>
      </c>
      <c r="AC142" s="293">
        <f t="shared" si="40"/>
        <v>0</v>
      </c>
      <c r="AD142" s="293">
        <f t="shared" si="53"/>
        <v>0</v>
      </c>
      <c r="AE142" s="293">
        <f>IF(ISBLANK(T142),AE141,IF(COUNTIF(T$2:T142,T142)&gt;1,AE141,1+MAX(AE141,0)))</f>
        <v>4</v>
      </c>
      <c r="AI142" s="42" t="str">
        <f t="shared" si="41"/>
        <v/>
      </c>
      <c r="AJ142">
        <f>SUM(AG$2:AG142)</f>
        <v>2</v>
      </c>
      <c r="AK142">
        <f>COUNTA(AF$2:AF142)</f>
        <v>3</v>
      </c>
    </row>
    <row r="143" spans="1:37" x14ac:dyDescent="0.25">
      <c r="A143">
        <v>103</v>
      </c>
      <c r="B143" t="s">
        <v>65</v>
      </c>
      <c r="C143" s="246" t="s">
        <v>687</v>
      </c>
      <c r="D143"/>
      <c r="E143">
        <v>1</v>
      </c>
      <c r="F143">
        <v>4</v>
      </c>
      <c r="G143">
        <v>2</v>
      </c>
      <c r="H143">
        <v>9</v>
      </c>
      <c r="I143">
        <v>2</v>
      </c>
      <c r="J143">
        <v>2</v>
      </c>
      <c r="K143">
        <v>2</v>
      </c>
      <c r="L143">
        <v>9</v>
      </c>
      <c r="M143" t="s">
        <v>686</v>
      </c>
      <c r="N143" s="42"/>
      <c r="O143" s="101">
        <f>IF(ISBLANK(C143),O142,IF(COUNTIF(C$2:C143,C143)&gt;1,O142,1+MAX(O142,0)))</f>
        <v>6</v>
      </c>
      <c r="P143" s="45">
        <f t="shared" si="42"/>
        <v>3</v>
      </c>
      <c r="Q143" s="33" t="str">
        <f t="shared" si="43"/>
        <v/>
      </c>
      <c r="R143" s="33">
        <f t="shared" si="44"/>
        <v>4</v>
      </c>
      <c r="S143" s="33" t="str">
        <f t="shared" si="45"/>
        <v>103_4</v>
      </c>
      <c r="T143" s="35" t="str">
        <f t="shared" si="46"/>
        <v>103AM</v>
      </c>
      <c r="U143" s="35" t="str">
        <f t="shared" si="47"/>
        <v>103AMNS</v>
      </c>
      <c r="V143" s="301">
        <f t="shared" si="48"/>
        <v>14</v>
      </c>
      <c r="W143" s="293" t="str">
        <f t="shared" si="49"/>
        <v/>
      </c>
      <c r="X143" s="293" t="str">
        <f t="shared" si="50"/>
        <v/>
      </c>
      <c r="Y143" s="293" t="str">
        <f t="shared" si="51"/>
        <v/>
      </c>
      <c r="Z143" s="293" t="str">
        <f t="shared" si="52"/>
        <v/>
      </c>
      <c r="AA143" s="293">
        <f t="shared" si="38"/>
        <v>1</v>
      </c>
      <c r="AB143" s="293">
        <f t="shared" si="39"/>
        <v>0</v>
      </c>
      <c r="AC143" s="293">
        <f t="shared" si="40"/>
        <v>0</v>
      </c>
      <c r="AD143" s="293">
        <f t="shared" si="53"/>
        <v>0</v>
      </c>
      <c r="AE143" s="293">
        <f>IF(ISBLANK(T143),AE142,IF(COUNTIF(T$2:T143,T143)&gt;1,AE142,1+MAX(AE142,0)))</f>
        <v>4</v>
      </c>
      <c r="AI143" s="42" t="str">
        <f t="shared" si="41"/>
        <v/>
      </c>
      <c r="AJ143">
        <f>SUM(AG$2:AG143)</f>
        <v>2</v>
      </c>
      <c r="AK143">
        <f>COUNTA(AF$2:AF143)</f>
        <v>3</v>
      </c>
    </row>
    <row r="144" spans="1:37" x14ac:dyDescent="0.25">
      <c r="A144">
        <v>103</v>
      </c>
      <c r="B144" t="s">
        <v>65</v>
      </c>
      <c r="C144" s="246" t="s">
        <v>687</v>
      </c>
      <c r="D144"/>
      <c r="E144">
        <v>1</v>
      </c>
      <c r="F144">
        <v>4</v>
      </c>
      <c r="G144">
        <v>3</v>
      </c>
      <c r="H144">
        <v>1</v>
      </c>
      <c r="I144">
        <v>0</v>
      </c>
      <c r="J144">
        <v>1</v>
      </c>
      <c r="K144">
        <v>0</v>
      </c>
      <c r="L144">
        <v>0</v>
      </c>
      <c r="M144" t="s">
        <v>686</v>
      </c>
      <c r="N144" s="42"/>
      <c r="O144" s="101">
        <f>IF(ISBLANK(C144),O143,IF(COUNTIF(C$2:C144,C144)&gt;1,O143,1+MAX(O143,0)))</f>
        <v>6</v>
      </c>
      <c r="P144" s="45">
        <f t="shared" si="42"/>
        <v>3</v>
      </c>
      <c r="Q144" s="33" t="str">
        <f t="shared" si="43"/>
        <v/>
      </c>
      <c r="R144" s="33">
        <f t="shared" si="44"/>
        <v>4</v>
      </c>
      <c r="S144" s="33" t="str">
        <f t="shared" si="45"/>
        <v>103_4</v>
      </c>
      <c r="T144" s="35" t="str">
        <f t="shared" si="46"/>
        <v>103AM</v>
      </c>
      <c r="U144" s="35" t="str">
        <f t="shared" si="47"/>
        <v>103AMEW</v>
      </c>
      <c r="V144" s="301">
        <f t="shared" si="48"/>
        <v>15</v>
      </c>
      <c r="W144" s="293" t="str">
        <f t="shared" si="49"/>
        <v/>
      </c>
      <c r="X144" s="293" t="str">
        <f t="shared" si="50"/>
        <v/>
      </c>
      <c r="Y144" s="293" t="str">
        <f t="shared" si="51"/>
        <v/>
      </c>
      <c r="Z144" s="293" t="str">
        <f t="shared" si="52"/>
        <v/>
      </c>
      <c r="AA144" s="293">
        <f t="shared" si="38"/>
        <v>0</v>
      </c>
      <c r="AB144" s="293">
        <f t="shared" si="39"/>
        <v>0</v>
      </c>
      <c r="AC144" s="293">
        <f t="shared" si="40"/>
        <v>3</v>
      </c>
      <c r="AD144" s="293">
        <f t="shared" si="53"/>
        <v>1</v>
      </c>
      <c r="AE144" s="293">
        <f>IF(ISBLANK(T144),AE143,IF(COUNTIF(T$2:T144,T144)&gt;1,AE143,1+MAX(AE143,0)))</f>
        <v>4</v>
      </c>
      <c r="AI144" s="42" t="str">
        <f t="shared" si="41"/>
        <v/>
      </c>
      <c r="AJ144">
        <f>SUM(AG$2:AG144)</f>
        <v>2</v>
      </c>
      <c r="AK144">
        <f>COUNTA(AF$2:AF144)</f>
        <v>3</v>
      </c>
    </row>
    <row r="145" spans="1:37" x14ac:dyDescent="0.25">
      <c r="A145">
        <v>103</v>
      </c>
      <c r="B145" t="s">
        <v>65</v>
      </c>
      <c r="C145" s="246" t="s">
        <v>687</v>
      </c>
      <c r="D145"/>
      <c r="E145">
        <v>1</v>
      </c>
      <c r="F145">
        <v>4</v>
      </c>
      <c r="G145">
        <v>4</v>
      </c>
      <c r="H145">
        <v>0</v>
      </c>
      <c r="I145">
        <v>0</v>
      </c>
      <c r="J145">
        <v>0</v>
      </c>
      <c r="K145">
        <v>0</v>
      </c>
      <c r="L145">
        <v>0</v>
      </c>
      <c r="M145" t="s">
        <v>686</v>
      </c>
      <c r="N145" s="42"/>
      <c r="O145" s="101">
        <f>IF(ISBLANK(C145),O144,IF(COUNTIF(C$2:C145,C145)&gt;1,O144,1+MAX(O144,0)))</f>
        <v>6</v>
      </c>
      <c r="P145" s="45">
        <f t="shared" si="42"/>
        <v>3</v>
      </c>
      <c r="Q145" s="33" t="str">
        <f t="shared" si="43"/>
        <v/>
      </c>
      <c r="R145" s="33">
        <f t="shared" si="44"/>
        <v>4</v>
      </c>
      <c r="S145" s="33" t="str">
        <f t="shared" si="45"/>
        <v>103_4</v>
      </c>
      <c r="T145" s="35" t="str">
        <f t="shared" si="46"/>
        <v>103AM</v>
      </c>
      <c r="U145" s="35" t="str">
        <f t="shared" si="47"/>
        <v>103AMEW</v>
      </c>
      <c r="V145" s="301">
        <f t="shared" si="48"/>
        <v>16</v>
      </c>
      <c r="W145" s="293" t="str">
        <f t="shared" si="49"/>
        <v/>
      </c>
      <c r="X145" s="293" t="str">
        <f t="shared" si="50"/>
        <v/>
      </c>
      <c r="Y145" s="293" t="str">
        <f t="shared" si="51"/>
        <v/>
      </c>
      <c r="Z145" s="293" t="str">
        <f t="shared" si="52"/>
        <v/>
      </c>
      <c r="AA145" s="293">
        <f t="shared" si="38"/>
        <v>1</v>
      </c>
      <c r="AB145" s="293">
        <f t="shared" si="39"/>
        <v>0</v>
      </c>
      <c r="AC145" s="293">
        <f t="shared" si="40"/>
        <v>3</v>
      </c>
      <c r="AD145" s="293">
        <f t="shared" si="53"/>
        <v>1</v>
      </c>
      <c r="AE145" s="293">
        <f>IF(ISBLANK(T145),AE144,IF(COUNTIF(T$2:T145,T145)&gt;1,AE144,1+MAX(AE144,0)))</f>
        <v>4</v>
      </c>
      <c r="AI145" s="42" t="str">
        <f t="shared" si="41"/>
        <v/>
      </c>
      <c r="AJ145">
        <f>SUM(AG$2:AG145)</f>
        <v>2</v>
      </c>
      <c r="AK145">
        <f>COUNTA(AF$2:AF145)</f>
        <v>3</v>
      </c>
    </row>
    <row r="146" spans="1:37"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42"/>
        <v>3</v>
      </c>
      <c r="Q146" s="33" t="str">
        <f t="shared" si="43"/>
        <v/>
      </c>
      <c r="R146" s="33">
        <f t="shared" si="44"/>
        <v>5</v>
      </c>
      <c r="S146" s="33" t="str">
        <f t="shared" si="45"/>
        <v>103_5</v>
      </c>
      <c r="T146" s="35" t="str">
        <f t="shared" si="46"/>
        <v>103AM</v>
      </c>
      <c r="U146" s="35" t="str">
        <f t="shared" si="47"/>
        <v>103AMNS</v>
      </c>
      <c r="V146" s="301">
        <f t="shared" si="48"/>
        <v>17</v>
      </c>
      <c r="W146" s="293" t="str">
        <f t="shared" si="49"/>
        <v/>
      </c>
      <c r="X146" s="293" t="str">
        <f t="shared" si="50"/>
        <v/>
      </c>
      <c r="Y146" s="293" t="str">
        <f t="shared" si="51"/>
        <v/>
      </c>
      <c r="Z146" s="293" t="str">
        <f t="shared" si="52"/>
        <v/>
      </c>
      <c r="AA146" s="293">
        <f t="shared" si="38"/>
        <v>0</v>
      </c>
      <c r="AB146" s="293">
        <f t="shared" si="39"/>
        <v>0</v>
      </c>
      <c r="AC146" s="293">
        <f t="shared" si="40"/>
        <v>0</v>
      </c>
      <c r="AD146" s="293">
        <f t="shared" si="53"/>
        <v>0</v>
      </c>
      <c r="AE146" s="293">
        <f>IF(ISBLANK(T146),AE145,IF(COUNTIF(T$2:T146,T146)&gt;1,AE145,1+MAX(AE145,0)))</f>
        <v>4</v>
      </c>
      <c r="AI146" s="42" t="str">
        <f t="shared" si="41"/>
        <v/>
      </c>
      <c r="AJ146">
        <f>SUM(AG$2:AG146)</f>
        <v>2</v>
      </c>
      <c r="AK146">
        <f>COUNTA(AF$2:AF146)</f>
        <v>3</v>
      </c>
    </row>
    <row r="147" spans="1:37"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42"/>
        <v>3</v>
      </c>
      <c r="Q147" s="33" t="str">
        <f t="shared" si="43"/>
        <v/>
      </c>
      <c r="R147" s="33">
        <f t="shared" si="44"/>
        <v>5</v>
      </c>
      <c r="S147" s="33" t="str">
        <f t="shared" si="45"/>
        <v>103_5</v>
      </c>
      <c r="T147" s="35" t="str">
        <f t="shared" si="46"/>
        <v>103AM</v>
      </c>
      <c r="U147" s="35" t="str">
        <f t="shared" si="47"/>
        <v>103AMNS</v>
      </c>
      <c r="V147" s="301">
        <f t="shared" si="48"/>
        <v>18</v>
      </c>
      <c r="W147" s="293" t="str">
        <f t="shared" si="49"/>
        <v/>
      </c>
      <c r="X147" s="293" t="str">
        <f t="shared" si="50"/>
        <v/>
      </c>
      <c r="Y147" s="293" t="str">
        <f t="shared" si="51"/>
        <v/>
      </c>
      <c r="Z147" s="293" t="str">
        <f t="shared" si="52"/>
        <v/>
      </c>
      <c r="AA147" s="293">
        <f t="shared" si="38"/>
        <v>1</v>
      </c>
      <c r="AB147" s="293">
        <f t="shared" si="39"/>
        <v>0</v>
      </c>
      <c r="AC147" s="293">
        <f t="shared" si="40"/>
        <v>0</v>
      </c>
      <c r="AD147" s="293">
        <f t="shared" si="53"/>
        <v>0</v>
      </c>
      <c r="AE147" s="293">
        <f>IF(ISBLANK(T147),AE146,IF(COUNTIF(T$2:T147,T147)&gt;1,AE146,1+MAX(AE146,0)))</f>
        <v>4</v>
      </c>
      <c r="AI147" s="42" t="str">
        <f t="shared" si="41"/>
        <v/>
      </c>
      <c r="AJ147">
        <f>SUM(AG$2:AG147)</f>
        <v>2</v>
      </c>
      <c r="AK147">
        <f>COUNTA(AF$2:AF147)</f>
        <v>3</v>
      </c>
    </row>
    <row r="148" spans="1:37"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42"/>
        <v>3</v>
      </c>
      <c r="Q148" s="33" t="str">
        <f t="shared" si="43"/>
        <v/>
      </c>
      <c r="R148" s="33">
        <f t="shared" si="44"/>
        <v>5</v>
      </c>
      <c r="S148" s="33" t="str">
        <f t="shared" si="45"/>
        <v>103_5</v>
      </c>
      <c r="T148" s="35" t="str">
        <f t="shared" si="46"/>
        <v>103AM</v>
      </c>
      <c r="U148" s="35" t="str">
        <f t="shared" si="47"/>
        <v>103AMEW</v>
      </c>
      <c r="V148" s="301">
        <f t="shared" si="48"/>
        <v>19</v>
      </c>
      <c r="W148" s="293" t="str">
        <f t="shared" si="49"/>
        <v/>
      </c>
      <c r="X148" s="293" t="str">
        <f t="shared" si="50"/>
        <v/>
      </c>
      <c r="Y148" s="293" t="str">
        <f t="shared" si="51"/>
        <v/>
      </c>
      <c r="Z148" s="293" t="str">
        <f t="shared" si="52"/>
        <v/>
      </c>
      <c r="AA148" s="293">
        <f t="shared" si="38"/>
        <v>0</v>
      </c>
      <c r="AB148" s="293">
        <f t="shared" si="39"/>
        <v>0</v>
      </c>
      <c r="AC148" s="293">
        <f t="shared" si="40"/>
        <v>3</v>
      </c>
      <c r="AD148" s="293">
        <f t="shared" si="53"/>
        <v>1</v>
      </c>
      <c r="AE148" s="293">
        <f>IF(ISBLANK(T148),AE147,IF(COUNTIF(T$2:T148,T148)&gt;1,AE147,1+MAX(AE147,0)))</f>
        <v>4</v>
      </c>
      <c r="AI148" s="42" t="str">
        <f t="shared" si="41"/>
        <v/>
      </c>
      <c r="AJ148">
        <f>SUM(AG$2:AG148)</f>
        <v>2</v>
      </c>
      <c r="AK148">
        <f>COUNTA(AF$2:AF148)</f>
        <v>3</v>
      </c>
    </row>
    <row r="149" spans="1:37"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42"/>
        <v>3</v>
      </c>
      <c r="Q149" s="33" t="str">
        <f t="shared" si="43"/>
        <v/>
      </c>
      <c r="R149" s="33">
        <f t="shared" si="44"/>
        <v>5</v>
      </c>
      <c r="S149" s="33" t="str">
        <f t="shared" si="45"/>
        <v>103_5</v>
      </c>
      <c r="T149" s="35" t="str">
        <f t="shared" si="46"/>
        <v>103AM</v>
      </c>
      <c r="U149" s="35" t="str">
        <f t="shared" si="47"/>
        <v>103AMEW</v>
      </c>
      <c r="V149" s="301">
        <f t="shared" si="48"/>
        <v>20</v>
      </c>
      <c r="W149" s="293" t="str">
        <f t="shared" si="49"/>
        <v/>
      </c>
      <c r="X149" s="293" t="str">
        <f t="shared" si="50"/>
        <v/>
      </c>
      <c r="Y149" s="293" t="str">
        <f t="shared" si="51"/>
        <v/>
      </c>
      <c r="Z149" s="293" t="str">
        <f t="shared" si="52"/>
        <v/>
      </c>
      <c r="AA149" s="293">
        <f t="shared" si="38"/>
        <v>1</v>
      </c>
      <c r="AB149" s="293">
        <f t="shared" si="39"/>
        <v>0</v>
      </c>
      <c r="AC149" s="293">
        <f t="shared" si="40"/>
        <v>3</v>
      </c>
      <c r="AD149" s="293">
        <f t="shared" si="53"/>
        <v>1</v>
      </c>
      <c r="AE149" s="293">
        <f>IF(ISBLANK(T149),AE148,IF(COUNTIF(T$2:T149,T149)&gt;1,AE148,1+MAX(AE148,0)))</f>
        <v>4</v>
      </c>
      <c r="AI149" s="42" t="str">
        <f t="shared" si="41"/>
        <v/>
      </c>
      <c r="AJ149">
        <f>SUM(AG$2:AG149)</f>
        <v>2</v>
      </c>
      <c r="AK149">
        <f>COUNTA(AF$2:AF149)</f>
        <v>3</v>
      </c>
    </row>
    <row r="150" spans="1:37"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42"/>
        <v>3</v>
      </c>
      <c r="Q150" s="33" t="str">
        <f t="shared" si="43"/>
        <v/>
      </c>
      <c r="R150" s="33">
        <f t="shared" si="44"/>
        <v>6</v>
      </c>
      <c r="S150" s="33" t="str">
        <f t="shared" si="45"/>
        <v>103_6</v>
      </c>
      <c r="T150" s="35" t="str">
        <f t="shared" si="46"/>
        <v>103AM</v>
      </c>
      <c r="U150" s="35" t="str">
        <f t="shared" si="47"/>
        <v>103AMNS</v>
      </c>
      <c r="V150" s="301">
        <f t="shared" si="48"/>
        <v>21</v>
      </c>
      <c r="W150" s="293" t="str">
        <f t="shared" si="49"/>
        <v/>
      </c>
      <c r="X150" s="293" t="str">
        <f t="shared" si="50"/>
        <v/>
      </c>
      <c r="Y150" s="293" t="str">
        <f t="shared" si="51"/>
        <v/>
      </c>
      <c r="Z150" s="293" t="str">
        <f t="shared" si="52"/>
        <v/>
      </c>
      <c r="AA150" s="293">
        <f t="shared" si="38"/>
        <v>0</v>
      </c>
      <c r="AB150" s="293">
        <f t="shared" si="39"/>
        <v>0</v>
      </c>
      <c r="AC150" s="293">
        <f t="shared" si="40"/>
        <v>0</v>
      </c>
      <c r="AD150" s="293">
        <f t="shared" si="53"/>
        <v>0</v>
      </c>
      <c r="AE150" s="293">
        <f>IF(ISBLANK(T150),AE149,IF(COUNTIF(T$2:T150,T150)&gt;1,AE149,1+MAX(AE149,0)))</f>
        <v>4</v>
      </c>
      <c r="AI150" s="42" t="str">
        <f t="shared" si="41"/>
        <v/>
      </c>
      <c r="AJ150">
        <f>SUM(AG$2:AG150)</f>
        <v>2</v>
      </c>
      <c r="AK150">
        <f>COUNTA(AF$2:AF150)</f>
        <v>3</v>
      </c>
    </row>
    <row r="151" spans="1:37"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42"/>
        <v>3</v>
      </c>
      <c r="Q151" s="33" t="str">
        <f t="shared" si="43"/>
        <v/>
      </c>
      <c r="R151" s="33">
        <f t="shared" si="44"/>
        <v>6</v>
      </c>
      <c r="S151" s="33" t="str">
        <f t="shared" si="45"/>
        <v>103_6</v>
      </c>
      <c r="T151" s="35" t="str">
        <f t="shared" si="46"/>
        <v>103AM</v>
      </c>
      <c r="U151" s="35" t="str">
        <f t="shared" si="47"/>
        <v>103AMNS</v>
      </c>
      <c r="V151" s="301">
        <f t="shared" si="48"/>
        <v>22</v>
      </c>
      <c r="W151" s="293" t="str">
        <f t="shared" si="49"/>
        <v/>
      </c>
      <c r="X151" s="293" t="str">
        <f t="shared" si="50"/>
        <v/>
      </c>
      <c r="Y151" s="293" t="str">
        <f t="shared" si="51"/>
        <v/>
      </c>
      <c r="Z151" s="293" t="str">
        <f t="shared" si="52"/>
        <v/>
      </c>
      <c r="AA151" s="293">
        <f t="shared" si="38"/>
        <v>1</v>
      </c>
      <c r="AB151" s="293">
        <f t="shared" si="39"/>
        <v>0</v>
      </c>
      <c r="AC151" s="293">
        <f t="shared" si="40"/>
        <v>0</v>
      </c>
      <c r="AD151" s="293">
        <f t="shared" si="53"/>
        <v>0</v>
      </c>
      <c r="AE151" s="293">
        <f>IF(ISBLANK(T151),AE150,IF(COUNTIF(T$2:T151,T151)&gt;1,AE150,1+MAX(AE150,0)))</f>
        <v>4</v>
      </c>
      <c r="AI151" s="42" t="str">
        <f t="shared" si="41"/>
        <v/>
      </c>
      <c r="AJ151">
        <f>SUM(AG$2:AG151)</f>
        <v>2</v>
      </c>
      <c r="AK151">
        <f>COUNTA(AF$2:AF151)</f>
        <v>3</v>
      </c>
    </row>
    <row r="152" spans="1:37"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42"/>
        <v>3</v>
      </c>
      <c r="Q152" s="33" t="str">
        <f t="shared" si="43"/>
        <v/>
      </c>
      <c r="R152" s="33">
        <f t="shared" si="44"/>
        <v>6</v>
      </c>
      <c r="S152" s="33" t="str">
        <f t="shared" si="45"/>
        <v>103_6</v>
      </c>
      <c r="T152" s="35" t="str">
        <f t="shared" si="46"/>
        <v>103AM</v>
      </c>
      <c r="U152" s="35" t="str">
        <f t="shared" si="47"/>
        <v>103AMEW</v>
      </c>
      <c r="V152" s="301">
        <f t="shared" si="48"/>
        <v>23</v>
      </c>
      <c r="W152" s="293" t="str">
        <f t="shared" si="49"/>
        <v/>
      </c>
      <c r="X152" s="293" t="str">
        <f t="shared" si="50"/>
        <v/>
      </c>
      <c r="Y152" s="293" t="str">
        <f t="shared" si="51"/>
        <v/>
      </c>
      <c r="Z152" s="293" t="str">
        <f t="shared" si="52"/>
        <v/>
      </c>
      <c r="AA152" s="293">
        <f t="shared" si="38"/>
        <v>0</v>
      </c>
      <c r="AB152" s="293">
        <f t="shared" si="39"/>
        <v>0</v>
      </c>
      <c r="AC152" s="293">
        <f t="shared" si="40"/>
        <v>3</v>
      </c>
      <c r="AD152" s="293">
        <f t="shared" si="53"/>
        <v>1</v>
      </c>
      <c r="AE152" s="293">
        <f>IF(ISBLANK(T152),AE151,IF(COUNTIF(T$2:T152,T152)&gt;1,AE151,1+MAX(AE151,0)))</f>
        <v>4</v>
      </c>
      <c r="AI152" s="42" t="str">
        <f t="shared" si="41"/>
        <v/>
      </c>
      <c r="AJ152">
        <f>SUM(AG$2:AG152)</f>
        <v>2</v>
      </c>
      <c r="AK152">
        <f>COUNTA(AF$2:AF152)</f>
        <v>3</v>
      </c>
    </row>
    <row r="153" spans="1:37"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42"/>
        <v>3</v>
      </c>
      <c r="Q153" s="33" t="str">
        <f t="shared" si="43"/>
        <v/>
      </c>
      <c r="R153" s="33">
        <f t="shared" si="44"/>
        <v>6</v>
      </c>
      <c r="S153" s="33" t="str">
        <f t="shared" si="45"/>
        <v>103_6</v>
      </c>
      <c r="T153" s="35" t="str">
        <f t="shared" si="46"/>
        <v>103AM</v>
      </c>
      <c r="U153" s="35" t="str">
        <f t="shared" si="47"/>
        <v>103AMEW</v>
      </c>
      <c r="V153" s="301">
        <f t="shared" si="48"/>
        <v>24</v>
      </c>
      <c r="W153" s="293" t="str">
        <f t="shared" si="49"/>
        <v/>
      </c>
      <c r="X153" s="293" t="str">
        <f t="shared" si="50"/>
        <v/>
      </c>
      <c r="Y153" s="293" t="str">
        <f t="shared" si="51"/>
        <v/>
      </c>
      <c r="Z153" s="293" t="str">
        <f t="shared" si="52"/>
        <v/>
      </c>
      <c r="AA153" s="293">
        <f t="shared" si="38"/>
        <v>1</v>
      </c>
      <c r="AB153" s="293">
        <f t="shared" si="39"/>
        <v>0</v>
      </c>
      <c r="AC153" s="293">
        <f t="shared" si="40"/>
        <v>3</v>
      </c>
      <c r="AD153" s="293">
        <f t="shared" si="53"/>
        <v>1</v>
      </c>
      <c r="AE153" s="293">
        <f>IF(ISBLANK(T153),AE152,IF(COUNTIF(T$2:T153,T153)&gt;1,AE152,1+MAX(AE152,0)))</f>
        <v>4</v>
      </c>
      <c r="AI153" s="42" t="str">
        <f t="shared" si="41"/>
        <v/>
      </c>
      <c r="AJ153">
        <f>SUM(AG$2:AG153)</f>
        <v>2</v>
      </c>
      <c r="AK153">
        <f>COUNTA(AF$2:AF153)</f>
        <v>3</v>
      </c>
    </row>
    <row r="154" spans="1:37"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42"/>
        <v>3</v>
      </c>
      <c r="Q154" s="33" t="str">
        <f t="shared" si="43"/>
        <v/>
      </c>
      <c r="R154" s="33">
        <f t="shared" si="44"/>
        <v>7</v>
      </c>
      <c r="S154" s="33" t="str">
        <f t="shared" si="45"/>
        <v>103_7</v>
      </c>
      <c r="T154" s="35" t="str">
        <f t="shared" si="46"/>
        <v>103AM</v>
      </c>
      <c r="U154" s="35" t="str">
        <f t="shared" si="47"/>
        <v>103AMNS</v>
      </c>
      <c r="V154" s="301">
        <f t="shared" si="48"/>
        <v>25</v>
      </c>
      <c r="W154" s="293" t="str">
        <f t="shared" si="49"/>
        <v/>
      </c>
      <c r="X154" s="293" t="str">
        <f t="shared" si="50"/>
        <v/>
      </c>
      <c r="Y154" s="293" t="str">
        <f t="shared" si="51"/>
        <v/>
      </c>
      <c r="Z154" s="293" t="str">
        <f t="shared" si="52"/>
        <v/>
      </c>
      <c r="AA154" s="293">
        <f t="shared" si="38"/>
        <v>0</v>
      </c>
      <c r="AB154" s="293">
        <f t="shared" si="39"/>
        <v>0</v>
      </c>
      <c r="AC154" s="293">
        <f t="shared" si="40"/>
        <v>0</v>
      </c>
      <c r="AD154" s="293">
        <f t="shared" si="53"/>
        <v>0</v>
      </c>
      <c r="AE154" s="293">
        <f>IF(ISBLANK(T154),AE153,IF(COUNTIF(T$2:T154,T154)&gt;1,AE153,1+MAX(AE153,0)))</f>
        <v>4</v>
      </c>
      <c r="AI154" s="42" t="str">
        <f t="shared" si="41"/>
        <v/>
      </c>
      <c r="AJ154">
        <f>SUM(AG$2:AG154)</f>
        <v>2</v>
      </c>
      <c r="AK154">
        <f>COUNTA(AF$2:AF154)</f>
        <v>3</v>
      </c>
    </row>
    <row r="155" spans="1:37"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42"/>
        <v>3</v>
      </c>
      <c r="Q155" s="33" t="str">
        <f t="shared" si="43"/>
        <v/>
      </c>
      <c r="R155" s="33">
        <f t="shared" si="44"/>
        <v>7</v>
      </c>
      <c r="S155" s="33" t="str">
        <f t="shared" si="45"/>
        <v>103_7</v>
      </c>
      <c r="T155" s="35" t="str">
        <f t="shared" si="46"/>
        <v>103AM</v>
      </c>
      <c r="U155" s="35" t="str">
        <f t="shared" si="47"/>
        <v>103AMNS</v>
      </c>
      <c r="V155" s="301">
        <f t="shared" si="48"/>
        <v>26</v>
      </c>
      <c r="W155" s="293" t="str">
        <f t="shared" si="49"/>
        <v/>
      </c>
      <c r="X155" s="293" t="str">
        <f t="shared" si="50"/>
        <v/>
      </c>
      <c r="Y155" s="293" t="str">
        <f t="shared" si="51"/>
        <v/>
      </c>
      <c r="Z155" s="293" t="str">
        <f t="shared" si="52"/>
        <v/>
      </c>
      <c r="AA155" s="293">
        <f t="shared" si="38"/>
        <v>1</v>
      </c>
      <c r="AB155" s="293">
        <f t="shared" si="39"/>
        <v>0</v>
      </c>
      <c r="AC155" s="293">
        <f t="shared" si="40"/>
        <v>0</v>
      </c>
      <c r="AD155" s="293">
        <f t="shared" si="53"/>
        <v>0</v>
      </c>
      <c r="AE155" s="293">
        <f>IF(ISBLANK(T155),AE154,IF(COUNTIF(T$2:T155,T155)&gt;1,AE154,1+MAX(AE154,0)))</f>
        <v>4</v>
      </c>
      <c r="AI155" s="42" t="str">
        <f t="shared" si="41"/>
        <v/>
      </c>
      <c r="AJ155">
        <f>SUM(AG$2:AG155)</f>
        <v>2</v>
      </c>
      <c r="AK155">
        <f>COUNTA(AF$2:AF155)</f>
        <v>3</v>
      </c>
    </row>
    <row r="156" spans="1:37"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42"/>
        <v>3</v>
      </c>
      <c r="Q156" s="33" t="str">
        <f t="shared" si="43"/>
        <v/>
      </c>
      <c r="R156" s="33">
        <f t="shared" si="44"/>
        <v>7</v>
      </c>
      <c r="S156" s="33" t="str">
        <f t="shared" si="45"/>
        <v>103_7</v>
      </c>
      <c r="T156" s="35" t="str">
        <f t="shared" si="46"/>
        <v>103AM</v>
      </c>
      <c r="U156" s="35" t="str">
        <f t="shared" si="47"/>
        <v>103AMEW</v>
      </c>
      <c r="V156" s="301">
        <f t="shared" si="48"/>
        <v>27</v>
      </c>
      <c r="W156" s="293" t="str">
        <f t="shared" si="49"/>
        <v/>
      </c>
      <c r="X156" s="293" t="str">
        <f t="shared" si="50"/>
        <v/>
      </c>
      <c r="Y156" s="293" t="str">
        <f t="shared" si="51"/>
        <v/>
      </c>
      <c r="Z156" s="293" t="str">
        <f t="shared" si="52"/>
        <v/>
      </c>
      <c r="AA156" s="293">
        <f t="shared" si="38"/>
        <v>0</v>
      </c>
      <c r="AB156" s="293">
        <f t="shared" si="39"/>
        <v>0</v>
      </c>
      <c r="AC156" s="293">
        <f t="shared" si="40"/>
        <v>3</v>
      </c>
      <c r="AD156" s="293">
        <f t="shared" si="53"/>
        <v>1</v>
      </c>
      <c r="AE156" s="293">
        <f>IF(ISBLANK(T156),AE155,IF(COUNTIF(T$2:T156,T156)&gt;1,AE155,1+MAX(AE155,0)))</f>
        <v>4</v>
      </c>
      <c r="AI156" s="42" t="str">
        <f t="shared" si="41"/>
        <v/>
      </c>
      <c r="AJ156">
        <f>SUM(AG$2:AG156)</f>
        <v>2</v>
      </c>
      <c r="AK156">
        <f>COUNTA(AF$2:AF156)</f>
        <v>3</v>
      </c>
    </row>
    <row r="157" spans="1:37"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42"/>
        <v>3</v>
      </c>
      <c r="Q157" s="33" t="str">
        <f t="shared" si="43"/>
        <v/>
      </c>
      <c r="R157" s="33">
        <f t="shared" si="44"/>
        <v>7</v>
      </c>
      <c r="S157" s="33" t="str">
        <f t="shared" si="45"/>
        <v>103_7</v>
      </c>
      <c r="T157" s="35" t="str">
        <f t="shared" si="46"/>
        <v>103AM</v>
      </c>
      <c r="U157" s="35" t="str">
        <f t="shared" si="47"/>
        <v>103AMEW</v>
      </c>
      <c r="V157" s="301">
        <f t="shared" si="48"/>
        <v>28</v>
      </c>
      <c r="W157" s="293" t="str">
        <f t="shared" si="49"/>
        <v/>
      </c>
      <c r="X157" s="293" t="str">
        <f t="shared" si="50"/>
        <v/>
      </c>
      <c r="Y157" s="293" t="str">
        <f t="shared" si="51"/>
        <v/>
      </c>
      <c r="Z157" s="293" t="str">
        <f t="shared" si="52"/>
        <v/>
      </c>
      <c r="AA157" s="293">
        <f t="shared" si="38"/>
        <v>1</v>
      </c>
      <c r="AB157" s="293">
        <f t="shared" si="39"/>
        <v>0</v>
      </c>
      <c r="AC157" s="293">
        <f t="shared" si="40"/>
        <v>3</v>
      </c>
      <c r="AD157" s="293">
        <f t="shared" si="53"/>
        <v>1</v>
      </c>
      <c r="AE157" s="293">
        <f>IF(ISBLANK(T157),AE156,IF(COUNTIF(T$2:T157,T157)&gt;1,AE156,1+MAX(AE156,0)))</f>
        <v>4</v>
      </c>
      <c r="AI157" s="42" t="str">
        <f t="shared" si="41"/>
        <v/>
      </c>
      <c r="AJ157">
        <f>SUM(AG$2:AG157)</f>
        <v>2</v>
      </c>
      <c r="AK157">
        <f>COUNTA(AF$2:AF157)</f>
        <v>3</v>
      </c>
    </row>
    <row r="158" spans="1:37"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42"/>
        <v>3</v>
      </c>
      <c r="Q158" s="33" t="str">
        <f t="shared" si="43"/>
        <v/>
      </c>
      <c r="R158" s="33">
        <f t="shared" si="44"/>
        <v>8</v>
      </c>
      <c r="S158" s="33" t="str">
        <f t="shared" si="45"/>
        <v>103_8</v>
      </c>
      <c r="T158" s="35" t="str">
        <f t="shared" si="46"/>
        <v>103AM</v>
      </c>
      <c r="U158" s="35" t="str">
        <f t="shared" si="47"/>
        <v>103AMNS</v>
      </c>
      <c r="V158" s="301">
        <f t="shared" si="48"/>
        <v>29</v>
      </c>
      <c r="W158" s="293" t="str">
        <f t="shared" si="49"/>
        <v/>
      </c>
      <c r="X158" s="293" t="str">
        <f t="shared" si="50"/>
        <v/>
      </c>
      <c r="Y158" s="293" t="str">
        <f t="shared" si="51"/>
        <v/>
      </c>
      <c r="Z158" s="293" t="str">
        <f t="shared" si="52"/>
        <v/>
      </c>
      <c r="AA158" s="293">
        <f t="shared" si="38"/>
        <v>0</v>
      </c>
      <c r="AB158" s="293">
        <f t="shared" si="39"/>
        <v>0</v>
      </c>
      <c r="AC158" s="293">
        <f t="shared" si="40"/>
        <v>0</v>
      </c>
      <c r="AD158" s="293">
        <f t="shared" si="53"/>
        <v>0</v>
      </c>
      <c r="AE158" s="293">
        <f>IF(ISBLANK(T158),AE157,IF(COUNTIF(T$2:T158,T158)&gt;1,AE157,1+MAX(AE157,0)))</f>
        <v>4</v>
      </c>
      <c r="AI158" s="42" t="str">
        <f t="shared" si="41"/>
        <v/>
      </c>
      <c r="AJ158">
        <f>SUM(AG$2:AG158)</f>
        <v>2</v>
      </c>
      <c r="AK158">
        <f>COUNTA(AF$2:AF158)</f>
        <v>3</v>
      </c>
    </row>
    <row r="159" spans="1:37"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42"/>
        <v>3</v>
      </c>
      <c r="Q159" s="33" t="str">
        <f t="shared" si="43"/>
        <v/>
      </c>
      <c r="R159" s="33">
        <f t="shared" si="44"/>
        <v>8</v>
      </c>
      <c r="S159" s="33" t="str">
        <f t="shared" si="45"/>
        <v>103_8</v>
      </c>
      <c r="T159" s="35" t="str">
        <f t="shared" si="46"/>
        <v>103AM</v>
      </c>
      <c r="U159" s="35" t="str">
        <f t="shared" si="47"/>
        <v>103AMNS</v>
      </c>
      <c r="V159" s="301">
        <f t="shared" si="48"/>
        <v>30</v>
      </c>
      <c r="W159" s="293" t="str">
        <f t="shared" si="49"/>
        <v/>
      </c>
      <c r="X159" s="293" t="str">
        <f t="shared" si="50"/>
        <v/>
      </c>
      <c r="Y159" s="293" t="str">
        <f t="shared" si="51"/>
        <v/>
      </c>
      <c r="Z159" s="293" t="str">
        <f t="shared" si="52"/>
        <v/>
      </c>
      <c r="AA159" s="293">
        <f t="shared" si="38"/>
        <v>1</v>
      </c>
      <c r="AB159" s="293">
        <f t="shared" si="39"/>
        <v>0</v>
      </c>
      <c r="AC159" s="293">
        <f t="shared" si="40"/>
        <v>0</v>
      </c>
      <c r="AD159" s="293">
        <f t="shared" si="53"/>
        <v>0</v>
      </c>
      <c r="AE159" s="293">
        <f>IF(ISBLANK(T159),AE158,IF(COUNTIF(T$2:T159,T159)&gt;1,AE158,1+MAX(AE158,0)))</f>
        <v>4</v>
      </c>
      <c r="AI159" s="42" t="str">
        <f t="shared" si="41"/>
        <v/>
      </c>
      <c r="AJ159">
        <f>SUM(AG$2:AG159)</f>
        <v>2</v>
      </c>
      <c r="AK159">
        <f>COUNTA(AF$2:AF159)</f>
        <v>3</v>
      </c>
    </row>
    <row r="160" spans="1:37"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42"/>
        <v>3</v>
      </c>
      <c r="Q160" s="33" t="str">
        <f t="shared" si="43"/>
        <v/>
      </c>
      <c r="R160" s="33">
        <f t="shared" si="44"/>
        <v>8</v>
      </c>
      <c r="S160" s="33" t="str">
        <f t="shared" si="45"/>
        <v>103_8</v>
      </c>
      <c r="T160" s="35" t="str">
        <f t="shared" si="46"/>
        <v>103AM</v>
      </c>
      <c r="U160" s="35" t="str">
        <f t="shared" si="47"/>
        <v>103AMEW</v>
      </c>
      <c r="V160" s="301">
        <f t="shared" si="48"/>
        <v>31</v>
      </c>
      <c r="W160" s="293" t="str">
        <f t="shared" si="49"/>
        <v/>
      </c>
      <c r="X160" s="293" t="str">
        <f t="shared" si="50"/>
        <v/>
      </c>
      <c r="Y160" s="293" t="str">
        <f t="shared" si="51"/>
        <v/>
      </c>
      <c r="Z160" s="293" t="str">
        <f t="shared" si="52"/>
        <v/>
      </c>
      <c r="AA160" s="293">
        <f t="shared" si="38"/>
        <v>0</v>
      </c>
      <c r="AB160" s="293">
        <f t="shared" si="39"/>
        <v>0</v>
      </c>
      <c r="AC160" s="293">
        <f t="shared" si="40"/>
        <v>3</v>
      </c>
      <c r="AD160" s="293">
        <f t="shared" si="53"/>
        <v>1</v>
      </c>
      <c r="AE160" s="293">
        <f>IF(ISBLANK(T160),AE159,IF(COUNTIF(T$2:T160,T160)&gt;1,AE159,1+MAX(AE159,0)))</f>
        <v>4</v>
      </c>
      <c r="AI160" s="42" t="str">
        <f t="shared" si="41"/>
        <v/>
      </c>
      <c r="AJ160">
        <f>SUM(AG$2:AG160)</f>
        <v>2</v>
      </c>
      <c r="AK160">
        <f>COUNTA(AF$2:AF160)</f>
        <v>3</v>
      </c>
    </row>
    <row r="161" spans="1:37"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42"/>
        <v>3</v>
      </c>
      <c r="Q161" s="33" t="str">
        <f t="shared" si="43"/>
        <v/>
      </c>
      <c r="R161" s="33">
        <f t="shared" si="44"/>
        <v>8</v>
      </c>
      <c r="S161" s="33" t="str">
        <f t="shared" si="45"/>
        <v>103_8</v>
      </c>
      <c r="T161" s="35" t="str">
        <f t="shared" si="46"/>
        <v>103AM</v>
      </c>
      <c r="U161" s="35" t="str">
        <f t="shared" si="47"/>
        <v>103AMEW</v>
      </c>
      <c r="V161" s="301">
        <f t="shared" si="48"/>
        <v>32</v>
      </c>
      <c r="W161" s="293" t="str">
        <f t="shared" si="49"/>
        <v/>
      </c>
      <c r="X161" s="293" t="str">
        <f t="shared" si="50"/>
        <v/>
      </c>
      <c r="Y161" s="293" t="str">
        <f t="shared" si="51"/>
        <v/>
      </c>
      <c r="Z161" s="293" t="str">
        <f t="shared" si="52"/>
        <v/>
      </c>
      <c r="AA161" s="293">
        <f t="shared" si="38"/>
        <v>1</v>
      </c>
      <c r="AB161" s="293">
        <f t="shared" si="39"/>
        <v>0</v>
      </c>
      <c r="AC161" s="293">
        <f t="shared" si="40"/>
        <v>3</v>
      </c>
      <c r="AD161" s="293">
        <f t="shared" si="53"/>
        <v>1</v>
      </c>
      <c r="AE161" s="293">
        <f>IF(ISBLANK(T161),AE160,IF(COUNTIF(T$2:T161,T161)&gt;1,AE160,1+MAX(AE160,0)))</f>
        <v>4</v>
      </c>
      <c r="AI161" s="42" t="str">
        <f t="shared" si="41"/>
        <v/>
      </c>
      <c r="AJ161">
        <f>SUM(AG$2:AG161)</f>
        <v>2</v>
      </c>
      <c r="AK161">
        <f>COUNTA(AF$2:AF161)</f>
        <v>3</v>
      </c>
    </row>
    <row r="162" spans="1:37" x14ac:dyDescent="0.25">
      <c r="A162">
        <v>103</v>
      </c>
      <c r="B162" t="s">
        <v>66</v>
      </c>
      <c r="C162" s="246" t="s">
        <v>688</v>
      </c>
      <c r="D162"/>
      <c r="E162">
        <v>2</v>
      </c>
      <c r="F162">
        <v>1</v>
      </c>
      <c r="G162">
        <v>1</v>
      </c>
      <c r="H162">
        <v>8</v>
      </c>
      <c r="I162">
        <v>1</v>
      </c>
      <c r="J162">
        <v>0</v>
      </c>
      <c r="K162">
        <v>4</v>
      </c>
      <c r="L162">
        <v>8</v>
      </c>
      <c r="M162"/>
      <c r="N162" s="42"/>
      <c r="O162" s="101">
        <f>IF(ISBLANK(C162),O161,IF(COUNTIF(C$2:C162,C162)&gt;1,O161,1+MAX(O161,0)))</f>
        <v>7</v>
      </c>
      <c r="P162" s="45">
        <f t="shared" si="42"/>
        <v>3</v>
      </c>
      <c r="Q162" s="33" t="str">
        <f t="shared" si="43"/>
        <v/>
      </c>
      <c r="R162" s="33">
        <f t="shared" si="44"/>
        <v>13</v>
      </c>
      <c r="S162" s="33" t="str">
        <f t="shared" si="45"/>
        <v>103_13</v>
      </c>
      <c r="T162" s="35" t="str">
        <f t="shared" si="46"/>
        <v>103PM</v>
      </c>
      <c r="U162" s="35" t="str">
        <f t="shared" si="47"/>
        <v>103PMNS</v>
      </c>
      <c r="V162" s="301">
        <f t="shared" si="48"/>
        <v>17</v>
      </c>
      <c r="W162" s="293" t="str">
        <f t="shared" si="49"/>
        <v/>
      </c>
      <c r="X162" s="293" t="str">
        <f t="shared" si="50"/>
        <v/>
      </c>
      <c r="Y162" s="293" t="str">
        <f t="shared" si="51"/>
        <v/>
      </c>
      <c r="Z162" s="293" t="str">
        <f t="shared" si="52"/>
        <v/>
      </c>
      <c r="AA162" s="293">
        <f t="shared" si="38"/>
        <v>0</v>
      </c>
      <c r="AB162" s="293">
        <f t="shared" si="39"/>
        <v>0</v>
      </c>
      <c r="AC162" s="293">
        <f t="shared" si="40"/>
        <v>0</v>
      </c>
      <c r="AD162" s="293">
        <f t="shared" si="53"/>
        <v>0</v>
      </c>
      <c r="AE162" s="293">
        <f>IF(ISBLANK(T162),AE161,IF(COUNTIF(T$2:T162,T162)&gt;1,AE161,1+MAX(AE161,0)))</f>
        <v>5</v>
      </c>
      <c r="AI162" s="42" t="str">
        <f t="shared" si="41"/>
        <v/>
      </c>
      <c r="AJ162">
        <f>SUM(AG$2:AG162)</f>
        <v>2</v>
      </c>
      <c r="AK162">
        <f>COUNTA(AF$2:AF162)</f>
        <v>3</v>
      </c>
    </row>
    <row r="163" spans="1:37" x14ac:dyDescent="0.25">
      <c r="A163">
        <v>103</v>
      </c>
      <c r="B163" t="s">
        <v>66</v>
      </c>
      <c r="C163" s="246" t="s">
        <v>688</v>
      </c>
      <c r="D163"/>
      <c r="E163">
        <v>2</v>
      </c>
      <c r="F163">
        <v>1</v>
      </c>
      <c r="G163">
        <v>2</v>
      </c>
      <c r="H163">
        <v>3</v>
      </c>
      <c r="I163">
        <v>0</v>
      </c>
      <c r="J163">
        <v>1</v>
      </c>
      <c r="K163">
        <v>1</v>
      </c>
      <c r="L163">
        <v>2</v>
      </c>
      <c r="M163"/>
      <c r="N163" s="42"/>
      <c r="O163" s="101">
        <f>IF(ISBLANK(C163),O162,IF(COUNTIF(C$2:C163,C163)&gt;1,O162,1+MAX(O162,0)))</f>
        <v>7</v>
      </c>
      <c r="P163" s="45">
        <f t="shared" si="42"/>
        <v>3</v>
      </c>
      <c r="Q163" s="33" t="str">
        <f t="shared" si="43"/>
        <v/>
      </c>
      <c r="R163" s="33">
        <f t="shared" si="44"/>
        <v>13</v>
      </c>
      <c r="S163" s="33" t="str">
        <f t="shared" si="45"/>
        <v>103_13</v>
      </c>
      <c r="T163" s="35" t="str">
        <f t="shared" si="46"/>
        <v>103PM</v>
      </c>
      <c r="U163" s="35" t="str">
        <f t="shared" si="47"/>
        <v>103PMNS</v>
      </c>
      <c r="V163" s="301">
        <f t="shared" si="48"/>
        <v>18</v>
      </c>
      <c r="W163" s="293" t="str">
        <f t="shared" si="49"/>
        <v/>
      </c>
      <c r="X163" s="293" t="str">
        <f t="shared" si="50"/>
        <v/>
      </c>
      <c r="Y163" s="293" t="str">
        <f t="shared" si="51"/>
        <v/>
      </c>
      <c r="Z163" s="293" t="str">
        <f t="shared" si="52"/>
        <v/>
      </c>
      <c r="AA163" s="293">
        <f t="shared" si="38"/>
        <v>0</v>
      </c>
      <c r="AB163" s="293">
        <f t="shared" si="39"/>
        <v>1</v>
      </c>
      <c r="AC163" s="293">
        <f t="shared" si="40"/>
        <v>0</v>
      </c>
      <c r="AD163" s="293">
        <f t="shared" si="53"/>
        <v>0</v>
      </c>
      <c r="AE163" s="293">
        <f>IF(ISBLANK(T163),AE162,IF(COUNTIF(T$2:T163,T163)&gt;1,AE162,1+MAX(AE162,0)))</f>
        <v>5</v>
      </c>
      <c r="AI163" s="42" t="str">
        <f t="shared" si="41"/>
        <v/>
      </c>
      <c r="AJ163">
        <f>SUM(AG$2:AG163)</f>
        <v>2</v>
      </c>
      <c r="AK163">
        <f>COUNTA(AF$2:AF163)</f>
        <v>3</v>
      </c>
    </row>
    <row r="164" spans="1:37" x14ac:dyDescent="0.25">
      <c r="A164">
        <v>103</v>
      </c>
      <c r="B164" t="s">
        <v>66</v>
      </c>
      <c r="C164" s="246" t="s">
        <v>688</v>
      </c>
      <c r="D164"/>
      <c r="E164">
        <v>2</v>
      </c>
      <c r="F164">
        <v>1</v>
      </c>
      <c r="G164">
        <v>3</v>
      </c>
      <c r="H164">
        <v>1</v>
      </c>
      <c r="I164">
        <v>0</v>
      </c>
      <c r="J164">
        <v>0</v>
      </c>
      <c r="K164">
        <v>0</v>
      </c>
      <c r="L164">
        <v>1</v>
      </c>
      <c r="M164"/>
      <c r="N164" s="42"/>
      <c r="O164" s="101">
        <f>IF(ISBLANK(C164),O163,IF(COUNTIF(C$2:C164,C164)&gt;1,O163,1+MAX(O163,0)))</f>
        <v>7</v>
      </c>
      <c r="P164" s="45">
        <f t="shared" si="42"/>
        <v>3</v>
      </c>
      <c r="Q164" s="33" t="str">
        <f t="shared" si="43"/>
        <v/>
      </c>
      <c r="R164" s="33">
        <f t="shared" si="44"/>
        <v>13</v>
      </c>
      <c r="S164" s="33" t="str">
        <f t="shared" si="45"/>
        <v>103_13</v>
      </c>
      <c r="T164" s="35" t="str">
        <f t="shared" si="46"/>
        <v>103PM</v>
      </c>
      <c r="U164" s="35" t="str">
        <f t="shared" si="47"/>
        <v>103PMEW</v>
      </c>
      <c r="V164" s="301">
        <f t="shared" si="48"/>
        <v>19</v>
      </c>
      <c r="W164" s="293" t="str">
        <f t="shared" si="49"/>
        <v/>
      </c>
      <c r="X164" s="293" t="str">
        <f t="shared" si="50"/>
        <v/>
      </c>
      <c r="Y164" s="293" t="str">
        <f t="shared" si="51"/>
        <v/>
      </c>
      <c r="Z164" s="293" t="str">
        <f t="shared" si="52"/>
        <v/>
      </c>
      <c r="AA164" s="293">
        <f t="shared" si="38"/>
        <v>0</v>
      </c>
      <c r="AB164" s="293">
        <f t="shared" si="39"/>
        <v>0</v>
      </c>
      <c r="AC164" s="293">
        <f t="shared" si="40"/>
        <v>0</v>
      </c>
      <c r="AD164" s="293">
        <f t="shared" si="53"/>
        <v>0</v>
      </c>
      <c r="AE164" s="293">
        <f>IF(ISBLANK(T164),AE163,IF(COUNTIF(T$2:T164,T164)&gt;1,AE163,1+MAX(AE163,0)))</f>
        <v>5</v>
      </c>
      <c r="AI164" s="42" t="str">
        <f t="shared" si="41"/>
        <v/>
      </c>
      <c r="AJ164">
        <f>SUM(AG$2:AG164)</f>
        <v>2</v>
      </c>
      <c r="AK164">
        <f>COUNTA(AF$2:AF164)</f>
        <v>3</v>
      </c>
    </row>
    <row r="165" spans="1:37" x14ac:dyDescent="0.25">
      <c r="A165">
        <v>103</v>
      </c>
      <c r="B165" t="s">
        <v>66</v>
      </c>
      <c r="C165" s="246" t="s">
        <v>688</v>
      </c>
      <c r="D165"/>
      <c r="E165">
        <v>2</v>
      </c>
      <c r="F165">
        <v>1</v>
      </c>
      <c r="G165">
        <v>4</v>
      </c>
      <c r="H165">
        <v>1</v>
      </c>
      <c r="I165">
        <v>0</v>
      </c>
      <c r="J165">
        <v>1</v>
      </c>
      <c r="K165">
        <v>0</v>
      </c>
      <c r="L165">
        <v>0</v>
      </c>
      <c r="M165"/>
      <c r="N165" s="42"/>
      <c r="O165" s="101">
        <f>IF(ISBLANK(C165),O164,IF(COUNTIF(C$2:C165,C165)&gt;1,O164,1+MAX(O164,0)))</f>
        <v>7</v>
      </c>
      <c r="P165" s="45">
        <f t="shared" si="42"/>
        <v>3</v>
      </c>
      <c r="Q165" s="33" t="str">
        <f t="shared" si="43"/>
        <v/>
      </c>
      <c r="R165" s="33">
        <f t="shared" si="44"/>
        <v>13</v>
      </c>
      <c r="S165" s="33" t="str">
        <f t="shared" si="45"/>
        <v>103_13</v>
      </c>
      <c r="T165" s="35" t="str">
        <f t="shared" si="46"/>
        <v>103PM</v>
      </c>
      <c r="U165" s="35" t="str">
        <f t="shared" si="47"/>
        <v>103PMEW</v>
      </c>
      <c r="V165" s="301">
        <f t="shared" si="48"/>
        <v>20</v>
      </c>
      <c r="W165" s="293" t="str">
        <f t="shared" si="49"/>
        <v/>
      </c>
      <c r="X165" s="293" t="str">
        <f t="shared" si="50"/>
        <v/>
      </c>
      <c r="Y165" s="293" t="str">
        <f t="shared" si="51"/>
        <v/>
      </c>
      <c r="Z165" s="293" t="str">
        <f t="shared" si="52"/>
        <v/>
      </c>
      <c r="AA165" s="293">
        <f t="shared" si="38"/>
        <v>0</v>
      </c>
      <c r="AB165" s="293">
        <f t="shared" si="39"/>
        <v>1</v>
      </c>
      <c r="AC165" s="293">
        <f t="shared" si="40"/>
        <v>0</v>
      </c>
      <c r="AD165" s="293">
        <f t="shared" si="53"/>
        <v>0</v>
      </c>
      <c r="AE165" s="293">
        <f>IF(ISBLANK(T165),AE164,IF(COUNTIF(T$2:T165,T165)&gt;1,AE164,1+MAX(AE164,0)))</f>
        <v>5</v>
      </c>
      <c r="AI165" s="42" t="str">
        <f t="shared" si="41"/>
        <v/>
      </c>
      <c r="AJ165">
        <f>SUM(AG$2:AG165)</f>
        <v>2</v>
      </c>
      <c r="AK165">
        <f>COUNTA(AF$2:AF165)</f>
        <v>3</v>
      </c>
    </row>
    <row r="166" spans="1:37" x14ac:dyDescent="0.25">
      <c r="A166">
        <v>103</v>
      </c>
      <c r="B166" t="s">
        <v>66</v>
      </c>
      <c r="C166" s="246" t="s">
        <v>688</v>
      </c>
      <c r="D166"/>
      <c r="E166">
        <v>2</v>
      </c>
      <c r="F166">
        <v>2</v>
      </c>
      <c r="G166">
        <v>1</v>
      </c>
      <c r="H166">
        <v>13</v>
      </c>
      <c r="I166">
        <v>3</v>
      </c>
      <c r="J166">
        <v>2</v>
      </c>
      <c r="K166">
        <v>5</v>
      </c>
      <c r="L166">
        <v>13</v>
      </c>
      <c r="M166"/>
      <c r="N166" s="42"/>
      <c r="O166" s="101">
        <f>IF(ISBLANK(C166),O165,IF(COUNTIF(C$2:C166,C166)&gt;1,O165,1+MAX(O165,0)))</f>
        <v>7</v>
      </c>
      <c r="P166" s="45">
        <f t="shared" si="42"/>
        <v>3</v>
      </c>
      <c r="Q166" s="33" t="str">
        <f t="shared" si="43"/>
        <v/>
      </c>
      <c r="R166" s="33">
        <f t="shared" si="44"/>
        <v>14</v>
      </c>
      <c r="S166" s="33" t="str">
        <f t="shared" si="45"/>
        <v>103_14</v>
      </c>
      <c r="T166" s="35" t="str">
        <f t="shared" si="46"/>
        <v>103PM</v>
      </c>
      <c r="U166" s="35" t="str">
        <f t="shared" si="47"/>
        <v>103PMNS</v>
      </c>
      <c r="V166" s="301">
        <f t="shared" si="48"/>
        <v>21</v>
      </c>
      <c r="W166" s="293" t="str">
        <f t="shared" si="49"/>
        <v/>
      </c>
      <c r="X166" s="293" t="str">
        <f t="shared" si="50"/>
        <v/>
      </c>
      <c r="Y166" s="293" t="str">
        <f t="shared" si="51"/>
        <v/>
      </c>
      <c r="Z166" s="293" t="str">
        <f t="shared" si="52"/>
        <v/>
      </c>
      <c r="AA166" s="293">
        <f t="shared" si="38"/>
        <v>0</v>
      </c>
      <c r="AB166" s="293">
        <f t="shared" si="39"/>
        <v>0</v>
      </c>
      <c r="AC166" s="293">
        <f t="shared" si="40"/>
        <v>0</v>
      </c>
      <c r="AD166" s="293">
        <f t="shared" si="53"/>
        <v>0</v>
      </c>
      <c r="AE166" s="293">
        <f>IF(ISBLANK(T166),AE165,IF(COUNTIF(T$2:T166,T166)&gt;1,AE165,1+MAX(AE165,0)))</f>
        <v>5</v>
      </c>
      <c r="AI166" s="42" t="str">
        <f t="shared" si="41"/>
        <v/>
      </c>
      <c r="AJ166">
        <f>SUM(AG$2:AG166)</f>
        <v>2</v>
      </c>
      <c r="AK166">
        <f>COUNTA(AF$2:AF166)</f>
        <v>3</v>
      </c>
    </row>
    <row r="167" spans="1:37" x14ac:dyDescent="0.25">
      <c r="A167">
        <v>103</v>
      </c>
      <c r="B167" t="s">
        <v>66</v>
      </c>
      <c r="C167" s="246" t="s">
        <v>688</v>
      </c>
      <c r="D167"/>
      <c r="E167">
        <v>2</v>
      </c>
      <c r="F167">
        <v>2</v>
      </c>
      <c r="G167">
        <v>2</v>
      </c>
      <c r="H167">
        <v>2</v>
      </c>
      <c r="I167">
        <v>0</v>
      </c>
      <c r="J167">
        <v>0</v>
      </c>
      <c r="K167">
        <v>1</v>
      </c>
      <c r="L167">
        <v>2</v>
      </c>
      <c r="M167"/>
      <c r="N167" s="42"/>
      <c r="O167" s="101">
        <f>IF(ISBLANK(C167),O166,IF(COUNTIF(C$2:C167,C167)&gt;1,O166,1+MAX(O166,0)))</f>
        <v>7</v>
      </c>
      <c r="P167" s="45">
        <f t="shared" si="42"/>
        <v>3</v>
      </c>
      <c r="Q167" s="33" t="str">
        <f t="shared" si="43"/>
        <v/>
      </c>
      <c r="R167" s="33">
        <f t="shared" si="44"/>
        <v>14</v>
      </c>
      <c r="S167" s="33" t="str">
        <f t="shared" si="45"/>
        <v>103_14</v>
      </c>
      <c r="T167" s="35" t="str">
        <f t="shared" si="46"/>
        <v>103PM</v>
      </c>
      <c r="U167" s="35" t="str">
        <f t="shared" si="47"/>
        <v>103PMNS</v>
      </c>
      <c r="V167" s="301">
        <f t="shared" si="48"/>
        <v>22</v>
      </c>
      <c r="W167" s="293" t="str">
        <f t="shared" si="49"/>
        <v/>
      </c>
      <c r="X167" s="293" t="str">
        <f t="shared" si="50"/>
        <v/>
      </c>
      <c r="Y167" s="293" t="str">
        <f t="shared" si="51"/>
        <v/>
      </c>
      <c r="Z167" s="293" t="str">
        <f t="shared" si="52"/>
        <v/>
      </c>
      <c r="AA167" s="293">
        <f t="shared" si="38"/>
        <v>0</v>
      </c>
      <c r="AB167" s="293">
        <f t="shared" si="39"/>
        <v>1</v>
      </c>
      <c r="AC167" s="293">
        <f t="shared" si="40"/>
        <v>0</v>
      </c>
      <c r="AD167" s="293">
        <f t="shared" si="53"/>
        <v>0</v>
      </c>
      <c r="AE167" s="293">
        <f>IF(ISBLANK(T167),AE166,IF(COUNTIF(T$2:T167,T167)&gt;1,AE166,1+MAX(AE166,0)))</f>
        <v>5</v>
      </c>
      <c r="AI167" s="42" t="str">
        <f t="shared" si="41"/>
        <v/>
      </c>
      <c r="AJ167">
        <f>SUM(AG$2:AG167)</f>
        <v>2</v>
      </c>
      <c r="AK167">
        <f>COUNTA(AF$2:AF167)</f>
        <v>3</v>
      </c>
    </row>
    <row r="168" spans="1:37" x14ac:dyDescent="0.25">
      <c r="A168">
        <v>103</v>
      </c>
      <c r="B168" t="s">
        <v>66</v>
      </c>
      <c r="C168" s="246" t="s">
        <v>688</v>
      </c>
      <c r="D168"/>
      <c r="E168">
        <v>2</v>
      </c>
      <c r="F168">
        <v>2</v>
      </c>
      <c r="G168">
        <v>3</v>
      </c>
      <c r="H168">
        <v>3</v>
      </c>
      <c r="I168">
        <v>1</v>
      </c>
      <c r="J168">
        <v>1</v>
      </c>
      <c r="K168">
        <v>0</v>
      </c>
      <c r="L168">
        <v>2</v>
      </c>
      <c r="M168"/>
      <c r="N168" s="42"/>
      <c r="O168" s="101">
        <f>IF(ISBLANK(C168),O167,IF(COUNTIF(C$2:C168,C168)&gt;1,O167,1+MAX(O167,0)))</f>
        <v>7</v>
      </c>
      <c r="P168" s="45">
        <f t="shared" si="42"/>
        <v>3</v>
      </c>
      <c r="Q168" s="33" t="str">
        <f t="shared" si="43"/>
        <v/>
      </c>
      <c r="R168" s="33">
        <f t="shared" si="44"/>
        <v>14</v>
      </c>
      <c r="S168" s="33" t="str">
        <f t="shared" si="45"/>
        <v>103_14</v>
      </c>
      <c r="T168" s="35" t="str">
        <f t="shared" si="46"/>
        <v>103PM</v>
      </c>
      <c r="U168" s="35" t="str">
        <f t="shared" si="47"/>
        <v>103PMEW</v>
      </c>
      <c r="V168" s="301">
        <f t="shared" si="48"/>
        <v>23</v>
      </c>
      <c r="W168" s="293" t="str">
        <f t="shared" si="49"/>
        <v/>
      </c>
      <c r="X168" s="293" t="str">
        <f t="shared" si="50"/>
        <v/>
      </c>
      <c r="Y168" s="293" t="str">
        <f t="shared" si="51"/>
        <v/>
      </c>
      <c r="Z168" s="293" t="str">
        <f t="shared" si="52"/>
        <v/>
      </c>
      <c r="AA168" s="293">
        <f t="shared" si="38"/>
        <v>0</v>
      </c>
      <c r="AB168" s="293">
        <f t="shared" si="39"/>
        <v>0</v>
      </c>
      <c r="AC168" s="293">
        <f t="shared" si="40"/>
        <v>0</v>
      </c>
      <c r="AD168" s="293">
        <f t="shared" si="53"/>
        <v>0</v>
      </c>
      <c r="AE168" s="293">
        <f>IF(ISBLANK(T168),AE167,IF(COUNTIF(T$2:T168,T168)&gt;1,AE167,1+MAX(AE167,0)))</f>
        <v>5</v>
      </c>
      <c r="AI168" s="42" t="str">
        <f t="shared" si="41"/>
        <v/>
      </c>
      <c r="AJ168">
        <f>SUM(AG$2:AG168)</f>
        <v>2</v>
      </c>
      <c r="AK168">
        <f>COUNTA(AF$2:AF168)</f>
        <v>3</v>
      </c>
    </row>
    <row r="169" spans="1:37" x14ac:dyDescent="0.25">
      <c r="A169">
        <v>103</v>
      </c>
      <c r="B169" t="s">
        <v>66</v>
      </c>
      <c r="C169" s="246" t="s">
        <v>688</v>
      </c>
      <c r="D169"/>
      <c r="E169">
        <v>2</v>
      </c>
      <c r="F169">
        <v>2</v>
      </c>
      <c r="G169">
        <v>4</v>
      </c>
      <c r="H169">
        <v>4</v>
      </c>
      <c r="I169">
        <v>2</v>
      </c>
      <c r="J169">
        <v>2</v>
      </c>
      <c r="K169">
        <v>0</v>
      </c>
      <c r="L169">
        <v>2</v>
      </c>
      <c r="M169"/>
      <c r="N169" s="42"/>
      <c r="O169" s="101">
        <f>IF(ISBLANK(C169),O168,IF(COUNTIF(C$2:C169,C169)&gt;1,O168,1+MAX(O168,0)))</f>
        <v>7</v>
      </c>
      <c r="P169" s="45">
        <f t="shared" si="42"/>
        <v>3</v>
      </c>
      <c r="Q169" s="33" t="str">
        <f t="shared" si="43"/>
        <v/>
      </c>
      <c r="R169" s="33">
        <f t="shared" si="44"/>
        <v>14</v>
      </c>
      <c r="S169" s="33" t="str">
        <f t="shared" si="45"/>
        <v>103_14</v>
      </c>
      <c r="T169" s="35" t="str">
        <f t="shared" si="46"/>
        <v>103PM</v>
      </c>
      <c r="U169" s="35" t="str">
        <f t="shared" si="47"/>
        <v>103PMEW</v>
      </c>
      <c r="V169" s="301">
        <f t="shared" si="48"/>
        <v>24</v>
      </c>
      <c r="W169" s="293" t="str">
        <f t="shared" si="49"/>
        <v/>
      </c>
      <c r="X169" s="293" t="str">
        <f t="shared" si="50"/>
        <v/>
      </c>
      <c r="Y169" s="293" t="str">
        <f t="shared" si="51"/>
        <v/>
      </c>
      <c r="Z169" s="293" t="str">
        <f t="shared" si="52"/>
        <v/>
      </c>
      <c r="AA169" s="293">
        <f t="shared" si="38"/>
        <v>0</v>
      </c>
      <c r="AB169" s="293">
        <f t="shared" si="39"/>
        <v>1</v>
      </c>
      <c r="AC169" s="293">
        <f t="shared" si="40"/>
        <v>0</v>
      </c>
      <c r="AD169" s="293">
        <f t="shared" si="53"/>
        <v>0</v>
      </c>
      <c r="AE169" s="293">
        <f>IF(ISBLANK(T169),AE168,IF(COUNTIF(T$2:T169,T169)&gt;1,AE168,1+MAX(AE168,0)))</f>
        <v>5</v>
      </c>
      <c r="AI169" s="42" t="str">
        <f t="shared" si="41"/>
        <v/>
      </c>
      <c r="AJ169">
        <f>SUM(AG$2:AG169)</f>
        <v>2</v>
      </c>
      <c r="AK169">
        <f>COUNTA(AF$2:AF169)</f>
        <v>3</v>
      </c>
    </row>
    <row r="170" spans="1:37" x14ac:dyDescent="0.25">
      <c r="A170">
        <v>103</v>
      </c>
      <c r="B170" t="s">
        <v>66</v>
      </c>
      <c r="C170" s="246" t="s">
        <v>688</v>
      </c>
      <c r="D170"/>
      <c r="E170">
        <v>2</v>
      </c>
      <c r="F170">
        <v>3</v>
      </c>
      <c r="G170">
        <v>1</v>
      </c>
      <c r="H170">
        <v>7</v>
      </c>
      <c r="I170">
        <v>2</v>
      </c>
      <c r="J170">
        <v>3</v>
      </c>
      <c r="K170">
        <v>3</v>
      </c>
      <c r="L170">
        <v>7</v>
      </c>
      <c r="M170"/>
      <c r="N170" s="42"/>
      <c r="O170" s="101">
        <f>IF(ISBLANK(C170),O169,IF(COUNTIF(C$2:C170,C170)&gt;1,O169,1+MAX(O169,0)))</f>
        <v>7</v>
      </c>
      <c r="P170" s="45">
        <f t="shared" si="42"/>
        <v>3</v>
      </c>
      <c r="Q170" s="33" t="str">
        <f t="shared" si="43"/>
        <v/>
      </c>
      <c r="R170" s="33">
        <f t="shared" si="44"/>
        <v>15</v>
      </c>
      <c r="S170" s="33" t="str">
        <f t="shared" si="45"/>
        <v>103_15</v>
      </c>
      <c r="T170" s="35" t="str">
        <f t="shared" si="46"/>
        <v>103PM</v>
      </c>
      <c r="U170" s="35" t="str">
        <f t="shared" si="47"/>
        <v>103PMNS</v>
      </c>
      <c r="V170" s="301">
        <f t="shared" si="48"/>
        <v>25</v>
      </c>
      <c r="W170" s="293" t="str">
        <f t="shared" si="49"/>
        <v/>
      </c>
      <c r="X170" s="293" t="str">
        <f t="shared" si="50"/>
        <v/>
      </c>
      <c r="Y170" s="293" t="str">
        <f t="shared" si="51"/>
        <v/>
      </c>
      <c r="Z170" s="293" t="str">
        <f t="shared" si="52"/>
        <v/>
      </c>
      <c r="AA170" s="293">
        <f t="shared" si="38"/>
        <v>0</v>
      </c>
      <c r="AB170" s="293">
        <f t="shared" si="39"/>
        <v>0</v>
      </c>
      <c r="AC170" s="293">
        <f t="shared" si="40"/>
        <v>0</v>
      </c>
      <c r="AD170" s="293">
        <f t="shared" si="53"/>
        <v>0</v>
      </c>
      <c r="AE170" s="293">
        <f>IF(ISBLANK(T170),AE169,IF(COUNTIF(T$2:T170,T170)&gt;1,AE169,1+MAX(AE169,0)))</f>
        <v>5</v>
      </c>
      <c r="AI170" s="42" t="str">
        <f t="shared" si="41"/>
        <v/>
      </c>
      <c r="AJ170">
        <f>SUM(AG$2:AG170)</f>
        <v>2</v>
      </c>
      <c r="AK170">
        <f>COUNTA(AF$2:AF170)</f>
        <v>3</v>
      </c>
    </row>
    <row r="171" spans="1:37" x14ac:dyDescent="0.25">
      <c r="A171">
        <v>103</v>
      </c>
      <c r="B171" t="s">
        <v>66</v>
      </c>
      <c r="C171" s="246" t="s">
        <v>688</v>
      </c>
      <c r="D171"/>
      <c r="E171">
        <v>2</v>
      </c>
      <c r="F171">
        <v>3</v>
      </c>
      <c r="G171">
        <v>2</v>
      </c>
      <c r="H171">
        <v>4</v>
      </c>
      <c r="I171">
        <v>2</v>
      </c>
      <c r="J171">
        <v>1</v>
      </c>
      <c r="K171">
        <v>0</v>
      </c>
      <c r="L171">
        <v>4</v>
      </c>
      <c r="M171"/>
      <c r="N171" s="42"/>
      <c r="O171" s="101">
        <f>IF(ISBLANK(C171),O170,IF(COUNTIF(C$2:C171,C171)&gt;1,O170,1+MAX(O170,0)))</f>
        <v>7</v>
      </c>
      <c r="P171" s="45">
        <f t="shared" si="42"/>
        <v>3</v>
      </c>
      <c r="Q171" s="33" t="str">
        <f t="shared" si="43"/>
        <v/>
      </c>
      <c r="R171" s="33">
        <f t="shared" si="44"/>
        <v>15</v>
      </c>
      <c r="S171" s="33" t="str">
        <f t="shared" si="45"/>
        <v>103_15</v>
      </c>
      <c r="T171" s="35" t="str">
        <f t="shared" si="46"/>
        <v>103PM</v>
      </c>
      <c r="U171" s="35" t="str">
        <f t="shared" si="47"/>
        <v>103PMNS</v>
      </c>
      <c r="V171" s="301">
        <f t="shared" si="48"/>
        <v>26</v>
      </c>
      <c r="W171" s="293" t="str">
        <f t="shared" si="49"/>
        <v/>
      </c>
      <c r="X171" s="293" t="str">
        <f t="shared" si="50"/>
        <v/>
      </c>
      <c r="Y171" s="293" t="str">
        <f t="shared" si="51"/>
        <v/>
      </c>
      <c r="Z171" s="293" t="str">
        <f t="shared" si="52"/>
        <v/>
      </c>
      <c r="AA171" s="293">
        <f t="shared" si="38"/>
        <v>0</v>
      </c>
      <c r="AB171" s="293">
        <f t="shared" si="39"/>
        <v>1</v>
      </c>
      <c r="AC171" s="293">
        <f t="shared" si="40"/>
        <v>0</v>
      </c>
      <c r="AD171" s="293">
        <f t="shared" si="53"/>
        <v>0</v>
      </c>
      <c r="AE171" s="293">
        <f>IF(ISBLANK(T171),AE170,IF(COUNTIF(T$2:T171,T171)&gt;1,AE170,1+MAX(AE170,0)))</f>
        <v>5</v>
      </c>
      <c r="AI171" s="42" t="str">
        <f t="shared" si="41"/>
        <v/>
      </c>
      <c r="AJ171">
        <f>SUM(AG$2:AG171)</f>
        <v>2</v>
      </c>
      <c r="AK171">
        <f>COUNTA(AF$2:AF171)</f>
        <v>3</v>
      </c>
    </row>
    <row r="172" spans="1:37" x14ac:dyDescent="0.25">
      <c r="A172">
        <v>103</v>
      </c>
      <c r="B172" t="s">
        <v>66</v>
      </c>
      <c r="C172" s="246" t="s">
        <v>688</v>
      </c>
      <c r="D172"/>
      <c r="E172">
        <v>2</v>
      </c>
      <c r="F172">
        <v>3</v>
      </c>
      <c r="G172">
        <v>3</v>
      </c>
      <c r="H172">
        <v>2</v>
      </c>
      <c r="I172">
        <v>0</v>
      </c>
      <c r="J172">
        <v>2</v>
      </c>
      <c r="K172">
        <v>0</v>
      </c>
      <c r="L172">
        <v>0</v>
      </c>
      <c r="M172"/>
      <c r="N172" s="42"/>
      <c r="O172" s="101">
        <f>IF(ISBLANK(C172),O171,IF(COUNTIF(C$2:C172,C172)&gt;1,O171,1+MAX(O171,0)))</f>
        <v>7</v>
      </c>
      <c r="P172" s="45">
        <f t="shared" si="42"/>
        <v>3</v>
      </c>
      <c r="Q172" s="33" t="str">
        <f t="shared" si="43"/>
        <v/>
      </c>
      <c r="R172" s="33">
        <f t="shared" si="44"/>
        <v>15</v>
      </c>
      <c r="S172" s="33" t="str">
        <f t="shared" si="45"/>
        <v>103_15</v>
      </c>
      <c r="T172" s="35" t="str">
        <f t="shared" si="46"/>
        <v>103PM</v>
      </c>
      <c r="U172" s="35" t="str">
        <f t="shared" si="47"/>
        <v>103PMEW</v>
      </c>
      <c r="V172" s="301">
        <f t="shared" si="48"/>
        <v>27</v>
      </c>
      <c r="W172" s="293" t="str">
        <f t="shared" si="49"/>
        <v/>
      </c>
      <c r="X172" s="293" t="str">
        <f t="shared" si="50"/>
        <v/>
      </c>
      <c r="Y172" s="293" t="str">
        <f t="shared" si="51"/>
        <v/>
      </c>
      <c r="Z172" s="293" t="str">
        <f t="shared" si="52"/>
        <v/>
      </c>
      <c r="AA172" s="293">
        <f t="shared" si="38"/>
        <v>0</v>
      </c>
      <c r="AB172" s="293">
        <f t="shared" si="39"/>
        <v>0</v>
      </c>
      <c r="AC172" s="293">
        <f t="shared" si="40"/>
        <v>0</v>
      </c>
      <c r="AD172" s="293">
        <f t="shared" si="53"/>
        <v>0</v>
      </c>
      <c r="AE172" s="293">
        <f>IF(ISBLANK(T172),AE171,IF(COUNTIF(T$2:T172,T172)&gt;1,AE171,1+MAX(AE171,0)))</f>
        <v>5</v>
      </c>
      <c r="AI172" s="42" t="str">
        <f t="shared" si="41"/>
        <v/>
      </c>
      <c r="AJ172">
        <f>SUM(AG$2:AG172)</f>
        <v>2</v>
      </c>
      <c r="AK172">
        <f>COUNTA(AF$2:AF172)</f>
        <v>3</v>
      </c>
    </row>
    <row r="173" spans="1:37" x14ac:dyDescent="0.25">
      <c r="A173">
        <v>103</v>
      </c>
      <c r="B173" t="s">
        <v>66</v>
      </c>
      <c r="C173" s="246" t="s">
        <v>688</v>
      </c>
      <c r="D173"/>
      <c r="E173">
        <v>2</v>
      </c>
      <c r="F173">
        <v>3</v>
      </c>
      <c r="G173">
        <v>4</v>
      </c>
      <c r="H173">
        <v>1</v>
      </c>
      <c r="I173">
        <v>0</v>
      </c>
      <c r="J173">
        <v>1</v>
      </c>
      <c r="K173">
        <v>0</v>
      </c>
      <c r="L173">
        <v>1</v>
      </c>
      <c r="M173"/>
      <c r="N173" s="42"/>
      <c r="O173" s="101">
        <f>IF(ISBLANK(C173),O172,IF(COUNTIF(C$2:C173,C173)&gt;1,O172,1+MAX(O172,0)))</f>
        <v>7</v>
      </c>
      <c r="P173" s="45">
        <f t="shared" si="42"/>
        <v>3</v>
      </c>
      <c r="Q173" s="33" t="str">
        <f t="shared" si="43"/>
        <v/>
      </c>
      <c r="R173" s="33">
        <f t="shared" si="44"/>
        <v>15</v>
      </c>
      <c r="S173" s="33" t="str">
        <f t="shared" si="45"/>
        <v>103_15</v>
      </c>
      <c r="T173" s="35" t="str">
        <f t="shared" si="46"/>
        <v>103PM</v>
      </c>
      <c r="U173" s="35" t="str">
        <f t="shared" si="47"/>
        <v>103PMEW</v>
      </c>
      <c r="V173" s="301">
        <f t="shared" si="48"/>
        <v>28</v>
      </c>
      <c r="W173" s="293" t="str">
        <f t="shared" si="49"/>
        <v/>
      </c>
      <c r="X173" s="293" t="str">
        <f t="shared" si="50"/>
        <v/>
      </c>
      <c r="Y173" s="293" t="str">
        <f t="shared" si="51"/>
        <v/>
      </c>
      <c r="Z173" s="293" t="str">
        <f t="shared" si="52"/>
        <v/>
      </c>
      <c r="AA173" s="293">
        <f t="shared" si="38"/>
        <v>0</v>
      </c>
      <c r="AB173" s="293">
        <f t="shared" si="39"/>
        <v>1</v>
      </c>
      <c r="AC173" s="293">
        <f t="shared" si="40"/>
        <v>0</v>
      </c>
      <c r="AD173" s="293">
        <f t="shared" si="53"/>
        <v>0</v>
      </c>
      <c r="AE173" s="293">
        <f>IF(ISBLANK(T173),AE172,IF(COUNTIF(T$2:T173,T173)&gt;1,AE172,1+MAX(AE172,0)))</f>
        <v>5</v>
      </c>
      <c r="AI173" s="42" t="str">
        <f t="shared" si="41"/>
        <v/>
      </c>
      <c r="AJ173">
        <f>SUM(AG$2:AG173)</f>
        <v>2</v>
      </c>
      <c r="AK173">
        <f>COUNTA(AF$2:AF173)</f>
        <v>3</v>
      </c>
    </row>
    <row r="174" spans="1:37" x14ac:dyDescent="0.25">
      <c r="A174">
        <v>103</v>
      </c>
      <c r="B174" t="s">
        <v>66</v>
      </c>
      <c r="C174" s="246" t="s">
        <v>688</v>
      </c>
      <c r="D174"/>
      <c r="E174">
        <v>2</v>
      </c>
      <c r="F174">
        <v>4</v>
      </c>
      <c r="G174">
        <v>1</v>
      </c>
      <c r="H174">
        <v>12</v>
      </c>
      <c r="I174">
        <v>2</v>
      </c>
      <c r="J174">
        <v>3</v>
      </c>
      <c r="K174">
        <v>4</v>
      </c>
      <c r="L174">
        <v>12</v>
      </c>
      <c r="M174"/>
      <c r="N174" s="42"/>
      <c r="O174" s="101">
        <f>IF(ISBLANK(C174),O173,IF(COUNTIF(C$2:C174,C174)&gt;1,O173,1+MAX(O173,0)))</f>
        <v>7</v>
      </c>
      <c r="P174" s="45">
        <f t="shared" si="42"/>
        <v>3</v>
      </c>
      <c r="Q174" s="33" t="str">
        <f t="shared" si="43"/>
        <v/>
      </c>
      <c r="R174" s="33">
        <f t="shared" si="44"/>
        <v>16</v>
      </c>
      <c r="S174" s="33" t="str">
        <f t="shared" si="45"/>
        <v>103_16</v>
      </c>
      <c r="T174" s="35" t="str">
        <f t="shared" si="46"/>
        <v>103PM</v>
      </c>
      <c r="U174" s="35" t="str">
        <f t="shared" si="47"/>
        <v>103PMNS</v>
      </c>
      <c r="V174" s="301">
        <f t="shared" si="48"/>
        <v>29</v>
      </c>
      <c r="W174" s="293" t="str">
        <f t="shared" si="49"/>
        <v/>
      </c>
      <c r="X174" s="293" t="str">
        <f t="shared" si="50"/>
        <v/>
      </c>
      <c r="Y174" s="293" t="str">
        <f t="shared" si="51"/>
        <v/>
      </c>
      <c r="Z174" s="293" t="str">
        <f t="shared" si="52"/>
        <v/>
      </c>
      <c r="AA174" s="293">
        <f t="shared" si="38"/>
        <v>0</v>
      </c>
      <c r="AB174" s="293">
        <f t="shared" si="39"/>
        <v>0</v>
      </c>
      <c r="AC174" s="293">
        <f t="shared" si="40"/>
        <v>0</v>
      </c>
      <c r="AD174" s="293">
        <f t="shared" si="53"/>
        <v>0</v>
      </c>
      <c r="AE174" s="293">
        <f>IF(ISBLANK(T174),AE173,IF(COUNTIF(T$2:T174,T174)&gt;1,AE173,1+MAX(AE173,0)))</f>
        <v>5</v>
      </c>
      <c r="AI174" s="42" t="str">
        <f t="shared" si="41"/>
        <v/>
      </c>
      <c r="AJ174">
        <f>SUM(AG$2:AG174)</f>
        <v>2</v>
      </c>
      <c r="AK174">
        <f>COUNTA(AF$2:AF174)</f>
        <v>3</v>
      </c>
    </row>
    <row r="175" spans="1:37" x14ac:dyDescent="0.25">
      <c r="A175">
        <v>103</v>
      </c>
      <c r="B175" t="s">
        <v>66</v>
      </c>
      <c r="C175" s="246" t="s">
        <v>688</v>
      </c>
      <c r="D175"/>
      <c r="E175">
        <v>2</v>
      </c>
      <c r="F175">
        <v>4</v>
      </c>
      <c r="G175">
        <v>2</v>
      </c>
      <c r="H175">
        <v>12</v>
      </c>
      <c r="I175">
        <v>1</v>
      </c>
      <c r="J175">
        <v>7</v>
      </c>
      <c r="K175">
        <v>1</v>
      </c>
      <c r="L175">
        <v>12</v>
      </c>
      <c r="M175"/>
      <c r="N175" s="42"/>
      <c r="O175" s="101">
        <f>IF(ISBLANK(C175),O174,IF(COUNTIF(C$2:C175,C175)&gt;1,O174,1+MAX(O174,0)))</f>
        <v>7</v>
      </c>
      <c r="P175" s="45">
        <f t="shared" si="42"/>
        <v>3</v>
      </c>
      <c r="Q175" s="33" t="str">
        <f t="shared" si="43"/>
        <v/>
      </c>
      <c r="R175" s="33">
        <f t="shared" si="44"/>
        <v>16</v>
      </c>
      <c r="S175" s="33" t="str">
        <f t="shared" si="45"/>
        <v>103_16</v>
      </c>
      <c r="T175" s="35" t="str">
        <f t="shared" si="46"/>
        <v>103PM</v>
      </c>
      <c r="U175" s="35" t="str">
        <f t="shared" si="47"/>
        <v>103PMNS</v>
      </c>
      <c r="V175" s="301">
        <f t="shared" si="48"/>
        <v>30</v>
      </c>
      <c r="W175" s="293" t="str">
        <f t="shared" si="49"/>
        <v/>
      </c>
      <c r="X175" s="293" t="str">
        <f t="shared" si="50"/>
        <v/>
      </c>
      <c r="Y175" s="293" t="str">
        <f t="shared" si="51"/>
        <v/>
      </c>
      <c r="Z175" s="293" t="str">
        <f t="shared" si="52"/>
        <v/>
      </c>
      <c r="AA175" s="293">
        <f t="shared" si="38"/>
        <v>0</v>
      </c>
      <c r="AB175" s="293">
        <f t="shared" si="39"/>
        <v>1</v>
      </c>
      <c r="AC175" s="293">
        <f t="shared" si="40"/>
        <v>0</v>
      </c>
      <c r="AD175" s="293">
        <f t="shared" si="53"/>
        <v>0</v>
      </c>
      <c r="AE175" s="293">
        <f>IF(ISBLANK(T175),AE174,IF(COUNTIF(T$2:T175,T175)&gt;1,AE174,1+MAX(AE174,0)))</f>
        <v>5</v>
      </c>
      <c r="AI175" s="42" t="str">
        <f t="shared" si="41"/>
        <v/>
      </c>
      <c r="AJ175">
        <f>SUM(AG$2:AG175)</f>
        <v>2</v>
      </c>
      <c r="AK175">
        <f>COUNTA(AF$2:AF175)</f>
        <v>3</v>
      </c>
    </row>
    <row r="176" spans="1:37" x14ac:dyDescent="0.25">
      <c r="A176">
        <v>103</v>
      </c>
      <c r="B176" t="s">
        <v>66</v>
      </c>
      <c r="C176" s="246" t="s">
        <v>688</v>
      </c>
      <c r="D176"/>
      <c r="E176">
        <v>2</v>
      </c>
      <c r="F176">
        <v>4</v>
      </c>
      <c r="G176">
        <v>3</v>
      </c>
      <c r="H176">
        <v>2</v>
      </c>
      <c r="I176">
        <v>0</v>
      </c>
      <c r="J176">
        <v>1</v>
      </c>
      <c r="K176">
        <v>0</v>
      </c>
      <c r="L176">
        <v>0</v>
      </c>
      <c r="M176"/>
      <c r="N176" s="42"/>
      <c r="O176" s="101">
        <f>IF(ISBLANK(C176),O175,IF(COUNTIF(C$2:C176,C176)&gt;1,O175,1+MAX(O175,0)))</f>
        <v>7</v>
      </c>
      <c r="P176" s="45">
        <f t="shared" si="42"/>
        <v>3</v>
      </c>
      <c r="Q176" s="33" t="str">
        <f t="shared" si="43"/>
        <v/>
      </c>
      <c r="R176" s="33">
        <f t="shared" si="44"/>
        <v>16</v>
      </c>
      <c r="S176" s="33" t="str">
        <f t="shared" si="45"/>
        <v>103_16</v>
      </c>
      <c r="T176" s="35" t="str">
        <f t="shared" si="46"/>
        <v>103PM</v>
      </c>
      <c r="U176" s="35" t="str">
        <f t="shared" si="47"/>
        <v>103PMEW</v>
      </c>
      <c r="V176" s="301">
        <f t="shared" si="48"/>
        <v>31</v>
      </c>
      <c r="W176" s="293" t="str">
        <f t="shared" si="49"/>
        <v/>
      </c>
      <c r="X176" s="293" t="str">
        <f t="shared" si="50"/>
        <v/>
      </c>
      <c r="Y176" s="293" t="str">
        <f t="shared" si="51"/>
        <v/>
      </c>
      <c r="Z176" s="293" t="str">
        <f t="shared" si="52"/>
        <v/>
      </c>
      <c r="AA176" s="293">
        <f t="shared" si="38"/>
        <v>0</v>
      </c>
      <c r="AB176" s="293">
        <f t="shared" si="39"/>
        <v>0</v>
      </c>
      <c r="AC176" s="293">
        <f t="shared" si="40"/>
        <v>0</v>
      </c>
      <c r="AD176" s="293">
        <f t="shared" si="53"/>
        <v>0</v>
      </c>
      <c r="AE176" s="293">
        <f>IF(ISBLANK(T176),AE175,IF(COUNTIF(T$2:T176,T176)&gt;1,AE175,1+MAX(AE175,0)))</f>
        <v>5</v>
      </c>
      <c r="AI176" s="42" t="str">
        <f t="shared" si="41"/>
        <v/>
      </c>
      <c r="AJ176">
        <f>SUM(AG$2:AG176)</f>
        <v>2</v>
      </c>
      <c r="AK176">
        <f>COUNTA(AF$2:AF176)</f>
        <v>3</v>
      </c>
    </row>
    <row r="177" spans="1:37" x14ac:dyDescent="0.25">
      <c r="A177">
        <v>103</v>
      </c>
      <c r="B177" t="s">
        <v>66</v>
      </c>
      <c r="C177" s="246" t="s">
        <v>688</v>
      </c>
      <c r="D177"/>
      <c r="E177">
        <v>2</v>
      </c>
      <c r="F177">
        <v>4</v>
      </c>
      <c r="G177">
        <v>4</v>
      </c>
      <c r="H177">
        <v>1</v>
      </c>
      <c r="I177">
        <v>0</v>
      </c>
      <c r="J177">
        <v>0</v>
      </c>
      <c r="K177">
        <v>0</v>
      </c>
      <c r="L177">
        <v>0</v>
      </c>
      <c r="M177"/>
      <c r="N177" s="42"/>
      <c r="O177" s="101">
        <f>IF(ISBLANK(C177),O176,IF(COUNTIF(C$2:C177,C177)&gt;1,O176,1+MAX(O176,0)))</f>
        <v>7</v>
      </c>
      <c r="P177" s="45">
        <f t="shared" si="42"/>
        <v>3</v>
      </c>
      <c r="Q177" s="33" t="str">
        <f t="shared" si="43"/>
        <v/>
      </c>
      <c r="R177" s="33">
        <f t="shared" si="44"/>
        <v>16</v>
      </c>
      <c r="S177" s="33" t="str">
        <f t="shared" si="45"/>
        <v>103_16</v>
      </c>
      <c r="T177" s="35" t="str">
        <f t="shared" si="46"/>
        <v>103PM</v>
      </c>
      <c r="U177" s="35" t="str">
        <f t="shared" si="47"/>
        <v>103PMEW</v>
      </c>
      <c r="V177" s="301">
        <f t="shared" si="48"/>
        <v>32</v>
      </c>
      <c r="W177" s="293" t="str">
        <f t="shared" si="49"/>
        <v/>
      </c>
      <c r="X177" s="293" t="str">
        <f t="shared" si="50"/>
        <v/>
      </c>
      <c r="Y177" s="293" t="str">
        <f t="shared" si="51"/>
        <v/>
      </c>
      <c r="Z177" s="293" t="str">
        <f t="shared" si="52"/>
        <v/>
      </c>
      <c r="AA177" s="293">
        <f t="shared" si="38"/>
        <v>0</v>
      </c>
      <c r="AB177" s="293">
        <f t="shared" si="39"/>
        <v>1</v>
      </c>
      <c r="AC177" s="293">
        <f t="shared" si="40"/>
        <v>0</v>
      </c>
      <c r="AD177" s="293">
        <f t="shared" si="53"/>
        <v>0</v>
      </c>
      <c r="AE177" s="293">
        <f>IF(ISBLANK(T177),AE176,IF(COUNTIF(T$2:T177,T177)&gt;1,AE176,1+MAX(AE176,0)))</f>
        <v>5</v>
      </c>
      <c r="AI177" s="42" t="str">
        <f t="shared" si="41"/>
        <v/>
      </c>
      <c r="AJ177">
        <f>SUM(AG$2:AG177)</f>
        <v>2</v>
      </c>
      <c r="AK177">
        <f>COUNTA(AF$2:AF177)</f>
        <v>3</v>
      </c>
    </row>
    <row r="178" spans="1:37"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42"/>
        <v>3</v>
      </c>
      <c r="Q178" s="33" t="str">
        <f t="shared" si="43"/>
        <v/>
      </c>
      <c r="R178" s="33">
        <f t="shared" si="44"/>
        <v>9</v>
      </c>
      <c r="S178" s="33" t="str">
        <f t="shared" si="45"/>
        <v>103_9</v>
      </c>
      <c r="T178" s="35" t="str">
        <f t="shared" si="46"/>
        <v>103PM</v>
      </c>
      <c r="U178" s="35" t="str">
        <f t="shared" si="47"/>
        <v>103PMNS</v>
      </c>
      <c r="V178" s="301">
        <f t="shared" si="48"/>
        <v>1</v>
      </c>
      <c r="W178" s="293" t="str">
        <f t="shared" si="49"/>
        <v/>
      </c>
      <c r="X178" s="293" t="str">
        <f t="shared" si="50"/>
        <v/>
      </c>
      <c r="Y178" s="293" t="str">
        <f t="shared" si="51"/>
        <v/>
      </c>
      <c r="Z178" s="293" t="str">
        <f t="shared" si="52"/>
        <v/>
      </c>
      <c r="AA178" s="293">
        <f t="shared" si="38"/>
        <v>0</v>
      </c>
      <c r="AB178" s="293">
        <f t="shared" si="39"/>
        <v>0</v>
      </c>
      <c r="AC178" s="293">
        <f t="shared" si="40"/>
        <v>0</v>
      </c>
      <c r="AD178" s="293">
        <f t="shared" si="53"/>
        <v>0</v>
      </c>
      <c r="AE178" s="293">
        <f>IF(ISBLANK(T178),AE177,IF(COUNTIF(T$2:T178,T178)&gt;1,AE177,1+MAX(AE177,0)))</f>
        <v>5</v>
      </c>
      <c r="AI178" s="42" t="str">
        <f t="shared" si="41"/>
        <v/>
      </c>
      <c r="AJ178">
        <f>SUM(AG$2:AG178)</f>
        <v>2</v>
      </c>
      <c r="AK178">
        <f>COUNTA(AF$2:AF178)</f>
        <v>3</v>
      </c>
    </row>
    <row r="179" spans="1:37"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42"/>
        <v>3</v>
      </c>
      <c r="Q179" s="33" t="str">
        <f t="shared" si="43"/>
        <v/>
      </c>
      <c r="R179" s="33">
        <f t="shared" si="44"/>
        <v>9</v>
      </c>
      <c r="S179" s="33" t="str">
        <f t="shared" si="45"/>
        <v>103_9</v>
      </c>
      <c r="T179" s="35" t="str">
        <f t="shared" si="46"/>
        <v>103PM</v>
      </c>
      <c r="U179" s="35" t="str">
        <f t="shared" si="47"/>
        <v>103PMNS</v>
      </c>
      <c r="V179" s="301">
        <f t="shared" si="48"/>
        <v>2</v>
      </c>
      <c r="W179" s="293" t="str">
        <f t="shared" si="49"/>
        <v/>
      </c>
      <c r="X179" s="293" t="str">
        <f t="shared" si="50"/>
        <v/>
      </c>
      <c r="Y179" s="293" t="str">
        <f t="shared" si="51"/>
        <v/>
      </c>
      <c r="Z179" s="293" t="str">
        <f t="shared" si="52"/>
        <v/>
      </c>
      <c r="AA179" s="293">
        <f t="shared" si="38"/>
        <v>0</v>
      </c>
      <c r="AB179" s="293">
        <f t="shared" si="39"/>
        <v>1</v>
      </c>
      <c r="AC179" s="293">
        <f t="shared" si="40"/>
        <v>0</v>
      </c>
      <c r="AD179" s="293">
        <f t="shared" si="53"/>
        <v>0</v>
      </c>
      <c r="AE179" s="293">
        <f>IF(ISBLANK(T179),AE178,IF(COUNTIF(T$2:T179,T179)&gt;1,AE178,1+MAX(AE178,0)))</f>
        <v>5</v>
      </c>
      <c r="AI179" s="42" t="str">
        <f t="shared" si="41"/>
        <v/>
      </c>
      <c r="AJ179">
        <f>SUM(AG$2:AG179)</f>
        <v>2</v>
      </c>
      <c r="AK179">
        <f>COUNTA(AF$2:AF179)</f>
        <v>3</v>
      </c>
    </row>
    <row r="180" spans="1:37"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42"/>
        <v>3</v>
      </c>
      <c r="Q180" s="33" t="str">
        <f t="shared" si="43"/>
        <v/>
      </c>
      <c r="R180" s="33">
        <f t="shared" si="44"/>
        <v>9</v>
      </c>
      <c r="S180" s="33" t="str">
        <f t="shared" si="45"/>
        <v>103_9</v>
      </c>
      <c r="T180" s="35" t="str">
        <f t="shared" si="46"/>
        <v>103PM</v>
      </c>
      <c r="U180" s="35" t="str">
        <f t="shared" si="47"/>
        <v>103PMEW</v>
      </c>
      <c r="V180" s="301">
        <f t="shared" si="48"/>
        <v>3</v>
      </c>
      <c r="W180" s="293" t="str">
        <f t="shared" si="49"/>
        <v/>
      </c>
      <c r="X180" s="293" t="str">
        <f t="shared" si="50"/>
        <v/>
      </c>
      <c r="Y180" s="293" t="str">
        <f t="shared" si="51"/>
        <v/>
      </c>
      <c r="Z180" s="293" t="str">
        <f t="shared" si="52"/>
        <v/>
      </c>
      <c r="AA180" s="293">
        <f t="shared" si="38"/>
        <v>0</v>
      </c>
      <c r="AB180" s="293">
        <f t="shared" si="39"/>
        <v>0</v>
      </c>
      <c r="AC180" s="293">
        <f t="shared" si="40"/>
        <v>0</v>
      </c>
      <c r="AD180" s="293">
        <f t="shared" si="53"/>
        <v>0</v>
      </c>
      <c r="AE180" s="293">
        <f>IF(ISBLANK(T180),AE179,IF(COUNTIF(T$2:T180,T180)&gt;1,AE179,1+MAX(AE179,0)))</f>
        <v>5</v>
      </c>
      <c r="AI180" s="42" t="str">
        <f t="shared" si="41"/>
        <v/>
      </c>
      <c r="AJ180">
        <f>SUM(AG$2:AG180)</f>
        <v>2</v>
      </c>
      <c r="AK180">
        <f>COUNTA(AF$2:AF180)</f>
        <v>3</v>
      </c>
    </row>
    <row r="181" spans="1:37"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42"/>
        <v>3</v>
      </c>
      <c r="Q181" s="33" t="str">
        <f t="shared" si="43"/>
        <v/>
      </c>
      <c r="R181" s="33">
        <f t="shared" si="44"/>
        <v>9</v>
      </c>
      <c r="S181" s="33" t="str">
        <f t="shared" si="45"/>
        <v>103_9</v>
      </c>
      <c r="T181" s="35" t="str">
        <f t="shared" si="46"/>
        <v>103PM</v>
      </c>
      <c r="U181" s="35" t="str">
        <f t="shared" si="47"/>
        <v>103PMEW</v>
      </c>
      <c r="V181" s="301">
        <f t="shared" si="48"/>
        <v>4</v>
      </c>
      <c r="W181" s="293" t="str">
        <f t="shared" si="49"/>
        <v/>
      </c>
      <c r="X181" s="293" t="str">
        <f t="shared" si="50"/>
        <v/>
      </c>
      <c r="Y181" s="293" t="str">
        <f t="shared" si="51"/>
        <v/>
      </c>
      <c r="Z181" s="293" t="str">
        <f t="shared" si="52"/>
        <v/>
      </c>
      <c r="AA181" s="293">
        <f t="shared" si="38"/>
        <v>0</v>
      </c>
      <c r="AB181" s="293">
        <f t="shared" si="39"/>
        <v>1</v>
      </c>
      <c r="AC181" s="293">
        <f t="shared" si="40"/>
        <v>0</v>
      </c>
      <c r="AD181" s="293">
        <f t="shared" si="53"/>
        <v>0</v>
      </c>
      <c r="AE181" s="293">
        <f>IF(ISBLANK(T181),AE180,IF(COUNTIF(T$2:T181,T181)&gt;1,AE180,1+MAX(AE180,0)))</f>
        <v>5</v>
      </c>
      <c r="AI181" s="42" t="str">
        <f t="shared" si="41"/>
        <v/>
      </c>
      <c r="AJ181">
        <f>SUM(AG$2:AG181)</f>
        <v>2</v>
      </c>
      <c r="AK181">
        <f>COUNTA(AF$2:AF181)</f>
        <v>3</v>
      </c>
    </row>
    <row r="182" spans="1:37"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42"/>
        <v>3</v>
      </c>
      <c r="Q182" s="33" t="str">
        <f t="shared" si="43"/>
        <v/>
      </c>
      <c r="R182" s="33">
        <f t="shared" si="44"/>
        <v>10</v>
      </c>
      <c r="S182" s="33" t="str">
        <f t="shared" si="45"/>
        <v>103_10</v>
      </c>
      <c r="T182" s="35" t="str">
        <f t="shared" si="46"/>
        <v>103PM</v>
      </c>
      <c r="U182" s="35" t="str">
        <f t="shared" si="47"/>
        <v>103PMNS</v>
      </c>
      <c r="V182" s="301">
        <f t="shared" si="48"/>
        <v>5</v>
      </c>
      <c r="W182" s="293" t="str">
        <f t="shared" si="49"/>
        <v/>
      </c>
      <c r="X182" s="293" t="str">
        <f t="shared" si="50"/>
        <v/>
      </c>
      <c r="Y182" s="293" t="str">
        <f t="shared" si="51"/>
        <v/>
      </c>
      <c r="Z182" s="293" t="str">
        <f t="shared" si="52"/>
        <v/>
      </c>
      <c r="AA182" s="293">
        <f t="shared" si="38"/>
        <v>0</v>
      </c>
      <c r="AB182" s="293">
        <f t="shared" si="39"/>
        <v>0</v>
      </c>
      <c r="AC182" s="293">
        <f t="shared" si="40"/>
        <v>0</v>
      </c>
      <c r="AD182" s="293">
        <f t="shared" si="53"/>
        <v>0</v>
      </c>
      <c r="AE182" s="293">
        <f>IF(ISBLANK(T182),AE181,IF(COUNTIF(T$2:T182,T182)&gt;1,AE181,1+MAX(AE181,0)))</f>
        <v>5</v>
      </c>
      <c r="AI182" s="42" t="str">
        <f t="shared" si="41"/>
        <v/>
      </c>
      <c r="AJ182">
        <f>SUM(AG$2:AG182)</f>
        <v>2</v>
      </c>
      <c r="AK182">
        <f>COUNTA(AF$2:AF182)</f>
        <v>3</v>
      </c>
    </row>
    <row r="183" spans="1:37"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42"/>
        <v>3</v>
      </c>
      <c r="Q183" s="33" t="str">
        <f t="shared" si="43"/>
        <v/>
      </c>
      <c r="R183" s="33">
        <f t="shared" si="44"/>
        <v>10</v>
      </c>
      <c r="S183" s="33" t="str">
        <f t="shared" si="45"/>
        <v>103_10</v>
      </c>
      <c r="T183" s="35" t="str">
        <f t="shared" si="46"/>
        <v>103PM</v>
      </c>
      <c r="U183" s="35" t="str">
        <f t="shared" si="47"/>
        <v>103PMNS</v>
      </c>
      <c r="V183" s="301">
        <f t="shared" si="48"/>
        <v>6</v>
      </c>
      <c r="W183" s="293" t="str">
        <f t="shared" si="49"/>
        <v/>
      </c>
      <c r="X183" s="293" t="str">
        <f t="shared" si="50"/>
        <v/>
      </c>
      <c r="Y183" s="293" t="str">
        <f t="shared" si="51"/>
        <v/>
      </c>
      <c r="Z183" s="293" t="str">
        <f t="shared" si="52"/>
        <v/>
      </c>
      <c r="AA183" s="293">
        <f t="shared" si="38"/>
        <v>0</v>
      </c>
      <c r="AB183" s="293">
        <f t="shared" si="39"/>
        <v>1</v>
      </c>
      <c r="AC183" s="293">
        <f t="shared" si="40"/>
        <v>0</v>
      </c>
      <c r="AD183" s="293">
        <f t="shared" si="53"/>
        <v>0</v>
      </c>
      <c r="AE183" s="293">
        <f>IF(ISBLANK(T183),AE182,IF(COUNTIF(T$2:T183,T183)&gt;1,AE182,1+MAX(AE182,0)))</f>
        <v>5</v>
      </c>
      <c r="AI183" s="42" t="str">
        <f t="shared" si="41"/>
        <v/>
      </c>
      <c r="AJ183">
        <f>SUM(AG$2:AG183)</f>
        <v>2</v>
      </c>
      <c r="AK183">
        <f>COUNTA(AF$2:AF183)</f>
        <v>3</v>
      </c>
    </row>
    <row r="184" spans="1:37"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42"/>
        <v>3</v>
      </c>
      <c r="Q184" s="33" t="str">
        <f t="shared" si="43"/>
        <v/>
      </c>
      <c r="R184" s="33">
        <f t="shared" si="44"/>
        <v>10</v>
      </c>
      <c r="S184" s="33" t="str">
        <f t="shared" si="45"/>
        <v>103_10</v>
      </c>
      <c r="T184" s="35" t="str">
        <f t="shared" si="46"/>
        <v>103PM</v>
      </c>
      <c r="U184" s="35" t="str">
        <f t="shared" si="47"/>
        <v>103PMEW</v>
      </c>
      <c r="V184" s="301">
        <f t="shared" si="48"/>
        <v>7</v>
      </c>
      <c r="W184" s="293" t="str">
        <f t="shared" si="49"/>
        <v/>
      </c>
      <c r="X184" s="293" t="str">
        <f t="shared" si="50"/>
        <v/>
      </c>
      <c r="Y184" s="293" t="str">
        <f t="shared" si="51"/>
        <v/>
      </c>
      <c r="Z184" s="293" t="str">
        <f t="shared" si="52"/>
        <v/>
      </c>
      <c r="AA184" s="293">
        <f t="shared" si="38"/>
        <v>0</v>
      </c>
      <c r="AB184" s="293">
        <f t="shared" si="39"/>
        <v>0</v>
      </c>
      <c r="AC184" s="293">
        <f t="shared" si="40"/>
        <v>0</v>
      </c>
      <c r="AD184" s="293">
        <f t="shared" si="53"/>
        <v>0</v>
      </c>
      <c r="AE184" s="293">
        <f>IF(ISBLANK(T184),AE183,IF(COUNTIF(T$2:T184,T184)&gt;1,AE183,1+MAX(AE183,0)))</f>
        <v>5</v>
      </c>
      <c r="AI184" s="42" t="str">
        <f t="shared" si="41"/>
        <v/>
      </c>
      <c r="AJ184">
        <f>SUM(AG$2:AG184)</f>
        <v>2</v>
      </c>
      <c r="AK184">
        <f>COUNTA(AF$2:AF184)</f>
        <v>3</v>
      </c>
    </row>
    <row r="185" spans="1:37"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42"/>
        <v>3</v>
      </c>
      <c r="Q185" s="33" t="str">
        <f t="shared" si="43"/>
        <v/>
      </c>
      <c r="R185" s="33">
        <f t="shared" si="44"/>
        <v>10</v>
      </c>
      <c r="S185" s="33" t="str">
        <f t="shared" si="45"/>
        <v>103_10</v>
      </c>
      <c r="T185" s="35" t="str">
        <f t="shared" si="46"/>
        <v>103PM</v>
      </c>
      <c r="U185" s="35" t="str">
        <f t="shared" si="47"/>
        <v>103PMEW</v>
      </c>
      <c r="V185" s="301">
        <f t="shared" si="48"/>
        <v>8</v>
      </c>
      <c r="W185" s="293" t="str">
        <f t="shared" si="49"/>
        <v/>
      </c>
      <c r="X185" s="293" t="str">
        <f t="shared" si="50"/>
        <v/>
      </c>
      <c r="Y185" s="293" t="str">
        <f t="shared" si="51"/>
        <v/>
      </c>
      <c r="Z185" s="293" t="str">
        <f t="shared" si="52"/>
        <v/>
      </c>
      <c r="AA185" s="293">
        <f t="shared" si="38"/>
        <v>0</v>
      </c>
      <c r="AB185" s="293">
        <f t="shared" si="39"/>
        <v>1</v>
      </c>
      <c r="AC185" s="293">
        <f t="shared" si="40"/>
        <v>0</v>
      </c>
      <c r="AD185" s="293">
        <f t="shared" si="53"/>
        <v>0</v>
      </c>
      <c r="AE185" s="293">
        <f>IF(ISBLANK(T185),AE184,IF(COUNTIF(T$2:T185,T185)&gt;1,AE184,1+MAX(AE184,0)))</f>
        <v>5</v>
      </c>
      <c r="AI185" s="42" t="str">
        <f t="shared" si="41"/>
        <v/>
      </c>
      <c r="AJ185">
        <f>SUM(AG$2:AG185)</f>
        <v>2</v>
      </c>
      <c r="AK185">
        <f>COUNTA(AF$2:AF185)</f>
        <v>3</v>
      </c>
    </row>
    <row r="186" spans="1:37"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42"/>
        <v>3</v>
      </c>
      <c r="Q186" s="33" t="str">
        <f t="shared" si="43"/>
        <v/>
      </c>
      <c r="R186" s="33">
        <f t="shared" si="44"/>
        <v>11</v>
      </c>
      <c r="S186" s="33" t="str">
        <f t="shared" si="45"/>
        <v>103_11</v>
      </c>
      <c r="T186" s="35" t="str">
        <f t="shared" si="46"/>
        <v>103PM</v>
      </c>
      <c r="U186" s="35" t="str">
        <f t="shared" si="47"/>
        <v>103PMNS</v>
      </c>
      <c r="V186" s="301">
        <f t="shared" si="48"/>
        <v>9</v>
      </c>
      <c r="W186" s="293" t="str">
        <f t="shared" si="49"/>
        <v/>
      </c>
      <c r="X186" s="293" t="str">
        <f t="shared" si="50"/>
        <v/>
      </c>
      <c r="Y186" s="293" t="str">
        <f t="shared" si="51"/>
        <v/>
      </c>
      <c r="Z186" s="293" t="str">
        <f t="shared" si="52"/>
        <v/>
      </c>
      <c r="AA186" s="293">
        <f t="shared" si="38"/>
        <v>0</v>
      </c>
      <c r="AB186" s="293">
        <f t="shared" si="39"/>
        <v>0</v>
      </c>
      <c r="AC186" s="293">
        <f t="shared" si="40"/>
        <v>0</v>
      </c>
      <c r="AD186" s="293">
        <f t="shared" si="53"/>
        <v>0</v>
      </c>
      <c r="AE186" s="293">
        <f>IF(ISBLANK(T186),AE185,IF(COUNTIF(T$2:T186,T186)&gt;1,AE185,1+MAX(AE185,0)))</f>
        <v>5</v>
      </c>
      <c r="AI186" s="42" t="str">
        <f t="shared" si="41"/>
        <v/>
      </c>
      <c r="AJ186">
        <f>SUM(AG$2:AG186)</f>
        <v>2</v>
      </c>
      <c r="AK186">
        <f>COUNTA(AF$2:AF186)</f>
        <v>3</v>
      </c>
    </row>
    <row r="187" spans="1:37"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42"/>
        <v>3</v>
      </c>
      <c r="Q187" s="33" t="str">
        <f t="shared" si="43"/>
        <v/>
      </c>
      <c r="R187" s="33">
        <f t="shared" si="44"/>
        <v>11</v>
      </c>
      <c r="S187" s="33" t="str">
        <f t="shared" si="45"/>
        <v>103_11</v>
      </c>
      <c r="T187" s="35" t="str">
        <f t="shared" si="46"/>
        <v>103PM</v>
      </c>
      <c r="U187" s="35" t="str">
        <f t="shared" si="47"/>
        <v>103PMNS</v>
      </c>
      <c r="V187" s="301">
        <f t="shared" si="48"/>
        <v>10</v>
      </c>
      <c r="W187" s="293" t="str">
        <f t="shared" si="49"/>
        <v/>
      </c>
      <c r="X187" s="293" t="str">
        <f t="shared" si="50"/>
        <v/>
      </c>
      <c r="Y187" s="293" t="str">
        <f t="shared" si="51"/>
        <v/>
      </c>
      <c r="Z187" s="293" t="str">
        <f t="shared" si="52"/>
        <v/>
      </c>
      <c r="AA187" s="293">
        <f t="shared" si="38"/>
        <v>0</v>
      </c>
      <c r="AB187" s="293">
        <f t="shared" si="39"/>
        <v>1</v>
      </c>
      <c r="AC187" s="293">
        <f t="shared" si="40"/>
        <v>0</v>
      </c>
      <c r="AD187" s="293">
        <f t="shared" si="53"/>
        <v>0</v>
      </c>
      <c r="AE187" s="293">
        <f>IF(ISBLANK(T187),AE186,IF(COUNTIF(T$2:T187,T187)&gt;1,AE186,1+MAX(AE186,0)))</f>
        <v>5</v>
      </c>
      <c r="AI187" s="42" t="str">
        <f t="shared" si="41"/>
        <v/>
      </c>
      <c r="AJ187">
        <f>SUM(AG$2:AG187)</f>
        <v>2</v>
      </c>
      <c r="AK187">
        <f>COUNTA(AF$2:AF187)</f>
        <v>3</v>
      </c>
    </row>
    <row r="188" spans="1:37"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42"/>
        <v>3</v>
      </c>
      <c r="Q188" s="33" t="str">
        <f t="shared" si="43"/>
        <v/>
      </c>
      <c r="R188" s="33">
        <f t="shared" si="44"/>
        <v>11</v>
      </c>
      <c r="S188" s="33" t="str">
        <f t="shared" si="45"/>
        <v>103_11</v>
      </c>
      <c r="T188" s="35" t="str">
        <f t="shared" si="46"/>
        <v>103PM</v>
      </c>
      <c r="U188" s="35" t="str">
        <f t="shared" si="47"/>
        <v>103PMEW</v>
      </c>
      <c r="V188" s="301">
        <f t="shared" si="48"/>
        <v>11</v>
      </c>
      <c r="W188" s="293" t="str">
        <f t="shared" si="49"/>
        <v/>
      </c>
      <c r="X188" s="293" t="str">
        <f t="shared" si="50"/>
        <v/>
      </c>
      <c r="Y188" s="293" t="str">
        <f t="shared" si="51"/>
        <v/>
      </c>
      <c r="Z188" s="293" t="str">
        <f t="shared" si="52"/>
        <v/>
      </c>
      <c r="AA188" s="293">
        <f t="shared" si="38"/>
        <v>0</v>
      </c>
      <c r="AB188" s="293">
        <f t="shared" si="39"/>
        <v>0</v>
      </c>
      <c r="AC188" s="293">
        <f t="shared" si="40"/>
        <v>0</v>
      </c>
      <c r="AD188" s="293">
        <f t="shared" si="53"/>
        <v>0</v>
      </c>
      <c r="AE188" s="293">
        <f>IF(ISBLANK(T188),AE187,IF(COUNTIF(T$2:T188,T188)&gt;1,AE187,1+MAX(AE187,0)))</f>
        <v>5</v>
      </c>
      <c r="AI188" s="42" t="str">
        <f t="shared" si="41"/>
        <v/>
      </c>
      <c r="AJ188">
        <f>SUM(AG$2:AG188)</f>
        <v>2</v>
      </c>
      <c r="AK188">
        <f>COUNTA(AF$2:AF188)</f>
        <v>3</v>
      </c>
    </row>
    <row r="189" spans="1:37"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42"/>
        <v>3</v>
      </c>
      <c r="Q189" s="33" t="str">
        <f t="shared" si="43"/>
        <v/>
      </c>
      <c r="R189" s="33">
        <f t="shared" si="44"/>
        <v>11</v>
      </c>
      <c r="S189" s="33" t="str">
        <f t="shared" si="45"/>
        <v>103_11</v>
      </c>
      <c r="T189" s="35" t="str">
        <f t="shared" si="46"/>
        <v>103PM</v>
      </c>
      <c r="U189" s="35" t="str">
        <f t="shared" si="47"/>
        <v>103PMEW</v>
      </c>
      <c r="V189" s="301">
        <f t="shared" si="48"/>
        <v>12</v>
      </c>
      <c r="W189" s="293" t="str">
        <f t="shared" si="49"/>
        <v/>
      </c>
      <c r="X189" s="293" t="str">
        <f t="shared" si="50"/>
        <v/>
      </c>
      <c r="Y189" s="293" t="str">
        <f t="shared" si="51"/>
        <v/>
      </c>
      <c r="Z189" s="293" t="str">
        <f t="shared" si="52"/>
        <v/>
      </c>
      <c r="AA189" s="293">
        <f t="shared" si="38"/>
        <v>0</v>
      </c>
      <c r="AB189" s="293">
        <f t="shared" si="39"/>
        <v>1</v>
      </c>
      <c r="AC189" s="293">
        <f t="shared" si="40"/>
        <v>0</v>
      </c>
      <c r="AD189" s="293">
        <f t="shared" si="53"/>
        <v>0</v>
      </c>
      <c r="AE189" s="293">
        <f>IF(ISBLANK(T189),AE188,IF(COUNTIF(T$2:T189,T189)&gt;1,AE188,1+MAX(AE188,0)))</f>
        <v>5</v>
      </c>
      <c r="AI189" s="42" t="str">
        <f t="shared" si="41"/>
        <v/>
      </c>
      <c r="AJ189">
        <f>SUM(AG$2:AG189)</f>
        <v>2</v>
      </c>
      <c r="AK189">
        <f>COUNTA(AF$2:AF189)</f>
        <v>3</v>
      </c>
    </row>
    <row r="190" spans="1:37"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42"/>
        <v>3</v>
      </c>
      <c r="Q190" s="33" t="str">
        <f t="shared" si="43"/>
        <v/>
      </c>
      <c r="R190" s="33">
        <f t="shared" si="44"/>
        <v>12</v>
      </c>
      <c r="S190" s="33" t="str">
        <f t="shared" si="45"/>
        <v>103_12</v>
      </c>
      <c r="T190" s="35" t="str">
        <f t="shared" si="46"/>
        <v>103PM</v>
      </c>
      <c r="U190" s="35" t="str">
        <f t="shared" si="47"/>
        <v>103PMNS</v>
      </c>
      <c r="V190" s="301">
        <f t="shared" si="48"/>
        <v>13</v>
      </c>
      <c r="W190" s="293" t="str">
        <f t="shared" si="49"/>
        <v/>
      </c>
      <c r="X190" s="293" t="str">
        <f t="shared" si="50"/>
        <v/>
      </c>
      <c r="Y190" s="293" t="str">
        <f t="shared" si="51"/>
        <v/>
      </c>
      <c r="Z190" s="293" t="str">
        <f t="shared" si="52"/>
        <v/>
      </c>
      <c r="AA190" s="293">
        <f t="shared" si="38"/>
        <v>0</v>
      </c>
      <c r="AB190" s="293">
        <f t="shared" si="39"/>
        <v>0</v>
      </c>
      <c r="AC190" s="293">
        <f t="shared" si="40"/>
        <v>0</v>
      </c>
      <c r="AD190" s="293">
        <f t="shared" si="53"/>
        <v>0</v>
      </c>
      <c r="AE190" s="293">
        <f>IF(ISBLANK(T190),AE189,IF(COUNTIF(T$2:T190,T190)&gt;1,AE189,1+MAX(AE189,0)))</f>
        <v>5</v>
      </c>
      <c r="AI190" s="42" t="str">
        <f t="shared" si="41"/>
        <v/>
      </c>
      <c r="AJ190">
        <f>SUM(AG$2:AG190)</f>
        <v>2</v>
      </c>
      <c r="AK190">
        <f>COUNTA(AF$2:AF190)</f>
        <v>3</v>
      </c>
    </row>
    <row r="191" spans="1:37"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42"/>
        <v>3</v>
      </c>
      <c r="Q191" s="33" t="str">
        <f t="shared" si="43"/>
        <v/>
      </c>
      <c r="R191" s="33">
        <f t="shared" si="44"/>
        <v>12</v>
      </c>
      <c r="S191" s="33" t="str">
        <f t="shared" si="45"/>
        <v>103_12</v>
      </c>
      <c r="T191" s="35" t="str">
        <f t="shared" si="46"/>
        <v>103PM</v>
      </c>
      <c r="U191" s="35" t="str">
        <f t="shared" si="47"/>
        <v>103PMNS</v>
      </c>
      <c r="V191" s="301">
        <f t="shared" si="48"/>
        <v>14</v>
      </c>
      <c r="W191" s="293" t="str">
        <f t="shared" si="49"/>
        <v/>
      </c>
      <c r="X191" s="293" t="str">
        <f t="shared" si="50"/>
        <v/>
      </c>
      <c r="Y191" s="293" t="str">
        <f t="shared" si="51"/>
        <v/>
      </c>
      <c r="Z191" s="293" t="str">
        <f t="shared" si="52"/>
        <v/>
      </c>
      <c r="AA191" s="293">
        <f t="shared" si="38"/>
        <v>0</v>
      </c>
      <c r="AB191" s="293">
        <f t="shared" si="39"/>
        <v>1</v>
      </c>
      <c r="AC191" s="293">
        <f t="shared" si="40"/>
        <v>0</v>
      </c>
      <c r="AD191" s="293">
        <f t="shared" si="53"/>
        <v>0</v>
      </c>
      <c r="AE191" s="293">
        <f>IF(ISBLANK(T191),AE190,IF(COUNTIF(T$2:T191,T191)&gt;1,AE190,1+MAX(AE190,0)))</f>
        <v>5</v>
      </c>
      <c r="AI191" s="42" t="str">
        <f t="shared" si="41"/>
        <v/>
      </c>
      <c r="AJ191">
        <f>SUM(AG$2:AG191)</f>
        <v>2</v>
      </c>
      <c r="AK191">
        <f>COUNTA(AF$2:AF191)</f>
        <v>3</v>
      </c>
    </row>
    <row r="192" spans="1:37"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42"/>
        <v>3</v>
      </c>
      <c r="Q192" s="33" t="str">
        <f t="shared" si="43"/>
        <v/>
      </c>
      <c r="R192" s="33">
        <f t="shared" si="44"/>
        <v>12</v>
      </c>
      <c r="S192" s="33" t="str">
        <f t="shared" si="45"/>
        <v>103_12</v>
      </c>
      <c r="T192" s="35" t="str">
        <f t="shared" si="46"/>
        <v>103PM</v>
      </c>
      <c r="U192" s="35" t="str">
        <f t="shared" si="47"/>
        <v>103PMEW</v>
      </c>
      <c r="V192" s="301">
        <f t="shared" si="48"/>
        <v>15</v>
      </c>
      <c r="W192" s="293" t="str">
        <f t="shared" si="49"/>
        <v/>
      </c>
      <c r="X192" s="293" t="str">
        <f t="shared" si="50"/>
        <v/>
      </c>
      <c r="Y192" s="293" t="str">
        <f t="shared" si="51"/>
        <v/>
      </c>
      <c r="Z192" s="293" t="str">
        <f t="shared" si="52"/>
        <v/>
      </c>
      <c r="AA192" s="293">
        <f t="shared" si="38"/>
        <v>0</v>
      </c>
      <c r="AB192" s="293">
        <f t="shared" si="39"/>
        <v>0</v>
      </c>
      <c r="AC192" s="293">
        <f t="shared" si="40"/>
        <v>0</v>
      </c>
      <c r="AD192" s="293">
        <f t="shared" si="53"/>
        <v>0</v>
      </c>
      <c r="AE192" s="293">
        <f>IF(ISBLANK(T192),AE191,IF(COUNTIF(T$2:T192,T192)&gt;1,AE191,1+MAX(AE191,0)))</f>
        <v>5</v>
      </c>
      <c r="AI192" s="42" t="str">
        <f t="shared" si="41"/>
        <v/>
      </c>
      <c r="AJ192">
        <f>SUM(AG$2:AG192)</f>
        <v>2</v>
      </c>
      <c r="AK192">
        <f>COUNTA(AF$2:AF192)</f>
        <v>3</v>
      </c>
    </row>
    <row r="193" spans="1:37"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42"/>
        <v>3</v>
      </c>
      <c r="Q193" s="33" t="str">
        <f t="shared" si="43"/>
        <v/>
      </c>
      <c r="R193" s="33">
        <f t="shared" si="44"/>
        <v>12</v>
      </c>
      <c r="S193" s="33" t="str">
        <f t="shared" si="45"/>
        <v>103_12</v>
      </c>
      <c r="T193" s="35" t="str">
        <f t="shared" si="46"/>
        <v>103PM</v>
      </c>
      <c r="U193" s="35" t="str">
        <f t="shared" si="47"/>
        <v>103PMEW</v>
      </c>
      <c r="V193" s="301">
        <f t="shared" si="48"/>
        <v>16</v>
      </c>
      <c r="W193" s="293" t="str">
        <f t="shared" si="49"/>
        <v/>
      </c>
      <c r="X193" s="293" t="str">
        <f t="shared" si="50"/>
        <v/>
      </c>
      <c r="Y193" s="293" t="str">
        <f t="shared" si="51"/>
        <v/>
      </c>
      <c r="Z193" s="293" t="str">
        <f t="shared" si="52"/>
        <v/>
      </c>
      <c r="AA193" s="293">
        <f t="shared" si="38"/>
        <v>0</v>
      </c>
      <c r="AB193" s="293">
        <f t="shared" si="39"/>
        <v>1</v>
      </c>
      <c r="AC193" s="293">
        <f t="shared" si="40"/>
        <v>0</v>
      </c>
      <c r="AD193" s="293">
        <f t="shared" si="53"/>
        <v>0</v>
      </c>
      <c r="AE193" s="293">
        <f>IF(ISBLANK(T193),AE192,IF(COUNTIF(T$2:T193,T193)&gt;1,AE192,1+MAX(AE192,0)))</f>
        <v>5</v>
      </c>
      <c r="AI193" s="42" t="str">
        <f t="shared" si="41"/>
        <v/>
      </c>
      <c r="AJ193">
        <f>SUM(AG$2:AG193)</f>
        <v>2</v>
      </c>
      <c r="AK193">
        <f>COUNTA(AF$2:AF193)</f>
        <v>3</v>
      </c>
    </row>
    <row r="194" spans="1:37"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42"/>
        <v>4</v>
      </c>
      <c r="Q194" s="33">
        <f t="shared" si="43"/>
        <v>4</v>
      </c>
      <c r="R194" s="33">
        <f t="shared" si="44"/>
        <v>5</v>
      </c>
      <c r="S194" s="33" t="str">
        <f t="shared" si="45"/>
        <v>104_5</v>
      </c>
      <c r="T194" s="35" t="str">
        <f t="shared" si="46"/>
        <v>104AM</v>
      </c>
      <c r="U194" s="35" t="str">
        <f t="shared" si="47"/>
        <v>104AMNS</v>
      </c>
      <c r="V194" s="301">
        <f t="shared" si="48"/>
        <v>17</v>
      </c>
      <c r="W194" s="293" t="str">
        <f t="shared" si="49"/>
        <v/>
      </c>
      <c r="X194" s="293" t="str">
        <f t="shared" si="50"/>
        <v/>
      </c>
      <c r="Y194" s="293" t="str">
        <f t="shared" si="51"/>
        <v/>
      </c>
      <c r="Z194" s="293" t="str">
        <f t="shared" si="52"/>
        <v/>
      </c>
      <c r="AA194" s="293">
        <f t="shared" ref="AA194:AA257" si="54">IF(AND(ISNUMBER($G194),$B194="AM"),INDEX(Cordon,MATCH($A194,loc_ID,0),$G194),0)</f>
        <v>0</v>
      </c>
      <c r="AB194" s="293">
        <f t="shared" ref="AB194:AB257" si="55">IF(AND(ISNUMBER($G194),$B194="PM"),INDEX(Cordon,MATCH($A194,loc_ID,0),VLOOKUP($G194,dir_correction,2,FALSE)),0)</f>
        <v>0</v>
      </c>
      <c r="AC194" s="293">
        <f t="shared" ref="AC194:AC257" si="56">IF(AND(ISNUMBER($G194),$B194="AM"),INDEX(Lane,MATCH($A194,loc_ID,0),$G194),0)</f>
        <v>0</v>
      </c>
      <c r="AD194" s="293">
        <f t="shared" si="53"/>
        <v>0</v>
      </c>
      <c r="AE194" s="293">
        <f>IF(ISBLANK(T194),AE193,IF(COUNTIF(T$2:T194,T194)&gt;1,AE193,1+MAX(AE193,0)))</f>
        <v>6</v>
      </c>
      <c r="AI194" s="42" t="str">
        <f t="shared" ref="AI194:AI257" si="57">IF(SUM(W194:Z194)&gt;0,1,"")</f>
        <v/>
      </c>
      <c r="AJ194">
        <f>SUM(AG$2:AG194)</f>
        <v>2</v>
      </c>
      <c r="AK194">
        <f>COUNTA(AF$2:AF194)</f>
        <v>3</v>
      </c>
    </row>
    <row r="195" spans="1:37"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58">IF(A195=A194,P194,IF(ISNUMBER(P194),P194+1,1))</f>
        <v>4</v>
      </c>
      <c r="Q195" s="33" t="str">
        <f t="shared" ref="Q195:Q258" si="59">IF(OR(P195=P194,LEN(A195)&lt;1),"",P195)</f>
        <v/>
      </c>
      <c r="R195" s="33">
        <f t="shared" ref="R195:R258" si="60">IF(ISNUMBER(F195),F195+4*(E195-1)+8*IF(B195="PM",1,0),"")</f>
        <v>5</v>
      </c>
      <c r="S195" s="33" t="str">
        <f t="shared" ref="S195:S258" si="61">IF(ISNUMBER(R195),A195&amp;"_"&amp;R195,"")</f>
        <v>104_5</v>
      </c>
      <c r="T195" s="35" t="str">
        <f t="shared" ref="T195:T258" si="62">A195&amp;B195</f>
        <v>104AM</v>
      </c>
      <c r="U195" s="35" t="str">
        <f t="shared" ref="U195:U258" si="63">IF(OR(G195=1,G195=2),T195&amp;"NS",IF(OR(G195=3,G195=4),T195&amp;"EW",""))</f>
        <v>104AMNS</v>
      </c>
      <c r="V195" s="301">
        <f t="shared" ref="V195:V258" si="64">G195+4*(F195-1)+16*(E195-1)</f>
        <v>18</v>
      </c>
      <c r="W195" s="293" t="str">
        <f t="shared" ref="W195:W258" si="65">IF(I195&gt;$H195,1,"")</f>
        <v/>
      </c>
      <c r="X195" s="293" t="str">
        <f t="shared" ref="X195:X258" si="66">IF(J195&gt;$H195,1,"")</f>
        <v/>
      </c>
      <c r="Y195" s="293" t="str">
        <f t="shared" ref="Y195:Y258" si="67">IF(K195&gt;$H195,1,"")</f>
        <v/>
      </c>
      <c r="Z195" s="293" t="str">
        <f t="shared" ref="Z195:Z258" si="68">IF(L195&gt;$H195,1,"")</f>
        <v/>
      </c>
      <c r="AA195" s="293">
        <f t="shared" si="54"/>
        <v>0</v>
      </c>
      <c r="AB195" s="293">
        <f t="shared" si="55"/>
        <v>0</v>
      </c>
      <c r="AC195" s="293">
        <f t="shared" si="56"/>
        <v>0</v>
      </c>
      <c r="AD195" s="293">
        <f t="shared" ref="AD195:AD258" si="69">IF(AND(AC195&gt;0,ISNUMBER(AC195)),1,0)</f>
        <v>0</v>
      </c>
      <c r="AE195" s="293">
        <f>IF(ISBLANK(T195),AE194,IF(COUNTIF(T$2:T195,T195)&gt;1,AE194,1+MAX(AE194,0)))</f>
        <v>6</v>
      </c>
      <c r="AI195" s="42" t="str">
        <f t="shared" si="57"/>
        <v/>
      </c>
      <c r="AJ195">
        <f>SUM(AG$2:AG195)</f>
        <v>2</v>
      </c>
      <c r="AK195">
        <f>COUNTA(AF$2:AF195)</f>
        <v>3</v>
      </c>
    </row>
    <row r="196" spans="1:37"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58"/>
        <v>4</v>
      </c>
      <c r="Q196" s="33" t="str">
        <f t="shared" si="59"/>
        <v/>
      </c>
      <c r="R196" s="33">
        <f t="shared" si="60"/>
        <v>5</v>
      </c>
      <c r="S196" s="33" t="str">
        <f t="shared" si="61"/>
        <v>104_5</v>
      </c>
      <c r="T196" s="35" t="str">
        <f t="shared" si="62"/>
        <v>104AM</v>
      </c>
      <c r="U196" s="35" t="str">
        <f t="shared" si="63"/>
        <v>104AMEW</v>
      </c>
      <c r="V196" s="301">
        <f t="shared" si="64"/>
        <v>19</v>
      </c>
      <c r="W196" s="293" t="str">
        <f t="shared" si="65"/>
        <v/>
      </c>
      <c r="X196" s="293" t="str">
        <f t="shared" si="66"/>
        <v/>
      </c>
      <c r="Y196" s="293" t="str">
        <f t="shared" si="67"/>
        <v/>
      </c>
      <c r="Z196" s="293" t="str">
        <f t="shared" si="68"/>
        <v/>
      </c>
      <c r="AA196" s="293">
        <f t="shared" si="54"/>
        <v>0</v>
      </c>
      <c r="AB196" s="293">
        <f t="shared" si="55"/>
        <v>0</v>
      </c>
      <c r="AC196" s="293">
        <f t="shared" si="56"/>
        <v>3</v>
      </c>
      <c r="AD196" s="293">
        <f t="shared" si="69"/>
        <v>1</v>
      </c>
      <c r="AE196" s="293">
        <f>IF(ISBLANK(T196),AE195,IF(COUNTIF(T$2:T196,T196)&gt;1,AE195,1+MAX(AE195,0)))</f>
        <v>6</v>
      </c>
      <c r="AI196" s="42" t="str">
        <f t="shared" si="57"/>
        <v/>
      </c>
      <c r="AJ196">
        <f>SUM(AG$2:AG196)</f>
        <v>2</v>
      </c>
      <c r="AK196">
        <f>COUNTA(AF$2:AF196)</f>
        <v>3</v>
      </c>
    </row>
    <row r="197" spans="1:37"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58"/>
        <v>4</v>
      </c>
      <c r="Q197" s="33" t="str">
        <f t="shared" si="59"/>
        <v/>
      </c>
      <c r="R197" s="33">
        <f t="shared" si="60"/>
        <v>5</v>
      </c>
      <c r="S197" s="33" t="str">
        <f t="shared" si="61"/>
        <v>104_5</v>
      </c>
      <c r="T197" s="35" t="str">
        <f t="shared" si="62"/>
        <v>104AM</v>
      </c>
      <c r="U197" s="35" t="str">
        <f t="shared" si="63"/>
        <v>104AMEW</v>
      </c>
      <c r="V197" s="301">
        <f t="shared" si="64"/>
        <v>20</v>
      </c>
      <c r="W197" s="293" t="str">
        <f t="shared" si="65"/>
        <v/>
      </c>
      <c r="X197" s="293" t="str">
        <f t="shared" si="66"/>
        <v/>
      </c>
      <c r="Y197" s="293" t="str">
        <f t="shared" si="67"/>
        <v/>
      </c>
      <c r="Z197" s="293" t="str">
        <f t="shared" si="68"/>
        <v/>
      </c>
      <c r="AA197" s="293">
        <f t="shared" si="54"/>
        <v>0</v>
      </c>
      <c r="AB197" s="293">
        <f t="shared" si="55"/>
        <v>0</v>
      </c>
      <c r="AC197" s="293">
        <f t="shared" si="56"/>
        <v>3</v>
      </c>
      <c r="AD197" s="293">
        <f t="shared" si="69"/>
        <v>1</v>
      </c>
      <c r="AE197" s="293">
        <f>IF(ISBLANK(T197),AE196,IF(COUNTIF(T$2:T197,T197)&gt;1,AE196,1+MAX(AE196,0)))</f>
        <v>6</v>
      </c>
      <c r="AI197" s="42" t="str">
        <f t="shared" si="57"/>
        <v/>
      </c>
      <c r="AJ197">
        <f>SUM(AG$2:AG197)</f>
        <v>2</v>
      </c>
      <c r="AK197">
        <f>COUNTA(AF$2:AF197)</f>
        <v>3</v>
      </c>
    </row>
    <row r="198" spans="1:37"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58"/>
        <v>4</v>
      </c>
      <c r="Q198" s="33" t="str">
        <f t="shared" si="59"/>
        <v/>
      </c>
      <c r="R198" s="33">
        <f t="shared" si="60"/>
        <v>6</v>
      </c>
      <c r="S198" s="33" t="str">
        <f t="shared" si="61"/>
        <v>104_6</v>
      </c>
      <c r="T198" s="35" t="str">
        <f t="shared" si="62"/>
        <v>104AM</v>
      </c>
      <c r="U198" s="35" t="str">
        <f t="shared" si="63"/>
        <v>104AMNS</v>
      </c>
      <c r="V198" s="301">
        <f t="shared" si="64"/>
        <v>21</v>
      </c>
      <c r="W198" s="293" t="str">
        <f t="shared" si="65"/>
        <v/>
      </c>
      <c r="X198" s="293" t="str">
        <f t="shared" si="66"/>
        <v/>
      </c>
      <c r="Y198" s="293" t="str">
        <f t="shared" si="67"/>
        <v/>
      </c>
      <c r="Z198" s="293" t="str">
        <f t="shared" si="68"/>
        <v/>
      </c>
      <c r="AA198" s="293">
        <f t="shared" si="54"/>
        <v>0</v>
      </c>
      <c r="AB198" s="293">
        <f t="shared" si="55"/>
        <v>0</v>
      </c>
      <c r="AC198" s="293">
        <f t="shared" si="56"/>
        <v>0</v>
      </c>
      <c r="AD198" s="293">
        <f t="shared" si="69"/>
        <v>0</v>
      </c>
      <c r="AE198" s="293">
        <f>IF(ISBLANK(T198),AE197,IF(COUNTIF(T$2:T198,T198)&gt;1,AE197,1+MAX(AE197,0)))</f>
        <v>6</v>
      </c>
      <c r="AI198" s="42" t="str">
        <f t="shared" si="57"/>
        <v/>
      </c>
      <c r="AJ198">
        <f>SUM(AG$2:AG198)</f>
        <v>2</v>
      </c>
      <c r="AK198">
        <f>COUNTA(AF$2:AF198)</f>
        <v>3</v>
      </c>
    </row>
    <row r="199" spans="1:37"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58"/>
        <v>4</v>
      </c>
      <c r="Q199" s="33" t="str">
        <f t="shared" si="59"/>
        <v/>
      </c>
      <c r="R199" s="33">
        <f t="shared" si="60"/>
        <v>6</v>
      </c>
      <c r="S199" s="33" t="str">
        <f t="shared" si="61"/>
        <v>104_6</v>
      </c>
      <c r="T199" s="35" t="str">
        <f t="shared" si="62"/>
        <v>104AM</v>
      </c>
      <c r="U199" s="35" t="str">
        <f t="shared" si="63"/>
        <v>104AMNS</v>
      </c>
      <c r="V199" s="301">
        <f t="shared" si="64"/>
        <v>22</v>
      </c>
      <c r="W199" s="293" t="str">
        <f t="shared" si="65"/>
        <v/>
      </c>
      <c r="X199" s="293" t="str">
        <f t="shared" si="66"/>
        <v/>
      </c>
      <c r="Y199" s="293" t="str">
        <f t="shared" si="67"/>
        <v/>
      </c>
      <c r="Z199" s="293" t="str">
        <f t="shared" si="68"/>
        <v/>
      </c>
      <c r="AA199" s="293">
        <f t="shared" si="54"/>
        <v>0</v>
      </c>
      <c r="AB199" s="293">
        <f t="shared" si="55"/>
        <v>0</v>
      </c>
      <c r="AC199" s="293">
        <f t="shared" si="56"/>
        <v>0</v>
      </c>
      <c r="AD199" s="293">
        <f t="shared" si="69"/>
        <v>0</v>
      </c>
      <c r="AE199" s="293">
        <f>IF(ISBLANK(T199),AE198,IF(COUNTIF(T$2:T199,T199)&gt;1,AE198,1+MAX(AE198,0)))</f>
        <v>6</v>
      </c>
      <c r="AI199" s="42" t="str">
        <f t="shared" si="57"/>
        <v/>
      </c>
      <c r="AJ199">
        <f>SUM(AG$2:AG199)</f>
        <v>2</v>
      </c>
      <c r="AK199">
        <f>COUNTA(AF$2:AF199)</f>
        <v>3</v>
      </c>
    </row>
    <row r="200" spans="1:37"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58"/>
        <v>4</v>
      </c>
      <c r="Q200" s="33" t="str">
        <f t="shared" si="59"/>
        <v/>
      </c>
      <c r="R200" s="33">
        <f t="shared" si="60"/>
        <v>6</v>
      </c>
      <c r="S200" s="33" t="str">
        <f t="shared" si="61"/>
        <v>104_6</v>
      </c>
      <c r="T200" s="35" t="str">
        <f t="shared" si="62"/>
        <v>104AM</v>
      </c>
      <c r="U200" s="35" t="str">
        <f t="shared" si="63"/>
        <v>104AMEW</v>
      </c>
      <c r="V200" s="301">
        <f t="shared" si="64"/>
        <v>23</v>
      </c>
      <c r="W200" s="293" t="str">
        <f t="shared" si="65"/>
        <v/>
      </c>
      <c r="X200" s="293" t="str">
        <f t="shared" si="66"/>
        <v/>
      </c>
      <c r="Y200" s="293" t="str">
        <f t="shared" si="67"/>
        <v/>
      </c>
      <c r="Z200" s="293" t="str">
        <f t="shared" si="68"/>
        <v/>
      </c>
      <c r="AA200" s="293">
        <f t="shared" si="54"/>
        <v>0</v>
      </c>
      <c r="AB200" s="293">
        <f t="shared" si="55"/>
        <v>0</v>
      </c>
      <c r="AC200" s="293">
        <f t="shared" si="56"/>
        <v>3</v>
      </c>
      <c r="AD200" s="293">
        <f t="shared" si="69"/>
        <v>1</v>
      </c>
      <c r="AE200" s="293">
        <f>IF(ISBLANK(T200),AE199,IF(COUNTIF(T$2:T200,T200)&gt;1,AE199,1+MAX(AE199,0)))</f>
        <v>6</v>
      </c>
      <c r="AI200" s="42" t="str">
        <f t="shared" si="57"/>
        <v/>
      </c>
      <c r="AJ200">
        <f>SUM(AG$2:AG200)</f>
        <v>2</v>
      </c>
      <c r="AK200">
        <f>COUNTA(AF$2:AF200)</f>
        <v>3</v>
      </c>
    </row>
    <row r="201" spans="1:37"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58"/>
        <v>4</v>
      </c>
      <c r="Q201" s="33" t="str">
        <f t="shared" si="59"/>
        <v/>
      </c>
      <c r="R201" s="33">
        <f t="shared" si="60"/>
        <v>6</v>
      </c>
      <c r="S201" s="33" t="str">
        <f t="shared" si="61"/>
        <v>104_6</v>
      </c>
      <c r="T201" s="35" t="str">
        <f t="shared" si="62"/>
        <v>104AM</v>
      </c>
      <c r="U201" s="35" t="str">
        <f t="shared" si="63"/>
        <v>104AMEW</v>
      </c>
      <c r="V201" s="301">
        <f t="shared" si="64"/>
        <v>24</v>
      </c>
      <c r="W201" s="293" t="str">
        <f t="shared" si="65"/>
        <v/>
      </c>
      <c r="X201" s="293" t="str">
        <f t="shared" si="66"/>
        <v/>
      </c>
      <c r="Y201" s="293" t="str">
        <f t="shared" si="67"/>
        <v/>
      </c>
      <c r="Z201" s="293" t="str">
        <f t="shared" si="68"/>
        <v/>
      </c>
      <c r="AA201" s="293">
        <f t="shared" si="54"/>
        <v>0</v>
      </c>
      <c r="AB201" s="293">
        <f t="shared" si="55"/>
        <v>0</v>
      </c>
      <c r="AC201" s="293">
        <f t="shared" si="56"/>
        <v>3</v>
      </c>
      <c r="AD201" s="293">
        <f t="shared" si="69"/>
        <v>1</v>
      </c>
      <c r="AE201" s="293">
        <f>IF(ISBLANK(T201),AE200,IF(COUNTIF(T$2:T201,T201)&gt;1,AE200,1+MAX(AE200,0)))</f>
        <v>6</v>
      </c>
      <c r="AI201" s="42" t="str">
        <f t="shared" si="57"/>
        <v/>
      </c>
      <c r="AJ201">
        <f>SUM(AG$2:AG201)</f>
        <v>2</v>
      </c>
      <c r="AK201">
        <f>COUNTA(AF$2:AF201)</f>
        <v>3</v>
      </c>
    </row>
    <row r="202" spans="1:37"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58"/>
        <v>4</v>
      </c>
      <c r="Q202" s="33" t="str">
        <f t="shared" si="59"/>
        <v/>
      </c>
      <c r="R202" s="33">
        <f t="shared" si="60"/>
        <v>7</v>
      </c>
      <c r="S202" s="33" t="str">
        <f t="shared" si="61"/>
        <v>104_7</v>
      </c>
      <c r="T202" s="35" t="str">
        <f t="shared" si="62"/>
        <v>104AM</v>
      </c>
      <c r="U202" s="35" t="str">
        <f t="shared" si="63"/>
        <v>104AMNS</v>
      </c>
      <c r="V202" s="301">
        <f t="shared" si="64"/>
        <v>25</v>
      </c>
      <c r="W202" s="293" t="str">
        <f t="shared" si="65"/>
        <v/>
      </c>
      <c r="X202" s="293" t="str">
        <f t="shared" si="66"/>
        <v/>
      </c>
      <c r="Y202" s="293" t="str">
        <f t="shared" si="67"/>
        <v/>
      </c>
      <c r="Z202" s="293" t="str">
        <f t="shared" si="68"/>
        <v/>
      </c>
      <c r="AA202" s="293">
        <f t="shared" si="54"/>
        <v>0</v>
      </c>
      <c r="AB202" s="293">
        <f t="shared" si="55"/>
        <v>0</v>
      </c>
      <c r="AC202" s="293">
        <f t="shared" si="56"/>
        <v>0</v>
      </c>
      <c r="AD202" s="293">
        <f t="shared" si="69"/>
        <v>0</v>
      </c>
      <c r="AE202" s="293">
        <f>IF(ISBLANK(T202),AE201,IF(COUNTIF(T$2:T202,T202)&gt;1,AE201,1+MAX(AE201,0)))</f>
        <v>6</v>
      </c>
      <c r="AI202" s="42" t="str">
        <f t="shared" si="57"/>
        <v/>
      </c>
      <c r="AJ202">
        <f>SUM(AG$2:AG202)</f>
        <v>2</v>
      </c>
      <c r="AK202">
        <f>COUNTA(AF$2:AF202)</f>
        <v>3</v>
      </c>
    </row>
    <row r="203" spans="1:37"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58"/>
        <v>4</v>
      </c>
      <c r="Q203" s="33" t="str">
        <f t="shared" si="59"/>
        <v/>
      </c>
      <c r="R203" s="33">
        <f t="shared" si="60"/>
        <v>7</v>
      </c>
      <c r="S203" s="33" t="str">
        <f t="shared" si="61"/>
        <v>104_7</v>
      </c>
      <c r="T203" s="35" t="str">
        <f t="shared" si="62"/>
        <v>104AM</v>
      </c>
      <c r="U203" s="35" t="str">
        <f t="shared" si="63"/>
        <v>104AMNS</v>
      </c>
      <c r="V203" s="301">
        <f t="shared" si="64"/>
        <v>26</v>
      </c>
      <c r="W203" s="293" t="str">
        <f t="shared" si="65"/>
        <v/>
      </c>
      <c r="X203" s="293" t="str">
        <f t="shared" si="66"/>
        <v/>
      </c>
      <c r="Y203" s="293" t="str">
        <f t="shared" si="67"/>
        <v/>
      </c>
      <c r="Z203" s="293" t="str">
        <f t="shared" si="68"/>
        <v/>
      </c>
      <c r="AA203" s="293">
        <f t="shared" si="54"/>
        <v>0</v>
      </c>
      <c r="AB203" s="293">
        <f t="shared" si="55"/>
        <v>0</v>
      </c>
      <c r="AC203" s="293">
        <f t="shared" si="56"/>
        <v>0</v>
      </c>
      <c r="AD203" s="293">
        <f t="shared" si="69"/>
        <v>0</v>
      </c>
      <c r="AE203" s="293">
        <f>IF(ISBLANK(T203),AE202,IF(COUNTIF(T$2:T203,T203)&gt;1,AE202,1+MAX(AE202,0)))</f>
        <v>6</v>
      </c>
      <c r="AI203" s="42" t="str">
        <f t="shared" si="57"/>
        <v/>
      </c>
      <c r="AJ203">
        <f>SUM(AG$2:AG203)</f>
        <v>2</v>
      </c>
      <c r="AK203">
        <f>COUNTA(AF$2:AF203)</f>
        <v>3</v>
      </c>
    </row>
    <row r="204" spans="1:37"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58"/>
        <v>4</v>
      </c>
      <c r="Q204" s="33" t="str">
        <f t="shared" si="59"/>
        <v/>
      </c>
      <c r="R204" s="33">
        <f t="shared" si="60"/>
        <v>7</v>
      </c>
      <c r="S204" s="33" t="str">
        <f t="shared" si="61"/>
        <v>104_7</v>
      </c>
      <c r="T204" s="35" t="str">
        <f t="shared" si="62"/>
        <v>104AM</v>
      </c>
      <c r="U204" s="35" t="str">
        <f t="shared" si="63"/>
        <v>104AMEW</v>
      </c>
      <c r="V204" s="301">
        <f t="shared" si="64"/>
        <v>27</v>
      </c>
      <c r="W204" s="293" t="str">
        <f t="shared" si="65"/>
        <v/>
      </c>
      <c r="X204" s="293" t="str">
        <f t="shared" si="66"/>
        <v/>
      </c>
      <c r="Y204" s="293" t="str">
        <f t="shared" si="67"/>
        <v/>
      </c>
      <c r="Z204" s="293" t="str">
        <f t="shared" si="68"/>
        <v/>
      </c>
      <c r="AA204" s="293">
        <f t="shared" si="54"/>
        <v>0</v>
      </c>
      <c r="AB204" s="293">
        <f t="shared" si="55"/>
        <v>0</v>
      </c>
      <c r="AC204" s="293">
        <f t="shared" si="56"/>
        <v>3</v>
      </c>
      <c r="AD204" s="293">
        <f t="shared" si="69"/>
        <v>1</v>
      </c>
      <c r="AE204" s="293">
        <f>IF(ISBLANK(T204),AE203,IF(COUNTIF(T$2:T204,T204)&gt;1,AE203,1+MAX(AE203,0)))</f>
        <v>6</v>
      </c>
      <c r="AI204" s="42" t="str">
        <f t="shared" si="57"/>
        <v/>
      </c>
      <c r="AJ204">
        <f>SUM(AG$2:AG204)</f>
        <v>2</v>
      </c>
      <c r="AK204">
        <f>COUNTA(AF$2:AF204)</f>
        <v>3</v>
      </c>
    </row>
    <row r="205" spans="1:37"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58"/>
        <v>4</v>
      </c>
      <c r="Q205" s="33" t="str">
        <f t="shared" si="59"/>
        <v/>
      </c>
      <c r="R205" s="33">
        <f t="shared" si="60"/>
        <v>7</v>
      </c>
      <c r="S205" s="33" t="str">
        <f t="shared" si="61"/>
        <v>104_7</v>
      </c>
      <c r="T205" s="35" t="str">
        <f t="shared" si="62"/>
        <v>104AM</v>
      </c>
      <c r="U205" s="35" t="str">
        <f t="shared" si="63"/>
        <v>104AMEW</v>
      </c>
      <c r="V205" s="301">
        <f t="shared" si="64"/>
        <v>28</v>
      </c>
      <c r="W205" s="293" t="str">
        <f t="shared" si="65"/>
        <v/>
      </c>
      <c r="X205" s="293" t="str">
        <f t="shared" si="66"/>
        <v/>
      </c>
      <c r="Y205" s="293" t="str">
        <f t="shared" si="67"/>
        <v/>
      </c>
      <c r="Z205" s="293" t="str">
        <f t="shared" si="68"/>
        <v/>
      </c>
      <c r="AA205" s="293">
        <f t="shared" si="54"/>
        <v>0</v>
      </c>
      <c r="AB205" s="293">
        <f t="shared" si="55"/>
        <v>0</v>
      </c>
      <c r="AC205" s="293">
        <f t="shared" si="56"/>
        <v>3</v>
      </c>
      <c r="AD205" s="293">
        <f t="shared" si="69"/>
        <v>1</v>
      </c>
      <c r="AE205" s="293">
        <f>IF(ISBLANK(T205),AE204,IF(COUNTIF(T$2:T205,T205)&gt;1,AE204,1+MAX(AE204,0)))</f>
        <v>6</v>
      </c>
      <c r="AI205" s="42" t="str">
        <f t="shared" si="57"/>
        <v/>
      </c>
      <c r="AJ205">
        <f>SUM(AG$2:AG205)</f>
        <v>2</v>
      </c>
      <c r="AK205">
        <f>COUNTA(AF$2:AF205)</f>
        <v>3</v>
      </c>
    </row>
    <row r="206" spans="1:37"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58"/>
        <v>4</v>
      </c>
      <c r="Q206" s="33" t="str">
        <f t="shared" si="59"/>
        <v/>
      </c>
      <c r="R206" s="33">
        <f t="shared" si="60"/>
        <v>8</v>
      </c>
      <c r="S206" s="33" t="str">
        <f t="shared" si="61"/>
        <v>104_8</v>
      </c>
      <c r="T206" s="35" t="str">
        <f t="shared" si="62"/>
        <v>104AM</v>
      </c>
      <c r="U206" s="35" t="str">
        <f t="shared" si="63"/>
        <v>104AMNS</v>
      </c>
      <c r="V206" s="301">
        <f t="shared" si="64"/>
        <v>29</v>
      </c>
      <c r="W206" s="293" t="str">
        <f t="shared" si="65"/>
        <v/>
      </c>
      <c r="X206" s="293" t="str">
        <f t="shared" si="66"/>
        <v/>
      </c>
      <c r="Y206" s="293" t="str">
        <f t="shared" si="67"/>
        <v/>
      </c>
      <c r="Z206" s="293" t="str">
        <f t="shared" si="68"/>
        <v/>
      </c>
      <c r="AA206" s="293">
        <f t="shared" si="54"/>
        <v>0</v>
      </c>
      <c r="AB206" s="293">
        <f t="shared" si="55"/>
        <v>0</v>
      </c>
      <c r="AC206" s="293">
        <f t="shared" si="56"/>
        <v>0</v>
      </c>
      <c r="AD206" s="293">
        <f t="shared" si="69"/>
        <v>0</v>
      </c>
      <c r="AE206" s="293">
        <f>IF(ISBLANK(T206),AE205,IF(COUNTIF(T$2:T206,T206)&gt;1,AE205,1+MAX(AE205,0)))</f>
        <v>6</v>
      </c>
      <c r="AI206" s="42" t="str">
        <f t="shared" si="57"/>
        <v/>
      </c>
      <c r="AJ206">
        <f>SUM(AG$2:AG206)</f>
        <v>2</v>
      </c>
      <c r="AK206">
        <f>COUNTA(AF$2:AF206)</f>
        <v>3</v>
      </c>
    </row>
    <row r="207" spans="1:37"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58"/>
        <v>4</v>
      </c>
      <c r="Q207" s="33" t="str">
        <f t="shared" si="59"/>
        <v/>
      </c>
      <c r="R207" s="33">
        <f t="shared" si="60"/>
        <v>8</v>
      </c>
      <c r="S207" s="33" t="str">
        <f t="shared" si="61"/>
        <v>104_8</v>
      </c>
      <c r="T207" s="35" t="str">
        <f t="shared" si="62"/>
        <v>104AM</v>
      </c>
      <c r="U207" s="35" t="str">
        <f t="shared" si="63"/>
        <v>104AMNS</v>
      </c>
      <c r="V207" s="301">
        <f t="shared" si="64"/>
        <v>30</v>
      </c>
      <c r="W207" s="293" t="str">
        <f t="shared" si="65"/>
        <v/>
      </c>
      <c r="X207" s="293" t="str">
        <f t="shared" si="66"/>
        <v/>
      </c>
      <c r="Y207" s="293" t="str">
        <f t="shared" si="67"/>
        <v/>
      </c>
      <c r="Z207" s="293" t="str">
        <f t="shared" si="68"/>
        <v/>
      </c>
      <c r="AA207" s="293">
        <f t="shared" si="54"/>
        <v>0</v>
      </c>
      <c r="AB207" s="293">
        <f t="shared" si="55"/>
        <v>0</v>
      </c>
      <c r="AC207" s="293">
        <f t="shared" si="56"/>
        <v>0</v>
      </c>
      <c r="AD207" s="293">
        <f t="shared" si="69"/>
        <v>0</v>
      </c>
      <c r="AE207" s="293">
        <f>IF(ISBLANK(T207),AE206,IF(COUNTIF(T$2:T207,T207)&gt;1,AE206,1+MAX(AE206,0)))</f>
        <v>6</v>
      </c>
      <c r="AI207" s="42" t="str">
        <f t="shared" si="57"/>
        <v/>
      </c>
      <c r="AJ207">
        <f>SUM(AG$2:AG207)</f>
        <v>2</v>
      </c>
      <c r="AK207">
        <f>COUNTA(AF$2:AF207)</f>
        <v>3</v>
      </c>
    </row>
    <row r="208" spans="1:37"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58"/>
        <v>4</v>
      </c>
      <c r="Q208" s="33" t="str">
        <f t="shared" si="59"/>
        <v/>
      </c>
      <c r="R208" s="33">
        <f t="shared" si="60"/>
        <v>8</v>
      </c>
      <c r="S208" s="33" t="str">
        <f t="shared" si="61"/>
        <v>104_8</v>
      </c>
      <c r="T208" s="35" t="str">
        <f t="shared" si="62"/>
        <v>104AM</v>
      </c>
      <c r="U208" s="35" t="str">
        <f t="shared" si="63"/>
        <v>104AMEW</v>
      </c>
      <c r="V208" s="301">
        <f t="shared" si="64"/>
        <v>31</v>
      </c>
      <c r="W208" s="293" t="str">
        <f t="shared" si="65"/>
        <v/>
      </c>
      <c r="X208" s="293" t="str">
        <f t="shared" si="66"/>
        <v/>
      </c>
      <c r="Y208" s="293" t="str">
        <f t="shared" si="67"/>
        <v/>
      </c>
      <c r="Z208" s="293" t="str">
        <f t="shared" si="68"/>
        <v/>
      </c>
      <c r="AA208" s="293">
        <f t="shared" si="54"/>
        <v>0</v>
      </c>
      <c r="AB208" s="293">
        <f t="shared" si="55"/>
        <v>0</v>
      </c>
      <c r="AC208" s="293">
        <f t="shared" si="56"/>
        <v>3</v>
      </c>
      <c r="AD208" s="293">
        <f t="shared" si="69"/>
        <v>1</v>
      </c>
      <c r="AE208" s="293">
        <f>IF(ISBLANK(T208),AE207,IF(COUNTIF(T$2:T208,T208)&gt;1,AE207,1+MAX(AE207,0)))</f>
        <v>6</v>
      </c>
      <c r="AI208" s="42" t="str">
        <f t="shared" si="57"/>
        <v/>
      </c>
      <c r="AJ208">
        <f>SUM(AG$2:AG208)</f>
        <v>2</v>
      </c>
      <c r="AK208">
        <f>COUNTA(AF$2:AF208)</f>
        <v>3</v>
      </c>
    </row>
    <row r="209" spans="1:37"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58"/>
        <v>4</v>
      </c>
      <c r="Q209" s="33" t="str">
        <f t="shared" si="59"/>
        <v/>
      </c>
      <c r="R209" s="33">
        <f t="shared" si="60"/>
        <v>8</v>
      </c>
      <c r="S209" s="33" t="str">
        <f t="shared" si="61"/>
        <v>104_8</v>
      </c>
      <c r="T209" s="35" t="str">
        <f t="shared" si="62"/>
        <v>104AM</v>
      </c>
      <c r="U209" s="35" t="str">
        <f t="shared" si="63"/>
        <v>104AMEW</v>
      </c>
      <c r="V209" s="301">
        <f t="shared" si="64"/>
        <v>32</v>
      </c>
      <c r="W209" s="293" t="str">
        <f t="shared" si="65"/>
        <v/>
      </c>
      <c r="X209" s="293" t="str">
        <f t="shared" si="66"/>
        <v/>
      </c>
      <c r="Y209" s="293" t="str">
        <f t="shared" si="67"/>
        <v/>
      </c>
      <c r="Z209" s="293" t="str">
        <f t="shared" si="68"/>
        <v/>
      </c>
      <c r="AA209" s="293">
        <f t="shared" si="54"/>
        <v>0</v>
      </c>
      <c r="AB209" s="293">
        <f t="shared" si="55"/>
        <v>0</v>
      </c>
      <c r="AC209" s="293">
        <f t="shared" si="56"/>
        <v>3</v>
      </c>
      <c r="AD209" s="293">
        <f t="shared" si="69"/>
        <v>1</v>
      </c>
      <c r="AE209" s="293">
        <f>IF(ISBLANK(T209),AE208,IF(COUNTIF(T$2:T209,T209)&gt;1,AE208,1+MAX(AE208,0)))</f>
        <v>6</v>
      </c>
      <c r="AI209" s="42" t="str">
        <f t="shared" si="57"/>
        <v/>
      </c>
      <c r="AJ209">
        <f>SUM(AG$2:AG209)</f>
        <v>2</v>
      </c>
      <c r="AK209">
        <f>COUNTA(AF$2:AF209)</f>
        <v>3</v>
      </c>
    </row>
    <row r="210" spans="1:37"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58"/>
        <v>4</v>
      </c>
      <c r="Q210" s="33" t="str">
        <f t="shared" si="59"/>
        <v/>
      </c>
      <c r="R210" s="33">
        <f t="shared" si="60"/>
        <v>1</v>
      </c>
      <c r="S210" s="33" t="str">
        <f t="shared" si="61"/>
        <v>104_1</v>
      </c>
      <c r="T210" s="35" t="str">
        <f t="shared" si="62"/>
        <v>104AM</v>
      </c>
      <c r="U210" s="35" t="str">
        <f t="shared" si="63"/>
        <v>104AMNS</v>
      </c>
      <c r="V210" s="301">
        <f t="shared" si="64"/>
        <v>1</v>
      </c>
      <c r="W210" s="293" t="str">
        <f t="shared" si="65"/>
        <v/>
      </c>
      <c r="X210" s="293" t="str">
        <f t="shared" si="66"/>
        <v/>
      </c>
      <c r="Y210" s="293" t="str">
        <f t="shared" si="67"/>
        <v/>
      </c>
      <c r="Z210" s="293" t="str">
        <f t="shared" si="68"/>
        <v/>
      </c>
      <c r="AA210" s="293">
        <f t="shared" si="54"/>
        <v>0</v>
      </c>
      <c r="AB210" s="293">
        <f t="shared" si="55"/>
        <v>0</v>
      </c>
      <c r="AC210" s="293">
        <f t="shared" si="56"/>
        <v>0</v>
      </c>
      <c r="AD210" s="293">
        <f t="shared" si="69"/>
        <v>0</v>
      </c>
      <c r="AE210" s="293">
        <f>IF(ISBLANK(T210),AE209,IF(COUNTIF(T$2:T210,T210)&gt;1,AE209,1+MAX(AE209,0)))</f>
        <v>6</v>
      </c>
      <c r="AI210" s="42" t="str">
        <f t="shared" si="57"/>
        <v/>
      </c>
      <c r="AJ210">
        <f>SUM(AG$2:AG210)</f>
        <v>2</v>
      </c>
      <c r="AK210">
        <f>COUNTA(AF$2:AF210)</f>
        <v>3</v>
      </c>
    </row>
    <row r="211" spans="1:37"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58"/>
        <v>4</v>
      </c>
      <c r="Q211" s="33" t="str">
        <f t="shared" si="59"/>
        <v/>
      </c>
      <c r="R211" s="33">
        <f t="shared" si="60"/>
        <v>1</v>
      </c>
      <c r="S211" s="33" t="str">
        <f t="shared" si="61"/>
        <v>104_1</v>
      </c>
      <c r="T211" s="35" t="str">
        <f t="shared" si="62"/>
        <v>104AM</v>
      </c>
      <c r="U211" s="35" t="str">
        <f t="shared" si="63"/>
        <v>104AMNS</v>
      </c>
      <c r="V211" s="301">
        <f t="shared" si="64"/>
        <v>2</v>
      </c>
      <c r="W211" s="293" t="str">
        <f t="shared" si="65"/>
        <v/>
      </c>
      <c r="X211" s="293" t="str">
        <f t="shared" si="66"/>
        <v/>
      </c>
      <c r="Y211" s="293" t="str">
        <f t="shared" si="67"/>
        <v/>
      </c>
      <c r="Z211" s="293" t="str">
        <f t="shared" si="68"/>
        <v/>
      </c>
      <c r="AA211" s="293">
        <f t="shared" si="54"/>
        <v>0</v>
      </c>
      <c r="AB211" s="293">
        <f t="shared" si="55"/>
        <v>0</v>
      </c>
      <c r="AC211" s="293">
        <f t="shared" si="56"/>
        <v>0</v>
      </c>
      <c r="AD211" s="293">
        <f t="shared" si="69"/>
        <v>0</v>
      </c>
      <c r="AE211" s="293">
        <f>IF(ISBLANK(T211),AE210,IF(COUNTIF(T$2:T211,T211)&gt;1,AE210,1+MAX(AE210,0)))</f>
        <v>6</v>
      </c>
      <c r="AI211" s="42" t="str">
        <f t="shared" si="57"/>
        <v/>
      </c>
      <c r="AJ211">
        <f>SUM(AG$2:AG211)</f>
        <v>2</v>
      </c>
      <c r="AK211">
        <f>COUNTA(AF$2:AF211)</f>
        <v>3</v>
      </c>
    </row>
    <row r="212" spans="1:37"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58"/>
        <v>4</v>
      </c>
      <c r="Q212" s="33" t="str">
        <f t="shared" si="59"/>
        <v/>
      </c>
      <c r="R212" s="33">
        <f t="shared" si="60"/>
        <v>1</v>
      </c>
      <c r="S212" s="33" t="str">
        <f t="shared" si="61"/>
        <v>104_1</v>
      </c>
      <c r="T212" s="35" t="str">
        <f t="shared" si="62"/>
        <v>104AM</v>
      </c>
      <c r="U212" s="35" t="str">
        <f t="shared" si="63"/>
        <v>104AMEW</v>
      </c>
      <c r="V212" s="301">
        <f t="shared" si="64"/>
        <v>3</v>
      </c>
      <c r="W212" s="293" t="str">
        <f t="shared" si="65"/>
        <v/>
      </c>
      <c r="X212" s="293" t="str">
        <f t="shared" si="66"/>
        <v/>
      </c>
      <c r="Y212" s="293" t="str">
        <f t="shared" si="67"/>
        <v/>
      </c>
      <c r="Z212" s="293" t="str">
        <f t="shared" si="68"/>
        <v/>
      </c>
      <c r="AA212" s="293">
        <f t="shared" si="54"/>
        <v>0</v>
      </c>
      <c r="AB212" s="293">
        <f t="shared" si="55"/>
        <v>0</v>
      </c>
      <c r="AC212" s="293">
        <f t="shared" si="56"/>
        <v>3</v>
      </c>
      <c r="AD212" s="293">
        <f t="shared" si="69"/>
        <v>1</v>
      </c>
      <c r="AE212" s="293">
        <f>IF(ISBLANK(T212),AE211,IF(COUNTIF(T$2:T212,T212)&gt;1,AE211,1+MAX(AE211,0)))</f>
        <v>6</v>
      </c>
      <c r="AI212" s="42" t="str">
        <f t="shared" si="57"/>
        <v/>
      </c>
      <c r="AJ212">
        <f>SUM(AG$2:AG212)</f>
        <v>2</v>
      </c>
      <c r="AK212">
        <f>COUNTA(AF$2:AF212)</f>
        <v>3</v>
      </c>
    </row>
    <row r="213" spans="1:37"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58"/>
        <v>4</v>
      </c>
      <c r="Q213" s="33" t="str">
        <f t="shared" si="59"/>
        <v/>
      </c>
      <c r="R213" s="33">
        <f t="shared" si="60"/>
        <v>1</v>
      </c>
      <c r="S213" s="33" t="str">
        <f t="shared" si="61"/>
        <v>104_1</v>
      </c>
      <c r="T213" s="35" t="str">
        <f t="shared" si="62"/>
        <v>104AM</v>
      </c>
      <c r="U213" s="35" t="str">
        <f t="shared" si="63"/>
        <v>104AMEW</v>
      </c>
      <c r="V213" s="301">
        <f t="shared" si="64"/>
        <v>4</v>
      </c>
      <c r="W213" s="293" t="str">
        <f t="shared" si="65"/>
        <v/>
      </c>
      <c r="X213" s="293" t="str">
        <f t="shared" si="66"/>
        <v/>
      </c>
      <c r="Y213" s="293" t="str">
        <f t="shared" si="67"/>
        <v/>
      </c>
      <c r="Z213" s="293" t="str">
        <f t="shared" si="68"/>
        <v/>
      </c>
      <c r="AA213" s="293">
        <f t="shared" si="54"/>
        <v>0</v>
      </c>
      <c r="AB213" s="293">
        <f t="shared" si="55"/>
        <v>0</v>
      </c>
      <c r="AC213" s="293">
        <f t="shared" si="56"/>
        <v>3</v>
      </c>
      <c r="AD213" s="293">
        <f t="shared" si="69"/>
        <v>1</v>
      </c>
      <c r="AE213" s="293">
        <f>IF(ISBLANK(T213),AE212,IF(COUNTIF(T$2:T213,T213)&gt;1,AE212,1+MAX(AE212,0)))</f>
        <v>6</v>
      </c>
      <c r="AI213" s="42" t="str">
        <f t="shared" si="57"/>
        <v/>
      </c>
      <c r="AJ213">
        <f>SUM(AG$2:AG213)</f>
        <v>2</v>
      </c>
      <c r="AK213">
        <f>COUNTA(AF$2:AF213)</f>
        <v>3</v>
      </c>
    </row>
    <row r="214" spans="1:37"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58"/>
        <v>4</v>
      </c>
      <c r="Q214" s="33" t="str">
        <f t="shared" si="59"/>
        <v/>
      </c>
      <c r="R214" s="33">
        <f t="shared" si="60"/>
        <v>2</v>
      </c>
      <c r="S214" s="33" t="str">
        <f t="shared" si="61"/>
        <v>104_2</v>
      </c>
      <c r="T214" s="35" t="str">
        <f t="shared" si="62"/>
        <v>104AM</v>
      </c>
      <c r="U214" s="35" t="str">
        <f t="shared" si="63"/>
        <v>104AMNS</v>
      </c>
      <c r="V214" s="301">
        <f t="shared" si="64"/>
        <v>5</v>
      </c>
      <c r="W214" s="293" t="str">
        <f t="shared" si="65"/>
        <v/>
      </c>
      <c r="X214" s="293" t="str">
        <f t="shared" si="66"/>
        <v/>
      </c>
      <c r="Y214" s="293" t="str">
        <f t="shared" si="67"/>
        <v/>
      </c>
      <c r="Z214" s="293" t="str">
        <f t="shared" si="68"/>
        <v/>
      </c>
      <c r="AA214" s="293">
        <f t="shared" si="54"/>
        <v>0</v>
      </c>
      <c r="AB214" s="293">
        <f t="shared" si="55"/>
        <v>0</v>
      </c>
      <c r="AC214" s="293">
        <f t="shared" si="56"/>
        <v>0</v>
      </c>
      <c r="AD214" s="293">
        <f t="shared" si="69"/>
        <v>0</v>
      </c>
      <c r="AE214" s="293">
        <f>IF(ISBLANK(T214),AE213,IF(COUNTIF(T$2:T214,T214)&gt;1,AE213,1+MAX(AE213,0)))</f>
        <v>6</v>
      </c>
      <c r="AI214" s="42" t="str">
        <f t="shared" si="57"/>
        <v/>
      </c>
      <c r="AJ214">
        <f>SUM(AG$2:AG214)</f>
        <v>2</v>
      </c>
      <c r="AK214">
        <f>COUNTA(AF$2:AF214)</f>
        <v>3</v>
      </c>
    </row>
    <row r="215" spans="1:37"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58"/>
        <v>4</v>
      </c>
      <c r="Q215" s="33" t="str">
        <f t="shared" si="59"/>
        <v/>
      </c>
      <c r="R215" s="33">
        <f t="shared" si="60"/>
        <v>2</v>
      </c>
      <c r="S215" s="33" t="str">
        <f t="shared" si="61"/>
        <v>104_2</v>
      </c>
      <c r="T215" s="35" t="str">
        <f t="shared" si="62"/>
        <v>104AM</v>
      </c>
      <c r="U215" s="35" t="str">
        <f t="shared" si="63"/>
        <v>104AMNS</v>
      </c>
      <c r="V215" s="301">
        <f t="shared" si="64"/>
        <v>6</v>
      </c>
      <c r="W215" s="293" t="str">
        <f t="shared" si="65"/>
        <v/>
      </c>
      <c r="X215" s="293" t="str">
        <f t="shared" si="66"/>
        <v/>
      </c>
      <c r="Y215" s="293" t="str">
        <f t="shared" si="67"/>
        <v/>
      </c>
      <c r="Z215" s="293" t="str">
        <f t="shared" si="68"/>
        <v/>
      </c>
      <c r="AA215" s="293">
        <f t="shared" si="54"/>
        <v>0</v>
      </c>
      <c r="AB215" s="293">
        <f t="shared" si="55"/>
        <v>0</v>
      </c>
      <c r="AC215" s="293">
        <f t="shared" si="56"/>
        <v>0</v>
      </c>
      <c r="AD215" s="293">
        <f t="shared" si="69"/>
        <v>0</v>
      </c>
      <c r="AE215" s="293">
        <f>IF(ISBLANK(T215),AE214,IF(COUNTIF(T$2:T215,T215)&gt;1,AE214,1+MAX(AE214,0)))</f>
        <v>6</v>
      </c>
      <c r="AI215" s="42" t="str">
        <f t="shared" si="57"/>
        <v/>
      </c>
      <c r="AJ215">
        <f>SUM(AG$2:AG215)</f>
        <v>2</v>
      </c>
      <c r="AK215">
        <f>COUNTA(AF$2:AF215)</f>
        <v>3</v>
      </c>
    </row>
    <row r="216" spans="1:37"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58"/>
        <v>4</v>
      </c>
      <c r="Q216" s="33" t="str">
        <f t="shared" si="59"/>
        <v/>
      </c>
      <c r="R216" s="33">
        <f t="shared" si="60"/>
        <v>2</v>
      </c>
      <c r="S216" s="33" t="str">
        <f t="shared" si="61"/>
        <v>104_2</v>
      </c>
      <c r="T216" s="35" t="str">
        <f t="shared" si="62"/>
        <v>104AM</v>
      </c>
      <c r="U216" s="35" t="str">
        <f t="shared" si="63"/>
        <v>104AMEW</v>
      </c>
      <c r="V216" s="301">
        <f t="shared" si="64"/>
        <v>7</v>
      </c>
      <c r="W216" s="293" t="str">
        <f t="shared" si="65"/>
        <v/>
      </c>
      <c r="X216" s="293" t="str">
        <f t="shared" si="66"/>
        <v/>
      </c>
      <c r="Y216" s="293" t="str">
        <f t="shared" si="67"/>
        <v/>
      </c>
      <c r="Z216" s="293" t="str">
        <f t="shared" si="68"/>
        <v/>
      </c>
      <c r="AA216" s="293">
        <f t="shared" si="54"/>
        <v>0</v>
      </c>
      <c r="AB216" s="293">
        <f t="shared" si="55"/>
        <v>0</v>
      </c>
      <c r="AC216" s="293">
        <f t="shared" si="56"/>
        <v>3</v>
      </c>
      <c r="AD216" s="293">
        <f t="shared" si="69"/>
        <v>1</v>
      </c>
      <c r="AE216" s="293">
        <f>IF(ISBLANK(T216),AE215,IF(COUNTIF(T$2:T216,T216)&gt;1,AE215,1+MAX(AE215,0)))</f>
        <v>6</v>
      </c>
      <c r="AI216" s="42" t="str">
        <f t="shared" si="57"/>
        <v/>
      </c>
      <c r="AJ216">
        <f>SUM(AG$2:AG216)</f>
        <v>2</v>
      </c>
      <c r="AK216">
        <f>COUNTA(AF$2:AF216)</f>
        <v>3</v>
      </c>
    </row>
    <row r="217" spans="1:37"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58"/>
        <v>4</v>
      </c>
      <c r="Q217" s="33" t="str">
        <f t="shared" si="59"/>
        <v/>
      </c>
      <c r="R217" s="33">
        <f t="shared" si="60"/>
        <v>2</v>
      </c>
      <c r="S217" s="33" t="str">
        <f t="shared" si="61"/>
        <v>104_2</v>
      </c>
      <c r="T217" s="35" t="str">
        <f t="shared" si="62"/>
        <v>104AM</v>
      </c>
      <c r="U217" s="35" t="str">
        <f t="shared" si="63"/>
        <v>104AMEW</v>
      </c>
      <c r="V217" s="301">
        <f t="shared" si="64"/>
        <v>8</v>
      </c>
      <c r="W217" s="293" t="str">
        <f t="shared" si="65"/>
        <v/>
      </c>
      <c r="X217" s="293" t="str">
        <f t="shared" si="66"/>
        <v/>
      </c>
      <c r="Y217" s="293" t="str">
        <f t="shared" si="67"/>
        <v/>
      </c>
      <c r="Z217" s="293" t="str">
        <f t="shared" si="68"/>
        <v/>
      </c>
      <c r="AA217" s="293">
        <f t="shared" si="54"/>
        <v>0</v>
      </c>
      <c r="AB217" s="293">
        <f t="shared" si="55"/>
        <v>0</v>
      </c>
      <c r="AC217" s="293">
        <f t="shared" si="56"/>
        <v>3</v>
      </c>
      <c r="AD217" s="293">
        <f t="shared" si="69"/>
        <v>1</v>
      </c>
      <c r="AE217" s="293">
        <f>IF(ISBLANK(T217),AE216,IF(COUNTIF(T$2:T217,T217)&gt;1,AE216,1+MAX(AE216,0)))</f>
        <v>6</v>
      </c>
      <c r="AI217" s="42" t="str">
        <f t="shared" si="57"/>
        <v/>
      </c>
      <c r="AJ217">
        <f>SUM(AG$2:AG217)</f>
        <v>2</v>
      </c>
      <c r="AK217">
        <f>COUNTA(AF$2:AF217)</f>
        <v>3</v>
      </c>
    </row>
    <row r="218" spans="1:37"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58"/>
        <v>4</v>
      </c>
      <c r="Q218" s="33" t="str">
        <f t="shared" si="59"/>
        <v/>
      </c>
      <c r="R218" s="33">
        <f t="shared" si="60"/>
        <v>3</v>
      </c>
      <c r="S218" s="33" t="str">
        <f t="shared" si="61"/>
        <v>104_3</v>
      </c>
      <c r="T218" s="35" t="str">
        <f t="shared" si="62"/>
        <v>104AM</v>
      </c>
      <c r="U218" s="35" t="str">
        <f t="shared" si="63"/>
        <v>104AMNS</v>
      </c>
      <c r="V218" s="301">
        <f t="shared" si="64"/>
        <v>9</v>
      </c>
      <c r="W218" s="293" t="str">
        <f t="shared" si="65"/>
        <v/>
      </c>
      <c r="X218" s="293" t="str">
        <f t="shared" si="66"/>
        <v/>
      </c>
      <c r="Y218" s="293" t="str">
        <f t="shared" si="67"/>
        <v/>
      </c>
      <c r="Z218" s="293" t="str">
        <f t="shared" si="68"/>
        <v/>
      </c>
      <c r="AA218" s="293">
        <f t="shared" si="54"/>
        <v>0</v>
      </c>
      <c r="AB218" s="293">
        <f t="shared" si="55"/>
        <v>0</v>
      </c>
      <c r="AC218" s="293">
        <f t="shared" si="56"/>
        <v>0</v>
      </c>
      <c r="AD218" s="293">
        <f t="shared" si="69"/>
        <v>0</v>
      </c>
      <c r="AE218" s="293">
        <f>IF(ISBLANK(T218),AE217,IF(COUNTIF(T$2:T218,T218)&gt;1,AE217,1+MAX(AE217,0)))</f>
        <v>6</v>
      </c>
      <c r="AI218" s="42" t="str">
        <f t="shared" si="57"/>
        <v/>
      </c>
      <c r="AJ218">
        <f>SUM(AG$2:AG218)</f>
        <v>2</v>
      </c>
      <c r="AK218">
        <f>COUNTA(AF$2:AF218)</f>
        <v>3</v>
      </c>
    </row>
    <row r="219" spans="1:37"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58"/>
        <v>4</v>
      </c>
      <c r="Q219" s="33" t="str">
        <f t="shared" si="59"/>
        <v/>
      </c>
      <c r="R219" s="33">
        <f t="shared" si="60"/>
        <v>3</v>
      </c>
      <c r="S219" s="33" t="str">
        <f t="shared" si="61"/>
        <v>104_3</v>
      </c>
      <c r="T219" s="35" t="str">
        <f t="shared" si="62"/>
        <v>104AM</v>
      </c>
      <c r="U219" s="35" t="str">
        <f t="shared" si="63"/>
        <v>104AMNS</v>
      </c>
      <c r="V219" s="301">
        <f t="shared" si="64"/>
        <v>10</v>
      </c>
      <c r="W219" s="293" t="str">
        <f t="shared" si="65"/>
        <v/>
      </c>
      <c r="X219" s="293" t="str">
        <f t="shared" si="66"/>
        <v/>
      </c>
      <c r="Y219" s="293" t="str">
        <f t="shared" si="67"/>
        <v/>
      </c>
      <c r="Z219" s="293" t="str">
        <f t="shared" si="68"/>
        <v/>
      </c>
      <c r="AA219" s="293">
        <f t="shared" si="54"/>
        <v>0</v>
      </c>
      <c r="AB219" s="293">
        <f t="shared" si="55"/>
        <v>0</v>
      </c>
      <c r="AC219" s="293">
        <f t="shared" si="56"/>
        <v>0</v>
      </c>
      <c r="AD219" s="293">
        <f t="shared" si="69"/>
        <v>0</v>
      </c>
      <c r="AE219" s="293">
        <f>IF(ISBLANK(T219),AE218,IF(COUNTIF(T$2:T219,T219)&gt;1,AE218,1+MAX(AE218,0)))</f>
        <v>6</v>
      </c>
      <c r="AI219" s="42" t="str">
        <f t="shared" si="57"/>
        <v/>
      </c>
      <c r="AJ219">
        <f>SUM(AG$2:AG219)</f>
        <v>2</v>
      </c>
      <c r="AK219">
        <f>COUNTA(AF$2:AF219)</f>
        <v>3</v>
      </c>
    </row>
    <row r="220" spans="1:37"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58"/>
        <v>4</v>
      </c>
      <c r="Q220" s="33" t="str">
        <f t="shared" si="59"/>
        <v/>
      </c>
      <c r="R220" s="33">
        <f t="shared" si="60"/>
        <v>3</v>
      </c>
      <c r="S220" s="33" t="str">
        <f t="shared" si="61"/>
        <v>104_3</v>
      </c>
      <c r="T220" s="35" t="str">
        <f t="shared" si="62"/>
        <v>104AM</v>
      </c>
      <c r="U220" s="35" t="str">
        <f t="shared" si="63"/>
        <v>104AMEW</v>
      </c>
      <c r="V220" s="301">
        <f t="shared" si="64"/>
        <v>11</v>
      </c>
      <c r="W220" s="293" t="str">
        <f t="shared" si="65"/>
        <v/>
      </c>
      <c r="X220" s="293" t="str">
        <f t="shared" si="66"/>
        <v/>
      </c>
      <c r="Y220" s="293" t="str">
        <f t="shared" si="67"/>
        <v/>
      </c>
      <c r="Z220" s="293" t="str">
        <f t="shared" si="68"/>
        <v/>
      </c>
      <c r="AA220" s="293">
        <f t="shared" si="54"/>
        <v>0</v>
      </c>
      <c r="AB220" s="293">
        <f t="shared" si="55"/>
        <v>0</v>
      </c>
      <c r="AC220" s="293">
        <f t="shared" si="56"/>
        <v>3</v>
      </c>
      <c r="AD220" s="293">
        <f t="shared" si="69"/>
        <v>1</v>
      </c>
      <c r="AE220" s="293">
        <f>IF(ISBLANK(T220),AE219,IF(COUNTIF(T$2:T220,T220)&gt;1,AE219,1+MAX(AE219,0)))</f>
        <v>6</v>
      </c>
      <c r="AI220" s="42" t="str">
        <f t="shared" si="57"/>
        <v/>
      </c>
      <c r="AJ220">
        <f>SUM(AG$2:AG220)</f>
        <v>2</v>
      </c>
      <c r="AK220">
        <f>COUNTA(AF$2:AF220)</f>
        <v>3</v>
      </c>
    </row>
    <row r="221" spans="1:37"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58"/>
        <v>4</v>
      </c>
      <c r="Q221" s="33" t="str">
        <f t="shared" si="59"/>
        <v/>
      </c>
      <c r="R221" s="33">
        <f t="shared" si="60"/>
        <v>3</v>
      </c>
      <c r="S221" s="33" t="str">
        <f t="shared" si="61"/>
        <v>104_3</v>
      </c>
      <c r="T221" s="35" t="str">
        <f t="shared" si="62"/>
        <v>104AM</v>
      </c>
      <c r="U221" s="35" t="str">
        <f t="shared" si="63"/>
        <v>104AMEW</v>
      </c>
      <c r="V221" s="301">
        <f t="shared" si="64"/>
        <v>12</v>
      </c>
      <c r="W221" s="293" t="str">
        <f t="shared" si="65"/>
        <v/>
      </c>
      <c r="X221" s="293" t="str">
        <f t="shared" si="66"/>
        <v/>
      </c>
      <c r="Y221" s="293" t="str">
        <f t="shared" si="67"/>
        <v/>
      </c>
      <c r="Z221" s="293" t="str">
        <f t="shared" si="68"/>
        <v/>
      </c>
      <c r="AA221" s="293">
        <f t="shared" si="54"/>
        <v>0</v>
      </c>
      <c r="AB221" s="293">
        <f t="shared" si="55"/>
        <v>0</v>
      </c>
      <c r="AC221" s="293">
        <f t="shared" si="56"/>
        <v>3</v>
      </c>
      <c r="AD221" s="293">
        <f t="shared" si="69"/>
        <v>1</v>
      </c>
      <c r="AE221" s="293">
        <f>IF(ISBLANK(T221),AE220,IF(COUNTIF(T$2:T221,T221)&gt;1,AE220,1+MAX(AE220,0)))</f>
        <v>6</v>
      </c>
      <c r="AI221" s="42" t="str">
        <f t="shared" si="57"/>
        <v/>
      </c>
      <c r="AJ221">
        <f>SUM(AG$2:AG221)</f>
        <v>2</v>
      </c>
      <c r="AK221">
        <f>COUNTA(AF$2:AF221)</f>
        <v>3</v>
      </c>
    </row>
    <row r="222" spans="1:37"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58"/>
        <v>4</v>
      </c>
      <c r="Q222" s="33" t="str">
        <f t="shared" si="59"/>
        <v/>
      </c>
      <c r="R222" s="33">
        <f t="shared" si="60"/>
        <v>4</v>
      </c>
      <c r="S222" s="33" t="str">
        <f t="shared" si="61"/>
        <v>104_4</v>
      </c>
      <c r="T222" s="35" t="str">
        <f t="shared" si="62"/>
        <v>104AM</v>
      </c>
      <c r="U222" s="35" t="str">
        <f t="shared" si="63"/>
        <v>104AMNS</v>
      </c>
      <c r="V222" s="301">
        <f t="shared" si="64"/>
        <v>13</v>
      </c>
      <c r="W222" s="293" t="str">
        <f t="shared" si="65"/>
        <v/>
      </c>
      <c r="X222" s="293" t="str">
        <f t="shared" si="66"/>
        <v/>
      </c>
      <c r="Y222" s="293" t="str">
        <f t="shared" si="67"/>
        <v/>
      </c>
      <c r="Z222" s="293" t="str">
        <f t="shared" si="68"/>
        <v/>
      </c>
      <c r="AA222" s="293">
        <f t="shared" si="54"/>
        <v>0</v>
      </c>
      <c r="AB222" s="293">
        <f t="shared" si="55"/>
        <v>0</v>
      </c>
      <c r="AC222" s="293">
        <f t="shared" si="56"/>
        <v>0</v>
      </c>
      <c r="AD222" s="293">
        <f t="shared" si="69"/>
        <v>0</v>
      </c>
      <c r="AE222" s="293">
        <f>IF(ISBLANK(T222),AE221,IF(COUNTIF(T$2:T222,T222)&gt;1,AE221,1+MAX(AE221,0)))</f>
        <v>6</v>
      </c>
      <c r="AI222" s="42" t="str">
        <f t="shared" si="57"/>
        <v/>
      </c>
      <c r="AJ222">
        <f>SUM(AG$2:AG222)</f>
        <v>2</v>
      </c>
      <c r="AK222">
        <f>COUNTA(AF$2:AF222)</f>
        <v>3</v>
      </c>
    </row>
    <row r="223" spans="1:37"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58"/>
        <v>4</v>
      </c>
      <c r="Q223" s="33" t="str">
        <f t="shared" si="59"/>
        <v/>
      </c>
      <c r="R223" s="33">
        <f t="shared" si="60"/>
        <v>4</v>
      </c>
      <c r="S223" s="33" t="str">
        <f t="shared" si="61"/>
        <v>104_4</v>
      </c>
      <c r="T223" s="35" t="str">
        <f t="shared" si="62"/>
        <v>104AM</v>
      </c>
      <c r="U223" s="35" t="str">
        <f t="shared" si="63"/>
        <v>104AMNS</v>
      </c>
      <c r="V223" s="301">
        <f t="shared" si="64"/>
        <v>14</v>
      </c>
      <c r="W223" s="293" t="str">
        <f t="shared" si="65"/>
        <v/>
      </c>
      <c r="X223" s="293" t="str">
        <f t="shared" si="66"/>
        <v/>
      </c>
      <c r="Y223" s="293" t="str">
        <f t="shared" si="67"/>
        <v/>
      </c>
      <c r="Z223" s="293" t="str">
        <f t="shared" si="68"/>
        <v/>
      </c>
      <c r="AA223" s="293">
        <f t="shared" si="54"/>
        <v>0</v>
      </c>
      <c r="AB223" s="293">
        <f t="shared" si="55"/>
        <v>0</v>
      </c>
      <c r="AC223" s="293">
        <f t="shared" si="56"/>
        <v>0</v>
      </c>
      <c r="AD223" s="293">
        <f t="shared" si="69"/>
        <v>0</v>
      </c>
      <c r="AE223" s="293">
        <f>IF(ISBLANK(T223),AE222,IF(COUNTIF(T$2:T223,T223)&gt;1,AE222,1+MAX(AE222,0)))</f>
        <v>6</v>
      </c>
      <c r="AI223" s="42" t="str">
        <f t="shared" si="57"/>
        <v/>
      </c>
      <c r="AJ223">
        <f>SUM(AG$2:AG223)</f>
        <v>2</v>
      </c>
      <c r="AK223">
        <f>COUNTA(AF$2:AF223)</f>
        <v>3</v>
      </c>
    </row>
    <row r="224" spans="1:37"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58"/>
        <v>4</v>
      </c>
      <c r="Q224" s="33" t="str">
        <f t="shared" si="59"/>
        <v/>
      </c>
      <c r="R224" s="33">
        <f t="shared" si="60"/>
        <v>4</v>
      </c>
      <c r="S224" s="33" t="str">
        <f t="shared" si="61"/>
        <v>104_4</v>
      </c>
      <c r="T224" s="35" t="str">
        <f t="shared" si="62"/>
        <v>104AM</v>
      </c>
      <c r="U224" s="35" t="str">
        <f t="shared" si="63"/>
        <v>104AMEW</v>
      </c>
      <c r="V224" s="301">
        <f t="shared" si="64"/>
        <v>15</v>
      </c>
      <c r="W224" s="293" t="str">
        <f t="shared" si="65"/>
        <v/>
      </c>
      <c r="X224" s="293" t="str">
        <f t="shared" si="66"/>
        <v/>
      </c>
      <c r="Y224" s="293" t="str">
        <f t="shared" si="67"/>
        <v/>
      </c>
      <c r="Z224" s="293" t="str">
        <f t="shared" si="68"/>
        <v/>
      </c>
      <c r="AA224" s="293">
        <f t="shared" si="54"/>
        <v>0</v>
      </c>
      <c r="AB224" s="293">
        <f t="shared" si="55"/>
        <v>0</v>
      </c>
      <c r="AC224" s="293">
        <f t="shared" si="56"/>
        <v>3</v>
      </c>
      <c r="AD224" s="293">
        <f t="shared" si="69"/>
        <v>1</v>
      </c>
      <c r="AE224" s="293">
        <f>IF(ISBLANK(T224),AE223,IF(COUNTIF(T$2:T224,T224)&gt;1,AE223,1+MAX(AE223,0)))</f>
        <v>6</v>
      </c>
      <c r="AI224" s="42" t="str">
        <f t="shared" si="57"/>
        <v/>
      </c>
      <c r="AJ224">
        <f>SUM(AG$2:AG224)</f>
        <v>2</v>
      </c>
      <c r="AK224">
        <f>COUNTA(AF$2:AF224)</f>
        <v>3</v>
      </c>
    </row>
    <row r="225" spans="1:37"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58"/>
        <v>4</v>
      </c>
      <c r="Q225" s="33" t="str">
        <f t="shared" si="59"/>
        <v/>
      </c>
      <c r="R225" s="33">
        <f t="shared" si="60"/>
        <v>4</v>
      </c>
      <c r="S225" s="33" t="str">
        <f t="shared" si="61"/>
        <v>104_4</v>
      </c>
      <c r="T225" s="35" t="str">
        <f t="shared" si="62"/>
        <v>104AM</v>
      </c>
      <c r="U225" s="35" t="str">
        <f t="shared" si="63"/>
        <v>104AMEW</v>
      </c>
      <c r="V225" s="301">
        <f t="shared" si="64"/>
        <v>16</v>
      </c>
      <c r="W225" s="293" t="str">
        <f t="shared" si="65"/>
        <v/>
      </c>
      <c r="X225" s="293" t="str">
        <f t="shared" si="66"/>
        <v/>
      </c>
      <c r="Y225" s="293" t="str">
        <f t="shared" si="67"/>
        <v/>
      </c>
      <c r="Z225" s="293" t="str">
        <f t="shared" si="68"/>
        <v/>
      </c>
      <c r="AA225" s="293">
        <f t="shared" si="54"/>
        <v>0</v>
      </c>
      <c r="AB225" s="293">
        <f t="shared" si="55"/>
        <v>0</v>
      </c>
      <c r="AC225" s="293">
        <f t="shared" si="56"/>
        <v>3</v>
      </c>
      <c r="AD225" s="293">
        <f t="shared" si="69"/>
        <v>1</v>
      </c>
      <c r="AE225" s="293">
        <f>IF(ISBLANK(T225),AE224,IF(COUNTIF(T$2:T225,T225)&gt;1,AE224,1+MAX(AE224,0)))</f>
        <v>6</v>
      </c>
      <c r="AI225" s="42" t="str">
        <f t="shared" si="57"/>
        <v/>
      </c>
      <c r="AJ225">
        <f>SUM(AG$2:AG225)</f>
        <v>2</v>
      </c>
      <c r="AK225">
        <f>COUNTA(AF$2:AF225)</f>
        <v>3</v>
      </c>
    </row>
    <row r="226" spans="1:37"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58"/>
        <v>4</v>
      </c>
      <c r="Q226" s="33" t="str">
        <f t="shared" si="59"/>
        <v/>
      </c>
      <c r="R226" s="33">
        <f t="shared" si="60"/>
        <v>9</v>
      </c>
      <c r="S226" s="33" t="str">
        <f t="shared" si="61"/>
        <v>104_9</v>
      </c>
      <c r="T226" s="35" t="str">
        <f t="shared" si="62"/>
        <v>104PM</v>
      </c>
      <c r="U226" s="35" t="str">
        <f t="shared" si="63"/>
        <v>104PMNS</v>
      </c>
      <c r="V226" s="301">
        <f t="shared" si="64"/>
        <v>1</v>
      </c>
      <c r="W226" s="293" t="str">
        <f t="shared" si="65"/>
        <v/>
      </c>
      <c r="X226" s="293" t="str">
        <f t="shared" si="66"/>
        <v/>
      </c>
      <c r="Y226" s="293" t="str">
        <f t="shared" si="67"/>
        <v/>
      </c>
      <c r="Z226" s="293" t="str">
        <f t="shared" si="68"/>
        <v/>
      </c>
      <c r="AA226" s="293">
        <f t="shared" si="54"/>
        <v>0</v>
      </c>
      <c r="AB226" s="293">
        <f t="shared" si="55"/>
        <v>0</v>
      </c>
      <c r="AC226" s="293">
        <f t="shared" si="56"/>
        <v>0</v>
      </c>
      <c r="AD226" s="293">
        <f t="shared" si="69"/>
        <v>0</v>
      </c>
      <c r="AE226" s="293">
        <f>IF(ISBLANK(T226),AE225,IF(COUNTIF(T$2:T226,T226)&gt;1,AE225,1+MAX(AE225,0)))</f>
        <v>7</v>
      </c>
      <c r="AI226" s="42" t="str">
        <f t="shared" si="57"/>
        <v/>
      </c>
      <c r="AJ226">
        <f>SUM(AG$2:AG226)</f>
        <v>2</v>
      </c>
      <c r="AK226">
        <f>COUNTA(AF$2:AF226)</f>
        <v>3</v>
      </c>
    </row>
    <row r="227" spans="1:37"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58"/>
        <v>4</v>
      </c>
      <c r="Q227" s="33" t="str">
        <f t="shared" si="59"/>
        <v/>
      </c>
      <c r="R227" s="33">
        <f t="shared" si="60"/>
        <v>9</v>
      </c>
      <c r="S227" s="33" t="str">
        <f t="shared" si="61"/>
        <v>104_9</v>
      </c>
      <c r="T227" s="35" t="str">
        <f t="shared" si="62"/>
        <v>104PM</v>
      </c>
      <c r="U227" s="35" t="str">
        <f t="shared" si="63"/>
        <v>104PMNS</v>
      </c>
      <c r="V227" s="301">
        <f t="shared" si="64"/>
        <v>2</v>
      </c>
      <c r="W227" s="293" t="str">
        <f t="shared" si="65"/>
        <v/>
      </c>
      <c r="X227" s="293" t="str">
        <f t="shared" si="66"/>
        <v/>
      </c>
      <c r="Y227" s="293" t="str">
        <f t="shared" si="67"/>
        <v/>
      </c>
      <c r="Z227" s="293" t="str">
        <f t="shared" si="68"/>
        <v/>
      </c>
      <c r="AA227" s="293">
        <f t="shared" si="54"/>
        <v>0</v>
      </c>
      <c r="AB227" s="293">
        <f t="shared" si="55"/>
        <v>0</v>
      </c>
      <c r="AC227" s="293">
        <f t="shared" si="56"/>
        <v>0</v>
      </c>
      <c r="AD227" s="293">
        <f t="shared" si="69"/>
        <v>0</v>
      </c>
      <c r="AE227" s="293">
        <f>IF(ISBLANK(T227),AE226,IF(COUNTIF(T$2:T227,T227)&gt;1,AE226,1+MAX(AE226,0)))</f>
        <v>7</v>
      </c>
      <c r="AI227" s="42" t="str">
        <f t="shared" si="57"/>
        <v/>
      </c>
      <c r="AJ227">
        <f>SUM(AG$2:AG227)</f>
        <v>2</v>
      </c>
      <c r="AK227">
        <f>COUNTA(AF$2:AF227)</f>
        <v>3</v>
      </c>
    </row>
    <row r="228" spans="1:37"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58"/>
        <v>4</v>
      </c>
      <c r="Q228" s="33" t="str">
        <f t="shared" si="59"/>
        <v/>
      </c>
      <c r="R228" s="33">
        <f t="shared" si="60"/>
        <v>9</v>
      </c>
      <c r="S228" s="33" t="str">
        <f t="shared" si="61"/>
        <v>104_9</v>
      </c>
      <c r="T228" s="35" t="str">
        <f t="shared" si="62"/>
        <v>104PM</v>
      </c>
      <c r="U228" s="35" t="str">
        <f t="shared" si="63"/>
        <v>104PMEW</v>
      </c>
      <c r="V228" s="301">
        <f t="shared" si="64"/>
        <v>3</v>
      </c>
      <c r="W228" s="293" t="str">
        <f t="shared" si="65"/>
        <v/>
      </c>
      <c r="X228" s="293" t="str">
        <f t="shared" si="66"/>
        <v/>
      </c>
      <c r="Y228" s="293" t="str">
        <f t="shared" si="67"/>
        <v/>
      </c>
      <c r="Z228" s="293" t="str">
        <f t="shared" si="68"/>
        <v/>
      </c>
      <c r="AA228" s="293">
        <f t="shared" si="54"/>
        <v>0</v>
      </c>
      <c r="AB228" s="293">
        <f t="shared" si="55"/>
        <v>0</v>
      </c>
      <c r="AC228" s="293">
        <f t="shared" si="56"/>
        <v>0</v>
      </c>
      <c r="AD228" s="293">
        <f t="shared" si="69"/>
        <v>0</v>
      </c>
      <c r="AE228" s="293">
        <f>IF(ISBLANK(T228),AE227,IF(COUNTIF(T$2:T228,T228)&gt;1,AE227,1+MAX(AE227,0)))</f>
        <v>7</v>
      </c>
      <c r="AI228" s="42" t="str">
        <f t="shared" si="57"/>
        <v/>
      </c>
      <c r="AJ228">
        <f>SUM(AG$2:AG228)</f>
        <v>2</v>
      </c>
      <c r="AK228">
        <f>COUNTA(AF$2:AF228)</f>
        <v>3</v>
      </c>
    </row>
    <row r="229" spans="1:37"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58"/>
        <v>4</v>
      </c>
      <c r="Q229" s="33" t="str">
        <f t="shared" si="59"/>
        <v/>
      </c>
      <c r="R229" s="33">
        <f t="shared" si="60"/>
        <v>9</v>
      </c>
      <c r="S229" s="33" t="str">
        <f t="shared" si="61"/>
        <v>104_9</v>
      </c>
      <c r="T229" s="35" t="str">
        <f t="shared" si="62"/>
        <v>104PM</v>
      </c>
      <c r="U229" s="35" t="str">
        <f t="shared" si="63"/>
        <v>104PMEW</v>
      </c>
      <c r="V229" s="301">
        <f t="shared" si="64"/>
        <v>4</v>
      </c>
      <c r="W229" s="293" t="str">
        <f t="shared" si="65"/>
        <v/>
      </c>
      <c r="X229" s="293" t="str">
        <f t="shared" si="66"/>
        <v/>
      </c>
      <c r="Y229" s="293" t="str">
        <f t="shared" si="67"/>
        <v/>
      </c>
      <c r="Z229" s="293" t="str">
        <f t="shared" si="68"/>
        <v/>
      </c>
      <c r="AA229" s="293">
        <f t="shared" si="54"/>
        <v>0</v>
      </c>
      <c r="AB229" s="293">
        <f t="shared" si="55"/>
        <v>0</v>
      </c>
      <c r="AC229" s="293">
        <f t="shared" si="56"/>
        <v>0</v>
      </c>
      <c r="AD229" s="293">
        <f t="shared" si="69"/>
        <v>0</v>
      </c>
      <c r="AE229" s="293">
        <f>IF(ISBLANK(T229),AE228,IF(COUNTIF(T$2:T229,T229)&gt;1,AE228,1+MAX(AE228,0)))</f>
        <v>7</v>
      </c>
      <c r="AI229" s="42" t="str">
        <f t="shared" si="57"/>
        <v/>
      </c>
      <c r="AJ229">
        <f>SUM(AG$2:AG229)</f>
        <v>2</v>
      </c>
      <c r="AK229">
        <f>COUNTA(AF$2:AF229)</f>
        <v>3</v>
      </c>
    </row>
    <row r="230" spans="1:37"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58"/>
        <v>4</v>
      </c>
      <c r="Q230" s="33" t="str">
        <f t="shared" si="59"/>
        <v/>
      </c>
      <c r="R230" s="33">
        <f t="shared" si="60"/>
        <v>10</v>
      </c>
      <c r="S230" s="33" t="str">
        <f t="shared" si="61"/>
        <v>104_10</v>
      </c>
      <c r="T230" s="35" t="str">
        <f t="shared" si="62"/>
        <v>104PM</v>
      </c>
      <c r="U230" s="35" t="str">
        <f t="shared" si="63"/>
        <v>104PMNS</v>
      </c>
      <c r="V230" s="301">
        <f t="shared" si="64"/>
        <v>5</v>
      </c>
      <c r="W230" s="293" t="str">
        <f t="shared" si="65"/>
        <v/>
      </c>
      <c r="X230" s="293" t="str">
        <f t="shared" si="66"/>
        <v/>
      </c>
      <c r="Y230" s="293" t="str">
        <f t="shared" si="67"/>
        <v/>
      </c>
      <c r="Z230" s="293" t="str">
        <f t="shared" si="68"/>
        <v/>
      </c>
      <c r="AA230" s="293">
        <f t="shared" si="54"/>
        <v>0</v>
      </c>
      <c r="AB230" s="293">
        <f t="shared" si="55"/>
        <v>0</v>
      </c>
      <c r="AC230" s="293">
        <f t="shared" si="56"/>
        <v>0</v>
      </c>
      <c r="AD230" s="293">
        <f t="shared" si="69"/>
        <v>0</v>
      </c>
      <c r="AE230" s="293">
        <f>IF(ISBLANK(T230),AE229,IF(COUNTIF(T$2:T230,T230)&gt;1,AE229,1+MAX(AE229,0)))</f>
        <v>7</v>
      </c>
      <c r="AI230" s="42" t="str">
        <f t="shared" si="57"/>
        <v/>
      </c>
      <c r="AJ230">
        <f>SUM(AG$2:AG230)</f>
        <v>2</v>
      </c>
      <c r="AK230">
        <f>COUNTA(AF$2:AF230)</f>
        <v>3</v>
      </c>
    </row>
    <row r="231" spans="1:37"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58"/>
        <v>4</v>
      </c>
      <c r="Q231" s="33" t="str">
        <f t="shared" si="59"/>
        <v/>
      </c>
      <c r="R231" s="33">
        <f t="shared" si="60"/>
        <v>10</v>
      </c>
      <c r="S231" s="33" t="str">
        <f t="shared" si="61"/>
        <v>104_10</v>
      </c>
      <c r="T231" s="35" t="str">
        <f t="shared" si="62"/>
        <v>104PM</v>
      </c>
      <c r="U231" s="35" t="str">
        <f t="shared" si="63"/>
        <v>104PMNS</v>
      </c>
      <c r="V231" s="301">
        <f t="shared" si="64"/>
        <v>6</v>
      </c>
      <c r="W231" s="293" t="str">
        <f t="shared" si="65"/>
        <v/>
      </c>
      <c r="X231" s="293" t="str">
        <f t="shared" si="66"/>
        <v/>
      </c>
      <c r="Y231" s="293" t="str">
        <f t="shared" si="67"/>
        <v/>
      </c>
      <c r="Z231" s="293" t="str">
        <f t="shared" si="68"/>
        <v/>
      </c>
      <c r="AA231" s="293">
        <f t="shared" si="54"/>
        <v>0</v>
      </c>
      <c r="AB231" s="293">
        <f t="shared" si="55"/>
        <v>0</v>
      </c>
      <c r="AC231" s="293">
        <f t="shared" si="56"/>
        <v>0</v>
      </c>
      <c r="AD231" s="293">
        <f t="shared" si="69"/>
        <v>0</v>
      </c>
      <c r="AE231" s="293">
        <f>IF(ISBLANK(T231),AE230,IF(COUNTIF(T$2:T231,T231)&gt;1,AE230,1+MAX(AE230,0)))</f>
        <v>7</v>
      </c>
      <c r="AI231" s="42" t="str">
        <f t="shared" si="57"/>
        <v/>
      </c>
      <c r="AJ231">
        <f>SUM(AG$2:AG231)</f>
        <v>2</v>
      </c>
      <c r="AK231">
        <f>COUNTA(AF$2:AF231)</f>
        <v>3</v>
      </c>
    </row>
    <row r="232" spans="1:37"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58"/>
        <v>4</v>
      </c>
      <c r="Q232" s="33" t="str">
        <f t="shared" si="59"/>
        <v/>
      </c>
      <c r="R232" s="33">
        <f t="shared" si="60"/>
        <v>10</v>
      </c>
      <c r="S232" s="33" t="str">
        <f t="shared" si="61"/>
        <v>104_10</v>
      </c>
      <c r="T232" s="35" t="str">
        <f t="shared" si="62"/>
        <v>104PM</v>
      </c>
      <c r="U232" s="35" t="str">
        <f t="shared" si="63"/>
        <v>104PMEW</v>
      </c>
      <c r="V232" s="301">
        <f t="shared" si="64"/>
        <v>7</v>
      </c>
      <c r="W232" s="293" t="str">
        <f t="shared" si="65"/>
        <v/>
      </c>
      <c r="X232" s="293" t="str">
        <f t="shared" si="66"/>
        <v/>
      </c>
      <c r="Y232" s="293" t="str">
        <f t="shared" si="67"/>
        <v/>
      </c>
      <c r="Z232" s="293" t="str">
        <f t="shared" si="68"/>
        <v/>
      </c>
      <c r="AA232" s="293">
        <f t="shared" si="54"/>
        <v>0</v>
      </c>
      <c r="AB232" s="293">
        <f t="shared" si="55"/>
        <v>0</v>
      </c>
      <c r="AC232" s="293">
        <f t="shared" si="56"/>
        <v>0</v>
      </c>
      <c r="AD232" s="293">
        <f t="shared" si="69"/>
        <v>0</v>
      </c>
      <c r="AE232" s="293">
        <f>IF(ISBLANK(T232),AE231,IF(COUNTIF(T$2:T232,T232)&gt;1,AE231,1+MAX(AE231,0)))</f>
        <v>7</v>
      </c>
      <c r="AI232" s="42" t="str">
        <f t="shared" si="57"/>
        <v/>
      </c>
      <c r="AJ232">
        <f>SUM(AG$2:AG232)</f>
        <v>2</v>
      </c>
      <c r="AK232">
        <f>COUNTA(AF$2:AF232)</f>
        <v>3</v>
      </c>
    </row>
    <row r="233" spans="1:37"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58"/>
        <v>4</v>
      </c>
      <c r="Q233" s="33" t="str">
        <f t="shared" si="59"/>
        <v/>
      </c>
      <c r="R233" s="33">
        <f t="shared" si="60"/>
        <v>10</v>
      </c>
      <c r="S233" s="33" t="str">
        <f t="shared" si="61"/>
        <v>104_10</v>
      </c>
      <c r="T233" s="35" t="str">
        <f t="shared" si="62"/>
        <v>104PM</v>
      </c>
      <c r="U233" s="35" t="str">
        <f t="shared" si="63"/>
        <v>104PMEW</v>
      </c>
      <c r="V233" s="301">
        <f t="shared" si="64"/>
        <v>8</v>
      </c>
      <c r="W233" s="293" t="str">
        <f t="shared" si="65"/>
        <v/>
      </c>
      <c r="X233" s="293" t="str">
        <f t="shared" si="66"/>
        <v/>
      </c>
      <c r="Y233" s="293" t="str">
        <f t="shared" si="67"/>
        <v/>
      </c>
      <c r="Z233" s="293" t="str">
        <f t="shared" si="68"/>
        <v/>
      </c>
      <c r="AA233" s="293">
        <f t="shared" si="54"/>
        <v>0</v>
      </c>
      <c r="AB233" s="293">
        <f t="shared" si="55"/>
        <v>0</v>
      </c>
      <c r="AC233" s="293">
        <f t="shared" si="56"/>
        <v>0</v>
      </c>
      <c r="AD233" s="293">
        <f t="shared" si="69"/>
        <v>0</v>
      </c>
      <c r="AE233" s="293">
        <f>IF(ISBLANK(T233),AE232,IF(COUNTIF(T$2:T233,T233)&gt;1,AE232,1+MAX(AE232,0)))</f>
        <v>7</v>
      </c>
      <c r="AI233" s="42" t="str">
        <f t="shared" si="57"/>
        <v/>
      </c>
      <c r="AJ233">
        <f>SUM(AG$2:AG233)</f>
        <v>2</v>
      </c>
      <c r="AK233">
        <f>COUNTA(AF$2:AF233)</f>
        <v>3</v>
      </c>
    </row>
    <row r="234" spans="1:37"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58"/>
        <v>4</v>
      </c>
      <c r="Q234" s="33" t="str">
        <f t="shared" si="59"/>
        <v/>
      </c>
      <c r="R234" s="33">
        <f t="shared" si="60"/>
        <v>11</v>
      </c>
      <c r="S234" s="33" t="str">
        <f t="shared" si="61"/>
        <v>104_11</v>
      </c>
      <c r="T234" s="35" t="str">
        <f t="shared" si="62"/>
        <v>104PM</v>
      </c>
      <c r="U234" s="35" t="str">
        <f t="shared" si="63"/>
        <v>104PMNS</v>
      </c>
      <c r="V234" s="301">
        <f t="shared" si="64"/>
        <v>9</v>
      </c>
      <c r="W234" s="293" t="str">
        <f t="shared" si="65"/>
        <v/>
      </c>
      <c r="X234" s="293" t="str">
        <f t="shared" si="66"/>
        <v/>
      </c>
      <c r="Y234" s="293" t="str">
        <f t="shared" si="67"/>
        <v/>
      </c>
      <c r="Z234" s="293" t="str">
        <f t="shared" si="68"/>
        <v/>
      </c>
      <c r="AA234" s="293">
        <f t="shared" si="54"/>
        <v>0</v>
      </c>
      <c r="AB234" s="293">
        <f t="shared" si="55"/>
        <v>0</v>
      </c>
      <c r="AC234" s="293">
        <f t="shared" si="56"/>
        <v>0</v>
      </c>
      <c r="AD234" s="293">
        <f t="shared" si="69"/>
        <v>0</v>
      </c>
      <c r="AE234" s="293">
        <f>IF(ISBLANK(T234),AE233,IF(COUNTIF(T$2:T234,T234)&gt;1,AE233,1+MAX(AE233,0)))</f>
        <v>7</v>
      </c>
      <c r="AI234" s="42" t="str">
        <f t="shared" si="57"/>
        <v/>
      </c>
      <c r="AJ234">
        <f>SUM(AG$2:AG234)</f>
        <v>2</v>
      </c>
      <c r="AK234">
        <f>COUNTA(AF$2:AF234)</f>
        <v>3</v>
      </c>
    </row>
    <row r="235" spans="1:37"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58"/>
        <v>4</v>
      </c>
      <c r="Q235" s="33" t="str">
        <f t="shared" si="59"/>
        <v/>
      </c>
      <c r="R235" s="33">
        <f t="shared" si="60"/>
        <v>11</v>
      </c>
      <c r="S235" s="33" t="str">
        <f t="shared" si="61"/>
        <v>104_11</v>
      </c>
      <c r="T235" s="35" t="str">
        <f t="shared" si="62"/>
        <v>104PM</v>
      </c>
      <c r="U235" s="35" t="str">
        <f t="shared" si="63"/>
        <v>104PMNS</v>
      </c>
      <c r="V235" s="301">
        <f t="shared" si="64"/>
        <v>10</v>
      </c>
      <c r="W235" s="293" t="str">
        <f t="shared" si="65"/>
        <v/>
      </c>
      <c r="X235" s="293" t="str">
        <f t="shared" si="66"/>
        <v/>
      </c>
      <c r="Y235" s="293" t="str">
        <f t="shared" si="67"/>
        <v/>
      </c>
      <c r="Z235" s="293" t="str">
        <f t="shared" si="68"/>
        <v/>
      </c>
      <c r="AA235" s="293">
        <f t="shared" si="54"/>
        <v>0</v>
      </c>
      <c r="AB235" s="293">
        <f t="shared" si="55"/>
        <v>0</v>
      </c>
      <c r="AC235" s="293">
        <f t="shared" si="56"/>
        <v>0</v>
      </c>
      <c r="AD235" s="293">
        <f t="shared" si="69"/>
        <v>0</v>
      </c>
      <c r="AE235" s="293">
        <f>IF(ISBLANK(T235),AE234,IF(COUNTIF(T$2:T235,T235)&gt;1,AE234,1+MAX(AE234,0)))</f>
        <v>7</v>
      </c>
      <c r="AI235" s="42" t="str">
        <f t="shared" si="57"/>
        <v/>
      </c>
      <c r="AJ235">
        <f>SUM(AG$2:AG235)</f>
        <v>2</v>
      </c>
      <c r="AK235">
        <f>COUNTA(AF$2:AF235)</f>
        <v>3</v>
      </c>
    </row>
    <row r="236" spans="1:37"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58"/>
        <v>4</v>
      </c>
      <c r="Q236" s="33" t="str">
        <f t="shared" si="59"/>
        <v/>
      </c>
      <c r="R236" s="33">
        <f t="shared" si="60"/>
        <v>11</v>
      </c>
      <c r="S236" s="33" t="str">
        <f t="shared" si="61"/>
        <v>104_11</v>
      </c>
      <c r="T236" s="35" t="str">
        <f t="shared" si="62"/>
        <v>104PM</v>
      </c>
      <c r="U236" s="35" t="str">
        <f t="shared" si="63"/>
        <v>104PMEW</v>
      </c>
      <c r="V236" s="301">
        <f t="shared" si="64"/>
        <v>11</v>
      </c>
      <c r="W236" s="293" t="str">
        <f t="shared" si="65"/>
        <v/>
      </c>
      <c r="X236" s="293" t="str">
        <f t="shared" si="66"/>
        <v/>
      </c>
      <c r="Y236" s="293" t="str">
        <f t="shared" si="67"/>
        <v/>
      </c>
      <c r="Z236" s="293" t="str">
        <f t="shared" si="68"/>
        <v/>
      </c>
      <c r="AA236" s="293">
        <f t="shared" si="54"/>
        <v>0</v>
      </c>
      <c r="AB236" s="293">
        <f t="shared" si="55"/>
        <v>0</v>
      </c>
      <c r="AC236" s="293">
        <f t="shared" si="56"/>
        <v>0</v>
      </c>
      <c r="AD236" s="293">
        <f t="shared" si="69"/>
        <v>0</v>
      </c>
      <c r="AE236" s="293">
        <f>IF(ISBLANK(T236),AE235,IF(COUNTIF(T$2:T236,T236)&gt;1,AE235,1+MAX(AE235,0)))</f>
        <v>7</v>
      </c>
      <c r="AI236" s="42" t="str">
        <f t="shared" si="57"/>
        <v/>
      </c>
      <c r="AJ236">
        <f>SUM(AG$2:AG236)</f>
        <v>2</v>
      </c>
      <c r="AK236">
        <f>COUNTA(AF$2:AF236)</f>
        <v>3</v>
      </c>
    </row>
    <row r="237" spans="1:37"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58"/>
        <v>4</v>
      </c>
      <c r="Q237" s="33" t="str">
        <f t="shared" si="59"/>
        <v/>
      </c>
      <c r="R237" s="33">
        <f t="shared" si="60"/>
        <v>11</v>
      </c>
      <c r="S237" s="33" t="str">
        <f t="shared" si="61"/>
        <v>104_11</v>
      </c>
      <c r="T237" s="35" t="str">
        <f t="shared" si="62"/>
        <v>104PM</v>
      </c>
      <c r="U237" s="35" t="str">
        <f t="shared" si="63"/>
        <v>104PMEW</v>
      </c>
      <c r="V237" s="301">
        <f t="shared" si="64"/>
        <v>12</v>
      </c>
      <c r="W237" s="293" t="str">
        <f t="shared" si="65"/>
        <v/>
      </c>
      <c r="X237" s="293" t="str">
        <f t="shared" si="66"/>
        <v/>
      </c>
      <c r="Y237" s="293" t="str">
        <f t="shared" si="67"/>
        <v/>
      </c>
      <c r="Z237" s="293" t="str">
        <f t="shared" si="68"/>
        <v/>
      </c>
      <c r="AA237" s="293">
        <f t="shared" si="54"/>
        <v>0</v>
      </c>
      <c r="AB237" s="293">
        <f t="shared" si="55"/>
        <v>0</v>
      </c>
      <c r="AC237" s="293">
        <f t="shared" si="56"/>
        <v>0</v>
      </c>
      <c r="AD237" s="293">
        <f t="shared" si="69"/>
        <v>0</v>
      </c>
      <c r="AE237" s="293">
        <f>IF(ISBLANK(T237),AE236,IF(COUNTIF(T$2:T237,T237)&gt;1,AE236,1+MAX(AE236,0)))</f>
        <v>7</v>
      </c>
      <c r="AI237" s="42" t="str">
        <f t="shared" si="57"/>
        <v/>
      </c>
      <c r="AJ237">
        <f>SUM(AG$2:AG237)</f>
        <v>2</v>
      </c>
      <c r="AK237">
        <f>COUNTA(AF$2:AF237)</f>
        <v>3</v>
      </c>
    </row>
    <row r="238" spans="1:37"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58"/>
        <v>4</v>
      </c>
      <c r="Q238" s="33" t="str">
        <f t="shared" si="59"/>
        <v/>
      </c>
      <c r="R238" s="33">
        <f t="shared" si="60"/>
        <v>12</v>
      </c>
      <c r="S238" s="33" t="str">
        <f t="shared" si="61"/>
        <v>104_12</v>
      </c>
      <c r="T238" s="35" t="str">
        <f t="shared" si="62"/>
        <v>104PM</v>
      </c>
      <c r="U238" s="35" t="str">
        <f t="shared" si="63"/>
        <v>104PMNS</v>
      </c>
      <c r="V238" s="301">
        <f t="shared" si="64"/>
        <v>13</v>
      </c>
      <c r="W238" s="293" t="str">
        <f t="shared" si="65"/>
        <v/>
      </c>
      <c r="X238" s="293" t="str">
        <f t="shared" si="66"/>
        <v/>
      </c>
      <c r="Y238" s="293" t="str">
        <f t="shared" si="67"/>
        <v/>
      </c>
      <c r="Z238" s="293" t="str">
        <f t="shared" si="68"/>
        <v/>
      </c>
      <c r="AA238" s="293">
        <f t="shared" si="54"/>
        <v>0</v>
      </c>
      <c r="AB238" s="293">
        <f t="shared" si="55"/>
        <v>0</v>
      </c>
      <c r="AC238" s="293">
        <f t="shared" si="56"/>
        <v>0</v>
      </c>
      <c r="AD238" s="293">
        <f t="shared" si="69"/>
        <v>0</v>
      </c>
      <c r="AE238" s="293">
        <f>IF(ISBLANK(T238),AE237,IF(COUNTIF(T$2:T238,T238)&gt;1,AE237,1+MAX(AE237,0)))</f>
        <v>7</v>
      </c>
      <c r="AI238" s="42" t="str">
        <f t="shared" si="57"/>
        <v/>
      </c>
      <c r="AJ238">
        <f>SUM(AG$2:AG238)</f>
        <v>2</v>
      </c>
      <c r="AK238">
        <f>COUNTA(AF$2:AF238)</f>
        <v>3</v>
      </c>
    </row>
    <row r="239" spans="1:37"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58"/>
        <v>4</v>
      </c>
      <c r="Q239" s="33" t="str">
        <f t="shared" si="59"/>
        <v/>
      </c>
      <c r="R239" s="33">
        <f t="shared" si="60"/>
        <v>12</v>
      </c>
      <c r="S239" s="33" t="str">
        <f t="shared" si="61"/>
        <v>104_12</v>
      </c>
      <c r="T239" s="35" t="str">
        <f t="shared" si="62"/>
        <v>104PM</v>
      </c>
      <c r="U239" s="35" t="str">
        <f t="shared" si="63"/>
        <v>104PMNS</v>
      </c>
      <c r="V239" s="301">
        <f t="shared" si="64"/>
        <v>14</v>
      </c>
      <c r="W239" s="293" t="str">
        <f t="shared" si="65"/>
        <v/>
      </c>
      <c r="X239" s="293" t="str">
        <f t="shared" si="66"/>
        <v/>
      </c>
      <c r="Y239" s="293" t="str">
        <f t="shared" si="67"/>
        <v/>
      </c>
      <c r="Z239" s="293" t="str">
        <f t="shared" si="68"/>
        <v/>
      </c>
      <c r="AA239" s="293">
        <f t="shared" si="54"/>
        <v>0</v>
      </c>
      <c r="AB239" s="293">
        <f t="shared" si="55"/>
        <v>0</v>
      </c>
      <c r="AC239" s="293">
        <f t="shared" si="56"/>
        <v>0</v>
      </c>
      <c r="AD239" s="293">
        <f t="shared" si="69"/>
        <v>0</v>
      </c>
      <c r="AE239" s="293">
        <f>IF(ISBLANK(T239),AE238,IF(COUNTIF(T$2:T239,T239)&gt;1,AE238,1+MAX(AE238,0)))</f>
        <v>7</v>
      </c>
      <c r="AI239" s="42" t="str">
        <f t="shared" si="57"/>
        <v/>
      </c>
      <c r="AJ239">
        <f>SUM(AG$2:AG239)</f>
        <v>2</v>
      </c>
      <c r="AK239">
        <f>COUNTA(AF$2:AF239)</f>
        <v>3</v>
      </c>
    </row>
    <row r="240" spans="1:37"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58"/>
        <v>4</v>
      </c>
      <c r="Q240" s="33" t="str">
        <f t="shared" si="59"/>
        <v/>
      </c>
      <c r="R240" s="33">
        <f t="shared" si="60"/>
        <v>12</v>
      </c>
      <c r="S240" s="33" t="str">
        <f t="shared" si="61"/>
        <v>104_12</v>
      </c>
      <c r="T240" s="35" t="str">
        <f t="shared" si="62"/>
        <v>104PM</v>
      </c>
      <c r="U240" s="35" t="str">
        <f t="shared" si="63"/>
        <v>104PMEW</v>
      </c>
      <c r="V240" s="301">
        <f t="shared" si="64"/>
        <v>15</v>
      </c>
      <c r="W240" s="293" t="str">
        <f t="shared" si="65"/>
        <v/>
      </c>
      <c r="X240" s="293" t="str">
        <f t="shared" si="66"/>
        <v/>
      </c>
      <c r="Y240" s="293" t="str">
        <f t="shared" si="67"/>
        <v/>
      </c>
      <c r="Z240" s="293" t="str">
        <f t="shared" si="68"/>
        <v/>
      </c>
      <c r="AA240" s="293">
        <f t="shared" si="54"/>
        <v>0</v>
      </c>
      <c r="AB240" s="293">
        <f t="shared" si="55"/>
        <v>0</v>
      </c>
      <c r="AC240" s="293">
        <f t="shared" si="56"/>
        <v>0</v>
      </c>
      <c r="AD240" s="293">
        <f t="shared" si="69"/>
        <v>0</v>
      </c>
      <c r="AE240" s="293">
        <f>IF(ISBLANK(T240),AE239,IF(COUNTIF(T$2:T240,T240)&gt;1,AE239,1+MAX(AE239,0)))</f>
        <v>7</v>
      </c>
      <c r="AI240" s="42" t="str">
        <f t="shared" si="57"/>
        <v/>
      </c>
      <c r="AJ240">
        <f>SUM(AG$2:AG240)</f>
        <v>2</v>
      </c>
      <c r="AK240">
        <f>COUNTA(AF$2:AF240)</f>
        <v>3</v>
      </c>
    </row>
    <row r="241" spans="1:37"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58"/>
        <v>4</v>
      </c>
      <c r="Q241" s="33" t="str">
        <f t="shared" si="59"/>
        <v/>
      </c>
      <c r="R241" s="33">
        <f t="shared" si="60"/>
        <v>12</v>
      </c>
      <c r="S241" s="33" t="str">
        <f t="shared" si="61"/>
        <v>104_12</v>
      </c>
      <c r="T241" s="35" t="str">
        <f t="shared" si="62"/>
        <v>104PM</v>
      </c>
      <c r="U241" s="35" t="str">
        <f t="shared" si="63"/>
        <v>104PMEW</v>
      </c>
      <c r="V241" s="301">
        <f t="shared" si="64"/>
        <v>16</v>
      </c>
      <c r="W241" s="293" t="str">
        <f t="shared" si="65"/>
        <v/>
      </c>
      <c r="X241" s="293" t="str">
        <f t="shared" si="66"/>
        <v/>
      </c>
      <c r="Y241" s="293" t="str">
        <f t="shared" si="67"/>
        <v/>
      </c>
      <c r="Z241" s="293" t="str">
        <f t="shared" si="68"/>
        <v/>
      </c>
      <c r="AA241" s="293">
        <f t="shared" si="54"/>
        <v>0</v>
      </c>
      <c r="AB241" s="293">
        <f t="shared" si="55"/>
        <v>0</v>
      </c>
      <c r="AC241" s="293">
        <f t="shared" si="56"/>
        <v>0</v>
      </c>
      <c r="AD241" s="293">
        <f t="shared" si="69"/>
        <v>0</v>
      </c>
      <c r="AE241" s="293">
        <f>IF(ISBLANK(T241),AE240,IF(COUNTIF(T$2:T241,T241)&gt;1,AE240,1+MAX(AE240,0)))</f>
        <v>7</v>
      </c>
      <c r="AI241" s="42" t="str">
        <f t="shared" si="57"/>
        <v/>
      </c>
      <c r="AJ241">
        <f>SUM(AG$2:AG241)</f>
        <v>2</v>
      </c>
      <c r="AK241">
        <f>COUNTA(AF$2:AF241)</f>
        <v>3</v>
      </c>
    </row>
    <row r="242" spans="1:37"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58"/>
        <v>4</v>
      </c>
      <c r="Q242" s="33" t="str">
        <f t="shared" si="59"/>
        <v/>
      </c>
      <c r="R242" s="33">
        <f t="shared" si="60"/>
        <v>13</v>
      </c>
      <c r="S242" s="33" t="str">
        <f t="shared" si="61"/>
        <v>104_13</v>
      </c>
      <c r="T242" s="35" t="str">
        <f t="shared" si="62"/>
        <v>104PM</v>
      </c>
      <c r="U242" s="35" t="str">
        <f t="shared" si="63"/>
        <v>104PMNS</v>
      </c>
      <c r="V242" s="301">
        <f t="shared" si="64"/>
        <v>17</v>
      </c>
      <c r="W242" s="293" t="str">
        <f t="shared" si="65"/>
        <v/>
      </c>
      <c r="X242" s="293" t="str">
        <f t="shared" si="66"/>
        <v/>
      </c>
      <c r="Y242" s="293" t="str">
        <f t="shared" si="67"/>
        <v/>
      </c>
      <c r="Z242" s="293" t="str">
        <f t="shared" si="68"/>
        <v/>
      </c>
      <c r="AA242" s="293">
        <f t="shared" si="54"/>
        <v>0</v>
      </c>
      <c r="AB242" s="293">
        <f t="shared" si="55"/>
        <v>0</v>
      </c>
      <c r="AC242" s="293">
        <f t="shared" si="56"/>
        <v>0</v>
      </c>
      <c r="AD242" s="293">
        <f t="shared" si="69"/>
        <v>0</v>
      </c>
      <c r="AE242" s="293">
        <f>IF(ISBLANK(T242),AE241,IF(COUNTIF(T$2:T242,T242)&gt;1,AE241,1+MAX(AE241,0)))</f>
        <v>7</v>
      </c>
      <c r="AI242" s="42" t="str">
        <f t="shared" si="57"/>
        <v/>
      </c>
      <c r="AJ242">
        <f>SUM(AG$2:AG242)</f>
        <v>2</v>
      </c>
      <c r="AK242">
        <f>COUNTA(AF$2:AF242)</f>
        <v>3</v>
      </c>
    </row>
    <row r="243" spans="1:37"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58"/>
        <v>4</v>
      </c>
      <c r="Q243" s="33" t="str">
        <f t="shared" si="59"/>
        <v/>
      </c>
      <c r="R243" s="33">
        <f t="shared" si="60"/>
        <v>13</v>
      </c>
      <c r="S243" s="33" t="str">
        <f t="shared" si="61"/>
        <v>104_13</v>
      </c>
      <c r="T243" s="35" t="str">
        <f t="shared" si="62"/>
        <v>104PM</v>
      </c>
      <c r="U243" s="35" t="str">
        <f t="shared" si="63"/>
        <v>104PMNS</v>
      </c>
      <c r="V243" s="301">
        <f t="shared" si="64"/>
        <v>18</v>
      </c>
      <c r="W243" s="293" t="str">
        <f t="shared" si="65"/>
        <v/>
      </c>
      <c r="X243" s="293" t="str">
        <f t="shared" si="66"/>
        <v/>
      </c>
      <c r="Y243" s="293" t="str">
        <f t="shared" si="67"/>
        <v/>
      </c>
      <c r="Z243" s="293" t="str">
        <f t="shared" si="68"/>
        <v/>
      </c>
      <c r="AA243" s="293">
        <f t="shared" si="54"/>
        <v>0</v>
      </c>
      <c r="AB243" s="293">
        <f t="shared" si="55"/>
        <v>0</v>
      </c>
      <c r="AC243" s="293">
        <f t="shared" si="56"/>
        <v>0</v>
      </c>
      <c r="AD243" s="293">
        <f t="shared" si="69"/>
        <v>0</v>
      </c>
      <c r="AE243" s="293">
        <f>IF(ISBLANK(T243),AE242,IF(COUNTIF(T$2:T243,T243)&gt;1,AE242,1+MAX(AE242,0)))</f>
        <v>7</v>
      </c>
      <c r="AI243" s="42" t="str">
        <f t="shared" si="57"/>
        <v/>
      </c>
      <c r="AJ243">
        <f>SUM(AG$2:AG243)</f>
        <v>2</v>
      </c>
      <c r="AK243">
        <f>COUNTA(AF$2:AF243)</f>
        <v>3</v>
      </c>
    </row>
    <row r="244" spans="1:37"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58"/>
        <v>4</v>
      </c>
      <c r="Q244" s="33" t="str">
        <f t="shared" si="59"/>
        <v/>
      </c>
      <c r="R244" s="33">
        <f t="shared" si="60"/>
        <v>13</v>
      </c>
      <c r="S244" s="33" t="str">
        <f t="shared" si="61"/>
        <v>104_13</v>
      </c>
      <c r="T244" s="35" t="str">
        <f t="shared" si="62"/>
        <v>104PM</v>
      </c>
      <c r="U244" s="35" t="str">
        <f t="shared" si="63"/>
        <v>104PMEW</v>
      </c>
      <c r="V244" s="301">
        <f t="shared" si="64"/>
        <v>19</v>
      </c>
      <c r="W244" s="293" t="str">
        <f t="shared" si="65"/>
        <v/>
      </c>
      <c r="X244" s="293" t="str">
        <f t="shared" si="66"/>
        <v/>
      </c>
      <c r="Y244" s="293" t="str">
        <f t="shared" si="67"/>
        <v/>
      </c>
      <c r="Z244" s="293" t="str">
        <f t="shared" si="68"/>
        <v/>
      </c>
      <c r="AA244" s="293">
        <f t="shared" si="54"/>
        <v>0</v>
      </c>
      <c r="AB244" s="293">
        <f t="shared" si="55"/>
        <v>0</v>
      </c>
      <c r="AC244" s="293">
        <f t="shared" si="56"/>
        <v>0</v>
      </c>
      <c r="AD244" s="293">
        <f t="shared" si="69"/>
        <v>0</v>
      </c>
      <c r="AE244" s="293">
        <f>IF(ISBLANK(T244),AE243,IF(COUNTIF(T$2:T244,T244)&gt;1,AE243,1+MAX(AE243,0)))</f>
        <v>7</v>
      </c>
      <c r="AI244" s="42" t="str">
        <f t="shared" si="57"/>
        <v/>
      </c>
      <c r="AJ244">
        <f>SUM(AG$2:AG244)</f>
        <v>2</v>
      </c>
      <c r="AK244">
        <f>COUNTA(AF$2:AF244)</f>
        <v>3</v>
      </c>
    </row>
    <row r="245" spans="1:37"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58"/>
        <v>4</v>
      </c>
      <c r="Q245" s="33" t="str">
        <f t="shared" si="59"/>
        <v/>
      </c>
      <c r="R245" s="33">
        <f t="shared" si="60"/>
        <v>13</v>
      </c>
      <c r="S245" s="33" t="str">
        <f t="shared" si="61"/>
        <v>104_13</v>
      </c>
      <c r="T245" s="35" t="str">
        <f t="shared" si="62"/>
        <v>104PM</v>
      </c>
      <c r="U245" s="35" t="str">
        <f t="shared" si="63"/>
        <v>104PMEW</v>
      </c>
      <c r="V245" s="301">
        <f t="shared" si="64"/>
        <v>20</v>
      </c>
      <c r="W245" s="293" t="str">
        <f t="shared" si="65"/>
        <v/>
      </c>
      <c r="X245" s="293" t="str">
        <f t="shared" si="66"/>
        <v/>
      </c>
      <c r="Y245" s="293" t="str">
        <f t="shared" si="67"/>
        <v/>
      </c>
      <c r="Z245" s="293" t="str">
        <f t="shared" si="68"/>
        <v/>
      </c>
      <c r="AA245" s="293">
        <f t="shared" si="54"/>
        <v>0</v>
      </c>
      <c r="AB245" s="293">
        <f t="shared" si="55"/>
        <v>0</v>
      </c>
      <c r="AC245" s="293">
        <f t="shared" si="56"/>
        <v>0</v>
      </c>
      <c r="AD245" s="293">
        <f t="shared" si="69"/>
        <v>0</v>
      </c>
      <c r="AE245" s="293">
        <f>IF(ISBLANK(T245),AE244,IF(COUNTIF(T$2:T245,T245)&gt;1,AE244,1+MAX(AE244,0)))</f>
        <v>7</v>
      </c>
      <c r="AI245" s="42" t="str">
        <f t="shared" si="57"/>
        <v/>
      </c>
      <c r="AJ245">
        <f>SUM(AG$2:AG245)</f>
        <v>2</v>
      </c>
      <c r="AK245">
        <f>COUNTA(AF$2:AF245)</f>
        <v>3</v>
      </c>
    </row>
    <row r="246" spans="1:37"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58"/>
        <v>4</v>
      </c>
      <c r="Q246" s="33" t="str">
        <f t="shared" si="59"/>
        <v/>
      </c>
      <c r="R246" s="33">
        <f t="shared" si="60"/>
        <v>14</v>
      </c>
      <c r="S246" s="33" t="str">
        <f t="shared" si="61"/>
        <v>104_14</v>
      </c>
      <c r="T246" s="35" t="str">
        <f t="shared" si="62"/>
        <v>104PM</v>
      </c>
      <c r="U246" s="35" t="str">
        <f t="shared" si="63"/>
        <v>104PMNS</v>
      </c>
      <c r="V246" s="301">
        <f t="shared" si="64"/>
        <v>21</v>
      </c>
      <c r="W246" s="293" t="str">
        <f t="shared" si="65"/>
        <v/>
      </c>
      <c r="X246" s="293" t="str">
        <f t="shared" si="66"/>
        <v/>
      </c>
      <c r="Y246" s="293" t="str">
        <f t="shared" si="67"/>
        <v/>
      </c>
      <c r="Z246" s="293" t="str">
        <f t="shared" si="68"/>
        <v/>
      </c>
      <c r="AA246" s="293">
        <f t="shared" si="54"/>
        <v>0</v>
      </c>
      <c r="AB246" s="293">
        <f t="shared" si="55"/>
        <v>0</v>
      </c>
      <c r="AC246" s="293">
        <f t="shared" si="56"/>
        <v>0</v>
      </c>
      <c r="AD246" s="293">
        <f t="shared" si="69"/>
        <v>0</v>
      </c>
      <c r="AE246" s="293">
        <f>IF(ISBLANK(T246),AE245,IF(COUNTIF(T$2:T246,T246)&gt;1,AE245,1+MAX(AE245,0)))</f>
        <v>7</v>
      </c>
      <c r="AI246" s="42" t="str">
        <f t="shared" si="57"/>
        <v/>
      </c>
      <c r="AJ246">
        <f>SUM(AG$2:AG246)</f>
        <v>2</v>
      </c>
      <c r="AK246">
        <f>COUNTA(AF$2:AF246)</f>
        <v>3</v>
      </c>
    </row>
    <row r="247" spans="1:37"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58"/>
        <v>4</v>
      </c>
      <c r="Q247" s="33" t="str">
        <f t="shared" si="59"/>
        <v/>
      </c>
      <c r="R247" s="33">
        <f t="shared" si="60"/>
        <v>14</v>
      </c>
      <c r="S247" s="33" t="str">
        <f t="shared" si="61"/>
        <v>104_14</v>
      </c>
      <c r="T247" s="35" t="str">
        <f t="shared" si="62"/>
        <v>104PM</v>
      </c>
      <c r="U247" s="35" t="str">
        <f t="shared" si="63"/>
        <v>104PMNS</v>
      </c>
      <c r="V247" s="301">
        <f t="shared" si="64"/>
        <v>22</v>
      </c>
      <c r="W247" s="293" t="str">
        <f t="shared" si="65"/>
        <v/>
      </c>
      <c r="X247" s="293" t="str">
        <f t="shared" si="66"/>
        <v/>
      </c>
      <c r="Y247" s="293" t="str">
        <f t="shared" si="67"/>
        <v/>
      </c>
      <c r="Z247" s="293" t="str">
        <f t="shared" si="68"/>
        <v/>
      </c>
      <c r="AA247" s="293">
        <f t="shared" si="54"/>
        <v>0</v>
      </c>
      <c r="AB247" s="293">
        <f t="shared" si="55"/>
        <v>0</v>
      </c>
      <c r="AC247" s="293">
        <f t="shared" si="56"/>
        <v>0</v>
      </c>
      <c r="AD247" s="293">
        <f t="shared" si="69"/>
        <v>0</v>
      </c>
      <c r="AE247" s="293">
        <f>IF(ISBLANK(T247),AE246,IF(COUNTIF(T$2:T247,T247)&gt;1,AE246,1+MAX(AE246,0)))</f>
        <v>7</v>
      </c>
      <c r="AI247" s="42" t="str">
        <f t="shared" si="57"/>
        <v/>
      </c>
      <c r="AJ247">
        <f>SUM(AG$2:AG247)</f>
        <v>2</v>
      </c>
      <c r="AK247">
        <f>COUNTA(AF$2:AF247)</f>
        <v>3</v>
      </c>
    </row>
    <row r="248" spans="1:37"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58"/>
        <v>4</v>
      </c>
      <c r="Q248" s="33" t="str">
        <f t="shared" si="59"/>
        <v/>
      </c>
      <c r="R248" s="33">
        <f t="shared" si="60"/>
        <v>14</v>
      </c>
      <c r="S248" s="33" t="str">
        <f t="shared" si="61"/>
        <v>104_14</v>
      </c>
      <c r="T248" s="35" t="str">
        <f t="shared" si="62"/>
        <v>104PM</v>
      </c>
      <c r="U248" s="35" t="str">
        <f t="shared" si="63"/>
        <v>104PMEW</v>
      </c>
      <c r="V248" s="301">
        <f t="shared" si="64"/>
        <v>23</v>
      </c>
      <c r="W248" s="293" t="str">
        <f t="shared" si="65"/>
        <v/>
      </c>
      <c r="X248" s="293" t="str">
        <f t="shared" si="66"/>
        <v/>
      </c>
      <c r="Y248" s="293" t="str">
        <f t="shared" si="67"/>
        <v/>
      </c>
      <c r="Z248" s="293" t="str">
        <f t="shared" si="68"/>
        <v/>
      </c>
      <c r="AA248" s="293">
        <f t="shared" si="54"/>
        <v>0</v>
      </c>
      <c r="AB248" s="293">
        <f t="shared" si="55"/>
        <v>0</v>
      </c>
      <c r="AC248" s="293">
        <f t="shared" si="56"/>
        <v>0</v>
      </c>
      <c r="AD248" s="293">
        <f t="shared" si="69"/>
        <v>0</v>
      </c>
      <c r="AE248" s="293">
        <f>IF(ISBLANK(T248),AE247,IF(COUNTIF(T$2:T248,T248)&gt;1,AE247,1+MAX(AE247,0)))</f>
        <v>7</v>
      </c>
      <c r="AI248" s="42" t="str">
        <f t="shared" si="57"/>
        <v/>
      </c>
      <c r="AJ248">
        <f>SUM(AG$2:AG248)</f>
        <v>2</v>
      </c>
      <c r="AK248">
        <f>COUNTA(AF$2:AF248)</f>
        <v>3</v>
      </c>
    </row>
    <row r="249" spans="1:37"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58"/>
        <v>4</v>
      </c>
      <c r="Q249" s="33" t="str">
        <f t="shared" si="59"/>
        <v/>
      </c>
      <c r="R249" s="33">
        <f t="shared" si="60"/>
        <v>14</v>
      </c>
      <c r="S249" s="33" t="str">
        <f t="shared" si="61"/>
        <v>104_14</v>
      </c>
      <c r="T249" s="35" t="str">
        <f t="shared" si="62"/>
        <v>104PM</v>
      </c>
      <c r="U249" s="35" t="str">
        <f t="shared" si="63"/>
        <v>104PMEW</v>
      </c>
      <c r="V249" s="301">
        <f t="shared" si="64"/>
        <v>24</v>
      </c>
      <c r="W249" s="293" t="str">
        <f t="shared" si="65"/>
        <v/>
      </c>
      <c r="X249" s="293" t="str">
        <f t="shared" si="66"/>
        <v/>
      </c>
      <c r="Y249" s="293" t="str">
        <f t="shared" si="67"/>
        <v/>
      </c>
      <c r="Z249" s="293" t="str">
        <f t="shared" si="68"/>
        <v/>
      </c>
      <c r="AA249" s="293">
        <f t="shared" si="54"/>
        <v>0</v>
      </c>
      <c r="AB249" s="293">
        <f t="shared" si="55"/>
        <v>0</v>
      </c>
      <c r="AC249" s="293">
        <f t="shared" si="56"/>
        <v>0</v>
      </c>
      <c r="AD249" s="293">
        <f t="shared" si="69"/>
        <v>0</v>
      </c>
      <c r="AE249" s="293">
        <f>IF(ISBLANK(T249),AE248,IF(COUNTIF(T$2:T249,T249)&gt;1,AE248,1+MAX(AE248,0)))</f>
        <v>7</v>
      </c>
      <c r="AI249" s="42" t="str">
        <f t="shared" si="57"/>
        <v/>
      </c>
      <c r="AJ249">
        <f>SUM(AG$2:AG249)</f>
        <v>2</v>
      </c>
      <c r="AK249">
        <f>COUNTA(AF$2:AF249)</f>
        <v>3</v>
      </c>
    </row>
    <row r="250" spans="1:37"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58"/>
        <v>4</v>
      </c>
      <c r="Q250" s="33" t="str">
        <f t="shared" si="59"/>
        <v/>
      </c>
      <c r="R250" s="33">
        <f t="shared" si="60"/>
        <v>15</v>
      </c>
      <c r="S250" s="33" t="str">
        <f t="shared" si="61"/>
        <v>104_15</v>
      </c>
      <c r="T250" s="35" t="str">
        <f t="shared" si="62"/>
        <v>104PM</v>
      </c>
      <c r="U250" s="35" t="str">
        <f t="shared" si="63"/>
        <v>104PMNS</v>
      </c>
      <c r="V250" s="301">
        <f t="shared" si="64"/>
        <v>25</v>
      </c>
      <c r="W250" s="293" t="str">
        <f t="shared" si="65"/>
        <v/>
      </c>
      <c r="X250" s="293" t="str">
        <f t="shared" si="66"/>
        <v/>
      </c>
      <c r="Y250" s="293" t="str">
        <f t="shared" si="67"/>
        <v/>
      </c>
      <c r="Z250" s="293" t="str">
        <f t="shared" si="68"/>
        <v/>
      </c>
      <c r="AA250" s="293">
        <f t="shared" si="54"/>
        <v>0</v>
      </c>
      <c r="AB250" s="293">
        <f t="shared" si="55"/>
        <v>0</v>
      </c>
      <c r="AC250" s="293">
        <f t="shared" si="56"/>
        <v>0</v>
      </c>
      <c r="AD250" s="293">
        <f t="shared" si="69"/>
        <v>0</v>
      </c>
      <c r="AE250" s="293">
        <f>IF(ISBLANK(T250),AE249,IF(COUNTIF(T$2:T250,T250)&gt;1,AE249,1+MAX(AE249,0)))</f>
        <v>7</v>
      </c>
      <c r="AI250" s="42" t="str">
        <f t="shared" si="57"/>
        <v/>
      </c>
      <c r="AJ250">
        <f>SUM(AG$2:AG250)</f>
        <v>2</v>
      </c>
      <c r="AK250">
        <f>COUNTA(AF$2:AF250)</f>
        <v>3</v>
      </c>
    </row>
    <row r="251" spans="1:37"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58"/>
        <v>4</v>
      </c>
      <c r="Q251" s="33" t="str">
        <f t="shared" si="59"/>
        <v/>
      </c>
      <c r="R251" s="33">
        <f t="shared" si="60"/>
        <v>15</v>
      </c>
      <c r="S251" s="33" t="str">
        <f t="shared" si="61"/>
        <v>104_15</v>
      </c>
      <c r="T251" s="35" t="str">
        <f t="shared" si="62"/>
        <v>104PM</v>
      </c>
      <c r="U251" s="35" t="str">
        <f t="shared" si="63"/>
        <v>104PMNS</v>
      </c>
      <c r="V251" s="301">
        <f t="shared" si="64"/>
        <v>26</v>
      </c>
      <c r="W251" s="293" t="str">
        <f t="shared" si="65"/>
        <v/>
      </c>
      <c r="X251" s="293" t="str">
        <f t="shared" si="66"/>
        <v/>
      </c>
      <c r="Y251" s="293" t="str">
        <f t="shared" si="67"/>
        <v/>
      </c>
      <c r="Z251" s="293" t="str">
        <f t="shared" si="68"/>
        <v/>
      </c>
      <c r="AA251" s="293">
        <f t="shared" si="54"/>
        <v>0</v>
      </c>
      <c r="AB251" s="293">
        <f t="shared" si="55"/>
        <v>0</v>
      </c>
      <c r="AC251" s="293">
        <f t="shared" si="56"/>
        <v>0</v>
      </c>
      <c r="AD251" s="293">
        <f t="shared" si="69"/>
        <v>0</v>
      </c>
      <c r="AE251" s="293">
        <f>IF(ISBLANK(T251),AE250,IF(COUNTIF(T$2:T251,T251)&gt;1,AE250,1+MAX(AE250,0)))</f>
        <v>7</v>
      </c>
      <c r="AI251" s="42" t="str">
        <f t="shared" si="57"/>
        <v/>
      </c>
      <c r="AJ251">
        <f>SUM(AG$2:AG251)</f>
        <v>2</v>
      </c>
      <c r="AK251">
        <f>COUNTA(AF$2:AF251)</f>
        <v>3</v>
      </c>
    </row>
    <row r="252" spans="1:37"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58"/>
        <v>4</v>
      </c>
      <c r="Q252" s="33" t="str">
        <f t="shared" si="59"/>
        <v/>
      </c>
      <c r="R252" s="33">
        <f t="shared" si="60"/>
        <v>15</v>
      </c>
      <c r="S252" s="33" t="str">
        <f t="shared" si="61"/>
        <v>104_15</v>
      </c>
      <c r="T252" s="35" t="str">
        <f t="shared" si="62"/>
        <v>104PM</v>
      </c>
      <c r="U252" s="35" t="str">
        <f t="shared" si="63"/>
        <v>104PMEW</v>
      </c>
      <c r="V252" s="301">
        <f t="shared" si="64"/>
        <v>27</v>
      </c>
      <c r="W252" s="293" t="str">
        <f t="shared" si="65"/>
        <v/>
      </c>
      <c r="X252" s="293" t="str">
        <f t="shared" si="66"/>
        <v/>
      </c>
      <c r="Y252" s="293" t="str">
        <f t="shared" si="67"/>
        <v/>
      </c>
      <c r="Z252" s="293" t="str">
        <f t="shared" si="68"/>
        <v/>
      </c>
      <c r="AA252" s="293">
        <f t="shared" si="54"/>
        <v>0</v>
      </c>
      <c r="AB252" s="293">
        <f t="shared" si="55"/>
        <v>0</v>
      </c>
      <c r="AC252" s="293">
        <f t="shared" si="56"/>
        <v>0</v>
      </c>
      <c r="AD252" s="293">
        <f t="shared" si="69"/>
        <v>0</v>
      </c>
      <c r="AE252" s="293">
        <f>IF(ISBLANK(T252),AE251,IF(COUNTIF(T$2:T252,T252)&gt;1,AE251,1+MAX(AE251,0)))</f>
        <v>7</v>
      </c>
      <c r="AI252" s="42" t="str">
        <f t="shared" si="57"/>
        <v/>
      </c>
      <c r="AJ252">
        <f>SUM(AG$2:AG252)</f>
        <v>2</v>
      </c>
      <c r="AK252">
        <f>COUNTA(AF$2:AF252)</f>
        <v>3</v>
      </c>
    </row>
    <row r="253" spans="1:37"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58"/>
        <v>4</v>
      </c>
      <c r="Q253" s="33" t="str">
        <f t="shared" si="59"/>
        <v/>
      </c>
      <c r="R253" s="33">
        <f t="shared" si="60"/>
        <v>15</v>
      </c>
      <c r="S253" s="33" t="str">
        <f t="shared" si="61"/>
        <v>104_15</v>
      </c>
      <c r="T253" s="35" t="str">
        <f t="shared" si="62"/>
        <v>104PM</v>
      </c>
      <c r="U253" s="35" t="str">
        <f t="shared" si="63"/>
        <v>104PMEW</v>
      </c>
      <c r="V253" s="301">
        <f t="shared" si="64"/>
        <v>28</v>
      </c>
      <c r="W253" s="293" t="str">
        <f t="shared" si="65"/>
        <v/>
      </c>
      <c r="X253" s="293" t="str">
        <f t="shared" si="66"/>
        <v/>
      </c>
      <c r="Y253" s="293" t="str">
        <f t="shared" si="67"/>
        <v/>
      </c>
      <c r="Z253" s="293" t="str">
        <f t="shared" si="68"/>
        <v/>
      </c>
      <c r="AA253" s="293">
        <f t="shared" si="54"/>
        <v>0</v>
      </c>
      <c r="AB253" s="293">
        <f t="shared" si="55"/>
        <v>0</v>
      </c>
      <c r="AC253" s="293">
        <f t="shared" si="56"/>
        <v>0</v>
      </c>
      <c r="AD253" s="293">
        <f t="shared" si="69"/>
        <v>0</v>
      </c>
      <c r="AE253" s="293">
        <f>IF(ISBLANK(T253),AE252,IF(COUNTIF(T$2:T253,T253)&gt;1,AE252,1+MAX(AE252,0)))</f>
        <v>7</v>
      </c>
      <c r="AI253" s="42" t="str">
        <f t="shared" si="57"/>
        <v/>
      </c>
      <c r="AJ253">
        <f>SUM(AG$2:AG253)</f>
        <v>2</v>
      </c>
      <c r="AK253">
        <f>COUNTA(AF$2:AF253)</f>
        <v>3</v>
      </c>
    </row>
    <row r="254" spans="1:37"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58"/>
        <v>4</v>
      </c>
      <c r="Q254" s="33" t="str">
        <f t="shared" si="59"/>
        <v/>
      </c>
      <c r="R254" s="33">
        <f t="shared" si="60"/>
        <v>16</v>
      </c>
      <c r="S254" s="33" t="str">
        <f t="shared" si="61"/>
        <v>104_16</v>
      </c>
      <c r="T254" s="35" t="str">
        <f t="shared" si="62"/>
        <v>104PM</v>
      </c>
      <c r="U254" s="35" t="str">
        <f t="shared" si="63"/>
        <v>104PMNS</v>
      </c>
      <c r="V254" s="301">
        <f t="shared" si="64"/>
        <v>29</v>
      </c>
      <c r="W254" s="293" t="str">
        <f t="shared" si="65"/>
        <v/>
      </c>
      <c r="X254" s="293" t="str">
        <f t="shared" si="66"/>
        <v/>
      </c>
      <c r="Y254" s="293" t="str">
        <f t="shared" si="67"/>
        <v/>
      </c>
      <c r="Z254" s="293" t="str">
        <f t="shared" si="68"/>
        <v/>
      </c>
      <c r="AA254" s="293">
        <f t="shared" si="54"/>
        <v>0</v>
      </c>
      <c r="AB254" s="293">
        <f t="shared" si="55"/>
        <v>0</v>
      </c>
      <c r="AC254" s="293">
        <f t="shared" si="56"/>
        <v>0</v>
      </c>
      <c r="AD254" s="293">
        <f t="shared" si="69"/>
        <v>0</v>
      </c>
      <c r="AE254" s="293">
        <f>IF(ISBLANK(T254),AE253,IF(COUNTIF(T$2:T254,T254)&gt;1,AE253,1+MAX(AE253,0)))</f>
        <v>7</v>
      </c>
      <c r="AI254" s="42" t="str">
        <f t="shared" si="57"/>
        <v/>
      </c>
      <c r="AJ254">
        <f>SUM(AG$2:AG254)</f>
        <v>2</v>
      </c>
      <c r="AK254">
        <f>COUNTA(AF$2:AF254)</f>
        <v>3</v>
      </c>
    </row>
    <row r="255" spans="1:37"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58"/>
        <v>4</v>
      </c>
      <c r="Q255" s="33" t="str">
        <f t="shared" si="59"/>
        <v/>
      </c>
      <c r="R255" s="33">
        <f t="shared" si="60"/>
        <v>16</v>
      </c>
      <c r="S255" s="33" t="str">
        <f t="shared" si="61"/>
        <v>104_16</v>
      </c>
      <c r="T255" s="35" t="str">
        <f t="shared" si="62"/>
        <v>104PM</v>
      </c>
      <c r="U255" s="35" t="str">
        <f t="shared" si="63"/>
        <v>104PMNS</v>
      </c>
      <c r="V255" s="301">
        <f t="shared" si="64"/>
        <v>30</v>
      </c>
      <c r="W255" s="293" t="str">
        <f t="shared" si="65"/>
        <v/>
      </c>
      <c r="X255" s="293" t="str">
        <f t="shared" si="66"/>
        <v/>
      </c>
      <c r="Y255" s="293" t="str">
        <f t="shared" si="67"/>
        <v/>
      </c>
      <c r="Z255" s="293" t="str">
        <f t="shared" si="68"/>
        <v/>
      </c>
      <c r="AA255" s="293">
        <f t="shared" si="54"/>
        <v>0</v>
      </c>
      <c r="AB255" s="293">
        <f t="shared" si="55"/>
        <v>0</v>
      </c>
      <c r="AC255" s="293">
        <f t="shared" si="56"/>
        <v>0</v>
      </c>
      <c r="AD255" s="293">
        <f t="shared" si="69"/>
        <v>0</v>
      </c>
      <c r="AE255" s="293">
        <f>IF(ISBLANK(T255),AE254,IF(COUNTIF(T$2:T255,T255)&gt;1,AE254,1+MAX(AE254,0)))</f>
        <v>7</v>
      </c>
      <c r="AI255" s="42" t="str">
        <f t="shared" si="57"/>
        <v/>
      </c>
      <c r="AJ255">
        <f>SUM(AG$2:AG255)</f>
        <v>2</v>
      </c>
      <c r="AK255">
        <f>COUNTA(AF$2:AF255)</f>
        <v>3</v>
      </c>
    </row>
    <row r="256" spans="1:37"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58"/>
        <v>4</v>
      </c>
      <c r="Q256" s="33" t="str">
        <f t="shared" si="59"/>
        <v/>
      </c>
      <c r="R256" s="33">
        <f t="shared" si="60"/>
        <v>16</v>
      </c>
      <c r="S256" s="33" t="str">
        <f t="shared" si="61"/>
        <v>104_16</v>
      </c>
      <c r="T256" s="35" t="str">
        <f t="shared" si="62"/>
        <v>104PM</v>
      </c>
      <c r="U256" s="35" t="str">
        <f t="shared" si="63"/>
        <v>104PMEW</v>
      </c>
      <c r="V256" s="301">
        <f t="shared" si="64"/>
        <v>31</v>
      </c>
      <c r="W256" s="293" t="str">
        <f t="shared" si="65"/>
        <v/>
      </c>
      <c r="X256" s="293" t="str">
        <f t="shared" si="66"/>
        <v/>
      </c>
      <c r="Y256" s="293" t="str">
        <f t="shared" si="67"/>
        <v/>
      </c>
      <c r="Z256" s="293" t="str">
        <f t="shared" si="68"/>
        <v/>
      </c>
      <c r="AA256" s="293">
        <f t="shared" si="54"/>
        <v>0</v>
      </c>
      <c r="AB256" s="293">
        <f t="shared" si="55"/>
        <v>0</v>
      </c>
      <c r="AC256" s="293">
        <f t="shared" si="56"/>
        <v>0</v>
      </c>
      <c r="AD256" s="293">
        <f t="shared" si="69"/>
        <v>0</v>
      </c>
      <c r="AE256" s="293">
        <f>IF(ISBLANK(T256),AE255,IF(COUNTIF(T$2:T256,T256)&gt;1,AE255,1+MAX(AE255,0)))</f>
        <v>7</v>
      </c>
      <c r="AI256" s="42" t="str">
        <f t="shared" si="57"/>
        <v/>
      </c>
      <c r="AJ256">
        <f>SUM(AG$2:AG256)</f>
        <v>2</v>
      </c>
      <c r="AK256">
        <f>COUNTA(AF$2:AF256)</f>
        <v>3</v>
      </c>
    </row>
    <row r="257" spans="1:37"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58"/>
        <v>4</v>
      </c>
      <c r="Q257" s="33" t="str">
        <f t="shared" si="59"/>
        <v/>
      </c>
      <c r="R257" s="33">
        <f t="shared" si="60"/>
        <v>16</v>
      </c>
      <c r="S257" s="33" t="str">
        <f t="shared" si="61"/>
        <v>104_16</v>
      </c>
      <c r="T257" s="35" t="str">
        <f t="shared" si="62"/>
        <v>104PM</v>
      </c>
      <c r="U257" s="35" t="str">
        <f t="shared" si="63"/>
        <v>104PMEW</v>
      </c>
      <c r="V257" s="301">
        <f t="shared" si="64"/>
        <v>32</v>
      </c>
      <c r="W257" s="293" t="str">
        <f t="shared" si="65"/>
        <v/>
      </c>
      <c r="X257" s="293" t="str">
        <f t="shared" si="66"/>
        <v/>
      </c>
      <c r="Y257" s="293" t="str">
        <f t="shared" si="67"/>
        <v/>
      </c>
      <c r="Z257" s="293" t="str">
        <f t="shared" si="68"/>
        <v/>
      </c>
      <c r="AA257" s="293">
        <f t="shared" si="54"/>
        <v>0</v>
      </c>
      <c r="AB257" s="293">
        <f t="shared" si="55"/>
        <v>0</v>
      </c>
      <c r="AC257" s="293">
        <f t="shared" si="56"/>
        <v>0</v>
      </c>
      <c r="AD257" s="293">
        <f t="shared" si="69"/>
        <v>0</v>
      </c>
      <c r="AE257" s="293">
        <f>IF(ISBLANK(T257),AE256,IF(COUNTIF(T$2:T257,T257)&gt;1,AE256,1+MAX(AE256,0)))</f>
        <v>7</v>
      </c>
      <c r="AI257" s="42" t="str">
        <f t="shared" si="57"/>
        <v/>
      </c>
      <c r="AJ257">
        <f>SUM(AG$2:AG257)</f>
        <v>2</v>
      </c>
      <c r="AK257">
        <f>COUNTA(AF$2:AF257)</f>
        <v>3</v>
      </c>
    </row>
    <row r="258" spans="1:37"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58"/>
        <v>5</v>
      </c>
      <c r="Q258" s="33">
        <f t="shared" si="59"/>
        <v>5</v>
      </c>
      <c r="R258" s="33">
        <f t="shared" si="60"/>
        <v>5</v>
      </c>
      <c r="S258" s="33" t="str">
        <f t="shared" si="61"/>
        <v>106_5</v>
      </c>
      <c r="T258" s="35" t="str">
        <f t="shared" si="62"/>
        <v>106AM</v>
      </c>
      <c r="U258" s="35" t="str">
        <f t="shared" si="63"/>
        <v>106AMNS</v>
      </c>
      <c r="V258" s="301">
        <f t="shared" si="64"/>
        <v>17</v>
      </c>
      <c r="W258" s="293" t="str">
        <f t="shared" si="65"/>
        <v/>
      </c>
      <c r="X258" s="293" t="str">
        <f t="shared" si="66"/>
        <v/>
      </c>
      <c r="Y258" s="293" t="str">
        <f t="shared" si="67"/>
        <v/>
      </c>
      <c r="Z258" s="293" t="str">
        <f t="shared" si="68"/>
        <v/>
      </c>
      <c r="AA258" s="293">
        <f t="shared" ref="AA258:AA321" si="70">IF(AND(ISNUMBER($G258),$B258="AM"),INDEX(Cordon,MATCH($A258,loc_ID,0),$G258),0)</f>
        <v>0</v>
      </c>
      <c r="AB258" s="293">
        <f t="shared" ref="AB258:AB321" si="71">IF(AND(ISNUMBER($G258),$B258="PM"),INDEX(Cordon,MATCH($A258,loc_ID,0),VLOOKUP($G258,dir_correction,2,FALSE)),0)</f>
        <v>0</v>
      </c>
      <c r="AC258" s="293">
        <f t="shared" ref="AC258:AC321" si="72">IF(AND(ISNUMBER($G258),$B258="AM"),INDEX(Lane,MATCH($A258,loc_ID,0),$G258),0)</f>
        <v>3</v>
      </c>
      <c r="AD258" s="293">
        <f t="shared" si="69"/>
        <v>1</v>
      </c>
      <c r="AE258" s="293">
        <f>IF(ISBLANK(T258),AE257,IF(COUNTIF(T$2:T258,T258)&gt;1,AE257,1+MAX(AE257,0)))</f>
        <v>8</v>
      </c>
      <c r="AI258" s="42" t="str">
        <f t="shared" ref="AI258:AI321" si="73">IF(SUM(W258:Z258)&gt;0,1,"")</f>
        <v/>
      </c>
      <c r="AJ258">
        <f>SUM(AG$2:AG258)</f>
        <v>2</v>
      </c>
      <c r="AK258">
        <f>COUNTA(AF$2:AF258)</f>
        <v>3</v>
      </c>
    </row>
    <row r="259" spans="1:37"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74">IF(A259=A258,P258,IF(ISNUMBER(P258),P258+1,1))</f>
        <v>5</v>
      </c>
      <c r="Q259" s="33" t="str">
        <f t="shared" ref="Q259:Q322" si="75">IF(OR(P259=P258,LEN(A259)&lt;1),"",P259)</f>
        <v/>
      </c>
      <c r="R259" s="33">
        <f t="shared" ref="R259:R322" si="76">IF(ISNUMBER(F259),F259+4*(E259-1)+8*IF(B259="PM",1,0),"")</f>
        <v>5</v>
      </c>
      <c r="S259" s="33" t="str">
        <f t="shared" ref="S259:S322" si="77">IF(ISNUMBER(R259),A259&amp;"_"&amp;R259,"")</f>
        <v>106_5</v>
      </c>
      <c r="T259" s="35" t="str">
        <f t="shared" ref="T259:T322" si="78">A259&amp;B259</f>
        <v>106AM</v>
      </c>
      <c r="U259" s="35" t="str">
        <f t="shared" ref="U259:U322" si="79">IF(OR(G259=1,G259=2),T259&amp;"NS",IF(OR(G259=3,G259=4),T259&amp;"EW",""))</f>
        <v>106AMNS</v>
      </c>
      <c r="V259" s="301">
        <f t="shared" ref="V259:V322" si="80">G259+4*(F259-1)+16*(E259-1)</f>
        <v>18</v>
      </c>
      <c r="W259" s="293" t="str">
        <f t="shared" ref="W259:W322" si="81">IF(I259&gt;$H259,1,"")</f>
        <v/>
      </c>
      <c r="X259" s="293" t="str">
        <f t="shared" ref="X259:X322" si="82">IF(J259&gt;$H259,1,"")</f>
        <v/>
      </c>
      <c r="Y259" s="293" t="str">
        <f t="shared" ref="Y259:Y322" si="83">IF(K259&gt;$H259,1,"")</f>
        <v/>
      </c>
      <c r="Z259" s="293" t="str">
        <f t="shared" ref="Z259:Z322" si="84">IF(L259&gt;$H259,1,"")</f>
        <v/>
      </c>
      <c r="AA259" s="293">
        <f t="shared" si="70"/>
        <v>0</v>
      </c>
      <c r="AB259" s="293">
        <f t="shared" si="71"/>
        <v>0</v>
      </c>
      <c r="AC259" s="293">
        <f t="shared" si="72"/>
        <v>3</v>
      </c>
      <c r="AD259" s="293">
        <f t="shared" ref="AD259:AD322" si="85">IF(AND(AC259&gt;0,ISNUMBER(AC259)),1,0)</f>
        <v>1</v>
      </c>
      <c r="AE259" s="293">
        <f>IF(ISBLANK(T259),AE258,IF(COUNTIF(T$2:T259,T259)&gt;1,AE258,1+MAX(AE258,0)))</f>
        <v>8</v>
      </c>
      <c r="AI259" s="42" t="str">
        <f t="shared" si="73"/>
        <v/>
      </c>
      <c r="AJ259">
        <f>SUM(AG$2:AG259)</f>
        <v>2</v>
      </c>
      <c r="AK259">
        <f>COUNTA(AF$2:AF259)</f>
        <v>3</v>
      </c>
    </row>
    <row r="260" spans="1:37"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74"/>
        <v>5</v>
      </c>
      <c r="Q260" s="33" t="str">
        <f t="shared" si="75"/>
        <v/>
      </c>
      <c r="R260" s="33">
        <f t="shared" si="76"/>
        <v>5</v>
      </c>
      <c r="S260" s="33" t="str">
        <f t="shared" si="77"/>
        <v>106_5</v>
      </c>
      <c r="T260" s="35" t="str">
        <f t="shared" si="78"/>
        <v>106AM</v>
      </c>
      <c r="U260" s="35" t="str">
        <f t="shared" si="79"/>
        <v>106AMEW</v>
      </c>
      <c r="V260" s="301">
        <f t="shared" si="80"/>
        <v>19</v>
      </c>
      <c r="W260" s="293" t="str">
        <f t="shared" si="81"/>
        <v/>
      </c>
      <c r="X260" s="293" t="str">
        <f t="shared" si="82"/>
        <v/>
      </c>
      <c r="Y260" s="293" t="str">
        <f t="shared" si="83"/>
        <v/>
      </c>
      <c r="Z260" s="293" t="str">
        <f t="shared" si="84"/>
        <v/>
      </c>
      <c r="AA260" s="293">
        <f t="shared" si="70"/>
        <v>1</v>
      </c>
      <c r="AB260" s="293">
        <f t="shared" si="71"/>
        <v>0</v>
      </c>
      <c r="AC260" s="293">
        <f t="shared" si="72"/>
        <v>3</v>
      </c>
      <c r="AD260" s="293">
        <f t="shared" si="85"/>
        <v>1</v>
      </c>
      <c r="AE260" s="293">
        <f>IF(ISBLANK(T260),AE259,IF(COUNTIF(T$2:T260,T260)&gt;1,AE259,1+MAX(AE259,0)))</f>
        <v>8</v>
      </c>
      <c r="AI260" s="42" t="str">
        <f t="shared" si="73"/>
        <v/>
      </c>
      <c r="AJ260">
        <f>SUM(AG$2:AG260)</f>
        <v>2</v>
      </c>
      <c r="AK260">
        <f>COUNTA(AF$2:AF260)</f>
        <v>3</v>
      </c>
    </row>
    <row r="261" spans="1:37"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74"/>
        <v>5</v>
      </c>
      <c r="Q261" s="33" t="str">
        <f t="shared" si="75"/>
        <v/>
      </c>
      <c r="R261" s="33">
        <f t="shared" si="76"/>
        <v>5</v>
      </c>
      <c r="S261" s="33" t="str">
        <f t="shared" si="77"/>
        <v>106_5</v>
      </c>
      <c r="T261" s="35" t="str">
        <f t="shared" si="78"/>
        <v>106AM</v>
      </c>
      <c r="U261" s="35" t="str">
        <f t="shared" si="79"/>
        <v>106AMEW</v>
      </c>
      <c r="V261" s="301">
        <f t="shared" si="80"/>
        <v>20</v>
      </c>
      <c r="W261" s="293" t="str">
        <f t="shared" si="81"/>
        <v/>
      </c>
      <c r="X261" s="293" t="str">
        <f t="shared" si="82"/>
        <v/>
      </c>
      <c r="Y261" s="293" t="str">
        <f t="shared" si="83"/>
        <v/>
      </c>
      <c r="Z261" s="293" t="str">
        <f t="shared" si="84"/>
        <v/>
      </c>
      <c r="AA261" s="293">
        <f t="shared" si="70"/>
        <v>0</v>
      </c>
      <c r="AB261" s="293">
        <f t="shared" si="71"/>
        <v>0</v>
      </c>
      <c r="AC261" s="293">
        <f t="shared" si="72"/>
        <v>3</v>
      </c>
      <c r="AD261" s="293">
        <f t="shared" si="85"/>
        <v>1</v>
      </c>
      <c r="AE261" s="293">
        <f>IF(ISBLANK(T261),AE260,IF(COUNTIF(T$2:T261,T261)&gt;1,AE260,1+MAX(AE260,0)))</f>
        <v>8</v>
      </c>
      <c r="AI261" s="42" t="str">
        <f t="shared" si="73"/>
        <v/>
      </c>
      <c r="AJ261">
        <f>SUM(AG$2:AG261)</f>
        <v>2</v>
      </c>
      <c r="AK261">
        <f>COUNTA(AF$2:AF261)</f>
        <v>3</v>
      </c>
    </row>
    <row r="262" spans="1:37"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74"/>
        <v>5</v>
      </c>
      <c r="Q262" s="33" t="str">
        <f t="shared" si="75"/>
        <v/>
      </c>
      <c r="R262" s="33">
        <f t="shared" si="76"/>
        <v>6</v>
      </c>
      <c r="S262" s="33" t="str">
        <f t="shared" si="77"/>
        <v>106_6</v>
      </c>
      <c r="T262" s="35" t="str">
        <f t="shared" si="78"/>
        <v>106AM</v>
      </c>
      <c r="U262" s="35" t="str">
        <f t="shared" si="79"/>
        <v>106AMNS</v>
      </c>
      <c r="V262" s="301">
        <f t="shared" si="80"/>
        <v>21</v>
      </c>
      <c r="W262" s="293" t="str">
        <f t="shared" si="81"/>
        <v/>
      </c>
      <c r="X262" s="293" t="str">
        <f t="shared" si="82"/>
        <v/>
      </c>
      <c r="Y262" s="293" t="str">
        <f t="shared" si="83"/>
        <v/>
      </c>
      <c r="Z262" s="293" t="str">
        <f t="shared" si="84"/>
        <v/>
      </c>
      <c r="AA262" s="293">
        <f t="shared" si="70"/>
        <v>0</v>
      </c>
      <c r="AB262" s="293">
        <f t="shared" si="71"/>
        <v>0</v>
      </c>
      <c r="AC262" s="293">
        <f t="shared" si="72"/>
        <v>3</v>
      </c>
      <c r="AD262" s="293">
        <f t="shared" si="85"/>
        <v>1</v>
      </c>
      <c r="AE262" s="293">
        <f>IF(ISBLANK(T262),AE261,IF(COUNTIF(T$2:T262,T262)&gt;1,AE261,1+MAX(AE261,0)))</f>
        <v>8</v>
      </c>
      <c r="AI262" s="42" t="str">
        <f t="shared" si="73"/>
        <v/>
      </c>
      <c r="AJ262">
        <f>SUM(AG$2:AG262)</f>
        <v>2</v>
      </c>
      <c r="AK262">
        <f>COUNTA(AF$2:AF262)</f>
        <v>3</v>
      </c>
    </row>
    <row r="263" spans="1:37"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74"/>
        <v>5</v>
      </c>
      <c r="Q263" s="33" t="str">
        <f t="shared" si="75"/>
        <v/>
      </c>
      <c r="R263" s="33">
        <f t="shared" si="76"/>
        <v>6</v>
      </c>
      <c r="S263" s="33" t="str">
        <f t="shared" si="77"/>
        <v>106_6</v>
      </c>
      <c r="T263" s="35" t="str">
        <f t="shared" si="78"/>
        <v>106AM</v>
      </c>
      <c r="U263" s="35" t="str">
        <f t="shared" si="79"/>
        <v>106AMNS</v>
      </c>
      <c r="V263" s="301">
        <f t="shared" si="80"/>
        <v>22</v>
      </c>
      <c r="W263" s="293" t="str">
        <f t="shared" si="81"/>
        <v/>
      </c>
      <c r="X263" s="293" t="str">
        <f t="shared" si="82"/>
        <v/>
      </c>
      <c r="Y263" s="293" t="str">
        <f t="shared" si="83"/>
        <v/>
      </c>
      <c r="Z263" s="293" t="str">
        <f t="shared" si="84"/>
        <v/>
      </c>
      <c r="AA263" s="293">
        <f t="shared" si="70"/>
        <v>0</v>
      </c>
      <c r="AB263" s="293">
        <f t="shared" si="71"/>
        <v>0</v>
      </c>
      <c r="AC263" s="293">
        <f t="shared" si="72"/>
        <v>3</v>
      </c>
      <c r="AD263" s="293">
        <f t="shared" si="85"/>
        <v>1</v>
      </c>
      <c r="AE263" s="293">
        <f>IF(ISBLANK(T263),AE262,IF(COUNTIF(T$2:T263,T263)&gt;1,AE262,1+MAX(AE262,0)))</f>
        <v>8</v>
      </c>
      <c r="AI263" s="42" t="str">
        <f t="shared" si="73"/>
        <v/>
      </c>
      <c r="AJ263">
        <f>SUM(AG$2:AG263)</f>
        <v>2</v>
      </c>
      <c r="AK263">
        <f>COUNTA(AF$2:AF263)</f>
        <v>3</v>
      </c>
    </row>
    <row r="264" spans="1:37"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74"/>
        <v>5</v>
      </c>
      <c r="Q264" s="33" t="str">
        <f t="shared" si="75"/>
        <v/>
      </c>
      <c r="R264" s="33">
        <f t="shared" si="76"/>
        <v>6</v>
      </c>
      <c r="S264" s="33" t="str">
        <f t="shared" si="77"/>
        <v>106_6</v>
      </c>
      <c r="T264" s="35" t="str">
        <f t="shared" si="78"/>
        <v>106AM</v>
      </c>
      <c r="U264" s="35" t="str">
        <f t="shared" si="79"/>
        <v>106AMEW</v>
      </c>
      <c r="V264" s="301">
        <f t="shared" si="80"/>
        <v>23</v>
      </c>
      <c r="W264" s="293" t="str">
        <f t="shared" si="81"/>
        <v/>
      </c>
      <c r="X264" s="293" t="str">
        <f t="shared" si="82"/>
        <v/>
      </c>
      <c r="Y264" s="293" t="str">
        <f t="shared" si="83"/>
        <v/>
      </c>
      <c r="Z264" s="293" t="str">
        <f t="shared" si="84"/>
        <v/>
      </c>
      <c r="AA264" s="293">
        <f t="shared" si="70"/>
        <v>1</v>
      </c>
      <c r="AB264" s="293">
        <f t="shared" si="71"/>
        <v>0</v>
      </c>
      <c r="AC264" s="293">
        <f t="shared" si="72"/>
        <v>3</v>
      </c>
      <c r="AD264" s="293">
        <f t="shared" si="85"/>
        <v>1</v>
      </c>
      <c r="AE264" s="293">
        <f>IF(ISBLANK(T264),AE263,IF(COUNTIF(T$2:T264,T264)&gt;1,AE263,1+MAX(AE263,0)))</f>
        <v>8</v>
      </c>
      <c r="AI264" s="42" t="str">
        <f t="shared" si="73"/>
        <v/>
      </c>
      <c r="AJ264">
        <f>SUM(AG$2:AG264)</f>
        <v>2</v>
      </c>
      <c r="AK264">
        <f>COUNTA(AF$2:AF264)</f>
        <v>3</v>
      </c>
    </row>
    <row r="265" spans="1:37"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74"/>
        <v>5</v>
      </c>
      <c r="Q265" s="33" t="str">
        <f t="shared" si="75"/>
        <v/>
      </c>
      <c r="R265" s="33">
        <f t="shared" si="76"/>
        <v>6</v>
      </c>
      <c r="S265" s="33" t="str">
        <f t="shared" si="77"/>
        <v>106_6</v>
      </c>
      <c r="T265" s="35" t="str">
        <f t="shared" si="78"/>
        <v>106AM</v>
      </c>
      <c r="U265" s="35" t="str">
        <f t="shared" si="79"/>
        <v>106AMEW</v>
      </c>
      <c r="V265" s="301">
        <f t="shared" si="80"/>
        <v>24</v>
      </c>
      <c r="W265" s="293" t="str">
        <f t="shared" si="81"/>
        <v/>
      </c>
      <c r="X265" s="293" t="str">
        <f t="shared" si="82"/>
        <v/>
      </c>
      <c r="Y265" s="293" t="str">
        <f t="shared" si="83"/>
        <v/>
      </c>
      <c r="Z265" s="293" t="str">
        <f t="shared" si="84"/>
        <v/>
      </c>
      <c r="AA265" s="293">
        <f t="shared" si="70"/>
        <v>0</v>
      </c>
      <c r="AB265" s="293">
        <f t="shared" si="71"/>
        <v>0</v>
      </c>
      <c r="AC265" s="293">
        <f t="shared" si="72"/>
        <v>3</v>
      </c>
      <c r="AD265" s="293">
        <f t="shared" si="85"/>
        <v>1</v>
      </c>
      <c r="AE265" s="293">
        <f>IF(ISBLANK(T265),AE264,IF(COUNTIF(T$2:T265,T265)&gt;1,AE264,1+MAX(AE264,0)))</f>
        <v>8</v>
      </c>
      <c r="AI265" s="42" t="str">
        <f t="shared" si="73"/>
        <v/>
      </c>
      <c r="AJ265">
        <f>SUM(AG$2:AG265)</f>
        <v>2</v>
      </c>
      <c r="AK265">
        <f>COUNTA(AF$2:AF265)</f>
        <v>3</v>
      </c>
    </row>
    <row r="266" spans="1:37"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74"/>
        <v>5</v>
      </c>
      <c r="Q266" s="33" t="str">
        <f t="shared" si="75"/>
        <v/>
      </c>
      <c r="R266" s="33">
        <f t="shared" si="76"/>
        <v>7</v>
      </c>
      <c r="S266" s="33" t="str">
        <f t="shared" si="77"/>
        <v>106_7</v>
      </c>
      <c r="T266" s="35" t="str">
        <f t="shared" si="78"/>
        <v>106AM</v>
      </c>
      <c r="U266" s="35" t="str">
        <f t="shared" si="79"/>
        <v>106AMNS</v>
      </c>
      <c r="V266" s="301">
        <f t="shared" si="80"/>
        <v>25</v>
      </c>
      <c r="W266" s="293" t="str">
        <f t="shared" si="81"/>
        <v/>
      </c>
      <c r="X266" s="293" t="str">
        <f t="shared" si="82"/>
        <v/>
      </c>
      <c r="Y266" s="293" t="str">
        <f t="shared" si="83"/>
        <v/>
      </c>
      <c r="Z266" s="293" t="str">
        <f t="shared" si="84"/>
        <v/>
      </c>
      <c r="AA266" s="293">
        <f t="shared" si="70"/>
        <v>0</v>
      </c>
      <c r="AB266" s="293">
        <f t="shared" si="71"/>
        <v>0</v>
      </c>
      <c r="AC266" s="293">
        <f t="shared" si="72"/>
        <v>3</v>
      </c>
      <c r="AD266" s="293">
        <f t="shared" si="85"/>
        <v>1</v>
      </c>
      <c r="AE266" s="293">
        <f>IF(ISBLANK(T266),AE265,IF(COUNTIF(T$2:T266,T266)&gt;1,AE265,1+MAX(AE265,0)))</f>
        <v>8</v>
      </c>
      <c r="AI266" s="42" t="str">
        <f t="shared" si="73"/>
        <v/>
      </c>
      <c r="AJ266">
        <f>SUM(AG$2:AG266)</f>
        <v>2</v>
      </c>
      <c r="AK266">
        <f>COUNTA(AF$2:AF266)</f>
        <v>3</v>
      </c>
    </row>
    <row r="267" spans="1:37"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74"/>
        <v>5</v>
      </c>
      <c r="Q267" s="33" t="str">
        <f t="shared" si="75"/>
        <v/>
      </c>
      <c r="R267" s="33">
        <f t="shared" si="76"/>
        <v>7</v>
      </c>
      <c r="S267" s="33" t="str">
        <f t="shared" si="77"/>
        <v>106_7</v>
      </c>
      <c r="T267" s="35" t="str">
        <f t="shared" si="78"/>
        <v>106AM</v>
      </c>
      <c r="U267" s="35" t="str">
        <f t="shared" si="79"/>
        <v>106AMNS</v>
      </c>
      <c r="V267" s="301">
        <f t="shared" si="80"/>
        <v>26</v>
      </c>
      <c r="W267" s="293" t="str">
        <f t="shared" si="81"/>
        <v/>
      </c>
      <c r="X267" s="293" t="str">
        <f t="shared" si="82"/>
        <v/>
      </c>
      <c r="Y267" s="293" t="str">
        <f t="shared" si="83"/>
        <v/>
      </c>
      <c r="Z267" s="293" t="str">
        <f t="shared" si="84"/>
        <v/>
      </c>
      <c r="AA267" s="293">
        <f t="shared" si="70"/>
        <v>0</v>
      </c>
      <c r="AB267" s="293">
        <f t="shared" si="71"/>
        <v>0</v>
      </c>
      <c r="AC267" s="293">
        <f t="shared" si="72"/>
        <v>3</v>
      </c>
      <c r="AD267" s="293">
        <f t="shared" si="85"/>
        <v>1</v>
      </c>
      <c r="AE267" s="293">
        <f>IF(ISBLANK(T267),AE266,IF(COUNTIF(T$2:T267,T267)&gt;1,AE266,1+MAX(AE266,0)))</f>
        <v>8</v>
      </c>
      <c r="AI267" s="42" t="str">
        <f t="shared" si="73"/>
        <v/>
      </c>
      <c r="AJ267">
        <f>SUM(AG$2:AG267)</f>
        <v>2</v>
      </c>
      <c r="AK267">
        <f>COUNTA(AF$2:AF267)</f>
        <v>3</v>
      </c>
    </row>
    <row r="268" spans="1:37"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74"/>
        <v>5</v>
      </c>
      <c r="Q268" s="33" t="str">
        <f t="shared" si="75"/>
        <v/>
      </c>
      <c r="R268" s="33">
        <f t="shared" si="76"/>
        <v>7</v>
      </c>
      <c r="S268" s="33" t="str">
        <f t="shared" si="77"/>
        <v>106_7</v>
      </c>
      <c r="T268" s="35" t="str">
        <f t="shared" si="78"/>
        <v>106AM</v>
      </c>
      <c r="U268" s="35" t="str">
        <f t="shared" si="79"/>
        <v>106AMEW</v>
      </c>
      <c r="V268" s="301">
        <f t="shared" si="80"/>
        <v>27</v>
      </c>
      <c r="W268" s="293" t="str">
        <f t="shared" si="81"/>
        <v/>
      </c>
      <c r="X268" s="293" t="str">
        <f t="shared" si="82"/>
        <v/>
      </c>
      <c r="Y268" s="293" t="str">
        <f t="shared" si="83"/>
        <v/>
      </c>
      <c r="Z268" s="293" t="str">
        <f t="shared" si="84"/>
        <v/>
      </c>
      <c r="AA268" s="293">
        <f t="shared" si="70"/>
        <v>1</v>
      </c>
      <c r="AB268" s="293">
        <f t="shared" si="71"/>
        <v>0</v>
      </c>
      <c r="AC268" s="293">
        <f t="shared" si="72"/>
        <v>3</v>
      </c>
      <c r="AD268" s="293">
        <f t="shared" si="85"/>
        <v>1</v>
      </c>
      <c r="AE268" s="293">
        <f>IF(ISBLANK(T268),AE267,IF(COUNTIF(T$2:T268,T268)&gt;1,AE267,1+MAX(AE267,0)))</f>
        <v>8</v>
      </c>
      <c r="AI268" s="42" t="str">
        <f t="shared" si="73"/>
        <v/>
      </c>
      <c r="AJ268">
        <f>SUM(AG$2:AG268)</f>
        <v>2</v>
      </c>
      <c r="AK268">
        <f>COUNTA(AF$2:AF268)</f>
        <v>3</v>
      </c>
    </row>
    <row r="269" spans="1:37"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74"/>
        <v>5</v>
      </c>
      <c r="Q269" s="33" t="str">
        <f t="shared" si="75"/>
        <v/>
      </c>
      <c r="R269" s="33">
        <f t="shared" si="76"/>
        <v>7</v>
      </c>
      <c r="S269" s="33" t="str">
        <f t="shared" si="77"/>
        <v>106_7</v>
      </c>
      <c r="T269" s="35" t="str">
        <f t="shared" si="78"/>
        <v>106AM</v>
      </c>
      <c r="U269" s="35" t="str">
        <f t="shared" si="79"/>
        <v>106AMEW</v>
      </c>
      <c r="V269" s="301">
        <f t="shared" si="80"/>
        <v>28</v>
      </c>
      <c r="W269" s="293" t="str">
        <f t="shared" si="81"/>
        <v/>
      </c>
      <c r="X269" s="293" t="str">
        <f t="shared" si="82"/>
        <v/>
      </c>
      <c r="Y269" s="293" t="str">
        <f t="shared" si="83"/>
        <v/>
      </c>
      <c r="Z269" s="293" t="str">
        <f t="shared" si="84"/>
        <v/>
      </c>
      <c r="AA269" s="293">
        <f t="shared" si="70"/>
        <v>0</v>
      </c>
      <c r="AB269" s="293">
        <f t="shared" si="71"/>
        <v>0</v>
      </c>
      <c r="AC269" s="293">
        <f t="shared" si="72"/>
        <v>3</v>
      </c>
      <c r="AD269" s="293">
        <f t="shared" si="85"/>
        <v>1</v>
      </c>
      <c r="AE269" s="293">
        <f>IF(ISBLANK(T269),AE268,IF(COUNTIF(T$2:T269,T269)&gt;1,AE268,1+MAX(AE268,0)))</f>
        <v>8</v>
      </c>
      <c r="AI269" s="42" t="str">
        <f t="shared" si="73"/>
        <v/>
      </c>
      <c r="AJ269">
        <f>SUM(AG$2:AG269)</f>
        <v>2</v>
      </c>
      <c r="AK269">
        <f>COUNTA(AF$2:AF269)</f>
        <v>3</v>
      </c>
    </row>
    <row r="270" spans="1:37"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74"/>
        <v>5</v>
      </c>
      <c r="Q270" s="33" t="str">
        <f t="shared" si="75"/>
        <v/>
      </c>
      <c r="R270" s="33">
        <f t="shared" si="76"/>
        <v>8</v>
      </c>
      <c r="S270" s="33" t="str">
        <f t="shared" si="77"/>
        <v>106_8</v>
      </c>
      <c r="T270" s="35" t="str">
        <f t="shared" si="78"/>
        <v>106AM</v>
      </c>
      <c r="U270" s="35" t="str">
        <f t="shared" si="79"/>
        <v>106AMNS</v>
      </c>
      <c r="V270" s="301">
        <f t="shared" si="80"/>
        <v>29</v>
      </c>
      <c r="W270" s="293" t="str">
        <f t="shared" si="81"/>
        <v/>
      </c>
      <c r="X270" s="293" t="str">
        <f t="shared" si="82"/>
        <v/>
      </c>
      <c r="Y270" s="293" t="str">
        <f t="shared" si="83"/>
        <v/>
      </c>
      <c r="Z270" s="293" t="str">
        <f t="shared" si="84"/>
        <v/>
      </c>
      <c r="AA270" s="293">
        <f t="shared" si="70"/>
        <v>0</v>
      </c>
      <c r="AB270" s="293">
        <f t="shared" si="71"/>
        <v>0</v>
      </c>
      <c r="AC270" s="293">
        <f t="shared" si="72"/>
        <v>3</v>
      </c>
      <c r="AD270" s="293">
        <f t="shared" si="85"/>
        <v>1</v>
      </c>
      <c r="AE270" s="293">
        <f>IF(ISBLANK(T270),AE269,IF(COUNTIF(T$2:T270,T270)&gt;1,AE269,1+MAX(AE269,0)))</f>
        <v>8</v>
      </c>
      <c r="AI270" s="42" t="str">
        <f t="shared" si="73"/>
        <v/>
      </c>
      <c r="AJ270">
        <f>SUM(AG$2:AG270)</f>
        <v>2</v>
      </c>
      <c r="AK270">
        <f>COUNTA(AF$2:AF270)</f>
        <v>3</v>
      </c>
    </row>
    <row r="271" spans="1:37"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74"/>
        <v>5</v>
      </c>
      <c r="Q271" s="33" t="str">
        <f t="shared" si="75"/>
        <v/>
      </c>
      <c r="R271" s="33">
        <f t="shared" si="76"/>
        <v>8</v>
      </c>
      <c r="S271" s="33" t="str">
        <f t="shared" si="77"/>
        <v>106_8</v>
      </c>
      <c r="T271" s="35" t="str">
        <f t="shared" si="78"/>
        <v>106AM</v>
      </c>
      <c r="U271" s="35" t="str">
        <f t="shared" si="79"/>
        <v>106AMNS</v>
      </c>
      <c r="V271" s="301">
        <f t="shared" si="80"/>
        <v>30</v>
      </c>
      <c r="W271" s="293" t="str">
        <f t="shared" si="81"/>
        <v/>
      </c>
      <c r="X271" s="293" t="str">
        <f t="shared" si="82"/>
        <v/>
      </c>
      <c r="Y271" s="293" t="str">
        <f t="shared" si="83"/>
        <v/>
      </c>
      <c r="Z271" s="293" t="str">
        <f t="shared" si="84"/>
        <v/>
      </c>
      <c r="AA271" s="293">
        <f t="shared" si="70"/>
        <v>0</v>
      </c>
      <c r="AB271" s="293">
        <f t="shared" si="71"/>
        <v>0</v>
      </c>
      <c r="AC271" s="293">
        <f t="shared" si="72"/>
        <v>3</v>
      </c>
      <c r="AD271" s="293">
        <f t="shared" si="85"/>
        <v>1</v>
      </c>
      <c r="AE271" s="293">
        <f>IF(ISBLANK(T271),AE270,IF(COUNTIF(T$2:T271,T271)&gt;1,AE270,1+MAX(AE270,0)))</f>
        <v>8</v>
      </c>
      <c r="AI271" s="42" t="str">
        <f t="shared" si="73"/>
        <v/>
      </c>
      <c r="AJ271">
        <f>SUM(AG$2:AG271)</f>
        <v>2</v>
      </c>
      <c r="AK271">
        <f>COUNTA(AF$2:AF271)</f>
        <v>3</v>
      </c>
    </row>
    <row r="272" spans="1:37"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74"/>
        <v>5</v>
      </c>
      <c r="Q272" s="33" t="str">
        <f t="shared" si="75"/>
        <v/>
      </c>
      <c r="R272" s="33">
        <f t="shared" si="76"/>
        <v>8</v>
      </c>
      <c r="S272" s="33" t="str">
        <f t="shared" si="77"/>
        <v>106_8</v>
      </c>
      <c r="T272" s="35" t="str">
        <f t="shared" si="78"/>
        <v>106AM</v>
      </c>
      <c r="U272" s="35" t="str">
        <f t="shared" si="79"/>
        <v>106AMEW</v>
      </c>
      <c r="V272" s="301">
        <f t="shared" si="80"/>
        <v>31</v>
      </c>
      <c r="W272" s="293" t="str">
        <f t="shared" si="81"/>
        <v/>
      </c>
      <c r="X272" s="293" t="str">
        <f t="shared" si="82"/>
        <v/>
      </c>
      <c r="Y272" s="293" t="str">
        <f t="shared" si="83"/>
        <v/>
      </c>
      <c r="Z272" s="293" t="str">
        <f t="shared" si="84"/>
        <v/>
      </c>
      <c r="AA272" s="293">
        <f t="shared" si="70"/>
        <v>1</v>
      </c>
      <c r="AB272" s="293">
        <f t="shared" si="71"/>
        <v>0</v>
      </c>
      <c r="AC272" s="293">
        <f t="shared" si="72"/>
        <v>3</v>
      </c>
      <c r="AD272" s="293">
        <f t="shared" si="85"/>
        <v>1</v>
      </c>
      <c r="AE272" s="293">
        <f>IF(ISBLANK(T272),AE271,IF(COUNTIF(T$2:T272,T272)&gt;1,AE271,1+MAX(AE271,0)))</f>
        <v>8</v>
      </c>
      <c r="AI272" s="42" t="str">
        <f t="shared" si="73"/>
        <v/>
      </c>
      <c r="AJ272">
        <f>SUM(AG$2:AG272)</f>
        <v>2</v>
      </c>
      <c r="AK272">
        <f>COUNTA(AF$2:AF272)</f>
        <v>3</v>
      </c>
    </row>
    <row r="273" spans="1:37"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74"/>
        <v>5</v>
      </c>
      <c r="Q273" s="33" t="str">
        <f t="shared" si="75"/>
        <v/>
      </c>
      <c r="R273" s="33">
        <f t="shared" si="76"/>
        <v>8</v>
      </c>
      <c r="S273" s="33" t="str">
        <f t="shared" si="77"/>
        <v>106_8</v>
      </c>
      <c r="T273" s="35" t="str">
        <f t="shared" si="78"/>
        <v>106AM</v>
      </c>
      <c r="U273" s="35" t="str">
        <f t="shared" si="79"/>
        <v>106AMEW</v>
      </c>
      <c r="V273" s="301">
        <f t="shared" si="80"/>
        <v>32</v>
      </c>
      <c r="W273" s="293" t="str">
        <f t="shared" si="81"/>
        <v/>
      </c>
      <c r="X273" s="293" t="str">
        <f t="shared" si="82"/>
        <v/>
      </c>
      <c r="Y273" s="293" t="str">
        <f t="shared" si="83"/>
        <v/>
      </c>
      <c r="Z273" s="293" t="str">
        <f t="shared" si="84"/>
        <v/>
      </c>
      <c r="AA273" s="293">
        <f t="shared" si="70"/>
        <v>0</v>
      </c>
      <c r="AB273" s="293">
        <f t="shared" si="71"/>
        <v>0</v>
      </c>
      <c r="AC273" s="293">
        <f t="shared" si="72"/>
        <v>3</v>
      </c>
      <c r="AD273" s="293">
        <f t="shared" si="85"/>
        <v>1</v>
      </c>
      <c r="AE273" s="293">
        <f>IF(ISBLANK(T273),AE272,IF(COUNTIF(T$2:T273,T273)&gt;1,AE272,1+MAX(AE272,0)))</f>
        <v>8</v>
      </c>
      <c r="AI273" s="42" t="str">
        <f t="shared" si="73"/>
        <v/>
      </c>
      <c r="AJ273">
        <f>SUM(AG$2:AG273)</f>
        <v>2</v>
      </c>
      <c r="AK273">
        <f>COUNTA(AF$2:AF273)</f>
        <v>3</v>
      </c>
    </row>
    <row r="274" spans="1:37"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74"/>
        <v>5</v>
      </c>
      <c r="Q274" s="33" t="str">
        <f t="shared" si="75"/>
        <v/>
      </c>
      <c r="R274" s="33">
        <f t="shared" si="76"/>
        <v>1</v>
      </c>
      <c r="S274" s="33" t="str">
        <f t="shared" si="77"/>
        <v>106_1</v>
      </c>
      <c r="T274" s="35" t="str">
        <f t="shared" si="78"/>
        <v>106AM</v>
      </c>
      <c r="U274" s="35" t="str">
        <f t="shared" si="79"/>
        <v>106AMNS</v>
      </c>
      <c r="V274" s="301">
        <f t="shared" si="80"/>
        <v>1</v>
      </c>
      <c r="W274" s="293" t="str">
        <f t="shared" si="81"/>
        <v/>
      </c>
      <c r="X274" s="293" t="str">
        <f t="shared" si="82"/>
        <v/>
      </c>
      <c r="Y274" s="293" t="str">
        <f t="shared" si="83"/>
        <v/>
      </c>
      <c r="Z274" s="293" t="str">
        <f t="shared" si="84"/>
        <v/>
      </c>
      <c r="AA274" s="293">
        <f t="shared" si="70"/>
        <v>0</v>
      </c>
      <c r="AB274" s="293">
        <f t="shared" si="71"/>
        <v>0</v>
      </c>
      <c r="AC274" s="293">
        <f t="shared" si="72"/>
        <v>3</v>
      </c>
      <c r="AD274" s="293">
        <f t="shared" si="85"/>
        <v>1</v>
      </c>
      <c r="AE274" s="293">
        <f>IF(ISBLANK(T274),AE273,IF(COUNTIF(T$2:T274,T274)&gt;1,AE273,1+MAX(AE273,0)))</f>
        <v>8</v>
      </c>
      <c r="AI274" s="42" t="str">
        <f t="shared" si="73"/>
        <v/>
      </c>
      <c r="AJ274">
        <f>SUM(AG$2:AG274)</f>
        <v>2</v>
      </c>
      <c r="AK274">
        <f>COUNTA(AF$2:AF274)</f>
        <v>3</v>
      </c>
    </row>
    <row r="275" spans="1:37"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74"/>
        <v>5</v>
      </c>
      <c r="Q275" s="33" t="str">
        <f t="shared" si="75"/>
        <v/>
      </c>
      <c r="R275" s="33">
        <f t="shared" si="76"/>
        <v>1</v>
      </c>
      <c r="S275" s="33" t="str">
        <f t="shared" si="77"/>
        <v>106_1</v>
      </c>
      <c r="T275" s="35" t="str">
        <f t="shared" si="78"/>
        <v>106AM</v>
      </c>
      <c r="U275" s="35" t="str">
        <f t="shared" si="79"/>
        <v>106AMNS</v>
      </c>
      <c r="V275" s="301">
        <f t="shared" si="80"/>
        <v>2</v>
      </c>
      <c r="W275" s="293" t="str">
        <f t="shared" si="81"/>
        <v/>
      </c>
      <c r="X275" s="293" t="str">
        <f t="shared" si="82"/>
        <v/>
      </c>
      <c r="Y275" s="293" t="str">
        <f t="shared" si="83"/>
        <v/>
      </c>
      <c r="Z275" s="293" t="str">
        <f t="shared" si="84"/>
        <v/>
      </c>
      <c r="AA275" s="293">
        <f t="shared" si="70"/>
        <v>0</v>
      </c>
      <c r="AB275" s="293">
        <f t="shared" si="71"/>
        <v>0</v>
      </c>
      <c r="AC275" s="293">
        <f t="shared" si="72"/>
        <v>3</v>
      </c>
      <c r="AD275" s="293">
        <f t="shared" si="85"/>
        <v>1</v>
      </c>
      <c r="AE275" s="293">
        <f>IF(ISBLANK(T275),AE274,IF(COUNTIF(T$2:T275,T275)&gt;1,AE274,1+MAX(AE274,0)))</f>
        <v>8</v>
      </c>
      <c r="AI275" s="42" t="str">
        <f t="shared" si="73"/>
        <v/>
      </c>
      <c r="AJ275">
        <f>SUM(AG$2:AG275)</f>
        <v>2</v>
      </c>
      <c r="AK275">
        <f>COUNTA(AF$2:AF275)</f>
        <v>3</v>
      </c>
    </row>
    <row r="276" spans="1:37"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74"/>
        <v>5</v>
      </c>
      <c r="Q276" s="33" t="str">
        <f t="shared" si="75"/>
        <v/>
      </c>
      <c r="R276" s="33">
        <f t="shared" si="76"/>
        <v>1</v>
      </c>
      <c r="S276" s="33" t="str">
        <f t="shared" si="77"/>
        <v>106_1</v>
      </c>
      <c r="T276" s="35" t="str">
        <f t="shared" si="78"/>
        <v>106AM</v>
      </c>
      <c r="U276" s="35" t="str">
        <f t="shared" si="79"/>
        <v>106AMEW</v>
      </c>
      <c r="V276" s="301">
        <f t="shared" si="80"/>
        <v>3</v>
      </c>
      <c r="W276" s="293" t="str">
        <f t="shared" si="81"/>
        <v/>
      </c>
      <c r="X276" s="293" t="str">
        <f t="shared" si="82"/>
        <v/>
      </c>
      <c r="Y276" s="293" t="str">
        <f t="shared" si="83"/>
        <v/>
      </c>
      <c r="Z276" s="293" t="str">
        <f t="shared" si="84"/>
        <v/>
      </c>
      <c r="AA276" s="293">
        <f t="shared" si="70"/>
        <v>1</v>
      </c>
      <c r="AB276" s="293">
        <f t="shared" si="71"/>
        <v>0</v>
      </c>
      <c r="AC276" s="293">
        <f t="shared" si="72"/>
        <v>3</v>
      </c>
      <c r="AD276" s="293">
        <f t="shared" si="85"/>
        <v>1</v>
      </c>
      <c r="AE276" s="293">
        <f>IF(ISBLANK(T276),AE275,IF(COUNTIF(T$2:T276,T276)&gt;1,AE275,1+MAX(AE275,0)))</f>
        <v>8</v>
      </c>
      <c r="AI276" s="42" t="str">
        <f t="shared" si="73"/>
        <v/>
      </c>
      <c r="AJ276">
        <f>SUM(AG$2:AG276)</f>
        <v>2</v>
      </c>
      <c r="AK276">
        <f>COUNTA(AF$2:AF276)</f>
        <v>3</v>
      </c>
    </row>
    <row r="277" spans="1:37"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74"/>
        <v>5</v>
      </c>
      <c r="Q277" s="33" t="str">
        <f t="shared" si="75"/>
        <v/>
      </c>
      <c r="R277" s="33">
        <f t="shared" si="76"/>
        <v>1</v>
      </c>
      <c r="S277" s="33" t="str">
        <f t="shared" si="77"/>
        <v>106_1</v>
      </c>
      <c r="T277" s="35" t="str">
        <f t="shared" si="78"/>
        <v>106AM</v>
      </c>
      <c r="U277" s="35" t="str">
        <f t="shared" si="79"/>
        <v>106AMEW</v>
      </c>
      <c r="V277" s="301">
        <f t="shared" si="80"/>
        <v>4</v>
      </c>
      <c r="W277" s="293" t="str">
        <f t="shared" si="81"/>
        <v/>
      </c>
      <c r="X277" s="293" t="str">
        <f t="shared" si="82"/>
        <v/>
      </c>
      <c r="Y277" s="293" t="str">
        <f t="shared" si="83"/>
        <v/>
      </c>
      <c r="Z277" s="293" t="str">
        <f t="shared" si="84"/>
        <v/>
      </c>
      <c r="AA277" s="293">
        <f t="shared" si="70"/>
        <v>0</v>
      </c>
      <c r="AB277" s="293">
        <f t="shared" si="71"/>
        <v>0</v>
      </c>
      <c r="AC277" s="293">
        <f t="shared" si="72"/>
        <v>3</v>
      </c>
      <c r="AD277" s="293">
        <f t="shared" si="85"/>
        <v>1</v>
      </c>
      <c r="AE277" s="293">
        <f>IF(ISBLANK(T277),AE276,IF(COUNTIF(T$2:T277,T277)&gt;1,AE276,1+MAX(AE276,0)))</f>
        <v>8</v>
      </c>
      <c r="AI277" s="42" t="str">
        <f t="shared" si="73"/>
        <v/>
      </c>
      <c r="AJ277">
        <f>SUM(AG$2:AG277)</f>
        <v>2</v>
      </c>
      <c r="AK277">
        <f>COUNTA(AF$2:AF277)</f>
        <v>3</v>
      </c>
    </row>
    <row r="278" spans="1:37"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74"/>
        <v>5</v>
      </c>
      <c r="Q278" s="33" t="str">
        <f t="shared" si="75"/>
        <v/>
      </c>
      <c r="R278" s="33">
        <f t="shared" si="76"/>
        <v>2</v>
      </c>
      <c r="S278" s="33" t="str">
        <f t="shared" si="77"/>
        <v>106_2</v>
      </c>
      <c r="T278" s="35" t="str">
        <f t="shared" si="78"/>
        <v>106AM</v>
      </c>
      <c r="U278" s="35" t="str">
        <f t="shared" si="79"/>
        <v>106AMNS</v>
      </c>
      <c r="V278" s="301">
        <f t="shared" si="80"/>
        <v>5</v>
      </c>
      <c r="W278" s="293" t="str">
        <f t="shared" si="81"/>
        <v/>
      </c>
      <c r="X278" s="293" t="str">
        <f t="shared" si="82"/>
        <v/>
      </c>
      <c r="Y278" s="293" t="str">
        <f t="shared" si="83"/>
        <v/>
      </c>
      <c r="Z278" s="293" t="str">
        <f t="shared" si="84"/>
        <v/>
      </c>
      <c r="AA278" s="293">
        <f t="shared" si="70"/>
        <v>0</v>
      </c>
      <c r="AB278" s="293">
        <f t="shared" si="71"/>
        <v>0</v>
      </c>
      <c r="AC278" s="293">
        <f t="shared" si="72"/>
        <v>3</v>
      </c>
      <c r="AD278" s="293">
        <f t="shared" si="85"/>
        <v>1</v>
      </c>
      <c r="AE278" s="293">
        <f>IF(ISBLANK(T278),AE277,IF(COUNTIF(T$2:T278,T278)&gt;1,AE277,1+MAX(AE277,0)))</f>
        <v>8</v>
      </c>
      <c r="AI278" s="42" t="str">
        <f t="shared" si="73"/>
        <v/>
      </c>
      <c r="AJ278">
        <f>SUM(AG$2:AG278)</f>
        <v>2</v>
      </c>
      <c r="AK278">
        <f>COUNTA(AF$2:AF278)</f>
        <v>3</v>
      </c>
    </row>
    <row r="279" spans="1:37"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74"/>
        <v>5</v>
      </c>
      <c r="Q279" s="33" t="str">
        <f t="shared" si="75"/>
        <v/>
      </c>
      <c r="R279" s="33">
        <f t="shared" si="76"/>
        <v>2</v>
      </c>
      <c r="S279" s="33" t="str">
        <f t="shared" si="77"/>
        <v>106_2</v>
      </c>
      <c r="T279" s="35" t="str">
        <f t="shared" si="78"/>
        <v>106AM</v>
      </c>
      <c r="U279" s="35" t="str">
        <f t="shared" si="79"/>
        <v>106AMNS</v>
      </c>
      <c r="V279" s="301">
        <f t="shared" si="80"/>
        <v>6</v>
      </c>
      <c r="W279" s="293" t="str">
        <f t="shared" si="81"/>
        <v/>
      </c>
      <c r="X279" s="293" t="str">
        <f t="shared" si="82"/>
        <v/>
      </c>
      <c r="Y279" s="293" t="str">
        <f t="shared" si="83"/>
        <v/>
      </c>
      <c r="Z279" s="293" t="str">
        <f t="shared" si="84"/>
        <v/>
      </c>
      <c r="AA279" s="293">
        <f t="shared" si="70"/>
        <v>0</v>
      </c>
      <c r="AB279" s="293">
        <f t="shared" si="71"/>
        <v>0</v>
      </c>
      <c r="AC279" s="293">
        <f t="shared" si="72"/>
        <v>3</v>
      </c>
      <c r="AD279" s="293">
        <f t="shared" si="85"/>
        <v>1</v>
      </c>
      <c r="AE279" s="293">
        <f>IF(ISBLANK(T279),AE278,IF(COUNTIF(T$2:T279,T279)&gt;1,AE278,1+MAX(AE278,0)))</f>
        <v>8</v>
      </c>
      <c r="AI279" s="42" t="str">
        <f t="shared" si="73"/>
        <v/>
      </c>
      <c r="AJ279">
        <f>SUM(AG$2:AG279)</f>
        <v>2</v>
      </c>
      <c r="AK279">
        <f>COUNTA(AF$2:AF279)</f>
        <v>3</v>
      </c>
    </row>
    <row r="280" spans="1:37"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74"/>
        <v>5</v>
      </c>
      <c r="Q280" s="33" t="str">
        <f t="shared" si="75"/>
        <v/>
      </c>
      <c r="R280" s="33">
        <f t="shared" si="76"/>
        <v>2</v>
      </c>
      <c r="S280" s="33" t="str">
        <f t="shared" si="77"/>
        <v>106_2</v>
      </c>
      <c r="T280" s="35" t="str">
        <f t="shared" si="78"/>
        <v>106AM</v>
      </c>
      <c r="U280" s="35" t="str">
        <f t="shared" si="79"/>
        <v>106AMEW</v>
      </c>
      <c r="V280" s="301">
        <f t="shared" si="80"/>
        <v>7</v>
      </c>
      <c r="W280" s="293" t="str">
        <f t="shared" si="81"/>
        <v/>
      </c>
      <c r="X280" s="293" t="str">
        <f t="shared" si="82"/>
        <v/>
      </c>
      <c r="Y280" s="293" t="str">
        <f t="shared" si="83"/>
        <v/>
      </c>
      <c r="Z280" s="293" t="str">
        <f t="shared" si="84"/>
        <v/>
      </c>
      <c r="AA280" s="293">
        <f t="shared" si="70"/>
        <v>1</v>
      </c>
      <c r="AB280" s="293">
        <f t="shared" si="71"/>
        <v>0</v>
      </c>
      <c r="AC280" s="293">
        <f t="shared" si="72"/>
        <v>3</v>
      </c>
      <c r="AD280" s="293">
        <f t="shared" si="85"/>
        <v>1</v>
      </c>
      <c r="AE280" s="293">
        <f>IF(ISBLANK(T280),AE279,IF(COUNTIF(T$2:T280,T280)&gt;1,AE279,1+MAX(AE279,0)))</f>
        <v>8</v>
      </c>
      <c r="AI280" s="42" t="str">
        <f t="shared" si="73"/>
        <v/>
      </c>
      <c r="AJ280">
        <f>SUM(AG$2:AG280)</f>
        <v>2</v>
      </c>
      <c r="AK280">
        <f>COUNTA(AF$2:AF280)</f>
        <v>3</v>
      </c>
    </row>
    <row r="281" spans="1:37"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74"/>
        <v>5</v>
      </c>
      <c r="Q281" s="33" t="str">
        <f t="shared" si="75"/>
        <v/>
      </c>
      <c r="R281" s="33">
        <f t="shared" si="76"/>
        <v>2</v>
      </c>
      <c r="S281" s="33" t="str">
        <f t="shared" si="77"/>
        <v>106_2</v>
      </c>
      <c r="T281" s="35" t="str">
        <f t="shared" si="78"/>
        <v>106AM</v>
      </c>
      <c r="U281" s="35" t="str">
        <f t="shared" si="79"/>
        <v>106AMEW</v>
      </c>
      <c r="V281" s="301">
        <f t="shared" si="80"/>
        <v>8</v>
      </c>
      <c r="W281" s="293" t="str">
        <f t="shared" si="81"/>
        <v/>
      </c>
      <c r="X281" s="293" t="str">
        <f t="shared" si="82"/>
        <v/>
      </c>
      <c r="Y281" s="293" t="str">
        <f t="shared" si="83"/>
        <v/>
      </c>
      <c r="Z281" s="293" t="str">
        <f t="shared" si="84"/>
        <v/>
      </c>
      <c r="AA281" s="293">
        <f t="shared" si="70"/>
        <v>0</v>
      </c>
      <c r="AB281" s="293">
        <f t="shared" si="71"/>
        <v>0</v>
      </c>
      <c r="AC281" s="293">
        <f t="shared" si="72"/>
        <v>3</v>
      </c>
      <c r="AD281" s="293">
        <f t="shared" si="85"/>
        <v>1</v>
      </c>
      <c r="AE281" s="293">
        <f>IF(ISBLANK(T281),AE280,IF(COUNTIF(T$2:T281,T281)&gt;1,AE280,1+MAX(AE280,0)))</f>
        <v>8</v>
      </c>
      <c r="AI281" s="42" t="str">
        <f t="shared" si="73"/>
        <v/>
      </c>
      <c r="AJ281">
        <f>SUM(AG$2:AG281)</f>
        <v>2</v>
      </c>
      <c r="AK281">
        <f>COUNTA(AF$2:AF281)</f>
        <v>3</v>
      </c>
    </row>
    <row r="282" spans="1:37"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74"/>
        <v>5</v>
      </c>
      <c r="Q282" s="33" t="str">
        <f t="shared" si="75"/>
        <v/>
      </c>
      <c r="R282" s="33">
        <f t="shared" si="76"/>
        <v>3</v>
      </c>
      <c r="S282" s="33" t="str">
        <f t="shared" si="77"/>
        <v>106_3</v>
      </c>
      <c r="T282" s="35" t="str">
        <f t="shared" si="78"/>
        <v>106AM</v>
      </c>
      <c r="U282" s="35" t="str">
        <f t="shared" si="79"/>
        <v>106AMNS</v>
      </c>
      <c r="V282" s="301">
        <f t="shared" si="80"/>
        <v>9</v>
      </c>
      <c r="W282" s="293" t="str">
        <f t="shared" si="81"/>
        <v/>
      </c>
      <c r="X282" s="293" t="str">
        <f t="shared" si="82"/>
        <v/>
      </c>
      <c r="Y282" s="293" t="str">
        <f t="shared" si="83"/>
        <v/>
      </c>
      <c r="Z282" s="293" t="str">
        <f t="shared" si="84"/>
        <v/>
      </c>
      <c r="AA282" s="293">
        <f t="shared" si="70"/>
        <v>0</v>
      </c>
      <c r="AB282" s="293">
        <f t="shared" si="71"/>
        <v>0</v>
      </c>
      <c r="AC282" s="293">
        <f t="shared" si="72"/>
        <v>3</v>
      </c>
      <c r="AD282" s="293">
        <f t="shared" si="85"/>
        <v>1</v>
      </c>
      <c r="AE282" s="293">
        <f>IF(ISBLANK(T282),AE281,IF(COUNTIF(T$2:T282,T282)&gt;1,AE281,1+MAX(AE281,0)))</f>
        <v>8</v>
      </c>
      <c r="AI282" s="42" t="str">
        <f t="shared" si="73"/>
        <v/>
      </c>
      <c r="AJ282">
        <f>SUM(AG$2:AG282)</f>
        <v>2</v>
      </c>
      <c r="AK282">
        <f>COUNTA(AF$2:AF282)</f>
        <v>3</v>
      </c>
    </row>
    <row r="283" spans="1:37"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74"/>
        <v>5</v>
      </c>
      <c r="Q283" s="33" t="str">
        <f t="shared" si="75"/>
        <v/>
      </c>
      <c r="R283" s="33">
        <f t="shared" si="76"/>
        <v>3</v>
      </c>
      <c r="S283" s="33" t="str">
        <f t="shared" si="77"/>
        <v>106_3</v>
      </c>
      <c r="T283" s="35" t="str">
        <f t="shared" si="78"/>
        <v>106AM</v>
      </c>
      <c r="U283" s="35" t="str">
        <f t="shared" si="79"/>
        <v>106AMNS</v>
      </c>
      <c r="V283" s="301">
        <f t="shared" si="80"/>
        <v>10</v>
      </c>
      <c r="W283" s="293" t="str">
        <f t="shared" si="81"/>
        <v/>
      </c>
      <c r="X283" s="293" t="str">
        <f t="shared" si="82"/>
        <v/>
      </c>
      <c r="Y283" s="293" t="str">
        <f t="shared" si="83"/>
        <v/>
      </c>
      <c r="Z283" s="293" t="str">
        <f t="shared" si="84"/>
        <v/>
      </c>
      <c r="AA283" s="293">
        <f t="shared" si="70"/>
        <v>0</v>
      </c>
      <c r="AB283" s="293">
        <f t="shared" si="71"/>
        <v>0</v>
      </c>
      <c r="AC283" s="293">
        <f t="shared" si="72"/>
        <v>3</v>
      </c>
      <c r="AD283" s="293">
        <f t="shared" si="85"/>
        <v>1</v>
      </c>
      <c r="AE283" s="293">
        <f>IF(ISBLANK(T283),AE282,IF(COUNTIF(T$2:T283,T283)&gt;1,AE282,1+MAX(AE282,0)))</f>
        <v>8</v>
      </c>
      <c r="AI283" s="42" t="str">
        <f t="shared" si="73"/>
        <v/>
      </c>
      <c r="AJ283">
        <f>SUM(AG$2:AG283)</f>
        <v>2</v>
      </c>
      <c r="AK283">
        <f>COUNTA(AF$2:AF283)</f>
        <v>3</v>
      </c>
    </row>
    <row r="284" spans="1:37"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74"/>
        <v>5</v>
      </c>
      <c r="Q284" s="33" t="str">
        <f t="shared" si="75"/>
        <v/>
      </c>
      <c r="R284" s="33">
        <f t="shared" si="76"/>
        <v>3</v>
      </c>
      <c r="S284" s="33" t="str">
        <f t="shared" si="77"/>
        <v>106_3</v>
      </c>
      <c r="T284" s="35" t="str">
        <f t="shared" si="78"/>
        <v>106AM</v>
      </c>
      <c r="U284" s="35" t="str">
        <f t="shared" si="79"/>
        <v>106AMEW</v>
      </c>
      <c r="V284" s="301">
        <f t="shared" si="80"/>
        <v>11</v>
      </c>
      <c r="W284" s="293" t="str">
        <f t="shared" si="81"/>
        <v/>
      </c>
      <c r="X284" s="293" t="str">
        <f t="shared" si="82"/>
        <v/>
      </c>
      <c r="Y284" s="293" t="str">
        <f t="shared" si="83"/>
        <v/>
      </c>
      <c r="Z284" s="293" t="str">
        <f t="shared" si="84"/>
        <v/>
      </c>
      <c r="AA284" s="293">
        <f t="shared" si="70"/>
        <v>1</v>
      </c>
      <c r="AB284" s="293">
        <f t="shared" si="71"/>
        <v>0</v>
      </c>
      <c r="AC284" s="293">
        <f t="shared" si="72"/>
        <v>3</v>
      </c>
      <c r="AD284" s="293">
        <f t="shared" si="85"/>
        <v>1</v>
      </c>
      <c r="AE284" s="293">
        <f>IF(ISBLANK(T284),AE283,IF(COUNTIF(T$2:T284,T284)&gt;1,AE283,1+MAX(AE283,0)))</f>
        <v>8</v>
      </c>
      <c r="AI284" s="42" t="str">
        <f t="shared" si="73"/>
        <v/>
      </c>
      <c r="AJ284">
        <f>SUM(AG$2:AG284)</f>
        <v>2</v>
      </c>
      <c r="AK284">
        <f>COUNTA(AF$2:AF284)</f>
        <v>3</v>
      </c>
    </row>
    <row r="285" spans="1:37"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74"/>
        <v>5</v>
      </c>
      <c r="Q285" s="33" t="str">
        <f t="shared" si="75"/>
        <v/>
      </c>
      <c r="R285" s="33">
        <f t="shared" si="76"/>
        <v>3</v>
      </c>
      <c r="S285" s="33" t="str">
        <f t="shared" si="77"/>
        <v>106_3</v>
      </c>
      <c r="T285" s="35" t="str">
        <f t="shared" si="78"/>
        <v>106AM</v>
      </c>
      <c r="U285" s="35" t="str">
        <f t="shared" si="79"/>
        <v>106AMEW</v>
      </c>
      <c r="V285" s="301">
        <f t="shared" si="80"/>
        <v>12</v>
      </c>
      <c r="W285" s="293" t="str">
        <f t="shared" si="81"/>
        <v/>
      </c>
      <c r="X285" s="293" t="str">
        <f t="shared" si="82"/>
        <v/>
      </c>
      <c r="Y285" s="293" t="str">
        <f t="shared" si="83"/>
        <v/>
      </c>
      <c r="Z285" s="293" t="str">
        <f t="shared" si="84"/>
        <v/>
      </c>
      <c r="AA285" s="293">
        <f t="shared" si="70"/>
        <v>0</v>
      </c>
      <c r="AB285" s="293">
        <f t="shared" si="71"/>
        <v>0</v>
      </c>
      <c r="AC285" s="293">
        <f t="shared" si="72"/>
        <v>3</v>
      </c>
      <c r="AD285" s="293">
        <f t="shared" si="85"/>
        <v>1</v>
      </c>
      <c r="AE285" s="293">
        <f>IF(ISBLANK(T285),AE284,IF(COUNTIF(T$2:T285,T285)&gt;1,AE284,1+MAX(AE284,0)))</f>
        <v>8</v>
      </c>
      <c r="AI285" s="42" t="str">
        <f t="shared" si="73"/>
        <v/>
      </c>
      <c r="AJ285">
        <f>SUM(AG$2:AG285)</f>
        <v>2</v>
      </c>
      <c r="AK285">
        <f>COUNTA(AF$2:AF285)</f>
        <v>3</v>
      </c>
    </row>
    <row r="286" spans="1:37"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74"/>
        <v>5</v>
      </c>
      <c r="Q286" s="33" t="str">
        <f t="shared" si="75"/>
        <v/>
      </c>
      <c r="R286" s="33">
        <f t="shared" si="76"/>
        <v>4</v>
      </c>
      <c r="S286" s="33" t="str">
        <f t="shared" si="77"/>
        <v>106_4</v>
      </c>
      <c r="T286" s="35" t="str">
        <f t="shared" si="78"/>
        <v>106AM</v>
      </c>
      <c r="U286" s="35" t="str">
        <f t="shared" si="79"/>
        <v>106AMNS</v>
      </c>
      <c r="V286" s="301">
        <f t="shared" si="80"/>
        <v>13</v>
      </c>
      <c r="W286" s="293" t="str">
        <f t="shared" si="81"/>
        <v/>
      </c>
      <c r="X286" s="293" t="str">
        <f t="shared" si="82"/>
        <v/>
      </c>
      <c r="Y286" s="293" t="str">
        <f t="shared" si="83"/>
        <v/>
      </c>
      <c r="Z286" s="293" t="str">
        <f t="shared" si="84"/>
        <v/>
      </c>
      <c r="AA286" s="293">
        <f t="shared" si="70"/>
        <v>0</v>
      </c>
      <c r="AB286" s="293">
        <f t="shared" si="71"/>
        <v>0</v>
      </c>
      <c r="AC286" s="293">
        <f t="shared" si="72"/>
        <v>3</v>
      </c>
      <c r="AD286" s="293">
        <f t="shared" si="85"/>
        <v>1</v>
      </c>
      <c r="AE286" s="293">
        <f>IF(ISBLANK(T286),AE285,IF(COUNTIF(T$2:T286,T286)&gt;1,AE285,1+MAX(AE285,0)))</f>
        <v>8</v>
      </c>
      <c r="AI286" s="42" t="str">
        <f t="shared" si="73"/>
        <v/>
      </c>
      <c r="AJ286">
        <f>SUM(AG$2:AG286)</f>
        <v>2</v>
      </c>
      <c r="AK286">
        <f>COUNTA(AF$2:AF286)</f>
        <v>3</v>
      </c>
    </row>
    <row r="287" spans="1:37"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74"/>
        <v>5</v>
      </c>
      <c r="Q287" s="33" t="str">
        <f t="shared" si="75"/>
        <v/>
      </c>
      <c r="R287" s="33">
        <f t="shared" si="76"/>
        <v>4</v>
      </c>
      <c r="S287" s="33" t="str">
        <f t="shared" si="77"/>
        <v>106_4</v>
      </c>
      <c r="T287" s="35" t="str">
        <f t="shared" si="78"/>
        <v>106AM</v>
      </c>
      <c r="U287" s="35" t="str">
        <f t="shared" si="79"/>
        <v>106AMNS</v>
      </c>
      <c r="V287" s="301">
        <f t="shared" si="80"/>
        <v>14</v>
      </c>
      <c r="W287" s="293" t="str">
        <f t="shared" si="81"/>
        <v/>
      </c>
      <c r="X287" s="293" t="str">
        <f t="shared" si="82"/>
        <v/>
      </c>
      <c r="Y287" s="293" t="str">
        <f t="shared" si="83"/>
        <v/>
      </c>
      <c r="Z287" s="293" t="str">
        <f t="shared" si="84"/>
        <v/>
      </c>
      <c r="AA287" s="293">
        <f t="shared" si="70"/>
        <v>0</v>
      </c>
      <c r="AB287" s="293">
        <f t="shared" si="71"/>
        <v>0</v>
      </c>
      <c r="AC287" s="293">
        <f t="shared" si="72"/>
        <v>3</v>
      </c>
      <c r="AD287" s="293">
        <f t="shared" si="85"/>
        <v>1</v>
      </c>
      <c r="AE287" s="293">
        <f>IF(ISBLANK(T287),AE286,IF(COUNTIF(T$2:T287,T287)&gt;1,AE286,1+MAX(AE286,0)))</f>
        <v>8</v>
      </c>
      <c r="AI287" s="42" t="str">
        <f t="shared" si="73"/>
        <v/>
      </c>
      <c r="AJ287">
        <f>SUM(AG$2:AG287)</f>
        <v>2</v>
      </c>
      <c r="AK287">
        <f>COUNTA(AF$2:AF287)</f>
        <v>3</v>
      </c>
    </row>
    <row r="288" spans="1:37"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74"/>
        <v>5</v>
      </c>
      <c r="Q288" s="33" t="str">
        <f t="shared" si="75"/>
        <v/>
      </c>
      <c r="R288" s="33">
        <f t="shared" si="76"/>
        <v>4</v>
      </c>
      <c r="S288" s="33" t="str">
        <f t="shared" si="77"/>
        <v>106_4</v>
      </c>
      <c r="T288" s="35" t="str">
        <f t="shared" si="78"/>
        <v>106AM</v>
      </c>
      <c r="U288" s="35" t="str">
        <f t="shared" si="79"/>
        <v>106AMEW</v>
      </c>
      <c r="V288" s="301">
        <f t="shared" si="80"/>
        <v>15</v>
      </c>
      <c r="W288" s="293" t="str">
        <f t="shared" si="81"/>
        <v/>
      </c>
      <c r="X288" s="293" t="str">
        <f t="shared" si="82"/>
        <v/>
      </c>
      <c r="Y288" s="293" t="str">
        <f t="shared" si="83"/>
        <v/>
      </c>
      <c r="Z288" s="293" t="str">
        <f t="shared" si="84"/>
        <v/>
      </c>
      <c r="AA288" s="293">
        <f t="shared" si="70"/>
        <v>1</v>
      </c>
      <c r="AB288" s="293">
        <f t="shared" si="71"/>
        <v>0</v>
      </c>
      <c r="AC288" s="293">
        <f t="shared" si="72"/>
        <v>3</v>
      </c>
      <c r="AD288" s="293">
        <f t="shared" si="85"/>
        <v>1</v>
      </c>
      <c r="AE288" s="293">
        <f>IF(ISBLANK(T288),AE287,IF(COUNTIF(T$2:T288,T288)&gt;1,AE287,1+MAX(AE287,0)))</f>
        <v>8</v>
      </c>
      <c r="AI288" s="42" t="str">
        <f t="shared" si="73"/>
        <v/>
      </c>
      <c r="AJ288">
        <f>SUM(AG$2:AG288)</f>
        <v>2</v>
      </c>
      <c r="AK288">
        <f>COUNTA(AF$2:AF288)</f>
        <v>3</v>
      </c>
    </row>
    <row r="289" spans="1:37"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74"/>
        <v>5</v>
      </c>
      <c r="Q289" s="33" t="str">
        <f t="shared" si="75"/>
        <v/>
      </c>
      <c r="R289" s="33">
        <f t="shared" si="76"/>
        <v>4</v>
      </c>
      <c r="S289" s="33" t="str">
        <f t="shared" si="77"/>
        <v>106_4</v>
      </c>
      <c r="T289" s="35" t="str">
        <f t="shared" si="78"/>
        <v>106AM</v>
      </c>
      <c r="U289" s="35" t="str">
        <f t="shared" si="79"/>
        <v>106AMEW</v>
      </c>
      <c r="V289" s="301">
        <f t="shared" si="80"/>
        <v>16</v>
      </c>
      <c r="W289" s="293" t="str">
        <f t="shared" si="81"/>
        <v/>
      </c>
      <c r="X289" s="293" t="str">
        <f t="shared" si="82"/>
        <v/>
      </c>
      <c r="Y289" s="293" t="str">
        <f t="shared" si="83"/>
        <v/>
      </c>
      <c r="Z289" s="293" t="str">
        <f t="shared" si="84"/>
        <v/>
      </c>
      <c r="AA289" s="293">
        <f t="shared" si="70"/>
        <v>0</v>
      </c>
      <c r="AB289" s="293">
        <f t="shared" si="71"/>
        <v>0</v>
      </c>
      <c r="AC289" s="293">
        <f t="shared" si="72"/>
        <v>3</v>
      </c>
      <c r="AD289" s="293">
        <f t="shared" si="85"/>
        <v>1</v>
      </c>
      <c r="AE289" s="293">
        <f>IF(ISBLANK(T289),AE288,IF(COUNTIF(T$2:T289,T289)&gt;1,AE288,1+MAX(AE288,0)))</f>
        <v>8</v>
      </c>
      <c r="AI289" s="42" t="str">
        <f t="shared" si="73"/>
        <v/>
      </c>
      <c r="AJ289">
        <f>SUM(AG$2:AG289)</f>
        <v>2</v>
      </c>
      <c r="AK289">
        <f>COUNTA(AF$2:AF289)</f>
        <v>3</v>
      </c>
    </row>
    <row r="290" spans="1:37"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74"/>
        <v>5</v>
      </c>
      <c r="Q290" s="33" t="str">
        <f t="shared" si="75"/>
        <v/>
      </c>
      <c r="R290" s="33">
        <f t="shared" si="76"/>
        <v>13</v>
      </c>
      <c r="S290" s="33" t="str">
        <f t="shared" si="77"/>
        <v>106_13</v>
      </c>
      <c r="T290" s="35" t="str">
        <f t="shared" si="78"/>
        <v>106PM</v>
      </c>
      <c r="U290" s="35" t="str">
        <f t="shared" si="79"/>
        <v>106PMNS</v>
      </c>
      <c r="V290" s="301">
        <f t="shared" si="80"/>
        <v>17</v>
      </c>
      <c r="W290" s="293" t="str">
        <f t="shared" si="81"/>
        <v/>
      </c>
      <c r="X290" s="293" t="str">
        <f t="shared" si="82"/>
        <v/>
      </c>
      <c r="Y290" s="293" t="str">
        <f t="shared" si="83"/>
        <v/>
      </c>
      <c r="Z290" s="293" t="str">
        <f t="shared" si="84"/>
        <v/>
      </c>
      <c r="AA290" s="293">
        <f t="shared" si="70"/>
        <v>0</v>
      </c>
      <c r="AB290" s="293">
        <f t="shared" si="71"/>
        <v>0</v>
      </c>
      <c r="AC290" s="293">
        <f t="shared" si="72"/>
        <v>0</v>
      </c>
      <c r="AD290" s="293">
        <f t="shared" si="85"/>
        <v>0</v>
      </c>
      <c r="AE290" s="293">
        <f>IF(ISBLANK(T290),AE289,IF(COUNTIF(T$2:T290,T290)&gt;1,AE289,1+MAX(AE289,0)))</f>
        <v>9</v>
      </c>
      <c r="AI290" s="42" t="str">
        <f t="shared" si="73"/>
        <v/>
      </c>
      <c r="AJ290">
        <f>SUM(AG$2:AG290)</f>
        <v>2</v>
      </c>
      <c r="AK290">
        <f>COUNTA(AF$2:AF290)</f>
        <v>3</v>
      </c>
    </row>
    <row r="291" spans="1:37"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74"/>
        <v>5</v>
      </c>
      <c r="Q291" s="33" t="str">
        <f t="shared" si="75"/>
        <v/>
      </c>
      <c r="R291" s="33">
        <f t="shared" si="76"/>
        <v>13</v>
      </c>
      <c r="S291" s="33" t="str">
        <f t="shared" si="77"/>
        <v>106_13</v>
      </c>
      <c r="T291" s="35" t="str">
        <f t="shared" si="78"/>
        <v>106PM</v>
      </c>
      <c r="U291" s="35" t="str">
        <f t="shared" si="79"/>
        <v>106PMNS</v>
      </c>
      <c r="V291" s="301">
        <f t="shared" si="80"/>
        <v>18</v>
      </c>
      <c r="W291" s="293" t="str">
        <f t="shared" si="81"/>
        <v/>
      </c>
      <c r="X291" s="293" t="str">
        <f t="shared" si="82"/>
        <v/>
      </c>
      <c r="Y291" s="293" t="str">
        <f t="shared" si="83"/>
        <v/>
      </c>
      <c r="Z291" s="293" t="str">
        <f t="shared" si="84"/>
        <v/>
      </c>
      <c r="AA291" s="293">
        <f t="shared" si="70"/>
        <v>0</v>
      </c>
      <c r="AB291" s="293">
        <f t="shared" si="71"/>
        <v>0</v>
      </c>
      <c r="AC291" s="293">
        <f t="shared" si="72"/>
        <v>0</v>
      </c>
      <c r="AD291" s="293">
        <f t="shared" si="85"/>
        <v>0</v>
      </c>
      <c r="AE291" s="293">
        <f>IF(ISBLANK(T291),AE290,IF(COUNTIF(T$2:T291,T291)&gt;1,AE290,1+MAX(AE290,0)))</f>
        <v>9</v>
      </c>
      <c r="AI291" s="42" t="str">
        <f t="shared" si="73"/>
        <v/>
      </c>
      <c r="AJ291">
        <f>SUM(AG$2:AG291)</f>
        <v>2</v>
      </c>
      <c r="AK291">
        <f>COUNTA(AF$2:AF291)</f>
        <v>3</v>
      </c>
    </row>
    <row r="292" spans="1:37"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74"/>
        <v>5</v>
      </c>
      <c r="Q292" s="33" t="str">
        <f t="shared" si="75"/>
        <v/>
      </c>
      <c r="R292" s="33">
        <f t="shared" si="76"/>
        <v>13</v>
      </c>
      <c r="S292" s="33" t="str">
        <f t="shared" si="77"/>
        <v>106_13</v>
      </c>
      <c r="T292" s="35" t="str">
        <f t="shared" si="78"/>
        <v>106PM</v>
      </c>
      <c r="U292" s="35" t="str">
        <f t="shared" si="79"/>
        <v>106PMEW</v>
      </c>
      <c r="V292" s="301">
        <f t="shared" si="80"/>
        <v>19</v>
      </c>
      <c r="W292" s="293" t="str">
        <f t="shared" si="81"/>
        <v/>
      </c>
      <c r="X292" s="293" t="str">
        <f t="shared" si="82"/>
        <v/>
      </c>
      <c r="Y292" s="293" t="str">
        <f t="shared" si="83"/>
        <v/>
      </c>
      <c r="Z292" s="293" t="str">
        <f t="shared" si="84"/>
        <v/>
      </c>
      <c r="AA292" s="293">
        <f t="shared" si="70"/>
        <v>0</v>
      </c>
      <c r="AB292" s="293">
        <f t="shared" si="71"/>
        <v>1</v>
      </c>
      <c r="AC292" s="293">
        <f t="shared" si="72"/>
        <v>0</v>
      </c>
      <c r="AD292" s="293">
        <f t="shared" si="85"/>
        <v>0</v>
      </c>
      <c r="AE292" s="293">
        <f>IF(ISBLANK(T292),AE291,IF(COUNTIF(T$2:T292,T292)&gt;1,AE291,1+MAX(AE291,0)))</f>
        <v>9</v>
      </c>
      <c r="AI292" s="42" t="str">
        <f t="shared" si="73"/>
        <v/>
      </c>
      <c r="AJ292">
        <f>SUM(AG$2:AG292)</f>
        <v>2</v>
      </c>
      <c r="AK292">
        <f>COUNTA(AF$2:AF292)</f>
        <v>3</v>
      </c>
    </row>
    <row r="293" spans="1:37"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74"/>
        <v>5</v>
      </c>
      <c r="Q293" s="33" t="str">
        <f t="shared" si="75"/>
        <v/>
      </c>
      <c r="R293" s="33">
        <f t="shared" si="76"/>
        <v>13</v>
      </c>
      <c r="S293" s="33" t="str">
        <f t="shared" si="77"/>
        <v>106_13</v>
      </c>
      <c r="T293" s="35" t="str">
        <f t="shared" si="78"/>
        <v>106PM</v>
      </c>
      <c r="U293" s="35" t="str">
        <f t="shared" si="79"/>
        <v>106PMEW</v>
      </c>
      <c r="V293" s="301">
        <f t="shared" si="80"/>
        <v>20</v>
      </c>
      <c r="W293" s="293" t="str">
        <f t="shared" si="81"/>
        <v/>
      </c>
      <c r="X293" s="293" t="str">
        <f t="shared" si="82"/>
        <v/>
      </c>
      <c r="Y293" s="293" t="str">
        <f t="shared" si="83"/>
        <v/>
      </c>
      <c r="Z293" s="293" t="str">
        <f t="shared" si="84"/>
        <v/>
      </c>
      <c r="AA293" s="293">
        <f t="shared" si="70"/>
        <v>0</v>
      </c>
      <c r="AB293" s="293">
        <f t="shared" si="71"/>
        <v>0</v>
      </c>
      <c r="AC293" s="293">
        <f t="shared" si="72"/>
        <v>0</v>
      </c>
      <c r="AD293" s="293">
        <f t="shared" si="85"/>
        <v>0</v>
      </c>
      <c r="AE293" s="293">
        <f>IF(ISBLANK(T293),AE292,IF(COUNTIF(T$2:T293,T293)&gt;1,AE292,1+MAX(AE292,0)))</f>
        <v>9</v>
      </c>
      <c r="AI293" s="42" t="str">
        <f t="shared" si="73"/>
        <v/>
      </c>
      <c r="AJ293">
        <f>SUM(AG$2:AG293)</f>
        <v>2</v>
      </c>
      <c r="AK293">
        <f>COUNTA(AF$2:AF293)</f>
        <v>3</v>
      </c>
    </row>
    <row r="294" spans="1:37"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74"/>
        <v>5</v>
      </c>
      <c r="Q294" s="33" t="str">
        <f t="shared" si="75"/>
        <v/>
      </c>
      <c r="R294" s="33">
        <f t="shared" si="76"/>
        <v>14</v>
      </c>
      <c r="S294" s="33" t="str">
        <f t="shared" si="77"/>
        <v>106_14</v>
      </c>
      <c r="T294" s="35" t="str">
        <f t="shared" si="78"/>
        <v>106PM</v>
      </c>
      <c r="U294" s="35" t="str">
        <f t="shared" si="79"/>
        <v>106PMNS</v>
      </c>
      <c r="V294" s="301">
        <f t="shared" si="80"/>
        <v>21</v>
      </c>
      <c r="W294" s="293" t="str">
        <f t="shared" si="81"/>
        <v/>
      </c>
      <c r="X294" s="293" t="str">
        <f t="shared" si="82"/>
        <v/>
      </c>
      <c r="Y294" s="293" t="str">
        <f t="shared" si="83"/>
        <v/>
      </c>
      <c r="Z294" s="293" t="str">
        <f t="shared" si="84"/>
        <v/>
      </c>
      <c r="AA294" s="293">
        <f t="shared" si="70"/>
        <v>0</v>
      </c>
      <c r="AB294" s="293">
        <f t="shared" si="71"/>
        <v>0</v>
      </c>
      <c r="AC294" s="293">
        <f t="shared" si="72"/>
        <v>0</v>
      </c>
      <c r="AD294" s="293">
        <f t="shared" si="85"/>
        <v>0</v>
      </c>
      <c r="AE294" s="293">
        <f>IF(ISBLANK(T294),AE293,IF(COUNTIF(T$2:T294,T294)&gt;1,AE293,1+MAX(AE293,0)))</f>
        <v>9</v>
      </c>
      <c r="AI294" s="42" t="str">
        <f t="shared" si="73"/>
        <v/>
      </c>
      <c r="AJ294">
        <f>SUM(AG$2:AG294)</f>
        <v>2</v>
      </c>
      <c r="AK294">
        <f>COUNTA(AF$2:AF294)</f>
        <v>3</v>
      </c>
    </row>
    <row r="295" spans="1:37"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74"/>
        <v>5</v>
      </c>
      <c r="Q295" s="33" t="str">
        <f t="shared" si="75"/>
        <v/>
      </c>
      <c r="R295" s="33">
        <f t="shared" si="76"/>
        <v>14</v>
      </c>
      <c r="S295" s="33" t="str">
        <f t="shared" si="77"/>
        <v>106_14</v>
      </c>
      <c r="T295" s="35" t="str">
        <f t="shared" si="78"/>
        <v>106PM</v>
      </c>
      <c r="U295" s="35" t="str">
        <f t="shared" si="79"/>
        <v>106PMNS</v>
      </c>
      <c r="V295" s="301">
        <f t="shared" si="80"/>
        <v>22</v>
      </c>
      <c r="W295" s="293" t="str">
        <f t="shared" si="81"/>
        <v/>
      </c>
      <c r="X295" s="293" t="str">
        <f t="shared" si="82"/>
        <v/>
      </c>
      <c r="Y295" s="293" t="str">
        <f t="shared" si="83"/>
        <v/>
      </c>
      <c r="Z295" s="293" t="str">
        <f t="shared" si="84"/>
        <v/>
      </c>
      <c r="AA295" s="293">
        <f t="shared" si="70"/>
        <v>0</v>
      </c>
      <c r="AB295" s="293">
        <f t="shared" si="71"/>
        <v>0</v>
      </c>
      <c r="AC295" s="293">
        <f t="shared" si="72"/>
        <v>0</v>
      </c>
      <c r="AD295" s="293">
        <f t="shared" si="85"/>
        <v>0</v>
      </c>
      <c r="AE295" s="293">
        <f>IF(ISBLANK(T295),AE294,IF(COUNTIF(T$2:T295,T295)&gt;1,AE294,1+MAX(AE294,0)))</f>
        <v>9</v>
      </c>
      <c r="AI295" s="42" t="str">
        <f t="shared" si="73"/>
        <v/>
      </c>
      <c r="AJ295">
        <f>SUM(AG$2:AG295)</f>
        <v>2</v>
      </c>
      <c r="AK295">
        <f>COUNTA(AF$2:AF295)</f>
        <v>3</v>
      </c>
    </row>
    <row r="296" spans="1:37"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74"/>
        <v>5</v>
      </c>
      <c r="Q296" s="33" t="str">
        <f t="shared" si="75"/>
        <v/>
      </c>
      <c r="R296" s="33">
        <f t="shared" si="76"/>
        <v>14</v>
      </c>
      <c r="S296" s="33" t="str">
        <f t="shared" si="77"/>
        <v>106_14</v>
      </c>
      <c r="T296" s="35" t="str">
        <f t="shared" si="78"/>
        <v>106PM</v>
      </c>
      <c r="U296" s="35" t="str">
        <f t="shared" si="79"/>
        <v>106PMEW</v>
      </c>
      <c r="V296" s="301">
        <f t="shared" si="80"/>
        <v>23</v>
      </c>
      <c r="W296" s="293" t="str">
        <f t="shared" si="81"/>
        <v/>
      </c>
      <c r="X296" s="293" t="str">
        <f t="shared" si="82"/>
        <v/>
      </c>
      <c r="Y296" s="293" t="str">
        <f t="shared" si="83"/>
        <v/>
      </c>
      <c r="Z296" s="293" t="str">
        <f t="shared" si="84"/>
        <v/>
      </c>
      <c r="AA296" s="293">
        <f t="shared" si="70"/>
        <v>0</v>
      </c>
      <c r="AB296" s="293">
        <f t="shared" si="71"/>
        <v>1</v>
      </c>
      <c r="AC296" s="293">
        <f t="shared" si="72"/>
        <v>0</v>
      </c>
      <c r="AD296" s="293">
        <f t="shared" si="85"/>
        <v>0</v>
      </c>
      <c r="AE296" s="293">
        <f>IF(ISBLANK(T296),AE295,IF(COUNTIF(T$2:T296,T296)&gt;1,AE295,1+MAX(AE295,0)))</f>
        <v>9</v>
      </c>
      <c r="AI296" s="42" t="str">
        <f t="shared" si="73"/>
        <v/>
      </c>
      <c r="AJ296">
        <f>SUM(AG$2:AG296)</f>
        <v>2</v>
      </c>
      <c r="AK296">
        <f>COUNTA(AF$2:AF296)</f>
        <v>3</v>
      </c>
    </row>
    <row r="297" spans="1:37"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74"/>
        <v>5</v>
      </c>
      <c r="Q297" s="33" t="str">
        <f t="shared" si="75"/>
        <v/>
      </c>
      <c r="R297" s="33">
        <f t="shared" si="76"/>
        <v>14</v>
      </c>
      <c r="S297" s="33" t="str">
        <f t="shared" si="77"/>
        <v>106_14</v>
      </c>
      <c r="T297" s="35" t="str">
        <f t="shared" si="78"/>
        <v>106PM</v>
      </c>
      <c r="U297" s="35" t="str">
        <f t="shared" si="79"/>
        <v>106PMEW</v>
      </c>
      <c r="V297" s="301">
        <f t="shared" si="80"/>
        <v>24</v>
      </c>
      <c r="W297" s="293" t="str">
        <f t="shared" si="81"/>
        <v/>
      </c>
      <c r="X297" s="293" t="str">
        <f t="shared" si="82"/>
        <v/>
      </c>
      <c r="Y297" s="293" t="str">
        <f t="shared" si="83"/>
        <v/>
      </c>
      <c r="Z297" s="293" t="str">
        <f t="shared" si="84"/>
        <v/>
      </c>
      <c r="AA297" s="293">
        <f t="shared" si="70"/>
        <v>0</v>
      </c>
      <c r="AB297" s="293">
        <f t="shared" si="71"/>
        <v>0</v>
      </c>
      <c r="AC297" s="293">
        <f t="shared" si="72"/>
        <v>0</v>
      </c>
      <c r="AD297" s="293">
        <f t="shared" si="85"/>
        <v>0</v>
      </c>
      <c r="AE297" s="293">
        <f>IF(ISBLANK(T297),AE296,IF(COUNTIF(T$2:T297,T297)&gt;1,AE296,1+MAX(AE296,0)))</f>
        <v>9</v>
      </c>
      <c r="AI297" s="42" t="str">
        <f t="shared" si="73"/>
        <v/>
      </c>
      <c r="AJ297">
        <f>SUM(AG$2:AG297)</f>
        <v>2</v>
      </c>
      <c r="AK297">
        <f>COUNTA(AF$2:AF297)</f>
        <v>3</v>
      </c>
    </row>
    <row r="298" spans="1:37"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74"/>
        <v>5</v>
      </c>
      <c r="Q298" s="33" t="str">
        <f t="shared" si="75"/>
        <v/>
      </c>
      <c r="R298" s="33">
        <f t="shared" si="76"/>
        <v>15</v>
      </c>
      <c r="S298" s="33" t="str">
        <f t="shared" si="77"/>
        <v>106_15</v>
      </c>
      <c r="T298" s="35" t="str">
        <f t="shared" si="78"/>
        <v>106PM</v>
      </c>
      <c r="U298" s="35" t="str">
        <f t="shared" si="79"/>
        <v>106PMNS</v>
      </c>
      <c r="V298" s="301">
        <f t="shared" si="80"/>
        <v>25</v>
      </c>
      <c r="W298" s="293" t="str">
        <f t="shared" si="81"/>
        <v/>
      </c>
      <c r="X298" s="293" t="str">
        <f t="shared" si="82"/>
        <v/>
      </c>
      <c r="Y298" s="293" t="str">
        <f t="shared" si="83"/>
        <v/>
      </c>
      <c r="Z298" s="293" t="str">
        <f t="shared" si="84"/>
        <v/>
      </c>
      <c r="AA298" s="293">
        <f t="shared" si="70"/>
        <v>0</v>
      </c>
      <c r="AB298" s="293">
        <f t="shared" si="71"/>
        <v>0</v>
      </c>
      <c r="AC298" s="293">
        <f t="shared" si="72"/>
        <v>0</v>
      </c>
      <c r="AD298" s="293">
        <f t="shared" si="85"/>
        <v>0</v>
      </c>
      <c r="AE298" s="293">
        <f>IF(ISBLANK(T298),AE297,IF(COUNTIF(T$2:T298,T298)&gt;1,AE297,1+MAX(AE297,0)))</f>
        <v>9</v>
      </c>
      <c r="AI298" s="42" t="str">
        <f t="shared" si="73"/>
        <v/>
      </c>
      <c r="AJ298">
        <f>SUM(AG$2:AG298)</f>
        <v>2</v>
      </c>
      <c r="AK298">
        <f>COUNTA(AF$2:AF298)</f>
        <v>3</v>
      </c>
    </row>
    <row r="299" spans="1:37"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74"/>
        <v>5</v>
      </c>
      <c r="Q299" s="33" t="str">
        <f t="shared" si="75"/>
        <v/>
      </c>
      <c r="R299" s="33">
        <f t="shared" si="76"/>
        <v>15</v>
      </c>
      <c r="S299" s="33" t="str">
        <f t="shared" si="77"/>
        <v>106_15</v>
      </c>
      <c r="T299" s="35" t="str">
        <f t="shared" si="78"/>
        <v>106PM</v>
      </c>
      <c r="U299" s="35" t="str">
        <f t="shared" si="79"/>
        <v>106PMNS</v>
      </c>
      <c r="V299" s="301">
        <f t="shared" si="80"/>
        <v>26</v>
      </c>
      <c r="W299" s="293" t="str">
        <f t="shared" si="81"/>
        <v/>
      </c>
      <c r="X299" s="293" t="str">
        <f t="shared" si="82"/>
        <v/>
      </c>
      <c r="Y299" s="293" t="str">
        <f t="shared" si="83"/>
        <v/>
      </c>
      <c r="Z299" s="293" t="str">
        <f t="shared" si="84"/>
        <v/>
      </c>
      <c r="AA299" s="293">
        <f t="shared" si="70"/>
        <v>0</v>
      </c>
      <c r="AB299" s="293">
        <f t="shared" si="71"/>
        <v>0</v>
      </c>
      <c r="AC299" s="293">
        <f t="shared" si="72"/>
        <v>0</v>
      </c>
      <c r="AD299" s="293">
        <f t="shared" si="85"/>
        <v>0</v>
      </c>
      <c r="AE299" s="293">
        <f>IF(ISBLANK(T299),AE298,IF(COUNTIF(T$2:T299,T299)&gt;1,AE298,1+MAX(AE298,0)))</f>
        <v>9</v>
      </c>
      <c r="AI299" s="42" t="str">
        <f t="shared" si="73"/>
        <v/>
      </c>
      <c r="AJ299">
        <f>SUM(AG$2:AG299)</f>
        <v>2</v>
      </c>
      <c r="AK299">
        <f>COUNTA(AF$2:AF299)</f>
        <v>3</v>
      </c>
    </row>
    <row r="300" spans="1:37"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74"/>
        <v>5</v>
      </c>
      <c r="Q300" s="33" t="str">
        <f t="shared" si="75"/>
        <v/>
      </c>
      <c r="R300" s="33">
        <f t="shared" si="76"/>
        <v>15</v>
      </c>
      <c r="S300" s="33" t="str">
        <f t="shared" si="77"/>
        <v>106_15</v>
      </c>
      <c r="T300" s="35" t="str">
        <f t="shared" si="78"/>
        <v>106PM</v>
      </c>
      <c r="U300" s="35" t="str">
        <f t="shared" si="79"/>
        <v>106PMEW</v>
      </c>
      <c r="V300" s="301">
        <f t="shared" si="80"/>
        <v>27</v>
      </c>
      <c r="W300" s="293" t="str">
        <f t="shared" si="81"/>
        <v/>
      </c>
      <c r="X300" s="293" t="str">
        <f t="shared" si="82"/>
        <v/>
      </c>
      <c r="Y300" s="293" t="str">
        <f t="shared" si="83"/>
        <v/>
      </c>
      <c r="Z300" s="293" t="str">
        <f t="shared" si="84"/>
        <v/>
      </c>
      <c r="AA300" s="293">
        <f t="shared" si="70"/>
        <v>0</v>
      </c>
      <c r="AB300" s="293">
        <f t="shared" si="71"/>
        <v>1</v>
      </c>
      <c r="AC300" s="293">
        <f t="shared" si="72"/>
        <v>0</v>
      </c>
      <c r="AD300" s="293">
        <f t="shared" si="85"/>
        <v>0</v>
      </c>
      <c r="AE300" s="293">
        <f>IF(ISBLANK(T300),AE299,IF(COUNTIF(T$2:T300,T300)&gt;1,AE299,1+MAX(AE299,0)))</f>
        <v>9</v>
      </c>
      <c r="AI300" s="42" t="str">
        <f t="shared" si="73"/>
        <v/>
      </c>
      <c r="AJ300">
        <f>SUM(AG$2:AG300)</f>
        <v>2</v>
      </c>
      <c r="AK300">
        <f>COUNTA(AF$2:AF300)</f>
        <v>3</v>
      </c>
    </row>
    <row r="301" spans="1:37"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74"/>
        <v>5</v>
      </c>
      <c r="Q301" s="33" t="str">
        <f t="shared" si="75"/>
        <v/>
      </c>
      <c r="R301" s="33">
        <f t="shared" si="76"/>
        <v>15</v>
      </c>
      <c r="S301" s="33" t="str">
        <f t="shared" si="77"/>
        <v>106_15</v>
      </c>
      <c r="T301" s="35" t="str">
        <f t="shared" si="78"/>
        <v>106PM</v>
      </c>
      <c r="U301" s="35" t="str">
        <f t="shared" si="79"/>
        <v>106PMEW</v>
      </c>
      <c r="V301" s="301">
        <f t="shared" si="80"/>
        <v>28</v>
      </c>
      <c r="W301" s="293" t="str">
        <f t="shared" si="81"/>
        <v/>
      </c>
      <c r="X301" s="293" t="str">
        <f t="shared" si="82"/>
        <v/>
      </c>
      <c r="Y301" s="293" t="str">
        <f t="shared" si="83"/>
        <v/>
      </c>
      <c r="Z301" s="293" t="str">
        <f t="shared" si="84"/>
        <v/>
      </c>
      <c r="AA301" s="293">
        <f t="shared" si="70"/>
        <v>0</v>
      </c>
      <c r="AB301" s="293">
        <f t="shared" si="71"/>
        <v>0</v>
      </c>
      <c r="AC301" s="293">
        <f t="shared" si="72"/>
        <v>0</v>
      </c>
      <c r="AD301" s="293">
        <f t="shared" si="85"/>
        <v>0</v>
      </c>
      <c r="AE301" s="293">
        <f>IF(ISBLANK(T301),AE300,IF(COUNTIF(T$2:T301,T301)&gt;1,AE300,1+MAX(AE300,0)))</f>
        <v>9</v>
      </c>
      <c r="AI301" s="42" t="str">
        <f t="shared" si="73"/>
        <v/>
      </c>
      <c r="AJ301">
        <f>SUM(AG$2:AG301)</f>
        <v>2</v>
      </c>
      <c r="AK301">
        <f>COUNTA(AF$2:AF301)</f>
        <v>3</v>
      </c>
    </row>
    <row r="302" spans="1:37"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74"/>
        <v>5</v>
      </c>
      <c r="Q302" s="33" t="str">
        <f t="shared" si="75"/>
        <v/>
      </c>
      <c r="R302" s="33">
        <f t="shared" si="76"/>
        <v>16</v>
      </c>
      <c r="S302" s="33" t="str">
        <f t="shared" si="77"/>
        <v>106_16</v>
      </c>
      <c r="T302" s="35" t="str">
        <f t="shared" si="78"/>
        <v>106PM</v>
      </c>
      <c r="U302" s="35" t="str">
        <f t="shared" si="79"/>
        <v>106PMNS</v>
      </c>
      <c r="V302" s="301">
        <f t="shared" si="80"/>
        <v>29</v>
      </c>
      <c r="W302" s="293" t="str">
        <f t="shared" si="81"/>
        <v/>
      </c>
      <c r="X302" s="293" t="str">
        <f t="shared" si="82"/>
        <v/>
      </c>
      <c r="Y302" s="293" t="str">
        <f t="shared" si="83"/>
        <v/>
      </c>
      <c r="Z302" s="293" t="str">
        <f t="shared" si="84"/>
        <v/>
      </c>
      <c r="AA302" s="293">
        <f t="shared" si="70"/>
        <v>0</v>
      </c>
      <c r="AB302" s="293">
        <f t="shared" si="71"/>
        <v>0</v>
      </c>
      <c r="AC302" s="293">
        <f t="shared" si="72"/>
        <v>0</v>
      </c>
      <c r="AD302" s="293">
        <f t="shared" si="85"/>
        <v>0</v>
      </c>
      <c r="AE302" s="293">
        <f>IF(ISBLANK(T302),AE301,IF(COUNTIF(T$2:T302,T302)&gt;1,AE301,1+MAX(AE301,0)))</f>
        <v>9</v>
      </c>
      <c r="AI302" s="42" t="str">
        <f t="shared" si="73"/>
        <v/>
      </c>
      <c r="AJ302">
        <f>SUM(AG$2:AG302)</f>
        <v>2</v>
      </c>
      <c r="AK302">
        <f>COUNTA(AF$2:AF302)</f>
        <v>3</v>
      </c>
    </row>
    <row r="303" spans="1:37"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74"/>
        <v>5</v>
      </c>
      <c r="Q303" s="33" t="str">
        <f t="shared" si="75"/>
        <v/>
      </c>
      <c r="R303" s="33">
        <f t="shared" si="76"/>
        <v>16</v>
      </c>
      <c r="S303" s="33" t="str">
        <f t="shared" si="77"/>
        <v>106_16</v>
      </c>
      <c r="T303" s="35" t="str">
        <f t="shared" si="78"/>
        <v>106PM</v>
      </c>
      <c r="U303" s="35" t="str">
        <f t="shared" si="79"/>
        <v>106PMNS</v>
      </c>
      <c r="V303" s="301">
        <f t="shared" si="80"/>
        <v>30</v>
      </c>
      <c r="W303" s="293" t="str">
        <f t="shared" si="81"/>
        <v/>
      </c>
      <c r="X303" s="293" t="str">
        <f t="shared" si="82"/>
        <v/>
      </c>
      <c r="Y303" s="293" t="str">
        <f t="shared" si="83"/>
        <v/>
      </c>
      <c r="Z303" s="293" t="str">
        <f t="shared" si="84"/>
        <v/>
      </c>
      <c r="AA303" s="293">
        <f t="shared" si="70"/>
        <v>0</v>
      </c>
      <c r="AB303" s="293">
        <f t="shared" si="71"/>
        <v>0</v>
      </c>
      <c r="AC303" s="293">
        <f t="shared" si="72"/>
        <v>0</v>
      </c>
      <c r="AD303" s="293">
        <f t="shared" si="85"/>
        <v>0</v>
      </c>
      <c r="AE303" s="293">
        <f>IF(ISBLANK(T303),AE302,IF(COUNTIF(T$2:T303,T303)&gt;1,AE302,1+MAX(AE302,0)))</f>
        <v>9</v>
      </c>
      <c r="AI303" s="42" t="str">
        <f t="shared" si="73"/>
        <v/>
      </c>
      <c r="AJ303">
        <f>SUM(AG$2:AG303)</f>
        <v>2</v>
      </c>
      <c r="AK303">
        <f>COUNTA(AF$2:AF303)</f>
        <v>3</v>
      </c>
    </row>
    <row r="304" spans="1:37"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74"/>
        <v>5</v>
      </c>
      <c r="Q304" s="33" t="str">
        <f t="shared" si="75"/>
        <v/>
      </c>
      <c r="R304" s="33">
        <f t="shared" si="76"/>
        <v>16</v>
      </c>
      <c r="S304" s="33" t="str">
        <f t="shared" si="77"/>
        <v>106_16</v>
      </c>
      <c r="T304" s="35" t="str">
        <f t="shared" si="78"/>
        <v>106PM</v>
      </c>
      <c r="U304" s="35" t="str">
        <f t="shared" si="79"/>
        <v>106PMEW</v>
      </c>
      <c r="V304" s="301">
        <f t="shared" si="80"/>
        <v>31</v>
      </c>
      <c r="W304" s="293" t="str">
        <f t="shared" si="81"/>
        <v/>
      </c>
      <c r="X304" s="293" t="str">
        <f t="shared" si="82"/>
        <v/>
      </c>
      <c r="Y304" s="293" t="str">
        <f t="shared" si="83"/>
        <v/>
      </c>
      <c r="Z304" s="293" t="str">
        <f t="shared" si="84"/>
        <v/>
      </c>
      <c r="AA304" s="293">
        <f t="shared" si="70"/>
        <v>0</v>
      </c>
      <c r="AB304" s="293">
        <f t="shared" si="71"/>
        <v>1</v>
      </c>
      <c r="AC304" s="293">
        <f t="shared" si="72"/>
        <v>0</v>
      </c>
      <c r="AD304" s="293">
        <f t="shared" si="85"/>
        <v>0</v>
      </c>
      <c r="AE304" s="293">
        <f>IF(ISBLANK(T304),AE303,IF(COUNTIF(T$2:T304,T304)&gt;1,AE303,1+MAX(AE303,0)))</f>
        <v>9</v>
      </c>
      <c r="AI304" s="42" t="str">
        <f t="shared" si="73"/>
        <v/>
      </c>
      <c r="AJ304">
        <f>SUM(AG$2:AG304)</f>
        <v>2</v>
      </c>
      <c r="AK304">
        <f>COUNTA(AF$2:AF304)</f>
        <v>3</v>
      </c>
    </row>
    <row r="305" spans="1:37"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74"/>
        <v>5</v>
      </c>
      <c r="Q305" s="33" t="str">
        <f t="shared" si="75"/>
        <v/>
      </c>
      <c r="R305" s="33">
        <f t="shared" si="76"/>
        <v>16</v>
      </c>
      <c r="S305" s="33" t="str">
        <f t="shared" si="77"/>
        <v>106_16</v>
      </c>
      <c r="T305" s="35" t="str">
        <f t="shared" si="78"/>
        <v>106PM</v>
      </c>
      <c r="U305" s="35" t="str">
        <f t="shared" si="79"/>
        <v>106PMEW</v>
      </c>
      <c r="V305" s="301">
        <f t="shared" si="80"/>
        <v>32</v>
      </c>
      <c r="W305" s="293" t="str">
        <f t="shared" si="81"/>
        <v/>
      </c>
      <c r="X305" s="293" t="str">
        <f t="shared" si="82"/>
        <v/>
      </c>
      <c r="Y305" s="293" t="str">
        <f t="shared" si="83"/>
        <v/>
      </c>
      <c r="Z305" s="293" t="str">
        <f t="shared" si="84"/>
        <v/>
      </c>
      <c r="AA305" s="293">
        <f t="shared" si="70"/>
        <v>0</v>
      </c>
      <c r="AB305" s="293">
        <f t="shared" si="71"/>
        <v>0</v>
      </c>
      <c r="AC305" s="293">
        <f t="shared" si="72"/>
        <v>0</v>
      </c>
      <c r="AD305" s="293">
        <f t="shared" si="85"/>
        <v>0</v>
      </c>
      <c r="AE305" s="293">
        <f>IF(ISBLANK(T305),AE304,IF(COUNTIF(T$2:T305,T305)&gt;1,AE304,1+MAX(AE304,0)))</f>
        <v>9</v>
      </c>
      <c r="AI305" s="42" t="str">
        <f t="shared" si="73"/>
        <v/>
      </c>
      <c r="AJ305">
        <f>SUM(AG$2:AG305)</f>
        <v>2</v>
      </c>
      <c r="AK305">
        <f>COUNTA(AF$2:AF305)</f>
        <v>3</v>
      </c>
    </row>
    <row r="306" spans="1:37"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74"/>
        <v>5</v>
      </c>
      <c r="Q306" s="33" t="str">
        <f t="shared" si="75"/>
        <v/>
      </c>
      <c r="R306" s="33">
        <f t="shared" si="76"/>
        <v>9</v>
      </c>
      <c r="S306" s="33" t="str">
        <f t="shared" si="77"/>
        <v>106_9</v>
      </c>
      <c r="T306" s="35" t="str">
        <f t="shared" si="78"/>
        <v>106PM</v>
      </c>
      <c r="U306" s="35" t="str">
        <f t="shared" si="79"/>
        <v>106PMNS</v>
      </c>
      <c r="V306" s="301">
        <f t="shared" si="80"/>
        <v>1</v>
      </c>
      <c r="W306" s="293" t="str">
        <f t="shared" si="81"/>
        <v/>
      </c>
      <c r="X306" s="293" t="str">
        <f t="shared" si="82"/>
        <v/>
      </c>
      <c r="Y306" s="293" t="str">
        <f t="shared" si="83"/>
        <v/>
      </c>
      <c r="Z306" s="293" t="str">
        <f t="shared" si="84"/>
        <v/>
      </c>
      <c r="AA306" s="293">
        <f t="shared" si="70"/>
        <v>0</v>
      </c>
      <c r="AB306" s="293">
        <f t="shared" si="71"/>
        <v>0</v>
      </c>
      <c r="AC306" s="293">
        <f t="shared" si="72"/>
        <v>0</v>
      </c>
      <c r="AD306" s="293">
        <f t="shared" si="85"/>
        <v>0</v>
      </c>
      <c r="AE306" s="293">
        <f>IF(ISBLANK(T306),AE305,IF(COUNTIF(T$2:T306,T306)&gt;1,AE305,1+MAX(AE305,0)))</f>
        <v>9</v>
      </c>
      <c r="AI306" s="42" t="str">
        <f t="shared" si="73"/>
        <v/>
      </c>
      <c r="AJ306">
        <f>SUM(AG$2:AG306)</f>
        <v>2</v>
      </c>
      <c r="AK306">
        <f>COUNTA(AF$2:AF306)</f>
        <v>3</v>
      </c>
    </row>
    <row r="307" spans="1:37"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74"/>
        <v>5</v>
      </c>
      <c r="Q307" s="33" t="str">
        <f t="shared" si="75"/>
        <v/>
      </c>
      <c r="R307" s="33">
        <f t="shared" si="76"/>
        <v>9</v>
      </c>
      <c r="S307" s="33" t="str">
        <f t="shared" si="77"/>
        <v>106_9</v>
      </c>
      <c r="T307" s="35" t="str">
        <f t="shared" si="78"/>
        <v>106PM</v>
      </c>
      <c r="U307" s="35" t="str">
        <f t="shared" si="79"/>
        <v>106PMNS</v>
      </c>
      <c r="V307" s="301">
        <f t="shared" si="80"/>
        <v>2</v>
      </c>
      <c r="W307" s="293" t="str">
        <f t="shared" si="81"/>
        <v/>
      </c>
      <c r="X307" s="293" t="str">
        <f t="shared" si="82"/>
        <v/>
      </c>
      <c r="Y307" s="293" t="str">
        <f t="shared" si="83"/>
        <v/>
      </c>
      <c r="Z307" s="293" t="str">
        <f t="shared" si="84"/>
        <v/>
      </c>
      <c r="AA307" s="293">
        <f t="shared" si="70"/>
        <v>0</v>
      </c>
      <c r="AB307" s="293">
        <f t="shared" si="71"/>
        <v>0</v>
      </c>
      <c r="AC307" s="293">
        <f t="shared" si="72"/>
        <v>0</v>
      </c>
      <c r="AD307" s="293">
        <f t="shared" si="85"/>
        <v>0</v>
      </c>
      <c r="AE307" s="293">
        <f>IF(ISBLANK(T307),AE306,IF(COUNTIF(T$2:T307,T307)&gt;1,AE306,1+MAX(AE306,0)))</f>
        <v>9</v>
      </c>
      <c r="AI307" s="42" t="str">
        <f t="shared" si="73"/>
        <v/>
      </c>
      <c r="AJ307">
        <f>SUM(AG$2:AG307)</f>
        <v>2</v>
      </c>
      <c r="AK307">
        <f>COUNTA(AF$2:AF307)</f>
        <v>3</v>
      </c>
    </row>
    <row r="308" spans="1:37"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74"/>
        <v>5</v>
      </c>
      <c r="Q308" s="33" t="str">
        <f t="shared" si="75"/>
        <v/>
      </c>
      <c r="R308" s="33">
        <f t="shared" si="76"/>
        <v>9</v>
      </c>
      <c r="S308" s="33" t="str">
        <f t="shared" si="77"/>
        <v>106_9</v>
      </c>
      <c r="T308" s="35" t="str">
        <f t="shared" si="78"/>
        <v>106PM</v>
      </c>
      <c r="U308" s="35" t="str">
        <f t="shared" si="79"/>
        <v>106PMEW</v>
      </c>
      <c r="V308" s="301">
        <f t="shared" si="80"/>
        <v>3</v>
      </c>
      <c r="W308" s="293" t="str">
        <f t="shared" si="81"/>
        <v/>
      </c>
      <c r="X308" s="293" t="str">
        <f t="shared" si="82"/>
        <v/>
      </c>
      <c r="Y308" s="293" t="str">
        <f t="shared" si="83"/>
        <v/>
      </c>
      <c r="Z308" s="293" t="str">
        <f t="shared" si="84"/>
        <v/>
      </c>
      <c r="AA308" s="293">
        <f t="shared" si="70"/>
        <v>0</v>
      </c>
      <c r="AB308" s="293">
        <f t="shared" si="71"/>
        <v>1</v>
      </c>
      <c r="AC308" s="293">
        <f t="shared" si="72"/>
        <v>0</v>
      </c>
      <c r="AD308" s="293">
        <f t="shared" si="85"/>
        <v>0</v>
      </c>
      <c r="AE308" s="293">
        <f>IF(ISBLANK(T308),AE307,IF(COUNTIF(T$2:T308,T308)&gt;1,AE307,1+MAX(AE307,0)))</f>
        <v>9</v>
      </c>
      <c r="AI308" s="42" t="str">
        <f t="shared" si="73"/>
        <v/>
      </c>
      <c r="AJ308">
        <f>SUM(AG$2:AG308)</f>
        <v>2</v>
      </c>
      <c r="AK308">
        <f>COUNTA(AF$2:AF308)</f>
        <v>3</v>
      </c>
    </row>
    <row r="309" spans="1:37"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74"/>
        <v>5</v>
      </c>
      <c r="Q309" s="33" t="str">
        <f t="shared" si="75"/>
        <v/>
      </c>
      <c r="R309" s="33">
        <f t="shared" si="76"/>
        <v>9</v>
      </c>
      <c r="S309" s="33" t="str">
        <f t="shared" si="77"/>
        <v>106_9</v>
      </c>
      <c r="T309" s="35" t="str">
        <f t="shared" si="78"/>
        <v>106PM</v>
      </c>
      <c r="U309" s="35" t="str">
        <f t="shared" si="79"/>
        <v>106PMEW</v>
      </c>
      <c r="V309" s="301">
        <f t="shared" si="80"/>
        <v>4</v>
      </c>
      <c r="W309" s="293" t="str">
        <f t="shared" si="81"/>
        <v/>
      </c>
      <c r="X309" s="293" t="str">
        <f t="shared" si="82"/>
        <v/>
      </c>
      <c r="Y309" s="293" t="str">
        <f t="shared" si="83"/>
        <v/>
      </c>
      <c r="Z309" s="293" t="str">
        <f t="shared" si="84"/>
        <v/>
      </c>
      <c r="AA309" s="293">
        <f t="shared" si="70"/>
        <v>0</v>
      </c>
      <c r="AB309" s="293">
        <f t="shared" si="71"/>
        <v>0</v>
      </c>
      <c r="AC309" s="293">
        <f t="shared" si="72"/>
        <v>0</v>
      </c>
      <c r="AD309" s="293">
        <f t="shared" si="85"/>
        <v>0</v>
      </c>
      <c r="AE309" s="293">
        <f>IF(ISBLANK(T309),AE308,IF(COUNTIF(T$2:T309,T309)&gt;1,AE308,1+MAX(AE308,0)))</f>
        <v>9</v>
      </c>
      <c r="AI309" s="42" t="str">
        <f t="shared" si="73"/>
        <v/>
      </c>
      <c r="AJ309">
        <f>SUM(AG$2:AG309)</f>
        <v>2</v>
      </c>
      <c r="AK309">
        <f>COUNTA(AF$2:AF309)</f>
        <v>3</v>
      </c>
    </row>
    <row r="310" spans="1:37"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74"/>
        <v>5</v>
      </c>
      <c r="Q310" s="33" t="str">
        <f t="shared" si="75"/>
        <v/>
      </c>
      <c r="R310" s="33">
        <f t="shared" si="76"/>
        <v>10</v>
      </c>
      <c r="S310" s="33" t="str">
        <f t="shared" si="77"/>
        <v>106_10</v>
      </c>
      <c r="T310" s="35" t="str">
        <f t="shared" si="78"/>
        <v>106PM</v>
      </c>
      <c r="U310" s="35" t="str">
        <f t="shared" si="79"/>
        <v>106PMNS</v>
      </c>
      <c r="V310" s="301">
        <f t="shared" si="80"/>
        <v>5</v>
      </c>
      <c r="W310" s="293" t="str">
        <f t="shared" si="81"/>
        <v/>
      </c>
      <c r="X310" s="293" t="str">
        <f t="shared" si="82"/>
        <v/>
      </c>
      <c r="Y310" s="293" t="str">
        <f t="shared" si="83"/>
        <v/>
      </c>
      <c r="Z310" s="293" t="str">
        <f t="shared" si="84"/>
        <v/>
      </c>
      <c r="AA310" s="293">
        <f t="shared" si="70"/>
        <v>0</v>
      </c>
      <c r="AB310" s="293">
        <f t="shared" si="71"/>
        <v>0</v>
      </c>
      <c r="AC310" s="293">
        <f t="shared" si="72"/>
        <v>0</v>
      </c>
      <c r="AD310" s="293">
        <f t="shared" si="85"/>
        <v>0</v>
      </c>
      <c r="AE310" s="293">
        <f>IF(ISBLANK(T310),AE309,IF(COUNTIF(T$2:T310,T310)&gt;1,AE309,1+MAX(AE309,0)))</f>
        <v>9</v>
      </c>
      <c r="AI310" s="42" t="str">
        <f t="shared" si="73"/>
        <v/>
      </c>
      <c r="AJ310">
        <f>SUM(AG$2:AG310)</f>
        <v>2</v>
      </c>
      <c r="AK310">
        <f>COUNTA(AF$2:AF310)</f>
        <v>3</v>
      </c>
    </row>
    <row r="311" spans="1:37"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74"/>
        <v>5</v>
      </c>
      <c r="Q311" s="33" t="str">
        <f t="shared" si="75"/>
        <v/>
      </c>
      <c r="R311" s="33">
        <f t="shared" si="76"/>
        <v>10</v>
      </c>
      <c r="S311" s="33" t="str">
        <f t="shared" si="77"/>
        <v>106_10</v>
      </c>
      <c r="T311" s="35" t="str">
        <f t="shared" si="78"/>
        <v>106PM</v>
      </c>
      <c r="U311" s="35" t="str">
        <f t="shared" si="79"/>
        <v>106PMNS</v>
      </c>
      <c r="V311" s="301">
        <f t="shared" si="80"/>
        <v>6</v>
      </c>
      <c r="W311" s="293" t="str">
        <f t="shared" si="81"/>
        <v/>
      </c>
      <c r="X311" s="293" t="str">
        <f t="shared" si="82"/>
        <v/>
      </c>
      <c r="Y311" s="293" t="str">
        <f t="shared" si="83"/>
        <v/>
      </c>
      <c r="Z311" s="293" t="str">
        <f t="shared" si="84"/>
        <v/>
      </c>
      <c r="AA311" s="293">
        <f t="shared" si="70"/>
        <v>0</v>
      </c>
      <c r="AB311" s="293">
        <f t="shared" si="71"/>
        <v>0</v>
      </c>
      <c r="AC311" s="293">
        <f t="shared" si="72"/>
        <v>0</v>
      </c>
      <c r="AD311" s="293">
        <f t="shared" si="85"/>
        <v>0</v>
      </c>
      <c r="AE311" s="293">
        <f>IF(ISBLANK(T311),AE310,IF(COUNTIF(T$2:T311,T311)&gt;1,AE310,1+MAX(AE310,0)))</f>
        <v>9</v>
      </c>
      <c r="AI311" s="42" t="str">
        <f t="shared" si="73"/>
        <v/>
      </c>
      <c r="AJ311">
        <f>SUM(AG$2:AG311)</f>
        <v>2</v>
      </c>
      <c r="AK311">
        <f>COUNTA(AF$2:AF311)</f>
        <v>3</v>
      </c>
    </row>
    <row r="312" spans="1:37"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74"/>
        <v>5</v>
      </c>
      <c r="Q312" s="33" t="str">
        <f t="shared" si="75"/>
        <v/>
      </c>
      <c r="R312" s="33">
        <f t="shared" si="76"/>
        <v>10</v>
      </c>
      <c r="S312" s="33" t="str">
        <f t="shared" si="77"/>
        <v>106_10</v>
      </c>
      <c r="T312" s="35" t="str">
        <f t="shared" si="78"/>
        <v>106PM</v>
      </c>
      <c r="U312" s="35" t="str">
        <f t="shared" si="79"/>
        <v>106PMEW</v>
      </c>
      <c r="V312" s="301">
        <f t="shared" si="80"/>
        <v>7</v>
      </c>
      <c r="W312" s="293" t="str">
        <f t="shared" si="81"/>
        <v/>
      </c>
      <c r="X312" s="293" t="str">
        <f t="shared" si="82"/>
        <v/>
      </c>
      <c r="Y312" s="293" t="str">
        <f t="shared" si="83"/>
        <v/>
      </c>
      <c r="Z312" s="293" t="str">
        <f t="shared" si="84"/>
        <v/>
      </c>
      <c r="AA312" s="293">
        <f t="shared" si="70"/>
        <v>0</v>
      </c>
      <c r="AB312" s="293">
        <f t="shared" si="71"/>
        <v>1</v>
      </c>
      <c r="AC312" s="293">
        <f t="shared" si="72"/>
        <v>0</v>
      </c>
      <c r="AD312" s="293">
        <f t="shared" si="85"/>
        <v>0</v>
      </c>
      <c r="AE312" s="293">
        <f>IF(ISBLANK(T312),AE311,IF(COUNTIF(T$2:T312,T312)&gt;1,AE311,1+MAX(AE311,0)))</f>
        <v>9</v>
      </c>
      <c r="AI312" s="42" t="str">
        <f t="shared" si="73"/>
        <v/>
      </c>
      <c r="AJ312">
        <f>SUM(AG$2:AG312)</f>
        <v>2</v>
      </c>
      <c r="AK312">
        <f>COUNTA(AF$2:AF312)</f>
        <v>3</v>
      </c>
    </row>
    <row r="313" spans="1:37"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74"/>
        <v>5</v>
      </c>
      <c r="Q313" s="33" t="str">
        <f t="shared" si="75"/>
        <v/>
      </c>
      <c r="R313" s="33">
        <f t="shared" si="76"/>
        <v>10</v>
      </c>
      <c r="S313" s="33" t="str">
        <f t="shared" si="77"/>
        <v>106_10</v>
      </c>
      <c r="T313" s="35" t="str">
        <f t="shared" si="78"/>
        <v>106PM</v>
      </c>
      <c r="U313" s="35" t="str">
        <f t="shared" si="79"/>
        <v>106PMEW</v>
      </c>
      <c r="V313" s="301">
        <f t="shared" si="80"/>
        <v>8</v>
      </c>
      <c r="W313" s="293" t="str">
        <f t="shared" si="81"/>
        <v/>
      </c>
      <c r="X313" s="293" t="str">
        <f t="shared" si="82"/>
        <v/>
      </c>
      <c r="Y313" s="293" t="str">
        <f t="shared" si="83"/>
        <v/>
      </c>
      <c r="Z313" s="293" t="str">
        <f t="shared" si="84"/>
        <v/>
      </c>
      <c r="AA313" s="293">
        <f t="shared" si="70"/>
        <v>0</v>
      </c>
      <c r="AB313" s="293">
        <f t="shared" si="71"/>
        <v>0</v>
      </c>
      <c r="AC313" s="293">
        <f t="shared" si="72"/>
        <v>0</v>
      </c>
      <c r="AD313" s="293">
        <f t="shared" si="85"/>
        <v>0</v>
      </c>
      <c r="AE313" s="293">
        <f>IF(ISBLANK(T313),AE312,IF(COUNTIF(T$2:T313,T313)&gt;1,AE312,1+MAX(AE312,0)))</f>
        <v>9</v>
      </c>
      <c r="AI313" s="42" t="str">
        <f t="shared" si="73"/>
        <v/>
      </c>
      <c r="AJ313">
        <f>SUM(AG$2:AG313)</f>
        <v>2</v>
      </c>
      <c r="AK313">
        <f>COUNTA(AF$2:AF313)</f>
        <v>3</v>
      </c>
    </row>
    <row r="314" spans="1:37"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74"/>
        <v>5</v>
      </c>
      <c r="Q314" s="33" t="str">
        <f t="shared" si="75"/>
        <v/>
      </c>
      <c r="R314" s="33">
        <f t="shared" si="76"/>
        <v>11</v>
      </c>
      <c r="S314" s="33" t="str">
        <f t="shared" si="77"/>
        <v>106_11</v>
      </c>
      <c r="T314" s="35" t="str">
        <f t="shared" si="78"/>
        <v>106PM</v>
      </c>
      <c r="U314" s="35" t="str">
        <f t="shared" si="79"/>
        <v>106PMNS</v>
      </c>
      <c r="V314" s="301">
        <f t="shared" si="80"/>
        <v>9</v>
      </c>
      <c r="W314" s="293" t="str">
        <f t="shared" si="81"/>
        <v/>
      </c>
      <c r="X314" s="293" t="str">
        <f t="shared" si="82"/>
        <v/>
      </c>
      <c r="Y314" s="293" t="str">
        <f t="shared" si="83"/>
        <v/>
      </c>
      <c r="Z314" s="293" t="str">
        <f t="shared" si="84"/>
        <v/>
      </c>
      <c r="AA314" s="293">
        <f t="shared" si="70"/>
        <v>0</v>
      </c>
      <c r="AB314" s="293">
        <f t="shared" si="71"/>
        <v>0</v>
      </c>
      <c r="AC314" s="293">
        <f t="shared" si="72"/>
        <v>0</v>
      </c>
      <c r="AD314" s="293">
        <f t="shared" si="85"/>
        <v>0</v>
      </c>
      <c r="AE314" s="293">
        <f>IF(ISBLANK(T314),AE313,IF(COUNTIF(T$2:T314,T314)&gt;1,AE313,1+MAX(AE313,0)))</f>
        <v>9</v>
      </c>
      <c r="AI314" s="42" t="str">
        <f t="shared" si="73"/>
        <v/>
      </c>
      <c r="AJ314">
        <f>SUM(AG$2:AG314)</f>
        <v>2</v>
      </c>
      <c r="AK314">
        <f>COUNTA(AF$2:AF314)</f>
        <v>3</v>
      </c>
    </row>
    <row r="315" spans="1:37"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74"/>
        <v>5</v>
      </c>
      <c r="Q315" s="33" t="str">
        <f t="shared" si="75"/>
        <v/>
      </c>
      <c r="R315" s="33">
        <f t="shared" si="76"/>
        <v>11</v>
      </c>
      <c r="S315" s="33" t="str">
        <f t="shared" si="77"/>
        <v>106_11</v>
      </c>
      <c r="T315" s="35" t="str">
        <f t="shared" si="78"/>
        <v>106PM</v>
      </c>
      <c r="U315" s="35" t="str">
        <f t="shared" si="79"/>
        <v>106PMNS</v>
      </c>
      <c r="V315" s="301">
        <f t="shared" si="80"/>
        <v>10</v>
      </c>
      <c r="W315" s="293" t="str">
        <f t="shared" si="81"/>
        <v/>
      </c>
      <c r="X315" s="293" t="str">
        <f t="shared" si="82"/>
        <v/>
      </c>
      <c r="Y315" s="293" t="str">
        <f t="shared" si="83"/>
        <v/>
      </c>
      <c r="Z315" s="293" t="str">
        <f t="shared" si="84"/>
        <v/>
      </c>
      <c r="AA315" s="293">
        <f t="shared" si="70"/>
        <v>0</v>
      </c>
      <c r="AB315" s="293">
        <f t="shared" si="71"/>
        <v>0</v>
      </c>
      <c r="AC315" s="293">
        <f t="shared" si="72"/>
        <v>0</v>
      </c>
      <c r="AD315" s="293">
        <f t="shared" si="85"/>
        <v>0</v>
      </c>
      <c r="AE315" s="293">
        <f>IF(ISBLANK(T315),AE314,IF(COUNTIF(T$2:T315,T315)&gt;1,AE314,1+MAX(AE314,0)))</f>
        <v>9</v>
      </c>
      <c r="AI315" s="42" t="str">
        <f t="shared" si="73"/>
        <v/>
      </c>
      <c r="AJ315">
        <f>SUM(AG$2:AG315)</f>
        <v>2</v>
      </c>
      <c r="AK315">
        <f>COUNTA(AF$2:AF315)</f>
        <v>3</v>
      </c>
    </row>
    <row r="316" spans="1:37"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74"/>
        <v>5</v>
      </c>
      <c r="Q316" s="33" t="str">
        <f t="shared" si="75"/>
        <v/>
      </c>
      <c r="R316" s="33">
        <f t="shared" si="76"/>
        <v>11</v>
      </c>
      <c r="S316" s="33" t="str">
        <f t="shared" si="77"/>
        <v>106_11</v>
      </c>
      <c r="T316" s="35" t="str">
        <f t="shared" si="78"/>
        <v>106PM</v>
      </c>
      <c r="U316" s="35" t="str">
        <f t="shared" si="79"/>
        <v>106PMEW</v>
      </c>
      <c r="V316" s="301">
        <f t="shared" si="80"/>
        <v>11</v>
      </c>
      <c r="W316" s="293" t="str">
        <f t="shared" si="81"/>
        <v/>
      </c>
      <c r="X316" s="293" t="str">
        <f t="shared" si="82"/>
        <v/>
      </c>
      <c r="Y316" s="293" t="str">
        <f t="shared" si="83"/>
        <v/>
      </c>
      <c r="Z316" s="293" t="str">
        <f t="shared" si="84"/>
        <v/>
      </c>
      <c r="AA316" s="293">
        <f t="shared" si="70"/>
        <v>0</v>
      </c>
      <c r="AB316" s="293">
        <f t="shared" si="71"/>
        <v>1</v>
      </c>
      <c r="AC316" s="293">
        <f t="shared" si="72"/>
        <v>0</v>
      </c>
      <c r="AD316" s="293">
        <f t="shared" si="85"/>
        <v>0</v>
      </c>
      <c r="AE316" s="293">
        <f>IF(ISBLANK(T316),AE315,IF(COUNTIF(T$2:T316,T316)&gt;1,AE315,1+MAX(AE315,0)))</f>
        <v>9</v>
      </c>
      <c r="AI316" s="42" t="str">
        <f t="shared" si="73"/>
        <v/>
      </c>
      <c r="AJ316">
        <f>SUM(AG$2:AG316)</f>
        <v>2</v>
      </c>
      <c r="AK316">
        <f>COUNTA(AF$2:AF316)</f>
        <v>3</v>
      </c>
    </row>
    <row r="317" spans="1:37"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74"/>
        <v>5</v>
      </c>
      <c r="Q317" s="33" t="str">
        <f t="shared" si="75"/>
        <v/>
      </c>
      <c r="R317" s="33">
        <f t="shared" si="76"/>
        <v>11</v>
      </c>
      <c r="S317" s="33" t="str">
        <f t="shared" si="77"/>
        <v>106_11</v>
      </c>
      <c r="T317" s="35" t="str">
        <f t="shared" si="78"/>
        <v>106PM</v>
      </c>
      <c r="U317" s="35" t="str">
        <f t="shared" si="79"/>
        <v>106PMEW</v>
      </c>
      <c r="V317" s="301">
        <f t="shared" si="80"/>
        <v>12</v>
      </c>
      <c r="W317" s="293" t="str">
        <f t="shared" si="81"/>
        <v/>
      </c>
      <c r="X317" s="293" t="str">
        <f t="shared" si="82"/>
        <v/>
      </c>
      <c r="Y317" s="293" t="str">
        <f t="shared" si="83"/>
        <v/>
      </c>
      <c r="Z317" s="293" t="str">
        <f t="shared" si="84"/>
        <v/>
      </c>
      <c r="AA317" s="293">
        <f t="shared" si="70"/>
        <v>0</v>
      </c>
      <c r="AB317" s="293">
        <f t="shared" si="71"/>
        <v>0</v>
      </c>
      <c r="AC317" s="293">
        <f t="shared" si="72"/>
        <v>0</v>
      </c>
      <c r="AD317" s="293">
        <f t="shared" si="85"/>
        <v>0</v>
      </c>
      <c r="AE317" s="293">
        <f>IF(ISBLANK(T317),AE316,IF(COUNTIF(T$2:T317,T317)&gt;1,AE316,1+MAX(AE316,0)))</f>
        <v>9</v>
      </c>
      <c r="AI317" s="42" t="str">
        <f t="shared" si="73"/>
        <v/>
      </c>
      <c r="AJ317">
        <f>SUM(AG$2:AG317)</f>
        <v>2</v>
      </c>
      <c r="AK317">
        <f>COUNTA(AF$2:AF317)</f>
        <v>3</v>
      </c>
    </row>
    <row r="318" spans="1:37"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74"/>
        <v>5</v>
      </c>
      <c r="Q318" s="33" t="str">
        <f t="shared" si="75"/>
        <v/>
      </c>
      <c r="R318" s="33">
        <f t="shared" si="76"/>
        <v>12</v>
      </c>
      <c r="S318" s="33" t="str">
        <f t="shared" si="77"/>
        <v>106_12</v>
      </c>
      <c r="T318" s="35" t="str">
        <f t="shared" si="78"/>
        <v>106PM</v>
      </c>
      <c r="U318" s="35" t="str">
        <f t="shared" si="79"/>
        <v>106PMNS</v>
      </c>
      <c r="V318" s="301">
        <f t="shared" si="80"/>
        <v>13</v>
      </c>
      <c r="W318" s="293" t="str">
        <f t="shared" si="81"/>
        <v/>
      </c>
      <c r="X318" s="293" t="str">
        <f t="shared" si="82"/>
        <v/>
      </c>
      <c r="Y318" s="293" t="str">
        <f t="shared" si="83"/>
        <v/>
      </c>
      <c r="Z318" s="293" t="str">
        <f t="shared" si="84"/>
        <v/>
      </c>
      <c r="AA318" s="293">
        <f t="shared" si="70"/>
        <v>0</v>
      </c>
      <c r="AB318" s="293">
        <f t="shared" si="71"/>
        <v>0</v>
      </c>
      <c r="AC318" s="293">
        <f t="shared" si="72"/>
        <v>0</v>
      </c>
      <c r="AD318" s="293">
        <f t="shared" si="85"/>
        <v>0</v>
      </c>
      <c r="AE318" s="293">
        <f>IF(ISBLANK(T318),AE317,IF(COUNTIF(T$2:T318,T318)&gt;1,AE317,1+MAX(AE317,0)))</f>
        <v>9</v>
      </c>
      <c r="AI318" s="42" t="str">
        <f t="shared" si="73"/>
        <v/>
      </c>
      <c r="AJ318">
        <f>SUM(AG$2:AG318)</f>
        <v>2</v>
      </c>
      <c r="AK318">
        <f>COUNTA(AF$2:AF318)</f>
        <v>3</v>
      </c>
    </row>
    <row r="319" spans="1:37"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74"/>
        <v>5</v>
      </c>
      <c r="Q319" s="33" t="str">
        <f t="shared" si="75"/>
        <v/>
      </c>
      <c r="R319" s="33">
        <f t="shared" si="76"/>
        <v>12</v>
      </c>
      <c r="S319" s="33" t="str">
        <f t="shared" si="77"/>
        <v>106_12</v>
      </c>
      <c r="T319" s="35" t="str">
        <f t="shared" si="78"/>
        <v>106PM</v>
      </c>
      <c r="U319" s="35" t="str">
        <f t="shared" si="79"/>
        <v>106PMNS</v>
      </c>
      <c r="V319" s="301">
        <f t="shared" si="80"/>
        <v>14</v>
      </c>
      <c r="W319" s="293" t="str">
        <f t="shared" si="81"/>
        <v/>
      </c>
      <c r="X319" s="293" t="str">
        <f t="shared" si="82"/>
        <v/>
      </c>
      <c r="Y319" s="293" t="str">
        <f t="shared" si="83"/>
        <v/>
      </c>
      <c r="Z319" s="293" t="str">
        <f t="shared" si="84"/>
        <v/>
      </c>
      <c r="AA319" s="293">
        <f t="shared" si="70"/>
        <v>0</v>
      </c>
      <c r="AB319" s="293">
        <f t="shared" si="71"/>
        <v>0</v>
      </c>
      <c r="AC319" s="293">
        <f t="shared" si="72"/>
        <v>0</v>
      </c>
      <c r="AD319" s="293">
        <f t="shared" si="85"/>
        <v>0</v>
      </c>
      <c r="AE319" s="293">
        <f>IF(ISBLANK(T319),AE318,IF(COUNTIF(T$2:T319,T319)&gt;1,AE318,1+MAX(AE318,0)))</f>
        <v>9</v>
      </c>
      <c r="AI319" s="42" t="str">
        <f t="shared" si="73"/>
        <v/>
      </c>
      <c r="AJ319">
        <f>SUM(AG$2:AG319)</f>
        <v>2</v>
      </c>
      <c r="AK319">
        <f>COUNTA(AF$2:AF319)</f>
        <v>3</v>
      </c>
    </row>
    <row r="320" spans="1:37"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74"/>
        <v>5</v>
      </c>
      <c r="Q320" s="33" t="str">
        <f t="shared" si="75"/>
        <v/>
      </c>
      <c r="R320" s="33">
        <f t="shared" si="76"/>
        <v>12</v>
      </c>
      <c r="S320" s="33" t="str">
        <f t="shared" si="77"/>
        <v>106_12</v>
      </c>
      <c r="T320" s="35" t="str">
        <f t="shared" si="78"/>
        <v>106PM</v>
      </c>
      <c r="U320" s="35" t="str">
        <f t="shared" si="79"/>
        <v>106PMEW</v>
      </c>
      <c r="V320" s="301">
        <f t="shared" si="80"/>
        <v>15</v>
      </c>
      <c r="W320" s="293" t="str">
        <f t="shared" si="81"/>
        <v/>
      </c>
      <c r="X320" s="293" t="str">
        <f t="shared" si="82"/>
        <v/>
      </c>
      <c r="Y320" s="293" t="str">
        <f t="shared" si="83"/>
        <v/>
      </c>
      <c r="Z320" s="293" t="str">
        <f t="shared" si="84"/>
        <v/>
      </c>
      <c r="AA320" s="293">
        <f t="shared" si="70"/>
        <v>0</v>
      </c>
      <c r="AB320" s="293">
        <f t="shared" si="71"/>
        <v>1</v>
      </c>
      <c r="AC320" s="293">
        <f t="shared" si="72"/>
        <v>0</v>
      </c>
      <c r="AD320" s="293">
        <f t="shared" si="85"/>
        <v>0</v>
      </c>
      <c r="AE320" s="293">
        <f>IF(ISBLANK(T320),AE319,IF(COUNTIF(T$2:T320,T320)&gt;1,AE319,1+MAX(AE319,0)))</f>
        <v>9</v>
      </c>
      <c r="AI320" s="42" t="str">
        <f t="shared" si="73"/>
        <v/>
      </c>
      <c r="AJ320">
        <f>SUM(AG$2:AG320)</f>
        <v>2</v>
      </c>
      <c r="AK320">
        <f>COUNTA(AF$2:AF320)</f>
        <v>3</v>
      </c>
    </row>
    <row r="321" spans="1:37"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74"/>
        <v>5</v>
      </c>
      <c r="Q321" s="33" t="str">
        <f t="shared" si="75"/>
        <v/>
      </c>
      <c r="R321" s="33">
        <f t="shared" si="76"/>
        <v>12</v>
      </c>
      <c r="S321" s="33" t="str">
        <f t="shared" si="77"/>
        <v>106_12</v>
      </c>
      <c r="T321" s="35" t="str">
        <f t="shared" si="78"/>
        <v>106PM</v>
      </c>
      <c r="U321" s="35" t="str">
        <f t="shared" si="79"/>
        <v>106PMEW</v>
      </c>
      <c r="V321" s="301">
        <f t="shared" si="80"/>
        <v>16</v>
      </c>
      <c r="W321" s="293" t="str">
        <f t="shared" si="81"/>
        <v/>
      </c>
      <c r="X321" s="293" t="str">
        <f t="shared" si="82"/>
        <v/>
      </c>
      <c r="Y321" s="293" t="str">
        <f t="shared" si="83"/>
        <v/>
      </c>
      <c r="Z321" s="293" t="str">
        <f t="shared" si="84"/>
        <v/>
      </c>
      <c r="AA321" s="293">
        <f t="shared" si="70"/>
        <v>0</v>
      </c>
      <c r="AB321" s="293">
        <f t="shared" si="71"/>
        <v>0</v>
      </c>
      <c r="AC321" s="293">
        <f t="shared" si="72"/>
        <v>0</v>
      </c>
      <c r="AD321" s="293">
        <f t="shared" si="85"/>
        <v>0</v>
      </c>
      <c r="AE321" s="293">
        <f>IF(ISBLANK(T321),AE320,IF(COUNTIF(T$2:T321,T321)&gt;1,AE320,1+MAX(AE320,0)))</f>
        <v>9</v>
      </c>
      <c r="AI321" s="42" t="str">
        <f t="shared" si="73"/>
        <v/>
      </c>
      <c r="AJ321">
        <f>SUM(AG$2:AG321)</f>
        <v>2</v>
      </c>
      <c r="AK321">
        <f>COUNTA(AF$2:AF321)</f>
        <v>3</v>
      </c>
    </row>
    <row r="322" spans="1:37"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74"/>
        <v>6</v>
      </c>
      <c r="Q322" s="33">
        <f t="shared" si="75"/>
        <v>6</v>
      </c>
      <c r="R322" s="33">
        <f t="shared" si="76"/>
        <v>1</v>
      </c>
      <c r="S322" s="33" t="str">
        <f t="shared" si="77"/>
        <v>108_1</v>
      </c>
      <c r="T322" s="35" t="str">
        <f t="shared" si="78"/>
        <v>108AM</v>
      </c>
      <c r="U322" s="35" t="str">
        <f t="shared" si="79"/>
        <v>108AMNS</v>
      </c>
      <c r="V322" s="301">
        <f t="shared" si="80"/>
        <v>1</v>
      </c>
      <c r="W322" s="293" t="str">
        <f t="shared" si="81"/>
        <v/>
      </c>
      <c r="X322" s="293" t="str">
        <f t="shared" si="82"/>
        <v/>
      </c>
      <c r="Y322" s="293" t="str">
        <f t="shared" si="83"/>
        <v/>
      </c>
      <c r="Z322" s="293" t="str">
        <f t="shared" si="84"/>
        <v/>
      </c>
      <c r="AA322" s="293">
        <f t="shared" ref="AA322:AA385" si="86">IF(AND(ISNUMBER($G322),$B322="AM"),INDEX(Cordon,MATCH($A322,loc_ID,0),$G322),0)</f>
        <v>0</v>
      </c>
      <c r="AB322" s="293">
        <f t="shared" ref="AB322:AB385" si="87">IF(AND(ISNUMBER($G322),$B322="PM"),INDEX(Cordon,MATCH($A322,loc_ID,0),VLOOKUP($G322,dir_correction,2,FALSE)),0)</f>
        <v>0</v>
      </c>
      <c r="AC322" s="293">
        <f t="shared" ref="AC322:AC385" si="88">IF(AND(ISNUMBER($G322),$B322="AM"),INDEX(Lane,MATCH($A322,loc_ID,0),$G322),0)</f>
        <v>0</v>
      </c>
      <c r="AD322" s="293">
        <f t="shared" si="85"/>
        <v>0</v>
      </c>
      <c r="AE322" s="293">
        <f>IF(ISBLANK(T322),AE321,IF(COUNTIF(T$2:T322,T322)&gt;1,AE321,1+MAX(AE321,0)))</f>
        <v>10</v>
      </c>
      <c r="AI322" s="42" t="str">
        <f t="shared" ref="AI322:AI385" si="89">IF(SUM(W322:Z322)&gt;0,1,"")</f>
        <v/>
      </c>
      <c r="AJ322">
        <f>SUM(AG$2:AG322)</f>
        <v>2</v>
      </c>
      <c r="AK322">
        <f>COUNTA(AF$2:AF322)</f>
        <v>3</v>
      </c>
    </row>
    <row r="323" spans="1:37"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90">IF(A323=A322,P322,IF(ISNUMBER(P322),P322+1,1))</f>
        <v>6</v>
      </c>
      <c r="Q323" s="33" t="str">
        <f t="shared" ref="Q323:Q386" si="91">IF(OR(P323=P322,LEN(A323)&lt;1),"",P323)</f>
        <v/>
      </c>
      <c r="R323" s="33">
        <f t="shared" ref="R323:R386" si="92">IF(ISNUMBER(F323),F323+4*(E323-1)+8*IF(B323="PM",1,0),"")</f>
        <v>1</v>
      </c>
      <c r="S323" s="33" t="str">
        <f t="shared" ref="S323:S386" si="93">IF(ISNUMBER(R323),A323&amp;"_"&amp;R323,"")</f>
        <v>108_1</v>
      </c>
      <c r="T323" s="35" t="str">
        <f t="shared" ref="T323:T386" si="94">A323&amp;B323</f>
        <v>108AM</v>
      </c>
      <c r="U323" s="35" t="str">
        <f t="shared" ref="U323:U386" si="95">IF(OR(G323=1,G323=2),T323&amp;"NS",IF(OR(G323=3,G323=4),T323&amp;"EW",""))</f>
        <v>108AMNS</v>
      </c>
      <c r="V323" s="301">
        <f t="shared" ref="V323:V386" si="96">G323+4*(F323-1)+16*(E323-1)</f>
        <v>2</v>
      </c>
      <c r="W323" s="293" t="str">
        <f t="shared" ref="W323:W386" si="97">IF(I323&gt;$H323,1,"")</f>
        <v/>
      </c>
      <c r="X323" s="293" t="str">
        <f t="shared" ref="X323:X386" si="98">IF(J323&gt;$H323,1,"")</f>
        <v/>
      </c>
      <c r="Y323" s="293" t="str">
        <f t="shared" ref="Y323:Y386" si="99">IF(K323&gt;$H323,1,"")</f>
        <v/>
      </c>
      <c r="Z323" s="293" t="str">
        <f t="shared" ref="Z323:Z386" si="100">IF(L323&gt;$H323,1,"")</f>
        <v/>
      </c>
      <c r="AA323" s="293">
        <f t="shared" si="86"/>
        <v>0</v>
      </c>
      <c r="AB323" s="293">
        <f t="shared" si="87"/>
        <v>0</v>
      </c>
      <c r="AC323" s="293">
        <f t="shared" si="88"/>
        <v>0</v>
      </c>
      <c r="AD323" s="293">
        <f t="shared" ref="AD323:AD386" si="101">IF(AND(AC323&gt;0,ISNUMBER(AC323)),1,0)</f>
        <v>0</v>
      </c>
      <c r="AE323" s="293">
        <f>IF(ISBLANK(T323),AE322,IF(COUNTIF(T$2:T323,T323)&gt;1,AE322,1+MAX(AE322,0)))</f>
        <v>10</v>
      </c>
      <c r="AI323" s="42" t="str">
        <f t="shared" si="89"/>
        <v/>
      </c>
      <c r="AJ323">
        <f>SUM(AG$2:AG323)</f>
        <v>2</v>
      </c>
      <c r="AK323">
        <f>COUNTA(AF$2:AF323)</f>
        <v>3</v>
      </c>
    </row>
    <row r="324" spans="1:37"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90"/>
        <v>6</v>
      </c>
      <c r="Q324" s="33" t="str">
        <f t="shared" si="91"/>
        <v/>
      </c>
      <c r="R324" s="33">
        <f t="shared" si="92"/>
        <v>1</v>
      </c>
      <c r="S324" s="33" t="str">
        <f t="shared" si="93"/>
        <v>108_1</v>
      </c>
      <c r="T324" s="35" t="str">
        <f t="shared" si="94"/>
        <v>108AM</v>
      </c>
      <c r="U324" s="35" t="str">
        <f t="shared" si="95"/>
        <v>108AMEW</v>
      </c>
      <c r="V324" s="301">
        <f t="shared" si="96"/>
        <v>3</v>
      </c>
      <c r="W324" s="293" t="str">
        <f t="shared" si="97"/>
        <v/>
      </c>
      <c r="X324" s="293" t="str">
        <f t="shared" si="98"/>
        <v/>
      </c>
      <c r="Y324" s="293" t="str">
        <f t="shared" si="99"/>
        <v/>
      </c>
      <c r="Z324" s="293" t="str">
        <f t="shared" si="100"/>
        <v/>
      </c>
      <c r="AA324" s="293">
        <f t="shared" si="86"/>
        <v>0</v>
      </c>
      <c r="AB324" s="293">
        <f t="shared" si="87"/>
        <v>0</v>
      </c>
      <c r="AC324" s="293">
        <f t="shared" si="88"/>
        <v>3</v>
      </c>
      <c r="AD324" s="293">
        <f t="shared" si="101"/>
        <v>1</v>
      </c>
      <c r="AE324" s="293">
        <f>IF(ISBLANK(T324),AE323,IF(COUNTIF(T$2:T324,T324)&gt;1,AE323,1+MAX(AE323,0)))</f>
        <v>10</v>
      </c>
      <c r="AI324" s="42" t="str">
        <f t="shared" si="89"/>
        <v/>
      </c>
      <c r="AJ324">
        <f>SUM(AG$2:AG324)</f>
        <v>2</v>
      </c>
      <c r="AK324">
        <f>COUNTA(AF$2:AF324)</f>
        <v>3</v>
      </c>
    </row>
    <row r="325" spans="1:37"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90"/>
        <v>6</v>
      </c>
      <c r="Q325" s="33" t="str">
        <f t="shared" si="91"/>
        <v/>
      </c>
      <c r="R325" s="33">
        <f t="shared" si="92"/>
        <v>1</v>
      </c>
      <c r="S325" s="33" t="str">
        <f t="shared" si="93"/>
        <v>108_1</v>
      </c>
      <c r="T325" s="35" t="str">
        <f t="shared" si="94"/>
        <v>108AM</v>
      </c>
      <c r="U325" s="35" t="str">
        <f t="shared" si="95"/>
        <v>108AMEW</v>
      </c>
      <c r="V325" s="301">
        <f t="shared" si="96"/>
        <v>4</v>
      </c>
      <c r="W325" s="293" t="str">
        <f t="shared" si="97"/>
        <v/>
      </c>
      <c r="X325" s="293" t="str">
        <f t="shared" si="98"/>
        <v/>
      </c>
      <c r="Y325" s="293" t="str">
        <f t="shared" si="99"/>
        <v/>
      </c>
      <c r="Z325" s="293" t="str">
        <f t="shared" si="100"/>
        <v/>
      </c>
      <c r="AA325" s="293">
        <f t="shared" si="86"/>
        <v>0</v>
      </c>
      <c r="AB325" s="293">
        <f t="shared" si="87"/>
        <v>0</v>
      </c>
      <c r="AC325" s="293">
        <f t="shared" si="88"/>
        <v>3</v>
      </c>
      <c r="AD325" s="293">
        <f t="shared" si="101"/>
        <v>1</v>
      </c>
      <c r="AE325" s="293">
        <f>IF(ISBLANK(T325),AE324,IF(COUNTIF(T$2:T325,T325)&gt;1,AE324,1+MAX(AE324,0)))</f>
        <v>10</v>
      </c>
      <c r="AI325" s="42" t="str">
        <f t="shared" si="89"/>
        <v/>
      </c>
      <c r="AJ325">
        <f>SUM(AG$2:AG325)</f>
        <v>2</v>
      </c>
      <c r="AK325">
        <f>COUNTA(AF$2:AF325)</f>
        <v>3</v>
      </c>
    </row>
    <row r="326" spans="1:37"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90"/>
        <v>6</v>
      </c>
      <c r="Q326" s="33" t="str">
        <f t="shared" si="91"/>
        <v/>
      </c>
      <c r="R326" s="33">
        <f t="shared" si="92"/>
        <v>2</v>
      </c>
      <c r="S326" s="33" t="str">
        <f t="shared" si="93"/>
        <v>108_2</v>
      </c>
      <c r="T326" s="35" t="str">
        <f t="shared" si="94"/>
        <v>108AM</v>
      </c>
      <c r="U326" s="35" t="str">
        <f t="shared" si="95"/>
        <v>108AMNS</v>
      </c>
      <c r="V326" s="301">
        <f t="shared" si="96"/>
        <v>5</v>
      </c>
      <c r="W326" s="293" t="str">
        <f t="shared" si="97"/>
        <v/>
      </c>
      <c r="X326" s="293" t="str">
        <f t="shared" si="98"/>
        <v/>
      </c>
      <c r="Y326" s="293" t="str">
        <f t="shared" si="99"/>
        <v/>
      </c>
      <c r="Z326" s="293" t="str">
        <f t="shared" si="100"/>
        <v/>
      </c>
      <c r="AA326" s="293">
        <f t="shared" si="86"/>
        <v>0</v>
      </c>
      <c r="AB326" s="293">
        <f t="shared" si="87"/>
        <v>0</v>
      </c>
      <c r="AC326" s="293">
        <f t="shared" si="88"/>
        <v>0</v>
      </c>
      <c r="AD326" s="293">
        <f t="shared" si="101"/>
        <v>0</v>
      </c>
      <c r="AE326" s="293">
        <f>IF(ISBLANK(T326),AE325,IF(COUNTIF(T$2:T326,T326)&gt;1,AE325,1+MAX(AE325,0)))</f>
        <v>10</v>
      </c>
      <c r="AI326" s="42" t="str">
        <f t="shared" si="89"/>
        <v/>
      </c>
      <c r="AJ326">
        <f>SUM(AG$2:AG326)</f>
        <v>2</v>
      </c>
      <c r="AK326">
        <f>COUNTA(AF$2:AF326)</f>
        <v>3</v>
      </c>
    </row>
    <row r="327" spans="1:37"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90"/>
        <v>6</v>
      </c>
      <c r="Q327" s="33" t="str">
        <f t="shared" si="91"/>
        <v/>
      </c>
      <c r="R327" s="33">
        <f t="shared" si="92"/>
        <v>2</v>
      </c>
      <c r="S327" s="33" t="str">
        <f t="shared" si="93"/>
        <v>108_2</v>
      </c>
      <c r="T327" s="35" t="str">
        <f t="shared" si="94"/>
        <v>108AM</v>
      </c>
      <c r="U327" s="35" t="str">
        <f t="shared" si="95"/>
        <v>108AMNS</v>
      </c>
      <c r="V327" s="301">
        <f t="shared" si="96"/>
        <v>6</v>
      </c>
      <c r="W327" s="293" t="str">
        <f t="shared" si="97"/>
        <v/>
      </c>
      <c r="X327" s="293" t="str">
        <f t="shared" si="98"/>
        <v/>
      </c>
      <c r="Y327" s="293" t="str">
        <f t="shared" si="99"/>
        <v/>
      </c>
      <c r="Z327" s="293" t="str">
        <f t="shared" si="100"/>
        <v/>
      </c>
      <c r="AA327" s="293">
        <f t="shared" si="86"/>
        <v>0</v>
      </c>
      <c r="AB327" s="293">
        <f t="shared" si="87"/>
        <v>0</v>
      </c>
      <c r="AC327" s="293">
        <f t="shared" si="88"/>
        <v>0</v>
      </c>
      <c r="AD327" s="293">
        <f t="shared" si="101"/>
        <v>0</v>
      </c>
      <c r="AE327" s="293">
        <f>IF(ISBLANK(T327),AE326,IF(COUNTIF(T$2:T327,T327)&gt;1,AE326,1+MAX(AE326,0)))</f>
        <v>10</v>
      </c>
      <c r="AI327" s="42" t="str">
        <f t="shared" si="89"/>
        <v/>
      </c>
      <c r="AJ327">
        <f>SUM(AG$2:AG327)</f>
        <v>2</v>
      </c>
      <c r="AK327">
        <f>COUNTA(AF$2:AF327)</f>
        <v>3</v>
      </c>
    </row>
    <row r="328" spans="1:37"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90"/>
        <v>6</v>
      </c>
      <c r="Q328" s="33" t="str">
        <f t="shared" si="91"/>
        <v/>
      </c>
      <c r="R328" s="33">
        <f t="shared" si="92"/>
        <v>2</v>
      </c>
      <c r="S328" s="33" t="str">
        <f t="shared" si="93"/>
        <v>108_2</v>
      </c>
      <c r="T328" s="35" t="str">
        <f t="shared" si="94"/>
        <v>108AM</v>
      </c>
      <c r="U328" s="35" t="str">
        <f t="shared" si="95"/>
        <v>108AMEW</v>
      </c>
      <c r="V328" s="301">
        <f t="shared" si="96"/>
        <v>7</v>
      </c>
      <c r="W328" s="293" t="str">
        <f t="shared" si="97"/>
        <v/>
      </c>
      <c r="X328" s="293" t="str">
        <f t="shared" si="98"/>
        <v/>
      </c>
      <c r="Y328" s="293" t="str">
        <f t="shared" si="99"/>
        <v/>
      </c>
      <c r="Z328" s="293" t="str">
        <f t="shared" si="100"/>
        <v/>
      </c>
      <c r="AA328" s="293">
        <f t="shared" si="86"/>
        <v>0</v>
      </c>
      <c r="AB328" s="293">
        <f t="shared" si="87"/>
        <v>0</v>
      </c>
      <c r="AC328" s="293">
        <f t="shared" si="88"/>
        <v>3</v>
      </c>
      <c r="AD328" s="293">
        <f t="shared" si="101"/>
        <v>1</v>
      </c>
      <c r="AE328" s="293">
        <f>IF(ISBLANK(T328),AE327,IF(COUNTIF(T$2:T328,T328)&gt;1,AE327,1+MAX(AE327,0)))</f>
        <v>10</v>
      </c>
      <c r="AI328" s="42" t="str">
        <f t="shared" si="89"/>
        <v/>
      </c>
      <c r="AJ328">
        <f>SUM(AG$2:AG328)</f>
        <v>2</v>
      </c>
      <c r="AK328">
        <f>COUNTA(AF$2:AF328)</f>
        <v>3</v>
      </c>
    </row>
    <row r="329" spans="1:37"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90"/>
        <v>6</v>
      </c>
      <c r="Q329" s="33" t="str">
        <f t="shared" si="91"/>
        <v/>
      </c>
      <c r="R329" s="33">
        <f t="shared" si="92"/>
        <v>2</v>
      </c>
      <c r="S329" s="33" t="str">
        <f t="shared" si="93"/>
        <v>108_2</v>
      </c>
      <c r="T329" s="35" t="str">
        <f t="shared" si="94"/>
        <v>108AM</v>
      </c>
      <c r="U329" s="35" t="str">
        <f t="shared" si="95"/>
        <v>108AMEW</v>
      </c>
      <c r="V329" s="301">
        <f t="shared" si="96"/>
        <v>8</v>
      </c>
      <c r="W329" s="293" t="str">
        <f t="shared" si="97"/>
        <v/>
      </c>
      <c r="X329" s="293" t="str">
        <f t="shared" si="98"/>
        <v/>
      </c>
      <c r="Y329" s="293" t="str">
        <f t="shared" si="99"/>
        <v/>
      </c>
      <c r="Z329" s="293" t="str">
        <f t="shared" si="100"/>
        <v/>
      </c>
      <c r="AA329" s="293">
        <f t="shared" si="86"/>
        <v>0</v>
      </c>
      <c r="AB329" s="293">
        <f t="shared" si="87"/>
        <v>0</v>
      </c>
      <c r="AC329" s="293">
        <f t="shared" si="88"/>
        <v>3</v>
      </c>
      <c r="AD329" s="293">
        <f t="shared" si="101"/>
        <v>1</v>
      </c>
      <c r="AE329" s="293">
        <f>IF(ISBLANK(T329),AE328,IF(COUNTIF(T$2:T329,T329)&gt;1,AE328,1+MAX(AE328,0)))</f>
        <v>10</v>
      </c>
      <c r="AI329" s="42" t="str">
        <f t="shared" si="89"/>
        <v/>
      </c>
      <c r="AJ329">
        <f>SUM(AG$2:AG329)</f>
        <v>2</v>
      </c>
      <c r="AK329">
        <f>COUNTA(AF$2:AF329)</f>
        <v>3</v>
      </c>
    </row>
    <row r="330" spans="1:37"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90"/>
        <v>6</v>
      </c>
      <c r="Q330" s="33" t="str">
        <f t="shared" si="91"/>
        <v/>
      </c>
      <c r="R330" s="33">
        <f t="shared" si="92"/>
        <v>3</v>
      </c>
      <c r="S330" s="33" t="str">
        <f t="shared" si="93"/>
        <v>108_3</v>
      </c>
      <c r="T330" s="35" t="str">
        <f t="shared" si="94"/>
        <v>108AM</v>
      </c>
      <c r="U330" s="35" t="str">
        <f t="shared" si="95"/>
        <v>108AMNS</v>
      </c>
      <c r="V330" s="301">
        <f t="shared" si="96"/>
        <v>9</v>
      </c>
      <c r="W330" s="293" t="str">
        <f t="shared" si="97"/>
        <v/>
      </c>
      <c r="X330" s="293" t="str">
        <f t="shared" si="98"/>
        <v/>
      </c>
      <c r="Y330" s="293" t="str">
        <f t="shared" si="99"/>
        <v/>
      </c>
      <c r="Z330" s="293" t="str">
        <f t="shared" si="100"/>
        <v/>
      </c>
      <c r="AA330" s="293">
        <f t="shared" si="86"/>
        <v>0</v>
      </c>
      <c r="AB330" s="293">
        <f t="shared" si="87"/>
        <v>0</v>
      </c>
      <c r="AC330" s="293">
        <f t="shared" si="88"/>
        <v>0</v>
      </c>
      <c r="AD330" s="293">
        <f t="shared" si="101"/>
        <v>0</v>
      </c>
      <c r="AE330" s="293">
        <f>IF(ISBLANK(T330),AE329,IF(COUNTIF(T$2:T330,T330)&gt;1,AE329,1+MAX(AE329,0)))</f>
        <v>10</v>
      </c>
      <c r="AI330" s="42" t="str">
        <f t="shared" si="89"/>
        <v/>
      </c>
      <c r="AJ330">
        <f>SUM(AG$2:AG330)</f>
        <v>2</v>
      </c>
      <c r="AK330">
        <f>COUNTA(AF$2:AF330)</f>
        <v>3</v>
      </c>
    </row>
    <row r="331" spans="1:37"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90"/>
        <v>6</v>
      </c>
      <c r="Q331" s="33" t="str">
        <f t="shared" si="91"/>
        <v/>
      </c>
      <c r="R331" s="33">
        <f t="shared" si="92"/>
        <v>3</v>
      </c>
      <c r="S331" s="33" t="str">
        <f t="shared" si="93"/>
        <v>108_3</v>
      </c>
      <c r="T331" s="35" t="str">
        <f t="shared" si="94"/>
        <v>108AM</v>
      </c>
      <c r="U331" s="35" t="str">
        <f t="shared" si="95"/>
        <v>108AMNS</v>
      </c>
      <c r="V331" s="301">
        <f t="shared" si="96"/>
        <v>10</v>
      </c>
      <c r="W331" s="293" t="str">
        <f t="shared" si="97"/>
        <v/>
      </c>
      <c r="X331" s="293" t="str">
        <f t="shared" si="98"/>
        <v/>
      </c>
      <c r="Y331" s="293" t="str">
        <f t="shared" si="99"/>
        <v/>
      </c>
      <c r="Z331" s="293" t="str">
        <f t="shared" si="100"/>
        <v/>
      </c>
      <c r="AA331" s="293">
        <f t="shared" si="86"/>
        <v>0</v>
      </c>
      <c r="AB331" s="293">
        <f t="shared" si="87"/>
        <v>0</v>
      </c>
      <c r="AC331" s="293">
        <f t="shared" si="88"/>
        <v>0</v>
      </c>
      <c r="AD331" s="293">
        <f t="shared" si="101"/>
        <v>0</v>
      </c>
      <c r="AE331" s="293">
        <f>IF(ISBLANK(T331),AE330,IF(COUNTIF(T$2:T331,T331)&gt;1,AE330,1+MAX(AE330,0)))</f>
        <v>10</v>
      </c>
      <c r="AI331" s="42" t="str">
        <f t="shared" si="89"/>
        <v/>
      </c>
      <c r="AJ331">
        <f>SUM(AG$2:AG331)</f>
        <v>2</v>
      </c>
      <c r="AK331">
        <f>COUNTA(AF$2:AF331)</f>
        <v>3</v>
      </c>
    </row>
    <row r="332" spans="1:37"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90"/>
        <v>6</v>
      </c>
      <c r="Q332" s="33" t="str">
        <f t="shared" si="91"/>
        <v/>
      </c>
      <c r="R332" s="33">
        <f t="shared" si="92"/>
        <v>3</v>
      </c>
      <c r="S332" s="33" t="str">
        <f t="shared" si="93"/>
        <v>108_3</v>
      </c>
      <c r="T332" s="35" t="str">
        <f t="shared" si="94"/>
        <v>108AM</v>
      </c>
      <c r="U332" s="35" t="str">
        <f t="shared" si="95"/>
        <v>108AMEW</v>
      </c>
      <c r="V332" s="301">
        <f t="shared" si="96"/>
        <v>11</v>
      </c>
      <c r="W332" s="293" t="str">
        <f t="shared" si="97"/>
        <v/>
      </c>
      <c r="X332" s="293" t="str">
        <f t="shared" si="98"/>
        <v/>
      </c>
      <c r="Y332" s="293" t="str">
        <f t="shared" si="99"/>
        <v/>
      </c>
      <c r="Z332" s="293" t="str">
        <f t="shared" si="100"/>
        <v/>
      </c>
      <c r="AA332" s="293">
        <f t="shared" si="86"/>
        <v>0</v>
      </c>
      <c r="AB332" s="293">
        <f t="shared" si="87"/>
        <v>0</v>
      </c>
      <c r="AC332" s="293">
        <f t="shared" si="88"/>
        <v>3</v>
      </c>
      <c r="AD332" s="293">
        <f t="shared" si="101"/>
        <v>1</v>
      </c>
      <c r="AE332" s="293">
        <f>IF(ISBLANK(T332),AE331,IF(COUNTIF(T$2:T332,T332)&gt;1,AE331,1+MAX(AE331,0)))</f>
        <v>10</v>
      </c>
      <c r="AI332" s="42" t="str">
        <f t="shared" si="89"/>
        <v/>
      </c>
      <c r="AJ332">
        <f>SUM(AG$2:AG332)</f>
        <v>2</v>
      </c>
      <c r="AK332">
        <f>COUNTA(AF$2:AF332)</f>
        <v>3</v>
      </c>
    </row>
    <row r="333" spans="1:37"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90"/>
        <v>6</v>
      </c>
      <c r="Q333" s="33" t="str">
        <f t="shared" si="91"/>
        <v/>
      </c>
      <c r="R333" s="33">
        <f t="shared" si="92"/>
        <v>3</v>
      </c>
      <c r="S333" s="33" t="str">
        <f t="shared" si="93"/>
        <v>108_3</v>
      </c>
      <c r="T333" s="35" t="str">
        <f t="shared" si="94"/>
        <v>108AM</v>
      </c>
      <c r="U333" s="35" t="str">
        <f t="shared" si="95"/>
        <v>108AMEW</v>
      </c>
      <c r="V333" s="301">
        <f t="shared" si="96"/>
        <v>12</v>
      </c>
      <c r="W333" s="293" t="str">
        <f t="shared" si="97"/>
        <v/>
      </c>
      <c r="X333" s="293" t="str">
        <f t="shared" si="98"/>
        <v/>
      </c>
      <c r="Y333" s="293" t="str">
        <f t="shared" si="99"/>
        <v/>
      </c>
      <c r="Z333" s="293" t="str">
        <f t="shared" si="100"/>
        <v/>
      </c>
      <c r="AA333" s="293">
        <f t="shared" si="86"/>
        <v>0</v>
      </c>
      <c r="AB333" s="293">
        <f t="shared" si="87"/>
        <v>0</v>
      </c>
      <c r="AC333" s="293">
        <f t="shared" si="88"/>
        <v>3</v>
      </c>
      <c r="AD333" s="293">
        <f t="shared" si="101"/>
        <v>1</v>
      </c>
      <c r="AE333" s="293">
        <f>IF(ISBLANK(T333),AE332,IF(COUNTIF(T$2:T333,T333)&gt;1,AE332,1+MAX(AE332,0)))</f>
        <v>10</v>
      </c>
      <c r="AI333" s="42" t="str">
        <f t="shared" si="89"/>
        <v/>
      </c>
      <c r="AJ333">
        <f>SUM(AG$2:AG333)</f>
        <v>2</v>
      </c>
      <c r="AK333">
        <f>COUNTA(AF$2:AF333)</f>
        <v>3</v>
      </c>
    </row>
    <row r="334" spans="1:37"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90"/>
        <v>6</v>
      </c>
      <c r="Q334" s="33" t="str">
        <f t="shared" si="91"/>
        <v/>
      </c>
      <c r="R334" s="33">
        <f t="shared" si="92"/>
        <v>4</v>
      </c>
      <c r="S334" s="33" t="str">
        <f t="shared" si="93"/>
        <v>108_4</v>
      </c>
      <c r="T334" s="35" t="str">
        <f t="shared" si="94"/>
        <v>108AM</v>
      </c>
      <c r="U334" s="35" t="str">
        <f t="shared" si="95"/>
        <v>108AMNS</v>
      </c>
      <c r="V334" s="301">
        <f t="shared" si="96"/>
        <v>13</v>
      </c>
      <c r="W334" s="293" t="str">
        <f t="shared" si="97"/>
        <v/>
      </c>
      <c r="X334" s="293" t="str">
        <f t="shared" si="98"/>
        <v/>
      </c>
      <c r="Y334" s="293" t="str">
        <f t="shared" si="99"/>
        <v/>
      </c>
      <c r="Z334" s="293" t="str">
        <f t="shared" si="100"/>
        <v/>
      </c>
      <c r="AA334" s="293">
        <f t="shared" si="86"/>
        <v>0</v>
      </c>
      <c r="AB334" s="293">
        <f t="shared" si="87"/>
        <v>0</v>
      </c>
      <c r="AC334" s="293">
        <f t="shared" si="88"/>
        <v>0</v>
      </c>
      <c r="AD334" s="293">
        <f t="shared" si="101"/>
        <v>0</v>
      </c>
      <c r="AE334" s="293">
        <f>IF(ISBLANK(T334),AE333,IF(COUNTIF(T$2:T334,T334)&gt;1,AE333,1+MAX(AE333,0)))</f>
        <v>10</v>
      </c>
      <c r="AI334" s="42" t="str">
        <f t="shared" si="89"/>
        <v/>
      </c>
      <c r="AJ334">
        <f>SUM(AG$2:AG334)</f>
        <v>2</v>
      </c>
      <c r="AK334">
        <f>COUNTA(AF$2:AF334)</f>
        <v>3</v>
      </c>
    </row>
    <row r="335" spans="1:37"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90"/>
        <v>6</v>
      </c>
      <c r="Q335" s="33" t="str">
        <f t="shared" si="91"/>
        <v/>
      </c>
      <c r="R335" s="33">
        <f t="shared" si="92"/>
        <v>4</v>
      </c>
      <c r="S335" s="33" t="str">
        <f t="shared" si="93"/>
        <v>108_4</v>
      </c>
      <c r="T335" s="35" t="str">
        <f t="shared" si="94"/>
        <v>108AM</v>
      </c>
      <c r="U335" s="35" t="str">
        <f t="shared" si="95"/>
        <v>108AMNS</v>
      </c>
      <c r="V335" s="301">
        <f t="shared" si="96"/>
        <v>14</v>
      </c>
      <c r="W335" s="293" t="str">
        <f t="shared" si="97"/>
        <v/>
      </c>
      <c r="X335" s="293" t="str">
        <f t="shared" si="98"/>
        <v/>
      </c>
      <c r="Y335" s="293" t="str">
        <f t="shared" si="99"/>
        <v/>
      </c>
      <c r="Z335" s="293" t="str">
        <f t="shared" si="100"/>
        <v/>
      </c>
      <c r="AA335" s="293">
        <f t="shared" si="86"/>
        <v>0</v>
      </c>
      <c r="AB335" s="293">
        <f t="shared" si="87"/>
        <v>0</v>
      </c>
      <c r="AC335" s="293">
        <f t="shared" si="88"/>
        <v>0</v>
      </c>
      <c r="AD335" s="293">
        <f t="shared" si="101"/>
        <v>0</v>
      </c>
      <c r="AE335" s="293">
        <f>IF(ISBLANK(T335),AE334,IF(COUNTIF(T$2:T335,T335)&gt;1,AE334,1+MAX(AE334,0)))</f>
        <v>10</v>
      </c>
      <c r="AI335" s="42" t="str">
        <f t="shared" si="89"/>
        <v/>
      </c>
      <c r="AJ335">
        <f>SUM(AG$2:AG335)</f>
        <v>2</v>
      </c>
      <c r="AK335">
        <f>COUNTA(AF$2:AF335)</f>
        <v>3</v>
      </c>
    </row>
    <row r="336" spans="1:37"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90"/>
        <v>6</v>
      </c>
      <c r="Q336" s="33" t="str">
        <f t="shared" si="91"/>
        <v/>
      </c>
      <c r="R336" s="33">
        <f t="shared" si="92"/>
        <v>4</v>
      </c>
      <c r="S336" s="33" t="str">
        <f t="shared" si="93"/>
        <v>108_4</v>
      </c>
      <c r="T336" s="35" t="str">
        <f t="shared" si="94"/>
        <v>108AM</v>
      </c>
      <c r="U336" s="35" t="str">
        <f t="shared" si="95"/>
        <v>108AMEW</v>
      </c>
      <c r="V336" s="301">
        <f t="shared" si="96"/>
        <v>15</v>
      </c>
      <c r="W336" s="293" t="str">
        <f t="shared" si="97"/>
        <v/>
      </c>
      <c r="X336" s="293" t="str">
        <f t="shared" si="98"/>
        <v/>
      </c>
      <c r="Y336" s="293" t="str">
        <f t="shared" si="99"/>
        <v/>
      </c>
      <c r="Z336" s="293" t="str">
        <f t="shared" si="100"/>
        <v/>
      </c>
      <c r="AA336" s="293">
        <f t="shared" si="86"/>
        <v>0</v>
      </c>
      <c r="AB336" s="293">
        <f t="shared" si="87"/>
        <v>0</v>
      </c>
      <c r="AC336" s="293">
        <f t="shared" si="88"/>
        <v>3</v>
      </c>
      <c r="AD336" s="293">
        <f t="shared" si="101"/>
        <v>1</v>
      </c>
      <c r="AE336" s="293">
        <f>IF(ISBLANK(T336),AE335,IF(COUNTIF(T$2:T336,T336)&gt;1,AE335,1+MAX(AE335,0)))</f>
        <v>10</v>
      </c>
      <c r="AI336" s="42" t="str">
        <f t="shared" si="89"/>
        <v/>
      </c>
      <c r="AJ336">
        <f>SUM(AG$2:AG336)</f>
        <v>2</v>
      </c>
      <c r="AK336">
        <f>COUNTA(AF$2:AF336)</f>
        <v>3</v>
      </c>
    </row>
    <row r="337" spans="1:37"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90"/>
        <v>6</v>
      </c>
      <c r="Q337" s="33" t="str">
        <f t="shared" si="91"/>
        <v/>
      </c>
      <c r="R337" s="33">
        <f t="shared" si="92"/>
        <v>4</v>
      </c>
      <c r="S337" s="33" t="str">
        <f t="shared" si="93"/>
        <v>108_4</v>
      </c>
      <c r="T337" s="35" t="str">
        <f t="shared" si="94"/>
        <v>108AM</v>
      </c>
      <c r="U337" s="35" t="str">
        <f t="shared" si="95"/>
        <v>108AMEW</v>
      </c>
      <c r="V337" s="301">
        <f t="shared" si="96"/>
        <v>16</v>
      </c>
      <c r="W337" s="293" t="str">
        <f t="shared" si="97"/>
        <v/>
      </c>
      <c r="X337" s="293" t="str">
        <f t="shared" si="98"/>
        <v/>
      </c>
      <c r="Y337" s="293" t="str">
        <f t="shared" si="99"/>
        <v/>
      </c>
      <c r="Z337" s="293" t="str">
        <f t="shared" si="100"/>
        <v/>
      </c>
      <c r="AA337" s="293">
        <f t="shared" si="86"/>
        <v>0</v>
      </c>
      <c r="AB337" s="293">
        <f t="shared" si="87"/>
        <v>0</v>
      </c>
      <c r="AC337" s="293">
        <f t="shared" si="88"/>
        <v>3</v>
      </c>
      <c r="AD337" s="293">
        <f t="shared" si="101"/>
        <v>1</v>
      </c>
      <c r="AE337" s="293">
        <f>IF(ISBLANK(T337),AE336,IF(COUNTIF(T$2:T337,T337)&gt;1,AE336,1+MAX(AE336,0)))</f>
        <v>10</v>
      </c>
      <c r="AI337" s="42" t="str">
        <f t="shared" si="89"/>
        <v/>
      </c>
      <c r="AJ337">
        <f>SUM(AG$2:AG337)</f>
        <v>2</v>
      </c>
      <c r="AK337">
        <f>COUNTA(AF$2:AF337)</f>
        <v>3</v>
      </c>
    </row>
    <row r="338" spans="1:37"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90"/>
        <v>6</v>
      </c>
      <c r="Q338" s="33" t="str">
        <f t="shared" si="91"/>
        <v/>
      </c>
      <c r="R338" s="33">
        <f t="shared" si="92"/>
        <v>5</v>
      </c>
      <c r="S338" s="33" t="str">
        <f t="shared" si="93"/>
        <v>108_5</v>
      </c>
      <c r="T338" s="35" t="str">
        <f t="shared" si="94"/>
        <v>108AM</v>
      </c>
      <c r="U338" s="35" t="str">
        <f t="shared" si="95"/>
        <v>108AMNS</v>
      </c>
      <c r="V338" s="301">
        <f t="shared" si="96"/>
        <v>17</v>
      </c>
      <c r="W338" s="293" t="str">
        <f t="shared" si="97"/>
        <v/>
      </c>
      <c r="X338" s="293" t="str">
        <f t="shared" si="98"/>
        <v/>
      </c>
      <c r="Y338" s="293" t="str">
        <f t="shared" si="99"/>
        <v/>
      </c>
      <c r="Z338" s="293" t="str">
        <f t="shared" si="100"/>
        <v/>
      </c>
      <c r="AA338" s="293">
        <f t="shared" si="86"/>
        <v>0</v>
      </c>
      <c r="AB338" s="293">
        <f t="shared" si="87"/>
        <v>0</v>
      </c>
      <c r="AC338" s="293">
        <f t="shared" si="88"/>
        <v>0</v>
      </c>
      <c r="AD338" s="293">
        <f t="shared" si="101"/>
        <v>0</v>
      </c>
      <c r="AE338" s="293">
        <f>IF(ISBLANK(T338),AE337,IF(COUNTIF(T$2:T338,T338)&gt;1,AE337,1+MAX(AE337,0)))</f>
        <v>10</v>
      </c>
      <c r="AI338" s="42" t="str">
        <f t="shared" si="89"/>
        <v/>
      </c>
      <c r="AJ338">
        <f>SUM(AG$2:AG338)</f>
        <v>2</v>
      </c>
      <c r="AK338">
        <f>COUNTA(AF$2:AF338)</f>
        <v>3</v>
      </c>
    </row>
    <row r="339" spans="1:37"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90"/>
        <v>6</v>
      </c>
      <c r="Q339" s="33" t="str">
        <f t="shared" si="91"/>
        <v/>
      </c>
      <c r="R339" s="33">
        <f t="shared" si="92"/>
        <v>5</v>
      </c>
      <c r="S339" s="33" t="str">
        <f t="shared" si="93"/>
        <v>108_5</v>
      </c>
      <c r="T339" s="35" t="str">
        <f t="shared" si="94"/>
        <v>108AM</v>
      </c>
      <c r="U339" s="35" t="str">
        <f t="shared" si="95"/>
        <v>108AMNS</v>
      </c>
      <c r="V339" s="301">
        <f t="shared" si="96"/>
        <v>18</v>
      </c>
      <c r="W339" s="293" t="str">
        <f t="shared" si="97"/>
        <v/>
      </c>
      <c r="X339" s="293" t="str">
        <f t="shared" si="98"/>
        <v/>
      </c>
      <c r="Y339" s="293" t="str">
        <f t="shared" si="99"/>
        <v/>
      </c>
      <c r="Z339" s="293" t="str">
        <f t="shared" si="100"/>
        <v/>
      </c>
      <c r="AA339" s="293">
        <f t="shared" si="86"/>
        <v>0</v>
      </c>
      <c r="AB339" s="293">
        <f t="shared" si="87"/>
        <v>0</v>
      </c>
      <c r="AC339" s="293">
        <f t="shared" si="88"/>
        <v>0</v>
      </c>
      <c r="AD339" s="293">
        <f t="shared" si="101"/>
        <v>0</v>
      </c>
      <c r="AE339" s="293">
        <f>IF(ISBLANK(T339),AE338,IF(COUNTIF(T$2:T339,T339)&gt;1,AE338,1+MAX(AE338,0)))</f>
        <v>10</v>
      </c>
      <c r="AI339" s="42" t="str">
        <f t="shared" si="89"/>
        <v/>
      </c>
      <c r="AJ339">
        <f>SUM(AG$2:AG339)</f>
        <v>2</v>
      </c>
      <c r="AK339">
        <f>COUNTA(AF$2:AF339)</f>
        <v>3</v>
      </c>
    </row>
    <row r="340" spans="1:37"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90"/>
        <v>6</v>
      </c>
      <c r="Q340" s="33" t="str">
        <f t="shared" si="91"/>
        <v/>
      </c>
      <c r="R340" s="33">
        <f t="shared" si="92"/>
        <v>5</v>
      </c>
      <c r="S340" s="33" t="str">
        <f t="shared" si="93"/>
        <v>108_5</v>
      </c>
      <c r="T340" s="35" t="str">
        <f t="shared" si="94"/>
        <v>108AM</v>
      </c>
      <c r="U340" s="35" t="str">
        <f t="shared" si="95"/>
        <v>108AMEW</v>
      </c>
      <c r="V340" s="301">
        <f t="shared" si="96"/>
        <v>19</v>
      </c>
      <c r="W340" s="293" t="str">
        <f t="shared" si="97"/>
        <v/>
      </c>
      <c r="X340" s="293" t="str">
        <f t="shared" si="98"/>
        <v/>
      </c>
      <c r="Y340" s="293" t="str">
        <f t="shared" si="99"/>
        <v/>
      </c>
      <c r="Z340" s="293" t="str">
        <f t="shared" si="100"/>
        <v/>
      </c>
      <c r="AA340" s="293">
        <f t="shared" si="86"/>
        <v>0</v>
      </c>
      <c r="AB340" s="293">
        <f t="shared" si="87"/>
        <v>0</v>
      </c>
      <c r="AC340" s="293">
        <f t="shared" si="88"/>
        <v>3</v>
      </c>
      <c r="AD340" s="293">
        <f t="shared" si="101"/>
        <v>1</v>
      </c>
      <c r="AE340" s="293">
        <f>IF(ISBLANK(T340),AE339,IF(COUNTIF(T$2:T340,T340)&gt;1,AE339,1+MAX(AE339,0)))</f>
        <v>10</v>
      </c>
      <c r="AI340" s="42" t="str">
        <f t="shared" si="89"/>
        <v/>
      </c>
      <c r="AJ340">
        <f>SUM(AG$2:AG340)</f>
        <v>2</v>
      </c>
      <c r="AK340">
        <f>COUNTA(AF$2:AF340)</f>
        <v>3</v>
      </c>
    </row>
    <row r="341" spans="1:37"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90"/>
        <v>6</v>
      </c>
      <c r="Q341" s="33" t="str">
        <f t="shared" si="91"/>
        <v/>
      </c>
      <c r="R341" s="33">
        <f t="shared" si="92"/>
        <v>5</v>
      </c>
      <c r="S341" s="33" t="str">
        <f t="shared" si="93"/>
        <v>108_5</v>
      </c>
      <c r="T341" s="35" t="str">
        <f t="shared" si="94"/>
        <v>108AM</v>
      </c>
      <c r="U341" s="35" t="str">
        <f t="shared" si="95"/>
        <v>108AMEW</v>
      </c>
      <c r="V341" s="301">
        <f t="shared" si="96"/>
        <v>20</v>
      </c>
      <c r="W341" s="293" t="str">
        <f t="shared" si="97"/>
        <v/>
      </c>
      <c r="X341" s="293" t="str">
        <f t="shared" si="98"/>
        <v/>
      </c>
      <c r="Y341" s="293" t="str">
        <f t="shared" si="99"/>
        <v/>
      </c>
      <c r="Z341" s="293" t="str">
        <f t="shared" si="100"/>
        <v/>
      </c>
      <c r="AA341" s="293">
        <f t="shared" si="86"/>
        <v>0</v>
      </c>
      <c r="AB341" s="293">
        <f t="shared" si="87"/>
        <v>0</v>
      </c>
      <c r="AC341" s="293">
        <f t="shared" si="88"/>
        <v>3</v>
      </c>
      <c r="AD341" s="293">
        <f t="shared" si="101"/>
        <v>1</v>
      </c>
      <c r="AE341" s="293">
        <f>IF(ISBLANK(T341),AE340,IF(COUNTIF(T$2:T341,T341)&gt;1,AE340,1+MAX(AE340,0)))</f>
        <v>10</v>
      </c>
      <c r="AI341" s="42" t="str">
        <f t="shared" si="89"/>
        <v/>
      </c>
      <c r="AJ341">
        <f>SUM(AG$2:AG341)</f>
        <v>2</v>
      </c>
      <c r="AK341">
        <f>COUNTA(AF$2:AF341)</f>
        <v>3</v>
      </c>
    </row>
    <row r="342" spans="1:37"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90"/>
        <v>6</v>
      </c>
      <c r="Q342" s="33" t="str">
        <f t="shared" si="91"/>
        <v/>
      </c>
      <c r="R342" s="33">
        <f t="shared" si="92"/>
        <v>6</v>
      </c>
      <c r="S342" s="33" t="str">
        <f t="shared" si="93"/>
        <v>108_6</v>
      </c>
      <c r="T342" s="35" t="str">
        <f t="shared" si="94"/>
        <v>108AM</v>
      </c>
      <c r="U342" s="35" t="str">
        <f t="shared" si="95"/>
        <v>108AMNS</v>
      </c>
      <c r="V342" s="301">
        <f t="shared" si="96"/>
        <v>21</v>
      </c>
      <c r="W342" s="293" t="str">
        <f t="shared" si="97"/>
        <v/>
      </c>
      <c r="X342" s="293" t="str">
        <f t="shared" si="98"/>
        <v/>
      </c>
      <c r="Y342" s="293" t="str">
        <f t="shared" si="99"/>
        <v/>
      </c>
      <c r="Z342" s="293" t="str">
        <f t="shared" si="100"/>
        <v/>
      </c>
      <c r="AA342" s="293">
        <f t="shared" si="86"/>
        <v>0</v>
      </c>
      <c r="AB342" s="293">
        <f t="shared" si="87"/>
        <v>0</v>
      </c>
      <c r="AC342" s="293">
        <f t="shared" si="88"/>
        <v>0</v>
      </c>
      <c r="AD342" s="293">
        <f t="shared" si="101"/>
        <v>0</v>
      </c>
      <c r="AE342" s="293">
        <f>IF(ISBLANK(T342),AE341,IF(COUNTIF(T$2:T342,T342)&gt;1,AE341,1+MAX(AE341,0)))</f>
        <v>10</v>
      </c>
      <c r="AI342" s="42" t="str">
        <f t="shared" si="89"/>
        <v/>
      </c>
      <c r="AJ342">
        <f>SUM(AG$2:AG342)</f>
        <v>2</v>
      </c>
      <c r="AK342">
        <f>COUNTA(AF$2:AF342)</f>
        <v>3</v>
      </c>
    </row>
    <row r="343" spans="1:37"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90"/>
        <v>6</v>
      </c>
      <c r="Q343" s="33" t="str">
        <f t="shared" si="91"/>
        <v/>
      </c>
      <c r="R343" s="33">
        <f t="shared" si="92"/>
        <v>6</v>
      </c>
      <c r="S343" s="33" t="str">
        <f t="shared" si="93"/>
        <v>108_6</v>
      </c>
      <c r="T343" s="35" t="str">
        <f t="shared" si="94"/>
        <v>108AM</v>
      </c>
      <c r="U343" s="35" t="str">
        <f t="shared" si="95"/>
        <v>108AMNS</v>
      </c>
      <c r="V343" s="301">
        <f t="shared" si="96"/>
        <v>22</v>
      </c>
      <c r="W343" s="293" t="str">
        <f t="shared" si="97"/>
        <v/>
      </c>
      <c r="X343" s="293" t="str">
        <f t="shared" si="98"/>
        <v/>
      </c>
      <c r="Y343" s="293" t="str">
        <f t="shared" si="99"/>
        <v/>
      </c>
      <c r="Z343" s="293" t="str">
        <f t="shared" si="100"/>
        <v/>
      </c>
      <c r="AA343" s="293">
        <f t="shared" si="86"/>
        <v>0</v>
      </c>
      <c r="AB343" s="293">
        <f t="shared" si="87"/>
        <v>0</v>
      </c>
      <c r="AC343" s="293">
        <f t="shared" si="88"/>
        <v>0</v>
      </c>
      <c r="AD343" s="293">
        <f t="shared" si="101"/>
        <v>0</v>
      </c>
      <c r="AE343" s="293">
        <f>IF(ISBLANK(T343),AE342,IF(COUNTIF(T$2:T343,T343)&gt;1,AE342,1+MAX(AE342,0)))</f>
        <v>10</v>
      </c>
      <c r="AI343" s="42" t="str">
        <f t="shared" si="89"/>
        <v/>
      </c>
      <c r="AJ343">
        <f>SUM(AG$2:AG343)</f>
        <v>2</v>
      </c>
      <c r="AK343">
        <f>COUNTA(AF$2:AF343)</f>
        <v>3</v>
      </c>
    </row>
    <row r="344" spans="1:37"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90"/>
        <v>6</v>
      </c>
      <c r="Q344" s="33" t="str">
        <f t="shared" si="91"/>
        <v/>
      </c>
      <c r="R344" s="33">
        <f t="shared" si="92"/>
        <v>6</v>
      </c>
      <c r="S344" s="33" t="str">
        <f t="shared" si="93"/>
        <v>108_6</v>
      </c>
      <c r="T344" s="35" t="str">
        <f t="shared" si="94"/>
        <v>108AM</v>
      </c>
      <c r="U344" s="35" t="str">
        <f t="shared" si="95"/>
        <v>108AMEW</v>
      </c>
      <c r="V344" s="301">
        <f t="shared" si="96"/>
        <v>23</v>
      </c>
      <c r="W344" s="293" t="str">
        <f t="shared" si="97"/>
        <v/>
      </c>
      <c r="X344" s="293" t="str">
        <f t="shared" si="98"/>
        <v/>
      </c>
      <c r="Y344" s="293" t="str">
        <f t="shared" si="99"/>
        <v/>
      </c>
      <c r="Z344" s="293" t="str">
        <f t="shared" si="100"/>
        <v/>
      </c>
      <c r="AA344" s="293">
        <f t="shared" si="86"/>
        <v>0</v>
      </c>
      <c r="AB344" s="293">
        <f t="shared" si="87"/>
        <v>0</v>
      </c>
      <c r="AC344" s="293">
        <f t="shared" si="88"/>
        <v>3</v>
      </c>
      <c r="AD344" s="293">
        <f t="shared" si="101"/>
        <v>1</v>
      </c>
      <c r="AE344" s="293">
        <f>IF(ISBLANK(T344),AE343,IF(COUNTIF(T$2:T344,T344)&gt;1,AE343,1+MAX(AE343,0)))</f>
        <v>10</v>
      </c>
      <c r="AI344" s="42" t="str">
        <f t="shared" si="89"/>
        <v/>
      </c>
      <c r="AJ344">
        <f>SUM(AG$2:AG344)</f>
        <v>2</v>
      </c>
      <c r="AK344">
        <f>COUNTA(AF$2:AF344)</f>
        <v>3</v>
      </c>
    </row>
    <row r="345" spans="1:37"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90"/>
        <v>6</v>
      </c>
      <c r="Q345" s="33" t="str">
        <f t="shared" si="91"/>
        <v/>
      </c>
      <c r="R345" s="33">
        <f t="shared" si="92"/>
        <v>6</v>
      </c>
      <c r="S345" s="33" t="str">
        <f t="shared" si="93"/>
        <v>108_6</v>
      </c>
      <c r="T345" s="35" t="str">
        <f t="shared" si="94"/>
        <v>108AM</v>
      </c>
      <c r="U345" s="35" t="str">
        <f t="shared" si="95"/>
        <v>108AMEW</v>
      </c>
      <c r="V345" s="301">
        <f t="shared" si="96"/>
        <v>24</v>
      </c>
      <c r="W345" s="293" t="str">
        <f t="shared" si="97"/>
        <v/>
      </c>
      <c r="X345" s="293" t="str">
        <f t="shared" si="98"/>
        <v/>
      </c>
      <c r="Y345" s="293" t="str">
        <f t="shared" si="99"/>
        <v/>
      </c>
      <c r="Z345" s="293" t="str">
        <f t="shared" si="100"/>
        <v/>
      </c>
      <c r="AA345" s="293">
        <f t="shared" si="86"/>
        <v>0</v>
      </c>
      <c r="AB345" s="293">
        <f t="shared" si="87"/>
        <v>0</v>
      </c>
      <c r="AC345" s="293">
        <f t="shared" si="88"/>
        <v>3</v>
      </c>
      <c r="AD345" s="293">
        <f t="shared" si="101"/>
        <v>1</v>
      </c>
      <c r="AE345" s="293">
        <f>IF(ISBLANK(T345),AE344,IF(COUNTIF(T$2:T345,T345)&gt;1,AE344,1+MAX(AE344,0)))</f>
        <v>10</v>
      </c>
      <c r="AI345" s="42" t="str">
        <f t="shared" si="89"/>
        <v/>
      </c>
      <c r="AJ345">
        <f>SUM(AG$2:AG345)</f>
        <v>2</v>
      </c>
      <c r="AK345">
        <f>COUNTA(AF$2:AF345)</f>
        <v>3</v>
      </c>
    </row>
    <row r="346" spans="1:37"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90"/>
        <v>6</v>
      </c>
      <c r="Q346" s="33" t="str">
        <f t="shared" si="91"/>
        <v/>
      </c>
      <c r="R346" s="33">
        <f t="shared" si="92"/>
        <v>7</v>
      </c>
      <c r="S346" s="33" t="str">
        <f t="shared" si="93"/>
        <v>108_7</v>
      </c>
      <c r="T346" s="35" t="str">
        <f t="shared" si="94"/>
        <v>108AM</v>
      </c>
      <c r="U346" s="35" t="str">
        <f t="shared" si="95"/>
        <v>108AMNS</v>
      </c>
      <c r="V346" s="301">
        <f t="shared" si="96"/>
        <v>25</v>
      </c>
      <c r="W346" s="293" t="str">
        <f t="shared" si="97"/>
        <v/>
      </c>
      <c r="X346" s="293" t="str">
        <f t="shared" si="98"/>
        <v/>
      </c>
      <c r="Y346" s="293" t="str">
        <f t="shared" si="99"/>
        <v/>
      </c>
      <c r="Z346" s="293" t="str">
        <f t="shared" si="100"/>
        <v/>
      </c>
      <c r="AA346" s="293">
        <f t="shared" si="86"/>
        <v>0</v>
      </c>
      <c r="AB346" s="293">
        <f t="shared" si="87"/>
        <v>0</v>
      </c>
      <c r="AC346" s="293">
        <f t="shared" si="88"/>
        <v>0</v>
      </c>
      <c r="AD346" s="293">
        <f t="shared" si="101"/>
        <v>0</v>
      </c>
      <c r="AE346" s="293">
        <f>IF(ISBLANK(T346),AE345,IF(COUNTIF(T$2:T346,T346)&gt;1,AE345,1+MAX(AE345,0)))</f>
        <v>10</v>
      </c>
      <c r="AI346" s="42" t="str">
        <f t="shared" si="89"/>
        <v/>
      </c>
      <c r="AJ346">
        <f>SUM(AG$2:AG346)</f>
        <v>2</v>
      </c>
      <c r="AK346">
        <f>COUNTA(AF$2:AF346)</f>
        <v>3</v>
      </c>
    </row>
    <row r="347" spans="1:37"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90"/>
        <v>6</v>
      </c>
      <c r="Q347" s="33" t="str">
        <f t="shared" si="91"/>
        <v/>
      </c>
      <c r="R347" s="33">
        <f t="shared" si="92"/>
        <v>7</v>
      </c>
      <c r="S347" s="33" t="str">
        <f t="shared" si="93"/>
        <v>108_7</v>
      </c>
      <c r="T347" s="35" t="str">
        <f t="shared" si="94"/>
        <v>108AM</v>
      </c>
      <c r="U347" s="35" t="str">
        <f t="shared" si="95"/>
        <v>108AMNS</v>
      </c>
      <c r="V347" s="301">
        <f t="shared" si="96"/>
        <v>26</v>
      </c>
      <c r="W347" s="293" t="str">
        <f t="shared" si="97"/>
        <v/>
      </c>
      <c r="X347" s="293" t="str">
        <f t="shared" si="98"/>
        <v/>
      </c>
      <c r="Y347" s="293" t="str">
        <f t="shared" si="99"/>
        <v/>
      </c>
      <c r="Z347" s="293" t="str">
        <f t="shared" si="100"/>
        <v/>
      </c>
      <c r="AA347" s="293">
        <f t="shared" si="86"/>
        <v>0</v>
      </c>
      <c r="AB347" s="293">
        <f t="shared" si="87"/>
        <v>0</v>
      </c>
      <c r="AC347" s="293">
        <f t="shared" si="88"/>
        <v>0</v>
      </c>
      <c r="AD347" s="293">
        <f t="shared" si="101"/>
        <v>0</v>
      </c>
      <c r="AE347" s="293">
        <f>IF(ISBLANK(T347),AE346,IF(COUNTIF(T$2:T347,T347)&gt;1,AE346,1+MAX(AE346,0)))</f>
        <v>10</v>
      </c>
      <c r="AI347" s="42" t="str">
        <f t="shared" si="89"/>
        <v/>
      </c>
      <c r="AJ347">
        <f>SUM(AG$2:AG347)</f>
        <v>2</v>
      </c>
      <c r="AK347">
        <f>COUNTA(AF$2:AF347)</f>
        <v>3</v>
      </c>
    </row>
    <row r="348" spans="1:37"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90"/>
        <v>6</v>
      </c>
      <c r="Q348" s="33" t="str">
        <f t="shared" si="91"/>
        <v/>
      </c>
      <c r="R348" s="33">
        <f t="shared" si="92"/>
        <v>7</v>
      </c>
      <c r="S348" s="33" t="str">
        <f t="shared" si="93"/>
        <v>108_7</v>
      </c>
      <c r="T348" s="35" t="str">
        <f t="shared" si="94"/>
        <v>108AM</v>
      </c>
      <c r="U348" s="35" t="str">
        <f t="shared" si="95"/>
        <v>108AMEW</v>
      </c>
      <c r="V348" s="301">
        <f t="shared" si="96"/>
        <v>27</v>
      </c>
      <c r="W348" s="293" t="str">
        <f t="shared" si="97"/>
        <v/>
      </c>
      <c r="X348" s="293" t="str">
        <f t="shared" si="98"/>
        <v/>
      </c>
      <c r="Y348" s="293" t="str">
        <f t="shared" si="99"/>
        <v/>
      </c>
      <c r="Z348" s="293" t="str">
        <f t="shared" si="100"/>
        <v/>
      </c>
      <c r="AA348" s="293">
        <f t="shared" si="86"/>
        <v>0</v>
      </c>
      <c r="AB348" s="293">
        <f t="shared" si="87"/>
        <v>0</v>
      </c>
      <c r="AC348" s="293">
        <f t="shared" si="88"/>
        <v>3</v>
      </c>
      <c r="AD348" s="293">
        <f t="shared" si="101"/>
        <v>1</v>
      </c>
      <c r="AE348" s="293">
        <f>IF(ISBLANK(T348),AE347,IF(COUNTIF(T$2:T348,T348)&gt;1,AE347,1+MAX(AE347,0)))</f>
        <v>10</v>
      </c>
      <c r="AI348" s="42" t="str">
        <f t="shared" si="89"/>
        <v/>
      </c>
      <c r="AJ348">
        <f>SUM(AG$2:AG348)</f>
        <v>2</v>
      </c>
      <c r="AK348">
        <f>COUNTA(AF$2:AF348)</f>
        <v>3</v>
      </c>
    </row>
    <row r="349" spans="1:37"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90"/>
        <v>6</v>
      </c>
      <c r="Q349" s="33" t="str">
        <f t="shared" si="91"/>
        <v/>
      </c>
      <c r="R349" s="33">
        <f t="shared" si="92"/>
        <v>7</v>
      </c>
      <c r="S349" s="33" t="str">
        <f t="shared" si="93"/>
        <v>108_7</v>
      </c>
      <c r="T349" s="35" t="str">
        <f t="shared" si="94"/>
        <v>108AM</v>
      </c>
      <c r="U349" s="35" t="str">
        <f t="shared" si="95"/>
        <v>108AMEW</v>
      </c>
      <c r="V349" s="301">
        <f t="shared" si="96"/>
        <v>28</v>
      </c>
      <c r="W349" s="293" t="str">
        <f t="shared" si="97"/>
        <v/>
      </c>
      <c r="X349" s="293" t="str">
        <f t="shared" si="98"/>
        <v/>
      </c>
      <c r="Y349" s="293" t="str">
        <f t="shared" si="99"/>
        <v/>
      </c>
      <c r="Z349" s="293" t="str">
        <f t="shared" si="100"/>
        <v/>
      </c>
      <c r="AA349" s="293">
        <f t="shared" si="86"/>
        <v>0</v>
      </c>
      <c r="AB349" s="293">
        <f t="shared" si="87"/>
        <v>0</v>
      </c>
      <c r="AC349" s="293">
        <f t="shared" si="88"/>
        <v>3</v>
      </c>
      <c r="AD349" s="293">
        <f t="shared" si="101"/>
        <v>1</v>
      </c>
      <c r="AE349" s="293">
        <f>IF(ISBLANK(T349),AE348,IF(COUNTIF(T$2:T349,T349)&gt;1,AE348,1+MAX(AE348,0)))</f>
        <v>10</v>
      </c>
      <c r="AI349" s="42" t="str">
        <f t="shared" si="89"/>
        <v/>
      </c>
      <c r="AJ349">
        <f>SUM(AG$2:AG349)</f>
        <v>2</v>
      </c>
      <c r="AK349">
        <f>COUNTA(AF$2:AF349)</f>
        <v>3</v>
      </c>
    </row>
    <row r="350" spans="1:37"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90"/>
        <v>6</v>
      </c>
      <c r="Q350" s="33" t="str">
        <f t="shared" si="91"/>
        <v/>
      </c>
      <c r="R350" s="33">
        <f t="shared" si="92"/>
        <v>8</v>
      </c>
      <c r="S350" s="33" t="str">
        <f t="shared" si="93"/>
        <v>108_8</v>
      </c>
      <c r="T350" s="35" t="str">
        <f t="shared" si="94"/>
        <v>108AM</v>
      </c>
      <c r="U350" s="35" t="str">
        <f t="shared" si="95"/>
        <v>108AMNS</v>
      </c>
      <c r="V350" s="301">
        <f t="shared" si="96"/>
        <v>29</v>
      </c>
      <c r="W350" s="293" t="str">
        <f t="shared" si="97"/>
        <v/>
      </c>
      <c r="X350" s="293" t="str">
        <f t="shared" si="98"/>
        <v/>
      </c>
      <c r="Y350" s="293" t="str">
        <f t="shared" si="99"/>
        <v/>
      </c>
      <c r="Z350" s="293" t="str">
        <f t="shared" si="100"/>
        <v/>
      </c>
      <c r="AA350" s="293">
        <f t="shared" si="86"/>
        <v>0</v>
      </c>
      <c r="AB350" s="293">
        <f t="shared" si="87"/>
        <v>0</v>
      </c>
      <c r="AC350" s="293">
        <f t="shared" si="88"/>
        <v>0</v>
      </c>
      <c r="AD350" s="293">
        <f t="shared" si="101"/>
        <v>0</v>
      </c>
      <c r="AE350" s="293">
        <f>IF(ISBLANK(T350),AE349,IF(COUNTIF(T$2:T350,T350)&gt;1,AE349,1+MAX(AE349,0)))</f>
        <v>10</v>
      </c>
      <c r="AI350" s="42" t="str">
        <f t="shared" si="89"/>
        <v/>
      </c>
      <c r="AJ350">
        <f>SUM(AG$2:AG350)</f>
        <v>2</v>
      </c>
      <c r="AK350">
        <f>COUNTA(AF$2:AF350)</f>
        <v>3</v>
      </c>
    </row>
    <row r="351" spans="1:37"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90"/>
        <v>6</v>
      </c>
      <c r="Q351" s="33" t="str">
        <f t="shared" si="91"/>
        <v/>
      </c>
      <c r="R351" s="33">
        <f t="shared" si="92"/>
        <v>8</v>
      </c>
      <c r="S351" s="33" t="str">
        <f t="shared" si="93"/>
        <v>108_8</v>
      </c>
      <c r="T351" s="35" t="str">
        <f t="shared" si="94"/>
        <v>108AM</v>
      </c>
      <c r="U351" s="35" t="str">
        <f t="shared" si="95"/>
        <v>108AMNS</v>
      </c>
      <c r="V351" s="301">
        <f t="shared" si="96"/>
        <v>30</v>
      </c>
      <c r="W351" s="293" t="str">
        <f t="shared" si="97"/>
        <v/>
      </c>
      <c r="X351" s="293" t="str">
        <f t="shared" si="98"/>
        <v/>
      </c>
      <c r="Y351" s="293" t="str">
        <f t="shared" si="99"/>
        <v/>
      </c>
      <c r="Z351" s="293" t="str">
        <f t="shared" si="100"/>
        <v/>
      </c>
      <c r="AA351" s="293">
        <f t="shared" si="86"/>
        <v>0</v>
      </c>
      <c r="AB351" s="293">
        <f t="shared" si="87"/>
        <v>0</v>
      </c>
      <c r="AC351" s="293">
        <f t="shared" si="88"/>
        <v>0</v>
      </c>
      <c r="AD351" s="293">
        <f t="shared" si="101"/>
        <v>0</v>
      </c>
      <c r="AE351" s="293">
        <f>IF(ISBLANK(T351),AE350,IF(COUNTIF(T$2:T351,T351)&gt;1,AE350,1+MAX(AE350,0)))</f>
        <v>10</v>
      </c>
      <c r="AI351" s="42" t="str">
        <f t="shared" si="89"/>
        <v/>
      </c>
      <c r="AJ351">
        <f>SUM(AG$2:AG351)</f>
        <v>2</v>
      </c>
      <c r="AK351">
        <f>COUNTA(AF$2:AF351)</f>
        <v>3</v>
      </c>
    </row>
    <row r="352" spans="1:37"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90"/>
        <v>6</v>
      </c>
      <c r="Q352" s="33" t="str">
        <f t="shared" si="91"/>
        <v/>
      </c>
      <c r="R352" s="33">
        <f t="shared" si="92"/>
        <v>8</v>
      </c>
      <c r="S352" s="33" t="str">
        <f t="shared" si="93"/>
        <v>108_8</v>
      </c>
      <c r="T352" s="35" t="str">
        <f t="shared" si="94"/>
        <v>108AM</v>
      </c>
      <c r="U352" s="35" t="str">
        <f t="shared" si="95"/>
        <v>108AMEW</v>
      </c>
      <c r="V352" s="301">
        <f t="shared" si="96"/>
        <v>31</v>
      </c>
      <c r="W352" s="293" t="str">
        <f t="shared" si="97"/>
        <v/>
      </c>
      <c r="X352" s="293" t="str">
        <f t="shared" si="98"/>
        <v/>
      </c>
      <c r="Y352" s="293" t="str">
        <f t="shared" si="99"/>
        <v/>
      </c>
      <c r="Z352" s="293" t="str">
        <f t="shared" si="100"/>
        <v/>
      </c>
      <c r="AA352" s="293">
        <f t="shared" si="86"/>
        <v>0</v>
      </c>
      <c r="AB352" s="293">
        <f t="shared" si="87"/>
        <v>0</v>
      </c>
      <c r="AC352" s="293">
        <f t="shared" si="88"/>
        <v>3</v>
      </c>
      <c r="AD352" s="293">
        <f t="shared" si="101"/>
        <v>1</v>
      </c>
      <c r="AE352" s="293">
        <f>IF(ISBLANK(T352),AE351,IF(COUNTIF(T$2:T352,T352)&gt;1,AE351,1+MAX(AE351,0)))</f>
        <v>10</v>
      </c>
      <c r="AI352" s="42" t="str">
        <f t="shared" si="89"/>
        <v/>
      </c>
      <c r="AJ352">
        <f>SUM(AG$2:AG352)</f>
        <v>2</v>
      </c>
      <c r="AK352">
        <f>COUNTA(AF$2:AF352)</f>
        <v>3</v>
      </c>
    </row>
    <row r="353" spans="1:37"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90"/>
        <v>6</v>
      </c>
      <c r="Q353" s="33" t="str">
        <f t="shared" si="91"/>
        <v/>
      </c>
      <c r="R353" s="33">
        <f t="shared" si="92"/>
        <v>8</v>
      </c>
      <c r="S353" s="33" t="str">
        <f t="shared" si="93"/>
        <v>108_8</v>
      </c>
      <c r="T353" s="35" t="str">
        <f t="shared" si="94"/>
        <v>108AM</v>
      </c>
      <c r="U353" s="35" t="str">
        <f t="shared" si="95"/>
        <v>108AMEW</v>
      </c>
      <c r="V353" s="301">
        <f t="shared" si="96"/>
        <v>32</v>
      </c>
      <c r="W353" s="293" t="str">
        <f t="shared" si="97"/>
        <v/>
      </c>
      <c r="X353" s="293" t="str">
        <f t="shared" si="98"/>
        <v/>
      </c>
      <c r="Y353" s="293" t="str">
        <f t="shared" si="99"/>
        <v/>
      </c>
      <c r="Z353" s="293" t="str">
        <f t="shared" si="100"/>
        <v/>
      </c>
      <c r="AA353" s="293">
        <f t="shared" si="86"/>
        <v>0</v>
      </c>
      <c r="AB353" s="293">
        <f t="shared" si="87"/>
        <v>0</v>
      </c>
      <c r="AC353" s="293">
        <f t="shared" si="88"/>
        <v>3</v>
      </c>
      <c r="AD353" s="293">
        <f t="shared" si="101"/>
        <v>1</v>
      </c>
      <c r="AE353" s="293">
        <f>IF(ISBLANK(T353),AE352,IF(COUNTIF(T$2:T353,T353)&gt;1,AE352,1+MAX(AE352,0)))</f>
        <v>10</v>
      </c>
      <c r="AI353" s="42" t="str">
        <f t="shared" si="89"/>
        <v/>
      </c>
      <c r="AJ353">
        <f>SUM(AG$2:AG353)</f>
        <v>2</v>
      </c>
      <c r="AK353">
        <f>COUNTA(AF$2:AF353)</f>
        <v>3</v>
      </c>
    </row>
    <row r="354" spans="1:37" x14ac:dyDescent="0.25">
      <c r="A354">
        <v>108</v>
      </c>
      <c r="B354" t="s">
        <v>66</v>
      </c>
      <c r="C354" s="246" t="s">
        <v>699</v>
      </c>
      <c r="D354"/>
      <c r="E354">
        <v>1</v>
      </c>
      <c r="F354">
        <v>1</v>
      </c>
      <c r="G354">
        <v>1</v>
      </c>
      <c r="H354">
        <v>3</v>
      </c>
      <c r="I354">
        <v>2</v>
      </c>
      <c r="J354">
        <v>0</v>
      </c>
      <c r="K354">
        <v>1</v>
      </c>
      <c r="L354">
        <v>1</v>
      </c>
      <c r="M354" t="s">
        <v>698</v>
      </c>
      <c r="N354" s="42"/>
      <c r="O354" s="101">
        <f>IF(ISBLANK(C354),O353,IF(COUNTIF(C$2:C354,C354)&gt;1,O353,1+MAX(O353,0)))</f>
        <v>13</v>
      </c>
      <c r="P354" s="45">
        <f t="shared" si="90"/>
        <v>6</v>
      </c>
      <c r="Q354" s="33" t="str">
        <f t="shared" si="91"/>
        <v/>
      </c>
      <c r="R354" s="33">
        <f t="shared" si="92"/>
        <v>9</v>
      </c>
      <c r="S354" s="33" t="str">
        <f t="shared" si="93"/>
        <v>108_9</v>
      </c>
      <c r="T354" s="35" t="str">
        <f t="shared" si="94"/>
        <v>108PM</v>
      </c>
      <c r="U354" s="35" t="str">
        <f t="shared" si="95"/>
        <v>108PMNS</v>
      </c>
      <c r="V354" s="301">
        <f t="shared" si="96"/>
        <v>1</v>
      </c>
      <c r="W354" s="293" t="str">
        <f t="shared" si="97"/>
        <v/>
      </c>
      <c r="X354" s="293" t="str">
        <f t="shared" si="98"/>
        <v/>
      </c>
      <c r="Y354" s="293" t="str">
        <f t="shared" si="99"/>
        <v/>
      </c>
      <c r="Z354" s="293" t="str">
        <f t="shared" si="100"/>
        <v/>
      </c>
      <c r="AA354" s="293">
        <f t="shared" si="86"/>
        <v>0</v>
      </c>
      <c r="AB354" s="293">
        <f t="shared" si="87"/>
        <v>0</v>
      </c>
      <c r="AC354" s="293">
        <f t="shared" si="88"/>
        <v>0</v>
      </c>
      <c r="AD354" s="293">
        <f t="shared" si="101"/>
        <v>0</v>
      </c>
      <c r="AE354" s="293">
        <f>IF(ISBLANK(T354),AE353,IF(COUNTIF(T$2:T354,T354)&gt;1,AE353,1+MAX(AE353,0)))</f>
        <v>11</v>
      </c>
      <c r="AI354" s="42" t="str">
        <f t="shared" si="89"/>
        <v/>
      </c>
      <c r="AJ354">
        <f>SUM(AG$2:AG354)</f>
        <v>2</v>
      </c>
      <c r="AK354">
        <f>COUNTA(AF$2:AF354)</f>
        <v>3</v>
      </c>
    </row>
    <row r="355" spans="1:37" x14ac:dyDescent="0.25">
      <c r="A355">
        <v>108</v>
      </c>
      <c r="B355" t="s">
        <v>66</v>
      </c>
      <c r="C355" s="246" t="s">
        <v>699</v>
      </c>
      <c r="D355"/>
      <c r="E355">
        <v>1</v>
      </c>
      <c r="F355">
        <v>1</v>
      </c>
      <c r="G355">
        <v>2</v>
      </c>
      <c r="H355">
        <v>2</v>
      </c>
      <c r="I355">
        <v>1</v>
      </c>
      <c r="J355">
        <v>1</v>
      </c>
      <c r="K355">
        <v>0</v>
      </c>
      <c r="L355">
        <v>0</v>
      </c>
      <c r="M355" t="s">
        <v>698</v>
      </c>
      <c r="N355" s="42"/>
      <c r="O355" s="101">
        <f>IF(ISBLANK(C355),O354,IF(COUNTIF(C$2:C355,C355)&gt;1,O354,1+MAX(O354,0)))</f>
        <v>13</v>
      </c>
      <c r="P355" s="45">
        <f t="shared" si="90"/>
        <v>6</v>
      </c>
      <c r="Q355" s="33" t="str">
        <f t="shared" si="91"/>
        <v/>
      </c>
      <c r="R355" s="33">
        <f t="shared" si="92"/>
        <v>9</v>
      </c>
      <c r="S355" s="33" t="str">
        <f t="shared" si="93"/>
        <v>108_9</v>
      </c>
      <c r="T355" s="35" t="str">
        <f t="shared" si="94"/>
        <v>108PM</v>
      </c>
      <c r="U355" s="35" t="str">
        <f t="shared" si="95"/>
        <v>108PMNS</v>
      </c>
      <c r="V355" s="301">
        <f t="shared" si="96"/>
        <v>2</v>
      </c>
      <c r="W355" s="293" t="str">
        <f t="shared" si="97"/>
        <v/>
      </c>
      <c r="X355" s="293" t="str">
        <f t="shared" si="98"/>
        <v/>
      </c>
      <c r="Y355" s="293" t="str">
        <f t="shared" si="99"/>
        <v/>
      </c>
      <c r="Z355" s="293" t="str">
        <f t="shared" si="100"/>
        <v/>
      </c>
      <c r="AA355" s="293">
        <f t="shared" si="86"/>
        <v>0</v>
      </c>
      <c r="AB355" s="293">
        <f t="shared" si="87"/>
        <v>0</v>
      </c>
      <c r="AC355" s="293">
        <f t="shared" si="88"/>
        <v>0</v>
      </c>
      <c r="AD355" s="293">
        <f t="shared" si="101"/>
        <v>0</v>
      </c>
      <c r="AE355" s="293">
        <f>IF(ISBLANK(T355),AE354,IF(COUNTIF(T$2:T355,T355)&gt;1,AE354,1+MAX(AE354,0)))</f>
        <v>11</v>
      </c>
      <c r="AI355" s="42" t="str">
        <f t="shared" si="89"/>
        <v/>
      </c>
      <c r="AJ355">
        <f>SUM(AG$2:AG355)</f>
        <v>2</v>
      </c>
      <c r="AK355">
        <f>COUNTA(AF$2:AF355)</f>
        <v>3</v>
      </c>
    </row>
    <row r="356" spans="1:37" x14ac:dyDescent="0.25">
      <c r="A356">
        <v>108</v>
      </c>
      <c r="B356" t="s">
        <v>66</v>
      </c>
      <c r="C356" s="246" t="s">
        <v>699</v>
      </c>
      <c r="D356"/>
      <c r="E356">
        <v>1</v>
      </c>
      <c r="F356">
        <v>1</v>
      </c>
      <c r="G356">
        <v>3</v>
      </c>
      <c r="H356">
        <v>12</v>
      </c>
      <c r="I356">
        <v>1</v>
      </c>
      <c r="J356">
        <v>0</v>
      </c>
      <c r="K356">
        <v>0</v>
      </c>
      <c r="L356">
        <v>0</v>
      </c>
      <c r="M356" t="s">
        <v>698</v>
      </c>
      <c r="N356" s="42"/>
      <c r="O356" s="101">
        <f>IF(ISBLANK(C356),O355,IF(COUNTIF(C$2:C356,C356)&gt;1,O355,1+MAX(O355,0)))</f>
        <v>13</v>
      </c>
      <c r="P356" s="45">
        <f t="shared" si="90"/>
        <v>6</v>
      </c>
      <c r="Q356" s="33" t="str">
        <f t="shared" si="91"/>
        <v/>
      </c>
      <c r="R356" s="33">
        <f t="shared" si="92"/>
        <v>9</v>
      </c>
      <c r="S356" s="33" t="str">
        <f t="shared" si="93"/>
        <v>108_9</v>
      </c>
      <c r="T356" s="35" t="str">
        <f t="shared" si="94"/>
        <v>108PM</v>
      </c>
      <c r="U356" s="35" t="str">
        <f t="shared" si="95"/>
        <v>108PMEW</v>
      </c>
      <c r="V356" s="301">
        <f t="shared" si="96"/>
        <v>3</v>
      </c>
      <c r="W356" s="293" t="str">
        <f t="shared" si="97"/>
        <v/>
      </c>
      <c r="X356" s="293" t="str">
        <f t="shared" si="98"/>
        <v/>
      </c>
      <c r="Y356" s="293" t="str">
        <f t="shared" si="99"/>
        <v/>
      </c>
      <c r="Z356" s="293" t="str">
        <f t="shared" si="100"/>
        <v/>
      </c>
      <c r="AA356" s="293">
        <f t="shared" si="86"/>
        <v>0</v>
      </c>
      <c r="AB356" s="293">
        <f t="shared" si="87"/>
        <v>0</v>
      </c>
      <c r="AC356" s="293">
        <f t="shared" si="88"/>
        <v>0</v>
      </c>
      <c r="AD356" s="293">
        <f t="shared" si="101"/>
        <v>0</v>
      </c>
      <c r="AE356" s="293">
        <f>IF(ISBLANK(T356),AE355,IF(COUNTIF(T$2:T356,T356)&gt;1,AE355,1+MAX(AE355,0)))</f>
        <v>11</v>
      </c>
      <c r="AI356" s="42" t="str">
        <f t="shared" si="89"/>
        <v/>
      </c>
      <c r="AJ356">
        <f>SUM(AG$2:AG356)</f>
        <v>2</v>
      </c>
      <c r="AK356">
        <f>COUNTA(AF$2:AF356)</f>
        <v>3</v>
      </c>
    </row>
    <row r="357" spans="1:37" x14ac:dyDescent="0.25">
      <c r="A357">
        <v>108</v>
      </c>
      <c r="B357" t="s">
        <v>66</v>
      </c>
      <c r="C357" s="246" t="s">
        <v>699</v>
      </c>
      <c r="D357"/>
      <c r="E357">
        <v>1</v>
      </c>
      <c r="F357">
        <v>1</v>
      </c>
      <c r="G357">
        <v>4</v>
      </c>
      <c r="H357">
        <v>10</v>
      </c>
      <c r="I357">
        <v>2</v>
      </c>
      <c r="J357">
        <v>2</v>
      </c>
      <c r="K357">
        <v>0</v>
      </c>
      <c r="L357">
        <v>3</v>
      </c>
      <c r="M357" t="s">
        <v>698</v>
      </c>
      <c r="N357" s="42"/>
      <c r="O357" s="101">
        <f>IF(ISBLANK(C357),O356,IF(COUNTIF(C$2:C357,C357)&gt;1,O356,1+MAX(O356,0)))</f>
        <v>13</v>
      </c>
      <c r="P357" s="45">
        <f t="shared" si="90"/>
        <v>6</v>
      </c>
      <c r="Q357" s="33" t="str">
        <f t="shared" si="91"/>
        <v/>
      </c>
      <c r="R357" s="33">
        <f t="shared" si="92"/>
        <v>9</v>
      </c>
      <c r="S357" s="33" t="str">
        <f t="shared" si="93"/>
        <v>108_9</v>
      </c>
      <c r="T357" s="35" t="str">
        <f t="shared" si="94"/>
        <v>108PM</v>
      </c>
      <c r="U357" s="35" t="str">
        <f t="shared" si="95"/>
        <v>108PMEW</v>
      </c>
      <c r="V357" s="301">
        <f t="shared" si="96"/>
        <v>4</v>
      </c>
      <c r="W357" s="293" t="str">
        <f t="shared" si="97"/>
        <v/>
      </c>
      <c r="X357" s="293" t="str">
        <f t="shared" si="98"/>
        <v/>
      </c>
      <c r="Y357" s="293" t="str">
        <f t="shared" si="99"/>
        <v/>
      </c>
      <c r="Z357" s="293" t="str">
        <f t="shared" si="100"/>
        <v/>
      </c>
      <c r="AA357" s="293">
        <f t="shared" si="86"/>
        <v>0</v>
      </c>
      <c r="AB357" s="293">
        <f t="shared" si="87"/>
        <v>0</v>
      </c>
      <c r="AC357" s="293">
        <f t="shared" si="88"/>
        <v>0</v>
      </c>
      <c r="AD357" s="293">
        <f t="shared" si="101"/>
        <v>0</v>
      </c>
      <c r="AE357" s="293">
        <f>IF(ISBLANK(T357),AE356,IF(COUNTIF(T$2:T357,T357)&gt;1,AE356,1+MAX(AE356,0)))</f>
        <v>11</v>
      </c>
      <c r="AI357" s="42" t="str">
        <f t="shared" si="89"/>
        <v/>
      </c>
      <c r="AJ357">
        <f>SUM(AG$2:AG357)</f>
        <v>2</v>
      </c>
      <c r="AK357">
        <f>COUNTA(AF$2:AF357)</f>
        <v>3</v>
      </c>
    </row>
    <row r="358" spans="1:37" x14ac:dyDescent="0.25">
      <c r="A358">
        <v>108</v>
      </c>
      <c r="B358" t="s">
        <v>66</v>
      </c>
      <c r="C358" s="246" t="s">
        <v>699</v>
      </c>
      <c r="D358"/>
      <c r="E358">
        <v>1</v>
      </c>
      <c r="F358">
        <v>2</v>
      </c>
      <c r="G358">
        <v>1</v>
      </c>
      <c r="H358">
        <v>1</v>
      </c>
      <c r="I358">
        <v>0</v>
      </c>
      <c r="J358">
        <v>0</v>
      </c>
      <c r="K358">
        <v>0</v>
      </c>
      <c r="L358">
        <v>0</v>
      </c>
      <c r="M358" t="s">
        <v>698</v>
      </c>
      <c r="N358" s="42"/>
      <c r="O358" s="101">
        <f>IF(ISBLANK(C358),O357,IF(COUNTIF(C$2:C358,C358)&gt;1,O357,1+MAX(O357,0)))</f>
        <v>13</v>
      </c>
      <c r="P358" s="45">
        <f t="shared" si="90"/>
        <v>6</v>
      </c>
      <c r="Q358" s="33" t="str">
        <f t="shared" si="91"/>
        <v/>
      </c>
      <c r="R358" s="33">
        <f t="shared" si="92"/>
        <v>10</v>
      </c>
      <c r="S358" s="33" t="str">
        <f t="shared" si="93"/>
        <v>108_10</v>
      </c>
      <c r="T358" s="35" t="str">
        <f t="shared" si="94"/>
        <v>108PM</v>
      </c>
      <c r="U358" s="35" t="str">
        <f t="shared" si="95"/>
        <v>108PMNS</v>
      </c>
      <c r="V358" s="301">
        <f t="shared" si="96"/>
        <v>5</v>
      </c>
      <c r="W358" s="293" t="str">
        <f t="shared" si="97"/>
        <v/>
      </c>
      <c r="X358" s="293" t="str">
        <f t="shared" si="98"/>
        <v/>
      </c>
      <c r="Y358" s="293" t="str">
        <f t="shared" si="99"/>
        <v/>
      </c>
      <c r="Z358" s="293" t="str">
        <f t="shared" si="100"/>
        <v/>
      </c>
      <c r="AA358" s="293">
        <f t="shared" si="86"/>
        <v>0</v>
      </c>
      <c r="AB358" s="293">
        <f t="shared" si="87"/>
        <v>0</v>
      </c>
      <c r="AC358" s="293">
        <f t="shared" si="88"/>
        <v>0</v>
      </c>
      <c r="AD358" s="293">
        <f t="shared" si="101"/>
        <v>0</v>
      </c>
      <c r="AE358" s="293">
        <f>IF(ISBLANK(T358),AE357,IF(COUNTIF(T$2:T358,T358)&gt;1,AE357,1+MAX(AE357,0)))</f>
        <v>11</v>
      </c>
      <c r="AI358" s="42" t="str">
        <f t="shared" si="89"/>
        <v/>
      </c>
      <c r="AJ358">
        <f>SUM(AG$2:AG358)</f>
        <v>2</v>
      </c>
      <c r="AK358">
        <f>COUNTA(AF$2:AF358)</f>
        <v>3</v>
      </c>
    </row>
    <row r="359" spans="1:37" x14ac:dyDescent="0.25">
      <c r="A359">
        <v>108</v>
      </c>
      <c r="B359" t="s">
        <v>66</v>
      </c>
      <c r="C359" s="246" t="s">
        <v>699</v>
      </c>
      <c r="D359"/>
      <c r="E359">
        <v>1</v>
      </c>
      <c r="F359">
        <v>2</v>
      </c>
      <c r="G359">
        <v>2</v>
      </c>
      <c r="H359">
        <v>4</v>
      </c>
      <c r="I359">
        <v>1</v>
      </c>
      <c r="J359">
        <v>0</v>
      </c>
      <c r="K359">
        <v>0</v>
      </c>
      <c r="L359">
        <v>0</v>
      </c>
      <c r="M359" t="s">
        <v>698</v>
      </c>
      <c r="N359" s="42"/>
      <c r="O359" s="101">
        <f>IF(ISBLANK(C359),O358,IF(COUNTIF(C$2:C359,C359)&gt;1,O358,1+MAX(O358,0)))</f>
        <v>13</v>
      </c>
      <c r="P359" s="45">
        <f t="shared" si="90"/>
        <v>6</v>
      </c>
      <c r="Q359" s="33" t="str">
        <f t="shared" si="91"/>
        <v/>
      </c>
      <c r="R359" s="33">
        <f t="shared" si="92"/>
        <v>10</v>
      </c>
      <c r="S359" s="33" t="str">
        <f t="shared" si="93"/>
        <v>108_10</v>
      </c>
      <c r="T359" s="35" t="str">
        <f t="shared" si="94"/>
        <v>108PM</v>
      </c>
      <c r="U359" s="35" t="str">
        <f t="shared" si="95"/>
        <v>108PMNS</v>
      </c>
      <c r="V359" s="301">
        <f t="shared" si="96"/>
        <v>6</v>
      </c>
      <c r="W359" s="293" t="str">
        <f t="shared" si="97"/>
        <v/>
      </c>
      <c r="X359" s="293" t="str">
        <f t="shared" si="98"/>
        <v/>
      </c>
      <c r="Y359" s="293" t="str">
        <f t="shared" si="99"/>
        <v/>
      </c>
      <c r="Z359" s="293" t="str">
        <f t="shared" si="100"/>
        <v/>
      </c>
      <c r="AA359" s="293">
        <f t="shared" si="86"/>
        <v>0</v>
      </c>
      <c r="AB359" s="293">
        <f t="shared" si="87"/>
        <v>0</v>
      </c>
      <c r="AC359" s="293">
        <f t="shared" si="88"/>
        <v>0</v>
      </c>
      <c r="AD359" s="293">
        <f t="shared" si="101"/>
        <v>0</v>
      </c>
      <c r="AE359" s="293">
        <f>IF(ISBLANK(T359),AE358,IF(COUNTIF(T$2:T359,T359)&gt;1,AE358,1+MAX(AE358,0)))</f>
        <v>11</v>
      </c>
      <c r="AI359" s="42" t="str">
        <f t="shared" si="89"/>
        <v/>
      </c>
      <c r="AJ359">
        <f>SUM(AG$2:AG359)</f>
        <v>2</v>
      </c>
      <c r="AK359">
        <f>COUNTA(AF$2:AF359)</f>
        <v>3</v>
      </c>
    </row>
    <row r="360" spans="1:37" x14ac:dyDescent="0.25">
      <c r="A360">
        <v>108</v>
      </c>
      <c r="B360" t="s">
        <v>66</v>
      </c>
      <c r="C360" s="246" t="s">
        <v>699</v>
      </c>
      <c r="D360"/>
      <c r="E360">
        <v>1</v>
      </c>
      <c r="F360">
        <v>2</v>
      </c>
      <c r="G360">
        <v>3</v>
      </c>
      <c r="H360">
        <v>10</v>
      </c>
      <c r="I360">
        <v>5</v>
      </c>
      <c r="J360">
        <v>3</v>
      </c>
      <c r="K360">
        <v>0</v>
      </c>
      <c r="L360">
        <v>1</v>
      </c>
      <c r="M360" t="s">
        <v>698</v>
      </c>
      <c r="N360" s="42"/>
      <c r="O360" s="101">
        <f>IF(ISBLANK(C360),O359,IF(COUNTIF(C$2:C360,C360)&gt;1,O359,1+MAX(O359,0)))</f>
        <v>13</v>
      </c>
      <c r="P360" s="45">
        <f t="shared" si="90"/>
        <v>6</v>
      </c>
      <c r="Q360" s="33" t="str">
        <f t="shared" si="91"/>
        <v/>
      </c>
      <c r="R360" s="33">
        <f t="shared" si="92"/>
        <v>10</v>
      </c>
      <c r="S360" s="33" t="str">
        <f t="shared" si="93"/>
        <v>108_10</v>
      </c>
      <c r="T360" s="35" t="str">
        <f t="shared" si="94"/>
        <v>108PM</v>
      </c>
      <c r="U360" s="35" t="str">
        <f t="shared" si="95"/>
        <v>108PMEW</v>
      </c>
      <c r="V360" s="301">
        <f t="shared" si="96"/>
        <v>7</v>
      </c>
      <c r="W360" s="293" t="str">
        <f t="shared" si="97"/>
        <v/>
      </c>
      <c r="X360" s="293" t="str">
        <f t="shared" si="98"/>
        <v/>
      </c>
      <c r="Y360" s="293" t="str">
        <f t="shared" si="99"/>
        <v/>
      </c>
      <c r="Z360" s="293" t="str">
        <f t="shared" si="100"/>
        <v/>
      </c>
      <c r="AA360" s="293">
        <f t="shared" si="86"/>
        <v>0</v>
      </c>
      <c r="AB360" s="293">
        <f t="shared" si="87"/>
        <v>0</v>
      </c>
      <c r="AC360" s="293">
        <f t="shared" si="88"/>
        <v>0</v>
      </c>
      <c r="AD360" s="293">
        <f t="shared" si="101"/>
        <v>0</v>
      </c>
      <c r="AE360" s="293">
        <f>IF(ISBLANK(T360),AE359,IF(COUNTIF(T$2:T360,T360)&gt;1,AE359,1+MAX(AE359,0)))</f>
        <v>11</v>
      </c>
      <c r="AI360" s="42" t="str">
        <f t="shared" si="89"/>
        <v/>
      </c>
      <c r="AJ360">
        <f>SUM(AG$2:AG360)</f>
        <v>2</v>
      </c>
      <c r="AK360">
        <f>COUNTA(AF$2:AF360)</f>
        <v>3</v>
      </c>
    </row>
    <row r="361" spans="1:37" x14ac:dyDescent="0.25">
      <c r="A361">
        <v>108</v>
      </c>
      <c r="B361" t="s">
        <v>66</v>
      </c>
      <c r="C361" s="246" t="s">
        <v>699</v>
      </c>
      <c r="D361"/>
      <c r="E361">
        <v>1</v>
      </c>
      <c r="F361">
        <v>2</v>
      </c>
      <c r="G361">
        <v>4</v>
      </c>
      <c r="H361">
        <v>15</v>
      </c>
      <c r="I361">
        <v>4</v>
      </c>
      <c r="J361">
        <v>2</v>
      </c>
      <c r="K361">
        <v>2</v>
      </c>
      <c r="L361">
        <v>1</v>
      </c>
      <c r="M361" t="s">
        <v>698</v>
      </c>
      <c r="N361" s="42"/>
      <c r="O361" s="101">
        <f>IF(ISBLANK(C361),O360,IF(COUNTIF(C$2:C361,C361)&gt;1,O360,1+MAX(O360,0)))</f>
        <v>13</v>
      </c>
      <c r="P361" s="45">
        <f t="shared" si="90"/>
        <v>6</v>
      </c>
      <c r="Q361" s="33" t="str">
        <f t="shared" si="91"/>
        <v/>
      </c>
      <c r="R361" s="33">
        <f t="shared" si="92"/>
        <v>10</v>
      </c>
      <c r="S361" s="33" t="str">
        <f t="shared" si="93"/>
        <v>108_10</v>
      </c>
      <c r="T361" s="35" t="str">
        <f t="shared" si="94"/>
        <v>108PM</v>
      </c>
      <c r="U361" s="35" t="str">
        <f t="shared" si="95"/>
        <v>108PMEW</v>
      </c>
      <c r="V361" s="301">
        <f t="shared" si="96"/>
        <v>8</v>
      </c>
      <c r="W361" s="293" t="str">
        <f t="shared" si="97"/>
        <v/>
      </c>
      <c r="X361" s="293" t="str">
        <f t="shared" si="98"/>
        <v/>
      </c>
      <c r="Y361" s="293" t="str">
        <f t="shared" si="99"/>
        <v/>
      </c>
      <c r="Z361" s="293" t="str">
        <f t="shared" si="100"/>
        <v/>
      </c>
      <c r="AA361" s="293">
        <f t="shared" si="86"/>
        <v>0</v>
      </c>
      <c r="AB361" s="293">
        <f t="shared" si="87"/>
        <v>0</v>
      </c>
      <c r="AC361" s="293">
        <f t="shared" si="88"/>
        <v>0</v>
      </c>
      <c r="AD361" s="293">
        <f t="shared" si="101"/>
        <v>0</v>
      </c>
      <c r="AE361" s="293">
        <f>IF(ISBLANK(T361),AE360,IF(COUNTIF(T$2:T361,T361)&gt;1,AE360,1+MAX(AE360,0)))</f>
        <v>11</v>
      </c>
      <c r="AI361" s="42" t="str">
        <f t="shared" si="89"/>
        <v/>
      </c>
      <c r="AJ361">
        <f>SUM(AG$2:AG361)</f>
        <v>2</v>
      </c>
      <c r="AK361">
        <f>COUNTA(AF$2:AF361)</f>
        <v>3</v>
      </c>
    </row>
    <row r="362" spans="1:37" x14ac:dyDescent="0.25">
      <c r="A362">
        <v>108</v>
      </c>
      <c r="B362" t="s">
        <v>66</v>
      </c>
      <c r="C362" s="246" t="s">
        <v>699</v>
      </c>
      <c r="D362"/>
      <c r="E362">
        <v>1</v>
      </c>
      <c r="F362">
        <v>3</v>
      </c>
      <c r="G362">
        <v>1</v>
      </c>
      <c r="H362">
        <v>5</v>
      </c>
      <c r="I362">
        <v>1</v>
      </c>
      <c r="J362">
        <v>0</v>
      </c>
      <c r="K362">
        <v>0</v>
      </c>
      <c r="L362">
        <v>0</v>
      </c>
      <c r="M362" t="s">
        <v>698</v>
      </c>
      <c r="N362" s="42"/>
      <c r="O362" s="101">
        <f>IF(ISBLANK(C362),O361,IF(COUNTIF(C$2:C362,C362)&gt;1,O361,1+MAX(O361,0)))</f>
        <v>13</v>
      </c>
      <c r="P362" s="45">
        <f t="shared" si="90"/>
        <v>6</v>
      </c>
      <c r="Q362" s="33" t="str">
        <f t="shared" si="91"/>
        <v/>
      </c>
      <c r="R362" s="33">
        <f t="shared" si="92"/>
        <v>11</v>
      </c>
      <c r="S362" s="33" t="str">
        <f t="shared" si="93"/>
        <v>108_11</v>
      </c>
      <c r="T362" s="35" t="str">
        <f t="shared" si="94"/>
        <v>108PM</v>
      </c>
      <c r="U362" s="35" t="str">
        <f t="shared" si="95"/>
        <v>108PMNS</v>
      </c>
      <c r="V362" s="301">
        <f t="shared" si="96"/>
        <v>9</v>
      </c>
      <c r="W362" s="293" t="str">
        <f t="shared" si="97"/>
        <v/>
      </c>
      <c r="X362" s="293" t="str">
        <f t="shared" si="98"/>
        <v/>
      </c>
      <c r="Y362" s="293" t="str">
        <f t="shared" si="99"/>
        <v/>
      </c>
      <c r="Z362" s="293" t="str">
        <f t="shared" si="100"/>
        <v/>
      </c>
      <c r="AA362" s="293">
        <f t="shared" si="86"/>
        <v>0</v>
      </c>
      <c r="AB362" s="293">
        <f t="shared" si="87"/>
        <v>0</v>
      </c>
      <c r="AC362" s="293">
        <f t="shared" si="88"/>
        <v>0</v>
      </c>
      <c r="AD362" s="293">
        <f t="shared" si="101"/>
        <v>0</v>
      </c>
      <c r="AE362" s="293">
        <f>IF(ISBLANK(T362),AE361,IF(COUNTIF(T$2:T362,T362)&gt;1,AE361,1+MAX(AE361,0)))</f>
        <v>11</v>
      </c>
      <c r="AI362" s="42" t="str">
        <f t="shared" si="89"/>
        <v/>
      </c>
      <c r="AJ362">
        <f>SUM(AG$2:AG362)</f>
        <v>2</v>
      </c>
      <c r="AK362">
        <f>COUNTA(AF$2:AF362)</f>
        <v>3</v>
      </c>
    </row>
    <row r="363" spans="1:37" x14ac:dyDescent="0.25">
      <c r="A363">
        <v>108</v>
      </c>
      <c r="B363" t="s">
        <v>66</v>
      </c>
      <c r="C363" s="246" t="s">
        <v>699</v>
      </c>
      <c r="D363"/>
      <c r="E363">
        <v>1</v>
      </c>
      <c r="F363">
        <v>3</v>
      </c>
      <c r="G363">
        <v>2</v>
      </c>
      <c r="H363">
        <v>4</v>
      </c>
      <c r="I363">
        <v>0</v>
      </c>
      <c r="J363">
        <v>1</v>
      </c>
      <c r="K363">
        <v>2</v>
      </c>
      <c r="L363">
        <v>1</v>
      </c>
      <c r="M363" t="s">
        <v>698</v>
      </c>
      <c r="N363" s="42"/>
      <c r="O363" s="101">
        <f>IF(ISBLANK(C363),O362,IF(COUNTIF(C$2:C363,C363)&gt;1,O362,1+MAX(O362,0)))</f>
        <v>13</v>
      </c>
      <c r="P363" s="45">
        <f t="shared" si="90"/>
        <v>6</v>
      </c>
      <c r="Q363" s="33" t="str">
        <f t="shared" si="91"/>
        <v/>
      </c>
      <c r="R363" s="33">
        <f t="shared" si="92"/>
        <v>11</v>
      </c>
      <c r="S363" s="33" t="str">
        <f t="shared" si="93"/>
        <v>108_11</v>
      </c>
      <c r="T363" s="35" t="str">
        <f t="shared" si="94"/>
        <v>108PM</v>
      </c>
      <c r="U363" s="35" t="str">
        <f t="shared" si="95"/>
        <v>108PMNS</v>
      </c>
      <c r="V363" s="301">
        <f t="shared" si="96"/>
        <v>10</v>
      </c>
      <c r="W363" s="293" t="str">
        <f t="shared" si="97"/>
        <v/>
      </c>
      <c r="X363" s="293" t="str">
        <f t="shared" si="98"/>
        <v/>
      </c>
      <c r="Y363" s="293" t="str">
        <f t="shared" si="99"/>
        <v/>
      </c>
      <c r="Z363" s="293" t="str">
        <f t="shared" si="100"/>
        <v/>
      </c>
      <c r="AA363" s="293">
        <f t="shared" si="86"/>
        <v>0</v>
      </c>
      <c r="AB363" s="293">
        <f t="shared" si="87"/>
        <v>0</v>
      </c>
      <c r="AC363" s="293">
        <f t="shared" si="88"/>
        <v>0</v>
      </c>
      <c r="AD363" s="293">
        <f t="shared" si="101"/>
        <v>0</v>
      </c>
      <c r="AE363" s="293">
        <f>IF(ISBLANK(T363),AE362,IF(COUNTIF(T$2:T363,T363)&gt;1,AE362,1+MAX(AE362,0)))</f>
        <v>11</v>
      </c>
      <c r="AI363" s="42" t="str">
        <f t="shared" si="89"/>
        <v/>
      </c>
      <c r="AJ363">
        <f>SUM(AG$2:AG363)</f>
        <v>2</v>
      </c>
      <c r="AK363">
        <f>COUNTA(AF$2:AF363)</f>
        <v>3</v>
      </c>
    </row>
    <row r="364" spans="1:37" x14ac:dyDescent="0.25">
      <c r="A364">
        <v>108</v>
      </c>
      <c r="B364" t="s">
        <v>66</v>
      </c>
      <c r="C364" s="246" t="s">
        <v>699</v>
      </c>
      <c r="D364"/>
      <c r="E364">
        <v>1</v>
      </c>
      <c r="F364">
        <v>3</v>
      </c>
      <c r="G364">
        <v>3</v>
      </c>
      <c r="H364">
        <v>1</v>
      </c>
      <c r="I364">
        <v>0</v>
      </c>
      <c r="J364">
        <v>0</v>
      </c>
      <c r="K364">
        <v>0</v>
      </c>
      <c r="L364">
        <v>0</v>
      </c>
      <c r="M364" t="s">
        <v>698</v>
      </c>
      <c r="N364" s="42"/>
      <c r="O364" s="101">
        <f>IF(ISBLANK(C364),O363,IF(COUNTIF(C$2:C364,C364)&gt;1,O363,1+MAX(O363,0)))</f>
        <v>13</v>
      </c>
      <c r="P364" s="45">
        <f t="shared" si="90"/>
        <v>6</v>
      </c>
      <c r="Q364" s="33" t="str">
        <f t="shared" si="91"/>
        <v/>
      </c>
      <c r="R364" s="33">
        <f t="shared" si="92"/>
        <v>11</v>
      </c>
      <c r="S364" s="33" t="str">
        <f t="shared" si="93"/>
        <v>108_11</v>
      </c>
      <c r="T364" s="35" t="str">
        <f t="shared" si="94"/>
        <v>108PM</v>
      </c>
      <c r="U364" s="35" t="str">
        <f t="shared" si="95"/>
        <v>108PMEW</v>
      </c>
      <c r="V364" s="301">
        <f t="shared" si="96"/>
        <v>11</v>
      </c>
      <c r="W364" s="293" t="str">
        <f t="shared" si="97"/>
        <v/>
      </c>
      <c r="X364" s="293" t="str">
        <f t="shared" si="98"/>
        <v/>
      </c>
      <c r="Y364" s="293" t="str">
        <f t="shared" si="99"/>
        <v/>
      </c>
      <c r="Z364" s="293" t="str">
        <f t="shared" si="100"/>
        <v/>
      </c>
      <c r="AA364" s="293">
        <f t="shared" si="86"/>
        <v>0</v>
      </c>
      <c r="AB364" s="293">
        <f t="shared" si="87"/>
        <v>0</v>
      </c>
      <c r="AC364" s="293">
        <f t="shared" si="88"/>
        <v>0</v>
      </c>
      <c r="AD364" s="293">
        <f t="shared" si="101"/>
        <v>0</v>
      </c>
      <c r="AE364" s="293">
        <f>IF(ISBLANK(T364),AE363,IF(COUNTIF(T$2:T364,T364)&gt;1,AE363,1+MAX(AE363,0)))</f>
        <v>11</v>
      </c>
      <c r="AI364" s="42" t="str">
        <f t="shared" si="89"/>
        <v/>
      </c>
      <c r="AJ364">
        <f>SUM(AG$2:AG364)</f>
        <v>2</v>
      </c>
      <c r="AK364">
        <f>COUNTA(AF$2:AF364)</f>
        <v>3</v>
      </c>
    </row>
    <row r="365" spans="1:37" x14ac:dyDescent="0.25">
      <c r="A365">
        <v>108</v>
      </c>
      <c r="B365" t="s">
        <v>66</v>
      </c>
      <c r="C365" s="246" t="s">
        <v>699</v>
      </c>
      <c r="D365"/>
      <c r="E365">
        <v>1</v>
      </c>
      <c r="F365">
        <v>3</v>
      </c>
      <c r="G365">
        <v>4</v>
      </c>
      <c r="H365">
        <v>12</v>
      </c>
      <c r="I365">
        <v>6</v>
      </c>
      <c r="J365">
        <v>3</v>
      </c>
      <c r="K365">
        <v>1</v>
      </c>
      <c r="L365">
        <v>1</v>
      </c>
      <c r="M365" t="s">
        <v>698</v>
      </c>
      <c r="N365" s="42"/>
      <c r="O365" s="101">
        <f>IF(ISBLANK(C365),O364,IF(COUNTIF(C$2:C365,C365)&gt;1,O364,1+MAX(O364,0)))</f>
        <v>13</v>
      </c>
      <c r="P365" s="45">
        <f t="shared" si="90"/>
        <v>6</v>
      </c>
      <c r="Q365" s="33" t="str">
        <f t="shared" si="91"/>
        <v/>
      </c>
      <c r="R365" s="33">
        <f t="shared" si="92"/>
        <v>11</v>
      </c>
      <c r="S365" s="33" t="str">
        <f t="shared" si="93"/>
        <v>108_11</v>
      </c>
      <c r="T365" s="35" t="str">
        <f t="shared" si="94"/>
        <v>108PM</v>
      </c>
      <c r="U365" s="35" t="str">
        <f t="shared" si="95"/>
        <v>108PMEW</v>
      </c>
      <c r="V365" s="301">
        <f t="shared" si="96"/>
        <v>12</v>
      </c>
      <c r="W365" s="293" t="str">
        <f t="shared" si="97"/>
        <v/>
      </c>
      <c r="X365" s="293" t="str">
        <f t="shared" si="98"/>
        <v/>
      </c>
      <c r="Y365" s="293" t="str">
        <f t="shared" si="99"/>
        <v/>
      </c>
      <c r="Z365" s="293" t="str">
        <f t="shared" si="100"/>
        <v/>
      </c>
      <c r="AA365" s="293">
        <f t="shared" si="86"/>
        <v>0</v>
      </c>
      <c r="AB365" s="293">
        <f t="shared" si="87"/>
        <v>0</v>
      </c>
      <c r="AC365" s="293">
        <f t="shared" si="88"/>
        <v>0</v>
      </c>
      <c r="AD365" s="293">
        <f t="shared" si="101"/>
        <v>0</v>
      </c>
      <c r="AE365" s="293">
        <f>IF(ISBLANK(T365),AE364,IF(COUNTIF(T$2:T365,T365)&gt;1,AE364,1+MAX(AE364,0)))</f>
        <v>11</v>
      </c>
      <c r="AI365" s="42" t="str">
        <f t="shared" si="89"/>
        <v/>
      </c>
      <c r="AJ365">
        <f>SUM(AG$2:AG365)</f>
        <v>2</v>
      </c>
      <c r="AK365">
        <f>COUNTA(AF$2:AF365)</f>
        <v>3</v>
      </c>
    </row>
    <row r="366" spans="1:37" x14ac:dyDescent="0.25">
      <c r="A366">
        <v>108</v>
      </c>
      <c r="B366" t="s">
        <v>66</v>
      </c>
      <c r="C366" s="246" t="s">
        <v>699</v>
      </c>
      <c r="D366"/>
      <c r="E366">
        <v>1</v>
      </c>
      <c r="F366">
        <v>4</v>
      </c>
      <c r="G366">
        <v>1</v>
      </c>
      <c r="H366">
        <v>2</v>
      </c>
      <c r="I366">
        <v>1</v>
      </c>
      <c r="J366">
        <v>2</v>
      </c>
      <c r="K366">
        <v>0</v>
      </c>
      <c r="L366">
        <v>0</v>
      </c>
      <c r="M366" t="s">
        <v>698</v>
      </c>
      <c r="N366" s="42"/>
      <c r="O366" s="101">
        <f>IF(ISBLANK(C366),O365,IF(COUNTIF(C$2:C366,C366)&gt;1,O365,1+MAX(O365,0)))</f>
        <v>13</v>
      </c>
      <c r="P366" s="45">
        <f t="shared" si="90"/>
        <v>6</v>
      </c>
      <c r="Q366" s="33" t="str">
        <f t="shared" si="91"/>
        <v/>
      </c>
      <c r="R366" s="33">
        <f t="shared" si="92"/>
        <v>12</v>
      </c>
      <c r="S366" s="33" t="str">
        <f t="shared" si="93"/>
        <v>108_12</v>
      </c>
      <c r="T366" s="35" t="str">
        <f t="shared" si="94"/>
        <v>108PM</v>
      </c>
      <c r="U366" s="35" t="str">
        <f t="shared" si="95"/>
        <v>108PMNS</v>
      </c>
      <c r="V366" s="301">
        <f t="shared" si="96"/>
        <v>13</v>
      </c>
      <c r="W366" s="293" t="str">
        <f t="shared" si="97"/>
        <v/>
      </c>
      <c r="X366" s="293" t="str">
        <f t="shared" si="98"/>
        <v/>
      </c>
      <c r="Y366" s="293" t="str">
        <f t="shared" si="99"/>
        <v/>
      </c>
      <c r="Z366" s="293" t="str">
        <f t="shared" si="100"/>
        <v/>
      </c>
      <c r="AA366" s="293">
        <f t="shared" si="86"/>
        <v>0</v>
      </c>
      <c r="AB366" s="293">
        <f t="shared" si="87"/>
        <v>0</v>
      </c>
      <c r="AC366" s="293">
        <f t="shared" si="88"/>
        <v>0</v>
      </c>
      <c r="AD366" s="293">
        <f t="shared" si="101"/>
        <v>0</v>
      </c>
      <c r="AE366" s="293">
        <f>IF(ISBLANK(T366),AE365,IF(COUNTIF(T$2:T366,T366)&gt;1,AE365,1+MAX(AE365,0)))</f>
        <v>11</v>
      </c>
      <c r="AI366" s="42" t="str">
        <f t="shared" si="89"/>
        <v/>
      </c>
      <c r="AJ366">
        <f>SUM(AG$2:AG366)</f>
        <v>2</v>
      </c>
      <c r="AK366">
        <f>COUNTA(AF$2:AF366)</f>
        <v>3</v>
      </c>
    </row>
    <row r="367" spans="1:37" x14ac:dyDescent="0.25">
      <c r="A367">
        <v>108</v>
      </c>
      <c r="B367" t="s">
        <v>66</v>
      </c>
      <c r="C367" s="246" t="s">
        <v>699</v>
      </c>
      <c r="D367"/>
      <c r="E367">
        <v>1</v>
      </c>
      <c r="F367">
        <v>4</v>
      </c>
      <c r="G367">
        <v>2</v>
      </c>
      <c r="H367">
        <v>0</v>
      </c>
      <c r="I367">
        <v>0</v>
      </c>
      <c r="J367">
        <v>0</v>
      </c>
      <c r="K367">
        <v>0</v>
      </c>
      <c r="L367">
        <v>0</v>
      </c>
      <c r="M367" t="s">
        <v>698</v>
      </c>
      <c r="N367" s="42"/>
      <c r="O367" s="101">
        <f>IF(ISBLANK(C367),O366,IF(COUNTIF(C$2:C367,C367)&gt;1,O366,1+MAX(O366,0)))</f>
        <v>13</v>
      </c>
      <c r="P367" s="45">
        <f t="shared" si="90"/>
        <v>6</v>
      </c>
      <c r="Q367" s="33" t="str">
        <f t="shared" si="91"/>
        <v/>
      </c>
      <c r="R367" s="33">
        <f t="shared" si="92"/>
        <v>12</v>
      </c>
      <c r="S367" s="33" t="str">
        <f t="shared" si="93"/>
        <v>108_12</v>
      </c>
      <c r="T367" s="35" t="str">
        <f t="shared" si="94"/>
        <v>108PM</v>
      </c>
      <c r="U367" s="35" t="str">
        <f t="shared" si="95"/>
        <v>108PMNS</v>
      </c>
      <c r="V367" s="301">
        <f t="shared" si="96"/>
        <v>14</v>
      </c>
      <c r="W367" s="293" t="str">
        <f t="shared" si="97"/>
        <v/>
      </c>
      <c r="X367" s="293" t="str">
        <f t="shared" si="98"/>
        <v/>
      </c>
      <c r="Y367" s="293" t="str">
        <f t="shared" si="99"/>
        <v/>
      </c>
      <c r="Z367" s="293" t="str">
        <f t="shared" si="100"/>
        <v/>
      </c>
      <c r="AA367" s="293">
        <f t="shared" si="86"/>
        <v>0</v>
      </c>
      <c r="AB367" s="293">
        <f t="shared" si="87"/>
        <v>0</v>
      </c>
      <c r="AC367" s="293">
        <f t="shared" si="88"/>
        <v>0</v>
      </c>
      <c r="AD367" s="293">
        <f t="shared" si="101"/>
        <v>0</v>
      </c>
      <c r="AE367" s="293">
        <f>IF(ISBLANK(T367),AE366,IF(COUNTIF(T$2:T367,T367)&gt;1,AE366,1+MAX(AE366,0)))</f>
        <v>11</v>
      </c>
      <c r="AI367" s="42" t="str">
        <f t="shared" si="89"/>
        <v/>
      </c>
      <c r="AJ367">
        <f>SUM(AG$2:AG367)</f>
        <v>2</v>
      </c>
      <c r="AK367">
        <f>COUNTA(AF$2:AF367)</f>
        <v>3</v>
      </c>
    </row>
    <row r="368" spans="1:37" x14ac:dyDescent="0.25">
      <c r="A368">
        <v>108</v>
      </c>
      <c r="B368" t="s">
        <v>66</v>
      </c>
      <c r="C368" s="246" t="s">
        <v>699</v>
      </c>
      <c r="D368"/>
      <c r="E368">
        <v>1</v>
      </c>
      <c r="F368">
        <v>4</v>
      </c>
      <c r="G368">
        <v>3</v>
      </c>
      <c r="H368">
        <v>9</v>
      </c>
      <c r="I368">
        <v>5</v>
      </c>
      <c r="J368">
        <v>1</v>
      </c>
      <c r="K368">
        <v>0</v>
      </c>
      <c r="L368">
        <v>0</v>
      </c>
      <c r="M368" t="s">
        <v>698</v>
      </c>
      <c r="N368" s="42"/>
      <c r="O368" s="101">
        <f>IF(ISBLANK(C368),O367,IF(COUNTIF(C$2:C368,C368)&gt;1,O367,1+MAX(O367,0)))</f>
        <v>13</v>
      </c>
      <c r="P368" s="45">
        <f t="shared" si="90"/>
        <v>6</v>
      </c>
      <c r="Q368" s="33" t="str">
        <f t="shared" si="91"/>
        <v/>
      </c>
      <c r="R368" s="33">
        <f t="shared" si="92"/>
        <v>12</v>
      </c>
      <c r="S368" s="33" t="str">
        <f t="shared" si="93"/>
        <v>108_12</v>
      </c>
      <c r="T368" s="35" t="str">
        <f t="shared" si="94"/>
        <v>108PM</v>
      </c>
      <c r="U368" s="35" t="str">
        <f t="shared" si="95"/>
        <v>108PMEW</v>
      </c>
      <c r="V368" s="301">
        <f t="shared" si="96"/>
        <v>15</v>
      </c>
      <c r="W368" s="293" t="str">
        <f t="shared" si="97"/>
        <v/>
      </c>
      <c r="X368" s="293" t="str">
        <f t="shared" si="98"/>
        <v/>
      </c>
      <c r="Y368" s="293" t="str">
        <f t="shared" si="99"/>
        <v/>
      </c>
      <c r="Z368" s="293" t="str">
        <f t="shared" si="100"/>
        <v/>
      </c>
      <c r="AA368" s="293">
        <f t="shared" si="86"/>
        <v>0</v>
      </c>
      <c r="AB368" s="293">
        <f t="shared" si="87"/>
        <v>0</v>
      </c>
      <c r="AC368" s="293">
        <f t="shared" si="88"/>
        <v>0</v>
      </c>
      <c r="AD368" s="293">
        <f t="shared" si="101"/>
        <v>0</v>
      </c>
      <c r="AE368" s="293">
        <f>IF(ISBLANK(T368),AE367,IF(COUNTIF(T$2:T368,T368)&gt;1,AE367,1+MAX(AE367,0)))</f>
        <v>11</v>
      </c>
      <c r="AI368" s="42" t="str">
        <f t="shared" si="89"/>
        <v/>
      </c>
      <c r="AJ368">
        <f>SUM(AG$2:AG368)</f>
        <v>2</v>
      </c>
      <c r="AK368">
        <f>COUNTA(AF$2:AF368)</f>
        <v>3</v>
      </c>
    </row>
    <row r="369" spans="1:37" x14ac:dyDescent="0.25">
      <c r="A369">
        <v>108</v>
      </c>
      <c r="B369" t="s">
        <v>66</v>
      </c>
      <c r="C369" s="246" t="s">
        <v>699</v>
      </c>
      <c r="D369"/>
      <c r="E369">
        <v>1</v>
      </c>
      <c r="F369">
        <v>4</v>
      </c>
      <c r="G369">
        <v>4</v>
      </c>
      <c r="H369">
        <v>17</v>
      </c>
      <c r="I369">
        <v>6</v>
      </c>
      <c r="J369">
        <v>3</v>
      </c>
      <c r="K369">
        <v>1</v>
      </c>
      <c r="L369">
        <v>3</v>
      </c>
      <c r="M369" t="s">
        <v>698</v>
      </c>
      <c r="N369" s="42"/>
      <c r="O369" s="101">
        <f>IF(ISBLANK(C369),O368,IF(COUNTIF(C$2:C369,C369)&gt;1,O368,1+MAX(O368,0)))</f>
        <v>13</v>
      </c>
      <c r="P369" s="45">
        <f t="shared" si="90"/>
        <v>6</v>
      </c>
      <c r="Q369" s="33" t="str">
        <f t="shared" si="91"/>
        <v/>
      </c>
      <c r="R369" s="33">
        <f t="shared" si="92"/>
        <v>12</v>
      </c>
      <c r="S369" s="33" t="str">
        <f t="shared" si="93"/>
        <v>108_12</v>
      </c>
      <c r="T369" s="35" t="str">
        <f t="shared" si="94"/>
        <v>108PM</v>
      </c>
      <c r="U369" s="35" t="str">
        <f t="shared" si="95"/>
        <v>108PMEW</v>
      </c>
      <c r="V369" s="301">
        <f t="shared" si="96"/>
        <v>16</v>
      </c>
      <c r="W369" s="293" t="str">
        <f t="shared" si="97"/>
        <v/>
      </c>
      <c r="X369" s="293" t="str">
        <f t="shared" si="98"/>
        <v/>
      </c>
      <c r="Y369" s="293" t="str">
        <f t="shared" si="99"/>
        <v/>
      </c>
      <c r="Z369" s="293" t="str">
        <f t="shared" si="100"/>
        <v/>
      </c>
      <c r="AA369" s="293">
        <f t="shared" si="86"/>
        <v>0</v>
      </c>
      <c r="AB369" s="293">
        <f t="shared" si="87"/>
        <v>0</v>
      </c>
      <c r="AC369" s="293">
        <f t="shared" si="88"/>
        <v>0</v>
      </c>
      <c r="AD369" s="293">
        <f t="shared" si="101"/>
        <v>0</v>
      </c>
      <c r="AE369" s="293">
        <f>IF(ISBLANK(T369),AE368,IF(COUNTIF(T$2:T369,T369)&gt;1,AE368,1+MAX(AE368,0)))</f>
        <v>11</v>
      </c>
      <c r="AI369" s="42" t="str">
        <f t="shared" si="89"/>
        <v/>
      </c>
      <c r="AJ369">
        <f>SUM(AG$2:AG369)</f>
        <v>2</v>
      </c>
      <c r="AK369">
        <f>COUNTA(AF$2:AF369)</f>
        <v>3</v>
      </c>
    </row>
    <row r="370" spans="1:37"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90"/>
        <v>6</v>
      </c>
      <c r="Q370" s="33" t="str">
        <f t="shared" si="91"/>
        <v/>
      </c>
      <c r="R370" s="33">
        <f t="shared" si="92"/>
        <v>13</v>
      </c>
      <c r="S370" s="33" t="str">
        <f t="shared" si="93"/>
        <v>108_13</v>
      </c>
      <c r="T370" s="35" t="str">
        <f t="shared" si="94"/>
        <v>108PM</v>
      </c>
      <c r="U370" s="35" t="str">
        <f t="shared" si="95"/>
        <v>108PMNS</v>
      </c>
      <c r="V370" s="301">
        <f t="shared" si="96"/>
        <v>17</v>
      </c>
      <c r="W370" s="293" t="str">
        <f t="shared" si="97"/>
        <v/>
      </c>
      <c r="X370" s="293" t="str">
        <f t="shared" si="98"/>
        <v/>
      </c>
      <c r="Y370" s="293" t="str">
        <f t="shared" si="99"/>
        <v/>
      </c>
      <c r="Z370" s="293" t="str">
        <f t="shared" si="100"/>
        <v/>
      </c>
      <c r="AA370" s="293">
        <f t="shared" si="86"/>
        <v>0</v>
      </c>
      <c r="AB370" s="293">
        <f t="shared" si="87"/>
        <v>0</v>
      </c>
      <c r="AC370" s="293">
        <f t="shared" si="88"/>
        <v>0</v>
      </c>
      <c r="AD370" s="293">
        <f t="shared" si="101"/>
        <v>0</v>
      </c>
      <c r="AE370" s="293">
        <f>IF(ISBLANK(T370),AE369,IF(COUNTIF(T$2:T370,T370)&gt;1,AE369,1+MAX(AE369,0)))</f>
        <v>11</v>
      </c>
      <c r="AI370" s="42" t="str">
        <f t="shared" si="89"/>
        <v/>
      </c>
      <c r="AJ370">
        <f>SUM(AG$2:AG370)</f>
        <v>2</v>
      </c>
      <c r="AK370">
        <f>COUNTA(AF$2:AF370)</f>
        <v>3</v>
      </c>
    </row>
    <row r="371" spans="1:37"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90"/>
        <v>6</v>
      </c>
      <c r="Q371" s="33" t="str">
        <f t="shared" si="91"/>
        <v/>
      </c>
      <c r="R371" s="33">
        <f t="shared" si="92"/>
        <v>13</v>
      </c>
      <c r="S371" s="33" t="str">
        <f t="shared" si="93"/>
        <v>108_13</v>
      </c>
      <c r="T371" s="35" t="str">
        <f t="shared" si="94"/>
        <v>108PM</v>
      </c>
      <c r="U371" s="35" t="str">
        <f t="shared" si="95"/>
        <v>108PMNS</v>
      </c>
      <c r="V371" s="301">
        <f t="shared" si="96"/>
        <v>18</v>
      </c>
      <c r="W371" s="293" t="str">
        <f t="shared" si="97"/>
        <v/>
      </c>
      <c r="X371" s="293" t="str">
        <f t="shared" si="98"/>
        <v/>
      </c>
      <c r="Y371" s="293" t="str">
        <f t="shared" si="99"/>
        <v/>
      </c>
      <c r="Z371" s="293" t="str">
        <f t="shared" si="100"/>
        <v/>
      </c>
      <c r="AA371" s="293">
        <f t="shared" si="86"/>
        <v>0</v>
      </c>
      <c r="AB371" s="293">
        <f t="shared" si="87"/>
        <v>0</v>
      </c>
      <c r="AC371" s="293">
        <f t="shared" si="88"/>
        <v>0</v>
      </c>
      <c r="AD371" s="293">
        <f t="shared" si="101"/>
        <v>0</v>
      </c>
      <c r="AE371" s="293">
        <f>IF(ISBLANK(T371),AE370,IF(COUNTIF(T$2:T371,T371)&gt;1,AE370,1+MAX(AE370,0)))</f>
        <v>11</v>
      </c>
      <c r="AI371" s="42" t="str">
        <f t="shared" si="89"/>
        <v/>
      </c>
      <c r="AJ371">
        <f>SUM(AG$2:AG371)</f>
        <v>2</v>
      </c>
      <c r="AK371">
        <f>COUNTA(AF$2:AF371)</f>
        <v>3</v>
      </c>
    </row>
    <row r="372" spans="1:37"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90"/>
        <v>6</v>
      </c>
      <c r="Q372" s="33" t="str">
        <f t="shared" si="91"/>
        <v/>
      </c>
      <c r="R372" s="33">
        <f t="shared" si="92"/>
        <v>13</v>
      </c>
      <c r="S372" s="33" t="str">
        <f t="shared" si="93"/>
        <v>108_13</v>
      </c>
      <c r="T372" s="35" t="str">
        <f t="shared" si="94"/>
        <v>108PM</v>
      </c>
      <c r="U372" s="35" t="str">
        <f t="shared" si="95"/>
        <v>108PMEW</v>
      </c>
      <c r="V372" s="301">
        <f t="shared" si="96"/>
        <v>19</v>
      </c>
      <c r="W372" s="293" t="str">
        <f t="shared" si="97"/>
        <v/>
      </c>
      <c r="X372" s="293" t="str">
        <f t="shared" si="98"/>
        <v/>
      </c>
      <c r="Y372" s="293" t="str">
        <f t="shared" si="99"/>
        <v/>
      </c>
      <c r="Z372" s="293" t="str">
        <f t="shared" si="100"/>
        <v/>
      </c>
      <c r="AA372" s="293">
        <f t="shared" si="86"/>
        <v>0</v>
      </c>
      <c r="AB372" s="293">
        <f t="shared" si="87"/>
        <v>0</v>
      </c>
      <c r="AC372" s="293">
        <f t="shared" si="88"/>
        <v>0</v>
      </c>
      <c r="AD372" s="293">
        <f t="shared" si="101"/>
        <v>0</v>
      </c>
      <c r="AE372" s="293">
        <f>IF(ISBLANK(T372),AE371,IF(COUNTIF(T$2:T372,T372)&gt;1,AE371,1+MAX(AE371,0)))</f>
        <v>11</v>
      </c>
      <c r="AI372" s="42" t="str">
        <f t="shared" si="89"/>
        <v/>
      </c>
      <c r="AJ372">
        <f>SUM(AG$2:AG372)</f>
        <v>2</v>
      </c>
      <c r="AK372">
        <f>COUNTA(AF$2:AF372)</f>
        <v>3</v>
      </c>
    </row>
    <row r="373" spans="1:37"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90"/>
        <v>6</v>
      </c>
      <c r="Q373" s="33" t="str">
        <f t="shared" si="91"/>
        <v/>
      </c>
      <c r="R373" s="33">
        <f t="shared" si="92"/>
        <v>13</v>
      </c>
      <c r="S373" s="33" t="str">
        <f t="shared" si="93"/>
        <v>108_13</v>
      </c>
      <c r="T373" s="35" t="str">
        <f t="shared" si="94"/>
        <v>108PM</v>
      </c>
      <c r="U373" s="35" t="str">
        <f t="shared" si="95"/>
        <v>108PMEW</v>
      </c>
      <c r="V373" s="301">
        <f t="shared" si="96"/>
        <v>20</v>
      </c>
      <c r="W373" s="293" t="str">
        <f t="shared" si="97"/>
        <v/>
      </c>
      <c r="X373" s="293" t="str">
        <f t="shared" si="98"/>
        <v/>
      </c>
      <c r="Y373" s="293" t="str">
        <f t="shared" si="99"/>
        <v/>
      </c>
      <c r="Z373" s="293" t="str">
        <f t="shared" si="100"/>
        <v/>
      </c>
      <c r="AA373" s="293">
        <f t="shared" si="86"/>
        <v>0</v>
      </c>
      <c r="AB373" s="293">
        <f t="shared" si="87"/>
        <v>0</v>
      </c>
      <c r="AC373" s="293">
        <f t="shared" si="88"/>
        <v>0</v>
      </c>
      <c r="AD373" s="293">
        <f t="shared" si="101"/>
        <v>0</v>
      </c>
      <c r="AE373" s="293">
        <f>IF(ISBLANK(T373),AE372,IF(COUNTIF(T$2:T373,T373)&gt;1,AE372,1+MAX(AE372,0)))</f>
        <v>11</v>
      </c>
      <c r="AI373" s="42" t="str">
        <f t="shared" si="89"/>
        <v/>
      </c>
      <c r="AJ373">
        <f>SUM(AG$2:AG373)</f>
        <v>2</v>
      </c>
      <c r="AK373">
        <f>COUNTA(AF$2:AF373)</f>
        <v>3</v>
      </c>
    </row>
    <row r="374" spans="1:37"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90"/>
        <v>6</v>
      </c>
      <c r="Q374" s="33" t="str">
        <f t="shared" si="91"/>
        <v/>
      </c>
      <c r="R374" s="33">
        <f t="shared" si="92"/>
        <v>14</v>
      </c>
      <c r="S374" s="33" t="str">
        <f t="shared" si="93"/>
        <v>108_14</v>
      </c>
      <c r="T374" s="35" t="str">
        <f t="shared" si="94"/>
        <v>108PM</v>
      </c>
      <c r="U374" s="35" t="str">
        <f t="shared" si="95"/>
        <v>108PMNS</v>
      </c>
      <c r="V374" s="301">
        <f t="shared" si="96"/>
        <v>21</v>
      </c>
      <c r="W374" s="293" t="str">
        <f t="shared" si="97"/>
        <v/>
      </c>
      <c r="X374" s="293" t="str">
        <f t="shared" si="98"/>
        <v/>
      </c>
      <c r="Y374" s="293" t="str">
        <f t="shared" si="99"/>
        <v/>
      </c>
      <c r="Z374" s="293" t="str">
        <f t="shared" si="100"/>
        <v/>
      </c>
      <c r="AA374" s="293">
        <f t="shared" si="86"/>
        <v>0</v>
      </c>
      <c r="AB374" s="293">
        <f t="shared" si="87"/>
        <v>0</v>
      </c>
      <c r="AC374" s="293">
        <f t="shared" si="88"/>
        <v>0</v>
      </c>
      <c r="AD374" s="293">
        <f t="shared" si="101"/>
        <v>0</v>
      </c>
      <c r="AE374" s="293">
        <f>IF(ISBLANK(T374),AE373,IF(COUNTIF(T$2:T374,T374)&gt;1,AE373,1+MAX(AE373,0)))</f>
        <v>11</v>
      </c>
      <c r="AI374" s="42" t="str">
        <f t="shared" si="89"/>
        <v/>
      </c>
      <c r="AJ374">
        <f>SUM(AG$2:AG374)</f>
        <v>2</v>
      </c>
      <c r="AK374">
        <f>COUNTA(AF$2:AF374)</f>
        <v>3</v>
      </c>
    </row>
    <row r="375" spans="1:37" x14ac:dyDescent="0.25">
      <c r="A375">
        <v>108</v>
      </c>
      <c r="B375" t="s">
        <v>66</v>
      </c>
      <c r="C375" t="s">
        <v>699</v>
      </c>
      <c r="D375"/>
      <c r="E375">
        <v>2</v>
      </c>
      <c r="F375">
        <v>2</v>
      </c>
      <c r="G375">
        <v>2</v>
      </c>
      <c r="H375" s="246">
        <v>1</v>
      </c>
      <c r="I375">
        <v>0</v>
      </c>
      <c r="J375">
        <v>1</v>
      </c>
      <c r="K375">
        <v>0</v>
      </c>
      <c r="L375">
        <v>0</v>
      </c>
      <c r="M375" t="s">
        <v>700</v>
      </c>
      <c r="N375" s="42"/>
      <c r="O375" s="101">
        <f>IF(ISBLANK(C375),O374,IF(COUNTIF(C$2:C375,C375)&gt;1,O374,1+MAX(O374,0)))</f>
        <v>13</v>
      </c>
      <c r="P375" s="45">
        <f t="shared" si="90"/>
        <v>6</v>
      </c>
      <c r="Q375" s="33" t="str">
        <f t="shared" si="91"/>
        <v/>
      </c>
      <c r="R375" s="33">
        <f t="shared" si="92"/>
        <v>14</v>
      </c>
      <c r="S375" s="33" t="str">
        <f t="shared" si="93"/>
        <v>108_14</v>
      </c>
      <c r="T375" s="35" t="str">
        <f t="shared" si="94"/>
        <v>108PM</v>
      </c>
      <c r="U375" s="35" t="str">
        <f t="shared" si="95"/>
        <v>108PMNS</v>
      </c>
      <c r="V375" s="301">
        <f t="shared" si="96"/>
        <v>22</v>
      </c>
      <c r="W375" s="293" t="str">
        <f t="shared" si="97"/>
        <v/>
      </c>
      <c r="X375" s="293" t="str">
        <f t="shared" si="98"/>
        <v/>
      </c>
      <c r="Y375" s="293" t="str">
        <f t="shared" si="99"/>
        <v/>
      </c>
      <c r="Z375" s="293" t="str">
        <f t="shared" si="100"/>
        <v/>
      </c>
      <c r="AA375" s="293">
        <f t="shared" si="86"/>
        <v>0</v>
      </c>
      <c r="AB375" s="293">
        <f t="shared" si="87"/>
        <v>0</v>
      </c>
      <c r="AC375" s="293">
        <f t="shared" si="88"/>
        <v>0</v>
      </c>
      <c r="AD375" s="293">
        <f t="shared" si="101"/>
        <v>0</v>
      </c>
      <c r="AE375" s="293">
        <f>IF(ISBLANK(T375),AE374,IF(COUNTIF(T$2:T375,T375)&gt;1,AE374,1+MAX(AE374,0)))</f>
        <v>11</v>
      </c>
      <c r="AF375" s="42" t="s">
        <v>937</v>
      </c>
      <c r="AG375" s="42">
        <v>1</v>
      </c>
      <c r="AI375" s="42" t="str">
        <f t="shared" si="89"/>
        <v/>
      </c>
      <c r="AJ375">
        <f>SUM(AG$2:AG375)</f>
        <v>3</v>
      </c>
      <c r="AK375">
        <f>COUNTA(AF$2:AF375)</f>
        <v>4</v>
      </c>
    </row>
    <row r="376" spans="1:37"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90"/>
        <v>6</v>
      </c>
      <c r="Q376" s="33" t="str">
        <f t="shared" si="91"/>
        <v/>
      </c>
      <c r="R376" s="33">
        <f t="shared" si="92"/>
        <v>14</v>
      </c>
      <c r="S376" s="33" t="str">
        <f t="shared" si="93"/>
        <v>108_14</v>
      </c>
      <c r="T376" s="35" t="str">
        <f t="shared" si="94"/>
        <v>108PM</v>
      </c>
      <c r="U376" s="35" t="str">
        <f t="shared" si="95"/>
        <v>108PMEW</v>
      </c>
      <c r="V376" s="301">
        <f t="shared" si="96"/>
        <v>23</v>
      </c>
      <c r="W376" s="293" t="str">
        <f t="shared" si="97"/>
        <v/>
      </c>
      <c r="X376" s="293" t="str">
        <f t="shared" si="98"/>
        <v/>
      </c>
      <c r="Y376" s="293" t="str">
        <f t="shared" si="99"/>
        <v/>
      </c>
      <c r="Z376" s="293" t="str">
        <f t="shared" si="100"/>
        <v/>
      </c>
      <c r="AA376" s="293">
        <f t="shared" si="86"/>
        <v>0</v>
      </c>
      <c r="AB376" s="293">
        <f t="shared" si="87"/>
        <v>0</v>
      </c>
      <c r="AC376" s="293">
        <f t="shared" si="88"/>
        <v>0</v>
      </c>
      <c r="AD376" s="293">
        <f t="shared" si="101"/>
        <v>0</v>
      </c>
      <c r="AE376" s="293">
        <f>IF(ISBLANK(T376),AE375,IF(COUNTIF(T$2:T376,T376)&gt;1,AE375,1+MAX(AE375,0)))</f>
        <v>11</v>
      </c>
      <c r="AI376" s="42" t="str">
        <f t="shared" si="89"/>
        <v/>
      </c>
      <c r="AJ376">
        <f>SUM(AG$2:AG376)</f>
        <v>3</v>
      </c>
      <c r="AK376">
        <f>COUNTA(AF$2:AF376)</f>
        <v>4</v>
      </c>
    </row>
    <row r="377" spans="1:37"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90"/>
        <v>6</v>
      </c>
      <c r="Q377" s="33" t="str">
        <f t="shared" si="91"/>
        <v/>
      </c>
      <c r="R377" s="33">
        <f t="shared" si="92"/>
        <v>14</v>
      </c>
      <c r="S377" s="33" t="str">
        <f t="shared" si="93"/>
        <v>108_14</v>
      </c>
      <c r="T377" s="35" t="str">
        <f t="shared" si="94"/>
        <v>108PM</v>
      </c>
      <c r="U377" s="35" t="str">
        <f t="shared" si="95"/>
        <v>108PMEW</v>
      </c>
      <c r="V377" s="301">
        <f t="shared" si="96"/>
        <v>24</v>
      </c>
      <c r="W377" s="293" t="str">
        <f t="shared" si="97"/>
        <v/>
      </c>
      <c r="X377" s="293" t="str">
        <f t="shared" si="98"/>
        <v/>
      </c>
      <c r="Y377" s="293" t="str">
        <f t="shared" si="99"/>
        <v/>
      </c>
      <c r="Z377" s="293" t="str">
        <f t="shared" si="100"/>
        <v/>
      </c>
      <c r="AA377" s="293">
        <f t="shared" si="86"/>
        <v>0</v>
      </c>
      <c r="AB377" s="293">
        <f t="shared" si="87"/>
        <v>0</v>
      </c>
      <c r="AC377" s="293">
        <f t="shared" si="88"/>
        <v>0</v>
      </c>
      <c r="AD377" s="293">
        <f t="shared" si="101"/>
        <v>0</v>
      </c>
      <c r="AE377" s="293">
        <f>IF(ISBLANK(T377),AE376,IF(COUNTIF(T$2:T377,T377)&gt;1,AE376,1+MAX(AE376,0)))</f>
        <v>11</v>
      </c>
      <c r="AI377" s="42" t="str">
        <f t="shared" si="89"/>
        <v/>
      </c>
      <c r="AJ377">
        <f>SUM(AG$2:AG377)</f>
        <v>3</v>
      </c>
      <c r="AK377">
        <f>COUNTA(AF$2:AF377)</f>
        <v>4</v>
      </c>
    </row>
    <row r="378" spans="1:37"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90"/>
        <v>6</v>
      </c>
      <c r="Q378" s="33" t="str">
        <f t="shared" si="91"/>
        <v/>
      </c>
      <c r="R378" s="33">
        <f t="shared" si="92"/>
        <v>15</v>
      </c>
      <c r="S378" s="33" t="str">
        <f t="shared" si="93"/>
        <v>108_15</v>
      </c>
      <c r="T378" s="35" t="str">
        <f t="shared" si="94"/>
        <v>108PM</v>
      </c>
      <c r="U378" s="35" t="str">
        <f t="shared" si="95"/>
        <v>108PMNS</v>
      </c>
      <c r="V378" s="301">
        <f t="shared" si="96"/>
        <v>25</v>
      </c>
      <c r="W378" s="293" t="str">
        <f t="shared" si="97"/>
        <v/>
      </c>
      <c r="X378" s="293" t="str">
        <f t="shared" si="98"/>
        <v/>
      </c>
      <c r="Y378" s="293" t="str">
        <f t="shared" si="99"/>
        <v/>
      </c>
      <c r="Z378" s="293" t="str">
        <f t="shared" si="100"/>
        <v/>
      </c>
      <c r="AA378" s="293">
        <f t="shared" si="86"/>
        <v>0</v>
      </c>
      <c r="AB378" s="293">
        <f t="shared" si="87"/>
        <v>0</v>
      </c>
      <c r="AC378" s="293">
        <f t="shared" si="88"/>
        <v>0</v>
      </c>
      <c r="AD378" s="293">
        <f t="shared" si="101"/>
        <v>0</v>
      </c>
      <c r="AE378" s="293">
        <f>IF(ISBLANK(T378),AE377,IF(COUNTIF(T$2:T378,T378)&gt;1,AE377,1+MAX(AE377,0)))</f>
        <v>11</v>
      </c>
      <c r="AI378" s="42" t="str">
        <f t="shared" si="89"/>
        <v/>
      </c>
      <c r="AJ378">
        <f>SUM(AG$2:AG378)</f>
        <v>3</v>
      </c>
      <c r="AK378">
        <f>COUNTA(AF$2:AF378)</f>
        <v>4</v>
      </c>
    </row>
    <row r="379" spans="1:37"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90"/>
        <v>6</v>
      </c>
      <c r="Q379" s="33" t="str">
        <f t="shared" si="91"/>
        <v/>
      </c>
      <c r="R379" s="33">
        <f t="shared" si="92"/>
        <v>15</v>
      </c>
      <c r="S379" s="33" t="str">
        <f t="shared" si="93"/>
        <v>108_15</v>
      </c>
      <c r="T379" s="35" t="str">
        <f t="shared" si="94"/>
        <v>108PM</v>
      </c>
      <c r="U379" s="35" t="str">
        <f t="shared" si="95"/>
        <v>108PMNS</v>
      </c>
      <c r="V379" s="301">
        <f t="shared" si="96"/>
        <v>26</v>
      </c>
      <c r="W379" s="293" t="str">
        <f t="shared" si="97"/>
        <v/>
      </c>
      <c r="X379" s="293" t="str">
        <f t="shared" si="98"/>
        <v/>
      </c>
      <c r="Y379" s="293" t="str">
        <f t="shared" si="99"/>
        <v/>
      </c>
      <c r="Z379" s="293" t="str">
        <f t="shared" si="100"/>
        <v/>
      </c>
      <c r="AA379" s="293">
        <f t="shared" si="86"/>
        <v>0</v>
      </c>
      <c r="AB379" s="293">
        <f t="shared" si="87"/>
        <v>0</v>
      </c>
      <c r="AC379" s="293">
        <f t="shared" si="88"/>
        <v>0</v>
      </c>
      <c r="AD379" s="293">
        <f t="shared" si="101"/>
        <v>0</v>
      </c>
      <c r="AE379" s="293">
        <f>IF(ISBLANK(T379),AE378,IF(COUNTIF(T$2:T379,T379)&gt;1,AE378,1+MAX(AE378,0)))</f>
        <v>11</v>
      </c>
      <c r="AI379" s="42" t="str">
        <f t="shared" si="89"/>
        <v/>
      </c>
      <c r="AJ379">
        <f>SUM(AG$2:AG379)</f>
        <v>3</v>
      </c>
      <c r="AK379">
        <f>COUNTA(AF$2:AF379)</f>
        <v>4</v>
      </c>
    </row>
    <row r="380" spans="1:37"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90"/>
        <v>6</v>
      </c>
      <c r="Q380" s="33" t="str">
        <f t="shared" si="91"/>
        <v/>
      </c>
      <c r="R380" s="33">
        <f t="shared" si="92"/>
        <v>15</v>
      </c>
      <c r="S380" s="33" t="str">
        <f t="shared" si="93"/>
        <v>108_15</v>
      </c>
      <c r="T380" s="35" t="str">
        <f t="shared" si="94"/>
        <v>108PM</v>
      </c>
      <c r="U380" s="35" t="str">
        <f t="shared" si="95"/>
        <v>108PMEW</v>
      </c>
      <c r="V380" s="301">
        <f t="shared" si="96"/>
        <v>27</v>
      </c>
      <c r="W380" s="293" t="str">
        <f t="shared" si="97"/>
        <v/>
      </c>
      <c r="X380" s="293" t="str">
        <f t="shared" si="98"/>
        <v/>
      </c>
      <c r="Y380" s="293" t="str">
        <f t="shared" si="99"/>
        <v/>
      </c>
      <c r="Z380" s="293" t="str">
        <f t="shared" si="100"/>
        <v/>
      </c>
      <c r="AA380" s="293">
        <f t="shared" si="86"/>
        <v>0</v>
      </c>
      <c r="AB380" s="293">
        <f t="shared" si="87"/>
        <v>0</v>
      </c>
      <c r="AC380" s="293">
        <f t="shared" si="88"/>
        <v>0</v>
      </c>
      <c r="AD380" s="293">
        <f t="shared" si="101"/>
        <v>0</v>
      </c>
      <c r="AE380" s="293">
        <f>IF(ISBLANK(T380),AE379,IF(COUNTIF(T$2:T380,T380)&gt;1,AE379,1+MAX(AE379,0)))</f>
        <v>11</v>
      </c>
      <c r="AI380" s="42" t="str">
        <f t="shared" si="89"/>
        <v/>
      </c>
      <c r="AJ380">
        <f>SUM(AG$2:AG380)</f>
        <v>3</v>
      </c>
      <c r="AK380">
        <f>COUNTA(AF$2:AF380)</f>
        <v>4</v>
      </c>
    </row>
    <row r="381" spans="1:37"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90"/>
        <v>6</v>
      </c>
      <c r="Q381" s="33" t="str">
        <f t="shared" si="91"/>
        <v/>
      </c>
      <c r="R381" s="33">
        <f t="shared" si="92"/>
        <v>15</v>
      </c>
      <c r="S381" s="33" t="str">
        <f t="shared" si="93"/>
        <v>108_15</v>
      </c>
      <c r="T381" s="35" t="str">
        <f t="shared" si="94"/>
        <v>108PM</v>
      </c>
      <c r="U381" s="35" t="str">
        <f t="shared" si="95"/>
        <v>108PMEW</v>
      </c>
      <c r="V381" s="301">
        <f t="shared" si="96"/>
        <v>28</v>
      </c>
      <c r="W381" s="293" t="str">
        <f t="shared" si="97"/>
        <v/>
      </c>
      <c r="X381" s="293" t="str">
        <f t="shared" si="98"/>
        <v/>
      </c>
      <c r="Y381" s="293" t="str">
        <f t="shared" si="99"/>
        <v/>
      </c>
      <c r="Z381" s="293" t="str">
        <f t="shared" si="100"/>
        <v/>
      </c>
      <c r="AA381" s="293">
        <f t="shared" si="86"/>
        <v>0</v>
      </c>
      <c r="AB381" s="293">
        <f t="shared" si="87"/>
        <v>0</v>
      </c>
      <c r="AC381" s="293">
        <f t="shared" si="88"/>
        <v>0</v>
      </c>
      <c r="AD381" s="293">
        <f t="shared" si="101"/>
        <v>0</v>
      </c>
      <c r="AE381" s="293">
        <f>IF(ISBLANK(T381),AE380,IF(COUNTIF(T$2:T381,T381)&gt;1,AE380,1+MAX(AE380,0)))</f>
        <v>11</v>
      </c>
      <c r="AI381" s="42" t="str">
        <f t="shared" si="89"/>
        <v/>
      </c>
      <c r="AJ381">
        <f>SUM(AG$2:AG381)</f>
        <v>3</v>
      </c>
      <c r="AK381">
        <f>COUNTA(AF$2:AF381)</f>
        <v>4</v>
      </c>
    </row>
    <row r="382" spans="1:37"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90"/>
        <v>6</v>
      </c>
      <c r="Q382" s="33" t="str">
        <f t="shared" si="91"/>
        <v/>
      </c>
      <c r="R382" s="33">
        <f t="shared" si="92"/>
        <v>16</v>
      </c>
      <c r="S382" s="33" t="str">
        <f t="shared" si="93"/>
        <v>108_16</v>
      </c>
      <c r="T382" s="35" t="str">
        <f t="shared" si="94"/>
        <v>108PM</v>
      </c>
      <c r="U382" s="35" t="str">
        <f t="shared" si="95"/>
        <v>108PMNS</v>
      </c>
      <c r="V382" s="301">
        <f t="shared" si="96"/>
        <v>29</v>
      </c>
      <c r="W382" s="293" t="str">
        <f t="shared" si="97"/>
        <v/>
      </c>
      <c r="X382" s="293" t="str">
        <f t="shared" si="98"/>
        <v/>
      </c>
      <c r="Y382" s="293" t="str">
        <f t="shared" si="99"/>
        <v/>
      </c>
      <c r="Z382" s="293" t="str">
        <f t="shared" si="100"/>
        <v/>
      </c>
      <c r="AA382" s="293">
        <f t="shared" si="86"/>
        <v>0</v>
      </c>
      <c r="AB382" s="293">
        <f t="shared" si="87"/>
        <v>0</v>
      </c>
      <c r="AC382" s="293">
        <f t="shared" si="88"/>
        <v>0</v>
      </c>
      <c r="AD382" s="293">
        <f t="shared" si="101"/>
        <v>0</v>
      </c>
      <c r="AE382" s="293">
        <f>IF(ISBLANK(T382),AE381,IF(COUNTIF(T$2:T382,T382)&gt;1,AE381,1+MAX(AE381,0)))</f>
        <v>11</v>
      </c>
      <c r="AI382" s="42" t="str">
        <f t="shared" si="89"/>
        <v/>
      </c>
      <c r="AJ382">
        <f>SUM(AG$2:AG382)</f>
        <v>3</v>
      </c>
      <c r="AK382">
        <f>COUNTA(AF$2:AF382)</f>
        <v>4</v>
      </c>
    </row>
    <row r="383" spans="1:37"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90"/>
        <v>6</v>
      </c>
      <c r="Q383" s="33" t="str">
        <f t="shared" si="91"/>
        <v/>
      </c>
      <c r="R383" s="33">
        <f t="shared" si="92"/>
        <v>16</v>
      </c>
      <c r="S383" s="33" t="str">
        <f t="shared" si="93"/>
        <v>108_16</v>
      </c>
      <c r="T383" s="35" t="str">
        <f t="shared" si="94"/>
        <v>108PM</v>
      </c>
      <c r="U383" s="35" t="str">
        <f t="shared" si="95"/>
        <v>108PMNS</v>
      </c>
      <c r="V383" s="301">
        <f t="shared" si="96"/>
        <v>30</v>
      </c>
      <c r="W383" s="293" t="str">
        <f t="shared" si="97"/>
        <v/>
      </c>
      <c r="X383" s="293" t="str">
        <f t="shared" si="98"/>
        <v/>
      </c>
      <c r="Y383" s="293" t="str">
        <f t="shared" si="99"/>
        <v/>
      </c>
      <c r="Z383" s="293" t="str">
        <f t="shared" si="100"/>
        <v/>
      </c>
      <c r="AA383" s="293">
        <f t="shared" si="86"/>
        <v>0</v>
      </c>
      <c r="AB383" s="293">
        <f t="shared" si="87"/>
        <v>0</v>
      </c>
      <c r="AC383" s="293">
        <f t="shared" si="88"/>
        <v>0</v>
      </c>
      <c r="AD383" s="293">
        <f t="shared" si="101"/>
        <v>0</v>
      </c>
      <c r="AE383" s="293">
        <f>IF(ISBLANK(T383),AE382,IF(COUNTIF(T$2:T383,T383)&gt;1,AE382,1+MAX(AE382,0)))</f>
        <v>11</v>
      </c>
      <c r="AI383" s="42" t="str">
        <f t="shared" si="89"/>
        <v/>
      </c>
      <c r="AJ383">
        <f>SUM(AG$2:AG383)</f>
        <v>3</v>
      </c>
      <c r="AK383">
        <f>COUNTA(AF$2:AF383)</f>
        <v>4</v>
      </c>
    </row>
    <row r="384" spans="1:37"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90"/>
        <v>6</v>
      </c>
      <c r="Q384" s="33" t="str">
        <f t="shared" si="91"/>
        <v/>
      </c>
      <c r="R384" s="33">
        <f t="shared" si="92"/>
        <v>16</v>
      </c>
      <c r="S384" s="33" t="str">
        <f t="shared" si="93"/>
        <v>108_16</v>
      </c>
      <c r="T384" s="35" t="str">
        <f t="shared" si="94"/>
        <v>108PM</v>
      </c>
      <c r="U384" s="35" t="str">
        <f t="shared" si="95"/>
        <v>108PMEW</v>
      </c>
      <c r="V384" s="301">
        <f t="shared" si="96"/>
        <v>31</v>
      </c>
      <c r="W384" s="293" t="str">
        <f t="shared" si="97"/>
        <v/>
      </c>
      <c r="X384" s="293" t="str">
        <f t="shared" si="98"/>
        <v/>
      </c>
      <c r="Y384" s="293" t="str">
        <f t="shared" si="99"/>
        <v/>
      </c>
      <c r="Z384" s="293" t="str">
        <f t="shared" si="100"/>
        <v/>
      </c>
      <c r="AA384" s="293">
        <f t="shared" si="86"/>
        <v>0</v>
      </c>
      <c r="AB384" s="293">
        <f t="shared" si="87"/>
        <v>0</v>
      </c>
      <c r="AC384" s="293">
        <f t="shared" si="88"/>
        <v>0</v>
      </c>
      <c r="AD384" s="293">
        <f t="shared" si="101"/>
        <v>0</v>
      </c>
      <c r="AE384" s="293">
        <f>IF(ISBLANK(T384),AE383,IF(COUNTIF(T$2:T384,T384)&gt;1,AE383,1+MAX(AE383,0)))</f>
        <v>11</v>
      </c>
      <c r="AI384" s="42" t="str">
        <f t="shared" si="89"/>
        <v/>
      </c>
      <c r="AJ384">
        <f>SUM(AG$2:AG384)</f>
        <v>3</v>
      </c>
      <c r="AK384">
        <f>COUNTA(AF$2:AF384)</f>
        <v>4</v>
      </c>
    </row>
    <row r="385" spans="1:37"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90"/>
        <v>6</v>
      </c>
      <c r="Q385" s="33" t="str">
        <f t="shared" si="91"/>
        <v/>
      </c>
      <c r="R385" s="33">
        <f t="shared" si="92"/>
        <v>16</v>
      </c>
      <c r="S385" s="33" t="str">
        <f t="shared" si="93"/>
        <v>108_16</v>
      </c>
      <c r="T385" s="35" t="str">
        <f t="shared" si="94"/>
        <v>108PM</v>
      </c>
      <c r="U385" s="35" t="str">
        <f t="shared" si="95"/>
        <v>108PMEW</v>
      </c>
      <c r="V385" s="301">
        <f t="shared" si="96"/>
        <v>32</v>
      </c>
      <c r="W385" s="293" t="str">
        <f t="shared" si="97"/>
        <v/>
      </c>
      <c r="X385" s="293" t="str">
        <f t="shared" si="98"/>
        <v/>
      </c>
      <c r="Y385" s="293" t="str">
        <f t="shared" si="99"/>
        <v/>
      </c>
      <c r="Z385" s="293" t="str">
        <f t="shared" si="100"/>
        <v/>
      </c>
      <c r="AA385" s="293">
        <f t="shared" si="86"/>
        <v>0</v>
      </c>
      <c r="AB385" s="293">
        <f t="shared" si="87"/>
        <v>0</v>
      </c>
      <c r="AC385" s="293">
        <f t="shared" si="88"/>
        <v>0</v>
      </c>
      <c r="AD385" s="293">
        <f t="shared" si="101"/>
        <v>0</v>
      </c>
      <c r="AE385" s="293">
        <f>IF(ISBLANK(T385),AE384,IF(COUNTIF(T$2:T385,T385)&gt;1,AE384,1+MAX(AE384,0)))</f>
        <v>11</v>
      </c>
      <c r="AI385" s="42" t="str">
        <f t="shared" si="89"/>
        <v/>
      </c>
      <c r="AJ385">
        <f>SUM(AG$2:AG385)</f>
        <v>3</v>
      </c>
      <c r="AK385">
        <f>COUNTA(AF$2:AF385)</f>
        <v>4</v>
      </c>
    </row>
    <row r="386" spans="1:37"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90"/>
        <v>7</v>
      </c>
      <c r="Q386" s="33">
        <f t="shared" si="91"/>
        <v>7</v>
      </c>
      <c r="R386" s="33">
        <f t="shared" si="92"/>
        <v>1</v>
      </c>
      <c r="S386" s="33" t="str">
        <f t="shared" si="93"/>
        <v>110_1</v>
      </c>
      <c r="T386" s="35" t="str">
        <f t="shared" si="94"/>
        <v>110AM</v>
      </c>
      <c r="U386" s="35" t="str">
        <f t="shared" si="95"/>
        <v>110AMNS</v>
      </c>
      <c r="V386" s="301">
        <f t="shared" si="96"/>
        <v>1</v>
      </c>
      <c r="W386" s="293" t="str">
        <f t="shared" si="97"/>
        <v/>
      </c>
      <c r="X386" s="293" t="str">
        <f t="shared" si="98"/>
        <v/>
      </c>
      <c r="Y386" s="293" t="str">
        <f t="shared" si="99"/>
        <v/>
      </c>
      <c r="Z386" s="293" t="str">
        <f t="shared" si="100"/>
        <v/>
      </c>
      <c r="AA386" s="293">
        <f t="shared" ref="AA386:AA449" si="102">IF(AND(ISNUMBER($G386),$B386="AM"),INDEX(Cordon,MATCH($A386,loc_ID,0),$G386),0)</f>
        <v>0</v>
      </c>
      <c r="AB386" s="293">
        <f t="shared" ref="AB386:AB449" si="103">IF(AND(ISNUMBER($G386),$B386="PM"),INDEX(Cordon,MATCH($A386,loc_ID,0),VLOOKUP($G386,dir_correction,2,FALSE)),0)</f>
        <v>0</v>
      </c>
      <c r="AC386" s="293">
        <f t="shared" ref="AC386:AC449" si="104">IF(AND(ISNUMBER($G386),$B386="AM"),INDEX(Lane,MATCH($A386,loc_ID,0),$G386),0)</f>
        <v>1</v>
      </c>
      <c r="AD386" s="293">
        <f t="shared" si="101"/>
        <v>1</v>
      </c>
      <c r="AE386" s="293">
        <f>IF(ISBLANK(T386),AE385,IF(COUNTIF(T$2:T386,T386)&gt;1,AE385,1+MAX(AE385,0)))</f>
        <v>12</v>
      </c>
      <c r="AI386" s="42" t="str">
        <f t="shared" ref="AI386:AI449" si="105">IF(SUM(W386:Z386)&gt;0,1,"")</f>
        <v/>
      </c>
      <c r="AJ386">
        <f>SUM(AG$2:AG386)</f>
        <v>3</v>
      </c>
      <c r="AK386">
        <f>COUNTA(AF$2:AF386)</f>
        <v>4</v>
      </c>
    </row>
    <row r="387" spans="1:37"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06">IF(A387=A386,P386,IF(ISNUMBER(P386),P386+1,1))</f>
        <v>7</v>
      </c>
      <c r="Q387" s="33" t="str">
        <f t="shared" ref="Q387:Q450" si="107">IF(OR(P387=P386,LEN(A387)&lt;1),"",P387)</f>
        <v/>
      </c>
      <c r="R387" s="33">
        <f t="shared" ref="R387:R450" si="108">IF(ISNUMBER(F387),F387+4*(E387-1)+8*IF(B387="PM",1,0),"")</f>
        <v>1</v>
      </c>
      <c r="S387" s="33" t="str">
        <f t="shared" ref="S387:S450" si="109">IF(ISNUMBER(R387),A387&amp;"_"&amp;R387,"")</f>
        <v>110_1</v>
      </c>
      <c r="T387" s="35" t="str">
        <f t="shared" ref="T387:T450" si="110">A387&amp;B387</f>
        <v>110AM</v>
      </c>
      <c r="U387" s="35" t="str">
        <f t="shared" ref="U387:U450" si="111">IF(OR(G387=1,G387=2),T387&amp;"NS",IF(OR(G387=3,G387=4),T387&amp;"EW",""))</f>
        <v>110AMNS</v>
      </c>
      <c r="V387" s="301">
        <f t="shared" ref="V387:V450" si="112">G387+4*(F387-1)+16*(E387-1)</f>
        <v>2</v>
      </c>
      <c r="W387" s="293" t="str">
        <f t="shared" ref="W387:W450" si="113">IF(I387&gt;$H387,1,"")</f>
        <v/>
      </c>
      <c r="X387" s="293" t="str">
        <f t="shared" ref="X387:X450" si="114">IF(J387&gt;$H387,1,"")</f>
        <v/>
      </c>
      <c r="Y387" s="293" t="str">
        <f t="shared" ref="Y387:Y450" si="115">IF(K387&gt;$H387,1,"")</f>
        <v/>
      </c>
      <c r="Z387" s="293" t="str">
        <f t="shared" ref="Z387:Z450" si="116">IF(L387&gt;$H387,1,"")</f>
        <v/>
      </c>
      <c r="AA387" s="293">
        <f t="shared" si="102"/>
        <v>0</v>
      </c>
      <c r="AB387" s="293">
        <f t="shared" si="103"/>
        <v>0</v>
      </c>
      <c r="AC387" s="293">
        <f t="shared" si="104"/>
        <v>1</v>
      </c>
      <c r="AD387" s="293">
        <f t="shared" ref="AD387:AD450" si="117">IF(AND(AC387&gt;0,ISNUMBER(AC387)),1,0)</f>
        <v>1</v>
      </c>
      <c r="AE387" s="293">
        <f>IF(ISBLANK(T387),AE386,IF(COUNTIF(T$2:T387,T387)&gt;1,AE386,1+MAX(AE386,0)))</f>
        <v>12</v>
      </c>
      <c r="AI387" s="42" t="str">
        <f t="shared" si="105"/>
        <v/>
      </c>
      <c r="AJ387">
        <f>SUM(AG$2:AG387)</f>
        <v>3</v>
      </c>
      <c r="AK387">
        <f>COUNTA(AF$2:AF387)</f>
        <v>4</v>
      </c>
    </row>
    <row r="388" spans="1:37"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06"/>
        <v>7</v>
      </c>
      <c r="Q388" s="33" t="str">
        <f t="shared" si="107"/>
        <v/>
      </c>
      <c r="R388" s="33">
        <f t="shared" si="108"/>
        <v>1</v>
      </c>
      <c r="S388" s="33" t="str">
        <f t="shared" si="109"/>
        <v>110_1</v>
      </c>
      <c r="T388" s="35" t="str">
        <f t="shared" si="110"/>
        <v>110AM</v>
      </c>
      <c r="U388" s="35" t="str">
        <f t="shared" si="111"/>
        <v>110AMEW</v>
      </c>
      <c r="V388" s="301">
        <f t="shared" si="112"/>
        <v>3</v>
      </c>
      <c r="W388" s="293" t="str">
        <f t="shared" si="113"/>
        <v/>
      </c>
      <c r="X388" s="293" t="str">
        <f t="shared" si="114"/>
        <v/>
      </c>
      <c r="Y388" s="293" t="str">
        <f t="shared" si="115"/>
        <v/>
      </c>
      <c r="Z388" s="293" t="str">
        <f t="shared" si="116"/>
        <v/>
      </c>
      <c r="AA388" s="293">
        <f t="shared" si="102"/>
        <v>0</v>
      </c>
      <c r="AB388" s="293">
        <f t="shared" si="103"/>
        <v>0</v>
      </c>
      <c r="AC388" s="293">
        <f t="shared" si="104"/>
        <v>0</v>
      </c>
      <c r="AD388" s="293">
        <f t="shared" si="117"/>
        <v>0</v>
      </c>
      <c r="AE388" s="293">
        <f>IF(ISBLANK(T388),AE387,IF(COUNTIF(T$2:T388,T388)&gt;1,AE387,1+MAX(AE387,0)))</f>
        <v>12</v>
      </c>
      <c r="AI388" s="42" t="str">
        <f t="shared" si="105"/>
        <v/>
      </c>
      <c r="AJ388">
        <f>SUM(AG$2:AG388)</f>
        <v>3</v>
      </c>
      <c r="AK388">
        <f>COUNTA(AF$2:AF388)</f>
        <v>4</v>
      </c>
    </row>
    <row r="389" spans="1:37"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06"/>
        <v>7</v>
      </c>
      <c r="Q389" s="33" t="str">
        <f t="shared" si="107"/>
        <v/>
      </c>
      <c r="R389" s="33">
        <f t="shared" si="108"/>
        <v>1</v>
      </c>
      <c r="S389" s="33" t="str">
        <f t="shared" si="109"/>
        <v>110_1</v>
      </c>
      <c r="T389" s="35" t="str">
        <f t="shared" si="110"/>
        <v>110AM</v>
      </c>
      <c r="U389" s="35" t="str">
        <f t="shared" si="111"/>
        <v>110AMEW</v>
      </c>
      <c r="V389" s="301">
        <f t="shared" si="112"/>
        <v>4</v>
      </c>
      <c r="W389" s="293" t="str">
        <f t="shared" si="113"/>
        <v/>
      </c>
      <c r="X389" s="293" t="str">
        <f t="shared" si="114"/>
        <v/>
      </c>
      <c r="Y389" s="293" t="str">
        <f t="shared" si="115"/>
        <v/>
      </c>
      <c r="Z389" s="293" t="str">
        <f t="shared" si="116"/>
        <v/>
      </c>
      <c r="AA389" s="293">
        <f t="shared" si="102"/>
        <v>0</v>
      </c>
      <c r="AB389" s="293">
        <f t="shared" si="103"/>
        <v>0</v>
      </c>
      <c r="AC389" s="293">
        <f t="shared" si="104"/>
        <v>3</v>
      </c>
      <c r="AD389" s="293">
        <f t="shared" si="117"/>
        <v>1</v>
      </c>
      <c r="AE389" s="293">
        <f>IF(ISBLANK(T389),AE388,IF(COUNTIF(T$2:T389,T389)&gt;1,AE388,1+MAX(AE388,0)))</f>
        <v>12</v>
      </c>
      <c r="AI389" s="42" t="str">
        <f t="shared" si="105"/>
        <v/>
      </c>
      <c r="AJ389">
        <f>SUM(AG$2:AG389)</f>
        <v>3</v>
      </c>
      <c r="AK389">
        <f>COUNTA(AF$2:AF389)</f>
        <v>4</v>
      </c>
    </row>
    <row r="390" spans="1:37"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06"/>
        <v>7</v>
      </c>
      <c r="Q390" s="33" t="str">
        <f t="shared" si="107"/>
        <v/>
      </c>
      <c r="R390" s="33">
        <f t="shared" si="108"/>
        <v>2</v>
      </c>
      <c r="S390" s="33" t="str">
        <f t="shared" si="109"/>
        <v>110_2</v>
      </c>
      <c r="T390" s="35" t="str">
        <f t="shared" si="110"/>
        <v>110AM</v>
      </c>
      <c r="U390" s="35" t="str">
        <f t="shared" si="111"/>
        <v>110AMNS</v>
      </c>
      <c r="V390" s="301">
        <f t="shared" si="112"/>
        <v>5</v>
      </c>
      <c r="W390" s="293" t="str">
        <f t="shared" si="113"/>
        <v/>
      </c>
      <c r="X390" s="293" t="str">
        <f t="shared" si="114"/>
        <v/>
      </c>
      <c r="Y390" s="293" t="str">
        <f t="shared" si="115"/>
        <v/>
      </c>
      <c r="Z390" s="293" t="str">
        <f t="shared" si="116"/>
        <v/>
      </c>
      <c r="AA390" s="293">
        <f t="shared" si="102"/>
        <v>0</v>
      </c>
      <c r="AB390" s="293">
        <f t="shared" si="103"/>
        <v>0</v>
      </c>
      <c r="AC390" s="293">
        <f t="shared" si="104"/>
        <v>1</v>
      </c>
      <c r="AD390" s="293">
        <f t="shared" si="117"/>
        <v>1</v>
      </c>
      <c r="AE390" s="293">
        <f>IF(ISBLANK(T390),AE389,IF(COUNTIF(T$2:T390,T390)&gt;1,AE389,1+MAX(AE389,0)))</f>
        <v>12</v>
      </c>
      <c r="AI390" s="42" t="str">
        <f t="shared" si="105"/>
        <v/>
      </c>
      <c r="AJ390">
        <f>SUM(AG$2:AG390)</f>
        <v>3</v>
      </c>
      <c r="AK390">
        <f>COUNTA(AF$2:AF390)</f>
        <v>4</v>
      </c>
    </row>
    <row r="391" spans="1:37"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06"/>
        <v>7</v>
      </c>
      <c r="Q391" s="33" t="str">
        <f t="shared" si="107"/>
        <v/>
      </c>
      <c r="R391" s="33">
        <f t="shared" si="108"/>
        <v>2</v>
      </c>
      <c r="S391" s="33" t="str">
        <f t="shared" si="109"/>
        <v>110_2</v>
      </c>
      <c r="T391" s="35" t="str">
        <f t="shared" si="110"/>
        <v>110AM</v>
      </c>
      <c r="U391" s="35" t="str">
        <f t="shared" si="111"/>
        <v>110AMNS</v>
      </c>
      <c r="V391" s="301">
        <f t="shared" si="112"/>
        <v>6</v>
      </c>
      <c r="W391" s="293" t="str">
        <f t="shared" si="113"/>
        <v/>
      </c>
      <c r="X391" s="293" t="str">
        <f t="shared" si="114"/>
        <v/>
      </c>
      <c r="Y391" s="293" t="str">
        <f t="shared" si="115"/>
        <v/>
      </c>
      <c r="Z391" s="293" t="str">
        <f t="shared" si="116"/>
        <v/>
      </c>
      <c r="AA391" s="293">
        <f t="shared" si="102"/>
        <v>0</v>
      </c>
      <c r="AB391" s="293">
        <f t="shared" si="103"/>
        <v>0</v>
      </c>
      <c r="AC391" s="293">
        <f t="shared" si="104"/>
        <v>1</v>
      </c>
      <c r="AD391" s="293">
        <f t="shared" si="117"/>
        <v>1</v>
      </c>
      <c r="AE391" s="293">
        <f>IF(ISBLANK(T391),AE390,IF(COUNTIF(T$2:T391,T391)&gt;1,AE390,1+MAX(AE390,0)))</f>
        <v>12</v>
      </c>
      <c r="AI391" s="42" t="str">
        <f t="shared" si="105"/>
        <v/>
      </c>
      <c r="AJ391">
        <f>SUM(AG$2:AG391)</f>
        <v>3</v>
      </c>
      <c r="AK391">
        <f>COUNTA(AF$2:AF391)</f>
        <v>4</v>
      </c>
    </row>
    <row r="392" spans="1:37"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06"/>
        <v>7</v>
      </c>
      <c r="Q392" s="33" t="str">
        <f t="shared" si="107"/>
        <v/>
      </c>
      <c r="R392" s="33">
        <f t="shared" si="108"/>
        <v>2</v>
      </c>
      <c r="S392" s="33" t="str">
        <f t="shared" si="109"/>
        <v>110_2</v>
      </c>
      <c r="T392" s="35" t="str">
        <f t="shared" si="110"/>
        <v>110AM</v>
      </c>
      <c r="U392" s="35" t="str">
        <f t="shared" si="111"/>
        <v>110AMEW</v>
      </c>
      <c r="V392" s="301">
        <f t="shared" si="112"/>
        <v>7</v>
      </c>
      <c r="W392" s="293" t="str">
        <f t="shared" si="113"/>
        <v/>
      </c>
      <c r="X392" s="293" t="str">
        <f t="shared" si="114"/>
        <v/>
      </c>
      <c r="Y392" s="293" t="str">
        <f t="shared" si="115"/>
        <v/>
      </c>
      <c r="Z392" s="293" t="str">
        <f t="shared" si="116"/>
        <v/>
      </c>
      <c r="AA392" s="293">
        <f t="shared" si="102"/>
        <v>0</v>
      </c>
      <c r="AB392" s="293">
        <f t="shared" si="103"/>
        <v>0</v>
      </c>
      <c r="AC392" s="293">
        <f t="shared" si="104"/>
        <v>0</v>
      </c>
      <c r="AD392" s="293">
        <f t="shared" si="117"/>
        <v>0</v>
      </c>
      <c r="AE392" s="293">
        <f>IF(ISBLANK(T392),AE391,IF(COUNTIF(T$2:T392,T392)&gt;1,AE391,1+MAX(AE391,0)))</f>
        <v>12</v>
      </c>
      <c r="AI392" s="42" t="str">
        <f t="shared" si="105"/>
        <v/>
      </c>
      <c r="AJ392">
        <f>SUM(AG$2:AG392)</f>
        <v>3</v>
      </c>
      <c r="AK392">
        <f>COUNTA(AF$2:AF392)</f>
        <v>4</v>
      </c>
    </row>
    <row r="393" spans="1:37"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06"/>
        <v>7</v>
      </c>
      <c r="Q393" s="33" t="str">
        <f t="shared" si="107"/>
        <v/>
      </c>
      <c r="R393" s="33">
        <f t="shared" si="108"/>
        <v>2</v>
      </c>
      <c r="S393" s="33" t="str">
        <f t="shared" si="109"/>
        <v>110_2</v>
      </c>
      <c r="T393" s="35" t="str">
        <f t="shared" si="110"/>
        <v>110AM</v>
      </c>
      <c r="U393" s="35" t="str">
        <f t="shared" si="111"/>
        <v>110AMEW</v>
      </c>
      <c r="V393" s="301">
        <f t="shared" si="112"/>
        <v>8</v>
      </c>
      <c r="W393" s="293" t="str">
        <f t="shared" si="113"/>
        <v/>
      </c>
      <c r="X393" s="293" t="str">
        <f t="shared" si="114"/>
        <v/>
      </c>
      <c r="Y393" s="293" t="str">
        <f t="shared" si="115"/>
        <v/>
      </c>
      <c r="Z393" s="293" t="str">
        <f t="shared" si="116"/>
        <v/>
      </c>
      <c r="AA393" s="293">
        <f t="shared" si="102"/>
        <v>0</v>
      </c>
      <c r="AB393" s="293">
        <f t="shared" si="103"/>
        <v>0</v>
      </c>
      <c r="AC393" s="293">
        <f t="shared" si="104"/>
        <v>3</v>
      </c>
      <c r="AD393" s="293">
        <f t="shared" si="117"/>
        <v>1</v>
      </c>
      <c r="AE393" s="293">
        <f>IF(ISBLANK(T393),AE392,IF(COUNTIF(T$2:T393,T393)&gt;1,AE392,1+MAX(AE392,0)))</f>
        <v>12</v>
      </c>
      <c r="AI393" s="42" t="str">
        <f t="shared" si="105"/>
        <v/>
      </c>
      <c r="AJ393">
        <f>SUM(AG$2:AG393)</f>
        <v>3</v>
      </c>
      <c r="AK393">
        <f>COUNTA(AF$2:AF393)</f>
        <v>4</v>
      </c>
    </row>
    <row r="394" spans="1:37"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06"/>
        <v>7</v>
      </c>
      <c r="Q394" s="33" t="str">
        <f t="shared" si="107"/>
        <v/>
      </c>
      <c r="R394" s="33">
        <f t="shared" si="108"/>
        <v>3</v>
      </c>
      <c r="S394" s="33" t="str">
        <f t="shared" si="109"/>
        <v>110_3</v>
      </c>
      <c r="T394" s="35" t="str">
        <f t="shared" si="110"/>
        <v>110AM</v>
      </c>
      <c r="U394" s="35" t="str">
        <f t="shared" si="111"/>
        <v>110AMNS</v>
      </c>
      <c r="V394" s="301">
        <f t="shared" si="112"/>
        <v>9</v>
      </c>
      <c r="W394" s="293" t="str">
        <f t="shared" si="113"/>
        <v/>
      </c>
      <c r="X394" s="293" t="str">
        <f t="shared" si="114"/>
        <v/>
      </c>
      <c r="Y394" s="293" t="str">
        <f t="shared" si="115"/>
        <v/>
      </c>
      <c r="Z394" s="293" t="str">
        <f t="shared" si="116"/>
        <v/>
      </c>
      <c r="AA394" s="293">
        <f t="shared" si="102"/>
        <v>0</v>
      </c>
      <c r="AB394" s="293">
        <f t="shared" si="103"/>
        <v>0</v>
      </c>
      <c r="AC394" s="293">
        <f t="shared" si="104"/>
        <v>1</v>
      </c>
      <c r="AD394" s="293">
        <f t="shared" si="117"/>
        <v>1</v>
      </c>
      <c r="AE394" s="293">
        <f>IF(ISBLANK(T394),AE393,IF(COUNTIF(T$2:T394,T394)&gt;1,AE393,1+MAX(AE393,0)))</f>
        <v>12</v>
      </c>
      <c r="AI394" s="42" t="str">
        <f t="shared" si="105"/>
        <v/>
      </c>
      <c r="AJ394">
        <f>SUM(AG$2:AG394)</f>
        <v>3</v>
      </c>
      <c r="AK394">
        <f>COUNTA(AF$2:AF394)</f>
        <v>4</v>
      </c>
    </row>
    <row r="395" spans="1:37"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06"/>
        <v>7</v>
      </c>
      <c r="Q395" s="33" t="str">
        <f t="shared" si="107"/>
        <v/>
      </c>
      <c r="R395" s="33">
        <f t="shared" si="108"/>
        <v>3</v>
      </c>
      <c r="S395" s="33" t="str">
        <f t="shared" si="109"/>
        <v>110_3</v>
      </c>
      <c r="T395" s="35" t="str">
        <f t="shared" si="110"/>
        <v>110AM</v>
      </c>
      <c r="U395" s="35" t="str">
        <f t="shared" si="111"/>
        <v>110AMNS</v>
      </c>
      <c r="V395" s="301">
        <f t="shared" si="112"/>
        <v>10</v>
      </c>
      <c r="W395" s="293" t="str">
        <f t="shared" si="113"/>
        <v/>
      </c>
      <c r="X395" s="293" t="str">
        <f t="shared" si="114"/>
        <v/>
      </c>
      <c r="Y395" s="293" t="str">
        <f t="shared" si="115"/>
        <v/>
      </c>
      <c r="Z395" s="293" t="str">
        <f t="shared" si="116"/>
        <v/>
      </c>
      <c r="AA395" s="293">
        <f t="shared" si="102"/>
        <v>0</v>
      </c>
      <c r="AB395" s="293">
        <f t="shared" si="103"/>
        <v>0</v>
      </c>
      <c r="AC395" s="293">
        <f t="shared" si="104"/>
        <v>1</v>
      </c>
      <c r="AD395" s="293">
        <f t="shared" si="117"/>
        <v>1</v>
      </c>
      <c r="AE395" s="293">
        <f>IF(ISBLANK(T395),AE394,IF(COUNTIF(T$2:T395,T395)&gt;1,AE394,1+MAX(AE394,0)))</f>
        <v>12</v>
      </c>
      <c r="AI395" s="42" t="str">
        <f t="shared" si="105"/>
        <v/>
      </c>
      <c r="AJ395">
        <f>SUM(AG$2:AG395)</f>
        <v>3</v>
      </c>
      <c r="AK395">
        <f>COUNTA(AF$2:AF395)</f>
        <v>4</v>
      </c>
    </row>
    <row r="396" spans="1:37"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06"/>
        <v>7</v>
      </c>
      <c r="Q396" s="33" t="str">
        <f t="shared" si="107"/>
        <v/>
      </c>
      <c r="R396" s="33">
        <f t="shared" si="108"/>
        <v>3</v>
      </c>
      <c r="S396" s="33" t="str">
        <f t="shared" si="109"/>
        <v>110_3</v>
      </c>
      <c r="T396" s="35" t="str">
        <f t="shared" si="110"/>
        <v>110AM</v>
      </c>
      <c r="U396" s="35" t="str">
        <f t="shared" si="111"/>
        <v>110AMEW</v>
      </c>
      <c r="V396" s="301">
        <f t="shared" si="112"/>
        <v>11</v>
      </c>
      <c r="W396" s="293" t="str">
        <f t="shared" si="113"/>
        <v/>
      </c>
      <c r="X396" s="293" t="str">
        <f t="shared" si="114"/>
        <v/>
      </c>
      <c r="Y396" s="293" t="str">
        <f t="shared" si="115"/>
        <v/>
      </c>
      <c r="Z396" s="293" t="str">
        <f t="shared" si="116"/>
        <v/>
      </c>
      <c r="AA396" s="293">
        <f t="shared" si="102"/>
        <v>0</v>
      </c>
      <c r="AB396" s="293">
        <f t="shared" si="103"/>
        <v>0</v>
      </c>
      <c r="AC396" s="293">
        <f t="shared" si="104"/>
        <v>0</v>
      </c>
      <c r="AD396" s="293">
        <f t="shared" si="117"/>
        <v>0</v>
      </c>
      <c r="AE396" s="293">
        <f>IF(ISBLANK(T396),AE395,IF(COUNTIF(T$2:T396,T396)&gt;1,AE395,1+MAX(AE395,0)))</f>
        <v>12</v>
      </c>
      <c r="AI396" s="42" t="str">
        <f t="shared" si="105"/>
        <v/>
      </c>
      <c r="AJ396">
        <f>SUM(AG$2:AG396)</f>
        <v>3</v>
      </c>
      <c r="AK396">
        <f>COUNTA(AF$2:AF396)</f>
        <v>4</v>
      </c>
    </row>
    <row r="397" spans="1:37"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06"/>
        <v>7</v>
      </c>
      <c r="Q397" s="33" t="str">
        <f t="shared" si="107"/>
        <v/>
      </c>
      <c r="R397" s="33">
        <f t="shared" si="108"/>
        <v>3</v>
      </c>
      <c r="S397" s="33" t="str">
        <f t="shared" si="109"/>
        <v>110_3</v>
      </c>
      <c r="T397" s="35" t="str">
        <f t="shared" si="110"/>
        <v>110AM</v>
      </c>
      <c r="U397" s="35" t="str">
        <f t="shared" si="111"/>
        <v>110AMEW</v>
      </c>
      <c r="V397" s="301">
        <f t="shared" si="112"/>
        <v>12</v>
      </c>
      <c r="W397" s="293" t="str">
        <f t="shared" si="113"/>
        <v/>
      </c>
      <c r="X397" s="293" t="str">
        <f t="shared" si="114"/>
        <v/>
      </c>
      <c r="Y397" s="293" t="str">
        <f t="shared" si="115"/>
        <v/>
      </c>
      <c r="Z397" s="293" t="str">
        <f t="shared" si="116"/>
        <v/>
      </c>
      <c r="AA397" s="293">
        <f t="shared" si="102"/>
        <v>0</v>
      </c>
      <c r="AB397" s="293">
        <f t="shared" si="103"/>
        <v>0</v>
      </c>
      <c r="AC397" s="293">
        <f t="shared" si="104"/>
        <v>3</v>
      </c>
      <c r="AD397" s="293">
        <f t="shared" si="117"/>
        <v>1</v>
      </c>
      <c r="AE397" s="293">
        <f>IF(ISBLANK(T397),AE396,IF(COUNTIF(T$2:T397,T397)&gt;1,AE396,1+MAX(AE396,0)))</f>
        <v>12</v>
      </c>
      <c r="AI397" s="42" t="str">
        <f t="shared" si="105"/>
        <v/>
      </c>
      <c r="AJ397">
        <f>SUM(AG$2:AG397)</f>
        <v>3</v>
      </c>
      <c r="AK397">
        <f>COUNTA(AF$2:AF397)</f>
        <v>4</v>
      </c>
    </row>
    <row r="398" spans="1:37"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06"/>
        <v>7</v>
      </c>
      <c r="Q398" s="33" t="str">
        <f t="shared" si="107"/>
        <v/>
      </c>
      <c r="R398" s="33">
        <f t="shared" si="108"/>
        <v>4</v>
      </c>
      <c r="S398" s="33" t="str">
        <f t="shared" si="109"/>
        <v>110_4</v>
      </c>
      <c r="T398" s="35" t="str">
        <f t="shared" si="110"/>
        <v>110AM</v>
      </c>
      <c r="U398" s="35" t="str">
        <f t="shared" si="111"/>
        <v>110AMNS</v>
      </c>
      <c r="V398" s="301">
        <f t="shared" si="112"/>
        <v>13</v>
      </c>
      <c r="W398" s="293" t="str">
        <f t="shared" si="113"/>
        <v/>
      </c>
      <c r="X398" s="293" t="str">
        <f t="shared" si="114"/>
        <v/>
      </c>
      <c r="Y398" s="293" t="str">
        <f t="shared" si="115"/>
        <v/>
      </c>
      <c r="Z398" s="293" t="str">
        <f t="shared" si="116"/>
        <v/>
      </c>
      <c r="AA398" s="293">
        <f t="shared" si="102"/>
        <v>0</v>
      </c>
      <c r="AB398" s="293">
        <f t="shared" si="103"/>
        <v>0</v>
      </c>
      <c r="AC398" s="293">
        <f t="shared" si="104"/>
        <v>1</v>
      </c>
      <c r="AD398" s="293">
        <f t="shared" si="117"/>
        <v>1</v>
      </c>
      <c r="AE398" s="293">
        <f>IF(ISBLANK(T398),AE397,IF(COUNTIF(T$2:T398,T398)&gt;1,AE397,1+MAX(AE397,0)))</f>
        <v>12</v>
      </c>
      <c r="AI398" s="42" t="str">
        <f t="shared" si="105"/>
        <v/>
      </c>
      <c r="AJ398">
        <f>SUM(AG$2:AG398)</f>
        <v>3</v>
      </c>
      <c r="AK398">
        <f>COUNTA(AF$2:AF398)</f>
        <v>4</v>
      </c>
    </row>
    <row r="399" spans="1:37"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06"/>
        <v>7</v>
      </c>
      <c r="Q399" s="33" t="str">
        <f t="shared" si="107"/>
        <v/>
      </c>
      <c r="R399" s="33">
        <f t="shared" si="108"/>
        <v>4</v>
      </c>
      <c r="S399" s="33" t="str">
        <f t="shared" si="109"/>
        <v>110_4</v>
      </c>
      <c r="T399" s="35" t="str">
        <f t="shared" si="110"/>
        <v>110AM</v>
      </c>
      <c r="U399" s="35" t="str">
        <f t="shared" si="111"/>
        <v>110AMNS</v>
      </c>
      <c r="V399" s="301">
        <f t="shared" si="112"/>
        <v>14</v>
      </c>
      <c r="W399" s="293" t="str">
        <f t="shared" si="113"/>
        <v/>
      </c>
      <c r="X399" s="293" t="str">
        <f t="shared" si="114"/>
        <v/>
      </c>
      <c r="Y399" s="293" t="str">
        <f t="shared" si="115"/>
        <v/>
      </c>
      <c r="Z399" s="293" t="str">
        <f t="shared" si="116"/>
        <v/>
      </c>
      <c r="AA399" s="293">
        <f t="shared" si="102"/>
        <v>0</v>
      </c>
      <c r="AB399" s="293">
        <f t="shared" si="103"/>
        <v>0</v>
      </c>
      <c r="AC399" s="293">
        <f t="shared" si="104"/>
        <v>1</v>
      </c>
      <c r="AD399" s="293">
        <f t="shared" si="117"/>
        <v>1</v>
      </c>
      <c r="AE399" s="293">
        <f>IF(ISBLANK(T399),AE398,IF(COUNTIF(T$2:T399,T399)&gt;1,AE398,1+MAX(AE398,0)))</f>
        <v>12</v>
      </c>
      <c r="AI399" s="42" t="str">
        <f t="shared" si="105"/>
        <v/>
      </c>
      <c r="AJ399">
        <f>SUM(AG$2:AG399)</f>
        <v>3</v>
      </c>
      <c r="AK399">
        <f>COUNTA(AF$2:AF399)</f>
        <v>4</v>
      </c>
    </row>
    <row r="400" spans="1:37"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06"/>
        <v>7</v>
      </c>
      <c r="Q400" s="33" t="str">
        <f t="shared" si="107"/>
        <v/>
      </c>
      <c r="R400" s="33">
        <f t="shared" si="108"/>
        <v>4</v>
      </c>
      <c r="S400" s="33" t="str">
        <f t="shared" si="109"/>
        <v>110_4</v>
      </c>
      <c r="T400" s="35" t="str">
        <f t="shared" si="110"/>
        <v>110AM</v>
      </c>
      <c r="U400" s="35" t="str">
        <f t="shared" si="111"/>
        <v>110AMEW</v>
      </c>
      <c r="V400" s="301">
        <f t="shared" si="112"/>
        <v>15</v>
      </c>
      <c r="W400" s="293" t="str">
        <f t="shared" si="113"/>
        <v/>
      </c>
      <c r="X400" s="293" t="str">
        <f t="shared" si="114"/>
        <v/>
      </c>
      <c r="Y400" s="293" t="str">
        <f t="shared" si="115"/>
        <v/>
      </c>
      <c r="Z400" s="293" t="str">
        <f t="shared" si="116"/>
        <v/>
      </c>
      <c r="AA400" s="293">
        <f t="shared" si="102"/>
        <v>0</v>
      </c>
      <c r="AB400" s="293">
        <f t="shared" si="103"/>
        <v>0</v>
      </c>
      <c r="AC400" s="293">
        <f t="shared" si="104"/>
        <v>0</v>
      </c>
      <c r="AD400" s="293">
        <f t="shared" si="117"/>
        <v>0</v>
      </c>
      <c r="AE400" s="293">
        <f>IF(ISBLANK(T400),AE399,IF(COUNTIF(T$2:T400,T400)&gt;1,AE399,1+MAX(AE399,0)))</f>
        <v>12</v>
      </c>
      <c r="AI400" s="42" t="str">
        <f t="shared" si="105"/>
        <v/>
      </c>
      <c r="AJ400">
        <f>SUM(AG$2:AG400)</f>
        <v>3</v>
      </c>
      <c r="AK400">
        <f>COUNTA(AF$2:AF400)</f>
        <v>4</v>
      </c>
    </row>
    <row r="401" spans="1:37"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06"/>
        <v>7</v>
      </c>
      <c r="Q401" s="33" t="str">
        <f t="shared" si="107"/>
        <v/>
      </c>
      <c r="R401" s="33">
        <f t="shared" si="108"/>
        <v>4</v>
      </c>
      <c r="S401" s="33" t="str">
        <f t="shared" si="109"/>
        <v>110_4</v>
      </c>
      <c r="T401" s="35" t="str">
        <f t="shared" si="110"/>
        <v>110AM</v>
      </c>
      <c r="U401" s="35" t="str">
        <f t="shared" si="111"/>
        <v>110AMEW</v>
      </c>
      <c r="V401" s="301">
        <f t="shared" si="112"/>
        <v>16</v>
      </c>
      <c r="W401" s="293" t="str">
        <f t="shared" si="113"/>
        <v/>
      </c>
      <c r="X401" s="293" t="str">
        <f t="shared" si="114"/>
        <v/>
      </c>
      <c r="Y401" s="293" t="str">
        <f t="shared" si="115"/>
        <v/>
      </c>
      <c r="Z401" s="293" t="str">
        <f t="shared" si="116"/>
        <v/>
      </c>
      <c r="AA401" s="293">
        <f t="shared" si="102"/>
        <v>0</v>
      </c>
      <c r="AB401" s="293">
        <f t="shared" si="103"/>
        <v>0</v>
      </c>
      <c r="AC401" s="293">
        <f t="shared" si="104"/>
        <v>3</v>
      </c>
      <c r="AD401" s="293">
        <f t="shared" si="117"/>
        <v>1</v>
      </c>
      <c r="AE401" s="293">
        <f>IF(ISBLANK(T401),AE400,IF(COUNTIF(T$2:T401,T401)&gt;1,AE400,1+MAX(AE400,0)))</f>
        <v>12</v>
      </c>
      <c r="AI401" s="42" t="str">
        <f t="shared" si="105"/>
        <v/>
      </c>
      <c r="AJ401">
        <f>SUM(AG$2:AG401)</f>
        <v>3</v>
      </c>
      <c r="AK401">
        <f>COUNTA(AF$2:AF401)</f>
        <v>4</v>
      </c>
    </row>
    <row r="402" spans="1:37"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06"/>
        <v>7</v>
      </c>
      <c r="Q402" s="33" t="str">
        <f t="shared" si="107"/>
        <v/>
      </c>
      <c r="R402" s="33">
        <f t="shared" si="108"/>
        <v>5</v>
      </c>
      <c r="S402" s="33" t="str">
        <f t="shared" si="109"/>
        <v>110_5</v>
      </c>
      <c r="T402" s="35" t="str">
        <f t="shared" si="110"/>
        <v>110AM</v>
      </c>
      <c r="U402" s="35" t="str">
        <f t="shared" si="111"/>
        <v>110AMNS</v>
      </c>
      <c r="V402" s="301">
        <f t="shared" si="112"/>
        <v>17</v>
      </c>
      <c r="W402" s="293" t="str">
        <f t="shared" si="113"/>
        <v/>
      </c>
      <c r="X402" s="293" t="str">
        <f t="shared" si="114"/>
        <v/>
      </c>
      <c r="Y402" s="293" t="str">
        <f t="shared" si="115"/>
        <v/>
      </c>
      <c r="Z402" s="293" t="str">
        <f t="shared" si="116"/>
        <v/>
      </c>
      <c r="AA402" s="293">
        <f t="shared" si="102"/>
        <v>0</v>
      </c>
      <c r="AB402" s="293">
        <f t="shared" si="103"/>
        <v>0</v>
      </c>
      <c r="AC402" s="293">
        <f t="shared" si="104"/>
        <v>1</v>
      </c>
      <c r="AD402" s="293">
        <f t="shared" si="117"/>
        <v>1</v>
      </c>
      <c r="AE402" s="293">
        <f>IF(ISBLANK(T402),AE401,IF(COUNTIF(T$2:T402,T402)&gt;1,AE401,1+MAX(AE401,0)))</f>
        <v>12</v>
      </c>
      <c r="AI402" s="42" t="str">
        <f t="shared" si="105"/>
        <v/>
      </c>
      <c r="AJ402">
        <f>SUM(AG$2:AG402)</f>
        <v>3</v>
      </c>
      <c r="AK402">
        <f>COUNTA(AF$2:AF402)</f>
        <v>4</v>
      </c>
    </row>
    <row r="403" spans="1:37"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06"/>
        <v>7</v>
      </c>
      <c r="Q403" s="33" t="str">
        <f t="shared" si="107"/>
        <v/>
      </c>
      <c r="R403" s="33">
        <f t="shared" si="108"/>
        <v>5</v>
      </c>
      <c r="S403" s="33" t="str">
        <f t="shared" si="109"/>
        <v>110_5</v>
      </c>
      <c r="T403" s="35" t="str">
        <f t="shared" si="110"/>
        <v>110AM</v>
      </c>
      <c r="U403" s="35" t="str">
        <f t="shared" si="111"/>
        <v>110AMNS</v>
      </c>
      <c r="V403" s="301">
        <f t="shared" si="112"/>
        <v>18</v>
      </c>
      <c r="W403" s="293" t="str">
        <f t="shared" si="113"/>
        <v/>
      </c>
      <c r="X403" s="293" t="str">
        <f t="shared" si="114"/>
        <v/>
      </c>
      <c r="Y403" s="293" t="str">
        <f t="shared" si="115"/>
        <v/>
      </c>
      <c r="Z403" s="293" t="str">
        <f t="shared" si="116"/>
        <v/>
      </c>
      <c r="AA403" s="293">
        <f t="shared" si="102"/>
        <v>0</v>
      </c>
      <c r="AB403" s="293">
        <f t="shared" si="103"/>
        <v>0</v>
      </c>
      <c r="AC403" s="293">
        <f t="shared" si="104"/>
        <v>1</v>
      </c>
      <c r="AD403" s="293">
        <f t="shared" si="117"/>
        <v>1</v>
      </c>
      <c r="AE403" s="293">
        <f>IF(ISBLANK(T403),AE402,IF(COUNTIF(T$2:T403,T403)&gt;1,AE402,1+MAX(AE402,0)))</f>
        <v>12</v>
      </c>
      <c r="AI403" s="42" t="str">
        <f t="shared" si="105"/>
        <v/>
      </c>
      <c r="AJ403">
        <f>SUM(AG$2:AG403)</f>
        <v>3</v>
      </c>
      <c r="AK403">
        <f>COUNTA(AF$2:AF403)</f>
        <v>4</v>
      </c>
    </row>
    <row r="404" spans="1:37"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06"/>
        <v>7</v>
      </c>
      <c r="Q404" s="33" t="str">
        <f t="shared" si="107"/>
        <v/>
      </c>
      <c r="R404" s="33">
        <f t="shared" si="108"/>
        <v>5</v>
      </c>
      <c r="S404" s="33" t="str">
        <f t="shared" si="109"/>
        <v>110_5</v>
      </c>
      <c r="T404" s="35" t="str">
        <f t="shared" si="110"/>
        <v>110AM</v>
      </c>
      <c r="U404" s="35" t="str">
        <f t="shared" si="111"/>
        <v>110AMEW</v>
      </c>
      <c r="V404" s="301">
        <f t="shared" si="112"/>
        <v>19</v>
      </c>
      <c r="W404" s="293" t="str">
        <f t="shared" si="113"/>
        <v/>
      </c>
      <c r="X404" s="293" t="str">
        <f t="shared" si="114"/>
        <v/>
      </c>
      <c r="Y404" s="293" t="str">
        <f t="shared" si="115"/>
        <v/>
      </c>
      <c r="Z404" s="293" t="str">
        <f t="shared" si="116"/>
        <v/>
      </c>
      <c r="AA404" s="293">
        <f t="shared" si="102"/>
        <v>0</v>
      </c>
      <c r="AB404" s="293">
        <f t="shared" si="103"/>
        <v>0</v>
      </c>
      <c r="AC404" s="293">
        <f t="shared" si="104"/>
        <v>0</v>
      </c>
      <c r="AD404" s="293">
        <f t="shared" si="117"/>
        <v>0</v>
      </c>
      <c r="AE404" s="293">
        <f>IF(ISBLANK(T404),AE403,IF(COUNTIF(T$2:T404,T404)&gt;1,AE403,1+MAX(AE403,0)))</f>
        <v>12</v>
      </c>
      <c r="AI404" s="42" t="str">
        <f t="shared" si="105"/>
        <v/>
      </c>
      <c r="AJ404">
        <f>SUM(AG$2:AG404)</f>
        <v>3</v>
      </c>
      <c r="AK404">
        <f>COUNTA(AF$2:AF404)</f>
        <v>4</v>
      </c>
    </row>
    <row r="405" spans="1:37"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06"/>
        <v>7</v>
      </c>
      <c r="Q405" s="33" t="str">
        <f t="shared" si="107"/>
        <v/>
      </c>
      <c r="R405" s="33">
        <f t="shared" si="108"/>
        <v>5</v>
      </c>
      <c r="S405" s="33" t="str">
        <f t="shared" si="109"/>
        <v>110_5</v>
      </c>
      <c r="T405" s="35" t="str">
        <f t="shared" si="110"/>
        <v>110AM</v>
      </c>
      <c r="U405" s="35" t="str">
        <f t="shared" si="111"/>
        <v>110AMEW</v>
      </c>
      <c r="V405" s="301">
        <f t="shared" si="112"/>
        <v>20</v>
      </c>
      <c r="W405" s="293" t="str">
        <f t="shared" si="113"/>
        <v/>
      </c>
      <c r="X405" s="293" t="str">
        <f t="shared" si="114"/>
        <v/>
      </c>
      <c r="Y405" s="293" t="str">
        <f t="shared" si="115"/>
        <v/>
      </c>
      <c r="Z405" s="293" t="str">
        <f t="shared" si="116"/>
        <v/>
      </c>
      <c r="AA405" s="293">
        <f t="shared" si="102"/>
        <v>0</v>
      </c>
      <c r="AB405" s="293">
        <f t="shared" si="103"/>
        <v>0</v>
      </c>
      <c r="AC405" s="293">
        <f t="shared" si="104"/>
        <v>3</v>
      </c>
      <c r="AD405" s="293">
        <f t="shared" si="117"/>
        <v>1</v>
      </c>
      <c r="AE405" s="293">
        <f>IF(ISBLANK(T405),AE404,IF(COUNTIF(T$2:T405,T405)&gt;1,AE404,1+MAX(AE404,0)))</f>
        <v>12</v>
      </c>
      <c r="AI405" s="42" t="str">
        <f t="shared" si="105"/>
        <v/>
      </c>
      <c r="AJ405">
        <f>SUM(AG$2:AG405)</f>
        <v>3</v>
      </c>
      <c r="AK405">
        <f>COUNTA(AF$2:AF405)</f>
        <v>4</v>
      </c>
    </row>
    <row r="406" spans="1:37"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06"/>
        <v>7</v>
      </c>
      <c r="Q406" s="33" t="str">
        <f t="shared" si="107"/>
        <v/>
      </c>
      <c r="R406" s="33">
        <f t="shared" si="108"/>
        <v>6</v>
      </c>
      <c r="S406" s="33" t="str">
        <f t="shared" si="109"/>
        <v>110_6</v>
      </c>
      <c r="T406" s="35" t="str">
        <f t="shared" si="110"/>
        <v>110AM</v>
      </c>
      <c r="U406" s="35" t="str">
        <f t="shared" si="111"/>
        <v>110AMNS</v>
      </c>
      <c r="V406" s="301">
        <f t="shared" si="112"/>
        <v>21</v>
      </c>
      <c r="W406" s="293" t="str">
        <f t="shared" si="113"/>
        <v/>
      </c>
      <c r="X406" s="293" t="str">
        <f t="shared" si="114"/>
        <v/>
      </c>
      <c r="Y406" s="293" t="str">
        <f t="shared" si="115"/>
        <v/>
      </c>
      <c r="Z406" s="293" t="str">
        <f t="shared" si="116"/>
        <v/>
      </c>
      <c r="AA406" s="293">
        <f t="shared" si="102"/>
        <v>0</v>
      </c>
      <c r="AB406" s="293">
        <f t="shared" si="103"/>
        <v>0</v>
      </c>
      <c r="AC406" s="293">
        <f t="shared" si="104"/>
        <v>1</v>
      </c>
      <c r="AD406" s="293">
        <f t="shared" si="117"/>
        <v>1</v>
      </c>
      <c r="AE406" s="293">
        <f>IF(ISBLANK(T406),AE405,IF(COUNTIF(T$2:T406,T406)&gt;1,AE405,1+MAX(AE405,0)))</f>
        <v>12</v>
      </c>
      <c r="AI406" s="42" t="str">
        <f t="shared" si="105"/>
        <v/>
      </c>
      <c r="AJ406">
        <f>SUM(AG$2:AG406)</f>
        <v>3</v>
      </c>
      <c r="AK406">
        <f>COUNTA(AF$2:AF406)</f>
        <v>4</v>
      </c>
    </row>
    <row r="407" spans="1:37"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06"/>
        <v>7</v>
      </c>
      <c r="Q407" s="33" t="str">
        <f t="shared" si="107"/>
        <v/>
      </c>
      <c r="R407" s="33">
        <f t="shared" si="108"/>
        <v>6</v>
      </c>
      <c r="S407" s="33" t="str">
        <f t="shared" si="109"/>
        <v>110_6</v>
      </c>
      <c r="T407" s="35" t="str">
        <f t="shared" si="110"/>
        <v>110AM</v>
      </c>
      <c r="U407" s="35" t="str">
        <f t="shared" si="111"/>
        <v>110AMNS</v>
      </c>
      <c r="V407" s="301">
        <f t="shared" si="112"/>
        <v>22</v>
      </c>
      <c r="W407" s="293" t="str">
        <f t="shared" si="113"/>
        <v/>
      </c>
      <c r="X407" s="293" t="str">
        <f t="shared" si="114"/>
        <v/>
      </c>
      <c r="Y407" s="293" t="str">
        <f t="shared" si="115"/>
        <v/>
      </c>
      <c r="Z407" s="293" t="str">
        <f t="shared" si="116"/>
        <v/>
      </c>
      <c r="AA407" s="293">
        <f t="shared" si="102"/>
        <v>0</v>
      </c>
      <c r="AB407" s="293">
        <f t="shared" si="103"/>
        <v>0</v>
      </c>
      <c r="AC407" s="293">
        <f t="shared" si="104"/>
        <v>1</v>
      </c>
      <c r="AD407" s="293">
        <f t="shared" si="117"/>
        <v>1</v>
      </c>
      <c r="AE407" s="293">
        <f>IF(ISBLANK(T407),AE406,IF(COUNTIF(T$2:T407,T407)&gt;1,AE406,1+MAX(AE406,0)))</f>
        <v>12</v>
      </c>
      <c r="AI407" s="42" t="str">
        <f t="shared" si="105"/>
        <v/>
      </c>
      <c r="AJ407">
        <f>SUM(AG$2:AG407)</f>
        <v>3</v>
      </c>
      <c r="AK407">
        <f>COUNTA(AF$2:AF407)</f>
        <v>4</v>
      </c>
    </row>
    <row r="408" spans="1:37"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06"/>
        <v>7</v>
      </c>
      <c r="Q408" s="33" t="str">
        <f t="shared" si="107"/>
        <v/>
      </c>
      <c r="R408" s="33">
        <f t="shared" si="108"/>
        <v>6</v>
      </c>
      <c r="S408" s="33" t="str">
        <f t="shared" si="109"/>
        <v>110_6</v>
      </c>
      <c r="T408" s="35" t="str">
        <f t="shared" si="110"/>
        <v>110AM</v>
      </c>
      <c r="U408" s="35" t="str">
        <f t="shared" si="111"/>
        <v>110AMEW</v>
      </c>
      <c r="V408" s="301">
        <f t="shared" si="112"/>
        <v>23</v>
      </c>
      <c r="W408" s="293" t="str">
        <f t="shared" si="113"/>
        <v/>
      </c>
      <c r="X408" s="293" t="str">
        <f t="shared" si="114"/>
        <v/>
      </c>
      <c r="Y408" s="293" t="str">
        <f t="shared" si="115"/>
        <v/>
      </c>
      <c r="Z408" s="293" t="str">
        <f t="shared" si="116"/>
        <v/>
      </c>
      <c r="AA408" s="293">
        <f t="shared" si="102"/>
        <v>0</v>
      </c>
      <c r="AB408" s="293">
        <f t="shared" si="103"/>
        <v>0</v>
      </c>
      <c r="AC408" s="293">
        <f t="shared" si="104"/>
        <v>0</v>
      </c>
      <c r="AD408" s="293">
        <f t="shared" si="117"/>
        <v>0</v>
      </c>
      <c r="AE408" s="293">
        <f>IF(ISBLANK(T408),AE407,IF(COUNTIF(T$2:T408,T408)&gt;1,AE407,1+MAX(AE407,0)))</f>
        <v>12</v>
      </c>
      <c r="AI408" s="42" t="str">
        <f t="shared" si="105"/>
        <v/>
      </c>
      <c r="AJ408">
        <f>SUM(AG$2:AG408)</f>
        <v>3</v>
      </c>
      <c r="AK408">
        <f>COUNTA(AF$2:AF408)</f>
        <v>4</v>
      </c>
    </row>
    <row r="409" spans="1:37"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06"/>
        <v>7</v>
      </c>
      <c r="Q409" s="33" t="str">
        <f t="shared" si="107"/>
        <v/>
      </c>
      <c r="R409" s="33">
        <f t="shared" si="108"/>
        <v>6</v>
      </c>
      <c r="S409" s="33" t="str">
        <f t="shared" si="109"/>
        <v>110_6</v>
      </c>
      <c r="T409" s="35" t="str">
        <f t="shared" si="110"/>
        <v>110AM</v>
      </c>
      <c r="U409" s="35" t="str">
        <f t="shared" si="111"/>
        <v>110AMEW</v>
      </c>
      <c r="V409" s="301">
        <f t="shared" si="112"/>
        <v>24</v>
      </c>
      <c r="W409" s="293" t="str">
        <f t="shared" si="113"/>
        <v/>
      </c>
      <c r="X409" s="293" t="str">
        <f t="shared" si="114"/>
        <v/>
      </c>
      <c r="Y409" s="293" t="str">
        <f t="shared" si="115"/>
        <v/>
      </c>
      <c r="Z409" s="293" t="str">
        <f t="shared" si="116"/>
        <v/>
      </c>
      <c r="AA409" s="293">
        <f t="shared" si="102"/>
        <v>0</v>
      </c>
      <c r="AB409" s="293">
        <f t="shared" si="103"/>
        <v>0</v>
      </c>
      <c r="AC409" s="293">
        <f t="shared" si="104"/>
        <v>3</v>
      </c>
      <c r="AD409" s="293">
        <f t="shared" si="117"/>
        <v>1</v>
      </c>
      <c r="AE409" s="293">
        <f>IF(ISBLANK(T409),AE408,IF(COUNTIF(T$2:T409,T409)&gt;1,AE408,1+MAX(AE408,0)))</f>
        <v>12</v>
      </c>
      <c r="AI409" s="42" t="str">
        <f t="shared" si="105"/>
        <v/>
      </c>
      <c r="AJ409">
        <f>SUM(AG$2:AG409)</f>
        <v>3</v>
      </c>
      <c r="AK409">
        <f>COUNTA(AF$2:AF409)</f>
        <v>4</v>
      </c>
    </row>
    <row r="410" spans="1:37"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06"/>
        <v>7</v>
      </c>
      <c r="Q410" s="33" t="str">
        <f t="shared" si="107"/>
        <v/>
      </c>
      <c r="R410" s="33">
        <f t="shared" si="108"/>
        <v>7</v>
      </c>
      <c r="S410" s="33" t="str">
        <f t="shared" si="109"/>
        <v>110_7</v>
      </c>
      <c r="T410" s="35" t="str">
        <f t="shared" si="110"/>
        <v>110AM</v>
      </c>
      <c r="U410" s="35" t="str">
        <f t="shared" si="111"/>
        <v>110AMNS</v>
      </c>
      <c r="V410" s="301">
        <f t="shared" si="112"/>
        <v>25</v>
      </c>
      <c r="W410" s="293" t="str">
        <f t="shared" si="113"/>
        <v/>
      </c>
      <c r="X410" s="293" t="str">
        <f t="shared" si="114"/>
        <v/>
      </c>
      <c r="Y410" s="293" t="str">
        <f t="shared" si="115"/>
        <v/>
      </c>
      <c r="Z410" s="293" t="str">
        <f t="shared" si="116"/>
        <v/>
      </c>
      <c r="AA410" s="293">
        <f t="shared" si="102"/>
        <v>0</v>
      </c>
      <c r="AB410" s="293">
        <f t="shared" si="103"/>
        <v>0</v>
      </c>
      <c r="AC410" s="293">
        <f t="shared" si="104"/>
        <v>1</v>
      </c>
      <c r="AD410" s="293">
        <f t="shared" si="117"/>
        <v>1</v>
      </c>
      <c r="AE410" s="293">
        <f>IF(ISBLANK(T410),AE409,IF(COUNTIF(T$2:T410,T410)&gt;1,AE409,1+MAX(AE409,0)))</f>
        <v>12</v>
      </c>
      <c r="AI410" s="42" t="str">
        <f t="shared" si="105"/>
        <v/>
      </c>
      <c r="AJ410">
        <f>SUM(AG$2:AG410)</f>
        <v>3</v>
      </c>
      <c r="AK410">
        <f>COUNTA(AF$2:AF410)</f>
        <v>4</v>
      </c>
    </row>
    <row r="411" spans="1:37"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06"/>
        <v>7</v>
      </c>
      <c r="Q411" s="33" t="str">
        <f t="shared" si="107"/>
        <v/>
      </c>
      <c r="R411" s="33">
        <f t="shared" si="108"/>
        <v>7</v>
      </c>
      <c r="S411" s="33" t="str">
        <f t="shared" si="109"/>
        <v>110_7</v>
      </c>
      <c r="T411" s="35" t="str">
        <f t="shared" si="110"/>
        <v>110AM</v>
      </c>
      <c r="U411" s="35" t="str">
        <f t="shared" si="111"/>
        <v>110AMNS</v>
      </c>
      <c r="V411" s="301">
        <f t="shared" si="112"/>
        <v>26</v>
      </c>
      <c r="W411" s="293" t="str">
        <f t="shared" si="113"/>
        <v/>
      </c>
      <c r="X411" s="293" t="str">
        <f t="shared" si="114"/>
        <v/>
      </c>
      <c r="Y411" s="293" t="str">
        <f t="shared" si="115"/>
        <v/>
      </c>
      <c r="Z411" s="293" t="str">
        <f t="shared" si="116"/>
        <v/>
      </c>
      <c r="AA411" s="293">
        <f t="shared" si="102"/>
        <v>0</v>
      </c>
      <c r="AB411" s="293">
        <f t="shared" si="103"/>
        <v>0</v>
      </c>
      <c r="AC411" s="293">
        <f t="shared" si="104"/>
        <v>1</v>
      </c>
      <c r="AD411" s="293">
        <f t="shared" si="117"/>
        <v>1</v>
      </c>
      <c r="AE411" s="293">
        <f>IF(ISBLANK(T411),AE410,IF(COUNTIF(T$2:T411,T411)&gt;1,AE410,1+MAX(AE410,0)))</f>
        <v>12</v>
      </c>
      <c r="AI411" s="42" t="str">
        <f t="shared" si="105"/>
        <v/>
      </c>
      <c r="AJ411">
        <f>SUM(AG$2:AG411)</f>
        <v>3</v>
      </c>
      <c r="AK411">
        <f>COUNTA(AF$2:AF411)</f>
        <v>4</v>
      </c>
    </row>
    <row r="412" spans="1:37"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06"/>
        <v>7</v>
      </c>
      <c r="Q412" s="33" t="str">
        <f t="shared" si="107"/>
        <v/>
      </c>
      <c r="R412" s="33">
        <f t="shared" si="108"/>
        <v>7</v>
      </c>
      <c r="S412" s="33" t="str">
        <f t="shared" si="109"/>
        <v>110_7</v>
      </c>
      <c r="T412" s="35" t="str">
        <f t="shared" si="110"/>
        <v>110AM</v>
      </c>
      <c r="U412" s="35" t="str">
        <f t="shared" si="111"/>
        <v>110AMEW</v>
      </c>
      <c r="V412" s="301">
        <f t="shared" si="112"/>
        <v>27</v>
      </c>
      <c r="W412" s="293" t="str">
        <f t="shared" si="113"/>
        <v/>
      </c>
      <c r="X412" s="293" t="str">
        <f t="shared" si="114"/>
        <v/>
      </c>
      <c r="Y412" s="293" t="str">
        <f t="shared" si="115"/>
        <v/>
      </c>
      <c r="Z412" s="293" t="str">
        <f t="shared" si="116"/>
        <v/>
      </c>
      <c r="AA412" s="293">
        <f t="shared" si="102"/>
        <v>0</v>
      </c>
      <c r="AB412" s="293">
        <f t="shared" si="103"/>
        <v>0</v>
      </c>
      <c r="AC412" s="293">
        <f t="shared" si="104"/>
        <v>0</v>
      </c>
      <c r="AD412" s="293">
        <f t="shared" si="117"/>
        <v>0</v>
      </c>
      <c r="AE412" s="293">
        <f>IF(ISBLANK(T412),AE411,IF(COUNTIF(T$2:T412,T412)&gt;1,AE411,1+MAX(AE411,0)))</f>
        <v>12</v>
      </c>
      <c r="AI412" s="42" t="str">
        <f t="shared" si="105"/>
        <v/>
      </c>
      <c r="AJ412">
        <f>SUM(AG$2:AG412)</f>
        <v>3</v>
      </c>
      <c r="AK412">
        <f>COUNTA(AF$2:AF412)</f>
        <v>4</v>
      </c>
    </row>
    <row r="413" spans="1:37"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06"/>
        <v>7</v>
      </c>
      <c r="Q413" s="33" t="str">
        <f t="shared" si="107"/>
        <v/>
      </c>
      <c r="R413" s="33">
        <f t="shared" si="108"/>
        <v>7</v>
      </c>
      <c r="S413" s="33" t="str">
        <f t="shared" si="109"/>
        <v>110_7</v>
      </c>
      <c r="T413" s="35" t="str">
        <f t="shared" si="110"/>
        <v>110AM</v>
      </c>
      <c r="U413" s="35" t="str">
        <f t="shared" si="111"/>
        <v>110AMEW</v>
      </c>
      <c r="V413" s="301">
        <f t="shared" si="112"/>
        <v>28</v>
      </c>
      <c r="W413" s="293" t="str">
        <f t="shared" si="113"/>
        <v/>
      </c>
      <c r="X413" s="293" t="str">
        <f t="shared" si="114"/>
        <v/>
      </c>
      <c r="Y413" s="293" t="str">
        <f t="shared" si="115"/>
        <v/>
      </c>
      <c r="Z413" s="293" t="str">
        <f t="shared" si="116"/>
        <v/>
      </c>
      <c r="AA413" s="293">
        <f t="shared" si="102"/>
        <v>0</v>
      </c>
      <c r="AB413" s="293">
        <f t="shared" si="103"/>
        <v>0</v>
      </c>
      <c r="AC413" s="293">
        <f t="shared" si="104"/>
        <v>3</v>
      </c>
      <c r="AD413" s="293">
        <f t="shared" si="117"/>
        <v>1</v>
      </c>
      <c r="AE413" s="293">
        <f>IF(ISBLANK(T413),AE412,IF(COUNTIF(T$2:T413,T413)&gt;1,AE412,1+MAX(AE412,0)))</f>
        <v>12</v>
      </c>
      <c r="AI413" s="42" t="str">
        <f t="shared" si="105"/>
        <v/>
      </c>
      <c r="AJ413">
        <f>SUM(AG$2:AG413)</f>
        <v>3</v>
      </c>
      <c r="AK413">
        <f>COUNTA(AF$2:AF413)</f>
        <v>4</v>
      </c>
    </row>
    <row r="414" spans="1:37"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06"/>
        <v>7</v>
      </c>
      <c r="Q414" s="33" t="str">
        <f t="shared" si="107"/>
        <v/>
      </c>
      <c r="R414" s="33">
        <f t="shared" si="108"/>
        <v>8</v>
      </c>
      <c r="S414" s="33" t="str">
        <f t="shared" si="109"/>
        <v>110_8</v>
      </c>
      <c r="T414" s="35" t="str">
        <f t="shared" si="110"/>
        <v>110AM</v>
      </c>
      <c r="U414" s="35" t="str">
        <f t="shared" si="111"/>
        <v>110AMNS</v>
      </c>
      <c r="V414" s="301">
        <f t="shared" si="112"/>
        <v>29</v>
      </c>
      <c r="W414" s="293" t="str">
        <f t="shared" si="113"/>
        <v/>
      </c>
      <c r="X414" s="293" t="str">
        <f t="shared" si="114"/>
        <v/>
      </c>
      <c r="Y414" s="293" t="str">
        <f t="shared" si="115"/>
        <v/>
      </c>
      <c r="Z414" s="293" t="str">
        <f t="shared" si="116"/>
        <v/>
      </c>
      <c r="AA414" s="293">
        <f t="shared" si="102"/>
        <v>0</v>
      </c>
      <c r="AB414" s="293">
        <f t="shared" si="103"/>
        <v>0</v>
      </c>
      <c r="AC414" s="293">
        <f t="shared" si="104"/>
        <v>1</v>
      </c>
      <c r="AD414" s="293">
        <f t="shared" si="117"/>
        <v>1</v>
      </c>
      <c r="AE414" s="293">
        <f>IF(ISBLANK(T414),AE413,IF(COUNTIF(T$2:T414,T414)&gt;1,AE413,1+MAX(AE413,0)))</f>
        <v>12</v>
      </c>
      <c r="AI414" s="42" t="str">
        <f t="shared" si="105"/>
        <v/>
      </c>
      <c r="AJ414">
        <f>SUM(AG$2:AG414)</f>
        <v>3</v>
      </c>
      <c r="AK414">
        <f>COUNTA(AF$2:AF414)</f>
        <v>4</v>
      </c>
    </row>
    <row r="415" spans="1:37"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06"/>
        <v>7</v>
      </c>
      <c r="Q415" s="33" t="str">
        <f t="shared" si="107"/>
        <v/>
      </c>
      <c r="R415" s="33">
        <f t="shared" si="108"/>
        <v>8</v>
      </c>
      <c r="S415" s="33" t="str">
        <f t="shared" si="109"/>
        <v>110_8</v>
      </c>
      <c r="T415" s="35" t="str">
        <f t="shared" si="110"/>
        <v>110AM</v>
      </c>
      <c r="U415" s="35" t="str">
        <f t="shared" si="111"/>
        <v>110AMNS</v>
      </c>
      <c r="V415" s="301">
        <f t="shared" si="112"/>
        <v>30</v>
      </c>
      <c r="W415" s="293" t="str">
        <f t="shared" si="113"/>
        <v/>
      </c>
      <c r="X415" s="293" t="str">
        <f t="shared" si="114"/>
        <v/>
      </c>
      <c r="Y415" s="293" t="str">
        <f t="shared" si="115"/>
        <v/>
      </c>
      <c r="Z415" s="293" t="str">
        <f t="shared" si="116"/>
        <v/>
      </c>
      <c r="AA415" s="293">
        <f t="shared" si="102"/>
        <v>0</v>
      </c>
      <c r="AB415" s="293">
        <f t="shared" si="103"/>
        <v>0</v>
      </c>
      <c r="AC415" s="293">
        <f t="shared" si="104"/>
        <v>1</v>
      </c>
      <c r="AD415" s="293">
        <f t="shared" si="117"/>
        <v>1</v>
      </c>
      <c r="AE415" s="293">
        <f>IF(ISBLANK(T415),AE414,IF(COUNTIF(T$2:T415,T415)&gt;1,AE414,1+MAX(AE414,0)))</f>
        <v>12</v>
      </c>
      <c r="AI415" s="42" t="str">
        <f t="shared" si="105"/>
        <v/>
      </c>
      <c r="AJ415">
        <f>SUM(AG$2:AG415)</f>
        <v>3</v>
      </c>
      <c r="AK415">
        <f>COUNTA(AF$2:AF415)</f>
        <v>4</v>
      </c>
    </row>
    <row r="416" spans="1:37"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06"/>
        <v>7</v>
      </c>
      <c r="Q416" s="33" t="str">
        <f t="shared" si="107"/>
        <v/>
      </c>
      <c r="R416" s="33">
        <f t="shared" si="108"/>
        <v>8</v>
      </c>
      <c r="S416" s="33" t="str">
        <f t="shared" si="109"/>
        <v>110_8</v>
      </c>
      <c r="T416" s="35" t="str">
        <f t="shared" si="110"/>
        <v>110AM</v>
      </c>
      <c r="U416" s="35" t="str">
        <f t="shared" si="111"/>
        <v>110AMEW</v>
      </c>
      <c r="V416" s="301">
        <f t="shared" si="112"/>
        <v>31</v>
      </c>
      <c r="W416" s="293" t="str">
        <f t="shared" si="113"/>
        <v/>
      </c>
      <c r="X416" s="293" t="str">
        <f t="shared" si="114"/>
        <v/>
      </c>
      <c r="Y416" s="293" t="str">
        <f t="shared" si="115"/>
        <v/>
      </c>
      <c r="Z416" s="293" t="str">
        <f t="shared" si="116"/>
        <v/>
      </c>
      <c r="AA416" s="293">
        <f t="shared" si="102"/>
        <v>0</v>
      </c>
      <c r="AB416" s="293">
        <f t="shared" si="103"/>
        <v>0</v>
      </c>
      <c r="AC416" s="293">
        <f t="shared" si="104"/>
        <v>0</v>
      </c>
      <c r="AD416" s="293">
        <f t="shared" si="117"/>
        <v>0</v>
      </c>
      <c r="AE416" s="293">
        <f>IF(ISBLANK(T416),AE415,IF(COUNTIF(T$2:T416,T416)&gt;1,AE415,1+MAX(AE415,0)))</f>
        <v>12</v>
      </c>
      <c r="AI416" s="42" t="str">
        <f t="shared" si="105"/>
        <v/>
      </c>
      <c r="AJ416">
        <f>SUM(AG$2:AG416)</f>
        <v>3</v>
      </c>
      <c r="AK416">
        <f>COUNTA(AF$2:AF416)</f>
        <v>4</v>
      </c>
    </row>
    <row r="417" spans="1:37"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06"/>
        <v>7</v>
      </c>
      <c r="Q417" s="33" t="str">
        <f t="shared" si="107"/>
        <v/>
      </c>
      <c r="R417" s="33">
        <f t="shared" si="108"/>
        <v>8</v>
      </c>
      <c r="S417" s="33" t="str">
        <f t="shared" si="109"/>
        <v>110_8</v>
      </c>
      <c r="T417" s="35" t="str">
        <f t="shared" si="110"/>
        <v>110AM</v>
      </c>
      <c r="U417" s="35" t="str">
        <f t="shared" si="111"/>
        <v>110AMEW</v>
      </c>
      <c r="V417" s="301">
        <f t="shared" si="112"/>
        <v>32</v>
      </c>
      <c r="W417" s="293" t="str">
        <f t="shared" si="113"/>
        <v/>
      </c>
      <c r="X417" s="293" t="str">
        <f t="shared" si="114"/>
        <v/>
      </c>
      <c r="Y417" s="293" t="str">
        <f t="shared" si="115"/>
        <v/>
      </c>
      <c r="Z417" s="293" t="str">
        <f t="shared" si="116"/>
        <v/>
      </c>
      <c r="AA417" s="293">
        <f t="shared" si="102"/>
        <v>0</v>
      </c>
      <c r="AB417" s="293">
        <f t="shared" si="103"/>
        <v>0</v>
      </c>
      <c r="AC417" s="293">
        <f t="shared" si="104"/>
        <v>3</v>
      </c>
      <c r="AD417" s="293">
        <f t="shared" si="117"/>
        <v>1</v>
      </c>
      <c r="AE417" s="293">
        <f>IF(ISBLANK(T417),AE416,IF(COUNTIF(T$2:T417,T417)&gt;1,AE416,1+MAX(AE416,0)))</f>
        <v>12</v>
      </c>
      <c r="AI417" s="42" t="str">
        <f t="shared" si="105"/>
        <v/>
      </c>
      <c r="AJ417">
        <f>SUM(AG$2:AG417)</f>
        <v>3</v>
      </c>
      <c r="AK417">
        <f>COUNTA(AF$2:AF417)</f>
        <v>4</v>
      </c>
    </row>
    <row r="418" spans="1:37" x14ac:dyDescent="0.25">
      <c r="A418">
        <v>110</v>
      </c>
      <c r="B418" t="s">
        <v>66</v>
      </c>
      <c r="C418" s="246" t="s">
        <v>641</v>
      </c>
      <c r="D418"/>
      <c r="E418">
        <v>1</v>
      </c>
      <c r="F418">
        <v>1</v>
      </c>
      <c r="G418">
        <v>1</v>
      </c>
      <c r="H418">
        <v>6</v>
      </c>
      <c r="I418">
        <v>0</v>
      </c>
      <c r="J418">
        <v>0</v>
      </c>
      <c r="K418">
        <v>0</v>
      </c>
      <c r="L418">
        <v>5</v>
      </c>
      <c r="M418"/>
      <c r="N418" s="42"/>
      <c r="O418" s="101">
        <f>IF(ISBLANK(C418),O417,IF(COUNTIF(C$2:C418,C418)&gt;1,O417,1+MAX(O417,0)))</f>
        <v>15</v>
      </c>
      <c r="P418" s="45">
        <f t="shared" si="106"/>
        <v>7</v>
      </c>
      <c r="Q418" s="33" t="str">
        <f t="shared" si="107"/>
        <v/>
      </c>
      <c r="R418" s="33">
        <f t="shared" si="108"/>
        <v>9</v>
      </c>
      <c r="S418" s="33" t="str">
        <f t="shared" si="109"/>
        <v>110_9</v>
      </c>
      <c r="T418" s="35" t="str">
        <f t="shared" si="110"/>
        <v>110PM</v>
      </c>
      <c r="U418" s="35" t="str">
        <f t="shared" si="111"/>
        <v>110PMNS</v>
      </c>
      <c r="V418" s="301">
        <f t="shared" si="112"/>
        <v>1</v>
      </c>
      <c r="W418" s="293" t="str">
        <f t="shared" si="113"/>
        <v/>
      </c>
      <c r="X418" s="293" t="str">
        <f t="shared" si="114"/>
        <v/>
      </c>
      <c r="Y418" s="293" t="str">
        <f t="shared" si="115"/>
        <v/>
      </c>
      <c r="Z418" s="293" t="str">
        <f t="shared" si="116"/>
        <v/>
      </c>
      <c r="AA418" s="293">
        <f t="shared" si="102"/>
        <v>0</v>
      </c>
      <c r="AB418" s="293">
        <f t="shared" si="103"/>
        <v>0</v>
      </c>
      <c r="AC418" s="293">
        <f t="shared" si="104"/>
        <v>0</v>
      </c>
      <c r="AD418" s="293">
        <f t="shared" si="117"/>
        <v>0</v>
      </c>
      <c r="AE418" s="293">
        <f>IF(ISBLANK(T418),AE417,IF(COUNTIF(T$2:T418,T418)&gt;1,AE417,1+MAX(AE417,0)))</f>
        <v>13</v>
      </c>
      <c r="AI418" s="42" t="str">
        <f t="shared" si="105"/>
        <v/>
      </c>
      <c r="AJ418">
        <f>SUM(AG$2:AG418)</f>
        <v>3</v>
      </c>
      <c r="AK418">
        <f>COUNTA(AF$2:AF418)</f>
        <v>4</v>
      </c>
    </row>
    <row r="419" spans="1:37" x14ac:dyDescent="0.25">
      <c r="A419">
        <v>110</v>
      </c>
      <c r="B419" t="s">
        <v>66</v>
      </c>
      <c r="C419" s="246" t="s">
        <v>641</v>
      </c>
      <c r="D419"/>
      <c r="E419">
        <v>1</v>
      </c>
      <c r="F419">
        <v>1</v>
      </c>
      <c r="G419">
        <v>2</v>
      </c>
      <c r="H419">
        <v>3</v>
      </c>
      <c r="I419">
        <v>0</v>
      </c>
      <c r="J419">
        <v>0</v>
      </c>
      <c r="K419">
        <v>0</v>
      </c>
      <c r="L419">
        <v>3</v>
      </c>
      <c r="M419"/>
      <c r="N419" s="42"/>
      <c r="O419" s="101">
        <f>IF(ISBLANK(C419),O418,IF(COUNTIF(C$2:C419,C419)&gt;1,O418,1+MAX(O418,0)))</f>
        <v>15</v>
      </c>
      <c r="P419" s="45">
        <f t="shared" si="106"/>
        <v>7</v>
      </c>
      <c r="Q419" s="33" t="str">
        <f t="shared" si="107"/>
        <v/>
      </c>
      <c r="R419" s="33">
        <f t="shared" si="108"/>
        <v>9</v>
      </c>
      <c r="S419" s="33" t="str">
        <f t="shared" si="109"/>
        <v>110_9</v>
      </c>
      <c r="T419" s="35" t="str">
        <f t="shared" si="110"/>
        <v>110PM</v>
      </c>
      <c r="U419" s="35" t="str">
        <f t="shared" si="111"/>
        <v>110PMNS</v>
      </c>
      <c r="V419" s="301">
        <f t="shared" si="112"/>
        <v>2</v>
      </c>
      <c r="W419" s="293" t="str">
        <f t="shared" si="113"/>
        <v/>
      </c>
      <c r="X419" s="293" t="str">
        <f t="shared" si="114"/>
        <v/>
      </c>
      <c r="Y419" s="293" t="str">
        <f t="shared" si="115"/>
        <v/>
      </c>
      <c r="Z419" s="293" t="str">
        <f t="shared" si="116"/>
        <v/>
      </c>
      <c r="AA419" s="293">
        <f t="shared" si="102"/>
        <v>0</v>
      </c>
      <c r="AB419" s="293">
        <f t="shared" si="103"/>
        <v>0</v>
      </c>
      <c r="AC419" s="293">
        <f t="shared" si="104"/>
        <v>0</v>
      </c>
      <c r="AD419" s="293">
        <f t="shared" si="117"/>
        <v>0</v>
      </c>
      <c r="AE419" s="293">
        <f>IF(ISBLANK(T419),AE418,IF(COUNTIF(T$2:T419,T419)&gt;1,AE418,1+MAX(AE418,0)))</f>
        <v>13</v>
      </c>
      <c r="AI419" s="42" t="str">
        <f t="shared" si="105"/>
        <v/>
      </c>
      <c r="AJ419">
        <f>SUM(AG$2:AG419)</f>
        <v>3</v>
      </c>
      <c r="AK419">
        <f>COUNTA(AF$2:AF419)</f>
        <v>4</v>
      </c>
    </row>
    <row r="420" spans="1:37" x14ac:dyDescent="0.25">
      <c r="A420">
        <v>110</v>
      </c>
      <c r="B420" t="s">
        <v>66</v>
      </c>
      <c r="C420" s="246" t="s">
        <v>641</v>
      </c>
      <c r="D420"/>
      <c r="E420">
        <v>1</v>
      </c>
      <c r="F420">
        <v>1</v>
      </c>
      <c r="G420">
        <v>3</v>
      </c>
      <c r="H420">
        <v>2</v>
      </c>
      <c r="I420">
        <v>1</v>
      </c>
      <c r="J420">
        <v>1</v>
      </c>
      <c r="K420">
        <v>0</v>
      </c>
      <c r="L420">
        <v>1</v>
      </c>
      <c r="M420"/>
      <c r="N420" s="42"/>
      <c r="O420" s="101">
        <f>IF(ISBLANK(C420),O419,IF(COUNTIF(C$2:C420,C420)&gt;1,O419,1+MAX(O419,0)))</f>
        <v>15</v>
      </c>
      <c r="P420" s="45">
        <f t="shared" si="106"/>
        <v>7</v>
      </c>
      <c r="Q420" s="33" t="str">
        <f t="shared" si="107"/>
        <v/>
      </c>
      <c r="R420" s="33">
        <f t="shared" si="108"/>
        <v>9</v>
      </c>
      <c r="S420" s="33" t="str">
        <f t="shared" si="109"/>
        <v>110_9</v>
      </c>
      <c r="T420" s="35" t="str">
        <f t="shared" si="110"/>
        <v>110PM</v>
      </c>
      <c r="U420" s="35" t="str">
        <f t="shared" si="111"/>
        <v>110PMEW</v>
      </c>
      <c r="V420" s="301">
        <f t="shared" si="112"/>
        <v>3</v>
      </c>
      <c r="W420" s="293" t="str">
        <f t="shared" si="113"/>
        <v/>
      </c>
      <c r="X420" s="293" t="str">
        <f t="shared" si="114"/>
        <v/>
      </c>
      <c r="Y420" s="293" t="str">
        <f t="shared" si="115"/>
        <v/>
      </c>
      <c r="Z420" s="293" t="str">
        <f t="shared" si="116"/>
        <v/>
      </c>
      <c r="AA420" s="293">
        <f t="shared" si="102"/>
        <v>0</v>
      </c>
      <c r="AB420" s="293">
        <f t="shared" si="103"/>
        <v>0</v>
      </c>
      <c r="AC420" s="293">
        <f t="shared" si="104"/>
        <v>0</v>
      </c>
      <c r="AD420" s="293">
        <f t="shared" si="117"/>
        <v>0</v>
      </c>
      <c r="AE420" s="293">
        <f>IF(ISBLANK(T420),AE419,IF(COUNTIF(T$2:T420,T420)&gt;1,AE419,1+MAX(AE419,0)))</f>
        <v>13</v>
      </c>
      <c r="AI420" s="42" t="str">
        <f t="shared" si="105"/>
        <v/>
      </c>
      <c r="AJ420">
        <f>SUM(AG$2:AG420)</f>
        <v>3</v>
      </c>
      <c r="AK420">
        <f>COUNTA(AF$2:AF420)</f>
        <v>4</v>
      </c>
    </row>
    <row r="421" spans="1:37" x14ac:dyDescent="0.25">
      <c r="A421">
        <v>110</v>
      </c>
      <c r="B421" t="s">
        <v>66</v>
      </c>
      <c r="C421" s="246" t="s">
        <v>641</v>
      </c>
      <c r="D421"/>
      <c r="E421">
        <v>1</v>
      </c>
      <c r="F421">
        <v>1</v>
      </c>
      <c r="G421">
        <v>4</v>
      </c>
      <c r="H421">
        <v>0</v>
      </c>
      <c r="I421">
        <v>0</v>
      </c>
      <c r="J421">
        <v>0</v>
      </c>
      <c r="K421">
        <v>0</v>
      </c>
      <c r="L421">
        <v>0</v>
      </c>
      <c r="M421"/>
      <c r="N421" s="42"/>
      <c r="O421" s="101">
        <f>IF(ISBLANK(C421),O420,IF(COUNTIF(C$2:C421,C421)&gt;1,O420,1+MAX(O420,0)))</f>
        <v>15</v>
      </c>
      <c r="P421" s="45">
        <f t="shared" si="106"/>
        <v>7</v>
      </c>
      <c r="Q421" s="33" t="str">
        <f t="shared" si="107"/>
        <v/>
      </c>
      <c r="R421" s="33">
        <f t="shared" si="108"/>
        <v>9</v>
      </c>
      <c r="S421" s="33" t="str">
        <f t="shared" si="109"/>
        <v>110_9</v>
      </c>
      <c r="T421" s="35" t="str">
        <f t="shared" si="110"/>
        <v>110PM</v>
      </c>
      <c r="U421" s="35" t="str">
        <f t="shared" si="111"/>
        <v>110PMEW</v>
      </c>
      <c r="V421" s="301">
        <f t="shared" si="112"/>
        <v>4</v>
      </c>
      <c r="W421" s="293" t="str">
        <f t="shared" si="113"/>
        <v/>
      </c>
      <c r="X421" s="293" t="str">
        <f t="shared" si="114"/>
        <v/>
      </c>
      <c r="Y421" s="293" t="str">
        <f t="shared" si="115"/>
        <v/>
      </c>
      <c r="Z421" s="293" t="str">
        <f t="shared" si="116"/>
        <v/>
      </c>
      <c r="AA421" s="293">
        <f t="shared" si="102"/>
        <v>0</v>
      </c>
      <c r="AB421" s="293">
        <f t="shared" si="103"/>
        <v>0</v>
      </c>
      <c r="AC421" s="293">
        <f t="shared" si="104"/>
        <v>0</v>
      </c>
      <c r="AD421" s="293">
        <f t="shared" si="117"/>
        <v>0</v>
      </c>
      <c r="AE421" s="293">
        <f>IF(ISBLANK(T421),AE420,IF(COUNTIF(T$2:T421,T421)&gt;1,AE420,1+MAX(AE420,0)))</f>
        <v>13</v>
      </c>
      <c r="AI421" s="42" t="str">
        <f t="shared" si="105"/>
        <v/>
      </c>
      <c r="AJ421">
        <f>SUM(AG$2:AG421)</f>
        <v>3</v>
      </c>
      <c r="AK421">
        <f>COUNTA(AF$2:AF421)</f>
        <v>4</v>
      </c>
    </row>
    <row r="422" spans="1:37" x14ac:dyDescent="0.25">
      <c r="A422">
        <v>110</v>
      </c>
      <c r="B422" t="s">
        <v>66</v>
      </c>
      <c r="C422" s="246" t="s">
        <v>641</v>
      </c>
      <c r="D422"/>
      <c r="E422">
        <v>1</v>
      </c>
      <c r="F422">
        <v>2</v>
      </c>
      <c r="G422">
        <v>1</v>
      </c>
      <c r="H422">
        <v>2</v>
      </c>
      <c r="I422">
        <v>0</v>
      </c>
      <c r="J422">
        <v>0</v>
      </c>
      <c r="K422">
        <v>0</v>
      </c>
      <c r="L422">
        <v>2</v>
      </c>
      <c r="M422"/>
      <c r="N422" s="42"/>
      <c r="O422" s="101">
        <f>IF(ISBLANK(C422),O421,IF(COUNTIF(C$2:C422,C422)&gt;1,O421,1+MAX(O421,0)))</f>
        <v>15</v>
      </c>
      <c r="P422" s="45">
        <f t="shared" si="106"/>
        <v>7</v>
      </c>
      <c r="Q422" s="33" t="str">
        <f t="shared" si="107"/>
        <v/>
      </c>
      <c r="R422" s="33">
        <f t="shared" si="108"/>
        <v>10</v>
      </c>
      <c r="S422" s="33" t="str">
        <f t="shared" si="109"/>
        <v>110_10</v>
      </c>
      <c r="T422" s="35" t="str">
        <f t="shared" si="110"/>
        <v>110PM</v>
      </c>
      <c r="U422" s="35" t="str">
        <f t="shared" si="111"/>
        <v>110PMNS</v>
      </c>
      <c r="V422" s="301">
        <f t="shared" si="112"/>
        <v>5</v>
      </c>
      <c r="W422" s="293" t="str">
        <f t="shared" si="113"/>
        <v/>
      </c>
      <c r="X422" s="293" t="str">
        <f t="shared" si="114"/>
        <v/>
      </c>
      <c r="Y422" s="293" t="str">
        <f t="shared" si="115"/>
        <v/>
      </c>
      <c r="Z422" s="293" t="str">
        <f t="shared" si="116"/>
        <v/>
      </c>
      <c r="AA422" s="293">
        <f t="shared" si="102"/>
        <v>0</v>
      </c>
      <c r="AB422" s="293">
        <f t="shared" si="103"/>
        <v>0</v>
      </c>
      <c r="AC422" s="293">
        <f t="shared" si="104"/>
        <v>0</v>
      </c>
      <c r="AD422" s="293">
        <f t="shared" si="117"/>
        <v>0</v>
      </c>
      <c r="AE422" s="293">
        <f>IF(ISBLANK(T422),AE421,IF(COUNTIF(T$2:T422,T422)&gt;1,AE421,1+MAX(AE421,0)))</f>
        <v>13</v>
      </c>
      <c r="AI422" s="42" t="str">
        <f t="shared" si="105"/>
        <v/>
      </c>
      <c r="AJ422">
        <f>SUM(AG$2:AG422)</f>
        <v>3</v>
      </c>
      <c r="AK422">
        <f>COUNTA(AF$2:AF422)</f>
        <v>4</v>
      </c>
    </row>
    <row r="423" spans="1:37" x14ac:dyDescent="0.25">
      <c r="A423">
        <v>110</v>
      </c>
      <c r="B423" t="s">
        <v>66</v>
      </c>
      <c r="C423" s="246" t="s">
        <v>641</v>
      </c>
      <c r="D423"/>
      <c r="E423">
        <v>1</v>
      </c>
      <c r="F423">
        <v>2</v>
      </c>
      <c r="G423">
        <v>2</v>
      </c>
      <c r="H423">
        <v>4</v>
      </c>
      <c r="I423">
        <v>1</v>
      </c>
      <c r="J423">
        <v>1</v>
      </c>
      <c r="K423">
        <v>1</v>
      </c>
      <c r="L423">
        <v>3</v>
      </c>
      <c r="M423"/>
      <c r="N423" s="42"/>
      <c r="O423" s="101">
        <f>IF(ISBLANK(C423),O422,IF(COUNTIF(C$2:C423,C423)&gt;1,O422,1+MAX(O422,0)))</f>
        <v>15</v>
      </c>
      <c r="P423" s="45">
        <f t="shared" si="106"/>
        <v>7</v>
      </c>
      <c r="Q423" s="33" t="str">
        <f t="shared" si="107"/>
        <v/>
      </c>
      <c r="R423" s="33">
        <f t="shared" si="108"/>
        <v>10</v>
      </c>
      <c r="S423" s="33" t="str">
        <f t="shared" si="109"/>
        <v>110_10</v>
      </c>
      <c r="T423" s="35" t="str">
        <f t="shared" si="110"/>
        <v>110PM</v>
      </c>
      <c r="U423" s="35" t="str">
        <f t="shared" si="111"/>
        <v>110PMNS</v>
      </c>
      <c r="V423" s="301">
        <f t="shared" si="112"/>
        <v>6</v>
      </c>
      <c r="W423" s="293" t="str">
        <f t="shared" si="113"/>
        <v/>
      </c>
      <c r="X423" s="293" t="str">
        <f t="shared" si="114"/>
        <v/>
      </c>
      <c r="Y423" s="293" t="str">
        <f t="shared" si="115"/>
        <v/>
      </c>
      <c r="Z423" s="293" t="str">
        <f t="shared" si="116"/>
        <v/>
      </c>
      <c r="AA423" s="293">
        <f t="shared" si="102"/>
        <v>0</v>
      </c>
      <c r="AB423" s="293">
        <f t="shared" si="103"/>
        <v>0</v>
      </c>
      <c r="AC423" s="293">
        <f t="shared" si="104"/>
        <v>0</v>
      </c>
      <c r="AD423" s="293">
        <f t="shared" si="117"/>
        <v>0</v>
      </c>
      <c r="AE423" s="293">
        <f>IF(ISBLANK(T423),AE422,IF(COUNTIF(T$2:T423,T423)&gt;1,AE422,1+MAX(AE422,0)))</f>
        <v>13</v>
      </c>
      <c r="AI423" s="42" t="str">
        <f t="shared" si="105"/>
        <v/>
      </c>
      <c r="AJ423">
        <f>SUM(AG$2:AG423)</f>
        <v>3</v>
      </c>
      <c r="AK423">
        <f>COUNTA(AF$2:AF423)</f>
        <v>4</v>
      </c>
    </row>
    <row r="424" spans="1:37" x14ac:dyDescent="0.25">
      <c r="A424">
        <v>110</v>
      </c>
      <c r="B424" t="s">
        <v>66</v>
      </c>
      <c r="C424" s="246" t="s">
        <v>641</v>
      </c>
      <c r="D424"/>
      <c r="E424">
        <v>1</v>
      </c>
      <c r="F424">
        <v>2</v>
      </c>
      <c r="G424">
        <v>3</v>
      </c>
      <c r="H424">
        <v>1</v>
      </c>
      <c r="I424">
        <v>0</v>
      </c>
      <c r="J424">
        <v>0</v>
      </c>
      <c r="K424">
        <v>1</v>
      </c>
      <c r="L424">
        <v>1</v>
      </c>
      <c r="M424"/>
      <c r="N424" s="42"/>
      <c r="O424" s="101">
        <f>IF(ISBLANK(C424),O423,IF(COUNTIF(C$2:C424,C424)&gt;1,O423,1+MAX(O423,0)))</f>
        <v>15</v>
      </c>
      <c r="P424" s="45">
        <f t="shared" si="106"/>
        <v>7</v>
      </c>
      <c r="Q424" s="33" t="str">
        <f t="shared" si="107"/>
        <v/>
      </c>
      <c r="R424" s="33">
        <f t="shared" si="108"/>
        <v>10</v>
      </c>
      <c r="S424" s="33" t="str">
        <f t="shared" si="109"/>
        <v>110_10</v>
      </c>
      <c r="T424" s="35" t="str">
        <f t="shared" si="110"/>
        <v>110PM</v>
      </c>
      <c r="U424" s="35" t="str">
        <f t="shared" si="111"/>
        <v>110PMEW</v>
      </c>
      <c r="V424" s="301">
        <f t="shared" si="112"/>
        <v>7</v>
      </c>
      <c r="W424" s="293" t="str">
        <f t="shared" si="113"/>
        <v/>
      </c>
      <c r="X424" s="293" t="str">
        <f t="shared" si="114"/>
        <v/>
      </c>
      <c r="Y424" s="293" t="str">
        <f t="shared" si="115"/>
        <v/>
      </c>
      <c r="Z424" s="293" t="str">
        <f t="shared" si="116"/>
        <v/>
      </c>
      <c r="AA424" s="293">
        <f t="shared" si="102"/>
        <v>0</v>
      </c>
      <c r="AB424" s="293">
        <f t="shared" si="103"/>
        <v>0</v>
      </c>
      <c r="AC424" s="293">
        <f t="shared" si="104"/>
        <v>0</v>
      </c>
      <c r="AD424" s="293">
        <f t="shared" si="117"/>
        <v>0</v>
      </c>
      <c r="AE424" s="293">
        <f>IF(ISBLANK(T424),AE423,IF(COUNTIF(T$2:T424,T424)&gt;1,AE423,1+MAX(AE423,0)))</f>
        <v>13</v>
      </c>
      <c r="AI424" s="42" t="str">
        <f t="shared" si="105"/>
        <v/>
      </c>
      <c r="AJ424">
        <f>SUM(AG$2:AG424)</f>
        <v>3</v>
      </c>
      <c r="AK424">
        <f>COUNTA(AF$2:AF424)</f>
        <v>4</v>
      </c>
    </row>
    <row r="425" spans="1:37" x14ac:dyDescent="0.25">
      <c r="A425">
        <v>110</v>
      </c>
      <c r="B425" t="s">
        <v>66</v>
      </c>
      <c r="C425" s="246" t="s">
        <v>641</v>
      </c>
      <c r="D425"/>
      <c r="E425">
        <v>1</v>
      </c>
      <c r="F425">
        <v>2</v>
      </c>
      <c r="G425">
        <v>4</v>
      </c>
      <c r="H425">
        <v>2</v>
      </c>
      <c r="I425">
        <v>0</v>
      </c>
      <c r="J425">
        <v>0</v>
      </c>
      <c r="K425">
        <v>0</v>
      </c>
      <c r="L425">
        <v>1</v>
      </c>
      <c r="M425"/>
      <c r="N425" s="42"/>
      <c r="O425" s="101">
        <f>IF(ISBLANK(C425),O424,IF(COUNTIF(C$2:C425,C425)&gt;1,O424,1+MAX(O424,0)))</f>
        <v>15</v>
      </c>
      <c r="P425" s="45">
        <f t="shared" si="106"/>
        <v>7</v>
      </c>
      <c r="Q425" s="33" t="str">
        <f t="shared" si="107"/>
        <v/>
      </c>
      <c r="R425" s="33">
        <f t="shared" si="108"/>
        <v>10</v>
      </c>
      <c r="S425" s="33" t="str">
        <f t="shared" si="109"/>
        <v>110_10</v>
      </c>
      <c r="T425" s="35" t="str">
        <f t="shared" si="110"/>
        <v>110PM</v>
      </c>
      <c r="U425" s="35" t="str">
        <f t="shared" si="111"/>
        <v>110PMEW</v>
      </c>
      <c r="V425" s="301">
        <f t="shared" si="112"/>
        <v>8</v>
      </c>
      <c r="W425" s="293" t="str">
        <f t="shared" si="113"/>
        <v/>
      </c>
      <c r="X425" s="293" t="str">
        <f t="shared" si="114"/>
        <v/>
      </c>
      <c r="Y425" s="293" t="str">
        <f t="shared" si="115"/>
        <v/>
      </c>
      <c r="Z425" s="293" t="str">
        <f t="shared" si="116"/>
        <v/>
      </c>
      <c r="AA425" s="293">
        <f t="shared" si="102"/>
        <v>0</v>
      </c>
      <c r="AB425" s="293">
        <f t="shared" si="103"/>
        <v>0</v>
      </c>
      <c r="AC425" s="293">
        <f t="shared" si="104"/>
        <v>0</v>
      </c>
      <c r="AD425" s="293">
        <f t="shared" si="117"/>
        <v>0</v>
      </c>
      <c r="AE425" s="293">
        <f>IF(ISBLANK(T425),AE424,IF(COUNTIF(T$2:T425,T425)&gt;1,AE424,1+MAX(AE424,0)))</f>
        <v>13</v>
      </c>
      <c r="AI425" s="42" t="str">
        <f t="shared" si="105"/>
        <v/>
      </c>
      <c r="AJ425">
        <f>SUM(AG$2:AG425)</f>
        <v>3</v>
      </c>
      <c r="AK425">
        <f>COUNTA(AF$2:AF425)</f>
        <v>4</v>
      </c>
    </row>
    <row r="426" spans="1:37" x14ac:dyDescent="0.25">
      <c r="A426">
        <v>110</v>
      </c>
      <c r="B426" t="s">
        <v>66</v>
      </c>
      <c r="C426" s="246" t="s">
        <v>641</v>
      </c>
      <c r="D426"/>
      <c r="E426">
        <v>1</v>
      </c>
      <c r="F426">
        <v>3</v>
      </c>
      <c r="G426">
        <v>1</v>
      </c>
      <c r="H426">
        <v>2</v>
      </c>
      <c r="I426">
        <v>0</v>
      </c>
      <c r="J426">
        <v>0</v>
      </c>
      <c r="K426">
        <v>1</v>
      </c>
      <c r="L426">
        <v>2</v>
      </c>
      <c r="M426"/>
      <c r="N426" s="42"/>
      <c r="O426" s="101">
        <f>IF(ISBLANK(C426),O425,IF(COUNTIF(C$2:C426,C426)&gt;1,O425,1+MAX(O425,0)))</f>
        <v>15</v>
      </c>
      <c r="P426" s="45">
        <f t="shared" si="106"/>
        <v>7</v>
      </c>
      <c r="Q426" s="33" t="str">
        <f t="shared" si="107"/>
        <v/>
      </c>
      <c r="R426" s="33">
        <f t="shared" si="108"/>
        <v>11</v>
      </c>
      <c r="S426" s="33" t="str">
        <f t="shared" si="109"/>
        <v>110_11</v>
      </c>
      <c r="T426" s="35" t="str">
        <f t="shared" si="110"/>
        <v>110PM</v>
      </c>
      <c r="U426" s="35" t="str">
        <f t="shared" si="111"/>
        <v>110PMNS</v>
      </c>
      <c r="V426" s="301">
        <f t="shared" si="112"/>
        <v>9</v>
      </c>
      <c r="W426" s="293" t="str">
        <f t="shared" si="113"/>
        <v/>
      </c>
      <c r="X426" s="293" t="str">
        <f t="shared" si="114"/>
        <v/>
      </c>
      <c r="Y426" s="293" t="str">
        <f t="shared" si="115"/>
        <v/>
      </c>
      <c r="Z426" s="293" t="str">
        <f t="shared" si="116"/>
        <v/>
      </c>
      <c r="AA426" s="293">
        <f t="shared" si="102"/>
        <v>0</v>
      </c>
      <c r="AB426" s="293">
        <f t="shared" si="103"/>
        <v>0</v>
      </c>
      <c r="AC426" s="293">
        <f t="shared" si="104"/>
        <v>0</v>
      </c>
      <c r="AD426" s="293">
        <f t="shared" si="117"/>
        <v>0</v>
      </c>
      <c r="AE426" s="293">
        <f>IF(ISBLANK(T426),AE425,IF(COUNTIF(T$2:T426,T426)&gt;1,AE425,1+MAX(AE425,0)))</f>
        <v>13</v>
      </c>
      <c r="AI426" s="42" t="str">
        <f t="shared" si="105"/>
        <v/>
      </c>
      <c r="AJ426">
        <f>SUM(AG$2:AG426)</f>
        <v>3</v>
      </c>
      <c r="AK426">
        <f>COUNTA(AF$2:AF426)</f>
        <v>4</v>
      </c>
    </row>
    <row r="427" spans="1:37" x14ac:dyDescent="0.25">
      <c r="A427">
        <v>110</v>
      </c>
      <c r="B427" t="s">
        <v>66</v>
      </c>
      <c r="C427" s="246" t="s">
        <v>641</v>
      </c>
      <c r="D427"/>
      <c r="E427">
        <v>1</v>
      </c>
      <c r="F427">
        <v>3</v>
      </c>
      <c r="G427">
        <v>2</v>
      </c>
      <c r="H427">
        <v>1</v>
      </c>
      <c r="I427">
        <v>0</v>
      </c>
      <c r="J427">
        <v>0</v>
      </c>
      <c r="K427">
        <v>1</v>
      </c>
      <c r="L427">
        <v>1</v>
      </c>
      <c r="M427"/>
      <c r="N427" s="42"/>
      <c r="O427" s="101">
        <f>IF(ISBLANK(C427),O426,IF(COUNTIF(C$2:C427,C427)&gt;1,O426,1+MAX(O426,0)))</f>
        <v>15</v>
      </c>
      <c r="P427" s="45">
        <f t="shared" si="106"/>
        <v>7</v>
      </c>
      <c r="Q427" s="33" t="str">
        <f t="shared" si="107"/>
        <v/>
      </c>
      <c r="R427" s="33">
        <f t="shared" si="108"/>
        <v>11</v>
      </c>
      <c r="S427" s="33" t="str">
        <f t="shared" si="109"/>
        <v>110_11</v>
      </c>
      <c r="T427" s="35" t="str">
        <f t="shared" si="110"/>
        <v>110PM</v>
      </c>
      <c r="U427" s="35" t="str">
        <f t="shared" si="111"/>
        <v>110PMNS</v>
      </c>
      <c r="V427" s="301">
        <f t="shared" si="112"/>
        <v>10</v>
      </c>
      <c r="W427" s="293" t="str">
        <f t="shared" si="113"/>
        <v/>
      </c>
      <c r="X427" s="293" t="str">
        <f t="shared" si="114"/>
        <v/>
      </c>
      <c r="Y427" s="293" t="str">
        <f t="shared" si="115"/>
        <v/>
      </c>
      <c r="Z427" s="293" t="str">
        <f t="shared" si="116"/>
        <v/>
      </c>
      <c r="AA427" s="293">
        <f t="shared" si="102"/>
        <v>0</v>
      </c>
      <c r="AB427" s="293">
        <f t="shared" si="103"/>
        <v>0</v>
      </c>
      <c r="AC427" s="293">
        <f t="shared" si="104"/>
        <v>0</v>
      </c>
      <c r="AD427" s="293">
        <f t="shared" si="117"/>
        <v>0</v>
      </c>
      <c r="AE427" s="293">
        <f>IF(ISBLANK(T427),AE426,IF(COUNTIF(T$2:T427,T427)&gt;1,AE426,1+MAX(AE426,0)))</f>
        <v>13</v>
      </c>
      <c r="AI427" s="42" t="str">
        <f t="shared" si="105"/>
        <v/>
      </c>
      <c r="AJ427">
        <f>SUM(AG$2:AG427)</f>
        <v>3</v>
      </c>
      <c r="AK427">
        <f>COUNTA(AF$2:AF427)</f>
        <v>4</v>
      </c>
    </row>
    <row r="428" spans="1:37" x14ac:dyDescent="0.25">
      <c r="A428">
        <v>110</v>
      </c>
      <c r="B428" t="s">
        <v>66</v>
      </c>
      <c r="C428" s="246" t="s">
        <v>641</v>
      </c>
      <c r="D428"/>
      <c r="E428">
        <v>1</v>
      </c>
      <c r="F428">
        <v>3</v>
      </c>
      <c r="G428">
        <v>3</v>
      </c>
      <c r="H428">
        <v>0</v>
      </c>
      <c r="I428">
        <v>0</v>
      </c>
      <c r="J428">
        <v>0</v>
      </c>
      <c r="K428">
        <v>0</v>
      </c>
      <c r="L428">
        <v>0</v>
      </c>
      <c r="M428"/>
      <c r="N428" s="42"/>
      <c r="O428" s="101">
        <f>IF(ISBLANK(C428),O427,IF(COUNTIF(C$2:C428,C428)&gt;1,O427,1+MAX(O427,0)))</f>
        <v>15</v>
      </c>
      <c r="P428" s="45">
        <f t="shared" si="106"/>
        <v>7</v>
      </c>
      <c r="Q428" s="33" t="str">
        <f t="shared" si="107"/>
        <v/>
      </c>
      <c r="R428" s="33">
        <f t="shared" si="108"/>
        <v>11</v>
      </c>
      <c r="S428" s="33" t="str">
        <f t="shared" si="109"/>
        <v>110_11</v>
      </c>
      <c r="T428" s="35" t="str">
        <f t="shared" si="110"/>
        <v>110PM</v>
      </c>
      <c r="U428" s="35" t="str">
        <f t="shared" si="111"/>
        <v>110PMEW</v>
      </c>
      <c r="V428" s="301">
        <f t="shared" si="112"/>
        <v>11</v>
      </c>
      <c r="W428" s="293" t="str">
        <f t="shared" si="113"/>
        <v/>
      </c>
      <c r="X428" s="293" t="str">
        <f t="shared" si="114"/>
        <v/>
      </c>
      <c r="Y428" s="293" t="str">
        <f t="shared" si="115"/>
        <v/>
      </c>
      <c r="Z428" s="293" t="str">
        <f t="shared" si="116"/>
        <v/>
      </c>
      <c r="AA428" s="293">
        <f t="shared" si="102"/>
        <v>0</v>
      </c>
      <c r="AB428" s="293">
        <f t="shared" si="103"/>
        <v>0</v>
      </c>
      <c r="AC428" s="293">
        <f t="shared" si="104"/>
        <v>0</v>
      </c>
      <c r="AD428" s="293">
        <f t="shared" si="117"/>
        <v>0</v>
      </c>
      <c r="AE428" s="293">
        <f>IF(ISBLANK(T428),AE427,IF(COUNTIF(T$2:T428,T428)&gt;1,AE427,1+MAX(AE427,0)))</f>
        <v>13</v>
      </c>
      <c r="AI428" s="42" t="str">
        <f t="shared" si="105"/>
        <v/>
      </c>
      <c r="AJ428">
        <f>SUM(AG$2:AG428)</f>
        <v>3</v>
      </c>
      <c r="AK428">
        <f>COUNTA(AF$2:AF428)</f>
        <v>4</v>
      </c>
    </row>
    <row r="429" spans="1:37" x14ac:dyDescent="0.25">
      <c r="A429">
        <v>110</v>
      </c>
      <c r="B429" t="s">
        <v>66</v>
      </c>
      <c r="C429" s="246" t="s">
        <v>641</v>
      </c>
      <c r="D429"/>
      <c r="E429">
        <v>1</v>
      </c>
      <c r="F429">
        <v>3</v>
      </c>
      <c r="G429">
        <v>4</v>
      </c>
      <c r="H429">
        <v>1</v>
      </c>
      <c r="I429">
        <v>0</v>
      </c>
      <c r="J429">
        <v>0</v>
      </c>
      <c r="K429">
        <v>0</v>
      </c>
      <c r="L429">
        <v>0</v>
      </c>
      <c r="M429"/>
      <c r="N429" s="42"/>
      <c r="O429" s="101">
        <f>IF(ISBLANK(C429),O428,IF(COUNTIF(C$2:C429,C429)&gt;1,O428,1+MAX(O428,0)))</f>
        <v>15</v>
      </c>
      <c r="P429" s="45">
        <f t="shared" si="106"/>
        <v>7</v>
      </c>
      <c r="Q429" s="33" t="str">
        <f t="shared" si="107"/>
        <v/>
      </c>
      <c r="R429" s="33">
        <f t="shared" si="108"/>
        <v>11</v>
      </c>
      <c r="S429" s="33" t="str">
        <f t="shared" si="109"/>
        <v>110_11</v>
      </c>
      <c r="T429" s="35" t="str">
        <f t="shared" si="110"/>
        <v>110PM</v>
      </c>
      <c r="U429" s="35" t="str">
        <f t="shared" si="111"/>
        <v>110PMEW</v>
      </c>
      <c r="V429" s="301">
        <f t="shared" si="112"/>
        <v>12</v>
      </c>
      <c r="W429" s="293" t="str">
        <f t="shared" si="113"/>
        <v/>
      </c>
      <c r="X429" s="293" t="str">
        <f t="shared" si="114"/>
        <v/>
      </c>
      <c r="Y429" s="293" t="str">
        <f t="shared" si="115"/>
        <v/>
      </c>
      <c r="Z429" s="293" t="str">
        <f t="shared" si="116"/>
        <v/>
      </c>
      <c r="AA429" s="293">
        <f t="shared" si="102"/>
        <v>0</v>
      </c>
      <c r="AB429" s="293">
        <f t="shared" si="103"/>
        <v>0</v>
      </c>
      <c r="AC429" s="293">
        <f t="shared" si="104"/>
        <v>0</v>
      </c>
      <c r="AD429" s="293">
        <f t="shared" si="117"/>
        <v>0</v>
      </c>
      <c r="AE429" s="293">
        <f>IF(ISBLANK(T429),AE428,IF(COUNTIF(T$2:T429,T429)&gt;1,AE428,1+MAX(AE428,0)))</f>
        <v>13</v>
      </c>
      <c r="AI429" s="42" t="str">
        <f t="shared" si="105"/>
        <v/>
      </c>
      <c r="AJ429">
        <f>SUM(AG$2:AG429)</f>
        <v>3</v>
      </c>
      <c r="AK429">
        <f>COUNTA(AF$2:AF429)</f>
        <v>4</v>
      </c>
    </row>
    <row r="430" spans="1:37" x14ac:dyDescent="0.25">
      <c r="A430">
        <v>110</v>
      </c>
      <c r="B430" t="s">
        <v>66</v>
      </c>
      <c r="C430" s="246" t="s">
        <v>641</v>
      </c>
      <c r="D430"/>
      <c r="E430">
        <v>1</v>
      </c>
      <c r="F430">
        <v>4</v>
      </c>
      <c r="G430">
        <v>1</v>
      </c>
      <c r="H430">
        <v>2</v>
      </c>
      <c r="I430">
        <v>2</v>
      </c>
      <c r="J430">
        <v>1</v>
      </c>
      <c r="K430">
        <v>0</v>
      </c>
      <c r="L430">
        <v>2</v>
      </c>
      <c r="M430"/>
      <c r="N430" s="42"/>
      <c r="O430" s="101">
        <f>IF(ISBLANK(C430),O429,IF(COUNTIF(C$2:C430,C430)&gt;1,O429,1+MAX(O429,0)))</f>
        <v>15</v>
      </c>
      <c r="P430" s="45">
        <f t="shared" si="106"/>
        <v>7</v>
      </c>
      <c r="Q430" s="33" t="str">
        <f t="shared" si="107"/>
        <v/>
      </c>
      <c r="R430" s="33">
        <f t="shared" si="108"/>
        <v>12</v>
      </c>
      <c r="S430" s="33" t="str">
        <f t="shared" si="109"/>
        <v>110_12</v>
      </c>
      <c r="T430" s="35" t="str">
        <f t="shared" si="110"/>
        <v>110PM</v>
      </c>
      <c r="U430" s="35" t="str">
        <f t="shared" si="111"/>
        <v>110PMNS</v>
      </c>
      <c r="V430" s="301">
        <f t="shared" si="112"/>
        <v>13</v>
      </c>
      <c r="W430" s="293" t="str">
        <f t="shared" si="113"/>
        <v/>
      </c>
      <c r="X430" s="293" t="str">
        <f t="shared" si="114"/>
        <v/>
      </c>
      <c r="Y430" s="293" t="str">
        <f t="shared" si="115"/>
        <v/>
      </c>
      <c r="Z430" s="293" t="str">
        <f t="shared" si="116"/>
        <v/>
      </c>
      <c r="AA430" s="293">
        <f t="shared" si="102"/>
        <v>0</v>
      </c>
      <c r="AB430" s="293">
        <f t="shared" si="103"/>
        <v>0</v>
      </c>
      <c r="AC430" s="293">
        <f t="shared" si="104"/>
        <v>0</v>
      </c>
      <c r="AD430" s="293">
        <f t="shared" si="117"/>
        <v>0</v>
      </c>
      <c r="AE430" s="293">
        <f>IF(ISBLANK(T430),AE429,IF(COUNTIF(T$2:T430,T430)&gt;1,AE429,1+MAX(AE429,0)))</f>
        <v>13</v>
      </c>
      <c r="AI430" s="42" t="str">
        <f t="shared" si="105"/>
        <v/>
      </c>
      <c r="AJ430">
        <f>SUM(AG$2:AG430)</f>
        <v>3</v>
      </c>
      <c r="AK430">
        <f>COUNTA(AF$2:AF430)</f>
        <v>4</v>
      </c>
    </row>
    <row r="431" spans="1:37" x14ac:dyDescent="0.25">
      <c r="A431">
        <v>110</v>
      </c>
      <c r="B431" t="s">
        <v>66</v>
      </c>
      <c r="C431" s="246" t="s">
        <v>641</v>
      </c>
      <c r="D431"/>
      <c r="E431">
        <v>1</v>
      </c>
      <c r="F431">
        <v>4</v>
      </c>
      <c r="G431">
        <v>2</v>
      </c>
      <c r="H431">
        <v>5</v>
      </c>
      <c r="I431">
        <v>2</v>
      </c>
      <c r="J431">
        <v>3</v>
      </c>
      <c r="K431">
        <v>1</v>
      </c>
      <c r="L431">
        <v>2</v>
      </c>
      <c r="M431"/>
      <c r="N431" s="42"/>
      <c r="O431" s="101">
        <f>IF(ISBLANK(C431),O430,IF(COUNTIF(C$2:C431,C431)&gt;1,O430,1+MAX(O430,0)))</f>
        <v>15</v>
      </c>
      <c r="P431" s="45">
        <f t="shared" si="106"/>
        <v>7</v>
      </c>
      <c r="Q431" s="33" t="str">
        <f t="shared" si="107"/>
        <v/>
      </c>
      <c r="R431" s="33">
        <f t="shared" si="108"/>
        <v>12</v>
      </c>
      <c r="S431" s="33" t="str">
        <f t="shared" si="109"/>
        <v>110_12</v>
      </c>
      <c r="T431" s="35" t="str">
        <f t="shared" si="110"/>
        <v>110PM</v>
      </c>
      <c r="U431" s="35" t="str">
        <f t="shared" si="111"/>
        <v>110PMNS</v>
      </c>
      <c r="V431" s="301">
        <f t="shared" si="112"/>
        <v>14</v>
      </c>
      <c r="W431" s="293" t="str">
        <f t="shared" si="113"/>
        <v/>
      </c>
      <c r="X431" s="293" t="str">
        <f t="shared" si="114"/>
        <v/>
      </c>
      <c r="Y431" s="293" t="str">
        <f t="shared" si="115"/>
        <v/>
      </c>
      <c r="Z431" s="293" t="str">
        <f t="shared" si="116"/>
        <v/>
      </c>
      <c r="AA431" s="293">
        <f t="shared" si="102"/>
        <v>0</v>
      </c>
      <c r="AB431" s="293">
        <f t="shared" si="103"/>
        <v>0</v>
      </c>
      <c r="AC431" s="293">
        <f t="shared" si="104"/>
        <v>0</v>
      </c>
      <c r="AD431" s="293">
        <f t="shared" si="117"/>
        <v>0</v>
      </c>
      <c r="AE431" s="293">
        <f>IF(ISBLANK(T431),AE430,IF(COUNTIF(T$2:T431,T431)&gt;1,AE430,1+MAX(AE430,0)))</f>
        <v>13</v>
      </c>
      <c r="AI431" s="42" t="str">
        <f t="shared" si="105"/>
        <v/>
      </c>
      <c r="AJ431">
        <f>SUM(AG$2:AG431)</f>
        <v>3</v>
      </c>
      <c r="AK431">
        <f>COUNTA(AF$2:AF431)</f>
        <v>4</v>
      </c>
    </row>
    <row r="432" spans="1:37" x14ac:dyDescent="0.25">
      <c r="A432">
        <v>110</v>
      </c>
      <c r="B432" t="s">
        <v>66</v>
      </c>
      <c r="C432" s="246" t="s">
        <v>641</v>
      </c>
      <c r="D432"/>
      <c r="E432">
        <v>1</v>
      </c>
      <c r="F432">
        <v>4</v>
      </c>
      <c r="G432">
        <v>3</v>
      </c>
      <c r="H432">
        <v>1</v>
      </c>
      <c r="I432">
        <v>0</v>
      </c>
      <c r="J432">
        <v>1</v>
      </c>
      <c r="K432">
        <v>0</v>
      </c>
      <c r="L432">
        <v>0</v>
      </c>
      <c r="M432"/>
      <c r="N432" s="42"/>
      <c r="O432" s="101">
        <f>IF(ISBLANK(C432),O431,IF(COUNTIF(C$2:C432,C432)&gt;1,O431,1+MAX(O431,0)))</f>
        <v>15</v>
      </c>
      <c r="P432" s="45">
        <f t="shared" si="106"/>
        <v>7</v>
      </c>
      <c r="Q432" s="33" t="str">
        <f t="shared" si="107"/>
        <v/>
      </c>
      <c r="R432" s="33">
        <f t="shared" si="108"/>
        <v>12</v>
      </c>
      <c r="S432" s="33" t="str">
        <f t="shared" si="109"/>
        <v>110_12</v>
      </c>
      <c r="T432" s="35" t="str">
        <f t="shared" si="110"/>
        <v>110PM</v>
      </c>
      <c r="U432" s="35" t="str">
        <f t="shared" si="111"/>
        <v>110PMEW</v>
      </c>
      <c r="V432" s="301">
        <f t="shared" si="112"/>
        <v>15</v>
      </c>
      <c r="W432" s="293" t="str">
        <f t="shared" si="113"/>
        <v/>
      </c>
      <c r="X432" s="293" t="str">
        <f t="shared" si="114"/>
        <v/>
      </c>
      <c r="Y432" s="293" t="str">
        <f t="shared" si="115"/>
        <v/>
      </c>
      <c r="Z432" s="293" t="str">
        <f t="shared" si="116"/>
        <v/>
      </c>
      <c r="AA432" s="293">
        <f t="shared" si="102"/>
        <v>0</v>
      </c>
      <c r="AB432" s="293">
        <f t="shared" si="103"/>
        <v>0</v>
      </c>
      <c r="AC432" s="293">
        <f t="shared" si="104"/>
        <v>0</v>
      </c>
      <c r="AD432" s="293">
        <f t="shared" si="117"/>
        <v>0</v>
      </c>
      <c r="AE432" s="293">
        <f>IF(ISBLANK(T432),AE431,IF(COUNTIF(T$2:T432,T432)&gt;1,AE431,1+MAX(AE431,0)))</f>
        <v>13</v>
      </c>
      <c r="AI432" s="42" t="str">
        <f t="shared" si="105"/>
        <v/>
      </c>
      <c r="AJ432">
        <f>SUM(AG$2:AG432)</f>
        <v>3</v>
      </c>
      <c r="AK432">
        <f>COUNTA(AF$2:AF432)</f>
        <v>4</v>
      </c>
    </row>
    <row r="433" spans="1:37" x14ac:dyDescent="0.25">
      <c r="A433">
        <v>110</v>
      </c>
      <c r="B433" t="s">
        <v>66</v>
      </c>
      <c r="C433" s="246" t="s">
        <v>641</v>
      </c>
      <c r="D433"/>
      <c r="E433">
        <v>1</v>
      </c>
      <c r="F433">
        <v>4</v>
      </c>
      <c r="G433">
        <v>4</v>
      </c>
      <c r="H433">
        <v>0</v>
      </c>
      <c r="I433">
        <v>0</v>
      </c>
      <c r="J433">
        <v>0</v>
      </c>
      <c r="K433">
        <v>0</v>
      </c>
      <c r="L433">
        <v>0</v>
      </c>
      <c r="M433"/>
      <c r="N433" s="42"/>
      <c r="O433" s="101">
        <f>IF(ISBLANK(C433),O432,IF(COUNTIF(C$2:C433,C433)&gt;1,O432,1+MAX(O432,0)))</f>
        <v>15</v>
      </c>
      <c r="P433" s="45">
        <f t="shared" si="106"/>
        <v>7</v>
      </c>
      <c r="Q433" s="33" t="str">
        <f t="shared" si="107"/>
        <v/>
      </c>
      <c r="R433" s="33">
        <f t="shared" si="108"/>
        <v>12</v>
      </c>
      <c r="S433" s="33" t="str">
        <f t="shared" si="109"/>
        <v>110_12</v>
      </c>
      <c r="T433" s="35" t="str">
        <f t="shared" si="110"/>
        <v>110PM</v>
      </c>
      <c r="U433" s="35" t="str">
        <f t="shared" si="111"/>
        <v>110PMEW</v>
      </c>
      <c r="V433" s="301">
        <f t="shared" si="112"/>
        <v>16</v>
      </c>
      <c r="W433" s="293" t="str">
        <f t="shared" si="113"/>
        <v/>
      </c>
      <c r="X433" s="293" t="str">
        <f t="shared" si="114"/>
        <v/>
      </c>
      <c r="Y433" s="293" t="str">
        <f t="shared" si="115"/>
        <v/>
      </c>
      <c r="Z433" s="293" t="str">
        <f t="shared" si="116"/>
        <v/>
      </c>
      <c r="AA433" s="293">
        <f t="shared" si="102"/>
        <v>0</v>
      </c>
      <c r="AB433" s="293">
        <f t="shared" si="103"/>
        <v>0</v>
      </c>
      <c r="AC433" s="293">
        <f t="shared" si="104"/>
        <v>0</v>
      </c>
      <c r="AD433" s="293">
        <f t="shared" si="117"/>
        <v>0</v>
      </c>
      <c r="AE433" s="293">
        <f>IF(ISBLANK(T433),AE432,IF(COUNTIF(T$2:T433,T433)&gt;1,AE432,1+MAX(AE432,0)))</f>
        <v>13</v>
      </c>
      <c r="AI433" s="42" t="str">
        <f t="shared" si="105"/>
        <v/>
      </c>
      <c r="AJ433">
        <f>SUM(AG$2:AG433)</f>
        <v>3</v>
      </c>
      <c r="AK433">
        <f>COUNTA(AF$2:AF433)</f>
        <v>4</v>
      </c>
    </row>
    <row r="434" spans="1:37"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06"/>
        <v>7</v>
      </c>
      <c r="Q434" s="33" t="str">
        <f t="shared" si="107"/>
        <v/>
      </c>
      <c r="R434" s="33">
        <f t="shared" si="108"/>
        <v>13</v>
      </c>
      <c r="S434" s="33" t="str">
        <f t="shared" si="109"/>
        <v>110_13</v>
      </c>
      <c r="T434" s="35" t="str">
        <f t="shared" si="110"/>
        <v>110PM</v>
      </c>
      <c r="U434" s="35" t="str">
        <f t="shared" si="111"/>
        <v>110PMNS</v>
      </c>
      <c r="V434" s="301">
        <f t="shared" si="112"/>
        <v>17</v>
      </c>
      <c r="W434" s="293" t="str">
        <f t="shared" si="113"/>
        <v/>
      </c>
      <c r="X434" s="293" t="str">
        <f t="shared" si="114"/>
        <v/>
      </c>
      <c r="Y434" s="293" t="str">
        <f t="shared" si="115"/>
        <v/>
      </c>
      <c r="Z434" s="293" t="str">
        <f t="shared" si="116"/>
        <v/>
      </c>
      <c r="AA434" s="293">
        <f t="shared" si="102"/>
        <v>0</v>
      </c>
      <c r="AB434" s="293">
        <f t="shared" si="103"/>
        <v>0</v>
      </c>
      <c r="AC434" s="293">
        <f t="shared" si="104"/>
        <v>0</v>
      </c>
      <c r="AD434" s="293">
        <f t="shared" si="117"/>
        <v>0</v>
      </c>
      <c r="AE434" s="293">
        <f>IF(ISBLANK(T434),AE433,IF(COUNTIF(T$2:T434,T434)&gt;1,AE433,1+MAX(AE433,0)))</f>
        <v>13</v>
      </c>
      <c r="AI434" s="42" t="str">
        <f t="shared" si="105"/>
        <v/>
      </c>
      <c r="AJ434">
        <f>SUM(AG$2:AG434)</f>
        <v>3</v>
      </c>
      <c r="AK434">
        <f>COUNTA(AF$2:AF434)</f>
        <v>4</v>
      </c>
    </row>
    <row r="435" spans="1:37"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06"/>
        <v>7</v>
      </c>
      <c r="Q435" s="33" t="str">
        <f t="shared" si="107"/>
        <v/>
      </c>
      <c r="R435" s="33">
        <f t="shared" si="108"/>
        <v>13</v>
      </c>
      <c r="S435" s="33" t="str">
        <f t="shared" si="109"/>
        <v>110_13</v>
      </c>
      <c r="T435" s="35" t="str">
        <f t="shared" si="110"/>
        <v>110PM</v>
      </c>
      <c r="U435" s="35" t="str">
        <f t="shared" si="111"/>
        <v>110PMNS</v>
      </c>
      <c r="V435" s="301">
        <f t="shared" si="112"/>
        <v>18</v>
      </c>
      <c r="W435" s="293" t="str">
        <f t="shared" si="113"/>
        <v/>
      </c>
      <c r="X435" s="293" t="str">
        <f t="shared" si="114"/>
        <v/>
      </c>
      <c r="Y435" s="293" t="str">
        <f t="shared" si="115"/>
        <v/>
      </c>
      <c r="Z435" s="293" t="str">
        <f t="shared" si="116"/>
        <v/>
      </c>
      <c r="AA435" s="293">
        <f t="shared" si="102"/>
        <v>0</v>
      </c>
      <c r="AB435" s="293">
        <f t="shared" si="103"/>
        <v>0</v>
      </c>
      <c r="AC435" s="293">
        <f t="shared" si="104"/>
        <v>0</v>
      </c>
      <c r="AD435" s="293">
        <f t="shared" si="117"/>
        <v>0</v>
      </c>
      <c r="AE435" s="293">
        <f>IF(ISBLANK(T435),AE434,IF(COUNTIF(T$2:T435,T435)&gt;1,AE434,1+MAX(AE434,0)))</f>
        <v>13</v>
      </c>
      <c r="AI435" s="42" t="str">
        <f t="shared" si="105"/>
        <v/>
      </c>
      <c r="AJ435">
        <f>SUM(AG$2:AG435)</f>
        <v>3</v>
      </c>
      <c r="AK435">
        <f>COUNTA(AF$2:AF435)</f>
        <v>4</v>
      </c>
    </row>
    <row r="436" spans="1:37"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06"/>
        <v>7</v>
      </c>
      <c r="Q436" s="33" t="str">
        <f t="shared" si="107"/>
        <v/>
      </c>
      <c r="R436" s="33">
        <f t="shared" si="108"/>
        <v>13</v>
      </c>
      <c r="S436" s="33" t="str">
        <f t="shared" si="109"/>
        <v>110_13</v>
      </c>
      <c r="T436" s="35" t="str">
        <f t="shared" si="110"/>
        <v>110PM</v>
      </c>
      <c r="U436" s="35" t="str">
        <f t="shared" si="111"/>
        <v>110PMEW</v>
      </c>
      <c r="V436" s="301">
        <f t="shared" si="112"/>
        <v>19</v>
      </c>
      <c r="W436" s="293" t="str">
        <f t="shared" si="113"/>
        <v/>
      </c>
      <c r="X436" s="293" t="str">
        <f t="shared" si="114"/>
        <v/>
      </c>
      <c r="Y436" s="293" t="str">
        <f t="shared" si="115"/>
        <v/>
      </c>
      <c r="Z436" s="293" t="str">
        <f t="shared" si="116"/>
        <v/>
      </c>
      <c r="AA436" s="293">
        <f t="shared" si="102"/>
        <v>0</v>
      </c>
      <c r="AB436" s="293">
        <f t="shared" si="103"/>
        <v>0</v>
      </c>
      <c r="AC436" s="293">
        <f t="shared" si="104"/>
        <v>0</v>
      </c>
      <c r="AD436" s="293">
        <f t="shared" si="117"/>
        <v>0</v>
      </c>
      <c r="AE436" s="293">
        <f>IF(ISBLANK(T436),AE435,IF(COUNTIF(T$2:T436,T436)&gt;1,AE435,1+MAX(AE435,0)))</f>
        <v>13</v>
      </c>
      <c r="AI436" s="42" t="str">
        <f t="shared" si="105"/>
        <v/>
      </c>
      <c r="AJ436">
        <f>SUM(AG$2:AG436)</f>
        <v>3</v>
      </c>
      <c r="AK436">
        <f>COUNTA(AF$2:AF436)</f>
        <v>4</v>
      </c>
    </row>
    <row r="437" spans="1:37"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06"/>
        <v>7</v>
      </c>
      <c r="Q437" s="33" t="str">
        <f t="shared" si="107"/>
        <v/>
      </c>
      <c r="R437" s="33">
        <f t="shared" si="108"/>
        <v>13</v>
      </c>
      <c r="S437" s="33" t="str">
        <f t="shared" si="109"/>
        <v>110_13</v>
      </c>
      <c r="T437" s="35" t="str">
        <f t="shared" si="110"/>
        <v>110PM</v>
      </c>
      <c r="U437" s="35" t="str">
        <f t="shared" si="111"/>
        <v>110PMEW</v>
      </c>
      <c r="V437" s="301">
        <f t="shared" si="112"/>
        <v>20</v>
      </c>
      <c r="W437" s="293" t="str">
        <f t="shared" si="113"/>
        <v/>
      </c>
      <c r="X437" s="293" t="str">
        <f t="shared" si="114"/>
        <v/>
      </c>
      <c r="Y437" s="293" t="str">
        <f t="shared" si="115"/>
        <v/>
      </c>
      <c r="Z437" s="293" t="str">
        <f t="shared" si="116"/>
        <v/>
      </c>
      <c r="AA437" s="293">
        <f t="shared" si="102"/>
        <v>0</v>
      </c>
      <c r="AB437" s="293">
        <f t="shared" si="103"/>
        <v>0</v>
      </c>
      <c r="AC437" s="293">
        <f t="shared" si="104"/>
        <v>0</v>
      </c>
      <c r="AD437" s="293">
        <f t="shared" si="117"/>
        <v>0</v>
      </c>
      <c r="AE437" s="293">
        <f>IF(ISBLANK(T437),AE436,IF(COUNTIF(T$2:T437,T437)&gt;1,AE436,1+MAX(AE436,0)))</f>
        <v>13</v>
      </c>
      <c r="AI437" s="42" t="str">
        <f t="shared" si="105"/>
        <v/>
      </c>
      <c r="AJ437">
        <f>SUM(AG$2:AG437)</f>
        <v>3</v>
      </c>
      <c r="AK437">
        <f>COUNTA(AF$2:AF437)</f>
        <v>4</v>
      </c>
    </row>
    <row r="438" spans="1:37"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06"/>
        <v>7</v>
      </c>
      <c r="Q438" s="33" t="str">
        <f t="shared" si="107"/>
        <v/>
      </c>
      <c r="R438" s="33">
        <f t="shared" si="108"/>
        <v>14</v>
      </c>
      <c r="S438" s="33" t="str">
        <f t="shared" si="109"/>
        <v>110_14</v>
      </c>
      <c r="T438" s="35" t="str">
        <f t="shared" si="110"/>
        <v>110PM</v>
      </c>
      <c r="U438" s="35" t="str">
        <f t="shared" si="111"/>
        <v>110PMNS</v>
      </c>
      <c r="V438" s="301">
        <f t="shared" si="112"/>
        <v>21</v>
      </c>
      <c r="W438" s="293" t="str">
        <f t="shared" si="113"/>
        <v/>
      </c>
      <c r="X438" s="293" t="str">
        <f t="shared" si="114"/>
        <v/>
      </c>
      <c r="Y438" s="293" t="str">
        <f t="shared" si="115"/>
        <v/>
      </c>
      <c r="Z438" s="293" t="str">
        <f t="shared" si="116"/>
        <v/>
      </c>
      <c r="AA438" s="293">
        <f t="shared" si="102"/>
        <v>0</v>
      </c>
      <c r="AB438" s="293">
        <f t="shared" si="103"/>
        <v>0</v>
      </c>
      <c r="AC438" s="293">
        <f t="shared" si="104"/>
        <v>0</v>
      </c>
      <c r="AD438" s="293">
        <f t="shared" si="117"/>
        <v>0</v>
      </c>
      <c r="AE438" s="293">
        <f>IF(ISBLANK(T438),AE437,IF(COUNTIF(T$2:T438,T438)&gt;1,AE437,1+MAX(AE437,0)))</f>
        <v>13</v>
      </c>
      <c r="AI438" s="42" t="str">
        <f t="shared" si="105"/>
        <v/>
      </c>
      <c r="AJ438">
        <f>SUM(AG$2:AG438)</f>
        <v>3</v>
      </c>
      <c r="AK438">
        <f>COUNTA(AF$2:AF438)</f>
        <v>4</v>
      </c>
    </row>
    <row r="439" spans="1:37"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06"/>
        <v>7</v>
      </c>
      <c r="Q439" s="33" t="str">
        <f t="shared" si="107"/>
        <v/>
      </c>
      <c r="R439" s="33">
        <f t="shared" si="108"/>
        <v>14</v>
      </c>
      <c r="S439" s="33" t="str">
        <f t="shared" si="109"/>
        <v>110_14</v>
      </c>
      <c r="T439" s="35" t="str">
        <f t="shared" si="110"/>
        <v>110PM</v>
      </c>
      <c r="U439" s="35" t="str">
        <f t="shared" si="111"/>
        <v>110PMNS</v>
      </c>
      <c r="V439" s="301">
        <f t="shared" si="112"/>
        <v>22</v>
      </c>
      <c r="W439" s="293" t="str">
        <f t="shared" si="113"/>
        <v/>
      </c>
      <c r="X439" s="293" t="str">
        <f t="shared" si="114"/>
        <v/>
      </c>
      <c r="Y439" s="293" t="str">
        <f t="shared" si="115"/>
        <v/>
      </c>
      <c r="Z439" s="293" t="str">
        <f t="shared" si="116"/>
        <v/>
      </c>
      <c r="AA439" s="293">
        <f t="shared" si="102"/>
        <v>0</v>
      </c>
      <c r="AB439" s="293">
        <f t="shared" si="103"/>
        <v>0</v>
      </c>
      <c r="AC439" s="293">
        <f t="shared" si="104"/>
        <v>0</v>
      </c>
      <c r="AD439" s="293">
        <f t="shared" si="117"/>
        <v>0</v>
      </c>
      <c r="AE439" s="293">
        <f>IF(ISBLANK(T439),AE438,IF(COUNTIF(T$2:T439,T439)&gt;1,AE438,1+MAX(AE438,0)))</f>
        <v>13</v>
      </c>
      <c r="AI439" s="42" t="str">
        <f t="shared" si="105"/>
        <v/>
      </c>
      <c r="AJ439">
        <f>SUM(AG$2:AG439)</f>
        <v>3</v>
      </c>
      <c r="AK439">
        <f>COUNTA(AF$2:AF439)</f>
        <v>4</v>
      </c>
    </row>
    <row r="440" spans="1:37"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06"/>
        <v>7</v>
      </c>
      <c r="Q440" s="33" t="str">
        <f t="shared" si="107"/>
        <v/>
      </c>
      <c r="R440" s="33">
        <f t="shared" si="108"/>
        <v>14</v>
      </c>
      <c r="S440" s="33" t="str">
        <f t="shared" si="109"/>
        <v>110_14</v>
      </c>
      <c r="T440" s="35" t="str">
        <f t="shared" si="110"/>
        <v>110PM</v>
      </c>
      <c r="U440" s="35" t="str">
        <f t="shared" si="111"/>
        <v>110PMEW</v>
      </c>
      <c r="V440" s="301">
        <f t="shared" si="112"/>
        <v>23</v>
      </c>
      <c r="W440" s="293" t="str">
        <f t="shared" si="113"/>
        <v/>
      </c>
      <c r="X440" s="293" t="str">
        <f t="shared" si="114"/>
        <v/>
      </c>
      <c r="Y440" s="293" t="str">
        <f t="shared" si="115"/>
        <v/>
      </c>
      <c r="Z440" s="293" t="str">
        <f t="shared" si="116"/>
        <v/>
      </c>
      <c r="AA440" s="293">
        <f t="shared" si="102"/>
        <v>0</v>
      </c>
      <c r="AB440" s="293">
        <f t="shared" si="103"/>
        <v>0</v>
      </c>
      <c r="AC440" s="293">
        <f t="shared" si="104"/>
        <v>0</v>
      </c>
      <c r="AD440" s="293">
        <f t="shared" si="117"/>
        <v>0</v>
      </c>
      <c r="AE440" s="293">
        <f>IF(ISBLANK(T440),AE439,IF(COUNTIF(T$2:T440,T440)&gt;1,AE439,1+MAX(AE439,0)))</f>
        <v>13</v>
      </c>
      <c r="AI440" s="42" t="str">
        <f t="shared" si="105"/>
        <v/>
      </c>
      <c r="AJ440">
        <f>SUM(AG$2:AG440)</f>
        <v>3</v>
      </c>
      <c r="AK440">
        <f>COUNTA(AF$2:AF440)</f>
        <v>4</v>
      </c>
    </row>
    <row r="441" spans="1:37"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06"/>
        <v>7</v>
      </c>
      <c r="Q441" s="33" t="str">
        <f t="shared" si="107"/>
        <v/>
      </c>
      <c r="R441" s="33">
        <f t="shared" si="108"/>
        <v>14</v>
      </c>
      <c r="S441" s="33" t="str">
        <f t="shared" si="109"/>
        <v>110_14</v>
      </c>
      <c r="T441" s="35" t="str">
        <f t="shared" si="110"/>
        <v>110PM</v>
      </c>
      <c r="U441" s="35" t="str">
        <f t="shared" si="111"/>
        <v>110PMEW</v>
      </c>
      <c r="V441" s="301">
        <f t="shared" si="112"/>
        <v>24</v>
      </c>
      <c r="W441" s="293" t="str">
        <f t="shared" si="113"/>
        <v/>
      </c>
      <c r="X441" s="293" t="str">
        <f t="shared" si="114"/>
        <v/>
      </c>
      <c r="Y441" s="293" t="str">
        <f t="shared" si="115"/>
        <v/>
      </c>
      <c r="Z441" s="293" t="str">
        <f t="shared" si="116"/>
        <v/>
      </c>
      <c r="AA441" s="293">
        <f t="shared" si="102"/>
        <v>0</v>
      </c>
      <c r="AB441" s="293">
        <f t="shared" si="103"/>
        <v>0</v>
      </c>
      <c r="AC441" s="293">
        <f t="shared" si="104"/>
        <v>0</v>
      </c>
      <c r="AD441" s="293">
        <f t="shared" si="117"/>
        <v>0</v>
      </c>
      <c r="AE441" s="293">
        <f>IF(ISBLANK(T441),AE440,IF(COUNTIF(T$2:T441,T441)&gt;1,AE440,1+MAX(AE440,0)))</f>
        <v>13</v>
      </c>
      <c r="AI441" s="42" t="str">
        <f t="shared" si="105"/>
        <v/>
      </c>
      <c r="AJ441">
        <f>SUM(AG$2:AG441)</f>
        <v>3</v>
      </c>
      <c r="AK441">
        <f>COUNTA(AF$2:AF441)</f>
        <v>4</v>
      </c>
    </row>
    <row r="442" spans="1:37"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06"/>
        <v>7</v>
      </c>
      <c r="Q442" s="33" t="str">
        <f t="shared" si="107"/>
        <v/>
      </c>
      <c r="R442" s="33">
        <f t="shared" si="108"/>
        <v>15</v>
      </c>
      <c r="S442" s="33" t="str">
        <f t="shared" si="109"/>
        <v>110_15</v>
      </c>
      <c r="T442" s="35" t="str">
        <f t="shared" si="110"/>
        <v>110PM</v>
      </c>
      <c r="U442" s="35" t="str">
        <f t="shared" si="111"/>
        <v>110PMNS</v>
      </c>
      <c r="V442" s="301">
        <f t="shared" si="112"/>
        <v>25</v>
      </c>
      <c r="W442" s="293" t="str">
        <f t="shared" si="113"/>
        <v/>
      </c>
      <c r="X442" s="293" t="str">
        <f t="shared" si="114"/>
        <v/>
      </c>
      <c r="Y442" s="293" t="str">
        <f t="shared" si="115"/>
        <v/>
      </c>
      <c r="Z442" s="293" t="str">
        <f t="shared" si="116"/>
        <v/>
      </c>
      <c r="AA442" s="293">
        <f t="shared" si="102"/>
        <v>0</v>
      </c>
      <c r="AB442" s="293">
        <f t="shared" si="103"/>
        <v>0</v>
      </c>
      <c r="AC442" s="293">
        <f t="shared" si="104"/>
        <v>0</v>
      </c>
      <c r="AD442" s="293">
        <f t="shared" si="117"/>
        <v>0</v>
      </c>
      <c r="AE442" s="293">
        <f>IF(ISBLANK(T442),AE441,IF(COUNTIF(T$2:T442,T442)&gt;1,AE441,1+MAX(AE441,0)))</f>
        <v>13</v>
      </c>
      <c r="AI442" s="42" t="str">
        <f t="shared" si="105"/>
        <v/>
      </c>
      <c r="AJ442">
        <f>SUM(AG$2:AG442)</f>
        <v>3</v>
      </c>
      <c r="AK442">
        <f>COUNTA(AF$2:AF442)</f>
        <v>4</v>
      </c>
    </row>
    <row r="443" spans="1:37"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06"/>
        <v>7</v>
      </c>
      <c r="Q443" s="33" t="str">
        <f t="shared" si="107"/>
        <v/>
      </c>
      <c r="R443" s="33">
        <f t="shared" si="108"/>
        <v>15</v>
      </c>
      <c r="S443" s="33" t="str">
        <f t="shared" si="109"/>
        <v>110_15</v>
      </c>
      <c r="T443" s="35" t="str">
        <f t="shared" si="110"/>
        <v>110PM</v>
      </c>
      <c r="U443" s="35" t="str">
        <f t="shared" si="111"/>
        <v>110PMNS</v>
      </c>
      <c r="V443" s="301">
        <f t="shared" si="112"/>
        <v>26</v>
      </c>
      <c r="W443" s="293" t="str">
        <f t="shared" si="113"/>
        <v/>
      </c>
      <c r="X443" s="293" t="str">
        <f t="shared" si="114"/>
        <v/>
      </c>
      <c r="Y443" s="293" t="str">
        <f t="shared" si="115"/>
        <v/>
      </c>
      <c r="Z443" s="293" t="str">
        <f t="shared" si="116"/>
        <v/>
      </c>
      <c r="AA443" s="293">
        <f t="shared" si="102"/>
        <v>0</v>
      </c>
      <c r="AB443" s="293">
        <f t="shared" si="103"/>
        <v>0</v>
      </c>
      <c r="AC443" s="293">
        <f t="shared" si="104"/>
        <v>0</v>
      </c>
      <c r="AD443" s="293">
        <f t="shared" si="117"/>
        <v>0</v>
      </c>
      <c r="AE443" s="293">
        <f>IF(ISBLANK(T443),AE442,IF(COUNTIF(T$2:T443,T443)&gt;1,AE442,1+MAX(AE442,0)))</f>
        <v>13</v>
      </c>
      <c r="AI443" s="42" t="str">
        <f t="shared" si="105"/>
        <v/>
      </c>
      <c r="AJ443">
        <f>SUM(AG$2:AG443)</f>
        <v>3</v>
      </c>
      <c r="AK443">
        <f>COUNTA(AF$2:AF443)</f>
        <v>4</v>
      </c>
    </row>
    <row r="444" spans="1:37"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06"/>
        <v>7</v>
      </c>
      <c r="Q444" s="33" t="str">
        <f t="shared" si="107"/>
        <v/>
      </c>
      <c r="R444" s="33">
        <f t="shared" si="108"/>
        <v>15</v>
      </c>
      <c r="S444" s="33" t="str">
        <f t="shared" si="109"/>
        <v>110_15</v>
      </c>
      <c r="T444" s="35" t="str">
        <f t="shared" si="110"/>
        <v>110PM</v>
      </c>
      <c r="U444" s="35" t="str">
        <f t="shared" si="111"/>
        <v>110PMEW</v>
      </c>
      <c r="V444" s="301">
        <f t="shared" si="112"/>
        <v>27</v>
      </c>
      <c r="W444" s="293" t="str">
        <f t="shared" si="113"/>
        <v/>
      </c>
      <c r="X444" s="293" t="str">
        <f t="shared" si="114"/>
        <v/>
      </c>
      <c r="Y444" s="293" t="str">
        <f t="shared" si="115"/>
        <v/>
      </c>
      <c r="Z444" s="293" t="str">
        <f t="shared" si="116"/>
        <v/>
      </c>
      <c r="AA444" s="293">
        <f t="shared" si="102"/>
        <v>0</v>
      </c>
      <c r="AB444" s="293">
        <f t="shared" si="103"/>
        <v>0</v>
      </c>
      <c r="AC444" s="293">
        <f t="shared" si="104"/>
        <v>0</v>
      </c>
      <c r="AD444" s="293">
        <f t="shared" si="117"/>
        <v>0</v>
      </c>
      <c r="AE444" s="293">
        <f>IF(ISBLANK(T444),AE443,IF(COUNTIF(T$2:T444,T444)&gt;1,AE443,1+MAX(AE443,0)))</f>
        <v>13</v>
      </c>
      <c r="AI444" s="42" t="str">
        <f t="shared" si="105"/>
        <v/>
      </c>
      <c r="AJ444">
        <f>SUM(AG$2:AG444)</f>
        <v>3</v>
      </c>
      <c r="AK444">
        <f>COUNTA(AF$2:AF444)</f>
        <v>4</v>
      </c>
    </row>
    <row r="445" spans="1:37"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06"/>
        <v>7</v>
      </c>
      <c r="Q445" s="33" t="str">
        <f t="shared" si="107"/>
        <v/>
      </c>
      <c r="R445" s="33">
        <f t="shared" si="108"/>
        <v>15</v>
      </c>
      <c r="S445" s="33" t="str">
        <f t="shared" si="109"/>
        <v>110_15</v>
      </c>
      <c r="T445" s="35" t="str">
        <f t="shared" si="110"/>
        <v>110PM</v>
      </c>
      <c r="U445" s="35" t="str">
        <f t="shared" si="111"/>
        <v>110PMEW</v>
      </c>
      <c r="V445" s="301">
        <f t="shared" si="112"/>
        <v>28</v>
      </c>
      <c r="W445" s="293" t="str">
        <f t="shared" si="113"/>
        <v/>
      </c>
      <c r="X445" s="293" t="str">
        <f t="shared" si="114"/>
        <v/>
      </c>
      <c r="Y445" s="293" t="str">
        <f t="shared" si="115"/>
        <v/>
      </c>
      <c r="Z445" s="293" t="str">
        <f t="shared" si="116"/>
        <v/>
      </c>
      <c r="AA445" s="293">
        <f t="shared" si="102"/>
        <v>0</v>
      </c>
      <c r="AB445" s="293">
        <f t="shared" si="103"/>
        <v>0</v>
      </c>
      <c r="AC445" s="293">
        <f t="shared" si="104"/>
        <v>0</v>
      </c>
      <c r="AD445" s="293">
        <f t="shared" si="117"/>
        <v>0</v>
      </c>
      <c r="AE445" s="293">
        <f>IF(ISBLANK(T445),AE444,IF(COUNTIF(T$2:T445,T445)&gt;1,AE444,1+MAX(AE444,0)))</f>
        <v>13</v>
      </c>
      <c r="AI445" s="42" t="str">
        <f t="shared" si="105"/>
        <v/>
      </c>
      <c r="AJ445">
        <f>SUM(AG$2:AG445)</f>
        <v>3</v>
      </c>
      <c r="AK445">
        <f>COUNTA(AF$2:AF445)</f>
        <v>4</v>
      </c>
    </row>
    <row r="446" spans="1:37"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06"/>
        <v>7</v>
      </c>
      <c r="Q446" s="33" t="str">
        <f t="shared" si="107"/>
        <v/>
      </c>
      <c r="R446" s="33">
        <f t="shared" si="108"/>
        <v>16</v>
      </c>
      <c r="S446" s="33" t="str">
        <f t="shared" si="109"/>
        <v>110_16</v>
      </c>
      <c r="T446" s="35" t="str">
        <f t="shared" si="110"/>
        <v>110PM</v>
      </c>
      <c r="U446" s="35" t="str">
        <f t="shared" si="111"/>
        <v>110PMNS</v>
      </c>
      <c r="V446" s="301">
        <f t="shared" si="112"/>
        <v>29</v>
      </c>
      <c r="W446" s="293" t="str">
        <f t="shared" si="113"/>
        <v/>
      </c>
      <c r="X446" s="293" t="str">
        <f t="shared" si="114"/>
        <v/>
      </c>
      <c r="Y446" s="293" t="str">
        <f t="shared" si="115"/>
        <v/>
      </c>
      <c r="Z446" s="293" t="str">
        <f t="shared" si="116"/>
        <v/>
      </c>
      <c r="AA446" s="293">
        <f t="shared" si="102"/>
        <v>0</v>
      </c>
      <c r="AB446" s="293">
        <f t="shared" si="103"/>
        <v>0</v>
      </c>
      <c r="AC446" s="293">
        <f t="shared" si="104"/>
        <v>0</v>
      </c>
      <c r="AD446" s="293">
        <f t="shared" si="117"/>
        <v>0</v>
      </c>
      <c r="AE446" s="293">
        <f>IF(ISBLANK(T446),AE445,IF(COUNTIF(T$2:T446,T446)&gt;1,AE445,1+MAX(AE445,0)))</f>
        <v>13</v>
      </c>
      <c r="AI446" s="42" t="str">
        <f t="shared" si="105"/>
        <v/>
      </c>
      <c r="AJ446">
        <f>SUM(AG$2:AG446)</f>
        <v>3</v>
      </c>
      <c r="AK446">
        <f>COUNTA(AF$2:AF446)</f>
        <v>4</v>
      </c>
    </row>
    <row r="447" spans="1:37"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06"/>
        <v>7</v>
      </c>
      <c r="Q447" s="33" t="str">
        <f t="shared" si="107"/>
        <v/>
      </c>
      <c r="R447" s="33">
        <f t="shared" si="108"/>
        <v>16</v>
      </c>
      <c r="S447" s="33" t="str">
        <f t="shared" si="109"/>
        <v>110_16</v>
      </c>
      <c r="T447" s="35" t="str">
        <f t="shared" si="110"/>
        <v>110PM</v>
      </c>
      <c r="U447" s="35" t="str">
        <f t="shared" si="111"/>
        <v>110PMNS</v>
      </c>
      <c r="V447" s="301">
        <f t="shared" si="112"/>
        <v>30</v>
      </c>
      <c r="W447" s="293" t="str">
        <f t="shared" si="113"/>
        <v/>
      </c>
      <c r="X447" s="293" t="str">
        <f t="shared" si="114"/>
        <v/>
      </c>
      <c r="Y447" s="293" t="str">
        <f t="shared" si="115"/>
        <v/>
      </c>
      <c r="Z447" s="293" t="str">
        <f t="shared" si="116"/>
        <v/>
      </c>
      <c r="AA447" s="293">
        <f t="shared" si="102"/>
        <v>0</v>
      </c>
      <c r="AB447" s="293">
        <f t="shared" si="103"/>
        <v>0</v>
      </c>
      <c r="AC447" s="293">
        <f t="shared" si="104"/>
        <v>0</v>
      </c>
      <c r="AD447" s="293">
        <f t="shared" si="117"/>
        <v>0</v>
      </c>
      <c r="AE447" s="293">
        <f>IF(ISBLANK(T447),AE446,IF(COUNTIF(T$2:T447,T447)&gt;1,AE446,1+MAX(AE446,0)))</f>
        <v>13</v>
      </c>
      <c r="AI447" s="42" t="str">
        <f t="shared" si="105"/>
        <v/>
      </c>
      <c r="AJ447">
        <f>SUM(AG$2:AG447)</f>
        <v>3</v>
      </c>
      <c r="AK447">
        <f>COUNTA(AF$2:AF447)</f>
        <v>4</v>
      </c>
    </row>
    <row r="448" spans="1:37"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06"/>
        <v>7</v>
      </c>
      <c r="Q448" s="33" t="str">
        <f t="shared" si="107"/>
        <v/>
      </c>
      <c r="R448" s="33">
        <f t="shared" si="108"/>
        <v>16</v>
      </c>
      <c r="S448" s="33" t="str">
        <f t="shared" si="109"/>
        <v>110_16</v>
      </c>
      <c r="T448" s="35" t="str">
        <f t="shared" si="110"/>
        <v>110PM</v>
      </c>
      <c r="U448" s="35" t="str">
        <f t="shared" si="111"/>
        <v>110PMEW</v>
      </c>
      <c r="V448" s="301">
        <f t="shared" si="112"/>
        <v>31</v>
      </c>
      <c r="W448" s="293" t="str">
        <f t="shared" si="113"/>
        <v/>
      </c>
      <c r="X448" s="293" t="str">
        <f t="shared" si="114"/>
        <v/>
      </c>
      <c r="Y448" s="293" t="str">
        <f t="shared" si="115"/>
        <v/>
      </c>
      <c r="Z448" s="293" t="str">
        <f t="shared" si="116"/>
        <v/>
      </c>
      <c r="AA448" s="293">
        <f t="shared" si="102"/>
        <v>0</v>
      </c>
      <c r="AB448" s="293">
        <f t="shared" si="103"/>
        <v>0</v>
      </c>
      <c r="AC448" s="293">
        <f t="shared" si="104"/>
        <v>0</v>
      </c>
      <c r="AD448" s="293">
        <f t="shared" si="117"/>
        <v>0</v>
      </c>
      <c r="AE448" s="293">
        <f>IF(ISBLANK(T448),AE447,IF(COUNTIF(T$2:T448,T448)&gt;1,AE447,1+MAX(AE447,0)))</f>
        <v>13</v>
      </c>
      <c r="AI448" s="42" t="str">
        <f t="shared" si="105"/>
        <v/>
      </c>
      <c r="AJ448">
        <f>SUM(AG$2:AG448)</f>
        <v>3</v>
      </c>
      <c r="AK448">
        <f>COUNTA(AF$2:AF448)</f>
        <v>4</v>
      </c>
    </row>
    <row r="449" spans="1:37"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06"/>
        <v>7</v>
      </c>
      <c r="Q449" s="33" t="str">
        <f t="shared" si="107"/>
        <v/>
      </c>
      <c r="R449" s="33">
        <f t="shared" si="108"/>
        <v>16</v>
      </c>
      <c r="S449" s="33" t="str">
        <f t="shared" si="109"/>
        <v>110_16</v>
      </c>
      <c r="T449" s="35" t="str">
        <f t="shared" si="110"/>
        <v>110PM</v>
      </c>
      <c r="U449" s="35" t="str">
        <f t="shared" si="111"/>
        <v>110PMEW</v>
      </c>
      <c r="V449" s="301">
        <f t="shared" si="112"/>
        <v>32</v>
      </c>
      <c r="W449" s="293" t="str">
        <f t="shared" si="113"/>
        <v/>
      </c>
      <c r="X449" s="293" t="str">
        <f t="shared" si="114"/>
        <v/>
      </c>
      <c r="Y449" s="293" t="str">
        <f t="shared" si="115"/>
        <v/>
      </c>
      <c r="Z449" s="293" t="str">
        <f t="shared" si="116"/>
        <v/>
      </c>
      <c r="AA449" s="293">
        <f t="shared" si="102"/>
        <v>0</v>
      </c>
      <c r="AB449" s="293">
        <f t="shared" si="103"/>
        <v>0</v>
      </c>
      <c r="AC449" s="293">
        <f t="shared" si="104"/>
        <v>0</v>
      </c>
      <c r="AD449" s="293">
        <f t="shared" si="117"/>
        <v>0</v>
      </c>
      <c r="AE449" s="293">
        <f>IF(ISBLANK(T449),AE448,IF(COUNTIF(T$2:T449,T449)&gt;1,AE448,1+MAX(AE448,0)))</f>
        <v>13</v>
      </c>
      <c r="AI449" s="42" t="str">
        <f t="shared" si="105"/>
        <v/>
      </c>
      <c r="AJ449">
        <f>SUM(AG$2:AG449)</f>
        <v>3</v>
      </c>
      <c r="AK449">
        <f>COUNTA(AF$2:AF449)</f>
        <v>4</v>
      </c>
    </row>
    <row r="450" spans="1:37"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06"/>
        <v>8</v>
      </c>
      <c r="Q450" s="33">
        <f t="shared" si="107"/>
        <v>8</v>
      </c>
      <c r="R450" s="33">
        <f t="shared" si="108"/>
        <v>5</v>
      </c>
      <c r="S450" s="33" t="str">
        <f t="shared" si="109"/>
        <v>111_5</v>
      </c>
      <c r="T450" s="35" t="str">
        <f t="shared" si="110"/>
        <v>111AM</v>
      </c>
      <c r="U450" s="35" t="str">
        <f t="shared" si="111"/>
        <v>111AMNS</v>
      </c>
      <c r="V450" s="301">
        <f t="shared" si="112"/>
        <v>17</v>
      </c>
      <c r="W450" s="293" t="str">
        <f t="shared" si="113"/>
        <v/>
      </c>
      <c r="X450" s="293" t="str">
        <f t="shared" si="114"/>
        <v/>
      </c>
      <c r="Y450" s="293" t="str">
        <f t="shared" si="115"/>
        <v/>
      </c>
      <c r="Z450" s="293" t="str">
        <f t="shared" si="116"/>
        <v/>
      </c>
      <c r="AA450" s="293">
        <f t="shared" ref="AA450:AA513" si="118">IF(AND(ISNUMBER($G450),$B450="AM"),INDEX(Cordon,MATCH($A450,loc_ID,0),$G450),0)</f>
        <v>0</v>
      </c>
      <c r="AB450" s="293">
        <f t="shared" ref="AB450:AB513" si="119">IF(AND(ISNUMBER($G450),$B450="PM"),INDEX(Cordon,MATCH($A450,loc_ID,0),VLOOKUP($G450,dir_correction,2,FALSE)),0)</f>
        <v>0</v>
      </c>
      <c r="AC450" s="293">
        <f t="shared" ref="AC450:AC513" si="120">IF(AND(ISNUMBER($G450),$B450="AM"),INDEX(Lane,MATCH($A450,loc_ID,0),$G450),0)</f>
        <v>0</v>
      </c>
      <c r="AD450" s="293">
        <f t="shared" si="117"/>
        <v>0</v>
      </c>
      <c r="AE450" s="293">
        <f>IF(ISBLANK(T450),AE449,IF(COUNTIF(T$2:T450,T450)&gt;1,AE449,1+MAX(AE449,0)))</f>
        <v>14</v>
      </c>
      <c r="AI450" s="42" t="str">
        <f t="shared" ref="AI450:AI513" si="121">IF(SUM(W450:Z450)&gt;0,1,"")</f>
        <v/>
      </c>
      <c r="AJ450">
        <f>SUM(AG$2:AG450)</f>
        <v>3</v>
      </c>
      <c r="AK450">
        <f>COUNTA(AF$2:AF450)</f>
        <v>4</v>
      </c>
    </row>
    <row r="451" spans="1:37"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22">IF(A451=A450,P450,IF(ISNUMBER(P450),P450+1,1))</f>
        <v>8</v>
      </c>
      <c r="Q451" s="33" t="str">
        <f t="shared" ref="Q451:Q514" si="123">IF(OR(P451=P450,LEN(A451)&lt;1),"",P451)</f>
        <v/>
      </c>
      <c r="R451" s="33">
        <f t="shared" ref="R451:R514" si="124">IF(ISNUMBER(F451),F451+4*(E451-1)+8*IF(B451="PM",1,0),"")</f>
        <v>5</v>
      </c>
      <c r="S451" s="33" t="str">
        <f t="shared" ref="S451:S514" si="125">IF(ISNUMBER(R451),A451&amp;"_"&amp;R451,"")</f>
        <v>111_5</v>
      </c>
      <c r="T451" s="35" t="str">
        <f t="shared" ref="T451:T514" si="126">A451&amp;B451</f>
        <v>111AM</v>
      </c>
      <c r="U451" s="35" t="str">
        <f t="shared" ref="U451:U514" si="127">IF(OR(G451=1,G451=2),T451&amp;"NS",IF(OR(G451=3,G451=4),T451&amp;"EW",""))</f>
        <v>111AMNS</v>
      </c>
      <c r="V451" s="301">
        <f t="shared" ref="V451:V514" si="128">G451+4*(F451-1)+16*(E451-1)</f>
        <v>18</v>
      </c>
      <c r="W451" s="293" t="str">
        <f t="shared" ref="W451:W514" si="129">IF(I451&gt;$H451,1,"")</f>
        <v/>
      </c>
      <c r="X451" s="293" t="str">
        <f t="shared" ref="X451:X514" si="130">IF(J451&gt;$H451,1,"")</f>
        <v/>
      </c>
      <c r="Y451" s="293" t="str">
        <f t="shared" ref="Y451:Y514" si="131">IF(K451&gt;$H451,1,"")</f>
        <v/>
      </c>
      <c r="Z451" s="293" t="str">
        <f t="shared" ref="Z451:Z514" si="132">IF(L451&gt;$H451,1,"")</f>
        <v/>
      </c>
      <c r="AA451" s="293">
        <f t="shared" si="118"/>
        <v>0</v>
      </c>
      <c r="AB451" s="293">
        <f t="shared" si="119"/>
        <v>0</v>
      </c>
      <c r="AC451" s="293">
        <f t="shared" si="120"/>
        <v>0</v>
      </c>
      <c r="AD451" s="293">
        <f t="shared" ref="AD451:AD514" si="133">IF(AND(AC451&gt;0,ISNUMBER(AC451)),1,0)</f>
        <v>0</v>
      </c>
      <c r="AE451" s="293">
        <f>IF(ISBLANK(T451),AE450,IF(COUNTIF(T$2:T451,T451)&gt;1,AE450,1+MAX(AE450,0)))</f>
        <v>14</v>
      </c>
      <c r="AI451" s="42" t="str">
        <f t="shared" si="121"/>
        <v/>
      </c>
      <c r="AJ451">
        <f>SUM(AG$2:AG451)</f>
        <v>3</v>
      </c>
      <c r="AK451">
        <f>COUNTA(AF$2:AF451)</f>
        <v>4</v>
      </c>
    </row>
    <row r="452" spans="1:37"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22"/>
        <v>8</v>
      </c>
      <c r="Q452" s="33" t="str">
        <f t="shared" si="123"/>
        <v/>
      </c>
      <c r="R452" s="33">
        <f t="shared" si="124"/>
        <v>5</v>
      </c>
      <c r="S452" s="33" t="str">
        <f t="shared" si="125"/>
        <v>111_5</v>
      </c>
      <c r="T452" s="35" t="str">
        <f t="shared" si="126"/>
        <v>111AM</v>
      </c>
      <c r="U452" s="35" t="str">
        <f t="shared" si="127"/>
        <v>111AMEW</v>
      </c>
      <c r="V452" s="301">
        <f t="shared" si="128"/>
        <v>19</v>
      </c>
      <c r="W452" s="293" t="str">
        <f t="shared" si="129"/>
        <v/>
      </c>
      <c r="X452" s="293" t="str">
        <f t="shared" si="130"/>
        <v/>
      </c>
      <c r="Y452" s="293" t="str">
        <f t="shared" si="131"/>
        <v/>
      </c>
      <c r="Z452" s="293" t="str">
        <f t="shared" si="132"/>
        <v/>
      </c>
      <c r="AA452" s="293">
        <f t="shared" si="118"/>
        <v>1</v>
      </c>
      <c r="AB452" s="293">
        <f t="shared" si="119"/>
        <v>0</v>
      </c>
      <c r="AC452" s="293">
        <f t="shared" si="120"/>
        <v>2</v>
      </c>
      <c r="AD452" s="293">
        <f t="shared" si="133"/>
        <v>1</v>
      </c>
      <c r="AE452" s="293">
        <f>IF(ISBLANK(T452),AE451,IF(COUNTIF(T$2:T452,T452)&gt;1,AE451,1+MAX(AE451,0)))</f>
        <v>14</v>
      </c>
      <c r="AI452" s="42" t="str">
        <f t="shared" si="121"/>
        <v/>
      </c>
      <c r="AJ452">
        <f>SUM(AG$2:AG452)</f>
        <v>3</v>
      </c>
      <c r="AK452">
        <f>COUNTA(AF$2:AF452)</f>
        <v>4</v>
      </c>
    </row>
    <row r="453" spans="1:37"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22"/>
        <v>8</v>
      </c>
      <c r="Q453" s="33" t="str">
        <f t="shared" si="123"/>
        <v/>
      </c>
      <c r="R453" s="33">
        <f t="shared" si="124"/>
        <v>5</v>
      </c>
      <c r="S453" s="33" t="str">
        <f t="shared" si="125"/>
        <v>111_5</v>
      </c>
      <c r="T453" s="35" t="str">
        <f t="shared" si="126"/>
        <v>111AM</v>
      </c>
      <c r="U453" s="35" t="str">
        <f t="shared" si="127"/>
        <v>111AMEW</v>
      </c>
      <c r="V453" s="301">
        <f t="shared" si="128"/>
        <v>20</v>
      </c>
      <c r="W453" s="293" t="str">
        <f t="shared" si="129"/>
        <v/>
      </c>
      <c r="X453" s="293" t="str">
        <f t="shared" si="130"/>
        <v/>
      </c>
      <c r="Y453" s="293" t="str">
        <f t="shared" si="131"/>
        <v/>
      </c>
      <c r="Z453" s="293" t="str">
        <f t="shared" si="132"/>
        <v/>
      </c>
      <c r="AA453" s="293">
        <f t="shared" si="118"/>
        <v>0</v>
      </c>
      <c r="AB453" s="293">
        <f t="shared" si="119"/>
        <v>0</v>
      </c>
      <c r="AC453" s="293">
        <f t="shared" si="120"/>
        <v>3</v>
      </c>
      <c r="AD453" s="293">
        <f t="shared" si="133"/>
        <v>1</v>
      </c>
      <c r="AE453" s="293">
        <f>IF(ISBLANK(T453),AE452,IF(COUNTIF(T$2:T453,T453)&gt;1,AE452,1+MAX(AE452,0)))</f>
        <v>14</v>
      </c>
      <c r="AI453" s="42" t="str">
        <f t="shared" si="121"/>
        <v/>
      </c>
      <c r="AJ453">
        <f>SUM(AG$2:AG453)</f>
        <v>3</v>
      </c>
      <c r="AK453">
        <f>COUNTA(AF$2:AF453)</f>
        <v>4</v>
      </c>
    </row>
    <row r="454" spans="1:37"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22"/>
        <v>8</v>
      </c>
      <c r="Q454" s="33" t="str">
        <f t="shared" si="123"/>
        <v/>
      </c>
      <c r="R454" s="33">
        <f t="shared" si="124"/>
        <v>6</v>
      </c>
      <c r="S454" s="33" t="str">
        <f t="shared" si="125"/>
        <v>111_6</v>
      </c>
      <c r="T454" s="35" t="str">
        <f t="shared" si="126"/>
        <v>111AM</v>
      </c>
      <c r="U454" s="35" t="str">
        <f t="shared" si="127"/>
        <v>111AMNS</v>
      </c>
      <c r="V454" s="301">
        <f t="shared" si="128"/>
        <v>21</v>
      </c>
      <c r="W454" s="293" t="str">
        <f t="shared" si="129"/>
        <v/>
      </c>
      <c r="X454" s="293" t="str">
        <f t="shared" si="130"/>
        <v/>
      </c>
      <c r="Y454" s="293" t="str">
        <f t="shared" si="131"/>
        <v/>
      </c>
      <c r="Z454" s="293" t="str">
        <f t="shared" si="132"/>
        <v/>
      </c>
      <c r="AA454" s="293">
        <f t="shared" si="118"/>
        <v>0</v>
      </c>
      <c r="AB454" s="293">
        <f t="shared" si="119"/>
        <v>0</v>
      </c>
      <c r="AC454" s="293">
        <f t="shared" si="120"/>
        <v>0</v>
      </c>
      <c r="AD454" s="293">
        <f t="shared" si="133"/>
        <v>0</v>
      </c>
      <c r="AE454" s="293">
        <f>IF(ISBLANK(T454),AE453,IF(COUNTIF(T$2:T454,T454)&gt;1,AE453,1+MAX(AE453,0)))</f>
        <v>14</v>
      </c>
      <c r="AI454" s="42" t="str">
        <f t="shared" si="121"/>
        <v/>
      </c>
      <c r="AJ454">
        <f>SUM(AG$2:AG454)</f>
        <v>3</v>
      </c>
      <c r="AK454">
        <f>COUNTA(AF$2:AF454)</f>
        <v>4</v>
      </c>
    </row>
    <row r="455" spans="1:37"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22"/>
        <v>8</v>
      </c>
      <c r="Q455" s="33" t="str">
        <f t="shared" si="123"/>
        <v/>
      </c>
      <c r="R455" s="33">
        <f t="shared" si="124"/>
        <v>6</v>
      </c>
      <c r="S455" s="33" t="str">
        <f t="shared" si="125"/>
        <v>111_6</v>
      </c>
      <c r="T455" s="35" t="str">
        <f t="shared" si="126"/>
        <v>111AM</v>
      </c>
      <c r="U455" s="35" t="str">
        <f t="shared" si="127"/>
        <v>111AMNS</v>
      </c>
      <c r="V455" s="301">
        <f t="shared" si="128"/>
        <v>22</v>
      </c>
      <c r="W455" s="293" t="str">
        <f t="shared" si="129"/>
        <v/>
      </c>
      <c r="X455" s="293" t="str">
        <f t="shared" si="130"/>
        <v/>
      </c>
      <c r="Y455" s="293" t="str">
        <f t="shared" si="131"/>
        <v/>
      </c>
      <c r="Z455" s="293" t="str">
        <f t="shared" si="132"/>
        <v/>
      </c>
      <c r="AA455" s="293">
        <f t="shared" si="118"/>
        <v>0</v>
      </c>
      <c r="AB455" s="293">
        <f t="shared" si="119"/>
        <v>0</v>
      </c>
      <c r="AC455" s="293">
        <f t="shared" si="120"/>
        <v>0</v>
      </c>
      <c r="AD455" s="293">
        <f t="shared" si="133"/>
        <v>0</v>
      </c>
      <c r="AE455" s="293">
        <f>IF(ISBLANK(T455),AE454,IF(COUNTIF(T$2:T455,T455)&gt;1,AE454,1+MAX(AE454,0)))</f>
        <v>14</v>
      </c>
      <c r="AI455" s="42" t="str">
        <f t="shared" si="121"/>
        <v/>
      </c>
      <c r="AJ455">
        <f>SUM(AG$2:AG455)</f>
        <v>3</v>
      </c>
      <c r="AK455">
        <f>COUNTA(AF$2:AF455)</f>
        <v>4</v>
      </c>
    </row>
    <row r="456" spans="1:37"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22"/>
        <v>8</v>
      </c>
      <c r="Q456" s="33" t="str">
        <f t="shared" si="123"/>
        <v/>
      </c>
      <c r="R456" s="33">
        <f t="shared" si="124"/>
        <v>6</v>
      </c>
      <c r="S456" s="33" t="str">
        <f t="shared" si="125"/>
        <v>111_6</v>
      </c>
      <c r="T456" s="35" t="str">
        <f t="shared" si="126"/>
        <v>111AM</v>
      </c>
      <c r="U456" s="35" t="str">
        <f t="shared" si="127"/>
        <v>111AMEW</v>
      </c>
      <c r="V456" s="301">
        <f t="shared" si="128"/>
        <v>23</v>
      </c>
      <c r="W456" s="293" t="str">
        <f t="shared" si="129"/>
        <v/>
      </c>
      <c r="X456" s="293" t="str">
        <f t="shared" si="130"/>
        <v/>
      </c>
      <c r="Y456" s="293" t="str">
        <f t="shared" si="131"/>
        <v/>
      </c>
      <c r="Z456" s="293" t="str">
        <f t="shared" si="132"/>
        <v/>
      </c>
      <c r="AA456" s="293">
        <f t="shared" si="118"/>
        <v>1</v>
      </c>
      <c r="AB456" s="293">
        <f t="shared" si="119"/>
        <v>0</v>
      </c>
      <c r="AC456" s="293">
        <f t="shared" si="120"/>
        <v>2</v>
      </c>
      <c r="AD456" s="293">
        <f t="shared" si="133"/>
        <v>1</v>
      </c>
      <c r="AE456" s="293">
        <f>IF(ISBLANK(T456),AE455,IF(COUNTIF(T$2:T456,T456)&gt;1,AE455,1+MAX(AE455,0)))</f>
        <v>14</v>
      </c>
      <c r="AI456" s="42" t="str">
        <f t="shared" si="121"/>
        <v/>
      </c>
      <c r="AJ456">
        <f>SUM(AG$2:AG456)</f>
        <v>3</v>
      </c>
      <c r="AK456">
        <f>COUNTA(AF$2:AF456)</f>
        <v>4</v>
      </c>
    </row>
    <row r="457" spans="1:37"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22"/>
        <v>8</v>
      </c>
      <c r="Q457" s="33" t="str">
        <f t="shared" si="123"/>
        <v/>
      </c>
      <c r="R457" s="33">
        <f t="shared" si="124"/>
        <v>6</v>
      </c>
      <c r="S457" s="33" t="str">
        <f t="shared" si="125"/>
        <v>111_6</v>
      </c>
      <c r="T457" s="35" t="str">
        <f t="shared" si="126"/>
        <v>111AM</v>
      </c>
      <c r="U457" s="35" t="str">
        <f t="shared" si="127"/>
        <v>111AMEW</v>
      </c>
      <c r="V457" s="301">
        <f t="shared" si="128"/>
        <v>24</v>
      </c>
      <c r="W457" s="293" t="str">
        <f t="shared" si="129"/>
        <v/>
      </c>
      <c r="X457" s="293" t="str">
        <f t="shared" si="130"/>
        <v/>
      </c>
      <c r="Y457" s="293" t="str">
        <f t="shared" si="131"/>
        <v/>
      </c>
      <c r="Z457" s="293" t="str">
        <f t="shared" si="132"/>
        <v/>
      </c>
      <c r="AA457" s="293">
        <f t="shared" si="118"/>
        <v>0</v>
      </c>
      <c r="AB457" s="293">
        <f t="shared" si="119"/>
        <v>0</v>
      </c>
      <c r="AC457" s="293">
        <f t="shared" si="120"/>
        <v>3</v>
      </c>
      <c r="AD457" s="293">
        <f t="shared" si="133"/>
        <v>1</v>
      </c>
      <c r="AE457" s="293">
        <f>IF(ISBLANK(T457),AE456,IF(COUNTIF(T$2:T457,T457)&gt;1,AE456,1+MAX(AE456,0)))</f>
        <v>14</v>
      </c>
      <c r="AI457" s="42" t="str">
        <f t="shared" si="121"/>
        <v/>
      </c>
      <c r="AJ457">
        <f>SUM(AG$2:AG457)</f>
        <v>3</v>
      </c>
      <c r="AK457">
        <f>COUNTA(AF$2:AF457)</f>
        <v>4</v>
      </c>
    </row>
    <row r="458" spans="1:37"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22"/>
        <v>8</v>
      </c>
      <c r="Q458" s="33" t="str">
        <f t="shared" si="123"/>
        <v/>
      </c>
      <c r="R458" s="33">
        <f t="shared" si="124"/>
        <v>7</v>
      </c>
      <c r="S458" s="33" t="str">
        <f t="shared" si="125"/>
        <v>111_7</v>
      </c>
      <c r="T458" s="35" t="str">
        <f t="shared" si="126"/>
        <v>111AM</v>
      </c>
      <c r="U458" s="35" t="str">
        <f t="shared" si="127"/>
        <v>111AMNS</v>
      </c>
      <c r="V458" s="301">
        <f t="shared" si="128"/>
        <v>25</v>
      </c>
      <c r="W458" s="293" t="str">
        <f t="shared" si="129"/>
        <v/>
      </c>
      <c r="X458" s="293" t="str">
        <f t="shared" si="130"/>
        <v/>
      </c>
      <c r="Y458" s="293" t="str">
        <f t="shared" si="131"/>
        <v/>
      </c>
      <c r="Z458" s="293" t="str">
        <f t="shared" si="132"/>
        <v/>
      </c>
      <c r="AA458" s="293">
        <f t="shared" si="118"/>
        <v>0</v>
      </c>
      <c r="AB458" s="293">
        <f t="shared" si="119"/>
        <v>0</v>
      </c>
      <c r="AC458" s="293">
        <f t="shared" si="120"/>
        <v>0</v>
      </c>
      <c r="AD458" s="293">
        <f t="shared" si="133"/>
        <v>0</v>
      </c>
      <c r="AE458" s="293">
        <f>IF(ISBLANK(T458),AE457,IF(COUNTIF(T$2:T458,T458)&gt;1,AE457,1+MAX(AE457,0)))</f>
        <v>14</v>
      </c>
      <c r="AI458" s="42" t="str">
        <f t="shared" si="121"/>
        <v/>
      </c>
      <c r="AJ458">
        <f>SUM(AG$2:AG458)</f>
        <v>3</v>
      </c>
      <c r="AK458">
        <f>COUNTA(AF$2:AF458)</f>
        <v>4</v>
      </c>
    </row>
    <row r="459" spans="1:37"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22"/>
        <v>8</v>
      </c>
      <c r="Q459" s="33" t="str">
        <f t="shared" si="123"/>
        <v/>
      </c>
      <c r="R459" s="33">
        <f t="shared" si="124"/>
        <v>7</v>
      </c>
      <c r="S459" s="33" t="str">
        <f t="shared" si="125"/>
        <v>111_7</v>
      </c>
      <c r="T459" s="35" t="str">
        <f t="shared" si="126"/>
        <v>111AM</v>
      </c>
      <c r="U459" s="35" t="str">
        <f t="shared" si="127"/>
        <v>111AMNS</v>
      </c>
      <c r="V459" s="301">
        <f t="shared" si="128"/>
        <v>26</v>
      </c>
      <c r="W459" s="293" t="str">
        <f t="shared" si="129"/>
        <v/>
      </c>
      <c r="X459" s="293" t="str">
        <f t="shared" si="130"/>
        <v/>
      </c>
      <c r="Y459" s="293" t="str">
        <f t="shared" si="131"/>
        <v/>
      </c>
      <c r="Z459" s="293" t="str">
        <f t="shared" si="132"/>
        <v/>
      </c>
      <c r="AA459" s="293">
        <f t="shared" si="118"/>
        <v>0</v>
      </c>
      <c r="AB459" s="293">
        <f t="shared" si="119"/>
        <v>0</v>
      </c>
      <c r="AC459" s="293">
        <f t="shared" si="120"/>
        <v>0</v>
      </c>
      <c r="AD459" s="293">
        <f t="shared" si="133"/>
        <v>0</v>
      </c>
      <c r="AE459" s="293">
        <f>IF(ISBLANK(T459),AE458,IF(COUNTIF(T$2:T459,T459)&gt;1,AE458,1+MAX(AE458,0)))</f>
        <v>14</v>
      </c>
      <c r="AI459" s="42" t="str">
        <f t="shared" si="121"/>
        <v/>
      </c>
      <c r="AJ459">
        <f>SUM(AG$2:AG459)</f>
        <v>3</v>
      </c>
      <c r="AK459">
        <f>COUNTA(AF$2:AF459)</f>
        <v>4</v>
      </c>
    </row>
    <row r="460" spans="1:37"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22"/>
        <v>8</v>
      </c>
      <c r="Q460" s="33" t="str">
        <f t="shared" si="123"/>
        <v/>
      </c>
      <c r="R460" s="33">
        <f t="shared" si="124"/>
        <v>7</v>
      </c>
      <c r="S460" s="33" t="str">
        <f t="shared" si="125"/>
        <v>111_7</v>
      </c>
      <c r="T460" s="35" t="str">
        <f t="shared" si="126"/>
        <v>111AM</v>
      </c>
      <c r="U460" s="35" t="str">
        <f t="shared" si="127"/>
        <v>111AMEW</v>
      </c>
      <c r="V460" s="301">
        <f t="shared" si="128"/>
        <v>27</v>
      </c>
      <c r="W460" s="293" t="str">
        <f t="shared" si="129"/>
        <v/>
      </c>
      <c r="X460" s="293" t="str">
        <f t="shared" si="130"/>
        <v/>
      </c>
      <c r="Y460" s="293" t="str">
        <f t="shared" si="131"/>
        <v/>
      </c>
      <c r="Z460" s="293" t="str">
        <f t="shared" si="132"/>
        <v/>
      </c>
      <c r="AA460" s="293">
        <f t="shared" si="118"/>
        <v>1</v>
      </c>
      <c r="AB460" s="293">
        <f t="shared" si="119"/>
        <v>0</v>
      </c>
      <c r="AC460" s="293">
        <f t="shared" si="120"/>
        <v>2</v>
      </c>
      <c r="AD460" s="293">
        <f t="shared" si="133"/>
        <v>1</v>
      </c>
      <c r="AE460" s="293">
        <f>IF(ISBLANK(T460),AE459,IF(COUNTIF(T$2:T460,T460)&gt;1,AE459,1+MAX(AE459,0)))</f>
        <v>14</v>
      </c>
      <c r="AI460" s="42" t="str">
        <f t="shared" si="121"/>
        <v/>
      </c>
      <c r="AJ460">
        <f>SUM(AG$2:AG460)</f>
        <v>3</v>
      </c>
      <c r="AK460">
        <f>COUNTA(AF$2:AF460)</f>
        <v>4</v>
      </c>
    </row>
    <row r="461" spans="1:37"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22"/>
        <v>8</v>
      </c>
      <c r="Q461" s="33" t="str">
        <f t="shared" si="123"/>
        <v/>
      </c>
      <c r="R461" s="33">
        <f t="shared" si="124"/>
        <v>7</v>
      </c>
      <c r="S461" s="33" t="str">
        <f t="shared" si="125"/>
        <v>111_7</v>
      </c>
      <c r="T461" s="35" t="str">
        <f t="shared" si="126"/>
        <v>111AM</v>
      </c>
      <c r="U461" s="35" t="str">
        <f t="shared" si="127"/>
        <v>111AMEW</v>
      </c>
      <c r="V461" s="301">
        <f t="shared" si="128"/>
        <v>28</v>
      </c>
      <c r="W461" s="293" t="str">
        <f t="shared" si="129"/>
        <v/>
      </c>
      <c r="X461" s="293" t="str">
        <f t="shared" si="130"/>
        <v/>
      </c>
      <c r="Y461" s="293" t="str">
        <f t="shared" si="131"/>
        <v/>
      </c>
      <c r="Z461" s="293" t="str">
        <f t="shared" si="132"/>
        <v/>
      </c>
      <c r="AA461" s="293">
        <f t="shared" si="118"/>
        <v>0</v>
      </c>
      <c r="AB461" s="293">
        <f t="shared" si="119"/>
        <v>0</v>
      </c>
      <c r="AC461" s="293">
        <f t="shared" si="120"/>
        <v>3</v>
      </c>
      <c r="AD461" s="293">
        <f t="shared" si="133"/>
        <v>1</v>
      </c>
      <c r="AE461" s="293">
        <f>IF(ISBLANK(T461),AE460,IF(COUNTIF(T$2:T461,T461)&gt;1,AE460,1+MAX(AE460,0)))</f>
        <v>14</v>
      </c>
      <c r="AI461" s="42" t="str">
        <f t="shared" si="121"/>
        <v/>
      </c>
      <c r="AJ461">
        <f>SUM(AG$2:AG461)</f>
        <v>3</v>
      </c>
      <c r="AK461">
        <f>COUNTA(AF$2:AF461)</f>
        <v>4</v>
      </c>
    </row>
    <row r="462" spans="1:37"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22"/>
        <v>8</v>
      </c>
      <c r="Q462" s="33" t="str">
        <f t="shared" si="123"/>
        <v/>
      </c>
      <c r="R462" s="33">
        <f t="shared" si="124"/>
        <v>8</v>
      </c>
      <c r="S462" s="33" t="str">
        <f t="shared" si="125"/>
        <v>111_8</v>
      </c>
      <c r="T462" s="35" t="str">
        <f t="shared" si="126"/>
        <v>111AM</v>
      </c>
      <c r="U462" s="35" t="str">
        <f t="shared" si="127"/>
        <v>111AMNS</v>
      </c>
      <c r="V462" s="301">
        <f t="shared" si="128"/>
        <v>29</v>
      </c>
      <c r="W462" s="293" t="str">
        <f t="shared" si="129"/>
        <v/>
      </c>
      <c r="X462" s="293" t="str">
        <f t="shared" si="130"/>
        <v/>
      </c>
      <c r="Y462" s="293" t="str">
        <f t="shared" si="131"/>
        <v/>
      </c>
      <c r="Z462" s="293" t="str">
        <f t="shared" si="132"/>
        <v/>
      </c>
      <c r="AA462" s="293">
        <f t="shared" si="118"/>
        <v>0</v>
      </c>
      <c r="AB462" s="293">
        <f t="shared" si="119"/>
        <v>0</v>
      </c>
      <c r="AC462" s="293">
        <f t="shared" si="120"/>
        <v>0</v>
      </c>
      <c r="AD462" s="293">
        <f t="shared" si="133"/>
        <v>0</v>
      </c>
      <c r="AE462" s="293">
        <f>IF(ISBLANK(T462),AE461,IF(COUNTIF(T$2:T462,T462)&gt;1,AE461,1+MAX(AE461,0)))</f>
        <v>14</v>
      </c>
      <c r="AI462" s="42" t="str">
        <f t="shared" si="121"/>
        <v/>
      </c>
      <c r="AJ462">
        <f>SUM(AG$2:AG462)</f>
        <v>3</v>
      </c>
      <c r="AK462">
        <f>COUNTA(AF$2:AF462)</f>
        <v>4</v>
      </c>
    </row>
    <row r="463" spans="1:37"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22"/>
        <v>8</v>
      </c>
      <c r="Q463" s="33" t="str">
        <f t="shared" si="123"/>
        <v/>
      </c>
      <c r="R463" s="33">
        <f t="shared" si="124"/>
        <v>8</v>
      </c>
      <c r="S463" s="33" t="str">
        <f t="shared" si="125"/>
        <v>111_8</v>
      </c>
      <c r="T463" s="35" t="str">
        <f t="shared" si="126"/>
        <v>111AM</v>
      </c>
      <c r="U463" s="35" t="str">
        <f t="shared" si="127"/>
        <v>111AMNS</v>
      </c>
      <c r="V463" s="301">
        <f t="shared" si="128"/>
        <v>30</v>
      </c>
      <c r="W463" s="293" t="str">
        <f t="shared" si="129"/>
        <v/>
      </c>
      <c r="X463" s="293" t="str">
        <f t="shared" si="130"/>
        <v/>
      </c>
      <c r="Y463" s="293" t="str">
        <f t="shared" si="131"/>
        <v/>
      </c>
      <c r="Z463" s="293" t="str">
        <f t="shared" si="132"/>
        <v/>
      </c>
      <c r="AA463" s="293">
        <f t="shared" si="118"/>
        <v>0</v>
      </c>
      <c r="AB463" s="293">
        <f t="shared" si="119"/>
        <v>0</v>
      </c>
      <c r="AC463" s="293">
        <f t="shared" si="120"/>
        <v>0</v>
      </c>
      <c r="AD463" s="293">
        <f t="shared" si="133"/>
        <v>0</v>
      </c>
      <c r="AE463" s="293">
        <f>IF(ISBLANK(T463),AE462,IF(COUNTIF(T$2:T463,T463)&gt;1,AE462,1+MAX(AE462,0)))</f>
        <v>14</v>
      </c>
      <c r="AI463" s="42" t="str">
        <f t="shared" si="121"/>
        <v/>
      </c>
      <c r="AJ463">
        <f>SUM(AG$2:AG463)</f>
        <v>3</v>
      </c>
      <c r="AK463">
        <f>COUNTA(AF$2:AF463)</f>
        <v>4</v>
      </c>
    </row>
    <row r="464" spans="1:37"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22"/>
        <v>8</v>
      </c>
      <c r="Q464" s="33" t="str">
        <f t="shared" si="123"/>
        <v/>
      </c>
      <c r="R464" s="33">
        <f t="shared" si="124"/>
        <v>8</v>
      </c>
      <c r="S464" s="33" t="str">
        <f t="shared" si="125"/>
        <v>111_8</v>
      </c>
      <c r="T464" s="35" t="str">
        <f t="shared" si="126"/>
        <v>111AM</v>
      </c>
      <c r="U464" s="35" t="str">
        <f t="shared" si="127"/>
        <v>111AMEW</v>
      </c>
      <c r="V464" s="301">
        <f t="shared" si="128"/>
        <v>31</v>
      </c>
      <c r="W464" s="293" t="str">
        <f t="shared" si="129"/>
        <v/>
      </c>
      <c r="X464" s="293" t="str">
        <f t="shared" si="130"/>
        <v/>
      </c>
      <c r="Y464" s="293" t="str">
        <f t="shared" si="131"/>
        <v/>
      </c>
      <c r="Z464" s="293" t="str">
        <f t="shared" si="132"/>
        <v/>
      </c>
      <c r="AA464" s="293">
        <f t="shared" si="118"/>
        <v>1</v>
      </c>
      <c r="AB464" s="293">
        <f t="shared" si="119"/>
        <v>0</v>
      </c>
      <c r="AC464" s="293">
        <f t="shared" si="120"/>
        <v>2</v>
      </c>
      <c r="AD464" s="293">
        <f t="shared" si="133"/>
        <v>1</v>
      </c>
      <c r="AE464" s="293">
        <f>IF(ISBLANK(T464),AE463,IF(COUNTIF(T$2:T464,T464)&gt;1,AE463,1+MAX(AE463,0)))</f>
        <v>14</v>
      </c>
      <c r="AI464" s="42" t="str">
        <f t="shared" si="121"/>
        <v/>
      </c>
      <c r="AJ464">
        <f>SUM(AG$2:AG464)</f>
        <v>3</v>
      </c>
      <c r="AK464">
        <f>COUNTA(AF$2:AF464)</f>
        <v>4</v>
      </c>
    </row>
    <row r="465" spans="1:37"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22"/>
        <v>8</v>
      </c>
      <c r="Q465" s="33" t="str">
        <f t="shared" si="123"/>
        <v/>
      </c>
      <c r="R465" s="33">
        <f t="shared" si="124"/>
        <v>8</v>
      </c>
      <c r="S465" s="33" t="str">
        <f t="shared" si="125"/>
        <v>111_8</v>
      </c>
      <c r="T465" s="35" t="str">
        <f t="shared" si="126"/>
        <v>111AM</v>
      </c>
      <c r="U465" s="35" t="str">
        <f t="shared" si="127"/>
        <v>111AMEW</v>
      </c>
      <c r="V465" s="301">
        <f t="shared" si="128"/>
        <v>32</v>
      </c>
      <c r="W465" s="293" t="str">
        <f t="shared" si="129"/>
        <v/>
      </c>
      <c r="X465" s="293" t="str">
        <f t="shared" si="130"/>
        <v/>
      </c>
      <c r="Y465" s="293" t="str">
        <f t="shared" si="131"/>
        <v/>
      </c>
      <c r="Z465" s="293" t="str">
        <f t="shared" si="132"/>
        <v/>
      </c>
      <c r="AA465" s="293">
        <f t="shared" si="118"/>
        <v>0</v>
      </c>
      <c r="AB465" s="293">
        <f t="shared" si="119"/>
        <v>0</v>
      </c>
      <c r="AC465" s="293">
        <f t="shared" si="120"/>
        <v>3</v>
      </c>
      <c r="AD465" s="293">
        <f t="shared" si="133"/>
        <v>1</v>
      </c>
      <c r="AE465" s="293">
        <f>IF(ISBLANK(T465),AE464,IF(COUNTIF(T$2:T465,T465)&gt;1,AE464,1+MAX(AE464,0)))</f>
        <v>14</v>
      </c>
      <c r="AI465" s="42" t="str">
        <f t="shared" si="121"/>
        <v/>
      </c>
      <c r="AJ465">
        <f>SUM(AG$2:AG465)</f>
        <v>3</v>
      </c>
      <c r="AK465">
        <f>COUNTA(AF$2:AF465)</f>
        <v>4</v>
      </c>
    </row>
    <row r="466" spans="1:37"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22"/>
        <v>8</v>
      </c>
      <c r="Q466" s="33" t="str">
        <f t="shared" si="123"/>
        <v/>
      </c>
      <c r="R466" s="33">
        <f t="shared" si="124"/>
        <v>1</v>
      </c>
      <c r="S466" s="33" t="str">
        <f t="shared" si="125"/>
        <v>111_1</v>
      </c>
      <c r="T466" s="35" t="str">
        <f t="shared" si="126"/>
        <v>111AM</v>
      </c>
      <c r="U466" s="35" t="str">
        <f t="shared" si="127"/>
        <v>111AMNS</v>
      </c>
      <c r="V466" s="301">
        <f t="shared" si="128"/>
        <v>1</v>
      </c>
      <c r="W466" s="293" t="str">
        <f t="shared" si="129"/>
        <v/>
      </c>
      <c r="X466" s="293" t="str">
        <f t="shared" si="130"/>
        <v/>
      </c>
      <c r="Y466" s="293" t="str">
        <f t="shared" si="131"/>
        <v/>
      </c>
      <c r="Z466" s="293" t="str">
        <f t="shared" si="132"/>
        <v/>
      </c>
      <c r="AA466" s="293">
        <f t="shared" si="118"/>
        <v>0</v>
      </c>
      <c r="AB466" s="293">
        <f t="shared" si="119"/>
        <v>0</v>
      </c>
      <c r="AC466" s="293">
        <f t="shared" si="120"/>
        <v>0</v>
      </c>
      <c r="AD466" s="293">
        <f t="shared" si="133"/>
        <v>0</v>
      </c>
      <c r="AE466" s="293">
        <f>IF(ISBLANK(T466),AE465,IF(COUNTIF(T$2:T466,T466)&gt;1,AE465,1+MAX(AE465,0)))</f>
        <v>14</v>
      </c>
      <c r="AI466" s="42" t="str">
        <f t="shared" si="121"/>
        <v/>
      </c>
      <c r="AJ466">
        <f>SUM(AG$2:AG466)</f>
        <v>3</v>
      </c>
      <c r="AK466">
        <f>COUNTA(AF$2:AF466)</f>
        <v>4</v>
      </c>
    </row>
    <row r="467" spans="1:37"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22"/>
        <v>8</v>
      </c>
      <c r="Q467" s="33" t="str">
        <f t="shared" si="123"/>
        <v/>
      </c>
      <c r="R467" s="33">
        <f t="shared" si="124"/>
        <v>1</v>
      </c>
      <c r="S467" s="33" t="str">
        <f t="shared" si="125"/>
        <v>111_1</v>
      </c>
      <c r="T467" s="35" t="str">
        <f t="shared" si="126"/>
        <v>111AM</v>
      </c>
      <c r="U467" s="35" t="str">
        <f t="shared" si="127"/>
        <v>111AMNS</v>
      </c>
      <c r="V467" s="301">
        <f t="shared" si="128"/>
        <v>2</v>
      </c>
      <c r="W467" s="293" t="str">
        <f t="shared" si="129"/>
        <v/>
      </c>
      <c r="X467" s="293" t="str">
        <f t="shared" si="130"/>
        <v/>
      </c>
      <c r="Y467" s="293" t="str">
        <f t="shared" si="131"/>
        <v/>
      </c>
      <c r="Z467" s="293" t="str">
        <f t="shared" si="132"/>
        <v/>
      </c>
      <c r="AA467" s="293">
        <f t="shared" si="118"/>
        <v>0</v>
      </c>
      <c r="AB467" s="293">
        <f t="shared" si="119"/>
        <v>0</v>
      </c>
      <c r="AC467" s="293">
        <f t="shared" si="120"/>
        <v>0</v>
      </c>
      <c r="AD467" s="293">
        <f t="shared" si="133"/>
        <v>0</v>
      </c>
      <c r="AE467" s="293">
        <f>IF(ISBLANK(T467),AE466,IF(COUNTIF(T$2:T467,T467)&gt;1,AE466,1+MAX(AE466,0)))</f>
        <v>14</v>
      </c>
      <c r="AI467" s="42" t="str">
        <f t="shared" si="121"/>
        <v/>
      </c>
      <c r="AJ467">
        <f>SUM(AG$2:AG467)</f>
        <v>3</v>
      </c>
      <c r="AK467">
        <f>COUNTA(AF$2:AF467)</f>
        <v>4</v>
      </c>
    </row>
    <row r="468" spans="1:37"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22"/>
        <v>8</v>
      </c>
      <c r="Q468" s="33" t="str">
        <f t="shared" si="123"/>
        <v/>
      </c>
      <c r="R468" s="33">
        <f t="shared" si="124"/>
        <v>1</v>
      </c>
      <c r="S468" s="33" t="str">
        <f t="shared" si="125"/>
        <v>111_1</v>
      </c>
      <c r="T468" s="35" t="str">
        <f t="shared" si="126"/>
        <v>111AM</v>
      </c>
      <c r="U468" s="35" t="str">
        <f t="shared" si="127"/>
        <v>111AMEW</v>
      </c>
      <c r="V468" s="301">
        <f t="shared" si="128"/>
        <v>3</v>
      </c>
      <c r="W468" s="293" t="str">
        <f t="shared" si="129"/>
        <v/>
      </c>
      <c r="X468" s="293" t="str">
        <f t="shared" si="130"/>
        <v/>
      </c>
      <c r="Y468" s="293" t="str">
        <f t="shared" si="131"/>
        <v/>
      </c>
      <c r="Z468" s="293" t="str">
        <f t="shared" si="132"/>
        <v/>
      </c>
      <c r="AA468" s="293">
        <f t="shared" si="118"/>
        <v>1</v>
      </c>
      <c r="AB468" s="293">
        <f t="shared" si="119"/>
        <v>0</v>
      </c>
      <c r="AC468" s="293">
        <f t="shared" si="120"/>
        <v>2</v>
      </c>
      <c r="AD468" s="293">
        <f t="shared" si="133"/>
        <v>1</v>
      </c>
      <c r="AE468" s="293">
        <f>IF(ISBLANK(T468),AE467,IF(COUNTIF(T$2:T468,T468)&gt;1,AE467,1+MAX(AE467,0)))</f>
        <v>14</v>
      </c>
      <c r="AI468" s="42" t="str">
        <f t="shared" si="121"/>
        <v/>
      </c>
      <c r="AJ468">
        <f>SUM(AG$2:AG468)</f>
        <v>3</v>
      </c>
      <c r="AK468">
        <f>COUNTA(AF$2:AF468)</f>
        <v>4</v>
      </c>
    </row>
    <row r="469" spans="1:37"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22"/>
        <v>8</v>
      </c>
      <c r="Q469" s="33" t="str">
        <f t="shared" si="123"/>
        <v/>
      </c>
      <c r="R469" s="33">
        <f t="shared" si="124"/>
        <v>1</v>
      </c>
      <c r="S469" s="33" t="str">
        <f t="shared" si="125"/>
        <v>111_1</v>
      </c>
      <c r="T469" s="35" t="str">
        <f t="shared" si="126"/>
        <v>111AM</v>
      </c>
      <c r="U469" s="35" t="str">
        <f t="shared" si="127"/>
        <v>111AMEW</v>
      </c>
      <c r="V469" s="301">
        <f t="shared" si="128"/>
        <v>4</v>
      </c>
      <c r="W469" s="293" t="str">
        <f t="shared" si="129"/>
        <v/>
      </c>
      <c r="X469" s="293" t="str">
        <f t="shared" si="130"/>
        <v/>
      </c>
      <c r="Y469" s="293" t="str">
        <f t="shared" si="131"/>
        <v/>
      </c>
      <c r="Z469" s="293" t="str">
        <f t="shared" si="132"/>
        <v/>
      </c>
      <c r="AA469" s="293">
        <f t="shared" si="118"/>
        <v>0</v>
      </c>
      <c r="AB469" s="293">
        <f t="shared" si="119"/>
        <v>0</v>
      </c>
      <c r="AC469" s="293">
        <f t="shared" si="120"/>
        <v>3</v>
      </c>
      <c r="AD469" s="293">
        <f t="shared" si="133"/>
        <v>1</v>
      </c>
      <c r="AE469" s="293">
        <f>IF(ISBLANK(T469),AE468,IF(COUNTIF(T$2:T469,T469)&gt;1,AE468,1+MAX(AE468,0)))</f>
        <v>14</v>
      </c>
      <c r="AI469" s="42" t="str">
        <f t="shared" si="121"/>
        <v/>
      </c>
      <c r="AJ469">
        <f>SUM(AG$2:AG469)</f>
        <v>3</v>
      </c>
      <c r="AK469">
        <f>COUNTA(AF$2:AF469)</f>
        <v>4</v>
      </c>
    </row>
    <row r="470" spans="1:37"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22"/>
        <v>8</v>
      </c>
      <c r="Q470" s="33" t="str">
        <f t="shared" si="123"/>
        <v/>
      </c>
      <c r="R470" s="33">
        <f t="shared" si="124"/>
        <v>2</v>
      </c>
      <c r="S470" s="33" t="str">
        <f t="shared" si="125"/>
        <v>111_2</v>
      </c>
      <c r="T470" s="35" t="str">
        <f t="shared" si="126"/>
        <v>111AM</v>
      </c>
      <c r="U470" s="35" t="str">
        <f t="shared" si="127"/>
        <v>111AMNS</v>
      </c>
      <c r="V470" s="301">
        <f t="shared" si="128"/>
        <v>5</v>
      </c>
      <c r="W470" s="293" t="str">
        <f t="shared" si="129"/>
        <v/>
      </c>
      <c r="X470" s="293" t="str">
        <f t="shared" si="130"/>
        <v/>
      </c>
      <c r="Y470" s="293" t="str">
        <f t="shared" si="131"/>
        <v/>
      </c>
      <c r="Z470" s="293" t="str">
        <f t="shared" si="132"/>
        <v/>
      </c>
      <c r="AA470" s="293">
        <f t="shared" si="118"/>
        <v>0</v>
      </c>
      <c r="AB470" s="293">
        <f t="shared" si="119"/>
        <v>0</v>
      </c>
      <c r="AC470" s="293">
        <f t="shared" si="120"/>
        <v>0</v>
      </c>
      <c r="AD470" s="293">
        <f t="shared" si="133"/>
        <v>0</v>
      </c>
      <c r="AE470" s="293">
        <f>IF(ISBLANK(T470),AE469,IF(COUNTIF(T$2:T470,T470)&gt;1,AE469,1+MAX(AE469,0)))</f>
        <v>14</v>
      </c>
      <c r="AI470" s="42" t="str">
        <f t="shared" si="121"/>
        <v/>
      </c>
      <c r="AJ470">
        <f>SUM(AG$2:AG470)</f>
        <v>3</v>
      </c>
      <c r="AK470">
        <f>COUNTA(AF$2:AF470)</f>
        <v>4</v>
      </c>
    </row>
    <row r="471" spans="1:37"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22"/>
        <v>8</v>
      </c>
      <c r="Q471" s="33" t="str">
        <f t="shared" si="123"/>
        <v/>
      </c>
      <c r="R471" s="33">
        <f t="shared" si="124"/>
        <v>2</v>
      </c>
      <c r="S471" s="33" t="str">
        <f t="shared" si="125"/>
        <v>111_2</v>
      </c>
      <c r="T471" s="35" t="str">
        <f t="shared" si="126"/>
        <v>111AM</v>
      </c>
      <c r="U471" s="35" t="str">
        <f t="shared" si="127"/>
        <v>111AMNS</v>
      </c>
      <c r="V471" s="301">
        <f t="shared" si="128"/>
        <v>6</v>
      </c>
      <c r="W471" s="293" t="str">
        <f t="shared" si="129"/>
        <v/>
      </c>
      <c r="X471" s="293" t="str">
        <f t="shared" si="130"/>
        <v/>
      </c>
      <c r="Y471" s="293" t="str">
        <f t="shared" si="131"/>
        <v/>
      </c>
      <c r="Z471" s="293" t="str">
        <f t="shared" si="132"/>
        <v/>
      </c>
      <c r="AA471" s="293">
        <f t="shared" si="118"/>
        <v>0</v>
      </c>
      <c r="AB471" s="293">
        <f t="shared" si="119"/>
        <v>0</v>
      </c>
      <c r="AC471" s="293">
        <f t="shared" si="120"/>
        <v>0</v>
      </c>
      <c r="AD471" s="293">
        <f t="shared" si="133"/>
        <v>0</v>
      </c>
      <c r="AE471" s="293">
        <f>IF(ISBLANK(T471),AE470,IF(COUNTIF(T$2:T471,T471)&gt;1,AE470,1+MAX(AE470,0)))</f>
        <v>14</v>
      </c>
      <c r="AI471" s="42" t="str">
        <f t="shared" si="121"/>
        <v/>
      </c>
      <c r="AJ471">
        <f>SUM(AG$2:AG471)</f>
        <v>3</v>
      </c>
      <c r="AK471">
        <f>COUNTA(AF$2:AF471)</f>
        <v>4</v>
      </c>
    </row>
    <row r="472" spans="1:37"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22"/>
        <v>8</v>
      </c>
      <c r="Q472" s="33" t="str">
        <f t="shared" si="123"/>
        <v/>
      </c>
      <c r="R472" s="33">
        <f t="shared" si="124"/>
        <v>2</v>
      </c>
      <c r="S472" s="33" t="str">
        <f t="shared" si="125"/>
        <v>111_2</v>
      </c>
      <c r="T472" s="35" t="str">
        <f t="shared" si="126"/>
        <v>111AM</v>
      </c>
      <c r="U472" s="35" t="str">
        <f t="shared" si="127"/>
        <v>111AMEW</v>
      </c>
      <c r="V472" s="301">
        <f t="shared" si="128"/>
        <v>7</v>
      </c>
      <c r="W472" s="293" t="str">
        <f t="shared" si="129"/>
        <v/>
      </c>
      <c r="X472" s="293" t="str">
        <f t="shared" si="130"/>
        <v/>
      </c>
      <c r="Y472" s="293" t="str">
        <f t="shared" si="131"/>
        <v/>
      </c>
      <c r="Z472" s="293" t="str">
        <f t="shared" si="132"/>
        <v/>
      </c>
      <c r="AA472" s="293">
        <f t="shared" si="118"/>
        <v>1</v>
      </c>
      <c r="AB472" s="293">
        <f t="shared" si="119"/>
        <v>0</v>
      </c>
      <c r="AC472" s="293">
        <f t="shared" si="120"/>
        <v>2</v>
      </c>
      <c r="AD472" s="293">
        <f t="shared" si="133"/>
        <v>1</v>
      </c>
      <c r="AE472" s="293">
        <f>IF(ISBLANK(T472),AE471,IF(COUNTIF(T$2:T472,T472)&gt;1,AE471,1+MAX(AE471,0)))</f>
        <v>14</v>
      </c>
      <c r="AI472" s="42" t="str">
        <f t="shared" si="121"/>
        <v/>
      </c>
      <c r="AJ472">
        <f>SUM(AG$2:AG472)</f>
        <v>3</v>
      </c>
      <c r="AK472">
        <f>COUNTA(AF$2:AF472)</f>
        <v>4</v>
      </c>
    </row>
    <row r="473" spans="1:37"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22"/>
        <v>8</v>
      </c>
      <c r="Q473" s="33" t="str">
        <f t="shared" si="123"/>
        <v/>
      </c>
      <c r="R473" s="33">
        <f t="shared" si="124"/>
        <v>2</v>
      </c>
      <c r="S473" s="33" t="str">
        <f t="shared" si="125"/>
        <v>111_2</v>
      </c>
      <c r="T473" s="35" t="str">
        <f t="shared" si="126"/>
        <v>111AM</v>
      </c>
      <c r="U473" s="35" t="str">
        <f t="shared" si="127"/>
        <v>111AMEW</v>
      </c>
      <c r="V473" s="301">
        <f t="shared" si="128"/>
        <v>8</v>
      </c>
      <c r="W473" s="293" t="str">
        <f t="shared" si="129"/>
        <v/>
      </c>
      <c r="X473" s="293" t="str">
        <f t="shared" si="130"/>
        <v/>
      </c>
      <c r="Y473" s="293" t="str">
        <f t="shared" si="131"/>
        <v/>
      </c>
      <c r="Z473" s="293" t="str">
        <f t="shared" si="132"/>
        <v/>
      </c>
      <c r="AA473" s="293">
        <f t="shared" si="118"/>
        <v>0</v>
      </c>
      <c r="AB473" s="293">
        <f t="shared" si="119"/>
        <v>0</v>
      </c>
      <c r="AC473" s="293">
        <f t="shared" si="120"/>
        <v>3</v>
      </c>
      <c r="AD473" s="293">
        <f t="shared" si="133"/>
        <v>1</v>
      </c>
      <c r="AE473" s="293">
        <f>IF(ISBLANK(T473),AE472,IF(COUNTIF(T$2:T473,T473)&gt;1,AE472,1+MAX(AE472,0)))</f>
        <v>14</v>
      </c>
      <c r="AI473" s="42" t="str">
        <f t="shared" si="121"/>
        <v/>
      </c>
      <c r="AJ473">
        <f>SUM(AG$2:AG473)</f>
        <v>3</v>
      </c>
      <c r="AK473">
        <f>COUNTA(AF$2:AF473)</f>
        <v>4</v>
      </c>
    </row>
    <row r="474" spans="1:37"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22"/>
        <v>8</v>
      </c>
      <c r="Q474" s="33" t="str">
        <f t="shared" si="123"/>
        <v/>
      </c>
      <c r="R474" s="33">
        <f t="shared" si="124"/>
        <v>3</v>
      </c>
      <c r="S474" s="33" t="str">
        <f t="shared" si="125"/>
        <v>111_3</v>
      </c>
      <c r="T474" s="35" t="str">
        <f t="shared" si="126"/>
        <v>111AM</v>
      </c>
      <c r="U474" s="35" t="str">
        <f t="shared" si="127"/>
        <v>111AMNS</v>
      </c>
      <c r="V474" s="301">
        <f t="shared" si="128"/>
        <v>9</v>
      </c>
      <c r="W474" s="293" t="str">
        <f t="shared" si="129"/>
        <v/>
      </c>
      <c r="X474" s="293" t="str">
        <f t="shared" si="130"/>
        <v/>
      </c>
      <c r="Y474" s="293" t="str">
        <f t="shared" si="131"/>
        <v/>
      </c>
      <c r="Z474" s="293" t="str">
        <f t="shared" si="132"/>
        <v/>
      </c>
      <c r="AA474" s="293">
        <f t="shared" si="118"/>
        <v>0</v>
      </c>
      <c r="AB474" s="293">
        <f t="shared" si="119"/>
        <v>0</v>
      </c>
      <c r="AC474" s="293">
        <f t="shared" si="120"/>
        <v>0</v>
      </c>
      <c r="AD474" s="293">
        <f t="shared" si="133"/>
        <v>0</v>
      </c>
      <c r="AE474" s="293">
        <f>IF(ISBLANK(T474),AE473,IF(COUNTIF(T$2:T474,T474)&gt;1,AE473,1+MAX(AE473,0)))</f>
        <v>14</v>
      </c>
      <c r="AI474" s="42" t="str">
        <f t="shared" si="121"/>
        <v/>
      </c>
      <c r="AJ474">
        <f>SUM(AG$2:AG474)</f>
        <v>3</v>
      </c>
      <c r="AK474">
        <f>COUNTA(AF$2:AF474)</f>
        <v>4</v>
      </c>
    </row>
    <row r="475" spans="1:37"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22"/>
        <v>8</v>
      </c>
      <c r="Q475" s="33" t="str">
        <f t="shared" si="123"/>
        <v/>
      </c>
      <c r="R475" s="33">
        <f t="shared" si="124"/>
        <v>3</v>
      </c>
      <c r="S475" s="33" t="str">
        <f t="shared" si="125"/>
        <v>111_3</v>
      </c>
      <c r="T475" s="35" t="str">
        <f t="shared" si="126"/>
        <v>111AM</v>
      </c>
      <c r="U475" s="35" t="str">
        <f t="shared" si="127"/>
        <v>111AMNS</v>
      </c>
      <c r="V475" s="301">
        <f t="shared" si="128"/>
        <v>10</v>
      </c>
      <c r="W475" s="293" t="str">
        <f t="shared" si="129"/>
        <v/>
      </c>
      <c r="X475" s="293" t="str">
        <f t="shared" si="130"/>
        <v/>
      </c>
      <c r="Y475" s="293" t="str">
        <f t="shared" si="131"/>
        <v/>
      </c>
      <c r="Z475" s="293" t="str">
        <f t="shared" si="132"/>
        <v/>
      </c>
      <c r="AA475" s="293">
        <f t="shared" si="118"/>
        <v>0</v>
      </c>
      <c r="AB475" s="293">
        <f t="shared" si="119"/>
        <v>0</v>
      </c>
      <c r="AC475" s="293">
        <f t="shared" si="120"/>
        <v>0</v>
      </c>
      <c r="AD475" s="293">
        <f t="shared" si="133"/>
        <v>0</v>
      </c>
      <c r="AE475" s="293">
        <f>IF(ISBLANK(T475),AE474,IF(COUNTIF(T$2:T475,T475)&gt;1,AE474,1+MAX(AE474,0)))</f>
        <v>14</v>
      </c>
      <c r="AI475" s="42" t="str">
        <f t="shared" si="121"/>
        <v/>
      </c>
      <c r="AJ475">
        <f>SUM(AG$2:AG475)</f>
        <v>3</v>
      </c>
      <c r="AK475">
        <f>COUNTA(AF$2:AF475)</f>
        <v>4</v>
      </c>
    </row>
    <row r="476" spans="1:37"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22"/>
        <v>8</v>
      </c>
      <c r="Q476" s="33" t="str">
        <f t="shared" si="123"/>
        <v/>
      </c>
      <c r="R476" s="33">
        <f t="shared" si="124"/>
        <v>3</v>
      </c>
      <c r="S476" s="33" t="str">
        <f t="shared" si="125"/>
        <v>111_3</v>
      </c>
      <c r="T476" s="35" t="str">
        <f t="shared" si="126"/>
        <v>111AM</v>
      </c>
      <c r="U476" s="35" t="str">
        <f t="shared" si="127"/>
        <v>111AMEW</v>
      </c>
      <c r="V476" s="301">
        <f t="shared" si="128"/>
        <v>11</v>
      </c>
      <c r="W476" s="293" t="str">
        <f t="shared" si="129"/>
        <v/>
      </c>
      <c r="X476" s="293" t="str">
        <f t="shared" si="130"/>
        <v/>
      </c>
      <c r="Y476" s="293" t="str">
        <f t="shared" si="131"/>
        <v/>
      </c>
      <c r="Z476" s="293" t="str">
        <f t="shared" si="132"/>
        <v/>
      </c>
      <c r="AA476" s="293">
        <f t="shared" si="118"/>
        <v>1</v>
      </c>
      <c r="AB476" s="293">
        <f t="shared" si="119"/>
        <v>0</v>
      </c>
      <c r="AC476" s="293">
        <f t="shared" si="120"/>
        <v>2</v>
      </c>
      <c r="AD476" s="293">
        <f t="shared" si="133"/>
        <v>1</v>
      </c>
      <c r="AE476" s="293">
        <f>IF(ISBLANK(T476),AE475,IF(COUNTIF(T$2:T476,T476)&gt;1,AE475,1+MAX(AE475,0)))</f>
        <v>14</v>
      </c>
      <c r="AI476" s="42" t="str">
        <f t="shared" si="121"/>
        <v/>
      </c>
      <c r="AJ476">
        <f>SUM(AG$2:AG476)</f>
        <v>3</v>
      </c>
      <c r="AK476">
        <f>COUNTA(AF$2:AF476)</f>
        <v>4</v>
      </c>
    </row>
    <row r="477" spans="1:37"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22"/>
        <v>8</v>
      </c>
      <c r="Q477" s="33" t="str">
        <f t="shared" si="123"/>
        <v/>
      </c>
      <c r="R477" s="33">
        <f t="shared" si="124"/>
        <v>3</v>
      </c>
      <c r="S477" s="33" t="str">
        <f t="shared" si="125"/>
        <v>111_3</v>
      </c>
      <c r="T477" s="35" t="str">
        <f t="shared" si="126"/>
        <v>111AM</v>
      </c>
      <c r="U477" s="35" t="str">
        <f t="shared" si="127"/>
        <v>111AMEW</v>
      </c>
      <c r="V477" s="301">
        <f t="shared" si="128"/>
        <v>12</v>
      </c>
      <c r="W477" s="293" t="str">
        <f t="shared" si="129"/>
        <v/>
      </c>
      <c r="X477" s="293" t="str">
        <f t="shared" si="130"/>
        <v/>
      </c>
      <c r="Y477" s="293" t="str">
        <f t="shared" si="131"/>
        <v/>
      </c>
      <c r="Z477" s="293" t="str">
        <f t="shared" si="132"/>
        <v/>
      </c>
      <c r="AA477" s="293">
        <f t="shared" si="118"/>
        <v>0</v>
      </c>
      <c r="AB477" s="293">
        <f t="shared" si="119"/>
        <v>0</v>
      </c>
      <c r="AC477" s="293">
        <f t="shared" si="120"/>
        <v>3</v>
      </c>
      <c r="AD477" s="293">
        <f t="shared" si="133"/>
        <v>1</v>
      </c>
      <c r="AE477" s="293">
        <f>IF(ISBLANK(T477),AE476,IF(COUNTIF(T$2:T477,T477)&gt;1,AE476,1+MAX(AE476,0)))</f>
        <v>14</v>
      </c>
      <c r="AI477" s="42" t="str">
        <f t="shared" si="121"/>
        <v/>
      </c>
      <c r="AJ477">
        <f>SUM(AG$2:AG477)</f>
        <v>3</v>
      </c>
      <c r="AK477">
        <f>COUNTA(AF$2:AF477)</f>
        <v>4</v>
      </c>
    </row>
    <row r="478" spans="1:37"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22"/>
        <v>8</v>
      </c>
      <c r="Q478" s="33" t="str">
        <f t="shared" si="123"/>
        <v/>
      </c>
      <c r="R478" s="33">
        <f t="shared" si="124"/>
        <v>4</v>
      </c>
      <c r="S478" s="33" t="str">
        <f t="shared" si="125"/>
        <v>111_4</v>
      </c>
      <c r="T478" s="35" t="str">
        <f t="shared" si="126"/>
        <v>111AM</v>
      </c>
      <c r="U478" s="35" t="str">
        <f t="shared" si="127"/>
        <v>111AMNS</v>
      </c>
      <c r="V478" s="301">
        <f t="shared" si="128"/>
        <v>13</v>
      </c>
      <c r="W478" s="293" t="str">
        <f t="shared" si="129"/>
        <v/>
      </c>
      <c r="X478" s="293" t="str">
        <f t="shared" si="130"/>
        <v/>
      </c>
      <c r="Y478" s="293" t="str">
        <f t="shared" si="131"/>
        <v/>
      </c>
      <c r="Z478" s="293" t="str">
        <f t="shared" si="132"/>
        <v/>
      </c>
      <c r="AA478" s="293">
        <f t="shared" si="118"/>
        <v>0</v>
      </c>
      <c r="AB478" s="293">
        <f t="shared" si="119"/>
        <v>0</v>
      </c>
      <c r="AC478" s="293">
        <f t="shared" si="120"/>
        <v>0</v>
      </c>
      <c r="AD478" s="293">
        <f t="shared" si="133"/>
        <v>0</v>
      </c>
      <c r="AE478" s="293">
        <f>IF(ISBLANK(T478),AE477,IF(COUNTIF(T$2:T478,T478)&gt;1,AE477,1+MAX(AE477,0)))</f>
        <v>14</v>
      </c>
      <c r="AI478" s="42" t="str">
        <f t="shared" si="121"/>
        <v/>
      </c>
      <c r="AJ478">
        <f>SUM(AG$2:AG478)</f>
        <v>3</v>
      </c>
      <c r="AK478">
        <f>COUNTA(AF$2:AF478)</f>
        <v>4</v>
      </c>
    </row>
    <row r="479" spans="1:37"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22"/>
        <v>8</v>
      </c>
      <c r="Q479" s="33" t="str">
        <f t="shared" si="123"/>
        <v/>
      </c>
      <c r="R479" s="33">
        <f t="shared" si="124"/>
        <v>4</v>
      </c>
      <c r="S479" s="33" t="str">
        <f t="shared" si="125"/>
        <v>111_4</v>
      </c>
      <c r="T479" s="35" t="str">
        <f t="shared" si="126"/>
        <v>111AM</v>
      </c>
      <c r="U479" s="35" t="str">
        <f t="shared" si="127"/>
        <v>111AMNS</v>
      </c>
      <c r="V479" s="301">
        <f t="shared" si="128"/>
        <v>14</v>
      </c>
      <c r="W479" s="293" t="str">
        <f t="shared" si="129"/>
        <v/>
      </c>
      <c r="X479" s="293" t="str">
        <f t="shared" si="130"/>
        <v/>
      </c>
      <c r="Y479" s="293" t="str">
        <f t="shared" si="131"/>
        <v/>
      </c>
      <c r="Z479" s="293" t="str">
        <f t="shared" si="132"/>
        <v/>
      </c>
      <c r="AA479" s="293">
        <f t="shared" si="118"/>
        <v>0</v>
      </c>
      <c r="AB479" s="293">
        <f t="shared" si="119"/>
        <v>0</v>
      </c>
      <c r="AC479" s="293">
        <f t="shared" si="120"/>
        <v>0</v>
      </c>
      <c r="AD479" s="293">
        <f t="shared" si="133"/>
        <v>0</v>
      </c>
      <c r="AE479" s="293">
        <f>IF(ISBLANK(T479),AE478,IF(COUNTIF(T$2:T479,T479)&gt;1,AE478,1+MAX(AE478,0)))</f>
        <v>14</v>
      </c>
      <c r="AI479" s="42" t="str">
        <f t="shared" si="121"/>
        <v/>
      </c>
      <c r="AJ479">
        <f>SUM(AG$2:AG479)</f>
        <v>3</v>
      </c>
      <c r="AK479">
        <f>COUNTA(AF$2:AF479)</f>
        <v>4</v>
      </c>
    </row>
    <row r="480" spans="1:37"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22"/>
        <v>8</v>
      </c>
      <c r="Q480" s="33" t="str">
        <f t="shared" si="123"/>
        <v/>
      </c>
      <c r="R480" s="33">
        <f t="shared" si="124"/>
        <v>4</v>
      </c>
      <c r="S480" s="33" t="str">
        <f t="shared" si="125"/>
        <v>111_4</v>
      </c>
      <c r="T480" s="35" t="str">
        <f t="shared" si="126"/>
        <v>111AM</v>
      </c>
      <c r="U480" s="35" t="str">
        <f t="shared" si="127"/>
        <v>111AMEW</v>
      </c>
      <c r="V480" s="301">
        <f t="shared" si="128"/>
        <v>15</v>
      </c>
      <c r="W480" s="293" t="str">
        <f t="shared" si="129"/>
        <v/>
      </c>
      <c r="X480" s="293" t="str">
        <f t="shared" si="130"/>
        <v/>
      </c>
      <c r="Y480" s="293" t="str">
        <f t="shared" si="131"/>
        <v/>
      </c>
      <c r="Z480" s="293" t="str">
        <f t="shared" si="132"/>
        <v/>
      </c>
      <c r="AA480" s="293">
        <f t="shared" si="118"/>
        <v>1</v>
      </c>
      <c r="AB480" s="293">
        <f t="shared" si="119"/>
        <v>0</v>
      </c>
      <c r="AC480" s="293">
        <f t="shared" si="120"/>
        <v>2</v>
      </c>
      <c r="AD480" s="293">
        <f t="shared" si="133"/>
        <v>1</v>
      </c>
      <c r="AE480" s="293">
        <f>IF(ISBLANK(T480),AE479,IF(COUNTIF(T$2:T480,T480)&gt;1,AE479,1+MAX(AE479,0)))</f>
        <v>14</v>
      </c>
      <c r="AI480" s="42" t="str">
        <f t="shared" si="121"/>
        <v/>
      </c>
      <c r="AJ480">
        <f>SUM(AG$2:AG480)</f>
        <v>3</v>
      </c>
      <c r="AK480">
        <f>COUNTA(AF$2:AF480)</f>
        <v>4</v>
      </c>
    </row>
    <row r="481" spans="1:37"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22"/>
        <v>8</v>
      </c>
      <c r="Q481" s="33" t="str">
        <f t="shared" si="123"/>
        <v/>
      </c>
      <c r="R481" s="33">
        <f t="shared" si="124"/>
        <v>4</v>
      </c>
      <c r="S481" s="33" t="str">
        <f t="shared" si="125"/>
        <v>111_4</v>
      </c>
      <c r="T481" s="35" t="str">
        <f t="shared" si="126"/>
        <v>111AM</v>
      </c>
      <c r="U481" s="35" t="str">
        <f t="shared" si="127"/>
        <v>111AMEW</v>
      </c>
      <c r="V481" s="301">
        <f t="shared" si="128"/>
        <v>16</v>
      </c>
      <c r="W481" s="293" t="str">
        <f t="shared" si="129"/>
        <v/>
      </c>
      <c r="X481" s="293" t="str">
        <f t="shared" si="130"/>
        <v/>
      </c>
      <c r="Y481" s="293" t="str">
        <f t="shared" si="131"/>
        <v/>
      </c>
      <c r="Z481" s="293" t="str">
        <f t="shared" si="132"/>
        <v/>
      </c>
      <c r="AA481" s="293">
        <f t="shared" si="118"/>
        <v>0</v>
      </c>
      <c r="AB481" s="293">
        <f t="shared" si="119"/>
        <v>0</v>
      </c>
      <c r="AC481" s="293">
        <f t="shared" si="120"/>
        <v>3</v>
      </c>
      <c r="AD481" s="293">
        <f t="shared" si="133"/>
        <v>1</v>
      </c>
      <c r="AE481" s="293">
        <f>IF(ISBLANK(T481),AE480,IF(COUNTIF(T$2:T481,T481)&gt;1,AE480,1+MAX(AE480,0)))</f>
        <v>14</v>
      </c>
      <c r="AI481" s="42" t="str">
        <f t="shared" si="121"/>
        <v/>
      </c>
      <c r="AJ481">
        <f>SUM(AG$2:AG481)</f>
        <v>3</v>
      </c>
      <c r="AK481">
        <f>COUNTA(AF$2:AF481)</f>
        <v>4</v>
      </c>
    </row>
    <row r="482" spans="1:37"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22"/>
        <v>9</v>
      </c>
      <c r="Q482" s="33">
        <f t="shared" si="123"/>
        <v>9</v>
      </c>
      <c r="R482" s="33">
        <f t="shared" si="124"/>
        <v>1</v>
      </c>
      <c r="S482" s="33" t="str">
        <f t="shared" si="125"/>
        <v>112_1</v>
      </c>
      <c r="T482" s="35" t="str">
        <f t="shared" si="126"/>
        <v>112AM</v>
      </c>
      <c r="U482" s="35" t="str">
        <f t="shared" si="127"/>
        <v>112AMNS</v>
      </c>
      <c r="V482" s="301">
        <f t="shared" si="128"/>
        <v>1</v>
      </c>
      <c r="W482" s="293" t="str">
        <f t="shared" si="129"/>
        <v/>
      </c>
      <c r="X482" s="293" t="str">
        <f t="shared" si="130"/>
        <v/>
      </c>
      <c r="Y482" s="293" t="str">
        <f t="shared" si="131"/>
        <v/>
      </c>
      <c r="Z482" s="293" t="str">
        <f t="shared" si="132"/>
        <v/>
      </c>
      <c r="AA482" s="293">
        <f t="shared" si="118"/>
        <v>0</v>
      </c>
      <c r="AB482" s="293">
        <f t="shared" si="119"/>
        <v>0</v>
      </c>
      <c r="AC482" s="293">
        <f t="shared" si="120"/>
        <v>2</v>
      </c>
      <c r="AD482" s="293">
        <f t="shared" si="133"/>
        <v>1</v>
      </c>
      <c r="AE482" s="293">
        <f>IF(ISBLANK(T482),AE481,IF(COUNTIF(T$2:T482,T482)&gt;1,AE481,1+MAX(AE481,0)))</f>
        <v>15</v>
      </c>
      <c r="AI482" s="42" t="str">
        <f t="shared" si="121"/>
        <v/>
      </c>
      <c r="AJ482">
        <f>SUM(AG$2:AG482)</f>
        <v>3</v>
      </c>
      <c r="AK482">
        <f>COUNTA(AF$2:AF482)</f>
        <v>4</v>
      </c>
    </row>
    <row r="483" spans="1:37"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22"/>
        <v>9</v>
      </c>
      <c r="Q483" s="33" t="str">
        <f t="shared" si="123"/>
        <v/>
      </c>
      <c r="R483" s="33">
        <f t="shared" si="124"/>
        <v>1</v>
      </c>
      <c r="S483" s="33" t="str">
        <f t="shared" si="125"/>
        <v>112_1</v>
      </c>
      <c r="T483" s="35" t="str">
        <f t="shared" si="126"/>
        <v>112AM</v>
      </c>
      <c r="U483" s="35" t="str">
        <f t="shared" si="127"/>
        <v>112AMNS</v>
      </c>
      <c r="V483" s="301">
        <f t="shared" si="128"/>
        <v>2</v>
      </c>
      <c r="W483" s="293" t="str">
        <f t="shared" si="129"/>
        <v/>
      </c>
      <c r="X483" s="293" t="str">
        <f t="shared" si="130"/>
        <v/>
      </c>
      <c r="Y483" s="293" t="str">
        <f t="shared" si="131"/>
        <v/>
      </c>
      <c r="Z483" s="293" t="str">
        <f t="shared" si="132"/>
        <v/>
      </c>
      <c r="AA483" s="293">
        <f t="shared" si="118"/>
        <v>0</v>
      </c>
      <c r="AB483" s="293">
        <f t="shared" si="119"/>
        <v>0</v>
      </c>
      <c r="AC483" s="293">
        <f t="shared" si="120"/>
        <v>3</v>
      </c>
      <c r="AD483" s="293">
        <f t="shared" si="133"/>
        <v>1</v>
      </c>
      <c r="AE483" s="293">
        <f>IF(ISBLANK(T483),AE482,IF(COUNTIF(T$2:T483,T483)&gt;1,AE482,1+MAX(AE482,0)))</f>
        <v>15</v>
      </c>
      <c r="AI483" s="42" t="str">
        <f t="shared" si="121"/>
        <v/>
      </c>
      <c r="AJ483">
        <f>SUM(AG$2:AG483)</f>
        <v>3</v>
      </c>
      <c r="AK483">
        <f>COUNTA(AF$2:AF483)</f>
        <v>4</v>
      </c>
    </row>
    <row r="484" spans="1:37" x14ac:dyDescent="0.25">
      <c r="A484">
        <v>112</v>
      </c>
      <c r="B484" t="s">
        <v>65</v>
      </c>
      <c r="C484" t="s">
        <v>704</v>
      </c>
      <c r="D484"/>
      <c r="E484">
        <v>1</v>
      </c>
      <c r="F484">
        <v>1</v>
      </c>
      <c r="G484">
        <v>3</v>
      </c>
      <c r="H484">
        <v>0</v>
      </c>
      <c r="I484">
        <v>0</v>
      </c>
      <c r="J484">
        <v>0</v>
      </c>
      <c r="K484">
        <v>0</v>
      </c>
      <c r="L484">
        <v>0</v>
      </c>
      <c r="M484" t="s">
        <v>705</v>
      </c>
      <c r="N484" s="42"/>
      <c r="O484" s="101">
        <f>IF(ISBLANK(C484),O483,IF(COUNTIF(C$2:C484,C484)&gt;1,O483,1+MAX(O483,0)))</f>
        <v>17</v>
      </c>
      <c r="P484" s="45">
        <f t="shared" si="122"/>
        <v>9</v>
      </c>
      <c r="Q484" s="33" t="str">
        <f t="shared" si="123"/>
        <v/>
      </c>
      <c r="R484" s="33">
        <f t="shared" si="124"/>
        <v>1</v>
      </c>
      <c r="S484" s="33" t="str">
        <f t="shared" si="125"/>
        <v>112_1</v>
      </c>
      <c r="T484" s="35" t="str">
        <f t="shared" si="126"/>
        <v>112AM</v>
      </c>
      <c r="U484" s="35" t="str">
        <f t="shared" si="127"/>
        <v>112AMEW</v>
      </c>
      <c r="V484" s="301">
        <f t="shared" si="128"/>
        <v>3</v>
      </c>
      <c r="W484" s="293" t="str">
        <f t="shared" si="129"/>
        <v/>
      </c>
      <c r="X484" s="293" t="str">
        <f t="shared" si="130"/>
        <v/>
      </c>
      <c r="Y484" s="293" t="str">
        <f t="shared" si="131"/>
        <v/>
      </c>
      <c r="Z484" s="293" t="str">
        <f t="shared" si="132"/>
        <v/>
      </c>
      <c r="AA484" s="293">
        <f t="shared" si="118"/>
        <v>0</v>
      </c>
      <c r="AB484" s="293">
        <f t="shared" si="119"/>
        <v>0</v>
      </c>
      <c r="AC484" s="293">
        <f t="shared" si="120"/>
        <v>0</v>
      </c>
      <c r="AD484" s="293">
        <f t="shared" si="133"/>
        <v>0</v>
      </c>
      <c r="AE484" s="293">
        <f>IF(ISBLANK(T484),AE483,IF(COUNTIF(T$2:T484,T484)&gt;1,AE483,1+MAX(AE483,0)))</f>
        <v>15</v>
      </c>
      <c r="AI484" s="42" t="str">
        <f t="shared" si="121"/>
        <v/>
      </c>
      <c r="AJ484">
        <f>SUM(AG$2:AG484)</f>
        <v>3</v>
      </c>
      <c r="AK484">
        <f>COUNTA(AF$2:AF484)</f>
        <v>4</v>
      </c>
    </row>
    <row r="485" spans="1:37" x14ac:dyDescent="0.25">
      <c r="A485">
        <v>112</v>
      </c>
      <c r="B485" t="s">
        <v>65</v>
      </c>
      <c r="C485" t="s">
        <v>704</v>
      </c>
      <c r="D485"/>
      <c r="E485">
        <v>1</v>
      </c>
      <c r="F485">
        <v>1</v>
      </c>
      <c r="G485">
        <v>4</v>
      </c>
      <c r="H485">
        <v>0</v>
      </c>
      <c r="I485">
        <v>0</v>
      </c>
      <c r="J485">
        <v>0</v>
      </c>
      <c r="K485">
        <v>0</v>
      </c>
      <c r="L485">
        <v>0</v>
      </c>
      <c r="M485" t="s">
        <v>705</v>
      </c>
      <c r="N485" s="42"/>
      <c r="O485" s="101">
        <f>IF(ISBLANK(C485),O484,IF(COUNTIF(C$2:C485,C485)&gt;1,O484,1+MAX(O484,0)))</f>
        <v>17</v>
      </c>
      <c r="P485" s="45">
        <f t="shared" si="122"/>
        <v>9</v>
      </c>
      <c r="Q485" s="33" t="str">
        <f t="shared" si="123"/>
        <v/>
      </c>
      <c r="R485" s="33">
        <f t="shared" si="124"/>
        <v>1</v>
      </c>
      <c r="S485" s="33" t="str">
        <f t="shared" si="125"/>
        <v>112_1</v>
      </c>
      <c r="T485" s="35" t="str">
        <f t="shared" si="126"/>
        <v>112AM</v>
      </c>
      <c r="U485" s="35" t="str">
        <f t="shared" si="127"/>
        <v>112AMEW</v>
      </c>
      <c r="V485" s="301">
        <f t="shared" si="128"/>
        <v>4</v>
      </c>
      <c r="W485" s="293" t="str">
        <f t="shared" si="129"/>
        <v/>
      </c>
      <c r="X485" s="293" t="str">
        <f t="shared" si="130"/>
        <v/>
      </c>
      <c r="Y485" s="293" t="str">
        <f t="shared" si="131"/>
        <v/>
      </c>
      <c r="Z485" s="293" t="str">
        <f t="shared" si="132"/>
        <v/>
      </c>
      <c r="AA485" s="293">
        <f t="shared" si="118"/>
        <v>0</v>
      </c>
      <c r="AB485" s="293">
        <f t="shared" si="119"/>
        <v>0</v>
      </c>
      <c r="AC485" s="293">
        <f t="shared" si="120"/>
        <v>0</v>
      </c>
      <c r="AD485" s="293">
        <f t="shared" si="133"/>
        <v>0</v>
      </c>
      <c r="AE485" s="293">
        <f>IF(ISBLANK(T485),AE484,IF(COUNTIF(T$2:T485,T485)&gt;1,AE484,1+MAX(AE484,0)))</f>
        <v>15</v>
      </c>
      <c r="AI485" s="42" t="str">
        <f t="shared" si="121"/>
        <v/>
      </c>
      <c r="AJ485">
        <f>SUM(AG$2:AG485)</f>
        <v>3</v>
      </c>
      <c r="AK485">
        <f>COUNTA(AF$2:AF485)</f>
        <v>4</v>
      </c>
    </row>
    <row r="486" spans="1:37"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22"/>
        <v>9</v>
      </c>
      <c r="Q486" s="33" t="str">
        <f t="shared" si="123"/>
        <v/>
      </c>
      <c r="R486" s="33">
        <f t="shared" si="124"/>
        <v>2</v>
      </c>
      <c r="S486" s="33" t="str">
        <f t="shared" si="125"/>
        <v>112_2</v>
      </c>
      <c r="T486" s="35" t="str">
        <f t="shared" si="126"/>
        <v>112AM</v>
      </c>
      <c r="U486" s="35" t="str">
        <f t="shared" si="127"/>
        <v>112AMNS</v>
      </c>
      <c r="V486" s="301">
        <f t="shared" si="128"/>
        <v>5</v>
      </c>
      <c r="W486" s="293" t="str">
        <f t="shared" si="129"/>
        <v/>
      </c>
      <c r="X486" s="293" t="str">
        <f t="shared" si="130"/>
        <v/>
      </c>
      <c r="Y486" s="293" t="str">
        <f t="shared" si="131"/>
        <v/>
      </c>
      <c r="Z486" s="293" t="str">
        <f t="shared" si="132"/>
        <v/>
      </c>
      <c r="AA486" s="293">
        <f t="shared" si="118"/>
        <v>0</v>
      </c>
      <c r="AB486" s="293">
        <f t="shared" si="119"/>
        <v>0</v>
      </c>
      <c r="AC486" s="293">
        <f t="shared" si="120"/>
        <v>2</v>
      </c>
      <c r="AD486" s="293">
        <f t="shared" si="133"/>
        <v>1</v>
      </c>
      <c r="AE486" s="293">
        <f>IF(ISBLANK(T486),AE485,IF(COUNTIF(T$2:T486,T486)&gt;1,AE485,1+MAX(AE485,0)))</f>
        <v>15</v>
      </c>
      <c r="AI486" s="42" t="str">
        <f t="shared" si="121"/>
        <v/>
      </c>
      <c r="AJ486">
        <f>SUM(AG$2:AG486)</f>
        <v>3</v>
      </c>
      <c r="AK486">
        <f>COUNTA(AF$2:AF486)</f>
        <v>4</v>
      </c>
    </row>
    <row r="487" spans="1:37"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22"/>
        <v>9</v>
      </c>
      <c r="Q487" s="33" t="str">
        <f t="shared" si="123"/>
        <v/>
      </c>
      <c r="R487" s="33">
        <f t="shared" si="124"/>
        <v>2</v>
      </c>
      <c r="S487" s="33" t="str">
        <f t="shared" si="125"/>
        <v>112_2</v>
      </c>
      <c r="T487" s="35" t="str">
        <f t="shared" si="126"/>
        <v>112AM</v>
      </c>
      <c r="U487" s="35" t="str">
        <f t="shared" si="127"/>
        <v>112AMNS</v>
      </c>
      <c r="V487" s="301">
        <f t="shared" si="128"/>
        <v>6</v>
      </c>
      <c r="W487" s="293" t="str">
        <f t="shared" si="129"/>
        <v/>
      </c>
      <c r="X487" s="293" t="str">
        <f t="shared" si="130"/>
        <v/>
      </c>
      <c r="Y487" s="293" t="str">
        <f t="shared" si="131"/>
        <v/>
      </c>
      <c r="Z487" s="293" t="str">
        <f t="shared" si="132"/>
        <v/>
      </c>
      <c r="AA487" s="293">
        <f t="shared" si="118"/>
        <v>0</v>
      </c>
      <c r="AB487" s="293">
        <f t="shared" si="119"/>
        <v>0</v>
      </c>
      <c r="AC487" s="293">
        <f t="shared" si="120"/>
        <v>3</v>
      </c>
      <c r="AD487" s="293">
        <f t="shared" si="133"/>
        <v>1</v>
      </c>
      <c r="AE487" s="293">
        <f>IF(ISBLANK(T487),AE486,IF(COUNTIF(T$2:T487,T487)&gt;1,AE486,1+MAX(AE486,0)))</f>
        <v>15</v>
      </c>
      <c r="AI487" s="42" t="str">
        <f t="shared" si="121"/>
        <v/>
      </c>
      <c r="AJ487">
        <f>SUM(AG$2:AG487)</f>
        <v>3</v>
      </c>
      <c r="AK487">
        <f>COUNTA(AF$2:AF487)</f>
        <v>4</v>
      </c>
    </row>
    <row r="488" spans="1:37" x14ac:dyDescent="0.25">
      <c r="A488">
        <v>112</v>
      </c>
      <c r="B488" t="s">
        <v>65</v>
      </c>
      <c r="C488" t="s">
        <v>704</v>
      </c>
      <c r="D488"/>
      <c r="E488">
        <v>1</v>
      </c>
      <c r="F488">
        <v>2</v>
      </c>
      <c r="G488">
        <v>3</v>
      </c>
      <c r="H488">
        <v>0</v>
      </c>
      <c r="I488">
        <v>0</v>
      </c>
      <c r="J488">
        <v>0</v>
      </c>
      <c r="K488">
        <v>0</v>
      </c>
      <c r="L488">
        <v>0</v>
      </c>
      <c r="M488" t="s">
        <v>705</v>
      </c>
      <c r="N488" s="42"/>
      <c r="O488" s="101">
        <f>IF(ISBLANK(C488),O487,IF(COUNTIF(C$2:C488,C488)&gt;1,O487,1+MAX(O487,0)))</f>
        <v>17</v>
      </c>
      <c r="P488" s="45">
        <f t="shared" si="122"/>
        <v>9</v>
      </c>
      <c r="Q488" s="33" t="str">
        <f t="shared" si="123"/>
        <v/>
      </c>
      <c r="R488" s="33">
        <f t="shared" si="124"/>
        <v>2</v>
      </c>
      <c r="S488" s="33" t="str">
        <f t="shared" si="125"/>
        <v>112_2</v>
      </c>
      <c r="T488" s="35" t="str">
        <f t="shared" si="126"/>
        <v>112AM</v>
      </c>
      <c r="U488" s="35" t="str">
        <f t="shared" si="127"/>
        <v>112AMEW</v>
      </c>
      <c r="V488" s="301">
        <f t="shared" si="128"/>
        <v>7</v>
      </c>
      <c r="W488" s="293" t="str">
        <f t="shared" si="129"/>
        <v/>
      </c>
      <c r="X488" s="293" t="str">
        <f t="shared" si="130"/>
        <v/>
      </c>
      <c r="Y488" s="293" t="str">
        <f t="shared" si="131"/>
        <v/>
      </c>
      <c r="Z488" s="293" t="str">
        <f t="shared" si="132"/>
        <v/>
      </c>
      <c r="AA488" s="293">
        <f t="shared" si="118"/>
        <v>0</v>
      </c>
      <c r="AB488" s="293">
        <f t="shared" si="119"/>
        <v>0</v>
      </c>
      <c r="AC488" s="293">
        <f t="shared" si="120"/>
        <v>0</v>
      </c>
      <c r="AD488" s="293">
        <f t="shared" si="133"/>
        <v>0</v>
      </c>
      <c r="AE488" s="293">
        <f>IF(ISBLANK(T488),AE487,IF(COUNTIF(T$2:T488,T488)&gt;1,AE487,1+MAX(AE487,0)))</f>
        <v>15</v>
      </c>
      <c r="AI488" s="42" t="str">
        <f t="shared" si="121"/>
        <v/>
      </c>
      <c r="AJ488">
        <f>SUM(AG$2:AG488)</f>
        <v>3</v>
      </c>
      <c r="AK488">
        <f>COUNTA(AF$2:AF488)</f>
        <v>4</v>
      </c>
    </row>
    <row r="489" spans="1:37" x14ac:dyDescent="0.25">
      <c r="A489">
        <v>112</v>
      </c>
      <c r="B489" t="s">
        <v>65</v>
      </c>
      <c r="C489" t="s">
        <v>704</v>
      </c>
      <c r="D489"/>
      <c r="E489">
        <v>1</v>
      </c>
      <c r="F489">
        <v>2</v>
      </c>
      <c r="G489">
        <v>4</v>
      </c>
      <c r="H489">
        <v>0</v>
      </c>
      <c r="I489">
        <v>0</v>
      </c>
      <c r="J489">
        <v>0</v>
      </c>
      <c r="K489">
        <v>0</v>
      </c>
      <c r="L489">
        <v>0</v>
      </c>
      <c r="M489" t="s">
        <v>705</v>
      </c>
      <c r="N489" s="42"/>
      <c r="O489" s="101">
        <f>IF(ISBLANK(C489),O488,IF(COUNTIF(C$2:C489,C489)&gt;1,O488,1+MAX(O488,0)))</f>
        <v>17</v>
      </c>
      <c r="P489" s="45">
        <f t="shared" si="122"/>
        <v>9</v>
      </c>
      <c r="Q489" s="33" t="str">
        <f t="shared" si="123"/>
        <v/>
      </c>
      <c r="R489" s="33">
        <f t="shared" si="124"/>
        <v>2</v>
      </c>
      <c r="S489" s="33" t="str">
        <f t="shared" si="125"/>
        <v>112_2</v>
      </c>
      <c r="T489" s="35" t="str">
        <f t="shared" si="126"/>
        <v>112AM</v>
      </c>
      <c r="U489" s="35" t="str">
        <f t="shared" si="127"/>
        <v>112AMEW</v>
      </c>
      <c r="V489" s="301">
        <f t="shared" si="128"/>
        <v>8</v>
      </c>
      <c r="W489" s="293" t="str">
        <f t="shared" si="129"/>
        <v/>
      </c>
      <c r="X489" s="293" t="str">
        <f t="shared" si="130"/>
        <v/>
      </c>
      <c r="Y489" s="293" t="str">
        <f t="shared" si="131"/>
        <v/>
      </c>
      <c r="Z489" s="293" t="str">
        <f t="shared" si="132"/>
        <v/>
      </c>
      <c r="AA489" s="293">
        <f t="shared" si="118"/>
        <v>0</v>
      </c>
      <c r="AB489" s="293">
        <f t="shared" si="119"/>
        <v>0</v>
      </c>
      <c r="AC489" s="293">
        <f t="shared" si="120"/>
        <v>0</v>
      </c>
      <c r="AD489" s="293">
        <f t="shared" si="133"/>
        <v>0</v>
      </c>
      <c r="AE489" s="293">
        <f>IF(ISBLANK(T489),AE488,IF(COUNTIF(T$2:T489,T489)&gt;1,AE488,1+MAX(AE488,0)))</f>
        <v>15</v>
      </c>
      <c r="AI489" s="42" t="str">
        <f t="shared" si="121"/>
        <v/>
      </c>
      <c r="AJ489">
        <f>SUM(AG$2:AG489)</f>
        <v>3</v>
      </c>
      <c r="AK489">
        <f>COUNTA(AF$2:AF489)</f>
        <v>4</v>
      </c>
    </row>
    <row r="490" spans="1:37"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22"/>
        <v>9</v>
      </c>
      <c r="Q490" s="33" t="str">
        <f t="shared" si="123"/>
        <v/>
      </c>
      <c r="R490" s="33">
        <f t="shared" si="124"/>
        <v>3</v>
      </c>
      <c r="S490" s="33" t="str">
        <f t="shared" si="125"/>
        <v>112_3</v>
      </c>
      <c r="T490" s="35" t="str">
        <f t="shared" si="126"/>
        <v>112AM</v>
      </c>
      <c r="U490" s="35" t="str">
        <f t="shared" si="127"/>
        <v>112AMNS</v>
      </c>
      <c r="V490" s="301">
        <f t="shared" si="128"/>
        <v>9</v>
      </c>
      <c r="W490" s="293" t="str">
        <f t="shared" si="129"/>
        <v/>
      </c>
      <c r="X490" s="293" t="str">
        <f t="shared" si="130"/>
        <v/>
      </c>
      <c r="Y490" s="293" t="str">
        <f t="shared" si="131"/>
        <v/>
      </c>
      <c r="Z490" s="293" t="str">
        <f t="shared" si="132"/>
        <v/>
      </c>
      <c r="AA490" s="293">
        <f t="shared" si="118"/>
        <v>0</v>
      </c>
      <c r="AB490" s="293">
        <f t="shared" si="119"/>
        <v>0</v>
      </c>
      <c r="AC490" s="293">
        <f t="shared" si="120"/>
        <v>2</v>
      </c>
      <c r="AD490" s="293">
        <f t="shared" si="133"/>
        <v>1</v>
      </c>
      <c r="AE490" s="293">
        <f>IF(ISBLANK(T490),AE489,IF(COUNTIF(T$2:T490,T490)&gt;1,AE489,1+MAX(AE489,0)))</f>
        <v>15</v>
      </c>
      <c r="AI490" s="42" t="str">
        <f t="shared" si="121"/>
        <v/>
      </c>
      <c r="AJ490">
        <f>SUM(AG$2:AG490)</f>
        <v>3</v>
      </c>
      <c r="AK490">
        <f>COUNTA(AF$2:AF490)</f>
        <v>4</v>
      </c>
    </row>
    <row r="491" spans="1:37" x14ac:dyDescent="0.25">
      <c r="A491">
        <v>112</v>
      </c>
      <c r="B491" t="s">
        <v>65</v>
      </c>
      <c r="C491" t="s">
        <v>704</v>
      </c>
      <c r="D491"/>
      <c r="E491">
        <v>1</v>
      </c>
      <c r="F491">
        <v>3</v>
      </c>
      <c r="G491">
        <v>2</v>
      </c>
      <c r="H491">
        <v>3</v>
      </c>
      <c r="I491">
        <v>0</v>
      </c>
      <c r="J491">
        <v>2</v>
      </c>
      <c r="K491">
        <v>1</v>
      </c>
      <c r="L491">
        <v>0</v>
      </c>
      <c r="M491" t="s">
        <v>705</v>
      </c>
      <c r="N491" s="42"/>
      <c r="O491" s="101">
        <f>IF(ISBLANK(C491),O490,IF(COUNTIF(C$2:C491,C491)&gt;1,O490,1+MAX(O490,0)))</f>
        <v>17</v>
      </c>
      <c r="P491" s="45">
        <f t="shared" si="122"/>
        <v>9</v>
      </c>
      <c r="Q491" s="33" t="str">
        <f t="shared" si="123"/>
        <v/>
      </c>
      <c r="R491" s="33">
        <f t="shared" si="124"/>
        <v>3</v>
      </c>
      <c r="S491" s="33" t="str">
        <f t="shared" si="125"/>
        <v>112_3</v>
      </c>
      <c r="T491" s="35" t="str">
        <f t="shared" si="126"/>
        <v>112AM</v>
      </c>
      <c r="U491" s="35" t="str">
        <f t="shared" si="127"/>
        <v>112AMNS</v>
      </c>
      <c r="V491" s="301">
        <f t="shared" si="128"/>
        <v>10</v>
      </c>
      <c r="W491" s="293" t="str">
        <f t="shared" si="129"/>
        <v/>
      </c>
      <c r="X491" s="293" t="str">
        <f t="shared" si="130"/>
        <v/>
      </c>
      <c r="Y491" s="293" t="str">
        <f t="shared" si="131"/>
        <v/>
      </c>
      <c r="Z491" s="293" t="str">
        <f t="shared" si="132"/>
        <v/>
      </c>
      <c r="AA491" s="293">
        <f t="shared" si="118"/>
        <v>0</v>
      </c>
      <c r="AB491" s="293">
        <f t="shared" si="119"/>
        <v>0</v>
      </c>
      <c r="AC491" s="293">
        <f t="shared" si="120"/>
        <v>3</v>
      </c>
      <c r="AD491" s="293">
        <f t="shared" si="133"/>
        <v>1</v>
      </c>
      <c r="AE491" s="293">
        <f>IF(ISBLANK(T491),AE490,IF(COUNTIF(T$2:T491,T491)&gt;1,AE490,1+MAX(AE490,0)))</f>
        <v>15</v>
      </c>
      <c r="AI491" s="42" t="str">
        <f t="shared" si="121"/>
        <v/>
      </c>
      <c r="AJ491">
        <f>SUM(AG$2:AG491)</f>
        <v>3</v>
      </c>
      <c r="AK491">
        <f>COUNTA(AF$2:AF491)</f>
        <v>4</v>
      </c>
    </row>
    <row r="492" spans="1:37" x14ac:dyDescent="0.25">
      <c r="A492">
        <v>112</v>
      </c>
      <c r="B492" t="s">
        <v>65</v>
      </c>
      <c r="C492" t="s">
        <v>704</v>
      </c>
      <c r="D492"/>
      <c r="E492">
        <v>1</v>
      </c>
      <c r="F492">
        <v>3</v>
      </c>
      <c r="G492">
        <v>3</v>
      </c>
      <c r="H492">
        <v>0</v>
      </c>
      <c r="I492">
        <v>0</v>
      </c>
      <c r="J492">
        <v>0</v>
      </c>
      <c r="K492">
        <v>0</v>
      </c>
      <c r="L492">
        <v>0</v>
      </c>
      <c r="M492" t="s">
        <v>705</v>
      </c>
      <c r="N492" s="42"/>
      <c r="O492" s="101">
        <f>IF(ISBLANK(C492),O491,IF(COUNTIF(C$2:C492,C492)&gt;1,O491,1+MAX(O491,0)))</f>
        <v>17</v>
      </c>
      <c r="P492" s="45">
        <f t="shared" si="122"/>
        <v>9</v>
      </c>
      <c r="Q492" s="33" t="str">
        <f t="shared" si="123"/>
        <v/>
      </c>
      <c r="R492" s="33">
        <f t="shared" si="124"/>
        <v>3</v>
      </c>
      <c r="S492" s="33" t="str">
        <f t="shared" si="125"/>
        <v>112_3</v>
      </c>
      <c r="T492" s="35" t="str">
        <f t="shared" si="126"/>
        <v>112AM</v>
      </c>
      <c r="U492" s="35" t="str">
        <f t="shared" si="127"/>
        <v>112AMEW</v>
      </c>
      <c r="V492" s="301">
        <f t="shared" si="128"/>
        <v>11</v>
      </c>
      <c r="W492" s="293" t="str">
        <f t="shared" si="129"/>
        <v/>
      </c>
      <c r="X492" s="293" t="str">
        <f t="shared" si="130"/>
        <v/>
      </c>
      <c r="Y492" s="293" t="str">
        <f t="shared" si="131"/>
        <v/>
      </c>
      <c r="Z492" s="293" t="str">
        <f t="shared" si="132"/>
        <v/>
      </c>
      <c r="AA492" s="293">
        <f t="shared" si="118"/>
        <v>0</v>
      </c>
      <c r="AB492" s="293">
        <f t="shared" si="119"/>
        <v>0</v>
      </c>
      <c r="AC492" s="293">
        <f t="shared" si="120"/>
        <v>0</v>
      </c>
      <c r="AD492" s="293">
        <f t="shared" si="133"/>
        <v>0</v>
      </c>
      <c r="AE492" s="293">
        <f>IF(ISBLANK(T492),AE491,IF(COUNTIF(T$2:T492,T492)&gt;1,AE491,1+MAX(AE491,0)))</f>
        <v>15</v>
      </c>
      <c r="AI492" s="42" t="str">
        <f t="shared" si="121"/>
        <v/>
      </c>
      <c r="AJ492">
        <f>SUM(AG$2:AG492)</f>
        <v>3</v>
      </c>
      <c r="AK492">
        <f>COUNTA(AF$2:AF492)</f>
        <v>4</v>
      </c>
    </row>
    <row r="493" spans="1:37" x14ac:dyDescent="0.25">
      <c r="A493">
        <v>112</v>
      </c>
      <c r="B493" t="s">
        <v>65</v>
      </c>
      <c r="C493" t="s">
        <v>704</v>
      </c>
      <c r="D493"/>
      <c r="E493">
        <v>1</v>
      </c>
      <c r="F493">
        <v>3</v>
      </c>
      <c r="G493">
        <v>4</v>
      </c>
      <c r="H493">
        <v>0</v>
      </c>
      <c r="I493">
        <v>0</v>
      </c>
      <c r="J493">
        <v>0</v>
      </c>
      <c r="K493">
        <v>0</v>
      </c>
      <c r="L493">
        <v>0</v>
      </c>
      <c r="M493" t="s">
        <v>705</v>
      </c>
      <c r="N493" s="42"/>
      <c r="O493" s="101">
        <f>IF(ISBLANK(C493),O492,IF(COUNTIF(C$2:C493,C493)&gt;1,O492,1+MAX(O492,0)))</f>
        <v>17</v>
      </c>
      <c r="P493" s="45">
        <f t="shared" si="122"/>
        <v>9</v>
      </c>
      <c r="Q493" s="33" t="str">
        <f t="shared" si="123"/>
        <v/>
      </c>
      <c r="R493" s="33">
        <f t="shared" si="124"/>
        <v>3</v>
      </c>
      <c r="S493" s="33" t="str">
        <f t="shared" si="125"/>
        <v>112_3</v>
      </c>
      <c r="T493" s="35" t="str">
        <f t="shared" si="126"/>
        <v>112AM</v>
      </c>
      <c r="U493" s="35" t="str">
        <f t="shared" si="127"/>
        <v>112AMEW</v>
      </c>
      <c r="V493" s="301">
        <f t="shared" si="128"/>
        <v>12</v>
      </c>
      <c r="W493" s="293" t="str">
        <f t="shared" si="129"/>
        <v/>
      </c>
      <c r="X493" s="293" t="str">
        <f t="shared" si="130"/>
        <v/>
      </c>
      <c r="Y493" s="293" t="str">
        <f t="shared" si="131"/>
        <v/>
      </c>
      <c r="Z493" s="293" t="str">
        <f t="shared" si="132"/>
        <v/>
      </c>
      <c r="AA493" s="293">
        <f t="shared" si="118"/>
        <v>0</v>
      </c>
      <c r="AB493" s="293">
        <f t="shared" si="119"/>
        <v>0</v>
      </c>
      <c r="AC493" s="293">
        <f t="shared" si="120"/>
        <v>0</v>
      </c>
      <c r="AD493" s="293">
        <f t="shared" si="133"/>
        <v>0</v>
      </c>
      <c r="AE493" s="293">
        <f>IF(ISBLANK(T493),AE492,IF(COUNTIF(T$2:T493,T493)&gt;1,AE492,1+MAX(AE492,0)))</f>
        <v>15</v>
      </c>
      <c r="AI493" s="42" t="str">
        <f t="shared" si="121"/>
        <v/>
      </c>
      <c r="AJ493">
        <f>SUM(AG$2:AG493)</f>
        <v>3</v>
      </c>
      <c r="AK493">
        <f>COUNTA(AF$2:AF493)</f>
        <v>4</v>
      </c>
    </row>
    <row r="494" spans="1:37"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22"/>
        <v>9</v>
      </c>
      <c r="Q494" s="33" t="str">
        <f t="shared" si="123"/>
        <v/>
      </c>
      <c r="R494" s="33">
        <f t="shared" si="124"/>
        <v>4</v>
      </c>
      <c r="S494" s="33" t="str">
        <f t="shared" si="125"/>
        <v>112_4</v>
      </c>
      <c r="T494" s="35" t="str">
        <f t="shared" si="126"/>
        <v>112AM</v>
      </c>
      <c r="U494" s="35" t="str">
        <f t="shared" si="127"/>
        <v>112AMNS</v>
      </c>
      <c r="V494" s="301">
        <f t="shared" si="128"/>
        <v>13</v>
      </c>
      <c r="W494" s="293" t="str">
        <f t="shared" si="129"/>
        <v/>
      </c>
      <c r="X494" s="293" t="str">
        <f t="shared" si="130"/>
        <v/>
      </c>
      <c r="Y494" s="293" t="str">
        <f t="shared" si="131"/>
        <v/>
      </c>
      <c r="Z494" s="293" t="str">
        <f t="shared" si="132"/>
        <v/>
      </c>
      <c r="AA494" s="293">
        <f t="shared" si="118"/>
        <v>0</v>
      </c>
      <c r="AB494" s="293">
        <f t="shared" si="119"/>
        <v>0</v>
      </c>
      <c r="AC494" s="293">
        <f t="shared" si="120"/>
        <v>2</v>
      </c>
      <c r="AD494" s="293">
        <f t="shared" si="133"/>
        <v>1</v>
      </c>
      <c r="AE494" s="293">
        <f>IF(ISBLANK(T494),AE493,IF(COUNTIF(T$2:T494,T494)&gt;1,AE493,1+MAX(AE493,0)))</f>
        <v>15</v>
      </c>
      <c r="AI494" s="42" t="str">
        <f t="shared" si="121"/>
        <v/>
      </c>
      <c r="AJ494">
        <f>SUM(AG$2:AG494)</f>
        <v>3</v>
      </c>
      <c r="AK494">
        <f>COUNTA(AF$2:AF494)</f>
        <v>4</v>
      </c>
    </row>
    <row r="495" spans="1:37"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22"/>
        <v>9</v>
      </c>
      <c r="Q495" s="33" t="str">
        <f t="shared" si="123"/>
        <v/>
      </c>
      <c r="R495" s="33">
        <f t="shared" si="124"/>
        <v>4</v>
      </c>
      <c r="S495" s="33" t="str">
        <f t="shared" si="125"/>
        <v>112_4</v>
      </c>
      <c r="T495" s="35" t="str">
        <f t="shared" si="126"/>
        <v>112AM</v>
      </c>
      <c r="U495" s="35" t="str">
        <f t="shared" si="127"/>
        <v>112AMNS</v>
      </c>
      <c r="V495" s="301">
        <f t="shared" si="128"/>
        <v>14</v>
      </c>
      <c r="W495" s="293" t="str">
        <f t="shared" si="129"/>
        <v/>
      </c>
      <c r="X495" s="293" t="str">
        <f t="shared" si="130"/>
        <v/>
      </c>
      <c r="Y495" s="293" t="str">
        <f t="shared" si="131"/>
        <v/>
      </c>
      <c r="Z495" s="293" t="str">
        <f t="shared" si="132"/>
        <v/>
      </c>
      <c r="AA495" s="293">
        <f t="shared" si="118"/>
        <v>0</v>
      </c>
      <c r="AB495" s="293">
        <f t="shared" si="119"/>
        <v>0</v>
      </c>
      <c r="AC495" s="293">
        <f t="shared" si="120"/>
        <v>3</v>
      </c>
      <c r="AD495" s="293">
        <f t="shared" si="133"/>
        <v>1</v>
      </c>
      <c r="AE495" s="293">
        <f>IF(ISBLANK(T495),AE494,IF(COUNTIF(T$2:T495,T495)&gt;1,AE494,1+MAX(AE494,0)))</f>
        <v>15</v>
      </c>
      <c r="AI495" s="42" t="str">
        <f t="shared" si="121"/>
        <v/>
      </c>
      <c r="AJ495">
        <f>SUM(AG$2:AG495)</f>
        <v>3</v>
      </c>
      <c r="AK495">
        <f>COUNTA(AF$2:AF495)</f>
        <v>4</v>
      </c>
    </row>
    <row r="496" spans="1:37" x14ac:dyDescent="0.25">
      <c r="A496">
        <v>112</v>
      </c>
      <c r="B496" t="s">
        <v>65</v>
      </c>
      <c r="C496" t="s">
        <v>704</v>
      </c>
      <c r="D496"/>
      <c r="E496">
        <v>1</v>
      </c>
      <c r="F496">
        <v>4</v>
      </c>
      <c r="G496">
        <v>3</v>
      </c>
      <c r="H496">
        <v>0</v>
      </c>
      <c r="I496">
        <v>0</v>
      </c>
      <c r="J496">
        <v>0</v>
      </c>
      <c r="K496">
        <v>0</v>
      </c>
      <c r="L496">
        <v>0</v>
      </c>
      <c r="M496" t="s">
        <v>705</v>
      </c>
      <c r="N496" s="42"/>
      <c r="O496" s="101">
        <f>IF(ISBLANK(C496),O495,IF(COUNTIF(C$2:C496,C496)&gt;1,O495,1+MAX(O495,0)))</f>
        <v>17</v>
      </c>
      <c r="P496" s="45">
        <f t="shared" si="122"/>
        <v>9</v>
      </c>
      <c r="Q496" s="33" t="str">
        <f t="shared" si="123"/>
        <v/>
      </c>
      <c r="R496" s="33">
        <f t="shared" si="124"/>
        <v>4</v>
      </c>
      <c r="S496" s="33" t="str">
        <f t="shared" si="125"/>
        <v>112_4</v>
      </c>
      <c r="T496" s="35" t="str">
        <f t="shared" si="126"/>
        <v>112AM</v>
      </c>
      <c r="U496" s="35" t="str">
        <f t="shared" si="127"/>
        <v>112AMEW</v>
      </c>
      <c r="V496" s="301">
        <f t="shared" si="128"/>
        <v>15</v>
      </c>
      <c r="W496" s="293" t="str">
        <f t="shared" si="129"/>
        <v/>
      </c>
      <c r="X496" s="293" t="str">
        <f t="shared" si="130"/>
        <v/>
      </c>
      <c r="Y496" s="293" t="str">
        <f t="shared" si="131"/>
        <v/>
      </c>
      <c r="Z496" s="293" t="str">
        <f t="shared" si="132"/>
        <v/>
      </c>
      <c r="AA496" s="293">
        <f t="shared" si="118"/>
        <v>0</v>
      </c>
      <c r="AB496" s="293">
        <f t="shared" si="119"/>
        <v>0</v>
      </c>
      <c r="AC496" s="293">
        <f t="shared" si="120"/>
        <v>0</v>
      </c>
      <c r="AD496" s="293">
        <f t="shared" si="133"/>
        <v>0</v>
      </c>
      <c r="AE496" s="293">
        <f>IF(ISBLANK(T496),AE495,IF(COUNTIF(T$2:T496,T496)&gt;1,AE495,1+MAX(AE495,0)))</f>
        <v>15</v>
      </c>
      <c r="AI496" s="42" t="str">
        <f t="shared" si="121"/>
        <v/>
      </c>
      <c r="AJ496">
        <f>SUM(AG$2:AG496)</f>
        <v>3</v>
      </c>
      <c r="AK496">
        <f>COUNTA(AF$2:AF496)</f>
        <v>4</v>
      </c>
    </row>
    <row r="497" spans="1:37" x14ac:dyDescent="0.25">
      <c r="A497">
        <v>112</v>
      </c>
      <c r="B497" t="s">
        <v>65</v>
      </c>
      <c r="C497" t="s">
        <v>704</v>
      </c>
      <c r="D497"/>
      <c r="E497">
        <v>1</v>
      </c>
      <c r="F497">
        <v>4</v>
      </c>
      <c r="G497">
        <v>4</v>
      </c>
      <c r="H497">
        <v>0</v>
      </c>
      <c r="I497">
        <v>0</v>
      </c>
      <c r="J497">
        <v>0</v>
      </c>
      <c r="K497">
        <v>0</v>
      </c>
      <c r="L497">
        <v>0</v>
      </c>
      <c r="M497" t="s">
        <v>705</v>
      </c>
      <c r="N497" s="42"/>
      <c r="O497" s="101">
        <f>IF(ISBLANK(C497),O496,IF(COUNTIF(C$2:C497,C497)&gt;1,O496,1+MAX(O496,0)))</f>
        <v>17</v>
      </c>
      <c r="P497" s="45">
        <f t="shared" si="122"/>
        <v>9</v>
      </c>
      <c r="Q497" s="33" t="str">
        <f t="shared" si="123"/>
        <v/>
      </c>
      <c r="R497" s="33">
        <f t="shared" si="124"/>
        <v>4</v>
      </c>
      <c r="S497" s="33" t="str">
        <f t="shared" si="125"/>
        <v>112_4</v>
      </c>
      <c r="T497" s="35" t="str">
        <f t="shared" si="126"/>
        <v>112AM</v>
      </c>
      <c r="U497" s="35" t="str">
        <f t="shared" si="127"/>
        <v>112AMEW</v>
      </c>
      <c r="V497" s="301">
        <f t="shared" si="128"/>
        <v>16</v>
      </c>
      <c r="W497" s="293" t="str">
        <f t="shared" si="129"/>
        <v/>
      </c>
      <c r="X497" s="293" t="str">
        <f t="shared" si="130"/>
        <v/>
      </c>
      <c r="Y497" s="293" t="str">
        <f t="shared" si="131"/>
        <v/>
      </c>
      <c r="Z497" s="293" t="str">
        <f t="shared" si="132"/>
        <v/>
      </c>
      <c r="AA497" s="293">
        <f t="shared" si="118"/>
        <v>0</v>
      </c>
      <c r="AB497" s="293">
        <f t="shared" si="119"/>
        <v>0</v>
      </c>
      <c r="AC497" s="293">
        <f t="shared" si="120"/>
        <v>0</v>
      </c>
      <c r="AD497" s="293">
        <f t="shared" si="133"/>
        <v>0</v>
      </c>
      <c r="AE497" s="293">
        <f>IF(ISBLANK(T497),AE496,IF(COUNTIF(T$2:T497,T497)&gt;1,AE496,1+MAX(AE496,0)))</f>
        <v>15</v>
      </c>
      <c r="AI497" s="42" t="str">
        <f t="shared" si="121"/>
        <v/>
      </c>
      <c r="AJ497">
        <f>SUM(AG$2:AG497)</f>
        <v>3</v>
      </c>
      <c r="AK497">
        <f>COUNTA(AF$2:AF497)</f>
        <v>4</v>
      </c>
    </row>
    <row r="498" spans="1:37"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22"/>
        <v>9</v>
      </c>
      <c r="Q498" s="33" t="str">
        <f t="shared" si="123"/>
        <v/>
      </c>
      <c r="R498" s="33">
        <f t="shared" si="124"/>
        <v>5</v>
      </c>
      <c r="S498" s="33" t="str">
        <f t="shared" si="125"/>
        <v>112_5</v>
      </c>
      <c r="T498" s="35" t="str">
        <f t="shared" si="126"/>
        <v>112AM</v>
      </c>
      <c r="U498" s="35" t="str">
        <f t="shared" si="127"/>
        <v>112AMNS</v>
      </c>
      <c r="V498" s="301">
        <f t="shared" si="128"/>
        <v>17</v>
      </c>
      <c r="W498" s="293" t="str">
        <f t="shared" si="129"/>
        <v/>
      </c>
      <c r="X498" s="293" t="str">
        <f t="shared" si="130"/>
        <v/>
      </c>
      <c r="Y498" s="293" t="str">
        <f t="shared" si="131"/>
        <v/>
      </c>
      <c r="Z498" s="293" t="str">
        <f t="shared" si="132"/>
        <v/>
      </c>
      <c r="AA498" s="293">
        <f t="shared" si="118"/>
        <v>0</v>
      </c>
      <c r="AB498" s="293">
        <f t="shared" si="119"/>
        <v>0</v>
      </c>
      <c r="AC498" s="293">
        <f t="shared" si="120"/>
        <v>2</v>
      </c>
      <c r="AD498" s="293">
        <f t="shared" si="133"/>
        <v>1</v>
      </c>
      <c r="AE498" s="293">
        <f>IF(ISBLANK(T498),AE497,IF(COUNTIF(T$2:T498,T498)&gt;1,AE497,1+MAX(AE497,0)))</f>
        <v>15</v>
      </c>
      <c r="AI498" s="42" t="str">
        <f t="shared" si="121"/>
        <v/>
      </c>
      <c r="AJ498">
        <f>SUM(AG$2:AG498)</f>
        <v>3</v>
      </c>
      <c r="AK498">
        <f>COUNTA(AF$2:AF498)</f>
        <v>4</v>
      </c>
    </row>
    <row r="499" spans="1:37"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22"/>
        <v>9</v>
      </c>
      <c r="Q499" s="33" t="str">
        <f t="shared" si="123"/>
        <v/>
      </c>
      <c r="R499" s="33">
        <f t="shared" si="124"/>
        <v>5</v>
      </c>
      <c r="S499" s="33" t="str">
        <f t="shared" si="125"/>
        <v>112_5</v>
      </c>
      <c r="T499" s="35" t="str">
        <f t="shared" si="126"/>
        <v>112AM</v>
      </c>
      <c r="U499" s="35" t="str">
        <f t="shared" si="127"/>
        <v>112AMNS</v>
      </c>
      <c r="V499" s="301">
        <f t="shared" si="128"/>
        <v>18</v>
      </c>
      <c r="W499" s="293" t="str">
        <f t="shared" si="129"/>
        <v/>
      </c>
      <c r="X499" s="293" t="str">
        <f t="shared" si="130"/>
        <v/>
      </c>
      <c r="Y499" s="293" t="str">
        <f t="shared" si="131"/>
        <v/>
      </c>
      <c r="Z499" s="293" t="str">
        <f t="shared" si="132"/>
        <v/>
      </c>
      <c r="AA499" s="293">
        <f t="shared" si="118"/>
        <v>0</v>
      </c>
      <c r="AB499" s="293">
        <f t="shared" si="119"/>
        <v>0</v>
      </c>
      <c r="AC499" s="293">
        <f t="shared" si="120"/>
        <v>3</v>
      </c>
      <c r="AD499" s="293">
        <f t="shared" si="133"/>
        <v>1</v>
      </c>
      <c r="AE499" s="293">
        <f>IF(ISBLANK(T499),AE498,IF(COUNTIF(T$2:T499,T499)&gt;1,AE498,1+MAX(AE498,0)))</f>
        <v>15</v>
      </c>
      <c r="AI499" s="42" t="str">
        <f t="shared" si="121"/>
        <v/>
      </c>
      <c r="AJ499">
        <f>SUM(AG$2:AG499)</f>
        <v>3</v>
      </c>
      <c r="AK499">
        <f>COUNTA(AF$2:AF499)</f>
        <v>4</v>
      </c>
    </row>
    <row r="500" spans="1:37" x14ac:dyDescent="0.25">
      <c r="A500">
        <v>112</v>
      </c>
      <c r="B500" t="s">
        <v>65</v>
      </c>
      <c r="C500" t="s">
        <v>704</v>
      </c>
      <c r="D500"/>
      <c r="E500">
        <v>2</v>
      </c>
      <c r="F500">
        <v>1</v>
      </c>
      <c r="G500">
        <v>3</v>
      </c>
      <c r="H500">
        <v>0</v>
      </c>
      <c r="I500">
        <v>0</v>
      </c>
      <c r="J500">
        <v>0</v>
      </c>
      <c r="K500">
        <v>0</v>
      </c>
      <c r="L500">
        <v>0</v>
      </c>
      <c r="M500" t="s">
        <v>706</v>
      </c>
      <c r="N500" s="42"/>
      <c r="O500" s="101">
        <f>IF(ISBLANK(C500),O499,IF(COUNTIF(C$2:C500,C500)&gt;1,O499,1+MAX(O499,0)))</f>
        <v>17</v>
      </c>
      <c r="P500" s="45">
        <f t="shared" si="122"/>
        <v>9</v>
      </c>
      <c r="Q500" s="33" t="str">
        <f t="shared" si="123"/>
        <v/>
      </c>
      <c r="R500" s="33">
        <f t="shared" si="124"/>
        <v>5</v>
      </c>
      <c r="S500" s="33" t="str">
        <f t="shared" si="125"/>
        <v>112_5</v>
      </c>
      <c r="T500" s="35" t="str">
        <f t="shared" si="126"/>
        <v>112AM</v>
      </c>
      <c r="U500" s="35" t="str">
        <f t="shared" si="127"/>
        <v>112AMEW</v>
      </c>
      <c r="V500" s="301">
        <f t="shared" si="128"/>
        <v>19</v>
      </c>
      <c r="W500" s="293" t="str">
        <f t="shared" si="129"/>
        <v/>
      </c>
      <c r="X500" s="293" t="str">
        <f t="shared" si="130"/>
        <v/>
      </c>
      <c r="Y500" s="293" t="str">
        <f t="shared" si="131"/>
        <v/>
      </c>
      <c r="Z500" s="293" t="str">
        <f t="shared" si="132"/>
        <v/>
      </c>
      <c r="AA500" s="293">
        <f t="shared" si="118"/>
        <v>0</v>
      </c>
      <c r="AB500" s="293">
        <f t="shared" si="119"/>
        <v>0</v>
      </c>
      <c r="AC500" s="293">
        <f t="shared" si="120"/>
        <v>0</v>
      </c>
      <c r="AD500" s="293">
        <f t="shared" si="133"/>
        <v>0</v>
      </c>
      <c r="AE500" s="293">
        <f>IF(ISBLANK(T500),AE499,IF(COUNTIF(T$2:T500,T500)&gt;1,AE499,1+MAX(AE499,0)))</f>
        <v>15</v>
      </c>
      <c r="AI500" s="42" t="str">
        <f t="shared" si="121"/>
        <v/>
      </c>
      <c r="AJ500">
        <f>SUM(AG$2:AG500)</f>
        <v>3</v>
      </c>
      <c r="AK500">
        <f>COUNTA(AF$2:AF500)</f>
        <v>4</v>
      </c>
    </row>
    <row r="501" spans="1:37" x14ac:dyDescent="0.25">
      <c r="A501">
        <v>112</v>
      </c>
      <c r="B501" t="s">
        <v>65</v>
      </c>
      <c r="C501" t="s">
        <v>704</v>
      </c>
      <c r="D501"/>
      <c r="E501">
        <v>2</v>
      </c>
      <c r="F501">
        <v>1</v>
      </c>
      <c r="G501">
        <v>4</v>
      </c>
      <c r="H501">
        <v>0</v>
      </c>
      <c r="I501">
        <v>0</v>
      </c>
      <c r="J501">
        <v>0</v>
      </c>
      <c r="K501">
        <v>0</v>
      </c>
      <c r="L501">
        <v>0</v>
      </c>
      <c r="M501" t="s">
        <v>706</v>
      </c>
      <c r="N501" s="42"/>
      <c r="O501" s="101">
        <f>IF(ISBLANK(C501),O500,IF(COUNTIF(C$2:C501,C501)&gt;1,O500,1+MAX(O500,0)))</f>
        <v>17</v>
      </c>
      <c r="P501" s="45">
        <f t="shared" si="122"/>
        <v>9</v>
      </c>
      <c r="Q501" s="33" t="str">
        <f t="shared" si="123"/>
        <v/>
      </c>
      <c r="R501" s="33">
        <f t="shared" si="124"/>
        <v>5</v>
      </c>
      <c r="S501" s="33" t="str">
        <f t="shared" si="125"/>
        <v>112_5</v>
      </c>
      <c r="T501" s="35" t="str">
        <f t="shared" si="126"/>
        <v>112AM</v>
      </c>
      <c r="U501" s="35" t="str">
        <f t="shared" si="127"/>
        <v>112AMEW</v>
      </c>
      <c r="V501" s="301">
        <f t="shared" si="128"/>
        <v>20</v>
      </c>
      <c r="W501" s="293" t="str">
        <f t="shared" si="129"/>
        <v/>
      </c>
      <c r="X501" s="293" t="str">
        <f t="shared" si="130"/>
        <v/>
      </c>
      <c r="Y501" s="293" t="str">
        <f t="shared" si="131"/>
        <v/>
      </c>
      <c r="Z501" s="293" t="str">
        <f t="shared" si="132"/>
        <v/>
      </c>
      <c r="AA501" s="293">
        <f t="shared" si="118"/>
        <v>0</v>
      </c>
      <c r="AB501" s="293">
        <f t="shared" si="119"/>
        <v>0</v>
      </c>
      <c r="AC501" s="293">
        <f t="shared" si="120"/>
        <v>0</v>
      </c>
      <c r="AD501" s="293">
        <f t="shared" si="133"/>
        <v>0</v>
      </c>
      <c r="AE501" s="293">
        <f>IF(ISBLANK(T501),AE500,IF(COUNTIF(T$2:T501,T501)&gt;1,AE500,1+MAX(AE500,0)))</f>
        <v>15</v>
      </c>
      <c r="AI501" s="42" t="str">
        <f t="shared" si="121"/>
        <v/>
      </c>
      <c r="AJ501">
        <f>SUM(AG$2:AG501)</f>
        <v>3</v>
      </c>
      <c r="AK501">
        <f>COUNTA(AF$2:AF501)</f>
        <v>4</v>
      </c>
    </row>
    <row r="502" spans="1:37"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22"/>
        <v>9</v>
      </c>
      <c r="Q502" s="33" t="str">
        <f t="shared" si="123"/>
        <v/>
      </c>
      <c r="R502" s="33">
        <f t="shared" si="124"/>
        <v>6</v>
      </c>
      <c r="S502" s="33" t="str">
        <f t="shared" si="125"/>
        <v>112_6</v>
      </c>
      <c r="T502" s="35" t="str">
        <f t="shared" si="126"/>
        <v>112AM</v>
      </c>
      <c r="U502" s="35" t="str">
        <f t="shared" si="127"/>
        <v>112AMNS</v>
      </c>
      <c r="V502" s="301">
        <f t="shared" si="128"/>
        <v>21</v>
      </c>
      <c r="W502" s="293" t="str">
        <f t="shared" si="129"/>
        <v/>
      </c>
      <c r="X502" s="293" t="str">
        <f t="shared" si="130"/>
        <v/>
      </c>
      <c r="Y502" s="293" t="str">
        <f t="shared" si="131"/>
        <v/>
      </c>
      <c r="Z502" s="293" t="str">
        <f t="shared" si="132"/>
        <v/>
      </c>
      <c r="AA502" s="293">
        <f t="shared" si="118"/>
        <v>0</v>
      </c>
      <c r="AB502" s="293">
        <f t="shared" si="119"/>
        <v>0</v>
      </c>
      <c r="AC502" s="293">
        <f t="shared" si="120"/>
        <v>2</v>
      </c>
      <c r="AD502" s="293">
        <f t="shared" si="133"/>
        <v>1</v>
      </c>
      <c r="AE502" s="293">
        <f>IF(ISBLANK(T502),AE501,IF(COUNTIF(T$2:T502,T502)&gt;1,AE501,1+MAX(AE501,0)))</f>
        <v>15</v>
      </c>
      <c r="AI502" s="42" t="str">
        <f t="shared" si="121"/>
        <v/>
      </c>
      <c r="AJ502">
        <f>SUM(AG$2:AG502)</f>
        <v>3</v>
      </c>
      <c r="AK502">
        <f>COUNTA(AF$2:AF502)</f>
        <v>4</v>
      </c>
    </row>
    <row r="503" spans="1:37"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22"/>
        <v>9</v>
      </c>
      <c r="Q503" s="33" t="str">
        <f t="shared" si="123"/>
        <v/>
      </c>
      <c r="R503" s="33">
        <f t="shared" si="124"/>
        <v>6</v>
      </c>
      <c r="S503" s="33" t="str">
        <f t="shared" si="125"/>
        <v>112_6</v>
      </c>
      <c r="T503" s="35" t="str">
        <f t="shared" si="126"/>
        <v>112AM</v>
      </c>
      <c r="U503" s="35" t="str">
        <f t="shared" si="127"/>
        <v>112AMNS</v>
      </c>
      <c r="V503" s="301">
        <f t="shared" si="128"/>
        <v>22</v>
      </c>
      <c r="W503" s="293" t="str">
        <f t="shared" si="129"/>
        <v/>
      </c>
      <c r="X503" s="293" t="str">
        <f t="shared" si="130"/>
        <v/>
      </c>
      <c r="Y503" s="293" t="str">
        <f t="shared" si="131"/>
        <v/>
      </c>
      <c r="Z503" s="293" t="str">
        <f t="shared" si="132"/>
        <v/>
      </c>
      <c r="AA503" s="293">
        <f t="shared" si="118"/>
        <v>0</v>
      </c>
      <c r="AB503" s="293">
        <f t="shared" si="119"/>
        <v>0</v>
      </c>
      <c r="AC503" s="293">
        <f t="shared" si="120"/>
        <v>3</v>
      </c>
      <c r="AD503" s="293">
        <f t="shared" si="133"/>
        <v>1</v>
      </c>
      <c r="AE503" s="293">
        <f>IF(ISBLANK(T503),AE502,IF(COUNTIF(T$2:T503,T503)&gt;1,AE502,1+MAX(AE502,0)))</f>
        <v>15</v>
      </c>
      <c r="AI503" s="42" t="str">
        <f t="shared" si="121"/>
        <v/>
      </c>
      <c r="AJ503">
        <f>SUM(AG$2:AG503)</f>
        <v>3</v>
      </c>
      <c r="AK503">
        <f>COUNTA(AF$2:AF503)</f>
        <v>4</v>
      </c>
    </row>
    <row r="504" spans="1:37" x14ac:dyDescent="0.25">
      <c r="A504">
        <v>112</v>
      </c>
      <c r="B504" t="s">
        <v>65</v>
      </c>
      <c r="C504" t="s">
        <v>704</v>
      </c>
      <c r="D504"/>
      <c r="E504">
        <v>2</v>
      </c>
      <c r="F504">
        <v>2</v>
      </c>
      <c r="G504">
        <v>3</v>
      </c>
      <c r="H504">
        <v>0</v>
      </c>
      <c r="I504">
        <v>0</v>
      </c>
      <c r="J504">
        <v>0</v>
      </c>
      <c r="K504">
        <v>0</v>
      </c>
      <c r="L504">
        <v>0</v>
      </c>
      <c r="M504" t="s">
        <v>706</v>
      </c>
      <c r="N504" s="42"/>
      <c r="O504" s="101">
        <f>IF(ISBLANK(C504),O503,IF(COUNTIF(C$2:C504,C504)&gt;1,O503,1+MAX(O503,0)))</f>
        <v>17</v>
      </c>
      <c r="P504" s="45">
        <f t="shared" si="122"/>
        <v>9</v>
      </c>
      <c r="Q504" s="33" t="str">
        <f t="shared" si="123"/>
        <v/>
      </c>
      <c r="R504" s="33">
        <f t="shared" si="124"/>
        <v>6</v>
      </c>
      <c r="S504" s="33" t="str">
        <f t="shared" si="125"/>
        <v>112_6</v>
      </c>
      <c r="T504" s="35" t="str">
        <f t="shared" si="126"/>
        <v>112AM</v>
      </c>
      <c r="U504" s="35" t="str">
        <f t="shared" si="127"/>
        <v>112AMEW</v>
      </c>
      <c r="V504" s="301">
        <f t="shared" si="128"/>
        <v>23</v>
      </c>
      <c r="W504" s="293" t="str">
        <f t="shared" si="129"/>
        <v/>
      </c>
      <c r="X504" s="293" t="str">
        <f t="shared" si="130"/>
        <v/>
      </c>
      <c r="Y504" s="293" t="str">
        <f t="shared" si="131"/>
        <v/>
      </c>
      <c r="Z504" s="293" t="str">
        <f t="shared" si="132"/>
        <v/>
      </c>
      <c r="AA504" s="293">
        <f t="shared" si="118"/>
        <v>0</v>
      </c>
      <c r="AB504" s="293">
        <f t="shared" si="119"/>
        <v>0</v>
      </c>
      <c r="AC504" s="293">
        <f t="shared" si="120"/>
        <v>0</v>
      </c>
      <c r="AD504" s="293">
        <f t="shared" si="133"/>
        <v>0</v>
      </c>
      <c r="AE504" s="293">
        <f>IF(ISBLANK(T504),AE503,IF(COUNTIF(T$2:T504,T504)&gt;1,AE503,1+MAX(AE503,0)))</f>
        <v>15</v>
      </c>
      <c r="AI504" s="42" t="str">
        <f t="shared" si="121"/>
        <v/>
      </c>
      <c r="AJ504">
        <f>SUM(AG$2:AG504)</f>
        <v>3</v>
      </c>
      <c r="AK504">
        <f>COUNTA(AF$2:AF504)</f>
        <v>4</v>
      </c>
    </row>
    <row r="505" spans="1:37" x14ac:dyDescent="0.25">
      <c r="A505">
        <v>112</v>
      </c>
      <c r="B505" t="s">
        <v>65</v>
      </c>
      <c r="C505" t="s">
        <v>704</v>
      </c>
      <c r="D505"/>
      <c r="E505">
        <v>2</v>
      </c>
      <c r="F505">
        <v>2</v>
      </c>
      <c r="G505">
        <v>4</v>
      </c>
      <c r="H505">
        <v>0</v>
      </c>
      <c r="I505">
        <v>0</v>
      </c>
      <c r="J505">
        <v>0</v>
      </c>
      <c r="K505">
        <v>0</v>
      </c>
      <c r="L505">
        <v>0</v>
      </c>
      <c r="M505" t="s">
        <v>706</v>
      </c>
      <c r="N505" s="42"/>
      <c r="O505" s="101">
        <f>IF(ISBLANK(C505),O504,IF(COUNTIF(C$2:C505,C505)&gt;1,O504,1+MAX(O504,0)))</f>
        <v>17</v>
      </c>
      <c r="P505" s="45">
        <f t="shared" si="122"/>
        <v>9</v>
      </c>
      <c r="Q505" s="33" t="str">
        <f t="shared" si="123"/>
        <v/>
      </c>
      <c r="R505" s="33">
        <f t="shared" si="124"/>
        <v>6</v>
      </c>
      <c r="S505" s="33" t="str">
        <f t="shared" si="125"/>
        <v>112_6</v>
      </c>
      <c r="T505" s="35" t="str">
        <f t="shared" si="126"/>
        <v>112AM</v>
      </c>
      <c r="U505" s="35" t="str">
        <f t="shared" si="127"/>
        <v>112AMEW</v>
      </c>
      <c r="V505" s="301">
        <f t="shared" si="128"/>
        <v>24</v>
      </c>
      <c r="W505" s="293" t="str">
        <f t="shared" si="129"/>
        <v/>
      </c>
      <c r="X505" s="293" t="str">
        <f t="shared" si="130"/>
        <v/>
      </c>
      <c r="Y505" s="293" t="str">
        <f t="shared" si="131"/>
        <v/>
      </c>
      <c r="Z505" s="293" t="str">
        <f t="shared" si="132"/>
        <v/>
      </c>
      <c r="AA505" s="293">
        <f t="shared" si="118"/>
        <v>0</v>
      </c>
      <c r="AB505" s="293">
        <f t="shared" si="119"/>
        <v>0</v>
      </c>
      <c r="AC505" s="293">
        <f t="shared" si="120"/>
        <v>0</v>
      </c>
      <c r="AD505" s="293">
        <f t="shared" si="133"/>
        <v>0</v>
      </c>
      <c r="AE505" s="293">
        <f>IF(ISBLANK(T505),AE504,IF(COUNTIF(T$2:T505,T505)&gt;1,AE504,1+MAX(AE504,0)))</f>
        <v>15</v>
      </c>
      <c r="AI505" s="42" t="str">
        <f t="shared" si="121"/>
        <v/>
      </c>
      <c r="AJ505">
        <f>SUM(AG$2:AG505)</f>
        <v>3</v>
      </c>
      <c r="AK505">
        <f>COUNTA(AF$2:AF505)</f>
        <v>4</v>
      </c>
    </row>
    <row r="506" spans="1:37"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22"/>
        <v>9</v>
      </c>
      <c r="Q506" s="33" t="str">
        <f t="shared" si="123"/>
        <v/>
      </c>
      <c r="R506" s="33">
        <f t="shared" si="124"/>
        <v>7</v>
      </c>
      <c r="S506" s="33" t="str">
        <f t="shared" si="125"/>
        <v>112_7</v>
      </c>
      <c r="T506" s="35" t="str">
        <f t="shared" si="126"/>
        <v>112AM</v>
      </c>
      <c r="U506" s="35" t="str">
        <f t="shared" si="127"/>
        <v>112AMNS</v>
      </c>
      <c r="V506" s="301">
        <f t="shared" si="128"/>
        <v>25</v>
      </c>
      <c r="W506" s="293" t="str">
        <f t="shared" si="129"/>
        <v/>
      </c>
      <c r="X506" s="293" t="str">
        <f t="shared" si="130"/>
        <v/>
      </c>
      <c r="Y506" s="293" t="str">
        <f t="shared" si="131"/>
        <v/>
      </c>
      <c r="Z506" s="293" t="str">
        <f t="shared" si="132"/>
        <v/>
      </c>
      <c r="AA506" s="293">
        <f t="shared" si="118"/>
        <v>0</v>
      </c>
      <c r="AB506" s="293">
        <f t="shared" si="119"/>
        <v>0</v>
      </c>
      <c r="AC506" s="293">
        <f t="shared" si="120"/>
        <v>2</v>
      </c>
      <c r="AD506" s="293">
        <f t="shared" si="133"/>
        <v>1</v>
      </c>
      <c r="AE506" s="293">
        <f>IF(ISBLANK(T506),AE505,IF(COUNTIF(T$2:T506,T506)&gt;1,AE505,1+MAX(AE505,0)))</f>
        <v>15</v>
      </c>
      <c r="AI506" s="42" t="str">
        <f t="shared" si="121"/>
        <v/>
      </c>
      <c r="AJ506">
        <f>SUM(AG$2:AG506)</f>
        <v>3</v>
      </c>
      <c r="AK506">
        <f>COUNTA(AF$2:AF506)</f>
        <v>4</v>
      </c>
    </row>
    <row r="507" spans="1:37"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22"/>
        <v>9</v>
      </c>
      <c r="Q507" s="33" t="str">
        <f t="shared" si="123"/>
        <v/>
      </c>
      <c r="R507" s="33">
        <f t="shared" si="124"/>
        <v>7</v>
      </c>
      <c r="S507" s="33" t="str">
        <f t="shared" si="125"/>
        <v>112_7</v>
      </c>
      <c r="T507" s="35" t="str">
        <f t="shared" si="126"/>
        <v>112AM</v>
      </c>
      <c r="U507" s="35" t="str">
        <f t="shared" si="127"/>
        <v>112AMNS</v>
      </c>
      <c r="V507" s="301">
        <f t="shared" si="128"/>
        <v>26</v>
      </c>
      <c r="W507" s="293" t="str">
        <f t="shared" si="129"/>
        <v/>
      </c>
      <c r="X507" s="293" t="str">
        <f t="shared" si="130"/>
        <v/>
      </c>
      <c r="Y507" s="293" t="str">
        <f t="shared" si="131"/>
        <v/>
      </c>
      <c r="Z507" s="293" t="str">
        <f t="shared" si="132"/>
        <v/>
      </c>
      <c r="AA507" s="293">
        <f t="shared" si="118"/>
        <v>0</v>
      </c>
      <c r="AB507" s="293">
        <f t="shared" si="119"/>
        <v>0</v>
      </c>
      <c r="AC507" s="293">
        <f t="shared" si="120"/>
        <v>3</v>
      </c>
      <c r="AD507" s="293">
        <f t="shared" si="133"/>
        <v>1</v>
      </c>
      <c r="AE507" s="293">
        <f>IF(ISBLANK(T507),AE506,IF(COUNTIF(T$2:T507,T507)&gt;1,AE506,1+MAX(AE506,0)))</f>
        <v>15</v>
      </c>
      <c r="AI507" s="42" t="str">
        <f t="shared" si="121"/>
        <v/>
      </c>
      <c r="AJ507">
        <f>SUM(AG$2:AG507)</f>
        <v>3</v>
      </c>
      <c r="AK507">
        <f>COUNTA(AF$2:AF507)</f>
        <v>4</v>
      </c>
    </row>
    <row r="508" spans="1:37" x14ac:dyDescent="0.25">
      <c r="A508">
        <v>112</v>
      </c>
      <c r="B508" t="s">
        <v>65</v>
      </c>
      <c r="C508" t="s">
        <v>704</v>
      </c>
      <c r="D508"/>
      <c r="E508">
        <v>2</v>
      </c>
      <c r="F508">
        <v>3</v>
      </c>
      <c r="G508">
        <v>3</v>
      </c>
      <c r="H508">
        <v>0</v>
      </c>
      <c r="I508">
        <v>0</v>
      </c>
      <c r="J508">
        <v>0</v>
      </c>
      <c r="K508">
        <v>0</v>
      </c>
      <c r="L508">
        <v>0</v>
      </c>
      <c r="M508" t="s">
        <v>706</v>
      </c>
      <c r="N508" s="42"/>
      <c r="O508" s="101">
        <f>IF(ISBLANK(C508),O507,IF(COUNTIF(C$2:C508,C508)&gt;1,O507,1+MAX(O507,0)))</f>
        <v>17</v>
      </c>
      <c r="P508" s="45">
        <f t="shared" si="122"/>
        <v>9</v>
      </c>
      <c r="Q508" s="33" t="str">
        <f t="shared" si="123"/>
        <v/>
      </c>
      <c r="R508" s="33">
        <f t="shared" si="124"/>
        <v>7</v>
      </c>
      <c r="S508" s="33" t="str">
        <f t="shared" si="125"/>
        <v>112_7</v>
      </c>
      <c r="T508" s="35" t="str">
        <f t="shared" si="126"/>
        <v>112AM</v>
      </c>
      <c r="U508" s="35" t="str">
        <f t="shared" si="127"/>
        <v>112AMEW</v>
      </c>
      <c r="V508" s="301">
        <f t="shared" si="128"/>
        <v>27</v>
      </c>
      <c r="W508" s="293" t="str">
        <f t="shared" si="129"/>
        <v/>
      </c>
      <c r="X508" s="293" t="str">
        <f t="shared" si="130"/>
        <v/>
      </c>
      <c r="Y508" s="293" t="str">
        <f t="shared" si="131"/>
        <v/>
      </c>
      <c r="Z508" s="293" t="str">
        <f t="shared" si="132"/>
        <v/>
      </c>
      <c r="AA508" s="293">
        <f t="shared" si="118"/>
        <v>0</v>
      </c>
      <c r="AB508" s="293">
        <f t="shared" si="119"/>
        <v>0</v>
      </c>
      <c r="AC508" s="293">
        <f t="shared" si="120"/>
        <v>0</v>
      </c>
      <c r="AD508" s="293">
        <f t="shared" si="133"/>
        <v>0</v>
      </c>
      <c r="AE508" s="293">
        <f>IF(ISBLANK(T508),AE507,IF(COUNTIF(T$2:T508,T508)&gt;1,AE507,1+MAX(AE507,0)))</f>
        <v>15</v>
      </c>
      <c r="AI508" s="42" t="str">
        <f t="shared" si="121"/>
        <v/>
      </c>
      <c r="AJ508">
        <f>SUM(AG$2:AG508)</f>
        <v>3</v>
      </c>
      <c r="AK508">
        <f>COUNTA(AF$2:AF508)</f>
        <v>4</v>
      </c>
    </row>
    <row r="509" spans="1:37" x14ac:dyDescent="0.25">
      <c r="A509">
        <v>112</v>
      </c>
      <c r="B509" t="s">
        <v>65</v>
      </c>
      <c r="C509" t="s">
        <v>704</v>
      </c>
      <c r="D509"/>
      <c r="E509">
        <v>2</v>
      </c>
      <c r="F509">
        <v>3</v>
      </c>
      <c r="G509">
        <v>4</v>
      </c>
      <c r="H509">
        <v>0</v>
      </c>
      <c r="I509">
        <v>0</v>
      </c>
      <c r="J509">
        <v>0</v>
      </c>
      <c r="K509">
        <v>0</v>
      </c>
      <c r="L509">
        <v>0</v>
      </c>
      <c r="M509" t="s">
        <v>706</v>
      </c>
      <c r="N509" s="42"/>
      <c r="O509" s="101">
        <f>IF(ISBLANK(C509),O508,IF(COUNTIF(C$2:C509,C509)&gt;1,O508,1+MAX(O508,0)))</f>
        <v>17</v>
      </c>
      <c r="P509" s="45">
        <f t="shared" si="122"/>
        <v>9</v>
      </c>
      <c r="Q509" s="33" t="str">
        <f t="shared" si="123"/>
        <v/>
      </c>
      <c r="R509" s="33">
        <f t="shared" si="124"/>
        <v>7</v>
      </c>
      <c r="S509" s="33" t="str">
        <f t="shared" si="125"/>
        <v>112_7</v>
      </c>
      <c r="T509" s="35" t="str">
        <f t="shared" si="126"/>
        <v>112AM</v>
      </c>
      <c r="U509" s="35" t="str">
        <f t="shared" si="127"/>
        <v>112AMEW</v>
      </c>
      <c r="V509" s="301">
        <f t="shared" si="128"/>
        <v>28</v>
      </c>
      <c r="W509" s="293" t="str">
        <f t="shared" si="129"/>
        <v/>
      </c>
      <c r="X509" s="293" t="str">
        <f t="shared" si="130"/>
        <v/>
      </c>
      <c r="Y509" s="293" t="str">
        <f t="shared" si="131"/>
        <v/>
      </c>
      <c r="Z509" s="293" t="str">
        <f t="shared" si="132"/>
        <v/>
      </c>
      <c r="AA509" s="293">
        <f t="shared" si="118"/>
        <v>0</v>
      </c>
      <c r="AB509" s="293">
        <f t="shared" si="119"/>
        <v>0</v>
      </c>
      <c r="AC509" s="293">
        <f t="shared" si="120"/>
        <v>0</v>
      </c>
      <c r="AD509" s="293">
        <f t="shared" si="133"/>
        <v>0</v>
      </c>
      <c r="AE509" s="293">
        <f>IF(ISBLANK(T509),AE508,IF(COUNTIF(T$2:T509,T509)&gt;1,AE508,1+MAX(AE508,0)))</f>
        <v>15</v>
      </c>
      <c r="AI509" s="42" t="str">
        <f t="shared" si="121"/>
        <v/>
      </c>
      <c r="AJ509">
        <f>SUM(AG$2:AG509)</f>
        <v>3</v>
      </c>
      <c r="AK509">
        <f>COUNTA(AF$2:AF509)</f>
        <v>4</v>
      </c>
    </row>
    <row r="510" spans="1:37"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22"/>
        <v>9</v>
      </c>
      <c r="Q510" s="33" t="str">
        <f t="shared" si="123"/>
        <v/>
      </c>
      <c r="R510" s="33">
        <f t="shared" si="124"/>
        <v>8</v>
      </c>
      <c r="S510" s="33" t="str">
        <f t="shared" si="125"/>
        <v>112_8</v>
      </c>
      <c r="T510" s="35" t="str">
        <f t="shared" si="126"/>
        <v>112AM</v>
      </c>
      <c r="U510" s="35" t="str">
        <f t="shared" si="127"/>
        <v>112AMNS</v>
      </c>
      <c r="V510" s="301">
        <f t="shared" si="128"/>
        <v>29</v>
      </c>
      <c r="W510" s="293" t="str">
        <f t="shared" si="129"/>
        <v/>
      </c>
      <c r="X510" s="293" t="str">
        <f t="shared" si="130"/>
        <v/>
      </c>
      <c r="Y510" s="293" t="str">
        <f t="shared" si="131"/>
        <v/>
      </c>
      <c r="Z510" s="293" t="str">
        <f t="shared" si="132"/>
        <v/>
      </c>
      <c r="AA510" s="293">
        <f t="shared" si="118"/>
        <v>0</v>
      </c>
      <c r="AB510" s="293">
        <f t="shared" si="119"/>
        <v>0</v>
      </c>
      <c r="AC510" s="293">
        <f t="shared" si="120"/>
        <v>2</v>
      </c>
      <c r="AD510" s="293">
        <f t="shared" si="133"/>
        <v>1</v>
      </c>
      <c r="AE510" s="293">
        <f>IF(ISBLANK(T510),AE509,IF(COUNTIF(T$2:T510,T510)&gt;1,AE509,1+MAX(AE509,0)))</f>
        <v>15</v>
      </c>
      <c r="AI510" s="42" t="str">
        <f t="shared" si="121"/>
        <v/>
      </c>
      <c r="AJ510">
        <f>SUM(AG$2:AG510)</f>
        <v>3</v>
      </c>
      <c r="AK510">
        <f>COUNTA(AF$2:AF510)</f>
        <v>4</v>
      </c>
    </row>
    <row r="511" spans="1:37"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22"/>
        <v>9</v>
      </c>
      <c r="Q511" s="33" t="str">
        <f t="shared" si="123"/>
        <v/>
      </c>
      <c r="R511" s="33">
        <f t="shared" si="124"/>
        <v>8</v>
      </c>
      <c r="S511" s="33" t="str">
        <f t="shared" si="125"/>
        <v>112_8</v>
      </c>
      <c r="T511" s="35" t="str">
        <f t="shared" si="126"/>
        <v>112AM</v>
      </c>
      <c r="U511" s="35" t="str">
        <f t="shared" si="127"/>
        <v>112AMNS</v>
      </c>
      <c r="V511" s="301">
        <f t="shared" si="128"/>
        <v>30</v>
      </c>
      <c r="W511" s="293" t="str">
        <f t="shared" si="129"/>
        <v/>
      </c>
      <c r="X511" s="293" t="str">
        <f t="shared" si="130"/>
        <v/>
      </c>
      <c r="Y511" s="293" t="str">
        <f t="shared" si="131"/>
        <v/>
      </c>
      <c r="Z511" s="293" t="str">
        <f t="shared" si="132"/>
        <v/>
      </c>
      <c r="AA511" s="293">
        <f t="shared" si="118"/>
        <v>0</v>
      </c>
      <c r="AB511" s="293">
        <f t="shared" si="119"/>
        <v>0</v>
      </c>
      <c r="AC511" s="293">
        <f t="shared" si="120"/>
        <v>3</v>
      </c>
      <c r="AD511" s="293">
        <f t="shared" si="133"/>
        <v>1</v>
      </c>
      <c r="AE511" s="293">
        <f>IF(ISBLANK(T511),AE510,IF(COUNTIF(T$2:T511,T511)&gt;1,AE510,1+MAX(AE510,0)))</f>
        <v>15</v>
      </c>
      <c r="AI511" s="42" t="str">
        <f t="shared" si="121"/>
        <v/>
      </c>
      <c r="AJ511">
        <f>SUM(AG$2:AG511)</f>
        <v>3</v>
      </c>
      <c r="AK511">
        <f>COUNTA(AF$2:AF511)</f>
        <v>4</v>
      </c>
    </row>
    <row r="512" spans="1:37" x14ac:dyDescent="0.25">
      <c r="A512">
        <v>112</v>
      </c>
      <c r="B512" t="s">
        <v>65</v>
      </c>
      <c r="C512" t="s">
        <v>704</v>
      </c>
      <c r="D512"/>
      <c r="E512">
        <v>2</v>
      </c>
      <c r="F512">
        <v>4</v>
      </c>
      <c r="G512">
        <v>3</v>
      </c>
      <c r="H512">
        <v>0</v>
      </c>
      <c r="I512">
        <v>0</v>
      </c>
      <c r="J512">
        <v>0</v>
      </c>
      <c r="K512">
        <v>0</v>
      </c>
      <c r="L512">
        <v>0</v>
      </c>
      <c r="M512" t="s">
        <v>706</v>
      </c>
      <c r="N512" s="42"/>
      <c r="O512" s="101">
        <f>IF(ISBLANK(C512),O511,IF(COUNTIF(C$2:C512,C512)&gt;1,O511,1+MAX(O511,0)))</f>
        <v>17</v>
      </c>
      <c r="P512" s="45">
        <f t="shared" si="122"/>
        <v>9</v>
      </c>
      <c r="Q512" s="33" t="str">
        <f t="shared" si="123"/>
        <v/>
      </c>
      <c r="R512" s="33">
        <f t="shared" si="124"/>
        <v>8</v>
      </c>
      <c r="S512" s="33" t="str">
        <f t="shared" si="125"/>
        <v>112_8</v>
      </c>
      <c r="T512" s="35" t="str">
        <f t="shared" si="126"/>
        <v>112AM</v>
      </c>
      <c r="U512" s="35" t="str">
        <f t="shared" si="127"/>
        <v>112AMEW</v>
      </c>
      <c r="V512" s="301">
        <f t="shared" si="128"/>
        <v>31</v>
      </c>
      <c r="W512" s="293" t="str">
        <f t="shared" si="129"/>
        <v/>
      </c>
      <c r="X512" s="293" t="str">
        <f t="shared" si="130"/>
        <v/>
      </c>
      <c r="Y512" s="293" t="str">
        <f t="shared" si="131"/>
        <v/>
      </c>
      <c r="Z512" s="293" t="str">
        <f t="shared" si="132"/>
        <v/>
      </c>
      <c r="AA512" s="293">
        <f t="shared" si="118"/>
        <v>0</v>
      </c>
      <c r="AB512" s="293">
        <f t="shared" si="119"/>
        <v>0</v>
      </c>
      <c r="AC512" s="293">
        <f t="shared" si="120"/>
        <v>0</v>
      </c>
      <c r="AD512" s="293">
        <f t="shared" si="133"/>
        <v>0</v>
      </c>
      <c r="AE512" s="293">
        <f>IF(ISBLANK(T512),AE511,IF(COUNTIF(T$2:T512,T512)&gt;1,AE511,1+MAX(AE511,0)))</f>
        <v>15</v>
      </c>
      <c r="AI512" s="42" t="str">
        <f t="shared" si="121"/>
        <v/>
      </c>
      <c r="AJ512">
        <f>SUM(AG$2:AG512)</f>
        <v>3</v>
      </c>
      <c r="AK512">
        <f>COUNTA(AF$2:AF512)</f>
        <v>4</v>
      </c>
    </row>
    <row r="513" spans="1:37" x14ac:dyDescent="0.25">
      <c r="A513">
        <v>112</v>
      </c>
      <c r="B513" t="s">
        <v>65</v>
      </c>
      <c r="C513" t="s">
        <v>704</v>
      </c>
      <c r="D513"/>
      <c r="E513">
        <v>2</v>
      </c>
      <c r="F513">
        <v>4</v>
      </c>
      <c r="G513">
        <v>4</v>
      </c>
      <c r="H513">
        <v>0</v>
      </c>
      <c r="I513">
        <v>0</v>
      </c>
      <c r="J513">
        <v>0</v>
      </c>
      <c r="K513">
        <v>0</v>
      </c>
      <c r="L513">
        <v>0</v>
      </c>
      <c r="M513" t="s">
        <v>706</v>
      </c>
      <c r="N513" s="42"/>
      <c r="O513" s="101">
        <f>IF(ISBLANK(C513),O512,IF(COUNTIF(C$2:C513,C513)&gt;1,O512,1+MAX(O512,0)))</f>
        <v>17</v>
      </c>
      <c r="P513" s="45">
        <f t="shared" si="122"/>
        <v>9</v>
      </c>
      <c r="Q513" s="33" t="str">
        <f t="shared" si="123"/>
        <v/>
      </c>
      <c r="R513" s="33">
        <f t="shared" si="124"/>
        <v>8</v>
      </c>
      <c r="S513" s="33" t="str">
        <f t="shared" si="125"/>
        <v>112_8</v>
      </c>
      <c r="T513" s="35" t="str">
        <f t="shared" si="126"/>
        <v>112AM</v>
      </c>
      <c r="U513" s="35" t="str">
        <f t="shared" si="127"/>
        <v>112AMEW</v>
      </c>
      <c r="V513" s="301">
        <f t="shared" si="128"/>
        <v>32</v>
      </c>
      <c r="W513" s="293" t="str">
        <f t="shared" si="129"/>
        <v/>
      </c>
      <c r="X513" s="293" t="str">
        <f t="shared" si="130"/>
        <v/>
      </c>
      <c r="Y513" s="293" t="str">
        <f t="shared" si="131"/>
        <v/>
      </c>
      <c r="Z513" s="293" t="str">
        <f t="shared" si="132"/>
        <v/>
      </c>
      <c r="AA513" s="293">
        <f t="shared" si="118"/>
        <v>0</v>
      </c>
      <c r="AB513" s="293">
        <f t="shared" si="119"/>
        <v>0</v>
      </c>
      <c r="AC513" s="293">
        <f t="shared" si="120"/>
        <v>0</v>
      </c>
      <c r="AD513" s="293">
        <f t="shared" si="133"/>
        <v>0</v>
      </c>
      <c r="AE513" s="293">
        <f>IF(ISBLANK(T513),AE512,IF(COUNTIF(T$2:T513,T513)&gt;1,AE512,1+MAX(AE512,0)))</f>
        <v>15</v>
      </c>
      <c r="AI513" s="42" t="str">
        <f t="shared" si="121"/>
        <v/>
      </c>
      <c r="AJ513">
        <f>SUM(AG$2:AG513)</f>
        <v>3</v>
      </c>
      <c r="AK513">
        <f>COUNTA(AF$2:AF513)</f>
        <v>4</v>
      </c>
    </row>
    <row r="514" spans="1:37"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22"/>
        <v>9</v>
      </c>
      <c r="Q514" s="33" t="str">
        <f t="shared" si="123"/>
        <v/>
      </c>
      <c r="R514" s="33">
        <f t="shared" si="124"/>
        <v>9</v>
      </c>
      <c r="S514" s="33" t="str">
        <f t="shared" si="125"/>
        <v>112_9</v>
      </c>
      <c r="T514" s="35" t="str">
        <f t="shared" si="126"/>
        <v>112PM</v>
      </c>
      <c r="U514" s="35" t="str">
        <f t="shared" si="127"/>
        <v>112PMNS</v>
      </c>
      <c r="V514" s="301">
        <f t="shared" si="128"/>
        <v>1</v>
      </c>
      <c r="W514" s="293" t="str">
        <f t="shared" si="129"/>
        <v/>
      </c>
      <c r="X514" s="293" t="str">
        <f t="shared" si="130"/>
        <v/>
      </c>
      <c r="Y514" s="293" t="str">
        <f t="shared" si="131"/>
        <v/>
      </c>
      <c r="Z514" s="293" t="str">
        <f t="shared" si="132"/>
        <v/>
      </c>
      <c r="AA514" s="293">
        <f t="shared" ref="AA514:AA577" si="134">IF(AND(ISNUMBER($G514),$B514="AM"),INDEX(Cordon,MATCH($A514,loc_ID,0),$G514),0)</f>
        <v>0</v>
      </c>
      <c r="AB514" s="293">
        <f t="shared" ref="AB514:AB577" si="135">IF(AND(ISNUMBER($G514),$B514="PM"),INDEX(Cordon,MATCH($A514,loc_ID,0),VLOOKUP($G514,dir_correction,2,FALSE)),0)</f>
        <v>0</v>
      </c>
      <c r="AC514" s="293">
        <f t="shared" ref="AC514:AC577" si="136">IF(AND(ISNUMBER($G514),$B514="AM"),INDEX(Lane,MATCH($A514,loc_ID,0),$G514),0)</f>
        <v>0</v>
      </c>
      <c r="AD514" s="293">
        <f t="shared" si="133"/>
        <v>0</v>
      </c>
      <c r="AE514" s="293">
        <f>IF(ISBLANK(T514),AE513,IF(COUNTIF(T$2:T514,T514)&gt;1,AE513,1+MAX(AE513,0)))</f>
        <v>16</v>
      </c>
      <c r="AI514" s="42" t="str">
        <f t="shared" ref="AI514:AI577" si="137">IF(SUM(W514:Z514)&gt;0,1,"")</f>
        <v/>
      </c>
      <c r="AJ514">
        <f>SUM(AG$2:AG514)</f>
        <v>3</v>
      </c>
      <c r="AK514">
        <f>COUNTA(AF$2:AF514)</f>
        <v>4</v>
      </c>
    </row>
    <row r="515" spans="1:37"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38">IF(A515=A514,P514,IF(ISNUMBER(P514),P514+1,1))</f>
        <v>9</v>
      </c>
      <c r="Q515" s="33" t="str">
        <f t="shared" ref="Q515:Q578" si="139">IF(OR(P515=P514,LEN(A515)&lt;1),"",P515)</f>
        <v/>
      </c>
      <c r="R515" s="33">
        <f t="shared" ref="R515:R578" si="140">IF(ISNUMBER(F515),F515+4*(E515-1)+8*IF(B515="PM",1,0),"")</f>
        <v>9</v>
      </c>
      <c r="S515" s="33" t="str">
        <f t="shared" ref="S515:S578" si="141">IF(ISNUMBER(R515),A515&amp;"_"&amp;R515,"")</f>
        <v>112_9</v>
      </c>
      <c r="T515" s="35" t="str">
        <f t="shared" ref="T515:T578" si="142">A515&amp;B515</f>
        <v>112PM</v>
      </c>
      <c r="U515" s="35" t="str">
        <f t="shared" ref="U515:U578" si="143">IF(OR(G515=1,G515=2),T515&amp;"NS",IF(OR(G515=3,G515=4),T515&amp;"EW",""))</f>
        <v>112PMNS</v>
      </c>
      <c r="V515" s="301">
        <f t="shared" ref="V515:V578" si="144">G515+4*(F515-1)+16*(E515-1)</f>
        <v>2</v>
      </c>
      <c r="W515" s="293" t="str">
        <f t="shared" ref="W515:W578" si="145">IF(I515&gt;$H515,1,"")</f>
        <v/>
      </c>
      <c r="X515" s="293" t="str">
        <f t="shared" ref="X515:X578" si="146">IF(J515&gt;$H515,1,"")</f>
        <v/>
      </c>
      <c r="Y515" s="293" t="str">
        <f t="shared" ref="Y515:Y578" si="147">IF(K515&gt;$H515,1,"")</f>
        <v/>
      </c>
      <c r="Z515" s="293" t="str">
        <f t="shared" ref="Z515:Z578" si="148">IF(L515&gt;$H515,1,"")</f>
        <v/>
      </c>
      <c r="AA515" s="293">
        <f t="shared" si="134"/>
        <v>0</v>
      </c>
      <c r="AB515" s="293">
        <f t="shared" si="135"/>
        <v>0</v>
      </c>
      <c r="AC515" s="293">
        <f t="shared" si="136"/>
        <v>0</v>
      </c>
      <c r="AD515" s="293">
        <f t="shared" ref="AD515:AD578" si="149">IF(AND(AC515&gt;0,ISNUMBER(AC515)),1,0)</f>
        <v>0</v>
      </c>
      <c r="AE515" s="293">
        <f>IF(ISBLANK(T515),AE514,IF(COUNTIF(T$2:T515,T515)&gt;1,AE514,1+MAX(AE514,0)))</f>
        <v>16</v>
      </c>
      <c r="AI515" s="42" t="str">
        <f t="shared" si="137"/>
        <v/>
      </c>
      <c r="AJ515">
        <f>SUM(AG$2:AG515)</f>
        <v>3</v>
      </c>
      <c r="AK515">
        <f>COUNTA(AF$2:AF515)</f>
        <v>4</v>
      </c>
    </row>
    <row r="516" spans="1:37" x14ac:dyDescent="0.25">
      <c r="A516">
        <v>112</v>
      </c>
      <c r="B516" t="s">
        <v>66</v>
      </c>
      <c r="C516" t="s">
        <v>642</v>
      </c>
      <c r="D516"/>
      <c r="E516">
        <v>1</v>
      </c>
      <c r="F516">
        <v>1</v>
      </c>
      <c r="G516">
        <v>3</v>
      </c>
      <c r="H516">
        <v>0</v>
      </c>
      <c r="I516">
        <v>0</v>
      </c>
      <c r="J516">
        <v>0</v>
      </c>
      <c r="K516">
        <v>0</v>
      </c>
      <c r="L516">
        <v>0</v>
      </c>
      <c r="M516" t="s">
        <v>707</v>
      </c>
      <c r="N516" s="42"/>
      <c r="O516" s="101">
        <f>IF(ISBLANK(C516),O515,IF(COUNTIF(C$2:C516,C516)&gt;1,O515,1+MAX(O515,0)))</f>
        <v>18</v>
      </c>
      <c r="P516" s="45">
        <f t="shared" si="138"/>
        <v>9</v>
      </c>
      <c r="Q516" s="33" t="str">
        <f t="shared" si="139"/>
        <v/>
      </c>
      <c r="R516" s="33">
        <f t="shared" si="140"/>
        <v>9</v>
      </c>
      <c r="S516" s="33" t="str">
        <f t="shared" si="141"/>
        <v>112_9</v>
      </c>
      <c r="T516" s="35" t="str">
        <f t="shared" si="142"/>
        <v>112PM</v>
      </c>
      <c r="U516" s="35" t="str">
        <f t="shared" si="143"/>
        <v>112PMEW</v>
      </c>
      <c r="V516" s="301">
        <f t="shared" si="144"/>
        <v>3</v>
      </c>
      <c r="W516" s="293" t="str">
        <f t="shared" si="145"/>
        <v/>
      </c>
      <c r="X516" s="293" t="str">
        <f t="shared" si="146"/>
        <v/>
      </c>
      <c r="Y516" s="293" t="str">
        <f t="shared" si="147"/>
        <v/>
      </c>
      <c r="Z516" s="293" t="str">
        <f t="shared" si="148"/>
        <v/>
      </c>
      <c r="AA516" s="293">
        <f t="shared" si="134"/>
        <v>0</v>
      </c>
      <c r="AB516" s="293">
        <f t="shared" si="135"/>
        <v>0</v>
      </c>
      <c r="AC516" s="293">
        <f t="shared" si="136"/>
        <v>0</v>
      </c>
      <c r="AD516" s="293">
        <f t="shared" si="149"/>
        <v>0</v>
      </c>
      <c r="AE516" s="293">
        <f>IF(ISBLANK(T516),AE515,IF(COUNTIF(T$2:T516,T516)&gt;1,AE515,1+MAX(AE515,0)))</f>
        <v>16</v>
      </c>
      <c r="AI516" s="42" t="str">
        <f t="shared" si="137"/>
        <v/>
      </c>
      <c r="AJ516">
        <f>SUM(AG$2:AG516)</f>
        <v>3</v>
      </c>
      <c r="AK516">
        <f>COUNTA(AF$2:AF516)</f>
        <v>4</v>
      </c>
    </row>
    <row r="517" spans="1:37" x14ac:dyDescent="0.25">
      <c r="A517">
        <v>112</v>
      </c>
      <c r="B517" t="s">
        <v>66</v>
      </c>
      <c r="C517" t="s">
        <v>642</v>
      </c>
      <c r="D517"/>
      <c r="E517">
        <v>1</v>
      </c>
      <c r="F517">
        <v>1</v>
      </c>
      <c r="G517">
        <v>4</v>
      </c>
      <c r="H517">
        <v>0</v>
      </c>
      <c r="I517">
        <v>0</v>
      </c>
      <c r="J517">
        <v>0</v>
      </c>
      <c r="K517">
        <v>0</v>
      </c>
      <c r="L517">
        <v>0</v>
      </c>
      <c r="M517" t="s">
        <v>707</v>
      </c>
      <c r="N517" s="42"/>
      <c r="O517" s="101">
        <f>IF(ISBLANK(C517),O516,IF(COUNTIF(C$2:C517,C517)&gt;1,O516,1+MAX(O516,0)))</f>
        <v>18</v>
      </c>
      <c r="P517" s="45">
        <f t="shared" si="138"/>
        <v>9</v>
      </c>
      <c r="Q517" s="33" t="str">
        <f t="shared" si="139"/>
        <v/>
      </c>
      <c r="R517" s="33">
        <f t="shared" si="140"/>
        <v>9</v>
      </c>
      <c r="S517" s="33" t="str">
        <f t="shared" si="141"/>
        <v>112_9</v>
      </c>
      <c r="T517" s="35" t="str">
        <f t="shared" si="142"/>
        <v>112PM</v>
      </c>
      <c r="U517" s="35" t="str">
        <f t="shared" si="143"/>
        <v>112PMEW</v>
      </c>
      <c r="V517" s="301">
        <f t="shared" si="144"/>
        <v>4</v>
      </c>
      <c r="W517" s="293" t="str">
        <f t="shared" si="145"/>
        <v/>
      </c>
      <c r="X517" s="293" t="str">
        <f t="shared" si="146"/>
        <v/>
      </c>
      <c r="Y517" s="293" t="str">
        <f t="shared" si="147"/>
        <v/>
      </c>
      <c r="Z517" s="293" t="str">
        <f t="shared" si="148"/>
        <v/>
      </c>
      <c r="AA517" s="293">
        <f t="shared" si="134"/>
        <v>0</v>
      </c>
      <c r="AB517" s="293">
        <f t="shared" si="135"/>
        <v>0</v>
      </c>
      <c r="AC517" s="293">
        <f t="shared" si="136"/>
        <v>0</v>
      </c>
      <c r="AD517" s="293">
        <f t="shared" si="149"/>
        <v>0</v>
      </c>
      <c r="AE517" s="293">
        <f>IF(ISBLANK(T517),AE516,IF(COUNTIF(T$2:T517,T517)&gt;1,AE516,1+MAX(AE516,0)))</f>
        <v>16</v>
      </c>
      <c r="AI517" s="42" t="str">
        <f t="shared" si="137"/>
        <v/>
      </c>
      <c r="AJ517">
        <f>SUM(AG$2:AG517)</f>
        <v>3</v>
      </c>
      <c r="AK517">
        <f>COUNTA(AF$2:AF517)</f>
        <v>4</v>
      </c>
    </row>
    <row r="518" spans="1:37"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38"/>
        <v>9</v>
      </c>
      <c r="Q518" s="33" t="str">
        <f t="shared" si="139"/>
        <v/>
      </c>
      <c r="R518" s="33">
        <f t="shared" si="140"/>
        <v>10</v>
      </c>
      <c r="S518" s="33" t="str">
        <f t="shared" si="141"/>
        <v>112_10</v>
      </c>
      <c r="T518" s="35" t="str">
        <f t="shared" si="142"/>
        <v>112PM</v>
      </c>
      <c r="U518" s="35" t="str">
        <f t="shared" si="143"/>
        <v>112PMNS</v>
      </c>
      <c r="V518" s="301">
        <f t="shared" si="144"/>
        <v>5</v>
      </c>
      <c r="W518" s="293" t="str">
        <f t="shared" si="145"/>
        <v/>
      </c>
      <c r="X518" s="293" t="str">
        <f t="shared" si="146"/>
        <v/>
      </c>
      <c r="Y518" s="293" t="str">
        <f t="shared" si="147"/>
        <v/>
      </c>
      <c r="Z518" s="293" t="str">
        <f t="shared" si="148"/>
        <v/>
      </c>
      <c r="AA518" s="293">
        <f t="shared" si="134"/>
        <v>0</v>
      </c>
      <c r="AB518" s="293">
        <f t="shared" si="135"/>
        <v>0</v>
      </c>
      <c r="AC518" s="293">
        <f t="shared" si="136"/>
        <v>0</v>
      </c>
      <c r="AD518" s="293">
        <f t="shared" si="149"/>
        <v>0</v>
      </c>
      <c r="AE518" s="293">
        <f>IF(ISBLANK(T518),AE517,IF(COUNTIF(T$2:T518,T518)&gt;1,AE517,1+MAX(AE517,0)))</f>
        <v>16</v>
      </c>
      <c r="AI518" s="42" t="str">
        <f t="shared" si="137"/>
        <v/>
      </c>
      <c r="AJ518">
        <f>SUM(AG$2:AG518)</f>
        <v>3</v>
      </c>
      <c r="AK518">
        <f>COUNTA(AF$2:AF518)</f>
        <v>4</v>
      </c>
    </row>
    <row r="519" spans="1:37"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38"/>
        <v>9</v>
      </c>
      <c r="Q519" s="33" t="str">
        <f t="shared" si="139"/>
        <v/>
      </c>
      <c r="R519" s="33">
        <f t="shared" si="140"/>
        <v>10</v>
      </c>
      <c r="S519" s="33" t="str">
        <f t="shared" si="141"/>
        <v>112_10</v>
      </c>
      <c r="T519" s="35" t="str">
        <f t="shared" si="142"/>
        <v>112PM</v>
      </c>
      <c r="U519" s="35" t="str">
        <f t="shared" si="143"/>
        <v>112PMNS</v>
      </c>
      <c r="V519" s="301">
        <f t="shared" si="144"/>
        <v>6</v>
      </c>
      <c r="W519" s="293" t="str">
        <f t="shared" si="145"/>
        <v/>
      </c>
      <c r="X519" s="293" t="str">
        <f t="shared" si="146"/>
        <v/>
      </c>
      <c r="Y519" s="293" t="str">
        <f t="shared" si="147"/>
        <v/>
      </c>
      <c r="Z519" s="293" t="str">
        <f t="shared" si="148"/>
        <v/>
      </c>
      <c r="AA519" s="293">
        <f t="shared" si="134"/>
        <v>0</v>
      </c>
      <c r="AB519" s="293">
        <f t="shared" si="135"/>
        <v>0</v>
      </c>
      <c r="AC519" s="293">
        <f t="shared" si="136"/>
        <v>0</v>
      </c>
      <c r="AD519" s="293">
        <f t="shared" si="149"/>
        <v>0</v>
      </c>
      <c r="AE519" s="293">
        <f>IF(ISBLANK(T519),AE518,IF(COUNTIF(T$2:T519,T519)&gt;1,AE518,1+MAX(AE518,0)))</f>
        <v>16</v>
      </c>
      <c r="AI519" s="42" t="str">
        <f t="shared" si="137"/>
        <v/>
      </c>
      <c r="AJ519">
        <f>SUM(AG$2:AG519)</f>
        <v>3</v>
      </c>
      <c r="AK519">
        <f>COUNTA(AF$2:AF519)</f>
        <v>4</v>
      </c>
    </row>
    <row r="520" spans="1:37" x14ac:dyDescent="0.25">
      <c r="A520">
        <v>112</v>
      </c>
      <c r="B520" t="s">
        <v>66</v>
      </c>
      <c r="C520" t="s">
        <v>642</v>
      </c>
      <c r="D520"/>
      <c r="E520">
        <v>1</v>
      </c>
      <c r="F520">
        <v>2</v>
      </c>
      <c r="G520">
        <v>3</v>
      </c>
      <c r="H520">
        <v>0</v>
      </c>
      <c r="I520">
        <v>0</v>
      </c>
      <c r="J520">
        <v>0</v>
      </c>
      <c r="K520">
        <v>0</v>
      </c>
      <c r="L520">
        <v>0</v>
      </c>
      <c r="M520" t="s">
        <v>707</v>
      </c>
      <c r="N520" s="42"/>
      <c r="O520" s="101">
        <f>IF(ISBLANK(C520),O519,IF(COUNTIF(C$2:C520,C520)&gt;1,O519,1+MAX(O519,0)))</f>
        <v>18</v>
      </c>
      <c r="P520" s="45">
        <f t="shared" si="138"/>
        <v>9</v>
      </c>
      <c r="Q520" s="33" t="str">
        <f t="shared" si="139"/>
        <v/>
      </c>
      <c r="R520" s="33">
        <f t="shared" si="140"/>
        <v>10</v>
      </c>
      <c r="S520" s="33" t="str">
        <f t="shared" si="141"/>
        <v>112_10</v>
      </c>
      <c r="T520" s="35" t="str">
        <f t="shared" si="142"/>
        <v>112PM</v>
      </c>
      <c r="U520" s="35" t="str">
        <f t="shared" si="143"/>
        <v>112PMEW</v>
      </c>
      <c r="V520" s="301">
        <f t="shared" si="144"/>
        <v>7</v>
      </c>
      <c r="W520" s="293" t="str">
        <f t="shared" si="145"/>
        <v/>
      </c>
      <c r="X520" s="293" t="str">
        <f t="shared" si="146"/>
        <v/>
      </c>
      <c r="Y520" s="293" t="str">
        <f t="shared" si="147"/>
        <v/>
      </c>
      <c r="Z520" s="293" t="str">
        <f t="shared" si="148"/>
        <v/>
      </c>
      <c r="AA520" s="293">
        <f t="shared" si="134"/>
        <v>0</v>
      </c>
      <c r="AB520" s="293">
        <f t="shared" si="135"/>
        <v>0</v>
      </c>
      <c r="AC520" s="293">
        <f t="shared" si="136"/>
        <v>0</v>
      </c>
      <c r="AD520" s="293">
        <f t="shared" si="149"/>
        <v>0</v>
      </c>
      <c r="AE520" s="293">
        <f>IF(ISBLANK(T520),AE519,IF(COUNTIF(T$2:T520,T520)&gt;1,AE519,1+MAX(AE519,0)))</f>
        <v>16</v>
      </c>
      <c r="AI520" s="42" t="str">
        <f t="shared" si="137"/>
        <v/>
      </c>
      <c r="AJ520">
        <f>SUM(AG$2:AG520)</f>
        <v>3</v>
      </c>
      <c r="AK520">
        <f>COUNTA(AF$2:AF520)</f>
        <v>4</v>
      </c>
    </row>
    <row r="521" spans="1:37" x14ac:dyDescent="0.25">
      <c r="A521">
        <v>112</v>
      </c>
      <c r="B521" t="s">
        <v>66</v>
      </c>
      <c r="C521" t="s">
        <v>642</v>
      </c>
      <c r="D521"/>
      <c r="E521">
        <v>1</v>
      </c>
      <c r="F521">
        <v>2</v>
      </c>
      <c r="G521">
        <v>4</v>
      </c>
      <c r="H521">
        <v>0</v>
      </c>
      <c r="I521">
        <v>0</v>
      </c>
      <c r="J521">
        <v>0</v>
      </c>
      <c r="K521">
        <v>0</v>
      </c>
      <c r="L521">
        <v>0</v>
      </c>
      <c r="M521" t="s">
        <v>707</v>
      </c>
      <c r="N521" s="42"/>
      <c r="O521" s="101">
        <f>IF(ISBLANK(C521),O520,IF(COUNTIF(C$2:C521,C521)&gt;1,O520,1+MAX(O520,0)))</f>
        <v>18</v>
      </c>
      <c r="P521" s="45">
        <f t="shared" si="138"/>
        <v>9</v>
      </c>
      <c r="Q521" s="33" t="str">
        <f t="shared" si="139"/>
        <v/>
      </c>
      <c r="R521" s="33">
        <f t="shared" si="140"/>
        <v>10</v>
      </c>
      <c r="S521" s="33" t="str">
        <f t="shared" si="141"/>
        <v>112_10</v>
      </c>
      <c r="T521" s="35" t="str">
        <f t="shared" si="142"/>
        <v>112PM</v>
      </c>
      <c r="U521" s="35" t="str">
        <f t="shared" si="143"/>
        <v>112PMEW</v>
      </c>
      <c r="V521" s="301">
        <f t="shared" si="144"/>
        <v>8</v>
      </c>
      <c r="W521" s="293" t="str">
        <f t="shared" si="145"/>
        <v/>
      </c>
      <c r="X521" s="293" t="str">
        <f t="shared" si="146"/>
        <v/>
      </c>
      <c r="Y521" s="293" t="str">
        <f t="shared" si="147"/>
        <v/>
      </c>
      <c r="Z521" s="293" t="str">
        <f t="shared" si="148"/>
        <v/>
      </c>
      <c r="AA521" s="293">
        <f t="shared" si="134"/>
        <v>0</v>
      </c>
      <c r="AB521" s="293">
        <f t="shared" si="135"/>
        <v>0</v>
      </c>
      <c r="AC521" s="293">
        <f t="shared" si="136"/>
        <v>0</v>
      </c>
      <c r="AD521" s="293">
        <f t="shared" si="149"/>
        <v>0</v>
      </c>
      <c r="AE521" s="293">
        <f>IF(ISBLANK(T521),AE520,IF(COUNTIF(T$2:T521,T521)&gt;1,AE520,1+MAX(AE520,0)))</f>
        <v>16</v>
      </c>
      <c r="AI521" s="42" t="str">
        <f t="shared" si="137"/>
        <v/>
      </c>
      <c r="AJ521">
        <f>SUM(AG$2:AG521)</f>
        <v>3</v>
      </c>
      <c r="AK521">
        <f>COUNTA(AF$2:AF521)</f>
        <v>4</v>
      </c>
    </row>
    <row r="522" spans="1:37"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38"/>
        <v>9</v>
      </c>
      <c r="Q522" s="33" t="str">
        <f t="shared" si="139"/>
        <v/>
      </c>
      <c r="R522" s="33">
        <f t="shared" si="140"/>
        <v>11</v>
      </c>
      <c r="S522" s="33" t="str">
        <f t="shared" si="141"/>
        <v>112_11</v>
      </c>
      <c r="T522" s="35" t="str">
        <f t="shared" si="142"/>
        <v>112PM</v>
      </c>
      <c r="U522" s="35" t="str">
        <f t="shared" si="143"/>
        <v>112PMNS</v>
      </c>
      <c r="V522" s="301">
        <f t="shared" si="144"/>
        <v>9</v>
      </c>
      <c r="W522" s="293" t="str">
        <f t="shared" si="145"/>
        <v/>
      </c>
      <c r="X522" s="293" t="str">
        <f t="shared" si="146"/>
        <v/>
      </c>
      <c r="Y522" s="293" t="str">
        <f t="shared" si="147"/>
        <v/>
      </c>
      <c r="Z522" s="293" t="str">
        <f t="shared" si="148"/>
        <v/>
      </c>
      <c r="AA522" s="293">
        <f t="shared" si="134"/>
        <v>0</v>
      </c>
      <c r="AB522" s="293">
        <f t="shared" si="135"/>
        <v>0</v>
      </c>
      <c r="AC522" s="293">
        <f t="shared" si="136"/>
        <v>0</v>
      </c>
      <c r="AD522" s="293">
        <f t="shared" si="149"/>
        <v>0</v>
      </c>
      <c r="AE522" s="293">
        <f>IF(ISBLANK(T522),AE521,IF(COUNTIF(T$2:T522,T522)&gt;1,AE521,1+MAX(AE521,0)))</f>
        <v>16</v>
      </c>
      <c r="AI522" s="42" t="str">
        <f t="shared" si="137"/>
        <v/>
      </c>
      <c r="AJ522">
        <f>SUM(AG$2:AG522)</f>
        <v>3</v>
      </c>
      <c r="AK522">
        <f>COUNTA(AF$2:AF522)</f>
        <v>4</v>
      </c>
    </row>
    <row r="523" spans="1:37"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38"/>
        <v>9</v>
      </c>
      <c r="Q523" s="33" t="str">
        <f t="shared" si="139"/>
        <v/>
      </c>
      <c r="R523" s="33">
        <f t="shared" si="140"/>
        <v>11</v>
      </c>
      <c r="S523" s="33" t="str">
        <f t="shared" si="141"/>
        <v>112_11</v>
      </c>
      <c r="T523" s="35" t="str">
        <f t="shared" si="142"/>
        <v>112PM</v>
      </c>
      <c r="U523" s="35" t="str">
        <f t="shared" si="143"/>
        <v>112PMNS</v>
      </c>
      <c r="V523" s="301">
        <f t="shared" si="144"/>
        <v>10</v>
      </c>
      <c r="W523" s="293" t="str">
        <f t="shared" si="145"/>
        <v/>
      </c>
      <c r="X523" s="293" t="str">
        <f t="shared" si="146"/>
        <v/>
      </c>
      <c r="Y523" s="293" t="str">
        <f t="shared" si="147"/>
        <v/>
      </c>
      <c r="Z523" s="293" t="str">
        <f t="shared" si="148"/>
        <v/>
      </c>
      <c r="AA523" s="293">
        <f t="shared" si="134"/>
        <v>0</v>
      </c>
      <c r="AB523" s="293">
        <f t="shared" si="135"/>
        <v>0</v>
      </c>
      <c r="AC523" s="293">
        <f t="shared" si="136"/>
        <v>0</v>
      </c>
      <c r="AD523" s="293">
        <f t="shared" si="149"/>
        <v>0</v>
      </c>
      <c r="AE523" s="293">
        <f>IF(ISBLANK(T523),AE522,IF(COUNTIF(T$2:T523,T523)&gt;1,AE522,1+MAX(AE522,0)))</f>
        <v>16</v>
      </c>
      <c r="AI523" s="42" t="str">
        <f t="shared" si="137"/>
        <v/>
      </c>
      <c r="AJ523">
        <f>SUM(AG$2:AG523)</f>
        <v>3</v>
      </c>
      <c r="AK523">
        <f>COUNTA(AF$2:AF523)</f>
        <v>4</v>
      </c>
    </row>
    <row r="524" spans="1:37" x14ac:dyDescent="0.25">
      <c r="A524">
        <v>112</v>
      </c>
      <c r="B524" t="s">
        <v>66</v>
      </c>
      <c r="C524" t="s">
        <v>642</v>
      </c>
      <c r="D524"/>
      <c r="E524">
        <v>1</v>
      </c>
      <c r="F524">
        <v>3</v>
      </c>
      <c r="G524">
        <v>3</v>
      </c>
      <c r="H524">
        <v>0</v>
      </c>
      <c r="I524">
        <v>0</v>
      </c>
      <c r="J524">
        <v>0</v>
      </c>
      <c r="K524">
        <v>0</v>
      </c>
      <c r="L524">
        <v>0</v>
      </c>
      <c r="M524" t="s">
        <v>707</v>
      </c>
      <c r="N524" s="42"/>
      <c r="O524" s="101">
        <f>IF(ISBLANK(C524),O523,IF(COUNTIF(C$2:C524,C524)&gt;1,O523,1+MAX(O523,0)))</f>
        <v>18</v>
      </c>
      <c r="P524" s="45">
        <f t="shared" si="138"/>
        <v>9</v>
      </c>
      <c r="Q524" s="33" t="str">
        <f t="shared" si="139"/>
        <v/>
      </c>
      <c r="R524" s="33">
        <f t="shared" si="140"/>
        <v>11</v>
      </c>
      <c r="S524" s="33" t="str">
        <f t="shared" si="141"/>
        <v>112_11</v>
      </c>
      <c r="T524" s="35" t="str">
        <f t="shared" si="142"/>
        <v>112PM</v>
      </c>
      <c r="U524" s="35" t="str">
        <f t="shared" si="143"/>
        <v>112PMEW</v>
      </c>
      <c r="V524" s="301">
        <f t="shared" si="144"/>
        <v>11</v>
      </c>
      <c r="W524" s="293" t="str">
        <f t="shared" si="145"/>
        <v/>
      </c>
      <c r="X524" s="293" t="str">
        <f t="shared" si="146"/>
        <v/>
      </c>
      <c r="Y524" s="293" t="str">
        <f t="shared" si="147"/>
        <v/>
      </c>
      <c r="Z524" s="293" t="str">
        <f t="shared" si="148"/>
        <v/>
      </c>
      <c r="AA524" s="293">
        <f t="shared" si="134"/>
        <v>0</v>
      </c>
      <c r="AB524" s="293">
        <f t="shared" si="135"/>
        <v>0</v>
      </c>
      <c r="AC524" s="293">
        <f t="shared" si="136"/>
        <v>0</v>
      </c>
      <c r="AD524" s="293">
        <f t="shared" si="149"/>
        <v>0</v>
      </c>
      <c r="AE524" s="293">
        <f>IF(ISBLANK(T524),AE523,IF(COUNTIF(T$2:T524,T524)&gt;1,AE523,1+MAX(AE523,0)))</f>
        <v>16</v>
      </c>
      <c r="AI524" s="42" t="str">
        <f t="shared" si="137"/>
        <v/>
      </c>
      <c r="AJ524">
        <f>SUM(AG$2:AG524)</f>
        <v>3</v>
      </c>
      <c r="AK524">
        <f>COUNTA(AF$2:AF524)</f>
        <v>4</v>
      </c>
    </row>
    <row r="525" spans="1:37" x14ac:dyDescent="0.25">
      <c r="A525">
        <v>112</v>
      </c>
      <c r="B525" t="s">
        <v>66</v>
      </c>
      <c r="C525" t="s">
        <v>642</v>
      </c>
      <c r="D525"/>
      <c r="E525">
        <v>1</v>
      </c>
      <c r="F525">
        <v>3</v>
      </c>
      <c r="G525">
        <v>4</v>
      </c>
      <c r="H525">
        <v>0</v>
      </c>
      <c r="I525">
        <v>0</v>
      </c>
      <c r="J525">
        <v>0</v>
      </c>
      <c r="K525">
        <v>0</v>
      </c>
      <c r="L525">
        <v>0</v>
      </c>
      <c r="M525" t="s">
        <v>707</v>
      </c>
      <c r="N525" s="42"/>
      <c r="O525" s="101">
        <f>IF(ISBLANK(C525),O524,IF(COUNTIF(C$2:C525,C525)&gt;1,O524,1+MAX(O524,0)))</f>
        <v>18</v>
      </c>
      <c r="P525" s="45">
        <f t="shared" si="138"/>
        <v>9</v>
      </c>
      <c r="Q525" s="33" t="str">
        <f t="shared" si="139"/>
        <v/>
      </c>
      <c r="R525" s="33">
        <f t="shared" si="140"/>
        <v>11</v>
      </c>
      <c r="S525" s="33" t="str">
        <f t="shared" si="141"/>
        <v>112_11</v>
      </c>
      <c r="T525" s="35" t="str">
        <f t="shared" si="142"/>
        <v>112PM</v>
      </c>
      <c r="U525" s="35" t="str">
        <f t="shared" si="143"/>
        <v>112PMEW</v>
      </c>
      <c r="V525" s="301">
        <f t="shared" si="144"/>
        <v>12</v>
      </c>
      <c r="W525" s="293" t="str">
        <f t="shared" si="145"/>
        <v/>
      </c>
      <c r="X525" s="293" t="str">
        <f t="shared" si="146"/>
        <v/>
      </c>
      <c r="Y525" s="293" t="str">
        <f t="shared" si="147"/>
        <v/>
      </c>
      <c r="Z525" s="293" t="str">
        <f t="shared" si="148"/>
        <v/>
      </c>
      <c r="AA525" s="293">
        <f t="shared" si="134"/>
        <v>0</v>
      </c>
      <c r="AB525" s="293">
        <f t="shared" si="135"/>
        <v>0</v>
      </c>
      <c r="AC525" s="293">
        <f t="shared" si="136"/>
        <v>0</v>
      </c>
      <c r="AD525" s="293">
        <f t="shared" si="149"/>
        <v>0</v>
      </c>
      <c r="AE525" s="293">
        <f>IF(ISBLANK(T525),AE524,IF(COUNTIF(T$2:T525,T525)&gt;1,AE524,1+MAX(AE524,0)))</f>
        <v>16</v>
      </c>
      <c r="AI525" s="42" t="str">
        <f t="shared" si="137"/>
        <v/>
      </c>
      <c r="AJ525">
        <f>SUM(AG$2:AG525)</f>
        <v>3</v>
      </c>
      <c r="AK525">
        <f>COUNTA(AF$2:AF525)</f>
        <v>4</v>
      </c>
    </row>
    <row r="526" spans="1:37"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38"/>
        <v>9</v>
      </c>
      <c r="Q526" s="33" t="str">
        <f t="shared" si="139"/>
        <v/>
      </c>
      <c r="R526" s="33">
        <f t="shared" si="140"/>
        <v>12</v>
      </c>
      <c r="S526" s="33" t="str">
        <f t="shared" si="141"/>
        <v>112_12</v>
      </c>
      <c r="T526" s="35" t="str">
        <f t="shared" si="142"/>
        <v>112PM</v>
      </c>
      <c r="U526" s="35" t="str">
        <f t="shared" si="143"/>
        <v>112PMNS</v>
      </c>
      <c r="V526" s="301">
        <f t="shared" si="144"/>
        <v>13</v>
      </c>
      <c r="W526" s="293" t="str">
        <f t="shared" si="145"/>
        <v/>
      </c>
      <c r="X526" s="293" t="str">
        <f t="shared" si="146"/>
        <v/>
      </c>
      <c r="Y526" s="293" t="str">
        <f t="shared" si="147"/>
        <v/>
      </c>
      <c r="Z526" s="293" t="str">
        <f t="shared" si="148"/>
        <v/>
      </c>
      <c r="AA526" s="293">
        <f t="shared" si="134"/>
        <v>0</v>
      </c>
      <c r="AB526" s="293">
        <f t="shared" si="135"/>
        <v>0</v>
      </c>
      <c r="AC526" s="293">
        <f t="shared" si="136"/>
        <v>0</v>
      </c>
      <c r="AD526" s="293">
        <f t="shared" si="149"/>
        <v>0</v>
      </c>
      <c r="AE526" s="293">
        <f>IF(ISBLANK(T526),AE525,IF(COUNTIF(T$2:T526,T526)&gt;1,AE525,1+MAX(AE525,0)))</f>
        <v>16</v>
      </c>
      <c r="AI526" s="42" t="str">
        <f t="shared" si="137"/>
        <v/>
      </c>
      <c r="AJ526">
        <f>SUM(AG$2:AG526)</f>
        <v>3</v>
      </c>
      <c r="AK526">
        <f>COUNTA(AF$2:AF526)</f>
        <v>4</v>
      </c>
    </row>
    <row r="527" spans="1:37"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38"/>
        <v>9</v>
      </c>
      <c r="Q527" s="33" t="str">
        <f t="shared" si="139"/>
        <v/>
      </c>
      <c r="R527" s="33">
        <f t="shared" si="140"/>
        <v>12</v>
      </c>
      <c r="S527" s="33" t="str">
        <f t="shared" si="141"/>
        <v>112_12</v>
      </c>
      <c r="T527" s="35" t="str">
        <f t="shared" si="142"/>
        <v>112PM</v>
      </c>
      <c r="U527" s="35" t="str">
        <f t="shared" si="143"/>
        <v>112PMNS</v>
      </c>
      <c r="V527" s="301">
        <f t="shared" si="144"/>
        <v>14</v>
      </c>
      <c r="W527" s="293" t="str">
        <f t="shared" si="145"/>
        <v/>
      </c>
      <c r="X527" s="293" t="str">
        <f t="shared" si="146"/>
        <v/>
      </c>
      <c r="Y527" s="293" t="str">
        <f t="shared" si="147"/>
        <v/>
      </c>
      <c r="Z527" s="293" t="str">
        <f t="shared" si="148"/>
        <v/>
      </c>
      <c r="AA527" s="293">
        <f t="shared" si="134"/>
        <v>0</v>
      </c>
      <c r="AB527" s="293">
        <f t="shared" si="135"/>
        <v>0</v>
      </c>
      <c r="AC527" s="293">
        <f t="shared" si="136"/>
        <v>0</v>
      </c>
      <c r="AD527" s="293">
        <f t="shared" si="149"/>
        <v>0</v>
      </c>
      <c r="AE527" s="293">
        <f>IF(ISBLANK(T527),AE526,IF(COUNTIF(T$2:T527,T527)&gt;1,AE526,1+MAX(AE526,0)))</f>
        <v>16</v>
      </c>
      <c r="AI527" s="42" t="str">
        <f t="shared" si="137"/>
        <v/>
      </c>
      <c r="AJ527">
        <f>SUM(AG$2:AG527)</f>
        <v>3</v>
      </c>
      <c r="AK527">
        <f>COUNTA(AF$2:AF527)</f>
        <v>4</v>
      </c>
    </row>
    <row r="528" spans="1:37" x14ac:dyDescent="0.25">
      <c r="A528">
        <v>112</v>
      </c>
      <c r="B528" t="s">
        <v>66</v>
      </c>
      <c r="C528" t="s">
        <v>642</v>
      </c>
      <c r="D528"/>
      <c r="E528">
        <v>1</v>
      </c>
      <c r="F528">
        <v>4</v>
      </c>
      <c r="G528">
        <v>3</v>
      </c>
      <c r="H528">
        <v>0</v>
      </c>
      <c r="I528">
        <v>0</v>
      </c>
      <c r="J528">
        <v>0</v>
      </c>
      <c r="K528">
        <v>0</v>
      </c>
      <c r="L528">
        <v>0</v>
      </c>
      <c r="M528" t="s">
        <v>707</v>
      </c>
      <c r="N528" s="42"/>
      <c r="O528" s="101">
        <f>IF(ISBLANK(C528),O527,IF(COUNTIF(C$2:C528,C528)&gt;1,O527,1+MAX(O527,0)))</f>
        <v>18</v>
      </c>
      <c r="P528" s="45">
        <f t="shared" si="138"/>
        <v>9</v>
      </c>
      <c r="Q528" s="33" t="str">
        <f t="shared" si="139"/>
        <v/>
      </c>
      <c r="R528" s="33">
        <f t="shared" si="140"/>
        <v>12</v>
      </c>
      <c r="S528" s="33" t="str">
        <f t="shared" si="141"/>
        <v>112_12</v>
      </c>
      <c r="T528" s="35" t="str">
        <f t="shared" si="142"/>
        <v>112PM</v>
      </c>
      <c r="U528" s="35" t="str">
        <f t="shared" si="143"/>
        <v>112PMEW</v>
      </c>
      <c r="V528" s="301">
        <f t="shared" si="144"/>
        <v>15</v>
      </c>
      <c r="W528" s="293" t="str">
        <f t="shared" si="145"/>
        <v/>
      </c>
      <c r="X528" s="293" t="str">
        <f t="shared" si="146"/>
        <v/>
      </c>
      <c r="Y528" s="293" t="str">
        <f t="shared" si="147"/>
        <v/>
      </c>
      <c r="Z528" s="293" t="str">
        <f t="shared" si="148"/>
        <v/>
      </c>
      <c r="AA528" s="293">
        <f t="shared" si="134"/>
        <v>0</v>
      </c>
      <c r="AB528" s="293">
        <f t="shared" si="135"/>
        <v>0</v>
      </c>
      <c r="AC528" s="293">
        <f t="shared" si="136"/>
        <v>0</v>
      </c>
      <c r="AD528" s="293">
        <f t="shared" si="149"/>
        <v>0</v>
      </c>
      <c r="AE528" s="293">
        <f>IF(ISBLANK(T528),AE527,IF(COUNTIF(T$2:T528,T528)&gt;1,AE527,1+MAX(AE527,0)))</f>
        <v>16</v>
      </c>
      <c r="AI528" s="42" t="str">
        <f t="shared" si="137"/>
        <v/>
      </c>
      <c r="AJ528">
        <f>SUM(AG$2:AG528)</f>
        <v>3</v>
      </c>
      <c r="AK528">
        <f>COUNTA(AF$2:AF528)</f>
        <v>4</v>
      </c>
    </row>
    <row r="529" spans="1:37" x14ac:dyDescent="0.25">
      <c r="A529">
        <v>112</v>
      </c>
      <c r="B529" t="s">
        <v>66</v>
      </c>
      <c r="C529" t="s">
        <v>642</v>
      </c>
      <c r="D529"/>
      <c r="E529">
        <v>1</v>
      </c>
      <c r="F529">
        <v>4</v>
      </c>
      <c r="G529">
        <v>4</v>
      </c>
      <c r="H529">
        <v>0</v>
      </c>
      <c r="I529">
        <v>0</v>
      </c>
      <c r="J529">
        <v>0</v>
      </c>
      <c r="K529">
        <v>0</v>
      </c>
      <c r="L529">
        <v>0</v>
      </c>
      <c r="M529" t="s">
        <v>707</v>
      </c>
      <c r="N529" s="42"/>
      <c r="O529" s="101">
        <f>IF(ISBLANK(C529),O528,IF(COUNTIF(C$2:C529,C529)&gt;1,O528,1+MAX(O528,0)))</f>
        <v>18</v>
      </c>
      <c r="P529" s="45">
        <f t="shared" si="138"/>
        <v>9</v>
      </c>
      <c r="Q529" s="33" t="str">
        <f t="shared" si="139"/>
        <v/>
      </c>
      <c r="R529" s="33">
        <f t="shared" si="140"/>
        <v>12</v>
      </c>
      <c r="S529" s="33" t="str">
        <f t="shared" si="141"/>
        <v>112_12</v>
      </c>
      <c r="T529" s="35" t="str">
        <f t="shared" si="142"/>
        <v>112PM</v>
      </c>
      <c r="U529" s="35" t="str">
        <f t="shared" si="143"/>
        <v>112PMEW</v>
      </c>
      <c r="V529" s="301">
        <f t="shared" si="144"/>
        <v>16</v>
      </c>
      <c r="W529" s="293" t="str">
        <f t="shared" si="145"/>
        <v/>
      </c>
      <c r="X529" s="293" t="str">
        <f t="shared" si="146"/>
        <v/>
      </c>
      <c r="Y529" s="293" t="str">
        <f t="shared" si="147"/>
        <v/>
      </c>
      <c r="Z529" s="293" t="str">
        <f t="shared" si="148"/>
        <v/>
      </c>
      <c r="AA529" s="293">
        <f t="shared" si="134"/>
        <v>0</v>
      </c>
      <c r="AB529" s="293">
        <f t="shared" si="135"/>
        <v>0</v>
      </c>
      <c r="AC529" s="293">
        <f t="shared" si="136"/>
        <v>0</v>
      </c>
      <c r="AD529" s="293">
        <f t="shared" si="149"/>
        <v>0</v>
      </c>
      <c r="AE529" s="293">
        <f>IF(ISBLANK(T529),AE528,IF(COUNTIF(T$2:T529,T529)&gt;1,AE528,1+MAX(AE528,0)))</f>
        <v>16</v>
      </c>
      <c r="AI529" s="42" t="str">
        <f t="shared" si="137"/>
        <v/>
      </c>
      <c r="AJ529">
        <f>SUM(AG$2:AG529)</f>
        <v>3</v>
      </c>
      <c r="AK529">
        <f>COUNTA(AF$2:AF529)</f>
        <v>4</v>
      </c>
    </row>
    <row r="530" spans="1:37"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38"/>
        <v>9</v>
      </c>
      <c r="Q530" s="33" t="str">
        <f t="shared" si="139"/>
        <v/>
      </c>
      <c r="R530" s="33">
        <f t="shared" si="140"/>
        <v>13</v>
      </c>
      <c r="S530" s="33" t="str">
        <f t="shared" si="141"/>
        <v>112_13</v>
      </c>
      <c r="T530" s="35" t="str">
        <f t="shared" si="142"/>
        <v>112PM</v>
      </c>
      <c r="U530" s="35" t="str">
        <f t="shared" si="143"/>
        <v>112PMNS</v>
      </c>
      <c r="V530" s="301">
        <f t="shared" si="144"/>
        <v>17</v>
      </c>
      <c r="W530" s="293" t="str">
        <f t="shared" si="145"/>
        <v/>
      </c>
      <c r="X530" s="293" t="str">
        <f t="shared" si="146"/>
        <v/>
      </c>
      <c r="Y530" s="293" t="str">
        <f t="shared" si="147"/>
        <v/>
      </c>
      <c r="Z530" s="293" t="str">
        <f t="shared" si="148"/>
        <v/>
      </c>
      <c r="AA530" s="293">
        <f t="shared" si="134"/>
        <v>0</v>
      </c>
      <c r="AB530" s="293">
        <f t="shared" si="135"/>
        <v>0</v>
      </c>
      <c r="AC530" s="293">
        <f t="shared" si="136"/>
        <v>0</v>
      </c>
      <c r="AD530" s="293">
        <f t="shared" si="149"/>
        <v>0</v>
      </c>
      <c r="AE530" s="293">
        <f>IF(ISBLANK(T530),AE529,IF(COUNTIF(T$2:T530,T530)&gt;1,AE529,1+MAX(AE529,0)))</f>
        <v>16</v>
      </c>
      <c r="AI530" s="42" t="str">
        <f t="shared" si="137"/>
        <v/>
      </c>
      <c r="AJ530">
        <f>SUM(AG$2:AG530)</f>
        <v>3</v>
      </c>
      <c r="AK530">
        <f>COUNTA(AF$2:AF530)</f>
        <v>4</v>
      </c>
    </row>
    <row r="531" spans="1:37"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38"/>
        <v>9</v>
      </c>
      <c r="Q531" s="33" t="str">
        <f t="shared" si="139"/>
        <v/>
      </c>
      <c r="R531" s="33">
        <f t="shared" si="140"/>
        <v>13</v>
      </c>
      <c r="S531" s="33" t="str">
        <f t="shared" si="141"/>
        <v>112_13</v>
      </c>
      <c r="T531" s="35" t="str">
        <f t="shared" si="142"/>
        <v>112PM</v>
      </c>
      <c r="U531" s="35" t="str">
        <f t="shared" si="143"/>
        <v>112PMNS</v>
      </c>
      <c r="V531" s="301">
        <f t="shared" si="144"/>
        <v>18</v>
      </c>
      <c r="W531" s="293" t="str">
        <f t="shared" si="145"/>
        <v/>
      </c>
      <c r="X531" s="293" t="str">
        <f t="shared" si="146"/>
        <v/>
      </c>
      <c r="Y531" s="293" t="str">
        <f t="shared" si="147"/>
        <v/>
      </c>
      <c r="Z531" s="293" t="str">
        <f t="shared" si="148"/>
        <v/>
      </c>
      <c r="AA531" s="293">
        <f t="shared" si="134"/>
        <v>0</v>
      </c>
      <c r="AB531" s="293">
        <f t="shared" si="135"/>
        <v>0</v>
      </c>
      <c r="AC531" s="293">
        <f t="shared" si="136"/>
        <v>0</v>
      </c>
      <c r="AD531" s="293">
        <f t="shared" si="149"/>
        <v>0</v>
      </c>
      <c r="AE531" s="293">
        <f>IF(ISBLANK(T531),AE530,IF(COUNTIF(T$2:T531,T531)&gt;1,AE530,1+MAX(AE530,0)))</f>
        <v>16</v>
      </c>
      <c r="AI531" s="42" t="str">
        <f t="shared" si="137"/>
        <v/>
      </c>
      <c r="AJ531">
        <f>SUM(AG$2:AG531)</f>
        <v>3</v>
      </c>
      <c r="AK531">
        <f>COUNTA(AF$2:AF531)</f>
        <v>4</v>
      </c>
    </row>
    <row r="532" spans="1:37" x14ac:dyDescent="0.25">
      <c r="A532">
        <v>112</v>
      </c>
      <c r="B532" t="s">
        <v>66</v>
      </c>
      <c r="C532" t="s">
        <v>642</v>
      </c>
      <c r="D532"/>
      <c r="E532">
        <v>2</v>
      </c>
      <c r="F532">
        <v>1</v>
      </c>
      <c r="G532">
        <v>3</v>
      </c>
      <c r="H532">
        <v>0</v>
      </c>
      <c r="I532">
        <v>0</v>
      </c>
      <c r="J532">
        <v>0</v>
      </c>
      <c r="K532">
        <v>0</v>
      </c>
      <c r="L532">
        <v>0</v>
      </c>
      <c r="M532" t="s">
        <v>708</v>
      </c>
      <c r="N532" s="42"/>
      <c r="O532" s="101">
        <f>IF(ISBLANK(C532),O531,IF(COUNTIF(C$2:C532,C532)&gt;1,O531,1+MAX(O531,0)))</f>
        <v>18</v>
      </c>
      <c r="P532" s="45">
        <f t="shared" si="138"/>
        <v>9</v>
      </c>
      <c r="Q532" s="33" t="str">
        <f t="shared" si="139"/>
        <v/>
      </c>
      <c r="R532" s="33">
        <f t="shared" si="140"/>
        <v>13</v>
      </c>
      <c r="S532" s="33" t="str">
        <f t="shared" si="141"/>
        <v>112_13</v>
      </c>
      <c r="T532" s="35" t="str">
        <f t="shared" si="142"/>
        <v>112PM</v>
      </c>
      <c r="U532" s="35" t="str">
        <f t="shared" si="143"/>
        <v>112PMEW</v>
      </c>
      <c r="V532" s="301">
        <f t="shared" si="144"/>
        <v>19</v>
      </c>
      <c r="W532" s="293" t="str">
        <f t="shared" si="145"/>
        <v/>
      </c>
      <c r="X532" s="293" t="str">
        <f t="shared" si="146"/>
        <v/>
      </c>
      <c r="Y532" s="293" t="str">
        <f t="shared" si="147"/>
        <v/>
      </c>
      <c r="Z532" s="293" t="str">
        <f t="shared" si="148"/>
        <v/>
      </c>
      <c r="AA532" s="293">
        <f t="shared" si="134"/>
        <v>0</v>
      </c>
      <c r="AB532" s="293">
        <f t="shared" si="135"/>
        <v>0</v>
      </c>
      <c r="AC532" s="293">
        <f t="shared" si="136"/>
        <v>0</v>
      </c>
      <c r="AD532" s="293">
        <f t="shared" si="149"/>
        <v>0</v>
      </c>
      <c r="AE532" s="293">
        <f>IF(ISBLANK(T532),AE531,IF(COUNTIF(T$2:T532,T532)&gt;1,AE531,1+MAX(AE531,0)))</f>
        <v>16</v>
      </c>
      <c r="AI532" s="42" t="str">
        <f t="shared" si="137"/>
        <v/>
      </c>
      <c r="AJ532">
        <f>SUM(AG$2:AG532)</f>
        <v>3</v>
      </c>
      <c r="AK532">
        <f>COUNTA(AF$2:AF532)</f>
        <v>4</v>
      </c>
    </row>
    <row r="533" spans="1:37" x14ac:dyDescent="0.25">
      <c r="A533">
        <v>112</v>
      </c>
      <c r="B533" t="s">
        <v>66</v>
      </c>
      <c r="C533" t="s">
        <v>642</v>
      </c>
      <c r="D533"/>
      <c r="E533">
        <v>2</v>
      </c>
      <c r="F533">
        <v>1</v>
      </c>
      <c r="G533">
        <v>4</v>
      </c>
      <c r="H533">
        <v>0</v>
      </c>
      <c r="I533">
        <v>0</v>
      </c>
      <c r="J533">
        <v>0</v>
      </c>
      <c r="K533">
        <v>0</v>
      </c>
      <c r="L533">
        <v>0</v>
      </c>
      <c r="M533" t="s">
        <v>708</v>
      </c>
      <c r="N533" s="42"/>
      <c r="O533" s="101">
        <f>IF(ISBLANK(C533),O532,IF(COUNTIF(C$2:C533,C533)&gt;1,O532,1+MAX(O532,0)))</f>
        <v>18</v>
      </c>
      <c r="P533" s="45">
        <f t="shared" si="138"/>
        <v>9</v>
      </c>
      <c r="Q533" s="33" t="str">
        <f t="shared" si="139"/>
        <v/>
      </c>
      <c r="R533" s="33">
        <f t="shared" si="140"/>
        <v>13</v>
      </c>
      <c r="S533" s="33" t="str">
        <f t="shared" si="141"/>
        <v>112_13</v>
      </c>
      <c r="T533" s="35" t="str">
        <f t="shared" si="142"/>
        <v>112PM</v>
      </c>
      <c r="U533" s="35" t="str">
        <f t="shared" si="143"/>
        <v>112PMEW</v>
      </c>
      <c r="V533" s="301">
        <f t="shared" si="144"/>
        <v>20</v>
      </c>
      <c r="W533" s="293" t="str">
        <f t="shared" si="145"/>
        <v/>
      </c>
      <c r="X533" s="293" t="str">
        <f t="shared" si="146"/>
        <v/>
      </c>
      <c r="Y533" s="293" t="str">
        <f t="shared" si="147"/>
        <v/>
      </c>
      <c r="Z533" s="293" t="str">
        <f t="shared" si="148"/>
        <v/>
      </c>
      <c r="AA533" s="293">
        <f t="shared" si="134"/>
        <v>0</v>
      </c>
      <c r="AB533" s="293">
        <f t="shared" si="135"/>
        <v>0</v>
      </c>
      <c r="AC533" s="293">
        <f t="shared" si="136"/>
        <v>0</v>
      </c>
      <c r="AD533" s="293">
        <f t="shared" si="149"/>
        <v>0</v>
      </c>
      <c r="AE533" s="293">
        <f>IF(ISBLANK(T533),AE532,IF(COUNTIF(T$2:T533,T533)&gt;1,AE532,1+MAX(AE532,0)))</f>
        <v>16</v>
      </c>
      <c r="AI533" s="42" t="str">
        <f t="shared" si="137"/>
        <v/>
      </c>
      <c r="AJ533">
        <f>SUM(AG$2:AG533)</f>
        <v>3</v>
      </c>
      <c r="AK533">
        <f>COUNTA(AF$2:AF533)</f>
        <v>4</v>
      </c>
    </row>
    <row r="534" spans="1:37"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38"/>
        <v>9</v>
      </c>
      <c r="Q534" s="33" t="str">
        <f t="shared" si="139"/>
        <v/>
      </c>
      <c r="R534" s="33">
        <f t="shared" si="140"/>
        <v>14</v>
      </c>
      <c r="S534" s="33" t="str">
        <f t="shared" si="141"/>
        <v>112_14</v>
      </c>
      <c r="T534" s="35" t="str">
        <f t="shared" si="142"/>
        <v>112PM</v>
      </c>
      <c r="U534" s="35" t="str">
        <f t="shared" si="143"/>
        <v>112PMNS</v>
      </c>
      <c r="V534" s="301">
        <f t="shared" si="144"/>
        <v>21</v>
      </c>
      <c r="W534" s="293" t="str">
        <f t="shared" si="145"/>
        <v/>
      </c>
      <c r="X534" s="293" t="str">
        <f t="shared" si="146"/>
        <v/>
      </c>
      <c r="Y534" s="293" t="str">
        <f t="shared" si="147"/>
        <v/>
      </c>
      <c r="Z534" s="293" t="str">
        <f t="shared" si="148"/>
        <v/>
      </c>
      <c r="AA534" s="293">
        <f t="shared" si="134"/>
        <v>0</v>
      </c>
      <c r="AB534" s="293">
        <f t="shared" si="135"/>
        <v>0</v>
      </c>
      <c r="AC534" s="293">
        <f t="shared" si="136"/>
        <v>0</v>
      </c>
      <c r="AD534" s="293">
        <f t="shared" si="149"/>
        <v>0</v>
      </c>
      <c r="AE534" s="293">
        <f>IF(ISBLANK(T534),AE533,IF(COUNTIF(T$2:T534,T534)&gt;1,AE533,1+MAX(AE533,0)))</f>
        <v>16</v>
      </c>
      <c r="AI534" s="42" t="str">
        <f t="shared" si="137"/>
        <v/>
      </c>
      <c r="AJ534">
        <f>SUM(AG$2:AG534)</f>
        <v>3</v>
      </c>
      <c r="AK534">
        <f>COUNTA(AF$2:AF534)</f>
        <v>4</v>
      </c>
    </row>
    <row r="535" spans="1:37"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38"/>
        <v>9</v>
      </c>
      <c r="Q535" s="33" t="str">
        <f t="shared" si="139"/>
        <v/>
      </c>
      <c r="R535" s="33">
        <f t="shared" si="140"/>
        <v>14</v>
      </c>
      <c r="S535" s="33" t="str">
        <f t="shared" si="141"/>
        <v>112_14</v>
      </c>
      <c r="T535" s="35" t="str">
        <f t="shared" si="142"/>
        <v>112PM</v>
      </c>
      <c r="U535" s="35" t="str">
        <f t="shared" si="143"/>
        <v>112PMNS</v>
      </c>
      <c r="V535" s="301">
        <f t="shared" si="144"/>
        <v>22</v>
      </c>
      <c r="W535" s="293" t="str">
        <f t="shared" si="145"/>
        <v/>
      </c>
      <c r="X535" s="293" t="str">
        <f t="shared" si="146"/>
        <v/>
      </c>
      <c r="Y535" s="293" t="str">
        <f t="shared" si="147"/>
        <v/>
      </c>
      <c r="Z535" s="293" t="str">
        <f t="shared" si="148"/>
        <v/>
      </c>
      <c r="AA535" s="293">
        <f t="shared" si="134"/>
        <v>0</v>
      </c>
      <c r="AB535" s="293">
        <f t="shared" si="135"/>
        <v>0</v>
      </c>
      <c r="AC535" s="293">
        <f t="shared" si="136"/>
        <v>0</v>
      </c>
      <c r="AD535" s="293">
        <f t="shared" si="149"/>
        <v>0</v>
      </c>
      <c r="AE535" s="293">
        <f>IF(ISBLANK(T535),AE534,IF(COUNTIF(T$2:T535,T535)&gt;1,AE534,1+MAX(AE534,0)))</f>
        <v>16</v>
      </c>
      <c r="AI535" s="42" t="str">
        <f t="shared" si="137"/>
        <v/>
      </c>
      <c r="AJ535">
        <f>SUM(AG$2:AG535)</f>
        <v>3</v>
      </c>
      <c r="AK535">
        <f>COUNTA(AF$2:AF535)</f>
        <v>4</v>
      </c>
    </row>
    <row r="536" spans="1:37" x14ac:dyDescent="0.25">
      <c r="A536">
        <v>112</v>
      </c>
      <c r="B536" t="s">
        <v>66</v>
      </c>
      <c r="C536" t="s">
        <v>642</v>
      </c>
      <c r="D536"/>
      <c r="E536">
        <v>2</v>
      </c>
      <c r="F536">
        <v>2</v>
      </c>
      <c r="G536">
        <v>3</v>
      </c>
      <c r="H536">
        <v>0</v>
      </c>
      <c r="I536">
        <v>0</v>
      </c>
      <c r="J536">
        <v>0</v>
      </c>
      <c r="K536">
        <v>0</v>
      </c>
      <c r="L536">
        <v>0</v>
      </c>
      <c r="M536" t="s">
        <v>708</v>
      </c>
      <c r="N536" s="42"/>
      <c r="O536" s="101">
        <f>IF(ISBLANK(C536),O535,IF(COUNTIF(C$2:C536,C536)&gt;1,O535,1+MAX(O535,0)))</f>
        <v>18</v>
      </c>
      <c r="P536" s="45">
        <f t="shared" si="138"/>
        <v>9</v>
      </c>
      <c r="Q536" s="33" t="str">
        <f t="shared" si="139"/>
        <v/>
      </c>
      <c r="R536" s="33">
        <f t="shared" si="140"/>
        <v>14</v>
      </c>
      <c r="S536" s="33" t="str">
        <f t="shared" si="141"/>
        <v>112_14</v>
      </c>
      <c r="T536" s="35" t="str">
        <f t="shared" si="142"/>
        <v>112PM</v>
      </c>
      <c r="U536" s="35" t="str">
        <f t="shared" si="143"/>
        <v>112PMEW</v>
      </c>
      <c r="V536" s="301">
        <f t="shared" si="144"/>
        <v>23</v>
      </c>
      <c r="W536" s="293" t="str">
        <f t="shared" si="145"/>
        <v/>
      </c>
      <c r="X536" s="293" t="str">
        <f t="shared" si="146"/>
        <v/>
      </c>
      <c r="Y536" s="293" t="str">
        <f t="shared" si="147"/>
        <v/>
      </c>
      <c r="Z536" s="293" t="str">
        <f t="shared" si="148"/>
        <v/>
      </c>
      <c r="AA536" s="293">
        <f t="shared" si="134"/>
        <v>0</v>
      </c>
      <c r="AB536" s="293">
        <f t="shared" si="135"/>
        <v>0</v>
      </c>
      <c r="AC536" s="293">
        <f t="shared" si="136"/>
        <v>0</v>
      </c>
      <c r="AD536" s="293">
        <f t="shared" si="149"/>
        <v>0</v>
      </c>
      <c r="AE536" s="293">
        <f>IF(ISBLANK(T536),AE535,IF(COUNTIF(T$2:T536,T536)&gt;1,AE535,1+MAX(AE535,0)))</f>
        <v>16</v>
      </c>
      <c r="AI536" s="42" t="str">
        <f t="shared" si="137"/>
        <v/>
      </c>
      <c r="AJ536">
        <f>SUM(AG$2:AG536)</f>
        <v>3</v>
      </c>
      <c r="AK536">
        <f>COUNTA(AF$2:AF536)</f>
        <v>4</v>
      </c>
    </row>
    <row r="537" spans="1:37" x14ac:dyDescent="0.25">
      <c r="A537">
        <v>112</v>
      </c>
      <c r="B537" t="s">
        <v>66</v>
      </c>
      <c r="C537" t="s">
        <v>642</v>
      </c>
      <c r="D537"/>
      <c r="E537">
        <v>2</v>
      </c>
      <c r="F537">
        <v>2</v>
      </c>
      <c r="G537">
        <v>4</v>
      </c>
      <c r="H537">
        <v>0</v>
      </c>
      <c r="I537">
        <v>0</v>
      </c>
      <c r="J537">
        <v>0</v>
      </c>
      <c r="K537">
        <v>0</v>
      </c>
      <c r="L537">
        <v>0</v>
      </c>
      <c r="M537" t="s">
        <v>708</v>
      </c>
      <c r="N537" s="42"/>
      <c r="O537" s="101">
        <f>IF(ISBLANK(C537),O536,IF(COUNTIF(C$2:C537,C537)&gt;1,O536,1+MAX(O536,0)))</f>
        <v>18</v>
      </c>
      <c r="P537" s="45">
        <f t="shared" si="138"/>
        <v>9</v>
      </c>
      <c r="Q537" s="33" t="str">
        <f t="shared" si="139"/>
        <v/>
      </c>
      <c r="R537" s="33">
        <f t="shared" si="140"/>
        <v>14</v>
      </c>
      <c r="S537" s="33" t="str">
        <f t="shared" si="141"/>
        <v>112_14</v>
      </c>
      <c r="T537" s="35" t="str">
        <f t="shared" si="142"/>
        <v>112PM</v>
      </c>
      <c r="U537" s="35" t="str">
        <f t="shared" si="143"/>
        <v>112PMEW</v>
      </c>
      <c r="V537" s="301">
        <f t="shared" si="144"/>
        <v>24</v>
      </c>
      <c r="W537" s="293" t="str">
        <f t="shared" si="145"/>
        <v/>
      </c>
      <c r="X537" s="293" t="str">
        <f t="shared" si="146"/>
        <v/>
      </c>
      <c r="Y537" s="293" t="str">
        <f t="shared" si="147"/>
        <v/>
      </c>
      <c r="Z537" s="293" t="str">
        <f t="shared" si="148"/>
        <v/>
      </c>
      <c r="AA537" s="293">
        <f t="shared" si="134"/>
        <v>0</v>
      </c>
      <c r="AB537" s="293">
        <f t="shared" si="135"/>
        <v>0</v>
      </c>
      <c r="AC537" s="293">
        <f t="shared" si="136"/>
        <v>0</v>
      </c>
      <c r="AD537" s="293">
        <f t="shared" si="149"/>
        <v>0</v>
      </c>
      <c r="AE537" s="293">
        <f>IF(ISBLANK(T537),AE536,IF(COUNTIF(T$2:T537,T537)&gt;1,AE536,1+MAX(AE536,0)))</f>
        <v>16</v>
      </c>
      <c r="AI537" s="42" t="str">
        <f t="shared" si="137"/>
        <v/>
      </c>
      <c r="AJ537">
        <f>SUM(AG$2:AG537)</f>
        <v>3</v>
      </c>
      <c r="AK537">
        <f>COUNTA(AF$2:AF537)</f>
        <v>4</v>
      </c>
    </row>
    <row r="538" spans="1:37"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38"/>
        <v>9</v>
      </c>
      <c r="Q538" s="33" t="str">
        <f t="shared" si="139"/>
        <v/>
      </c>
      <c r="R538" s="33">
        <f t="shared" si="140"/>
        <v>15</v>
      </c>
      <c r="S538" s="33" t="str">
        <f t="shared" si="141"/>
        <v>112_15</v>
      </c>
      <c r="T538" s="35" t="str">
        <f t="shared" si="142"/>
        <v>112PM</v>
      </c>
      <c r="U538" s="35" t="str">
        <f t="shared" si="143"/>
        <v>112PMNS</v>
      </c>
      <c r="V538" s="301">
        <f t="shared" si="144"/>
        <v>25</v>
      </c>
      <c r="W538" s="293" t="str">
        <f t="shared" si="145"/>
        <v/>
      </c>
      <c r="X538" s="293" t="str">
        <f t="shared" si="146"/>
        <v/>
      </c>
      <c r="Y538" s="293" t="str">
        <f t="shared" si="147"/>
        <v/>
      </c>
      <c r="Z538" s="293" t="str">
        <f t="shared" si="148"/>
        <v/>
      </c>
      <c r="AA538" s="293">
        <f t="shared" si="134"/>
        <v>0</v>
      </c>
      <c r="AB538" s="293">
        <f t="shared" si="135"/>
        <v>0</v>
      </c>
      <c r="AC538" s="293">
        <f t="shared" si="136"/>
        <v>0</v>
      </c>
      <c r="AD538" s="293">
        <f t="shared" si="149"/>
        <v>0</v>
      </c>
      <c r="AE538" s="293">
        <f>IF(ISBLANK(T538),AE537,IF(COUNTIF(T$2:T538,T538)&gt;1,AE537,1+MAX(AE537,0)))</f>
        <v>16</v>
      </c>
      <c r="AI538" s="42" t="str">
        <f t="shared" si="137"/>
        <v/>
      </c>
      <c r="AJ538">
        <f>SUM(AG$2:AG538)</f>
        <v>3</v>
      </c>
      <c r="AK538">
        <f>COUNTA(AF$2:AF538)</f>
        <v>4</v>
      </c>
    </row>
    <row r="539" spans="1:37"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38"/>
        <v>9</v>
      </c>
      <c r="Q539" s="33" t="str">
        <f t="shared" si="139"/>
        <v/>
      </c>
      <c r="R539" s="33">
        <f t="shared" si="140"/>
        <v>15</v>
      </c>
      <c r="S539" s="33" t="str">
        <f t="shared" si="141"/>
        <v>112_15</v>
      </c>
      <c r="T539" s="35" t="str">
        <f t="shared" si="142"/>
        <v>112PM</v>
      </c>
      <c r="U539" s="35" t="str">
        <f t="shared" si="143"/>
        <v>112PMNS</v>
      </c>
      <c r="V539" s="301">
        <f t="shared" si="144"/>
        <v>26</v>
      </c>
      <c r="W539" s="293" t="str">
        <f t="shared" si="145"/>
        <v/>
      </c>
      <c r="X539" s="293" t="str">
        <f t="shared" si="146"/>
        <v/>
      </c>
      <c r="Y539" s="293" t="str">
        <f t="shared" si="147"/>
        <v/>
      </c>
      <c r="Z539" s="293" t="str">
        <f t="shared" si="148"/>
        <v/>
      </c>
      <c r="AA539" s="293">
        <f t="shared" si="134"/>
        <v>0</v>
      </c>
      <c r="AB539" s="293">
        <f t="shared" si="135"/>
        <v>0</v>
      </c>
      <c r="AC539" s="293">
        <f t="shared" si="136"/>
        <v>0</v>
      </c>
      <c r="AD539" s="293">
        <f t="shared" si="149"/>
        <v>0</v>
      </c>
      <c r="AE539" s="293">
        <f>IF(ISBLANK(T539),AE538,IF(COUNTIF(T$2:T539,T539)&gt;1,AE538,1+MAX(AE538,0)))</f>
        <v>16</v>
      </c>
      <c r="AI539" s="42" t="str">
        <f t="shared" si="137"/>
        <v/>
      </c>
      <c r="AJ539">
        <f>SUM(AG$2:AG539)</f>
        <v>3</v>
      </c>
      <c r="AK539">
        <f>COUNTA(AF$2:AF539)</f>
        <v>4</v>
      </c>
    </row>
    <row r="540" spans="1:37" x14ac:dyDescent="0.25">
      <c r="A540">
        <v>112</v>
      </c>
      <c r="B540" t="s">
        <v>66</v>
      </c>
      <c r="C540" t="s">
        <v>642</v>
      </c>
      <c r="D540"/>
      <c r="E540">
        <v>2</v>
      </c>
      <c r="F540">
        <v>3</v>
      </c>
      <c r="G540">
        <v>3</v>
      </c>
      <c r="H540">
        <v>0</v>
      </c>
      <c r="I540">
        <v>0</v>
      </c>
      <c r="J540">
        <v>0</v>
      </c>
      <c r="K540">
        <v>0</v>
      </c>
      <c r="L540">
        <v>0</v>
      </c>
      <c r="M540" t="s">
        <v>708</v>
      </c>
      <c r="N540" s="42"/>
      <c r="O540" s="101">
        <f>IF(ISBLANK(C540),O539,IF(COUNTIF(C$2:C540,C540)&gt;1,O539,1+MAX(O539,0)))</f>
        <v>18</v>
      </c>
      <c r="P540" s="45">
        <f t="shared" si="138"/>
        <v>9</v>
      </c>
      <c r="Q540" s="33" t="str">
        <f t="shared" si="139"/>
        <v/>
      </c>
      <c r="R540" s="33">
        <f t="shared" si="140"/>
        <v>15</v>
      </c>
      <c r="S540" s="33" t="str">
        <f t="shared" si="141"/>
        <v>112_15</v>
      </c>
      <c r="T540" s="35" t="str">
        <f t="shared" si="142"/>
        <v>112PM</v>
      </c>
      <c r="U540" s="35" t="str">
        <f t="shared" si="143"/>
        <v>112PMEW</v>
      </c>
      <c r="V540" s="301">
        <f t="shared" si="144"/>
        <v>27</v>
      </c>
      <c r="W540" s="293" t="str">
        <f t="shared" si="145"/>
        <v/>
      </c>
      <c r="X540" s="293" t="str">
        <f t="shared" si="146"/>
        <v/>
      </c>
      <c r="Y540" s="293" t="str">
        <f t="shared" si="147"/>
        <v/>
      </c>
      <c r="Z540" s="293" t="str">
        <f t="shared" si="148"/>
        <v/>
      </c>
      <c r="AA540" s="293">
        <f t="shared" si="134"/>
        <v>0</v>
      </c>
      <c r="AB540" s="293">
        <f t="shared" si="135"/>
        <v>0</v>
      </c>
      <c r="AC540" s="293">
        <f t="shared" si="136"/>
        <v>0</v>
      </c>
      <c r="AD540" s="293">
        <f t="shared" si="149"/>
        <v>0</v>
      </c>
      <c r="AE540" s="293">
        <f>IF(ISBLANK(T540),AE539,IF(COUNTIF(T$2:T540,T540)&gt;1,AE539,1+MAX(AE539,0)))</f>
        <v>16</v>
      </c>
      <c r="AI540" s="42" t="str">
        <f t="shared" si="137"/>
        <v/>
      </c>
      <c r="AJ540">
        <f>SUM(AG$2:AG540)</f>
        <v>3</v>
      </c>
      <c r="AK540">
        <f>COUNTA(AF$2:AF540)</f>
        <v>4</v>
      </c>
    </row>
    <row r="541" spans="1:37" x14ac:dyDescent="0.25">
      <c r="A541">
        <v>112</v>
      </c>
      <c r="B541" t="s">
        <v>66</v>
      </c>
      <c r="C541" t="s">
        <v>642</v>
      </c>
      <c r="D541"/>
      <c r="E541">
        <v>2</v>
      </c>
      <c r="F541">
        <v>3</v>
      </c>
      <c r="G541">
        <v>4</v>
      </c>
      <c r="H541">
        <v>0</v>
      </c>
      <c r="I541">
        <v>0</v>
      </c>
      <c r="J541">
        <v>0</v>
      </c>
      <c r="K541">
        <v>0</v>
      </c>
      <c r="L541">
        <v>0</v>
      </c>
      <c r="M541" t="s">
        <v>708</v>
      </c>
      <c r="N541" s="42"/>
      <c r="O541" s="101">
        <f>IF(ISBLANK(C541),O540,IF(COUNTIF(C$2:C541,C541)&gt;1,O540,1+MAX(O540,0)))</f>
        <v>18</v>
      </c>
      <c r="P541" s="45">
        <f t="shared" si="138"/>
        <v>9</v>
      </c>
      <c r="Q541" s="33" t="str">
        <f t="shared" si="139"/>
        <v/>
      </c>
      <c r="R541" s="33">
        <f t="shared" si="140"/>
        <v>15</v>
      </c>
      <c r="S541" s="33" t="str">
        <f t="shared" si="141"/>
        <v>112_15</v>
      </c>
      <c r="T541" s="35" t="str">
        <f t="shared" si="142"/>
        <v>112PM</v>
      </c>
      <c r="U541" s="35" t="str">
        <f t="shared" si="143"/>
        <v>112PMEW</v>
      </c>
      <c r="V541" s="301">
        <f t="shared" si="144"/>
        <v>28</v>
      </c>
      <c r="W541" s="293" t="str">
        <f t="shared" si="145"/>
        <v/>
      </c>
      <c r="X541" s="293" t="str">
        <f t="shared" si="146"/>
        <v/>
      </c>
      <c r="Y541" s="293" t="str">
        <f t="shared" si="147"/>
        <v/>
      </c>
      <c r="Z541" s="293" t="str">
        <f t="shared" si="148"/>
        <v/>
      </c>
      <c r="AA541" s="293">
        <f t="shared" si="134"/>
        <v>0</v>
      </c>
      <c r="AB541" s="293">
        <f t="shared" si="135"/>
        <v>0</v>
      </c>
      <c r="AC541" s="293">
        <f t="shared" si="136"/>
        <v>0</v>
      </c>
      <c r="AD541" s="293">
        <f t="shared" si="149"/>
        <v>0</v>
      </c>
      <c r="AE541" s="293">
        <f>IF(ISBLANK(T541),AE540,IF(COUNTIF(T$2:T541,T541)&gt;1,AE540,1+MAX(AE540,0)))</f>
        <v>16</v>
      </c>
      <c r="AI541" s="42" t="str">
        <f t="shared" si="137"/>
        <v/>
      </c>
      <c r="AJ541">
        <f>SUM(AG$2:AG541)</f>
        <v>3</v>
      </c>
      <c r="AK541">
        <f>COUNTA(AF$2:AF541)</f>
        <v>4</v>
      </c>
    </row>
    <row r="542" spans="1:37"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38"/>
        <v>9</v>
      </c>
      <c r="Q542" s="33" t="str">
        <f t="shared" si="139"/>
        <v/>
      </c>
      <c r="R542" s="33">
        <f t="shared" si="140"/>
        <v>16</v>
      </c>
      <c r="S542" s="33" t="str">
        <f t="shared" si="141"/>
        <v>112_16</v>
      </c>
      <c r="T542" s="35" t="str">
        <f t="shared" si="142"/>
        <v>112PM</v>
      </c>
      <c r="U542" s="35" t="str">
        <f t="shared" si="143"/>
        <v>112PMNS</v>
      </c>
      <c r="V542" s="301">
        <f t="shared" si="144"/>
        <v>29</v>
      </c>
      <c r="W542" s="293" t="str">
        <f t="shared" si="145"/>
        <v/>
      </c>
      <c r="X542" s="293" t="str">
        <f t="shared" si="146"/>
        <v/>
      </c>
      <c r="Y542" s="293" t="str">
        <f t="shared" si="147"/>
        <v/>
      </c>
      <c r="Z542" s="293" t="str">
        <f t="shared" si="148"/>
        <v/>
      </c>
      <c r="AA542" s="293">
        <f t="shared" si="134"/>
        <v>0</v>
      </c>
      <c r="AB542" s="293">
        <f t="shared" si="135"/>
        <v>0</v>
      </c>
      <c r="AC542" s="293">
        <f t="shared" si="136"/>
        <v>0</v>
      </c>
      <c r="AD542" s="293">
        <f t="shared" si="149"/>
        <v>0</v>
      </c>
      <c r="AE542" s="293">
        <f>IF(ISBLANK(T542),AE541,IF(COUNTIF(T$2:T542,T542)&gt;1,AE541,1+MAX(AE541,0)))</f>
        <v>16</v>
      </c>
      <c r="AI542" s="42" t="str">
        <f t="shared" si="137"/>
        <v/>
      </c>
      <c r="AJ542">
        <f>SUM(AG$2:AG542)</f>
        <v>3</v>
      </c>
      <c r="AK542">
        <f>COUNTA(AF$2:AF542)</f>
        <v>4</v>
      </c>
    </row>
    <row r="543" spans="1:37"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38"/>
        <v>9</v>
      </c>
      <c r="Q543" s="33" t="str">
        <f t="shared" si="139"/>
        <v/>
      </c>
      <c r="R543" s="33">
        <f t="shared" si="140"/>
        <v>16</v>
      </c>
      <c r="S543" s="33" t="str">
        <f t="shared" si="141"/>
        <v>112_16</v>
      </c>
      <c r="T543" s="35" t="str">
        <f t="shared" si="142"/>
        <v>112PM</v>
      </c>
      <c r="U543" s="35" t="str">
        <f t="shared" si="143"/>
        <v>112PMNS</v>
      </c>
      <c r="V543" s="301">
        <f t="shared" si="144"/>
        <v>30</v>
      </c>
      <c r="W543" s="293" t="str">
        <f t="shared" si="145"/>
        <v/>
      </c>
      <c r="X543" s="293" t="str">
        <f t="shared" si="146"/>
        <v/>
      </c>
      <c r="Y543" s="293" t="str">
        <f t="shared" si="147"/>
        <v/>
      </c>
      <c r="Z543" s="293" t="str">
        <f t="shared" si="148"/>
        <v/>
      </c>
      <c r="AA543" s="293">
        <f t="shared" si="134"/>
        <v>0</v>
      </c>
      <c r="AB543" s="293">
        <f t="shared" si="135"/>
        <v>0</v>
      </c>
      <c r="AC543" s="293">
        <f t="shared" si="136"/>
        <v>0</v>
      </c>
      <c r="AD543" s="293">
        <f t="shared" si="149"/>
        <v>0</v>
      </c>
      <c r="AE543" s="293">
        <f>IF(ISBLANK(T543),AE542,IF(COUNTIF(T$2:T543,T543)&gt;1,AE542,1+MAX(AE542,0)))</f>
        <v>16</v>
      </c>
      <c r="AI543" s="42" t="str">
        <f t="shared" si="137"/>
        <v/>
      </c>
      <c r="AJ543">
        <f>SUM(AG$2:AG543)</f>
        <v>3</v>
      </c>
      <c r="AK543">
        <f>COUNTA(AF$2:AF543)</f>
        <v>4</v>
      </c>
    </row>
    <row r="544" spans="1:37" x14ac:dyDescent="0.25">
      <c r="A544">
        <v>112</v>
      </c>
      <c r="B544" t="s">
        <v>66</v>
      </c>
      <c r="C544" t="s">
        <v>642</v>
      </c>
      <c r="D544"/>
      <c r="E544">
        <v>2</v>
      </c>
      <c r="F544">
        <v>4</v>
      </c>
      <c r="G544">
        <v>3</v>
      </c>
      <c r="H544">
        <v>0</v>
      </c>
      <c r="I544">
        <v>0</v>
      </c>
      <c r="J544">
        <v>0</v>
      </c>
      <c r="K544">
        <v>0</v>
      </c>
      <c r="L544">
        <v>0</v>
      </c>
      <c r="M544" t="s">
        <v>708</v>
      </c>
      <c r="N544" s="42"/>
      <c r="O544" s="101">
        <f>IF(ISBLANK(C544),O543,IF(COUNTIF(C$2:C544,C544)&gt;1,O543,1+MAX(O543,0)))</f>
        <v>18</v>
      </c>
      <c r="P544" s="45">
        <f t="shared" si="138"/>
        <v>9</v>
      </c>
      <c r="Q544" s="33" t="str">
        <f t="shared" si="139"/>
        <v/>
      </c>
      <c r="R544" s="33">
        <f t="shared" si="140"/>
        <v>16</v>
      </c>
      <c r="S544" s="33" t="str">
        <f t="shared" si="141"/>
        <v>112_16</v>
      </c>
      <c r="T544" s="35" t="str">
        <f t="shared" si="142"/>
        <v>112PM</v>
      </c>
      <c r="U544" s="35" t="str">
        <f t="shared" si="143"/>
        <v>112PMEW</v>
      </c>
      <c r="V544" s="301">
        <f t="shared" si="144"/>
        <v>31</v>
      </c>
      <c r="W544" s="293" t="str">
        <f t="shared" si="145"/>
        <v/>
      </c>
      <c r="X544" s="293" t="str">
        <f t="shared" si="146"/>
        <v/>
      </c>
      <c r="Y544" s="293" t="str">
        <f t="shared" si="147"/>
        <v/>
      </c>
      <c r="Z544" s="293" t="str">
        <f t="shared" si="148"/>
        <v/>
      </c>
      <c r="AA544" s="293">
        <f t="shared" si="134"/>
        <v>0</v>
      </c>
      <c r="AB544" s="293">
        <f t="shared" si="135"/>
        <v>0</v>
      </c>
      <c r="AC544" s="293">
        <f t="shared" si="136"/>
        <v>0</v>
      </c>
      <c r="AD544" s="293">
        <f t="shared" si="149"/>
        <v>0</v>
      </c>
      <c r="AE544" s="293">
        <f>IF(ISBLANK(T544),AE543,IF(COUNTIF(T$2:T544,T544)&gt;1,AE543,1+MAX(AE543,0)))</f>
        <v>16</v>
      </c>
      <c r="AI544" s="42" t="str">
        <f t="shared" si="137"/>
        <v/>
      </c>
      <c r="AJ544">
        <f>SUM(AG$2:AG544)</f>
        <v>3</v>
      </c>
      <c r="AK544">
        <f>COUNTA(AF$2:AF544)</f>
        <v>4</v>
      </c>
    </row>
    <row r="545" spans="1:37" x14ac:dyDescent="0.25">
      <c r="A545">
        <v>112</v>
      </c>
      <c r="B545" t="s">
        <v>66</v>
      </c>
      <c r="C545" t="s">
        <v>642</v>
      </c>
      <c r="D545"/>
      <c r="E545">
        <v>2</v>
      </c>
      <c r="F545">
        <v>4</v>
      </c>
      <c r="G545">
        <v>4</v>
      </c>
      <c r="H545">
        <v>0</v>
      </c>
      <c r="I545">
        <v>0</v>
      </c>
      <c r="J545">
        <v>0</v>
      </c>
      <c r="K545">
        <v>0</v>
      </c>
      <c r="L545">
        <v>0</v>
      </c>
      <c r="M545" t="s">
        <v>708</v>
      </c>
      <c r="N545" s="42"/>
      <c r="O545" s="101">
        <f>IF(ISBLANK(C545),O544,IF(COUNTIF(C$2:C545,C545)&gt;1,O544,1+MAX(O544,0)))</f>
        <v>18</v>
      </c>
      <c r="P545" s="45">
        <f t="shared" si="138"/>
        <v>9</v>
      </c>
      <c r="Q545" s="33" t="str">
        <f t="shared" si="139"/>
        <v/>
      </c>
      <c r="R545" s="33">
        <f t="shared" si="140"/>
        <v>16</v>
      </c>
      <c r="S545" s="33" t="str">
        <f t="shared" si="141"/>
        <v>112_16</v>
      </c>
      <c r="T545" s="35" t="str">
        <f t="shared" si="142"/>
        <v>112PM</v>
      </c>
      <c r="U545" s="35" t="str">
        <f t="shared" si="143"/>
        <v>112PMEW</v>
      </c>
      <c r="V545" s="301">
        <f t="shared" si="144"/>
        <v>32</v>
      </c>
      <c r="W545" s="293" t="str">
        <f t="shared" si="145"/>
        <v/>
      </c>
      <c r="X545" s="293" t="str">
        <f t="shared" si="146"/>
        <v/>
      </c>
      <c r="Y545" s="293" t="str">
        <f t="shared" si="147"/>
        <v/>
      </c>
      <c r="Z545" s="293" t="str">
        <f t="shared" si="148"/>
        <v/>
      </c>
      <c r="AA545" s="293">
        <f t="shared" si="134"/>
        <v>0</v>
      </c>
      <c r="AB545" s="293">
        <f t="shared" si="135"/>
        <v>0</v>
      </c>
      <c r="AC545" s="293">
        <f t="shared" si="136"/>
        <v>0</v>
      </c>
      <c r="AD545" s="293">
        <f t="shared" si="149"/>
        <v>0</v>
      </c>
      <c r="AE545" s="293">
        <f>IF(ISBLANK(T545),AE544,IF(COUNTIF(T$2:T545,T545)&gt;1,AE544,1+MAX(AE544,0)))</f>
        <v>16</v>
      </c>
      <c r="AI545" s="42" t="str">
        <f t="shared" si="137"/>
        <v/>
      </c>
      <c r="AJ545">
        <f>SUM(AG$2:AG545)</f>
        <v>3</v>
      </c>
      <c r="AK545">
        <f>COUNTA(AF$2:AF545)</f>
        <v>4</v>
      </c>
    </row>
    <row r="546" spans="1:37"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38"/>
        <v>10</v>
      </c>
      <c r="Q546" s="33">
        <f t="shared" si="139"/>
        <v>10</v>
      </c>
      <c r="R546" s="33">
        <f t="shared" si="140"/>
        <v>1</v>
      </c>
      <c r="S546" s="33" t="str">
        <f t="shared" si="141"/>
        <v>113_1</v>
      </c>
      <c r="T546" s="35" t="str">
        <f t="shared" si="142"/>
        <v>113AM</v>
      </c>
      <c r="U546" s="35" t="str">
        <f t="shared" si="143"/>
        <v>113AMNS</v>
      </c>
      <c r="V546" s="301">
        <f t="shared" si="144"/>
        <v>1</v>
      </c>
      <c r="W546" s="293" t="str">
        <f t="shared" si="145"/>
        <v/>
      </c>
      <c r="X546" s="293" t="str">
        <f t="shared" si="146"/>
        <v/>
      </c>
      <c r="Y546" s="293" t="str">
        <f t="shared" si="147"/>
        <v/>
      </c>
      <c r="Z546" s="293" t="str">
        <f t="shared" si="148"/>
        <v/>
      </c>
      <c r="AA546" s="293">
        <f t="shared" si="134"/>
        <v>1</v>
      </c>
      <c r="AB546" s="293">
        <f t="shared" si="135"/>
        <v>0</v>
      </c>
      <c r="AC546" s="293">
        <f t="shared" si="136"/>
        <v>1</v>
      </c>
      <c r="AD546" s="293">
        <f t="shared" si="149"/>
        <v>1</v>
      </c>
      <c r="AE546" s="293">
        <f>IF(ISBLANK(T546),AE545,IF(COUNTIF(T$2:T546,T546)&gt;1,AE545,1+MAX(AE545,0)))</f>
        <v>17</v>
      </c>
      <c r="AI546" s="42" t="str">
        <f t="shared" si="137"/>
        <v/>
      </c>
      <c r="AJ546">
        <f>SUM(AG$2:AG546)</f>
        <v>3</v>
      </c>
      <c r="AK546">
        <f>COUNTA(AF$2:AF546)</f>
        <v>4</v>
      </c>
    </row>
    <row r="547" spans="1:37"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38"/>
        <v>10</v>
      </c>
      <c r="Q547" s="33" t="str">
        <f t="shared" si="139"/>
        <v/>
      </c>
      <c r="R547" s="33">
        <f t="shared" si="140"/>
        <v>1</v>
      </c>
      <c r="S547" s="33" t="str">
        <f t="shared" si="141"/>
        <v>113_1</v>
      </c>
      <c r="T547" s="35" t="str">
        <f t="shared" si="142"/>
        <v>113AM</v>
      </c>
      <c r="U547" s="35" t="str">
        <f t="shared" si="143"/>
        <v>113AMNS</v>
      </c>
      <c r="V547" s="301">
        <f t="shared" si="144"/>
        <v>2</v>
      </c>
      <c r="W547" s="293" t="str">
        <f t="shared" si="145"/>
        <v/>
      </c>
      <c r="X547" s="293" t="str">
        <f t="shared" si="146"/>
        <v/>
      </c>
      <c r="Y547" s="293" t="str">
        <f t="shared" si="147"/>
        <v/>
      </c>
      <c r="Z547" s="293" t="str">
        <f t="shared" si="148"/>
        <v/>
      </c>
      <c r="AA547" s="293">
        <f t="shared" si="134"/>
        <v>0</v>
      </c>
      <c r="AB547" s="293">
        <f t="shared" si="135"/>
        <v>0</v>
      </c>
      <c r="AC547" s="293">
        <f t="shared" si="136"/>
        <v>0</v>
      </c>
      <c r="AD547" s="293">
        <f t="shared" si="149"/>
        <v>0</v>
      </c>
      <c r="AE547" s="293">
        <f>IF(ISBLANK(T547),AE546,IF(COUNTIF(T$2:T547,T547)&gt;1,AE546,1+MAX(AE546,0)))</f>
        <v>17</v>
      </c>
      <c r="AI547" s="42" t="str">
        <f t="shared" si="137"/>
        <v/>
      </c>
      <c r="AJ547">
        <f>SUM(AG$2:AG547)</f>
        <v>3</v>
      </c>
      <c r="AK547">
        <f>COUNTA(AF$2:AF547)</f>
        <v>4</v>
      </c>
    </row>
    <row r="548" spans="1:37"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38"/>
        <v>10</v>
      </c>
      <c r="Q548" s="33" t="str">
        <f t="shared" si="139"/>
        <v/>
      </c>
      <c r="R548" s="33">
        <f t="shared" si="140"/>
        <v>1</v>
      </c>
      <c r="S548" s="33" t="str">
        <f t="shared" si="141"/>
        <v>113_1</v>
      </c>
      <c r="T548" s="35" t="str">
        <f t="shared" si="142"/>
        <v>113AM</v>
      </c>
      <c r="U548" s="35" t="str">
        <f t="shared" si="143"/>
        <v>113AMEW</v>
      </c>
      <c r="V548" s="301">
        <f t="shared" si="144"/>
        <v>3</v>
      </c>
      <c r="W548" s="293" t="str">
        <f t="shared" si="145"/>
        <v/>
      </c>
      <c r="X548" s="293" t="str">
        <f t="shared" si="146"/>
        <v/>
      </c>
      <c r="Y548" s="293" t="str">
        <f t="shared" si="147"/>
        <v/>
      </c>
      <c r="Z548" s="293" t="str">
        <f t="shared" si="148"/>
        <v/>
      </c>
      <c r="AA548" s="293">
        <f t="shared" si="134"/>
        <v>1</v>
      </c>
      <c r="AB548" s="293">
        <f t="shared" si="135"/>
        <v>0</v>
      </c>
      <c r="AC548" s="293">
        <f t="shared" si="136"/>
        <v>3</v>
      </c>
      <c r="AD548" s="293">
        <f t="shared" si="149"/>
        <v>1</v>
      </c>
      <c r="AE548" s="293">
        <f>IF(ISBLANK(T548),AE547,IF(COUNTIF(T$2:T548,T548)&gt;1,AE547,1+MAX(AE547,0)))</f>
        <v>17</v>
      </c>
      <c r="AI548" s="42" t="str">
        <f t="shared" si="137"/>
        <v/>
      </c>
      <c r="AJ548">
        <f>SUM(AG$2:AG548)</f>
        <v>3</v>
      </c>
      <c r="AK548">
        <f>COUNTA(AF$2:AF548)</f>
        <v>4</v>
      </c>
    </row>
    <row r="549" spans="1:37"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38"/>
        <v>10</v>
      </c>
      <c r="Q549" s="33" t="str">
        <f t="shared" si="139"/>
        <v/>
      </c>
      <c r="R549" s="33">
        <f t="shared" si="140"/>
        <v>1</v>
      </c>
      <c r="S549" s="33" t="str">
        <f t="shared" si="141"/>
        <v>113_1</v>
      </c>
      <c r="T549" s="35" t="str">
        <f t="shared" si="142"/>
        <v>113AM</v>
      </c>
      <c r="U549" s="35" t="str">
        <f t="shared" si="143"/>
        <v>113AMEW</v>
      </c>
      <c r="V549" s="301">
        <f t="shared" si="144"/>
        <v>4</v>
      </c>
      <c r="W549" s="293" t="str">
        <f t="shared" si="145"/>
        <v/>
      </c>
      <c r="X549" s="293" t="str">
        <f t="shared" si="146"/>
        <v/>
      </c>
      <c r="Y549" s="293" t="str">
        <f t="shared" si="147"/>
        <v/>
      </c>
      <c r="Z549" s="293" t="str">
        <f t="shared" si="148"/>
        <v/>
      </c>
      <c r="AA549" s="293">
        <f t="shared" si="134"/>
        <v>0</v>
      </c>
      <c r="AB549" s="293">
        <f t="shared" si="135"/>
        <v>0</v>
      </c>
      <c r="AC549" s="293">
        <f t="shared" si="136"/>
        <v>3</v>
      </c>
      <c r="AD549" s="293">
        <f t="shared" si="149"/>
        <v>1</v>
      </c>
      <c r="AE549" s="293">
        <f>IF(ISBLANK(T549),AE548,IF(COUNTIF(T$2:T549,T549)&gt;1,AE548,1+MAX(AE548,0)))</f>
        <v>17</v>
      </c>
      <c r="AI549" s="42" t="str">
        <f t="shared" si="137"/>
        <v/>
      </c>
      <c r="AJ549">
        <f>SUM(AG$2:AG549)</f>
        <v>3</v>
      </c>
      <c r="AK549">
        <f>COUNTA(AF$2:AF549)</f>
        <v>4</v>
      </c>
    </row>
    <row r="550" spans="1:37"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38"/>
        <v>10</v>
      </c>
      <c r="Q550" s="33" t="str">
        <f t="shared" si="139"/>
        <v/>
      </c>
      <c r="R550" s="33">
        <f t="shared" si="140"/>
        <v>2</v>
      </c>
      <c r="S550" s="33" t="str">
        <f t="shared" si="141"/>
        <v>113_2</v>
      </c>
      <c r="T550" s="35" t="str">
        <f t="shared" si="142"/>
        <v>113AM</v>
      </c>
      <c r="U550" s="35" t="str">
        <f t="shared" si="143"/>
        <v>113AMNS</v>
      </c>
      <c r="V550" s="301">
        <f t="shared" si="144"/>
        <v>5</v>
      </c>
      <c r="W550" s="293" t="str">
        <f t="shared" si="145"/>
        <v/>
      </c>
      <c r="X550" s="293" t="str">
        <f t="shared" si="146"/>
        <v/>
      </c>
      <c r="Y550" s="293" t="str">
        <f t="shared" si="147"/>
        <v/>
      </c>
      <c r="Z550" s="293" t="str">
        <f t="shared" si="148"/>
        <v/>
      </c>
      <c r="AA550" s="293">
        <f t="shared" si="134"/>
        <v>1</v>
      </c>
      <c r="AB550" s="293">
        <f t="shared" si="135"/>
        <v>0</v>
      </c>
      <c r="AC550" s="293">
        <f t="shared" si="136"/>
        <v>1</v>
      </c>
      <c r="AD550" s="293">
        <f t="shared" si="149"/>
        <v>1</v>
      </c>
      <c r="AE550" s="293">
        <f>IF(ISBLANK(T550),AE549,IF(COUNTIF(T$2:T550,T550)&gt;1,AE549,1+MAX(AE549,0)))</f>
        <v>17</v>
      </c>
      <c r="AI550" s="42" t="str">
        <f t="shared" si="137"/>
        <v/>
      </c>
      <c r="AJ550">
        <f>SUM(AG$2:AG550)</f>
        <v>3</v>
      </c>
      <c r="AK550">
        <f>COUNTA(AF$2:AF550)</f>
        <v>4</v>
      </c>
    </row>
    <row r="551" spans="1:37"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38"/>
        <v>10</v>
      </c>
      <c r="Q551" s="33" t="str">
        <f t="shared" si="139"/>
        <v/>
      </c>
      <c r="R551" s="33">
        <f t="shared" si="140"/>
        <v>2</v>
      </c>
      <c r="S551" s="33" t="str">
        <f t="shared" si="141"/>
        <v>113_2</v>
      </c>
      <c r="T551" s="35" t="str">
        <f t="shared" si="142"/>
        <v>113AM</v>
      </c>
      <c r="U551" s="35" t="str">
        <f t="shared" si="143"/>
        <v>113AMNS</v>
      </c>
      <c r="V551" s="301">
        <f t="shared" si="144"/>
        <v>6</v>
      </c>
      <c r="W551" s="293" t="str">
        <f t="shared" si="145"/>
        <v/>
      </c>
      <c r="X551" s="293" t="str">
        <f t="shared" si="146"/>
        <v/>
      </c>
      <c r="Y551" s="293" t="str">
        <f t="shared" si="147"/>
        <v/>
      </c>
      <c r="Z551" s="293" t="str">
        <f t="shared" si="148"/>
        <v/>
      </c>
      <c r="AA551" s="293">
        <f t="shared" si="134"/>
        <v>0</v>
      </c>
      <c r="AB551" s="293">
        <f t="shared" si="135"/>
        <v>0</v>
      </c>
      <c r="AC551" s="293">
        <f t="shared" si="136"/>
        <v>0</v>
      </c>
      <c r="AD551" s="293">
        <f t="shared" si="149"/>
        <v>0</v>
      </c>
      <c r="AE551" s="293">
        <f>IF(ISBLANK(T551),AE550,IF(COUNTIF(T$2:T551,T551)&gt;1,AE550,1+MAX(AE550,0)))</f>
        <v>17</v>
      </c>
      <c r="AI551" s="42" t="str">
        <f t="shared" si="137"/>
        <v/>
      </c>
      <c r="AJ551">
        <f>SUM(AG$2:AG551)</f>
        <v>3</v>
      </c>
      <c r="AK551">
        <f>COUNTA(AF$2:AF551)</f>
        <v>4</v>
      </c>
    </row>
    <row r="552" spans="1:37"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38"/>
        <v>10</v>
      </c>
      <c r="Q552" s="33" t="str">
        <f t="shared" si="139"/>
        <v/>
      </c>
      <c r="R552" s="33">
        <f t="shared" si="140"/>
        <v>2</v>
      </c>
      <c r="S552" s="33" t="str">
        <f t="shared" si="141"/>
        <v>113_2</v>
      </c>
      <c r="T552" s="35" t="str">
        <f t="shared" si="142"/>
        <v>113AM</v>
      </c>
      <c r="U552" s="35" t="str">
        <f t="shared" si="143"/>
        <v>113AMEW</v>
      </c>
      <c r="V552" s="301">
        <f t="shared" si="144"/>
        <v>7</v>
      </c>
      <c r="W552" s="293" t="str">
        <f t="shared" si="145"/>
        <v/>
      </c>
      <c r="X552" s="293" t="str">
        <f t="shared" si="146"/>
        <v/>
      </c>
      <c r="Y552" s="293" t="str">
        <f t="shared" si="147"/>
        <v/>
      </c>
      <c r="Z552" s="293" t="str">
        <f t="shared" si="148"/>
        <v/>
      </c>
      <c r="AA552" s="293">
        <f t="shared" si="134"/>
        <v>1</v>
      </c>
      <c r="AB552" s="293">
        <f t="shared" si="135"/>
        <v>0</v>
      </c>
      <c r="AC552" s="293">
        <f t="shared" si="136"/>
        <v>3</v>
      </c>
      <c r="AD552" s="293">
        <f t="shared" si="149"/>
        <v>1</v>
      </c>
      <c r="AE552" s="293">
        <f>IF(ISBLANK(T552),AE551,IF(COUNTIF(T$2:T552,T552)&gt;1,AE551,1+MAX(AE551,0)))</f>
        <v>17</v>
      </c>
      <c r="AF552" s="42" t="s">
        <v>893</v>
      </c>
      <c r="AI552" s="42" t="str">
        <f t="shared" si="137"/>
        <v/>
      </c>
      <c r="AJ552">
        <f>SUM(AG$2:AG552)</f>
        <v>3</v>
      </c>
      <c r="AK552">
        <f>COUNTA(AF$2:AF552)</f>
        <v>5</v>
      </c>
    </row>
    <row r="553" spans="1:37"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38"/>
        <v>10</v>
      </c>
      <c r="Q553" s="33" t="str">
        <f t="shared" si="139"/>
        <v/>
      </c>
      <c r="R553" s="33">
        <f t="shared" si="140"/>
        <v>2</v>
      </c>
      <c r="S553" s="33" t="str">
        <f t="shared" si="141"/>
        <v>113_2</v>
      </c>
      <c r="T553" s="35" t="str">
        <f t="shared" si="142"/>
        <v>113AM</v>
      </c>
      <c r="U553" s="35" t="str">
        <f t="shared" si="143"/>
        <v>113AMEW</v>
      </c>
      <c r="V553" s="301">
        <f t="shared" si="144"/>
        <v>8</v>
      </c>
      <c r="W553" s="293" t="str">
        <f t="shared" si="145"/>
        <v/>
      </c>
      <c r="X553" s="293" t="str">
        <f t="shared" si="146"/>
        <v/>
      </c>
      <c r="Y553" s="293" t="str">
        <f t="shared" si="147"/>
        <v/>
      </c>
      <c r="Z553" s="293" t="str">
        <f t="shared" si="148"/>
        <v/>
      </c>
      <c r="AA553" s="293">
        <f t="shared" si="134"/>
        <v>0</v>
      </c>
      <c r="AB553" s="293">
        <f t="shared" si="135"/>
        <v>0</v>
      </c>
      <c r="AC553" s="293">
        <f t="shared" si="136"/>
        <v>3</v>
      </c>
      <c r="AD553" s="293">
        <f t="shared" si="149"/>
        <v>1</v>
      </c>
      <c r="AE553" s="293">
        <f>IF(ISBLANK(T553),AE552,IF(COUNTIF(T$2:T553,T553)&gt;1,AE552,1+MAX(AE552,0)))</f>
        <v>17</v>
      </c>
      <c r="AI553" s="42" t="str">
        <f t="shared" si="137"/>
        <v/>
      </c>
      <c r="AJ553">
        <f>SUM(AG$2:AG553)</f>
        <v>3</v>
      </c>
      <c r="AK553">
        <f>COUNTA(AF$2:AF553)</f>
        <v>5</v>
      </c>
    </row>
    <row r="554" spans="1:37"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38"/>
        <v>10</v>
      </c>
      <c r="Q554" s="33" t="str">
        <f t="shared" si="139"/>
        <v/>
      </c>
      <c r="R554" s="33">
        <f t="shared" si="140"/>
        <v>3</v>
      </c>
      <c r="S554" s="33" t="str">
        <f t="shared" si="141"/>
        <v>113_3</v>
      </c>
      <c r="T554" s="35" t="str">
        <f t="shared" si="142"/>
        <v>113AM</v>
      </c>
      <c r="U554" s="35" t="str">
        <f t="shared" si="143"/>
        <v>113AMNS</v>
      </c>
      <c r="V554" s="301">
        <f t="shared" si="144"/>
        <v>9</v>
      </c>
      <c r="W554" s="293" t="str">
        <f t="shared" si="145"/>
        <v/>
      </c>
      <c r="X554" s="293" t="str">
        <f t="shared" si="146"/>
        <v/>
      </c>
      <c r="Y554" s="293" t="str">
        <f t="shared" si="147"/>
        <v/>
      </c>
      <c r="Z554" s="293" t="str">
        <f t="shared" si="148"/>
        <v/>
      </c>
      <c r="AA554" s="293">
        <f t="shared" si="134"/>
        <v>1</v>
      </c>
      <c r="AB554" s="293">
        <f t="shared" si="135"/>
        <v>0</v>
      </c>
      <c r="AC554" s="293">
        <f t="shared" si="136"/>
        <v>1</v>
      </c>
      <c r="AD554" s="293">
        <f t="shared" si="149"/>
        <v>1</v>
      </c>
      <c r="AE554" s="293">
        <f>IF(ISBLANK(T554),AE553,IF(COUNTIF(T$2:T554,T554)&gt;1,AE553,1+MAX(AE553,0)))</f>
        <v>17</v>
      </c>
      <c r="AI554" s="42" t="str">
        <f t="shared" si="137"/>
        <v/>
      </c>
      <c r="AJ554">
        <f>SUM(AG$2:AG554)</f>
        <v>3</v>
      </c>
      <c r="AK554">
        <f>COUNTA(AF$2:AF554)</f>
        <v>5</v>
      </c>
    </row>
    <row r="555" spans="1:37"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38"/>
        <v>10</v>
      </c>
      <c r="Q555" s="33" t="str">
        <f t="shared" si="139"/>
        <v/>
      </c>
      <c r="R555" s="33">
        <f t="shared" si="140"/>
        <v>3</v>
      </c>
      <c r="S555" s="33" t="str">
        <f t="shared" si="141"/>
        <v>113_3</v>
      </c>
      <c r="T555" s="35" t="str">
        <f t="shared" si="142"/>
        <v>113AM</v>
      </c>
      <c r="U555" s="35" t="str">
        <f t="shared" si="143"/>
        <v>113AMNS</v>
      </c>
      <c r="V555" s="301">
        <f t="shared" si="144"/>
        <v>10</v>
      </c>
      <c r="W555" s="293" t="str">
        <f t="shared" si="145"/>
        <v/>
      </c>
      <c r="X555" s="293" t="str">
        <f t="shared" si="146"/>
        <v/>
      </c>
      <c r="Y555" s="293" t="str">
        <f t="shared" si="147"/>
        <v/>
      </c>
      <c r="Z555" s="293" t="str">
        <f t="shared" si="148"/>
        <v/>
      </c>
      <c r="AA555" s="293">
        <f t="shared" si="134"/>
        <v>0</v>
      </c>
      <c r="AB555" s="293">
        <f t="shared" si="135"/>
        <v>0</v>
      </c>
      <c r="AC555" s="293">
        <f t="shared" si="136"/>
        <v>0</v>
      </c>
      <c r="AD555" s="293">
        <f t="shared" si="149"/>
        <v>0</v>
      </c>
      <c r="AE555" s="293">
        <f>IF(ISBLANK(T555),AE554,IF(COUNTIF(T$2:T555,T555)&gt;1,AE554,1+MAX(AE554,0)))</f>
        <v>17</v>
      </c>
      <c r="AI555" s="42" t="str">
        <f t="shared" si="137"/>
        <v/>
      </c>
      <c r="AJ555">
        <f>SUM(AG$2:AG555)</f>
        <v>3</v>
      </c>
      <c r="AK555">
        <f>COUNTA(AF$2:AF555)</f>
        <v>5</v>
      </c>
    </row>
    <row r="556" spans="1:37"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38"/>
        <v>10</v>
      </c>
      <c r="Q556" s="33" t="str">
        <f t="shared" si="139"/>
        <v/>
      </c>
      <c r="R556" s="33">
        <f t="shared" si="140"/>
        <v>3</v>
      </c>
      <c r="S556" s="33" t="str">
        <f t="shared" si="141"/>
        <v>113_3</v>
      </c>
      <c r="T556" s="35" t="str">
        <f t="shared" si="142"/>
        <v>113AM</v>
      </c>
      <c r="U556" s="35" t="str">
        <f t="shared" si="143"/>
        <v>113AMEW</v>
      </c>
      <c r="V556" s="301">
        <f t="shared" si="144"/>
        <v>11</v>
      </c>
      <c r="W556" s="293" t="str">
        <f t="shared" si="145"/>
        <v/>
      </c>
      <c r="X556" s="293" t="str">
        <f t="shared" si="146"/>
        <v/>
      </c>
      <c r="Y556" s="293" t="str">
        <f t="shared" si="147"/>
        <v/>
      </c>
      <c r="Z556" s="293" t="str">
        <f t="shared" si="148"/>
        <v/>
      </c>
      <c r="AA556" s="293">
        <f t="shared" si="134"/>
        <v>1</v>
      </c>
      <c r="AB556" s="293">
        <f t="shared" si="135"/>
        <v>0</v>
      </c>
      <c r="AC556" s="293">
        <f t="shared" si="136"/>
        <v>3</v>
      </c>
      <c r="AD556" s="293">
        <f t="shared" si="149"/>
        <v>1</v>
      </c>
      <c r="AE556" s="293">
        <f>IF(ISBLANK(T556),AE555,IF(COUNTIF(T$2:T556,T556)&gt;1,AE555,1+MAX(AE555,0)))</f>
        <v>17</v>
      </c>
      <c r="AI556" s="42" t="str">
        <f t="shared" si="137"/>
        <v/>
      </c>
      <c r="AJ556">
        <f>SUM(AG$2:AG556)</f>
        <v>3</v>
      </c>
      <c r="AK556">
        <f>COUNTA(AF$2:AF556)</f>
        <v>5</v>
      </c>
    </row>
    <row r="557" spans="1:37"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38"/>
        <v>10</v>
      </c>
      <c r="Q557" s="33" t="str">
        <f t="shared" si="139"/>
        <v/>
      </c>
      <c r="R557" s="33">
        <f t="shared" si="140"/>
        <v>3</v>
      </c>
      <c r="S557" s="33" t="str">
        <f t="shared" si="141"/>
        <v>113_3</v>
      </c>
      <c r="T557" s="35" t="str">
        <f t="shared" si="142"/>
        <v>113AM</v>
      </c>
      <c r="U557" s="35" t="str">
        <f t="shared" si="143"/>
        <v>113AMEW</v>
      </c>
      <c r="V557" s="301">
        <f t="shared" si="144"/>
        <v>12</v>
      </c>
      <c r="W557" s="293" t="str">
        <f t="shared" si="145"/>
        <v/>
      </c>
      <c r="X557" s="293" t="str">
        <f t="shared" si="146"/>
        <v/>
      </c>
      <c r="Y557" s="293" t="str">
        <f t="shared" si="147"/>
        <v/>
      </c>
      <c r="Z557" s="293" t="str">
        <f t="shared" si="148"/>
        <v/>
      </c>
      <c r="AA557" s="293">
        <f t="shared" si="134"/>
        <v>0</v>
      </c>
      <c r="AB557" s="293">
        <f t="shared" si="135"/>
        <v>0</v>
      </c>
      <c r="AC557" s="293">
        <f t="shared" si="136"/>
        <v>3</v>
      </c>
      <c r="AD557" s="293">
        <f t="shared" si="149"/>
        <v>1</v>
      </c>
      <c r="AE557" s="293">
        <f>IF(ISBLANK(T557),AE556,IF(COUNTIF(T$2:T557,T557)&gt;1,AE556,1+MAX(AE556,0)))</f>
        <v>17</v>
      </c>
      <c r="AI557" s="42" t="str">
        <f t="shared" si="137"/>
        <v/>
      </c>
      <c r="AJ557">
        <f>SUM(AG$2:AG557)</f>
        <v>3</v>
      </c>
      <c r="AK557">
        <f>COUNTA(AF$2:AF557)</f>
        <v>5</v>
      </c>
    </row>
    <row r="558" spans="1:37"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38"/>
        <v>10</v>
      </c>
      <c r="Q558" s="33" t="str">
        <f t="shared" si="139"/>
        <v/>
      </c>
      <c r="R558" s="33">
        <f t="shared" si="140"/>
        <v>4</v>
      </c>
      <c r="S558" s="33" t="str">
        <f t="shared" si="141"/>
        <v>113_4</v>
      </c>
      <c r="T558" s="35" t="str">
        <f t="shared" si="142"/>
        <v>113AM</v>
      </c>
      <c r="U558" s="35" t="str">
        <f t="shared" si="143"/>
        <v>113AMNS</v>
      </c>
      <c r="V558" s="301">
        <f t="shared" si="144"/>
        <v>13</v>
      </c>
      <c r="W558" s="293" t="str">
        <f t="shared" si="145"/>
        <v/>
      </c>
      <c r="X558" s="293" t="str">
        <f t="shared" si="146"/>
        <v/>
      </c>
      <c r="Y558" s="293" t="str">
        <f t="shared" si="147"/>
        <v/>
      </c>
      <c r="Z558" s="293" t="str">
        <f t="shared" si="148"/>
        <v/>
      </c>
      <c r="AA558" s="293">
        <f t="shared" si="134"/>
        <v>1</v>
      </c>
      <c r="AB558" s="293">
        <f t="shared" si="135"/>
        <v>0</v>
      </c>
      <c r="AC558" s="293">
        <f t="shared" si="136"/>
        <v>1</v>
      </c>
      <c r="AD558" s="293">
        <f t="shared" si="149"/>
        <v>1</v>
      </c>
      <c r="AE558" s="293">
        <f>IF(ISBLANK(T558),AE557,IF(COUNTIF(T$2:T558,T558)&gt;1,AE557,1+MAX(AE557,0)))</f>
        <v>17</v>
      </c>
      <c r="AI558" s="42" t="str">
        <f t="shared" si="137"/>
        <v/>
      </c>
      <c r="AJ558">
        <f>SUM(AG$2:AG558)</f>
        <v>3</v>
      </c>
      <c r="AK558">
        <f>COUNTA(AF$2:AF558)</f>
        <v>5</v>
      </c>
    </row>
    <row r="559" spans="1:37"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38"/>
        <v>10</v>
      </c>
      <c r="Q559" s="33" t="str">
        <f t="shared" si="139"/>
        <v/>
      </c>
      <c r="R559" s="33">
        <f t="shared" si="140"/>
        <v>4</v>
      </c>
      <c r="S559" s="33" t="str">
        <f t="shared" si="141"/>
        <v>113_4</v>
      </c>
      <c r="T559" s="35" t="str">
        <f t="shared" si="142"/>
        <v>113AM</v>
      </c>
      <c r="U559" s="35" t="str">
        <f t="shared" si="143"/>
        <v>113AMNS</v>
      </c>
      <c r="V559" s="301">
        <f t="shared" si="144"/>
        <v>14</v>
      </c>
      <c r="W559" s="293" t="str">
        <f t="shared" si="145"/>
        <v/>
      </c>
      <c r="X559" s="293" t="str">
        <f t="shared" si="146"/>
        <v/>
      </c>
      <c r="Y559" s="293" t="str">
        <f t="shared" si="147"/>
        <v/>
      </c>
      <c r="Z559" s="293" t="str">
        <f t="shared" si="148"/>
        <v/>
      </c>
      <c r="AA559" s="293">
        <f t="shared" si="134"/>
        <v>0</v>
      </c>
      <c r="AB559" s="293">
        <f t="shared" si="135"/>
        <v>0</v>
      </c>
      <c r="AC559" s="293">
        <f t="shared" si="136"/>
        <v>0</v>
      </c>
      <c r="AD559" s="293">
        <f t="shared" si="149"/>
        <v>0</v>
      </c>
      <c r="AE559" s="293">
        <f>IF(ISBLANK(T559),AE558,IF(COUNTIF(T$2:T559,T559)&gt;1,AE558,1+MAX(AE558,0)))</f>
        <v>17</v>
      </c>
      <c r="AI559" s="42" t="str">
        <f t="shared" si="137"/>
        <v/>
      </c>
      <c r="AJ559">
        <f>SUM(AG$2:AG559)</f>
        <v>3</v>
      </c>
      <c r="AK559">
        <f>COUNTA(AF$2:AF559)</f>
        <v>5</v>
      </c>
    </row>
    <row r="560" spans="1:37"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38"/>
        <v>10</v>
      </c>
      <c r="Q560" s="33" t="str">
        <f t="shared" si="139"/>
        <v/>
      </c>
      <c r="R560" s="33">
        <f t="shared" si="140"/>
        <v>4</v>
      </c>
      <c r="S560" s="33" t="str">
        <f t="shared" si="141"/>
        <v>113_4</v>
      </c>
      <c r="T560" s="35" t="str">
        <f t="shared" si="142"/>
        <v>113AM</v>
      </c>
      <c r="U560" s="35" t="str">
        <f t="shared" si="143"/>
        <v>113AMEW</v>
      </c>
      <c r="V560" s="301">
        <f t="shared" si="144"/>
        <v>15</v>
      </c>
      <c r="W560" s="293" t="str">
        <f t="shared" si="145"/>
        <v/>
      </c>
      <c r="X560" s="293" t="str">
        <f t="shared" si="146"/>
        <v/>
      </c>
      <c r="Y560" s="293" t="str">
        <f t="shared" si="147"/>
        <v/>
      </c>
      <c r="Z560" s="293" t="str">
        <f t="shared" si="148"/>
        <v/>
      </c>
      <c r="AA560" s="293">
        <f t="shared" si="134"/>
        <v>1</v>
      </c>
      <c r="AB560" s="293">
        <f t="shared" si="135"/>
        <v>0</v>
      </c>
      <c r="AC560" s="293">
        <f t="shared" si="136"/>
        <v>3</v>
      </c>
      <c r="AD560" s="293">
        <f t="shared" si="149"/>
        <v>1</v>
      </c>
      <c r="AE560" s="293">
        <f>IF(ISBLANK(T560),AE559,IF(COUNTIF(T$2:T560,T560)&gt;1,AE559,1+MAX(AE559,0)))</f>
        <v>17</v>
      </c>
      <c r="AI560" s="42" t="str">
        <f t="shared" si="137"/>
        <v/>
      </c>
      <c r="AJ560">
        <f>SUM(AG$2:AG560)</f>
        <v>3</v>
      </c>
      <c r="AK560">
        <f>COUNTA(AF$2:AF560)</f>
        <v>5</v>
      </c>
    </row>
    <row r="561" spans="1:42"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38"/>
        <v>10</v>
      </c>
      <c r="Q561" s="33" t="str">
        <f t="shared" si="139"/>
        <v/>
      </c>
      <c r="R561" s="33">
        <f t="shared" si="140"/>
        <v>4</v>
      </c>
      <c r="S561" s="33" t="str">
        <f t="shared" si="141"/>
        <v>113_4</v>
      </c>
      <c r="T561" s="35" t="str">
        <f t="shared" si="142"/>
        <v>113AM</v>
      </c>
      <c r="U561" s="35" t="str">
        <f t="shared" si="143"/>
        <v>113AMEW</v>
      </c>
      <c r="V561" s="301">
        <f t="shared" si="144"/>
        <v>16</v>
      </c>
      <c r="W561" s="293" t="str">
        <f t="shared" si="145"/>
        <v/>
      </c>
      <c r="X561" s="293" t="str">
        <f t="shared" si="146"/>
        <v/>
      </c>
      <c r="Y561" s="293" t="str">
        <f t="shared" si="147"/>
        <v/>
      </c>
      <c r="Z561" s="293" t="str">
        <f t="shared" si="148"/>
        <v/>
      </c>
      <c r="AA561" s="293">
        <f t="shared" si="134"/>
        <v>0</v>
      </c>
      <c r="AB561" s="293">
        <f t="shared" si="135"/>
        <v>0</v>
      </c>
      <c r="AC561" s="293">
        <f t="shared" si="136"/>
        <v>3</v>
      </c>
      <c r="AD561" s="293">
        <f t="shared" si="149"/>
        <v>1</v>
      </c>
      <c r="AE561" s="293">
        <f>IF(ISBLANK(T561),AE560,IF(COUNTIF(T$2:T561,T561)&gt;1,AE560,1+MAX(AE560,0)))</f>
        <v>17</v>
      </c>
      <c r="AI561" s="42" t="str">
        <f t="shared" si="137"/>
        <v/>
      </c>
      <c r="AJ561">
        <f>SUM(AG$2:AG561)</f>
        <v>3</v>
      </c>
      <c r="AK561">
        <f>COUNTA(AF$2:AF561)</f>
        <v>5</v>
      </c>
    </row>
    <row r="562" spans="1:42"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38"/>
        <v>10</v>
      </c>
      <c r="Q562" s="33" t="str">
        <f t="shared" si="139"/>
        <v/>
      </c>
      <c r="R562" s="33">
        <f t="shared" si="140"/>
        <v>1</v>
      </c>
      <c r="S562" s="33" t="str">
        <f t="shared" si="141"/>
        <v>113_1</v>
      </c>
      <c r="T562" s="35" t="str">
        <f t="shared" si="142"/>
        <v>113AM</v>
      </c>
      <c r="U562" s="35" t="str">
        <f t="shared" si="143"/>
        <v>113AMNS</v>
      </c>
      <c r="V562" s="301">
        <f t="shared" si="144"/>
        <v>1</v>
      </c>
      <c r="W562" s="293" t="str">
        <f t="shared" si="145"/>
        <v/>
      </c>
      <c r="X562" s="293" t="str">
        <f t="shared" si="146"/>
        <v/>
      </c>
      <c r="Y562" s="293" t="str">
        <f t="shared" si="147"/>
        <v/>
      </c>
      <c r="Z562" s="293" t="str">
        <f t="shared" si="148"/>
        <v/>
      </c>
      <c r="AA562" s="293">
        <f t="shared" si="134"/>
        <v>1</v>
      </c>
      <c r="AB562" s="293">
        <f t="shared" si="135"/>
        <v>0</v>
      </c>
      <c r="AC562" s="293">
        <f t="shared" si="136"/>
        <v>1</v>
      </c>
      <c r="AD562" s="293">
        <f t="shared" si="149"/>
        <v>1</v>
      </c>
      <c r="AE562" s="293">
        <f>IF(ISBLANK(T562),AE561,IF(COUNTIF(T$2:T562,T562)&gt;1,AE561,1+MAX(AE561,0)))</f>
        <v>17</v>
      </c>
      <c r="AI562" s="42" t="str">
        <f t="shared" si="137"/>
        <v/>
      </c>
      <c r="AJ562">
        <f>SUM(AG$2:AG562)</f>
        <v>3</v>
      </c>
      <c r="AK562">
        <f>COUNTA(AF$2:AF562)</f>
        <v>5</v>
      </c>
      <c r="AL562">
        <f>ABS(H562-Data!H546)</f>
        <v>2</v>
      </c>
      <c r="AM562">
        <f>ABS(I562-Data!I546)</f>
        <v>0</v>
      </c>
      <c r="AN562">
        <f>ABS(J562-Data!J546)</f>
        <v>0</v>
      </c>
      <c r="AO562">
        <f>ABS(K562-Data!K546)</f>
        <v>1</v>
      </c>
      <c r="AP562">
        <f>ABS(L562-Data!L546)</f>
        <v>3</v>
      </c>
    </row>
    <row r="563" spans="1:42"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38"/>
        <v>10</v>
      </c>
      <c r="Q563" s="33" t="str">
        <f t="shared" si="139"/>
        <v/>
      </c>
      <c r="R563" s="33">
        <f t="shared" si="140"/>
        <v>1</v>
      </c>
      <c r="S563" s="33" t="str">
        <f t="shared" si="141"/>
        <v>113_1</v>
      </c>
      <c r="T563" s="35" t="str">
        <f t="shared" si="142"/>
        <v>113AM</v>
      </c>
      <c r="U563" s="35" t="str">
        <f t="shared" si="143"/>
        <v>113AMNS</v>
      </c>
      <c r="V563" s="301">
        <f t="shared" si="144"/>
        <v>2</v>
      </c>
      <c r="W563" s="293" t="str">
        <f t="shared" si="145"/>
        <v/>
      </c>
      <c r="X563" s="293" t="str">
        <f t="shared" si="146"/>
        <v/>
      </c>
      <c r="Y563" s="293" t="str">
        <f t="shared" si="147"/>
        <v/>
      </c>
      <c r="Z563" s="293" t="str">
        <f t="shared" si="148"/>
        <v/>
      </c>
      <c r="AA563" s="293">
        <f t="shared" si="134"/>
        <v>0</v>
      </c>
      <c r="AB563" s="293">
        <f t="shared" si="135"/>
        <v>0</v>
      </c>
      <c r="AC563" s="293">
        <f t="shared" si="136"/>
        <v>0</v>
      </c>
      <c r="AD563" s="293">
        <f t="shared" si="149"/>
        <v>0</v>
      </c>
      <c r="AE563" s="293">
        <f>IF(ISBLANK(T563),AE562,IF(COUNTIF(T$2:T563,T563)&gt;1,AE562,1+MAX(AE562,0)))</f>
        <v>17</v>
      </c>
      <c r="AI563" s="42" t="str">
        <f t="shared" si="137"/>
        <v/>
      </c>
      <c r="AJ563">
        <f>SUM(AG$2:AG563)</f>
        <v>3</v>
      </c>
      <c r="AK563">
        <f>COUNTA(AF$2:AF563)</f>
        <v>5</v>
      </c>
      <c r="AL563">
        <f>ABS(H563-Data!H547)</f>
        <v>2</v>
      </c>
      <c r="AM563">
        <f>ABS(I563-Data!I547)</f>
        <v>0</v>
      </c>
      <c r="AN563">
        <f>ABS(J563-Data!J547)</f>
        <v>0</v>
      </c>
      <c r="AO563">
        <f>ABS(K563-Data!K547)</f>
        <v>1</v>
      </c>
      <c r="AP563">
        <f>ABS(L563-Data!L547)</f>
        <v>1</v>
      </c>
    </row>
    <row r="564" spans="1:42"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38"/>
        <v>10</v>
      </c>
      <c r="Q564" s="33" t="str">
        <f t="shared" si="139"/>
        <v/>
      </c>
      <c r="R564" s="33">
        <f t="shared" si="140"/>
        <v>1</v>
      </c>
      <c r="S564" s="33" t="str">
        <f t="shared" si="141"/>
        <v>113_1</v>
      </c>
      <c r="T564" s="35" t="str">
        <f t="shared" si="142"/>
        <v>113AM</v>
      </c>
      <c r="U564" s="35" t="str">
        <f t="shared" si="143"/>
        <v>113AMEW</v>
      </c>
      <c r="V564" s="301">
        <f t="shared" si="144"/>
        <v>3</v>
      </c>
      <c r="W564" s="293" t="str">
        <f t="shared" si="145"/>
        <v/>
      </c>
      <c r="X564" s="293" t="str">
        <f t="shared" si="146"/>
        <v/>
      </c>
      <c r="Y564" s="293" t="str">
        <f t="shared" si="147"/>
        <v/>
      </c>
      <c r="Z564" s="293" t="str">
        <f t="shared" si="148"/>
        <v/>
      </c>
      <c r="AA564" s="293">
        <f t="shared" si="134"/>
        <v>1</v>
      </c>
      <c r="AB564" s="293">
        <f t="shared" si="135"/>
        <v>0</v>
      </c>
      <c r="AC564" s="293">
        <f t="shared" si="136"/>
        <v>3</v>
      </c>
      <c r="AD564" s="293">
        <f t="shared" si="149"/>
        <v>1</v>
      </c>
      <c r="AE564" s="293">
        <f>IF(ISBLANK(T564),AE563,IF(COUNTIF(T$2:T564,T564)&gt;1,AE563,1+MAX(AE563,0)))</f>
        <v>17</v>
      </c>
      <c r="AI564" s="42" t="str">
        <f t="shared" si="137"/>
        <v/>
      </c>
      <c r="AJ564">
        <f>SUM(AG$2:AG564)</f>
        <v>3</v>
      </c>
      <c r="AK564">
        <f>COUNTA(AF$2:AF564)</f>
        <v>5</v>
      </c>
      <c r="AL564">
        <f>ABS(H564-Data!H548)</f>
        <v>2</v>
      </c>
      <c r="AM564">
        <f>ABS(I564-Data!I548)</f>
        <v>0</v>
      </c>
      <c r="AN564">
        <f>ABS(J564-Data!J548)</f>
        <v>1</v>
      </c>
      <c r="AO564">
        <f>ABS(K564-Data!K548)</f>
        <v>1</v>
      </c>
      <c r="AP564">
        <f>ABS(L564-Data!L548)</f>
        <v>0</v>
      </c>
    </row>
    <row r="565" spans="1:42"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38"/>
        <v>10</v>
      </c>
      <c r="Q565" s="33" t="str">
        <f t="shared" si="139"/>
        <v/>
      </c>
      <c r="R565" s="33">
        <f t="shared" si="140"/>
        <v>1</v>
      </c>
      <c r="S565" s="33" t="str">
        <f t="shared" si="141"/>
        <v>113_1</v>
      </c>
      <c r="T565" s="35" t="str">
        <f t="shared" si="142"/>
        <v>113AM</v>
      </c>
      <c r="U565" s="35" t="str">
        <f t="shared" si="143"/>
        <v>113AMEW</v>
      </c>
      <c r="V565" s="301">
        <f t="shared" si="144"/>
        <v>4</v>
      </c>
      <c r="W565" s="293" t="str">
        <f t="shared" si="145"/>
        <v/>
      </c>
      <c r="X565" s="293" t="str">
        <f t="shared" si="146"/>
        <v/>
      </c>
      <c r="Y565" s="293" t="str">
        <f t="shared" si="147"/>
        <v/>
      </c>
      <c r="Z565" s="293" t="str">
        <f t="shared" si="148"/>
        <v/>
      </c>
      <c r="AA565" s="293">
        <f t="shared" si="134"/>
        <v>0</v>
      </c>
      <c r="AB565" s="293">
        <f t="shared" si="135"/>
        <v>0</v>
      </c>
      <c r="AC565" s="293">
        <f t="shared" si="136"/>
        <v>3</v>
      </c>
      <c r="AD565" s="293">
        <f t="shared" si="149"/>
        <v>1</v>
      </c>
      <c r="AE565" s="293">
        <f>IF(ISBLANK(T565),AE564,IF(COUNTIF(T$2:T565,T565)&gt;1,AE564,1+MAX(AE564,0)))</f>
        <v>17</v>
      </c>
      <c r="AI565" s="42" t="str">
        <f t="shared" si="137"/>
        <v/>
      </c>
      <c r="AJ565">
        <f>SUM(AG$2:AG565)</f>
        <v>3</v>
      </c>
      <c r="AK565">
        <f>COUNTA(AF$2:AF565)</f>
        <v>5</v>
      </c>
      <c r="AL565">
        <f>ABS(H565-Data!H549)</f>
        <v>2</v>
      </c>
      <c r="AM565">
        <f>ABS(I565-Data!I549)</f>
        <v>1</v>
      </c>
      <c r="AN565">
        <f>ABS(J565-Data!J549)</f>
        <v>0</v>
      </c>
      <c r="AO565">
        <f>ABS(K565-Data!K549)</f>
        <v>2</v>
      </c>
      <c r="AP565">
        <f>ABS(L565-Data!L549)</f>
        <v>2</v>
      </c>
    </row>
    <row r="566" spans="1:42"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38"/>
        <v>10</v>
      </c>
      <c r="Q566" s="33" t="str">
        <f t="shared" si="139"/>
        <v/>
      </c>
      <c r="R566" s="33">
        <f t="shared" si="140"/>
        <v>2</v>
      </c>
      <c r="S566" s="33" t="str">
        <f t="shared" si="141"/>
        <v>113_2</v>
      </c>
      <c r="T566" s="35" t="str">
        <f t="shared" si="142"/>
        <v>113AM</v>
      </c>
      <c r="U566" s="35" t="str">
        <f t="shared" si="143"/>
        <v>113AMNS</v>
      </c>
      <c r="V566" s="301">
        <f t="shared" si="144"/>
        <v>5</v>
      </c>
      <c r="W566" s="293" t="str">
        <f t="shared" si="145"/>
        <v/>
      </c>
      <c r="X566" s="293" t="str">
        <f t="shared" si="146"/>
        <v/>
      </c>
      <c r="Y566" s="293" t="str">
        <f t="shared" si="147"/>
        <v/>
      </c>
      <c r="Z566" s="293" t="str">
        <f t="shared" si="148"/>
        <v/>
      </c>
      <c r="AA566" s="293">
        <f t="shared" si="134"/>
        <v>1</v>
      </c>
      <c r="AB566" s="293">
        <f t="shared" si="135"/>
        <v>0</v>
      </c>
      <c r="AC566" s="293">
        <f t="shared" si="136"/>
        <v>1</v>
      </c>
      <c r="AD566" s="293">
        <f t="shared" si="149"/>
        <v>1</v>
      </c>
      <c r="AE566" s="293">
        <f>IF(ISBLANK(T566),AE565,IF(COUNTIF(T$2:T566,T566)&gt;1,AE565,1+MAX(AE565,0)))</f>
        <v>17</v>
      </c>
      <c r="AI566" s="42" t="str">
        <f t="shared" si="137"/>
        <v/>
      </c>
      <c r="AJ566">
        <f>SUM(AG$2:AG566)</f>
        <v>3</v>
      </c>
      <c r="AK566">
        <f>COUNTA(AF$2:AF566)</f>
        <v>5</v>
      </c>
      <c r="AL566">
        <f>ABS(H566-Data!H550)</f>
        <v>1</v>
      </c>
      <c r="AM566">
        <f>ABS(I566-Data!I550)</f>
        <v>1</v>
      </c>
      <c r="AN566">
        <f>ABS(J566-Data!J550)</f>
        <v>0</v>
      </c>
      <c r="AO566">
        <f>ABS(K566-Data!K550)</f>
        <v>0</v>
      </c>
      <c r="AP566">
        <f>ABS(L566-Data!L550)</f>
        <v>0</v>
      </c>
    </row>
    <row r="567" spans="1:42"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38"/>
        <v>10</v>
      </c>
      <c r="Q567" s="33" t="str">
        <f t="shared" si="139"/>
        <v/>
      </c>
      <c r="R567" s="33">
        <f t="shared" si="140"/>
        <v>2</v>
      </c>
      <c r="S567" s="33" t="str">
        <f t="shared" si="141"/>
        <v>113_2</v>
      </c>
      <c r="T567" s="35" t="str">
        <f t="shared" si="142"/>
        <v>113AM</v>
      </c>
      <c r="U567" s="35" t="str">
        <f t="shared" si="143"/>
        <v>113AMNS</v>
      </c>
      <c r="V567" s="301">
        <f t="shared" si="144"/>
        <v>6</v>
      </c>
      <c r="W567" s="293" t="str">
        <f t="shared" si="145"/>
        <v/>
      </c>
      <c r="X567" s="293" t="str">
        <f t="shared" si="146"/>
        <v/>
      </c>
      <c r="Y567" s="293" t="str">
        <f t="shared" si="147"/>
        <v/>
      </c>
      <c r="Z567" s="293" t="str">
        <f t="shared" si="148"/>
        <v/>
      </c>
      <c r="AA567" s="293">
        <f t="shared" si="134"/>
        <v>0</v>
      </c>
      <c r="AB567" s="293">
        <f t="shared" si="135"/>
        <v>0</v>
      </c>
      <c r="AC567" s="293">
        <f t="shared" si="136"/>
        <v>0</v>
      </c>
      <c r="AD567" s="293">
        <f t="shared" si="149"/>
        <v>0</v>
      </c>
      <c r="AE567" s="293">
        <f>IF(ISBLANK(T567),AE566,IF(COUNTIF(T$2:T567,T567)&gt;1,AE566,1+MAX(AE566,0)))</f>
        <v>17</v>
      </c>
      <c r="AI567" s="42" t="str">
        <f t="shared" si="137"/>
        <v/>
      </c>
      <c r="AJ567">
        <f>SUM(AG$2:AG567)</f>
        <v>3</v>
      </c>
      <c r="AK567">
        <f>COUNTA(AF$2:AF567)</f>
        <v>5</v>
      </c>
      <c r="AL567">
        <f>ABS(H567-Data!H551)</f>
        <v>1</v>
      </c>
      <c r="AM567">
        <f>ABS(I567-Data!I551)</f>
        <v>1</v>
      </c>
      <c r="AN567">
        <f>ABS(J567-Data!J551)</f>
        <v>0</v>
      </c>
      <c r="AO567">
        <f>ABS(K567-Data!K551)</f>
        <v>0</v>
      </c>
      <c r="AP567">
        <f>ABS(L567-Data!L551)</f>
        <v>0</v>
      </c>
    </row>
    <row r="568" spans="1:42"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38"/>
        <v>10</v>
      </c>
      <c r="Q568" s="33" t="str">
        <f t="shared" si="139"/>
        <v/>
      </c>
      <c r="R568" s="33">
        <f t="shared" si="140"/>
        <v>2</v>
      </c>
      <c r="S568" s="33" t="str">
        <f t="shared" si="141"/>
        <v>113_2</v>
      </c>
      <c r="T568" s="35" t="str">
        <f t="shared" si="142"/>
        <v>113AM</v>
      </c>
      <c r="U568" s="35" t="str">
        <f t="shared" si="143"/>
        <v>113AMEW</v>
      </c>
      <c r="V568" s="301">
        <f t="shared" si="144"/>
        <v>7</v>
      </c>
      <c r="W568" s="293" t="str">
        <f t="shared" si="145"/>
        <v/>
      </c>
      <c r="X568" s="293" t="str">
        <f t="shared" si="146"/>
        <v/>
      </c>
      <c r="Y568" s="293" t="str">
        <f t="shared" si="147"/>
        <v/>
      </c>
      <c r="Z568" s="293" t="str">
        <f t="shared" si="148"/>
        <v/>
      </c>
      <c r="AA568" s="293">
        <f t="shared" si="134"/>
        <v>1</v>
      </c>
      <c r="AB568" s="293">
        <f t="shared" si="135"/>
        <v>0</v>
      </c>
      <c r="AC568" s="293">
        <f t="shared" si="136"/>
        <v>3</v>
      </c>
      <c r="AD568" s="293">
        <f t="shared" si="149"/>
        <v>1</v>
      </c>
      <c r="AE568" s="293">
        <f>IF(ISBLANK(T568),AE567,IF(COUNTIF(T$2:T568,T568)&gt;1,AE567,1+MAX(AE567,0)))</f>
        <v>17</v>
      </c>
      <c r="AI568" s="42" t="str">
        <f t="shared" si="137"/>
        <v/>
      </c>
      <c r="AJ568">
        <f>SUM(AG$2:AG568)</f>
        <v>3</v>
      </c>
      <c r="AK568">
        <f>COUNTA(AF$2:AF568)</f>
        <v>5</v>
      </c>
      <c r="AL568">
        <f>ABS(H568-Data!H552)</f>
        <v>1</v>
      </c>
      <c r="AM568">
        <f>ABS(I568-Data!I552)</f>
        <v>1</v>
      </c>
      <c r="AN568">
        <f>ABS(J568-Data!J552)</f>
        <v>0</v>
      </c>
      <c r="AO568">
        <f>ABS(K568-Data!K552)</f>
        <v>1</v>
      </c>
      <c r="AP568">
        <f>ABS(L568-Data!L552)</f>
        <v>1</v>
      </c>
    </row>
    <row r="569" spans="1:42"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38"/>
        <v>10</v>
      </c>
      <c r="Q569" s="33" t="str">
        <f t="shared" si="139"/>
        <v/>
      </c>
      <c r="R569" s="33">
        <f t="shared" si="140"/>
        <v>2</v>
      </c>
      <c r="S569" s="33" t="str">
        <f t="shared" si="141"/>
        <v>113_2</v>
      </c>
      <c r="T569" s="35" t="str">
        <f t="shared" si="142"/>
        <v>113AM</v>
      </c>
      <c r="U569" s="35" t="str">
        <f t="shared" si="143"/>
        <v>113AMEW</v>
      </c>
      <c r="V569" s="301">
        <f t="shared" si="144"/>
        <v>8</v>
      </c>
      <c r="W569" s="293" t="str">
        <f t="shared" si="145"/>
        <v/>
      </c>
      <c r="X569" s="293" t="str">
        <f t="shared" si="146"/>
        <v/>
      </c>
      <c r="Y569" s="293" t="str">
        <f t="shared" si="147"/>
        <v/>
      </c>
      <c r="Z569" s="293" t="str">
        <f t="shared" si="148"/>
        <v/>
      </c>
      <c r="AA569" s="293">
        <f t="shared" si="134"/>
        <v>0</v>
      </c>
      <c r="AB569" s="293">
        <f t="shared" si="135"/>
        <v>0</v>
      </c>
      <c r="AC569" s="293">
        <f t="shared" si="136"/>
        <v>3</v>
      </c>
      <c r="AD569" s="293">
        <f t="shared" si="149"/>
        <v>1</v>
      </c>
      <c r="AE569" s="293">
        <f>IF(ISBLANK(T569),AE568,IF(COUNTIF(T$2:T569,T569)&gt;1,AE568,1+MAX(AE568,0)))</f>
        <v>17</v>
      </c>
      <c r="AI569" s="42" t="str">
        <f t="shared" si="137"/>
        <v/>
      </c>
      <c r="AJ569">
        <f>SUM(AG$2:AG569)</f>
        <v>3</v>
      </c>
      <c r="AK569">
        <f>COUNTA(AF$2:AF569)</f>
        <v>5</v>
      </c>
      <c r="AL569">
        <f>ABS(H569-Data!H553)</f>
        <v>1</v>
      </c>
      <c r="AM569">
        <f>ABS(I569-Data!I553)</f>
        <v>2</v>
      </c>
      <c r="AN569">
        <f>ABS(J569-Data!J553)</f>
        <v>0</v>
      </c>
      <c r="AO569">
        <f>ABS(K569-Data!K553)</f>
        <v>1</v>
      </c>
      <c r="AP569">
        <f>ABS(L569-Data!L553)</f>
        <v>3</v>
      </c>
    </row>
    <row r="570" spans="1:42"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38"/>
        <v>10</v>
      </c>
      <c r="Q570" s="33" t="str">
        <f t="shared" si="139"/>
        <v/>
      </c>
      <c r="R570" s="33">
        <f t="shared" si="140"/>
        <v>3</v>
      </c>
      <c r="S570" s="33" t="str">
        <f t="shared" si="141"/>
        <v>113_3</v>
      </c>
      <c r="T570" s="35" t="str">
        <f t="shared" si="142"/>
        <v>113AM</v>
      </c>
      <c r="U570" s="35" t="str">
        <f t="shared" si="143"/>
        <v>113AMNS</v>
      </c>
      <c r="V570" s="301">
        <f t="shared" si="144"/>
        <v>9</v>
      </c>
      <c r="W570" s="293" t="str">
        <f t="shared" si="145"/>
        <v/>
      </c>
      <c r="X570" s="293" t="str">
        <f t="shared" si="146"/>
        <v/>
      </c>
      <c r="Y570" s="293" t="str">
        <f t="shared" si="147"/>
        <v/>
      </c>
      <c r="Z570" s="293" t="str">
        <f t="shared" si="148"/>
        <v/>
      </c>
      <c r="AA570" s="293">
        <f t="shared" si="134"/>
        <v>1</v>
      </c>
      <c r="AB570" s="293">
        <f t="shared" si="135"/>
        <v>0</v>
      </c>
      <c r="AC570" s="293">
        <f t="shared" si="136"/>
        <v>1</v>
      </c>
      <c r="AD570" s="293">
        <f t="shared" si="149"/>
        <v>1</v>
      </c>
      <c r="AE570" s="293">
        <f>IF(ISBLANK(T570),AE569,IF(COUNTIF(T$2:T570,T570)&gt;1,AE569,1+MAX(AE569,0)))</f>
        <v>17</v>
      </c>
      <c r="AI570" s="42" t="str">
        <f t="shared" si="137"/>
        <v/>
      </c>
      <c r="AJ570">
        <f>SUM(AG$2:AG570)</f>
        <v>3</v>
      </c>
      <c r="AK570">
        <f>COUNTA(AF$2:AF570)</f>
        <v>5</v>
      </c>
      <c r="AL570">
        <f>ABS(H570-Data!H554)</f>
        <v>0</v>
      </c>
      <c r="AM570">
        <f>ABS(I570-Data!I554)</f>
        <v>0</v>
      </c>
      <c r="AN570">
        <f>ABS(J570-Data!J554)</f>
        <v>0</v>
      </c>
      <c r="AO570">
        <f>ABS(K570-Data!K554)</f>
        <v>0</v>
      </c>
      <c r="AP570">
        <f>ABS(L570-Data!L554)</f>
        <v>0</v>
      </c>
    </row>
    <row r="571" spans="1:42"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38"/>
        <v>10</v>
      </c>
      <c r="Q571" s="33" t="str">
        <f t="shared" si="139"/>
        <v/>
      </c>
      <c r="R571" s="33">
        <f t="shared" si="140"/>
        <v>3</v>
      </c>
      <c r="S571" s="33" t="str">
        <f t="shared" si="141"/>
        <v>113_3</v>
      </c>
      <c r="T571" s="35" t="str">
        <f t="shared" si="142"/>
        <v>113AM</v>
      </c>
      <c r="U571" s="35" t="str">
        <f t="shared" si="143"/>
        <v>113AMNS</v>
      </c>
      <c r="V571" s="301">
        <f t="shared" si="144"/>
        <v>10</v>
      </c>
      <c r="W571" s="293" t="str">
        <f t="shared" si="145"/>
        <v/>
      </c>
      <c r="X571" s="293" t="str">
        <f t="shared" si="146"/>
        <v/>
      </c>
      <c r="Y571" s="293" t="str">
        <f t="shared" si="147"/>
        <v/>
      </c>
      <c r="Z571" s="293" t="str">
        <f t="shared" si="148"/>
        <v/>
      </c>
      <c r="AA571" s="293">
        <f t="shared" si="134"/>
        <v>0</v>
      </c>
      <c r="AB571" s="293">
        <f t="shared" si="135"/>
        <v>0</v>
      </c>
      <c r="AC571" s="293">
        <f t="shared" si="136"/>
        <v>0</v>
      </c>
      <c r="AD571" s="293">
        <f t="shared" si="149"/>
        <v>0</v>
      </c>
      <c r="AE571" s="293">
        <f>IF(ISBLANK(T571),AE570,IF(COUNTIF(T$2:T571,T571)&gt;1,AE570,1+MAX(AE570,0)))</f>
        <v>17</v>
      </c>
      <c r="AI571" s="42" t="str">
        <f t="shared" si="137"/>
        <v/>
      </c>
      <c r="AJ571">
        <f>SUM(AG$2:AG571)</f>
        <v>3</v>
      </c>
      <c r="AK571">
        <f>COUNTA(AF$2:AF571)</f>
        <v>5</v>
      </c>
      <c r="AL571">
        <f>ABS(H571-Data!H555)</f>
        <v>0</v>
      </c>
      <c r="AM571">
        <f>ABS(I571-Data!I555)</f>
        <v>0</v>
      </c>
      <c r="AN571">
        <f>ABS(J571-Data!J555)</f>
        <v>0</v>
      </c>
      <c r="AO571">
        <f>ABS(K571-Data!K555)</f>
        <v>0</v>
      </c>
      <c r="AP571">
        <f>ABS(L571-Data!L555)</f>
        <v>0</v>
      </c>
    </row>
    <row r="572" spans="1:42"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38"/>
        <v>10</v>
      </c>
      <c r="Q572" s="33" t="str">
        <f t="shared" si="139"/>
        <v/>
      </c>
      <c r="R572" s="33">
        <f t="shared" si="140"/>
        <v>3</v>
      </c>
      <c r="S572" s="33" t="str">
        <f t="shared" si="141"/>
        <v>113_3</v>
      </c>
      <c r="T572" s="35" t="str">
        <f t="shared" si="142"/>
        <v>113AM</v>
      </c>
      <c r="U572" s="35" t="str">
        <f t="shared" si="143"/>
        <v>113AMEW</v>
      </c>
      <c r="V572" s="301">
        <f t="shared" si="144"/>
        <v>11</v>
      </c>
      <c r="W572" s="293" t="str">
        <f t="shared" si="145"/>
        <v/>
      </c>
      <c r="X572" s="293" t="str">
        <f t="shared" si="146"/>
        <v/>
      </c>
      <c r="Y572" s="293" t="str">
        <f t="shared" si="147"/>
        <v/>
      </c>
      <c r="Z572" s="293" t="str">
        <f t="shared" si="148"/>
        <v/>
      </c>
      <c r="AA572" s="293">
        <f t="shared" si="134"/>
        <v>1</v>
      </c>
      <c r="AB572" s="293">
        <f t="shared" si="135"/>
        <v>0</v>
      </c>
      <c r="AC572" s="293">
        <f t="shared" si="136"/>
        <v>3</v>
      </c>
      <c r="AD572" s="293">
        <f t="shared" si="149"/>
        <v>1</v>
      </c>
      <c r="AE572" s="293">
        <f>IF(ISBLANK(T572),AE571,IF(COUNTIF(T$2:T572,T572)&gt;1,AE571,1+MAX(AE571,0)))</f>
        <v>17</v>
      </c>
      <c r="AI572" s="42" t="str">
        <f t="shared" si="137"/>
        <v/>
      </c>
      <c r="AJ572">
        <f>SUM(AG$2:AG572)</f>
        <v>3</v>
      </c>
      <c r="AK572">
        <f>COUNTA(AF$2:AF572)</f>
        <v>5</v>
      </c>
      <c r="AL572">
        <f>ABS(H572-Data!H556)</f>
        <v>1</v>
      </c>
      <c r="AM572">
        <f>ABS(I572-Data!I556)</f>
        <v>0</v>
      </c>
      <c r="AN572">
        <f>ABS(J572-Data!J556)</f>
        <v>1</v>
      </c>
      <c r="AO572">
        <f>ABS(K572-Data!K556)</f>
        <v>0</v>
      </c>
      <c r="AP572">
        <f>ABS(L572-Data!L556)</f>
        <v>0</v>
      </c>
    </row>
    <row r="573" spans="1:42"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38"/>
        <v>10</v>
      </c>
      <c r="Q573" s="33" t="str">
        <f t="shared" si="139"/>
        <v/>
      </c>
      <c r="R573" s="33">
        <f t="shared" si="140"/>
        <v>3</v>
      </c>
      <c r="S573" s="33" t="str">
        <f t="shared" si="141"/>
        <v>113_3</v>
      </c>
      <c r="T573" s="35" t="str">
        <f t="shared" si="142"/>
        <v>113AM</v>
      </c>
      <c r="U573" s="35" t="str">
        <f t="shared" si="143"/>
        <v>113AMEW</v>
      </c>
      <c r="V573" s="301">
        <f t="shared" si="144"/>
        <v>12</v>
      </c>
      <c r="W573" s="293" t="str">
        <f t="shared" si="145"/>
        <v/>
      </c>
      <c r="X573" s="293" t="str">
        <f t="shared" si="146"/>
        <v/>
      </c>
      <c r="Y573" s="293" t="str">
        <f t="shared" si="147"/>
        <v/>
      </c>
      <c r="Z573" s="293" t="str">
        <f t="shared" si="148"/>
        <v/>
      </c>
      <c r="AA573" s="293">
        <f t="shared" si="134"/>
        <v>0</v>
      </c>
      <c r="AB573" s="293">
        <f t="shared" si="135"/>
        <v>0</v>
      </c>
      <c r="AC573" s="293">
        <f t="shared" si="136"/>
        <v>3</v>
      </c>
      <c r="AD573" s="293">
        <f t="shared" si="149"/>
        <v>1</v>
      </c>
      <c r="AE573" s="293">
        <f>IF(ISBLANK(T573),AE572,IF(COUNTIF(T$2:T573,T573)&gt;1,AE572,1+MAX(AE572,0)))</f>
        <v>17</v>
      </c>
      <c r="AI573" s="42" t="str">
        <f t="shared" si="137"/>
        <v/>
      </c>
      <c r="AJ573">
        <f>SUM(AG$2:AG573)</f>
        <v>3</v>
      </c>
      <c r="AK573">
        <f>COUNTA(AF$2:AF573)</f>
        <v>5</v>
      </c>
      <c r="AL573">
        <f>ABS(H573-Data!H557)</f>
        <v>0</v>
      </c>
      <c r="AM573">
        <f>ABS(I573-Data!I557)</f>
        <v>0</v>
      </c>
      <c r="AN573">
        <f>ABS(J573-Data!J557)</f>
        <v>0</v>
      </c>
      <c r="AO573">
        <f>ABS(K573-Data!K557)</f>
        <v>0</v>
      </c>
      <c r="AP573">
        <f>ABS(L573-Data!L557)</f>
        <v>0</v>
      </c>
    </row>
    <row r="574" spans="1:42"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38"/>
        <v>10</v>
      </c>
      <c r="Q574" s="33" t="str">
        <f t="shared" si="139"/>
        <v/>
      </c>
      <c r="R574" s="33">
        <f t="shared" si="140"/>
        <v>4</v>
      </c>
      <c r="S574" s="33" t="str">
        <f t="shared" si="141"/>
        <v>113_4</v>
      </c>
      <c r="T574" s="35" t="str">
        <f t="shared" si="142"/>
        <v>113AM</v>
      </c>
      <c r="U574" s="35" t="str">
        <f t="shared" si="143"/>
        <v>113AMNS</v>
      </c>
      <c r="V574" s="301">
        <f t="shared" si="144"/>
        <v>13</v>
      </c>
      <c r="W574" s="293" t="str">
        <f t="shared" si="145"/>
        <v/>
      </c>
      <c r="X574" s="293" t="str">
        <f t="shared" si="146"/>
        <v/>
      </c>
      <c r="Y574" s="293" t="str">
        <f t="shared" si="147"/>
        <v/>
      </c>
      <c r="Z574" s="293" t="str">
        <f t="shared" si="148"/>
        <v/>
      </c>
      <c r="AA574" s="293">
        <f t="shared" si="134"/>
        <v>1</v>
      </c>
      <c r="AB574" s="293">
        <f t="shared" si="135"/>
        <v>0</v>
      </c>
      <c r="AC574" s="293">
        <f t="shared" si="136"/>
        <v>1</v>
      </c>
      <c r="AD574" s="293">
        <f t="shared" si="149"/>
        <v>1</v>
      </c>
      <c r="AE574" s="293">
        <f>IF(ISBLANK(T574),AE573,IF(COUNTIF(T$2:T574,T574)&gt;1,AE573,1+MAX(AE573,0)))</f>
        <v>17</v>
      </c>
      <c r="AI574" s="42" t="str">
        <f t="shared" si="137"/>
        <v/>
      </c>
      <c r="AJ574">
        <f>SUM(AG$2:AG574)</f>
        <v>3</v>
      </c>
      <c r="AK574">
        <f>COUNTA(AF$2:AF574)</f>
        <v>5</v>
      </c>
      <c r="AL574">
        <f>ABS(H574-Data!H558)</f>
        <v>2</v>
      </c>
      <c r="AM574">
        <f>ABS(I574-Data!I558)</f>
        <v>0</v>
      </c>
      <c r="AN574">
        <f>ABS(J574-Data!J558)</f>
        <v>1</v>
      </c>
      <c r="AO574">
        <f>ABS(K574-Data!K558)</f>
        <v>0</v>
      </c>
      <c r="AP574">
        <f>ABS(L574-Data!L558)</f>
        <v>0</v>
      </c>
    </row>
    <row r="575" spans="1:42"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38"/>
        <v>10</v>
      </c>
      <c r="Q575" s="33" t="str">
        <f t="shared" si="139"/>
        <v/>
      </c>
      <c r="R575" s="33">
        <f t="shared" si="140"/>
        <v>4</v>
      </c>
      <c r="S575" s="33" t="str">
        <f t="shared" si="141"/>
        <v>113_4</v>
      </c>
      <c r="T575" s="35" t="str">
        <f t="shared" si="142"/>
        <v>113AM</v>
      </c>
      <c r="U575" s="35" t="str">
        <f t="shared" si="143"/>
        <v>113AMNS</v>
      </c>
      <c r="V575" s="301">
        <f t="shared" si="144"/>
        <v>14</v>
      </c>
      <c r="W575" s="293" t="str">
        <f t="shared" si="145"/>
        <v/>
      </c>
      <c r="X575" s="293" t="str">
        <f t="shared" si="146"/>
        <v/>
      </c>
      <c r="Y575" s="293" t="str">
        <f t="shared" si="147"/>
        <v/>
      </c>
      <c r="Z575" s="293" t="str">
        <f t="shared" si="148"/>
        <v/>
      </c>
      <c r="AA575" s="293">
        <f t="shared" si="134"/>
        <v>0</v>
      </c>
      <c r="AB575" s="293">
        <f t="shared" si="135"/>
        <v>0</v>
      </c>
      <c r="AC575" s="293">
        <f t="shared" si="136"/>
        <v>0</v>
      </c>
      <c r="AD575" s="293">
        <f t="shared" si="149"/>
        <v>0</v>
      </c>
      <c r="AE575" s="293">
        <f>IF(ISBLANK(T575),AE574,IF(COUNTIF(T$2:T575,T575)&gt;1,AE574,1+MAX(AE574,0)))</f>
        <v>17</v>
      </c>
      <c r="AI575" s="42" t="str">
        <f t="shared" si="137"/>
        <v/>
      </c>
      <c r="AJ575">
        <f>SUM(AG$2:AG575)</f>
        <v>3</v>
      </c>
      <c r="AK575">
        <f>COUNTA(AF$2:AF575)</f>
        <v>5</v>
      </c>
      <c r="AL575">
        <f>ABS(H575-Data!H559)</f>
        <v>1</v>
      </c>
      <c r="AM575">
        <f>ABS(I575-Data!I559)</f>
        <v>0</v>
      </c>
      <c r="AN575">
        <f>ABS(J575-Data!J559)</f>
        <v>0</v>
      </c>
      <c r="AO575">
        <f>ABS(K575-Data!K559)</f>
        <v>0</v>
      </c>
      <c r="AP575">
        <f>ABS(L575-Data!L559)</f>
        <v>1</v>
      </c>
    </row>
    <row r="576" spans="1:42"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38"/>
        <v>10</v>
      </c>
      <c r="Q576" s="33" t="str">
        <f t="shared" si="139"/>
        <v/>
      </c>
      <c r="R576" s="33">
        <f t="shared" si="140"/>
        <v>4</v>
      </c>
      <c r="S576" s="33" t="str">
        <f t="shared" si="141"/>
        <v>113_4</v>
      </c>
      <c r="T576" s="35" t="str">
        <f t="shared" si="142"/>
        <v>113AM</v>
      </c>
      <c r="U576" s="35" t="str">
        <f t="shared" si="143"/>
        <v>113AMEW</v>
      </c>
      <c r="V576" s="301">
        <f t="shared" si="144"/>
        <v>15</v>
      </c>
      <c r="W576" s="293" t="str">
        <f t="shared" si="145"/>
        <v/>
      </c>
      <c r="X576" s="293" t="str">
        <f t="shared" si="146"/>
        <v/>
      </c>
      <c r="Y576" s="293" t="str">
        <f t="shared" si="147"/>
        <v/>
      </c>
      <c r="Z576" s="293" t="str">
        <f t="shared" si="148"/>
        <v/>
      </c>
      <c r="AA576" s="293">
        <f t="shared" si="134"/>
        <v>1</v>
      </c>
      <c r="AB576" s="293">
        <f t="shared" si="135"/>
        <v>0</v>
      </c>
      <c r="AC576" s="293">
        <f t="shared" si="136"/>
        <v>3</v>
      </c>
      <c r="AD576" s="293">
        <f t="shared" si="149"/>
        <v>1</v>
      </c>
      <c r="AE576" s="293">
        <f>IF(ISBLANK(T576),AE575,IF(COUNTIF(T$2:T576,T576)&gt;1,AE575,1+MAX(AE575,0)))</f>
        <v>17</v>
      </c>
      <c r="AI576" s="42" t="str">
        <f t="shared" si="137"/>
        <v/>
      </c>
      <c r="AJ576">
        <f>SUM(AG$2:AG576)</f>
        <v>3</v>
      </c>
      <c r="AK576">
        <f>COUNTA(AF$2:AF576)</f>
        <v>5</v>
      </c>
      <c r="AL576">
        <f>ABS(H576-Data!H560)</f>
        <v>2</v>
      </c>
      <c r="AM576">
        <f>ABS(I576-Data!I560)</f>
        <v>2</v>
      </c>
      <c r="AN576">
        <f>ABS(J576-Data!J560)</f>
        <v>0</v>
      </c>
      <c r="AO576">
        <f>ABS(K576-Data!K560)</f>
        <v>0</v>
      </c>
      <c r="AP576">
        <f>ABS(L576-Data!L560)</f>
        <v>2</v>
      </c>
    </row>
    <row r="577" spans="1:42"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38"/>
        <v>10</v>
      </c>
      <c r="Q577" s="33" t="str">
        <f t="shared" si="139"/>
        <v/>
      </c>
      <c r="R577" s="33">
        <f t="shared" si="140"/>
        <v>4</v>
      </c>
      <c r="S577" s="33" t="str">
        <f t="shared" si="141"/>
        <v>113_4</v>
      </c>
      <c r="T577" s="35" t="str">
        <f t="shared" si="142"/>
        <v>113AM</v>
      </c>
      <c r="U577" s="35" t="str">
        <f t="shared" si="143"/>
        <v>113AMEW</v>
      </c>
      <c r="V577" s="301">
        <f t="shared" si="144"/>
        <v>16</v>
      </c>
      <c r="W577" s="293" t="str">
        <f t="shared" si="145"/>
        <v/>
      </c>
      <c r="X577" s="293" t="str">
        <f t="shared" si="146"/>
        <v/>
      </c>
      <c r="Y577" s="293" t="str">
        <f t="shared" si="147"/>
        <v/>
      </c>
      <c r="Z577" s="293" t="str">
        <f t="shared" si="148"/>
        <v/>
      </c>
      <c r="AA577" s="293">
        <f t="shared" si="134"/>
        <v>0</v>
      </c>
      <c r="AB577" s="293">
        <f t="shared" si="135"/>
        <v>0</v>
      </c>
      <c r="AC577" s="293">
        <f t="shared" si="136"/>
        <v>3</v>
      </c>
      <c r="AD577" s="293">
        <f t="shared" si="149"/>
        <v>1</v>
      </c>
      <c r="AE577" s="293">
        <f>IF(ISBLANK(T577),AE576,IF(COUNTIF(T$2:T577,T577)&gt;1,AE576,1+MAX(AE576,0)))</f>
        <v>17</v>
      </c>
      <c r="AI577" s="42" t="str">
        <f t="shared" si="137"/>
        <v/>
      </c>
      <c r="AJ577">
        <f>SUM(AG$2:AG577)</f>
        <v>3</v>
      </c>
      <c r="AK577">
        <f>COUNTA(AF$2:AF577)</f>
        <v>5</v>
      </c>
      <c r="AL577">
        <f>ABS(H577-Data!H561)</f>
        <v>0</v>
      </c>
      <c r="AM577">
        <f>ABS(I577-Data!I561)</f>
        <v>0</v>
      </c>
      <c r="AN577">
        <f>ABS(J577-Data!J561)</f>
        <v>0</v>
      </c>
      <c r="AO577">
        <f>ABS(K577-Data!K561)</f>
        <v>0</v>
      </c>
      <c r="AP577">
        <f>ABS(L577-Data!L561)</f>
        <v>0</v>
      </c>
    </row>
    <row r="578" spans="1:42"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38"/>
        <v>10</v>
      </c>
      <c r="Q578" s="33" t="str">
        <f t="shared" si="139"/>
        <v/>
      </c>
      <c r="R578" s="33">
        <f t="shared" si="140"/>
        <v>5</v>
      </c>
      <c r="S578" s="33" t="str">
        <f t="shared" si="141"/>
        <v>113_5</v>
      </c>
      <c r="T578" s="35" t="str">
        <f t="shared" si="142"/>
        <v>113AM</v>
      </c>
      <c r="U578" s="35" t="str">
        <f t="shared" si="143"/>
        <v>113AMNS</v>
      </c>
      <c r="V578" s="301">
        <f t="shared" si="144"/>
        <v>17</v>
      </c>
      <c r="W578" s="293" t="str">
        <f t="shared" si="145"/>
        <v/>
      </c>
      <c r="X578" s="293" t="str">
        <f t="shared" si="146"/>
        <v/>
      </c>
      <c r="Y578" s="293" t="str">
        <f t="shared" si="147"/>
        <v/>
      </c>
      <c r="Z578" s="293" t="str">
        <f t="shared" si="148"/>
        <v/>
      </c>
      <c r="AA578" s="293">
        <f t="shared" ref="AA578:AA641" si="150">IF(AND(ISNUMBER($G578),$B578="AM"),INDEX(Cordon,MATCH($A578,loc_ID,0),$G578),0)</f>
        <v>1</v>
      </c>
      <c r="AB578" s="293">
        <f t="shared" ref="AB578:AB641" si="151">IF(AND(ISNUMBER($G578),$B578="PM"),INDEX(Cordon,MATCH($A578,loc_ID,0),VLOOKUP($G578,dir_correction,2,FALSE)),0)</f>
        <v>0</v>
      </c>
      <c r="AC578" s="293">
        <f t="shared" ref="AC578:AC641" si="152">IF(AND(ISNUMBER($G578),$B578="AM"),INDEX(Lane,MATCH($A578,loc_ID,0),$G578),0)</f>
        <v>1</v>
      </c>
      <c r="AD578" s="293">
        <f t="shared" si="149"/>
        <v>1</v>
      </c>
      <c r="AE578" s="293">
        <f>IF(ISBLANK(T578),AE577,IF(COUNTIF(T$2:T578,T578)&gt;1,AE577,1+MAX(AE577,0)))</f>
        <v>17</v>
      </c>
      <c r="AI578" s="42" t="str">
        <f t="shared" ref="AI578:AI641" si="153">IF(SUM(W578:Z578)&gt;0,1,"")</f>
        <v/>
      </c>
      <c r="AJ578">
        <f>SUM(AG$2:AG578)</f>
        <v>3</v>
      </c>
      <c r="AK578">
        <f>COUNTA(AF$2:AF578)</f>
        <v>5</v>
      </c>
    </row>
    <row r="579" spans="1:42"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54">IF(A579=A578,P578,IF(ISNUMBER(P578),P578+1,1))</f>
        <v>10</v>
      </c>
      <c r="Q579" s="33" t="str">
        <f t="shared" ref="Q579:Q642" si="155">IF(OR(P579=P578,LEN(A579)&lt;1),"",P579)</f>
        <v/>
      </c>
      <c r="R579" s="33">
        <f t="shared" ref="R579:R642" si="156">IF(ISNUMBER(F579),F579+4*(E579-1)+8*IF(B579="PM",1,0),"")</f>
        <v>5</v>
      </c>
      <c r="S579" s="33" t="str">
        <f t="shared" ref="S579:S642" si="157">IF(ISNUMBER(R579),A579&amp;"_"&amp;R579,"")</f>
        <v>113_5</v>
      </c>
      <c r="T579" s="35" t="str">
        <f t="shared" ref="T579:T642" si="158">A579&amp;B579</f>
        <v>113AM</v>
      </c>
      <c r="U579" s="35" t="str">
        <f t="shared" ref="U579:U642" si="159">IF(OR(G579=1,G579=2),T579&amp;"NS",IF(OR(G579=3,G579=4),T579&amp;"EW",""))</f>
        <v>113AMNS</v>
      </c>
      <c r="V579" s="301">
        <f t="shared" ref="V579:V642" si="160">G579+4*(F579-1)+16*(E579-1)</f>
        <v>18</v>
      </c>
      <c r="W579" s="293" t="str">
        <f t="shared" ref="W579:W642" si="161">IF(I579&gt;$H579,1,"")</f>
        <v/>
      </c>
      <c r="X579" s="293" t="str">
        <f t="shared" ref="X579:X642" si="162">IF(J579&gt;$H579,1,"")</f>
        <v/>
      </c>
      <c r="Y579" s="293" t="str">
        <f t="shared" ref="Y579:Y642" si="163">IF(K579&gt;$H579,1,"")</f>
        <v/>
      </c>
      <c r="Z579" s="293" t="str">
        <f t="shared" ref="Z579:Z642" si="164">IF(L579&gt;$H579,1,"")</f>
        <v/>
      </c>
      <c r="AA579" s="293">
        <f t="shared" si="150"/>
        <v>0</v>
      </c>
      <c r="AB579" s="293">
        <f t="shared" si="151"/>
        <v>0</v>
      </c>
      <c r="AC579" s="293">
        <f t="shared" si="152"/>
        <v>0</v>
      </c>
      <c r="AD579" s="293">
        <f t="shared" ref="AD579:AD642" si="165">IF(AND(AC579&gt;0,ISNUMBER(AC579)),1,0)</f>
        <v>0</v>
      </c>
      <c r="AE579" s="293">
        <f>IF(ISBLANK(T579),AE578,IF(COUNTIF(T$2:T579,T579)&gt;1,AE578,1+MAX(AE578,0)))</f>
        <v>17</v>
      </c>
      <c r="AI579" s="42" t="str">
        <f t="shared" si="153"/>
        <v/>
      </c>
      <c r="AJ579">
        <f>SUM(AG$2:AG579)</f>
        <v>3</v>
      </c>
      <c r="AK579">
        <f>COUNTA(AF$2:AF579)</f>
        <v>5</v>
      </c>
    </row>
    <row r="580" spans="1:42"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54"/>
        <v>10</v>
      </c>
      <c r="Q580" s="33" t="str">
        <f t="shared" si="155"/>
        <v/>
      </c>
      <c r="R580" s="33">
        <f t="shared" si="156"/>
        <v>5</v>
      </c>
      <c r="S580" s="33" t="str">
        <f t="shared" si="157"/>
        <v>113_5</v>
      </c>
      <c r="T580" s="35" t="str">
        <f t="shared" si="158"/>
        <v>113AM</v>
      </c>
      <c r="U580" s="35" t="str">
        <f t="shared" si="159"/>
        <v>113AMEW</v>
      </c>
      <c r="V580" s="301">
        <f t="shared" si="160"/>
        <v>19</v>
      </c>
      <c r="W580" s="293" t="str">
        <f t="shared" si="161"/>
        <v/>
      </c>
      <c r="X580" s="293" t="str">
        <f t="shared" si="162"/>
        <v/>
      </c>
      <c r="Y580" s="293" t="str">
        <f t="shared" si="163"/>
        <v/>
      </c>
      <c r="Z580" s="293" t="str">
        <f t="shared" si="164"/>
        <v/>
      </c>
      <c r="AA580" s="293">
        <f t="shared" si="150"/>
        <v>1</v>
      </c>
      <c r="AB580" s="293">
        <f t="shared" si="151"/>
        <v>0</v>
      </c>
      <c r="AC580" s="293">
        <f t="shared" si="152"/>
        <v>3</v>
      </c>
      <c r="AD580" s="293">
        <f t="shared" si="165"/>
        <v>1</v>
      </c>
      <c r="AE580" s="293">
        <f>IF(ISBLANK(T580),AE579,IF(COUNTIF(T$2:T580,T580)&gt;1,AE579,1+MAX(AE579,0)))</f>
        <v>17</v>
      </c>
      <c r="AI580" s="42" t="str">
        <f t="shared" si="153"/>
        <v/>
      </c>
      <c r="AJ580">
        <f>SUM(AG$2:AG580)</f>
        <v>3</v>
      </c>
      <c r="AK580">
        <f>COUNTA(AF$2:AF580)</f>
        <v>5</v>
      </c>
    </row>
    <row r="581" spans="1:42"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54"/>
        <v>10</v>
      </c>
      <c r="Q581" s="33" t="str">
        <f t="shared" si="155"/>
        <v/>
      </c>
      <c r="R581" s="33">
        <f t="shared" si="156"/>
        <v>5</v>
      </c>
      <c r="S581" s="33" t="str">
        <f t="shared" si="157"/>
        <v>113_5</v>
      </c>
      <c r="T581" s="35" t="str">
        <f t="shared" si="158"/>
        <v>113AM</v>
      </c>
      <c r="U581" s="35" t="str">
        <f t="shared" si="159"/>
        <v>113AMEW</v>
      </c>
      <c r="V581" s="301">
        <f t="shared" si="160"/>
        <v>20</v>
      </c>
      <c r="W581" s="293" t="str">
        <f t="shared" si="161"/>
        <v/>
      </c>
      <c r="X581" s="293" t="str">
        <f t="shared" si="162"/>
        <v/>
      </c>
      <c r="Y581" s="293" t="str">
        <f t="shared" si="163"/>
        <v/>
      </c>
      <c r="Z581" s="293" t="str">
        <f t="shared" si="164"/>
        <v/>
      </c>
      <c r="AA581" s="293">
        <f t="shared" si="150"/>
        <v>0</v>
      </c>
      <c r="AB581" s="293">
        <f t="shared" si="151"/>
        <v>0</v>
      </c>
      <c r="AC581" s="293">
        <f t="shared" si="152"/>
        <v>3</v>
      </c>
      <c r="AD581" s="293">
        <f t="shared" si="165"/>
        <v>1</v>
      </c>
      <c r="AE581" s="293">
        <f>IF(ISBLANK(T581),AE580,IF(COUNTIF(T$2:T581,T581)&gt;1,AE580,1+MAX(AE580,0)))</f>
        <v>17</v>
      </c>
      <c r="AI581" s="42" t="str">
        <f t="shared" si="153"/>
        <v/>
      </c>
      <c r="AJ581">
        <f>SUM(AG$2:AG581)</f>
        <v>3</v>
      </c>
      <c r="AK581">
        <f>COUNTA(AF$2:AF581)</f>
        <v>5</v>
      </c>
    </row>
    <row r="582" spans="1:42"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54"/>
        <v>10</v>
      </c>
      <c r="Q582" s="33" t="str">
        <f t="shared" si="155"/>
        <v/>
      </c>
      <c r="R582" s="33">
        <f t="shared" si="156"/>
        <v>6</v>
      </c>
      <c r="S582" s="33" t="str">
        <f t="shared" si="157"/>
        <v>113_6</v>
      </c>
      <c r="T582" s="35" t="str">
        <f t="shared" si="158"/>
        <v>113AM</v>
      </c>
      <c r="U582" s="35" t="str">
        <f t="shared" si="159"/>
        <v>113AMNS</v>
      </c>
      <c r="V582" s="301">
        <f t="shared" si="160"/>
        <v>21</v>
      </c>
      <c r="W582" s="293" t="str">
        <f t="shared" si="161"/>
        <v/>
      </c>
      <c r="X582" s="293" t="str">
        <f t="shared" si="162"/>
        <v/>
      </c>
      <c r="Y582" s="293" t="str">
        <f t="shared" si="163"/>
        <v/>
      </c>
      <c r="Z582" s="293" t="str">
        <f t="shared" si="164"/>
        <v/>
      </c>
      <c r="AA582" s="293">
        <f t="shared" si="150"/>
        <v>1</v>
      </c>
      <c r="AB582" s="293">
        <f t="shared" si="151"/>
        <v>0</v>
      </c>
      <c r="AC582" s="293">
        <f t="shared" si="152"/>
        <v>1</v>
      </c>
      <c r="AD582" s="293">
        <f t="shared" si="165"/>
        <v>1</v>
      </c>
      <c r="AE582" s="293">
        <f>IF(ISBLANK(T582),AE581,IF(COUNTIF(T$2:T582,T582)&gt;1,AE581,1+MAX(AE581,0)))</f>
        <v>17</v>
      </c>
      <c r="AI582" s="42" t="str">
        <f t="shared" si="153"/>
        <v/>
      </c>
      <c r="AJ582">
        <f>SUM(AG$2:AG582)</f>
        <v>3</v>
      </c>
      <c r="AK582">
        <f>COUNTA(AF$2:AF582)</f>
        <v>5</v>
      </c>
    </row>
    <row r="583" spans="1:42" x14ac:dyDescent="0.25">
      <c r="A583">
        <v>113</v>
      </c>
      <c r="B583" t="s">
        <v>65</v>
      </c>
      <c r="C583" t="s">
        <v>646</v>
      </c>
      <c r="D583"/>
      <c r="E583">
        <v>2</v>
      </c>
      <c r="F583">
        <v>2</v>
      </c>
      <c r="G583">
        <v>2</v>
      </c>
      <c r="H583" s="246">
        <v>1</v>
      </c>
      <c r="I583">
        <v>0</v>
      </c>
      <c r="J583">
        <v>0</v>
      </c>
      <c r="K583">
        <v>1</v>
      </c>
      <c r="L583">
        <v>1</v>
      </c>
      <c r="M583"/>
      <c r="N583" s="42"/>
      <c r="O583" s="101">
        <f>IF(ISBLANK(C583),O582,IF(COUNTIF(C$2:C583,C583)&gt;1,O582,1+MAX(O582,0)))</f>
        <v>20</v>
      </c>
      <c r="P583" s="45">
        <f t="shared" si="154"/>
        <v>10</v>
      </c>
      <c r="Q583" s="33" t="str">
        <f t="shared" si="155"/>
        <v/>
      </c>
      <c r="R583" s="33">
        <f t="shared" si="156"/>
        <v>6</v>
      </c>
      <c r="S583" s="33" t="str">
        <f t="shared" si="157"/>
        <v>113_6</v>
      </c>
      <c r="T583" s="35" t="str">
        <f t="shared" si="158"/>
        <v>113AM</v>
      </c>
      <c r="U583" s="35" t="str">
        <f t="shared" si="159"/>
        <v>113AMNS</v>
      </c>
      <c r="V583" s="301">
        <f t="shared" si="160"/>
        <v>22</v>
      </c>
      <c r="W583" s="293" t="str">
        <f t="shared" si="161"/>
        <v/>
      </c>
      <c r="X583" s="293" t="str">
        <f t="shared" si="162"/>
        <v/>
      </c>
      <c r="Y583" s="293" t="str">
        <f t="shared" si="163"/>
        <v/>
      </c>
      <c r="Z583" s="293" t="str">
        <f t="shared" si="164"/>
        <v/>
      </c>
      <c r="AA583" s="293">
        <f t="shared" si="150"/>
        <v>0</v>
      </c>
      <c r="AB583" s="293">
        <f t="shared" si="151"/>
        <v>0</v>
      </c>
      <c r="AC583" s="293">
        <f t="shared" si="152"/>
        <v>0</v>
      </c>
      <c r="AD583" s="293">
        <f t="shared" si="165"/>
        <v>0</v>
      </c>
      <c r="AE583" s="293">
        <f>IF(ISBLANK(T583),AE582,IF(COUNTIF(T$2:T583,T583)&gt;1,AE582,1+MAX(AE582,0)))</f>
        <v>17</v>
      </c>
      <c r="AF583" t="s">
        <v>710</v>
      </c>
      <c r="AG583"/>
      <c r="AH583"/>
      <c r="AI583" s="42" t="str">
        <f t="shared" si="153"/>
        <v/>
      </c>
      <c r="AJ583">
        <f>SUM(AG$2:AG583)</f>
        <v>3</v>
      </c>
      <c r="AK583">
        <f>COUNTA(AF$2:AF583)</f>
        <v>6</v>
      </c>
    </row>
    <row r="584" spans="1:42"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54"/>
        <v>10</v>
      </c>
      <c r="Q584" s="33" t="str">
        <f t="shared" si="155"/>
        <v/>
      </c>
      <c r="R584" s="33">
        <f t="shared" si="156"/>
        <v>6</v>
      </c>
      <c r="S584" s="33" t="str">
        <f t="shared" si="157"/>
        <v>113_6</v>
      </c>
      <c r="T584" s="35" t="str">
        <f t="shared" si="158"/>
        <v>113AM</v>
      </c>
      <c r="U584" s="35" t="str">
        <f t="shared" si="159"/>
        <v>113AMEW</v>
      </c>
      <c r="V584" s="301">
        <f t="shared" si="160"/>
        <v>23</v>
      </c>
      <c r="W584" s="293" t="str">
        <f t="shared" si="161"/>
        <v/>
      </c>
      <c r="X584" s="293" t="str">
        <f t="shared" si="162"/>
        <v/>
      </c>
      <c r="Y584" s="293" t="str">
        <f t="shared" si="163"/>
        <v/>
      </c>
      <c r="Z584" s="293" t="str">
        <f t="shared" si="164"/>
        <v/>
      </c>
      <c r="AA584" s="293">
        <f t="shared" si="150"/>
        <v>1</v>
      </c>
      <c r="AB584" s="293">
        <f t="shared" si="151"/>
        <v>0</v>
      </c>
      <c r="AC584" s="293">
        <f t="shared" si="152"/>
        <v>3</v>
      </c>
      <c r="AD584" s="293">
        <f t="shared" si="165"/>
        <v>1</v>
      </c>
      <c r="AE584" s="293">
        <f>IF(ISBLANK(T584),AE583,IF(COUNTIF(T$2:T584,T584)&gt;1,AE583,1+MAX(AE583,0)))</f>
        <v>17</v>
      </c>
      <c r="AF584"/>
      <c r="AG584"/>
      <c r="AH584"/>
      <c r="AI584" s="42" t="str">
        <f t="shared" si="153"/>
        <v/>
      </c>
      <c r="AJ584">
        <f>SUM(AG$2:AG584)</f>
        <v>3</v>
      </c>
      <c r="AK584">
        <f>COUNTA(AF$2:AF584)</f>
        <v>6</v>
      </c>
    </row>
    <row r="585" spans="1:42" x14ac:dyDescent="0.25">
      <c r="A585">
        <v>113</v>
      </c>
      <c r="B585" t="s">
        <v>65</v>
      </c>
      <c r="C585" t="s">
        <v>646</v>
      </c>
      <c r="D585"/>
      <c r="E585">
        <v>2</v>
      </c>
      <c r="F585">
        <v>2</v>
      </c>
      <c r="G585">
        <v>4</v>
      </c>
      <c r="H585" s="246">
        <v>3</v>
      </c>
      <c r="I585">
        <v>2</v>
      </c>
      <c r="J585">
        <v>1</v>
      </c>
      <c r="K585">
        <v>1</v>
      </c>
      <c r="L585">
        <v>1</v>
      </c>
      <c r="M585"/>
      <c r="N585" s="42"/>
      <c r="O585" s="101">
        <f>IF(ISBLANK(C585),O584,IF(COUNTIF(C$2:C585,C585)&gt;1,O584,1+MAX(O584,0)))</f>
        <v>20</v>
      </c>
      <c r="P585" s="45">
        <f t="shared" si="154"/>
        <v>10</v>
      </c>
      <c r="Q585" s="33" t="str">
        <f t="shared" si="155"/>
        <v/>
      </c>
      <c r="R585" s="33">
        <f t="shared" si="156"/>
        <v>6</v>
      </c>
      <c r="S585" s="33" t="str">
        <f t="shared" si="157"/>
        <v>113_6</v>
      </c>
      <c r="T585" s="35" t="str">
        <f t="shared" si="158"/>
        <v>113AM</v>
      </c>
      <c r="U585" s="35" t="str">
        <f t="shared" si="159"/>
        <v>113AMEW</v>
      </c>
      <c r="V585" s="301">
        <f t="shared" si="160"/>
        <v>24</v>
      </c>
      <c r="W585" s="293" t="str">
        <f t="shared" si="161"/>
        <v/>
      </c>
      <c r="X585" s="293" t="str">
        <f t="shared" si="162"/>
        <v/>
      </c>
      <c r="Y585" s="293" t="str">
        <f t="shared" si="163"/>
        <v/>
      </c>
      <c r="Z585" s="293" t="str">
        <f t="shared" si="164"/>
        <v/>
      </c>
      <c r="AA585" s="293">
        <f t="shared" si="150"/>
        <v>0</v>
      </c>
      <c r="AB585" s="293">
        <f t="shared" si="151"/>
        <v>0</v>
      </c>
      <c r="AC585" s="293">
        <f t="shared" si="152"/>
        <v>3</v>
      </c>
      <c r="AD585" s="293">
        <f t="shared" si="165"/>
        <v>1</v>
      </c>
      <c r="AE585" s="293">
        <f>IF(ISBLANK(T585),AE584,IF(COUNTIF(T$2:T585,T585)&gt;1,AE584,1+MAX(AE584,0)))</f>
        <v>17</v>
      </c>
      <c r="AF585" t="s">
        <v>711</v>
      </c>
      <c r="AG585"/>
      <c r="AH585"/>
      <c r="AI585" s="42" t="str">
        <f t="shared" si="153"/>
        <v/>
      </c>
      <c r="AJ585">
        <f>SUM(AG$2:AG585)</f>
        <v>3</v>
      </c>
      <c r="AK585">
        <f>COUNTA(AF$2:AF585)</f>
        <v>7</v>
      </c>
    </row>
    <row r="586" spans="1:42"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54"/>
        <v>10</v>
      </c>
      <c r="Q586" s="33" t="str">
        <f t="shared" si="155"/>
        <v/>
      </c>
      <c r="R586" s="33">
        <f t="shared" si="156"/>
        <v>7</v>
      </c>
      <c r="S586" s="33" t="str">
        <f t="shared" si="157"/>
        <v>113_7</v>
      </c>
      <c r="T586" s="35" t="str">
        <f t="shared" si="158"/>
        <v>113AM</v>
      </c>
      <c r="U586" s="35" t="str">
        <f t="shared" si="159"/>
        <v>113AMNS</v>
      </c>
      <c r="V586" s="301">
        <f t="shared" si="160"/>
        <v>25</v>
      </c>
      <c r="W586" s="293" t="str">
        <f t="shared" si="161"/>
        <v/>
      </c>
      <c r="X586" s="293" t="str">
        <f t="shared" si="162"/>
        <v/>
      </c>
      <c r="Y586" s="293" t="str">
        <f t="shared" si="163"/>
        <v/>
      </c>
      <c r="Z586" s="293" t="str">
        <f t="shared" si="164"/>
        <v/>
      </c>
      <c r="AA586" s="293">
        <f t="shared" si="150"/>
        <v>1</v>
      </c>
      <c r="AB586" s="293">
        <f t="shared" si="151"/>
        <v>0</v>
      </c>
      <c r="AC586" s="293">
        <f t="shared" si="152"/>
        <v>1</v>
      </c>
      <c r="AD586" s="293">
        <f t="shared" si="165"/>
        <v>1</v>
      </c>
      <c r="AE586" s="293">
        <f>IF(ISBLANK(T586),AE585,IF(COUNTIF(T$2:T586,T586)&gt;1,AE585,1+MAX(AE585,0)))</f>
        <v>17</v>
      </c>
      <c r="AF586"/>
      <c r="AG586"/>
      <c r="AH586"/>
      <c r="AI586" s="42" t="str">
        <f t="shared" si="153"/>
        <v/>
      </c>
      <c r="AJ586">
        <f>SUM(AG$2:AG586)</f>
        <v>3</v>
      </c>
      <c r="AK586">
        <f>COUNTA(AF$2:AF586)</f>
        <v>7</v>
      </c>
    </row>
    <row r="587" spans="1:42"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54"/>
        <v>10</v>
      </c>
      <c r="Q587" s="33" t="str">
        <f t="shared" si="155"/>
        <v/>
      </c>
      <c r="R587" s="33">
        <f t="shared" si="156"/>
        <v>7</v>
      </c>
      <c r="S587" s="33" t="str">
        <f t="shared" si="157"/>
        <v>113_7</v>
      </c>
      <c r="T587" s="35" t="str">
        <f t="shared" si="158"/>
        <v>113AM</v>
      </c>
      <c r="U587" s="35" t="str">
        <f t="shared" si="159"/>
        <v>113AMNS</v>
      </c>
      <c r="V587" s="301">
        <f t="shared" si="160"/>
        <v>26</v>
      </c>
      <c r="W587" s="293" t="str">
        <f t="shared" si="161"/>
        <v/>
      </c>
      <c r="X587" s="293" t="str">
        <f t="shared" si="162"/>
        <v/>
      </c>
      <c r="Y587" s="293" t="str">
        <f t="shared" si="163"/>
        <v/>
      </c>
      <c r="Z587" s="293" t="str">
        <f t="shared" si="164"/>
        <v/>
      </c>
      <c r="AA587" s="293">
        <f t="shared" si="150"/>
        <v>0</v>
      </c>
      <c r="AB587" s="293">
        <f t="shared" si="151"/>
        <v>0</v>
      </c>
      <c r="AC587" s="293">
        <f t="shared" si="152"/>
        <v>0</v>
      </c>
      <c r="AD587" s="293">
        <f t="shared" si="165"/>
        <v>0</v>
      </c>
      <c r="AE587" s="293">
        <f>IF(ISBLANK(T587),AE586,IF(COUNTIF(T$2:T587,T587)&gt;1,AE586,1+MAX(AE586,0)))</f>
        <v>17</v>
      </c>
      <c r="AF587"/>
      <c r="AG587"/>
      <c r="AH587"/>
      <c r="AI587" s="42" t="str">
        <f t="shared" si="153"/>
        <v/>
      </c>
      <c r="AJ587">
        <f>SUM(AG$2:AG587)</f>
        <v>3</v>
      </c>
      <c r="AK587">
        <f>COUNTA(AF$2:AF587)</f>
        <v>7</v>
      </c>
    </row>
    <row r="588" spans="1:42" x14ac:dyDescent="0.25">
      <c r="A588">
        <v>113</v>
      </c>
      <c r="B588" t="s">
        <v>65</v>
      </c>
      <c r="C588" t="s">
        <v>646</v>
      </c>
      <c r="D588"/>
      <c r="E588">
        <v>2</v>
      </c>
      <c r="F588">
        <v>3</v>
      </c>
      <c r="G588">
        <v>3</v>
      </c>
      <c r="H588" s="246">
        <v>12</v>
      </c>
      <c r="I588">
        <v>3</v>
      </c>
      <c r="J588">
        <v>5</v>
      </c>
      <c r="K588">
        <v>2</v>
      </c>
      <c r="L588">
        <v>2</v>
      </c>
      <c r="M588"/>
      <c r="N588" s="42"/>
      <c r="O588" s="101">
        <f>IF(ISBLANK(C588),O587,IF(COUNTIF(C$2:C588,C588)&gt;1,O587,1+MAX(O587,0)))</f>
        <v>20</v>
      </c>
      <c r="P588" s="45">
        <f t="shared" si="154"/>
        <v>10</v>
      </c>
      <c r="Q588" s="33" t="str">
        <f t="shared" si="155"/>
        <v/>
      </c>
      <c r="R588" s="33">
        <f t="shared" si="156"/>
        <v>7</v>
      </c>
      <c r="S588" s="33" t="str">
        <f t="shared" si="157"/>
        <v>113_7</v>
      </c>
      <c r="T588" s="35" t="str">
        <f t="shared" si="158"/>
        <v>113AM</v>
      </c>
      <c r="U588" s="35" t="str">
        <f t="shared" si="159"/>
        <v>113AMEW</v>
      </c>
      <c r="V588" s="301">
        <f t="shared" si="160"/>
        <v>27</v>
      </c>
      <c r="W588" s="293" t="str">
        <f t="shared" si="161"/>
        <v/>
      </c>
      <c r="X588" s="293" t="str">
        <f t="shared" si="162"/>
        <v/>
      </c>
      <c r="Y588" s="293" t="str">
        <f t="shared" si="163"/>
        <v/>
      </c>
      <c r="Z588" s="293" t="str">
        <f t="shared" si="164"/>
        <v/>
      </c>
      <c r="AA588" s="293">
        <f t="shared" si="150"/>
        <v>1</v>
      </c>
      <c r="AB588" s="293">
        <f t="shared" si="151"/>
        <v>0</v>
      </c>
      <c r="AC588" s="293">
        <f t="shared" si="152"/>
        <v>3</v>
      </c>
      <c r="AD588" s="293">
        <f t="shared" si="165"/>
        <v>1</v>
      </c>
      <c r="AE588" s="293">
        <f>IF(ISBLANK(T588),AE587,IF(COUNTIF(T$2:T588,T588)&gt;1,AE587,1+MAX(AE587,0)))</f>
        <v>17</v>
      </c>
      <c r="AF588" t="s">
        <v>712</v>
      </c>
      <c r="AG588"/>
      <c r="AH588"/>
      <c r="AI588" s="42" t="str">
        <f t="shared" si="153"/>
        <v/>
      </c>
      <c r="AJ588">
        <f>SUM(AG$2:AG588)</f>
        <v>3</v>
      </c>
      <c r="AK588">
        <f>COUNTA(AF$2:AF588)</f>
        <v>8</v>
      </c>
    </row>
    <row r="589" spans="1:42" x14ac:dyDescent="0.25">
      <c r="A589">
        <v>113</v>
      </c>
      <c r="B589" t="s">
        <v>65</v>
      </c>
      <c r="C589" t="s">
        <v>646</v>
      </c>
      <c r="D589"/>
      <c r="E589">
        <v>2</v>
      </c>
      <c r="F589">
        <v>3</v>
      </c>
      <c r="G589">
        <v>4</v>
      </c>
      <c r="H589" s="246">
        <v>1</v>
      </c>
      <c r="I589">
        <v>0</v>
      </c>
      <c r="J589">
        <v>0</v>
      </c>
      <c r="K589">
        <v>0</v>
      </c>
      <c r="L589">
        <v>0</v>
      </c>
      <c r="M589"/>
      <c r="N589" s="42"/>
      <c r="O589" s="101">
        <f>IF(ISBLANK(C589),O588,IF(COUNTIF(C$2:C589,C589)&gt;1,O588,1+MAX(O588,0)))</f>
        <v>20</v>
      </c>
      <c r="P589" s="45">
        <f t="shared" si="154"/>
        <v>10</v>
      </c>
      <c r="Q589" s="33" t="str">
        <f t="shared" si="155"/>
        <v/>
      </c>
      <c r="R589" s="33">
        <f t="shared" si="156"/>
        <v>7</v>
      </c>
      <c r="S589" s="33" t="str">
        <f t="shared" si="157"/>
        <v>113_7</v>
      </c>
      <c r="T589" s="35" t="str">
        <f t="shared" si="158"/>
        <v>113AM</v>
      </c>
      <c r="U589" s="35" t="str">
        <f t="shared" si="159"/>
        <v>113AMEW</v>
      </c>
      <c r="V589" s="301">
        <f t="shared" si="160"/>
        <v>28</v>
      </c>
      <c r="W589" s="293" t="str">
        <f t="shared" si="161"/>
        <v/>
      </c>
      <c r="X589" s="293" t="str">
        <f t="shared" si="162"/>
        <v/>
      </c>
      <c r="Y589" s="293" t="str">
        <f t="shared" si="163"/>
        <v/>
      </c>
      <c r="Z589" s="293" t="str">
        <f t="shared" si="164"/>
        <v/>
      </c>
      <c r="AA589" s="293">
        <f t="shared" si="150"/>
        <v>0</v>
      </c>
      <c r="AB589" s="293">
        <f t="shared" si="151"/>
        <v>0</v>
      </c>
      <c r="AC589" s="293">
        <f t="shared" si="152"/>
        <v>3</v>
      </c>
      <c r="AD589" s="293">
        <f t="shared" si="165"/>
        <v>1</v>
      </c>
      <c r="AE589" s="293">
        <f>IF(ISBLANK(T589),AE588,IF(COUNTIF(T$2:T589,T589)&gt;1,AE588,1+MAX(AE588,0)))</f>
        <v>17</v>
      </c>
      <c r="AF589" t="s">
        <v>713</v>
      </c>
      <c r="AG589"/>
      <c r="AH589"/>
      <c r="AI589" s="42" t="str">
        <f t="shared" si="153"/>
        <v/>
      </c>
      <c r="AJ589">
        <f>SUM(AG$2:AG589)</f>
        <v>3</v>
      </c>
      <c r="AK589">
        <f>COUNTA(AF$2:AF589)</f>
        <v>9</v>
      </c>
    </row>
    <row r="590" spans="1:42"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54"/>
        <v>10</v>
      </c>
      <c r="Q590" s="33" t="str">
        <f t="shared" si="155"/>
        <v/>
      </c>
      <c r="R590" s="33">
        <f t="shared" si="156"/>
        <v>8</v>
      </c>
      <c r="S590" s="33" t="str">
        <f t="shared" si="157"/>
        <v>113_8</v>
      </c>
      <c r="T590" s="35" t="str">
        <f t="shared" si="158"/>
        <v>113AM</v>
      </c>
      <c r="U590" s="35" t="str">
        <f t="shared" si="159"/>
        <v>113AMNS</v>
      </c>
      <c r="V590" s="301">
        <f t="shared" si="160"/>
        <v>29</v>
      </c>
      <c r="W590" s="293" t="str">
        <f t="shared" si="161"/>
        <v/>
      </c>
      <c r="X590" s="293" t="str">
        <f t="shared" si="162"/>
        <v/>
      </c>
      <c r="Y590" s="293" t="str">
        <f t="shared" si="163"/>
        <v/>
      </c>
      <c r="Z590" s="293" t="str">
        <f t="shared" si="164"/>
        <v/>
      </c>
      <c r="AA590" s="293">
        <f t="shared" si="150"/>
        <v>1</v>
      </c>
      <c r="AB590" s="293">
        <f t="shared" si="151"/>
        <v>0</v>
      </c>
      <c r="AC590" s="293">
        <f t="shared" si="152"/>
        <v>1</v>
      </c>
      <c r="AD590" s="293">
        <f t="shared" si="165"/>
        <v>1</v>
      </c>
      <c r="AE590" s="293">
        <f>IF(ISBLANK(T590),AE589,IF(COUNTIF(T$2:T590,T590)&gt;1,AE589,1+MAX(AE589,0)))</f>
        <v>17</v>
      </c>
      <c r="AF590"/>
      <c r="AG590"/>
      <c r="AH590"/>
      <c r="AI590" s="42" t="str">
        <f t="shared" si="153"/>
        <v/>
      </c>
      <c r="AJ590">
        <f>SUM(AG$2:AG590)</f>
        <v>3</v>
      </c>
      <c r="AK590">
        <f>COUNTA(AF$2:AF590)</f>
        <v>9</v>
      </c>
    </row>
    <row r="591" spans="1:42" x14ac:dyDescent="0.25">
      <c r="A591">
        <v>113</v>
      </c>
      <c r="B591" t="s">
        <v>65</v>
      </c>
      <c r="C591" t="s">
        <v>646</v>
      </c>
      <c r="D591"/>
      <c r="E591">
        <v>2</v>
      </c>
      <c r="F591">
        <v>4</v>
      </c>
      <c r="G591">
        <v>2</v>
      </c>
      <c r="H591" s="246">
        <v>1</v>
      </c>
      <c r="I591">
        <v>0</v>
      </c>
      <c r="J591">
        <v>0</v>
      </c>
      <c r="K591">
        <v>1</v>
      </c>
      <c r="L591">
        <v>1</v>
      </c>
      <c r="M591"/>
      <c r="N591" s="42"/>
      <c r="O591" s="101">
        <f>IF(ISBLANK(C591),O590,IF(COUNTIF(C$2:C591,C591)&gt;1,O590,1+MAX(O590,0)))</f>
        <v>20</v>
      </c>
      <c r="P591" s="45">
        <f t="shared" si="154"/>
        <v>10</v>
      </c>
      <c r="Q591" s="33" t="str">
        <f t="shared" si="155"/>
        <v/>
      </c>
      <c r="R591" s="33">
        <f t="shared" si="156"/>
        <v>8</v>
      </c>
      <c r="S591" s="33" t="str">
        <f t="shared" si="157"/>
        <v>113_8</v>
      </c>
      <c r="T591" s="35" t="str">
        <f t="shared" si="158"/>
        <v>113AM</v>
      </c>
      <c r="U591" s="35" t="str">
        <f t="shared" si="159"/>
        <v>113AMNS</v>
      </c>
      <c r="V591" s="301">
        <f t="shared" si="160"/>
        <v>30</v>
      </c>
      <c r="W591" s="293" t="str">
        <f t="shared" si="161"/>
        <v/>
      </c>
      <c r="X591" s="293" t="str">
        <f t="shared" si="162"/>
        <v/>
      </c>
      <c r="Y591" s="293" t="str">
        <f t="shared" si="163"/>
        <v/>
      </c>
      <c r="Z591" s="293" t="str">
        <f t="shared" si="164"/>
        <v/>
      </c>
      <c r="AA591" s="293">
        <f t="shared" si="150"/>
        <v>0</v>
      </c>
      <c r="AB591" s="293">
        <f t="shared" si="151"/>
        <v>0</v>
      </c>
      <c r="AC591" s="293">
        <f t="shared" si="152"/>
        <v>0</v>
      </c>
      <c r="AD591" s="293">
        <f t="shared" si="165"/>
        <v>0</v>
      </c>
      <c r="AE591" s="293">
        <f>IF(ISBLANK(T591),AE590,IF(COUNTIF(T$2:T591,T591)&gt;1,AE590,1+MAX(AE590,0)))</f>
        <v>17</v>
      </c>
      <c r="AF591" t="s">
        <v>710</v>
      </c>
      <c r="AG591"/>
      <c r="AH591"/>
      <c r="AI591" s="42" t="str">
        <f t="shared" si="153"/>
        <v/>
      </c>
      <c r="AJ591">
        <f>SUM(AG$2:AG591)</f>
        <v>3</v>
      </c>
      <c r="AK591">
        <f>COUNTA(AF$2:AF591)</f>
        <v>10</v>
      </c>
    </row>
    <row r="592" spans="1:42" x14ac:dyDescent="0.25">
      <c r="A592">
        <v>113</v>
      </c>
      <c r="B592" t="s">
        <v>65</v>
      </c>
      <c r="C592" t="s">
        <v>646</v>
      </c>
      <c r="D592"/>
      <c r="E592">
        <v>2</v>
      </c>
      <c r="F592">
        <v>4</v>
      </c>
      <c r="G592">
        <v>3</v>
      </c>
      <c r="H592" s="246">
        <v>33</v>
      </c>
      <c r="I592">
        <v>12</v>
      </c>
      <c r="J592">
        <v>5</v>
      </c>
      <c r="K592">
        <v>2</v>
      </c>
      <c r="L592">
        <v>1</v>
      </c>
      <c r="M592"/>
      <c r="N592" s="42"/>
      <c r="O592" s="101">
        <f>IF(ISBLANK(C592),O591,IF(COUNTIF(C$2:C592,C592)&gt;1,O591,1+MAX(O591,0)))</f>
        <v>20</v>
      </c>
      <c r="P592" s="45">
        <f t="shared" si="154"/>
        <v>10</v>
      </c>
      <c r="Q592" s="33" t="str">
        <f t="shared" si="155"/>
        <v/>
      </c>
      <c r="R592" s="33">
        <f t="shared" si="156"/>
        <v>8</v>
      </c>
      <c r="S592" s="33" t="str">
        <f t="shared" si="157"/>
        <v>113_8</v>
      </c>
      <c r="T592" s="35" t="str">
        <f t="shared" si="158"/>
        <v>113AM</v>
      </c>
      <c r="U592" s="35" t="str">
        <f t="shared" si="159"/>
        <v>113AMEW</v>
      </c>
      <c r="V592" s="301">
        <f t="shared" si="160"/>
        <v>31</v>
      </c>
      <c r="W592" s="293" t="str">
        <f t="shared" si="161"/>
        <v/>
      </c>
      <c r="X592" s="293" t="str">
        <f t="shared" si="162"/>
        <v/>
      </c>
      <c r="Y592" s="293" t="str">
        <f t="shared" si="163"/>
        <v/>
      </c>
      <c r="Z592" s="293" t="str">
        <f t="shared" si="164"/>
        <v/>
      </c>
      <c r="AA592" s="293">
        <f t="shared" si="150"/>
        <v>1</v>
      </c>
      <c r="AB592" s="293">
        <f t="shared" si="151"/>
        <v>0</v>
      </c>
      <c r="AC592" s="293">
        <f t="shared" si="152"/>
        <v>3</v>
      </c>
      <c r="AD592" s="293">
        <f t="shared" si="165"/>
        <v>1</v>
      </c>
      <c r="AE592" s="293">
        <f>IF(ISBLANK(T592),AE591,IF(COUNTIF(T$2:T592,T592)&gt;1,AE591,1+MAX(AE591,0)))</f>
        <v>17</v>
      </c>
      <c r="AF592" t="s">
        <v>714</v>
      </c>
      <c r="AG592"/>
      <c r="AH592"/>
      <c r="AI592" s="42" t="str">
        <f t="shared" si="153"/>
        <v/>
      </c>
      <c r="AJ592">
        <f>SUM(AG$2:AG592)</f>
        <v>3</v>
      </c>
      <c r="AK592">
        <f>COUNTA(AF$2:AF592)</f>
        <v>11</v>
      </c>
    </row>
    <row r="593" spans="1:42"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54"/>
        <v>10</v>
      </c>
      <c r="Q593" s="33" t="str">
        <f t="shared" si="155"/>
        <v/>
      </c>
      <c r="R593" s="33">
        <f t="shared" si="156"/>
        <v>8</v>
      </c>
      <c r="S593" s="33" t="str">
        <f t="shared" si="157"/>
        <v>113_8</v>
      </c>
      <c r="T593" s="35" t="str">
        <f t="shared" si="158"/>
        <v>113AM</v>
      </c>
      <c r="U593" s="35" t="str">
        <f t="shared" si="159"/>
        <v>113AMEW</v>
      </c>
      <c r="V593" s="301">
        <f t="shared" si="160"/>
        <v>32</v>
      </c>
      <c r="W593" s="293" t="str">
        <f t="shared" si="161"/>
        <v/>
      </c>
      <c r="X593" s="293" t="str">
        <f t="shared" si="162"/>
        <v/>
      </c>
      <c r="Y593" s="293" t="str">
        <f t="shared" si="163"/>
        <v/>
      </c>
      <c r="Z593" s="293" t="str">
        <f t="shared" si="164"/>
        <v/>
      </c>
      <c r="AA593" s="293">
        <f t="shared" si="150"/>
        <v>0</v>
      </c>
      <c r="AB593" s="293">
        <f t="shared" si="151"/>
        <v>0</v>
      </c>
      <c r="AC593" s="293">
        <f t="shared" si="152"/>
        <v>3</v>
      </c>
      <c r="AD593" s="293">
        <f t="shared" si="165"/>
        <v>1</v>
      </c>
      <c r="AE593" s="293">
        <f>IF(ISBLANK(T593),AE592,IF(COUNTIF(T$2:T593,T593)&gt;1,AE592,1+MAX(AE592,0)))</f>
        <v>17</v>
      </c>
      <c r="AI593" s="42" t="str">
        <f t="shared" si="153"/>
        <v/>
      </c>
      <c r="AJ593">
        <f>SUM(AG$2:AG593)</f>
        <v>3</v>
      </c>
      <c r="AK593">
        <f>COUNTA(AF$2:AF593)</f>
        <v>11</v>
      </c>
    </row>
    <row r="594" spans="1:42"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54"/>
        <v>10</v>
      </c>
      <c r="Q594" s="33" t="str">
        <f t="shared" si="155"/>
        <v/>
      </c>
      <c r="R594" s="33">
        <f t="shared" si="156"/>
        <v>5</v>
      </c>
      <c r="S594" s="33" t="str">
        <f t="shared" si="157"/>
        <v>113_5</v>
      </c>
      <c r="T594" s="35" t="str">
        <f t="shared" si="158"/>
        <v>113AM</v>
      </c>
      <c r="U594" s="35" t="str">
        <f t="shared" si="159"/>
        <v>113AMNS</v>
      </c>
      <c r="V594" s="301">
        <f t="shared" si="160"/>
        <v>17</v>
      </c>
      <c r="W594" s="293" t="str">
        <f t="shared" si="161"/>
        <v/>
      </c>
      <c r="X594" s="293" t="str">
        <f t="shared" si="162"/>
        <v/>
      </c>
      <c r="Y594" s="293" t="str">
        <f t="shared" si="163"/>
        <v/>
      </c>
      <c r="Z594" s="293" t="str">
        <f t="shared" si="164"/>
        <v/>
      </c>
      <c r="AA594" s="293">
        <f t="shared" si="150"/>
        <v>1</v>
      </c>
      <c r="AB594" s="293">
        <f t="shared" si="151"/>
        <v>0</v>
      </c>
      <c r="AC594" s="293">
        <f t="shared" si="152"/>
        <v>1</v>
      </c>
      <c r="AD594" s="293">
        <f t="shared" si="165"/>
        <v>1</v>
      </c>
      <c r="AE594" s="293">
        <f>IF(ISBLANK(T594),AE593,IF(COUNTIF(T$2:T594,T594)&gt;1,AE593,1+MAX(AE593,0)))</f>
        <v>17</v>
      </c>
      <c r="AI594" s="42" t="str">
        <f t="shared" si="153"/>
        <v/>
      </c>
      <c r="AJ594">
        <f>SUM(AG$2:AG594)</f>
        <v>3</v>
      </c>
      <c r="AK594">
        <f>COUNTA(AF$2:AF594)</f>
        <v>11</v>
      </c>
      <c r="AL594">
        <f>ABS(H594-Data!H578)</f>
        <v>0</v>
      </c>
      <c r="AM594">
        <f>ABS(I594-Data!I578)</f>
        <v>0</v>
      </c>
      <c r="AN594">
        <f>ABS(J594-Data!J578)</f>
        <v>0</v>
      </c>
      <c r="AO594">
        <f>ABS(K594-Data!K578)</f>
        <v>0</v>
      </c>
      <c r="AP594">
        <f>ABS(L594-Data!L578)</f>
        <v>0</v>
      </c>
    </row>
    <row r="595" spans="1:42"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54"/>
        <v>10</v>
      </c>
      <c r="Q595" s="33" t="str">
        <f t="shared" si="155"/>
        <v/>
      </c>
      <c r="R595" s="33">
        <f t="shared" si="156"/>
        <v>5</v>
      </c>
      <c r="S595" s="33" t="str">
        <f t="shared" si="157"/>
        <v>113_5</v>
      </c>
      <c r="T595" s="35" t="str">
        <f t="shared" si="158"/>
        <v>113AM</v>
      </c>
      <c r="U595" s="35" t="str">
        <f t="shared" si="159"/>
        <v>113AMNS</v>
      </c>
      <c r="V595" s="301">
        <f t="shared" si="160"/>
        <v>18</v>
      </c>
      <c r="W595" s="293" t="str">
        <f t="shared" si="161"/>
        <v/>
      </c>
      <c r="X595" s="293" t="str">
        <f t="shared" si="162"/>
        <v/>
      </c>
      <c r="Y595" s="293" t="str">
        <f t="shared" si="163"/>
        <v/>
      </c>
      <c r="Z595" s="293" t="str">
        <f t="shared" si="164"/>
        <v/>
      </c>
      <c r="AA595" s="293">
        <f t="shared" si="150"/>
        <v>0</v>
      </c>
      <c r="AB595" s="293">
        <f t="shared" si="151"/>
        <v>0</v>
      </c>
      <c r="AC595" s="293">
        <f t="shared" si="152"/>
        <v>0</v>
      </c>
      <c r="AD595" s="293">
        <f t="shared" si="165"/>
        <v>0</v>
      </c>
      <c r="AE595" s="293">
        <f>IF(ISBLANK(T595),AE594,IF(COUNTIF(T$2:T595,T595)&gt;1,AE594,1+MAX(AE594,0)))</f>
        <v>17</v>
      </c>
      <c r="AI595" s="42" t="str">
        <f t="shared" si="153"/>
        <v/>
      </c>
      <c r="AJ595">
        <f>SUM(AG$2:AG595)</f>
        <v>3</v>
      </c>
      <c r="AK595">
        <f>COUNTA(AF$2:AF595)</f>
        <v>11</v>
      </c>
      <c r="AL595">
        <f>ABS(H595-Data!H579)</f>
        <v>2</v>
      </c>
      <c r="AM595">
        <f>ABS(I595-Data!I579)</f>
        <v>0</v>
      </c>
      <c r="AN595">
        <f>ABS(J595-Data!J579)</f>
        <v>0</v>
      </c>
      <c r="AO595">
        <f>ABS(K595-Data!K579)</f>
        <v>0</v>
      </c>
      <c r="AP595">
        <f>ABS(L595-Data!L579)</f>
        <v>1</v>
      </c>
    </row>
    <row r="596" spans="1:42"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54"/>
        <v>10</v>
      </c>
      <c r="Q596" s="33" t="str">
        <f t="shared" si="155"/>
        <v/>
      </c>
      <c r="R596" s="33">
        <f t="shared" si="156"/>
        <v>5</v>
      </c>
      <c r="S596" s="33" t="str">
        <f t="shared" si="157"/>
        <v>113_5</v>
      </c>
      <c r="T596" s="35" t="str">
        <f t="shared" si="158"/>
        <v>113AM</v>
      </c>
      <c r="U596" s="35" t="str">
        <f t="shared" si="159"/>
        <v>113AMEW</v>
      </c>
      <c r="V596" s="301">
        <f t="shared" si="160"/>
        <v>19</v>
      </c>
      <c r="W596" s="293" t="str">
        <f t="shared" si="161"/>
        <v/>
      </c>
      <c r="X596" s="293" t="str">
        <f t="shared" si="162"/>
        <v/>
      </c>
      <c r="Y596" s="293" t="str">
        <f t="shared" si="163"/>
        <v/>
      </c>
      <c r="Z596" s="293" t="str">
        <f t="shared" si="164"/>
        <v/>
      </c>
      <c r="AA596" s="293">
        <f t="shared" si="150"/>
        <v>1</v>
      </c>
      <c r="AB596" s="293">
        <f t="shared" si="151"/>
        <v>0</v>
      </c>
      <c r="AC596" s="293">
        <f t="shared" si="152"/>
        <v>3</v>
      </c>
      <c r="AD596" s="293">
        <f t="shared" si="165"/>
        <v>1</v>
      </c>
      <c r="AE596" s="293">
        <f>IF(ISBLANK(T596),AE595,IF(COUNTIF(T$2:T596,T596)&gt;1,AE595,1+MAX(AE595,0)))</f>
        <v>17</v>
      </c>
      <c r="AI596" s="42" t="str">
        <f t="shared" si="153"/>
        <v/>
      </c>
      <c r="AJ596">
        <f>SUM(AG$2:AG596)</f>
        <v>3</v>
      </c>
      <c r="AK596">
        <f>COUNTA(AF$2:AF596)</f>
        <v>11</v>
      </c>
      <c r="AL596">
        <f>ABS(H596-Data!H580)</f>
        <v>3</v>
      </c>
      <c r="AM596">
        <f>ABS(I596-Data!I580)</f>
        <v>2</v>
      </c>
      <c r="AN596">
        <f>ABS(J596-Data!J580)</f>
        <v>0</v>
      </c>
      <c r="AO596">
        <f>ABS(K596-Data!K580)</f>
        <v>1</v>
      </c>
      <c r="AP596">
        <f>ABS(L596-Data!L580)</f>
        <v>2</v>
      </c>
    </row>
    <row r="597" spans="1:42"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54"/>
        <v>10</v>
      </c>
      <c r="Q597" s="33" t="str">
        <f t="shared" si="155"/>
        <v/>
      </c>
      <c r="R597" s="33">
        <f t="shared" si="156"/>
        <v>5</v>
      </c>
      <c r="S597" s="33" t="str">
        <f t="shared" si="157"/>
        <v>113_5</v>
      </c>
      <c r="T597" s="35" t="str">
        <f t="shared" si="158"/>
        <v>113AM</v>
      </c>
      <c r="U597" s="35" t="str">
        <f t="shared" si="159"/>
        <v>113AMEW</v>
      </c>
      <c r="V597" s="301">
        <f t="shared" si="160"/>
        <v>20</v>
      </c>
      <c r="W597" s="293" t="str">
        <f t="shared" si="161"/>
        <v/>
      </c>
      <c r="X597" s="293" t="str">
        <f t="shared" si="162"/>
        <v/>
      </c>
      <c r="Y597" s="293" t="str">
        <f t="shared" si="163"/>
        <v/>
      </c>
      <c r="Z597" s="293" t="str">
        <f t="shared" si="164"/>
        <v/>
      </c>
      <c r="AA597" s="293">
        <f t="shared" si="150"/>
        <v>0</v>
      </c>
      <c r="AB597" s="293">
        <f t="shared" si="151"/>
        <v>0</v>
      </c>
      <c r="AC597" s="293">
        <f t="shared" si="152"/>
        <v>3</v>
      </c>
      <c r="AD597" s="293">
        <f t="shared" si="165"/>
        <v>1</v>
      </c>
      <c r="AE597" s="293">
        <f>IF(ISBLANK(T597),AE596,IF(COUNTIF(T$2:T597,T597)&gt;1,AE596,1+MAX(AE596,0)))</f>
        <v>17</v>
      </c>
      <c r="AI597" s="42" t="str">
        <f t="shared" si="153"/>
        <v/>
      </c>
      <c r="AJ597">
        <f>SUM(AG$2:AG597)</f>
        <v>3</v>
      </c>
      <c r="AK597">
        <f>COUNTA(AF$2:AF597)</f>
        <v>11</v>
      </c>
      <c r="AL597">
        <f>ABS(H597-Data!H581)</f>
        <v>1</v>
      </c>
      <c r="AM597">
        <f>ABS(I597-Data!I581)</f>
        <v>0</v>
      </c>
      <c r="AN597">
        <f>ABS(J597-Data!J581)</f>
        <v>1</v>
      </c>
      <c r="AO597">
        <f>ABS(K597-Data!K581)</f>
        <v>0</v>
      </c>
      <c r="AP597">
        <f>ABS(L597-Data!L581)</f>
        <v>0</v>
      </c>
    </row>
    <row r="598" spans="1:42"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54"/>
        <v>10</v>
      </c>
      <c r="Q598" s="33" t="str">
        <f t="shared" si="155"/>
        <v/>
      </c>
      <c r="R598" s="33">
        <f t="shared" si="156"/>
        <v>6</v>
      </c>
      <c r="S598" s="33" t="str">
        <f t="shared" si="157"/>
        <v>113_6</v>
      </c>
      <c r="T598" s="35" t="str">
        <f t="shared" si="158"/>
        <v>113AM</v>
      </c>
      <c r="U598" s="35" t="str">
        <f t="shared" si="159"/>
        <v>113AMNS</v>
      </c>
      <c r="V598" s="301">
        <f t="shared" si="160"/>
        <v>21</v>
      </c>
      <c r="W598" s="293" t="str">
        <f t="shared" si="161"/>
        <v/>
      </c>
      <c r="X598" s="293" t="str">
        <f t="shared" si="162"/>
        <v/>
      </c>
      <c r="Y598" s="293" t="str">
        <f t="shared" si="163"/>
        <v/>
      </c>
      <c r="Z598" s="293" t="str">
        <f t="shared" si="164"/>
        <v/>
      </c>
      <c r="AA598" s="293">
        <f t="shared" si="150"/>
        <v>1</v>
      </c>
      <c r="AB598" s="293">
        <f t="shared" si="151"/>
        <v>0</v>
      </c>
      <c r="AC598" s="293">
        <f t="shared" si="152"/>
        <v>1</v>
      </c>
      <c r="AD598" s="293">
        <f t="shared" si="165"/>
        <v>1</v>
      </c>
      <c r="AE598" s="293">
        <f>IF(ISBLANK(T598),AE597,IF(COUNTIF(T$2:T598,T598)&gt;1,AE597,1+MAX(AE597,0)))</f>
        <v>17</v>
      </c>
      <c r="AI598" s="42" t="str">
        <f t="shared" si="153"/>
        <v/>
      </c>
      <c r="AJ598">
        <f>SUM(AG$2:AG598)</f>
        <v>3</v>
      </c>
      <c r="AK598">
        <f>COUNTA(AF$2:AF598)</f>
        <v>11</v>
      </c>
      <c r="AL598">
        <f>ABS(H598-Data!H582)</f>
        <v>0</v>
      </c>
      <c r="AM598">
        <f>ABS(I598-Data!I582)</f>
        <v>0</v>
      </c>
      <c r="AN598">
        <f>ABS(J598-Data!J582)</f>
        <v>0</v>
      </c>
      <c r="AO598">
        <f>ABS(K598-Data!K582)</f>
        <v>1</v>
      </c>
      <c r="AP598">
        <f>ABS(L598-Data!L582)</f>
        <v>0</v>
      </c>
    </row>
    <row r="599" spans="1:42"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54"/>
        <v>10</v>
      </c>
      <c r="Q599" s="33" t="str">
        <f t="shared" si="155"/>
        <v/>
      </c>
      <c r="R599" s="33">
        <f t="shared" si="156"/>
        <v>6</v>
      </c>
      <c r="S599" s="33" t="str">
        <f t="shared" si="157"/>
        <v>113_6</v>
      </c>
      <c r="T599" s="35" t="str">
        <f t="shared" si="158"/>
        <v>113AM</v>
      </c>
      <c r="U599" s="35" t="str">
        <f t="shared" si="159"/>
        <v>113AMNS</v>
      </c>
      <c r="V599" s="301">
        <f t="shared" si="160"/>
        <v>22</v>
      </c>
      <c r="W599" s="293" t="str">
        <f t="shared" si="161"/>
        <v/>
      </c>
      <c r="X599" s="293" t="str">
        <f t="shared" si="162"/>
        <v/>
      </c>
      <c r="Y599" s="293" t="str">
        <f t="shared" si="163"/>
        <v/>
      </c>
      <c r="Z599" s="293" t="str">
        <f t="shared" si="164"/>
        <v/>
      </c>
      <c r="AA599" s="293">
        <f t="shared" si="150"/>
        <v>0</v>
      </c>
      <c r="AB599" s="293">
        <f t="shared" si="151"/>
        <v>0</v>
      </c>
      <c r="AC599" s="293">
        <f t="shared" si="152"/>
        <v>0</v>
      </c>
      <c r="AD599" s="293">
        <f t="shared" si="165"/>
        <v>0</v>
      </c>
      <c r="AE599" s="293">
        <f>IF(ISBLANK(T599),AE598,IF(COUNTIF(T$2:T599,T599)&gt;1,AE598,1+MAX(AE598,0)))</f>
        <v>17</v>
      </c>
      <c r="AI599" s="42" t="str">
        <f t="shared" si="153"/>
        <v/>
      </c>
      <c r="AJ599">
        <f>SUM(AG$2:AG599)</f>
        <v>3</v>
      </c>
      <c r="AK599">
        <f>COUNTA(AF$2:AF599)</f>
        <v>11</v>
      </c>
      <c r="AL599">
        <f>ABS(H599-Data!H583)</f>
        <v>1</v>
      </c>
      <c r="AM599">
        <f>ABS(I599-Data!I583)</f>
        <v>0</v>
      </c>
      <c r="AN599">
        <f>ABS(J599-Data!J583)</f>
        <v>0</v>
      </c>
      <c r="AO599">
        <f>ABS(K599-Data!K583)</f>
        <v>1</v>
      </c>
      <c r="AP599">
        <f>ABS(L599-Data!L583)</f>
        <v>1</v>
      </c>
    </row>
    <row r="600" spans="1:42"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54"/>
        <v>10</v>
      </c>
      <c r="Q600" s="33" t="str">
        <f t="shared" si="155"/>
        <v/>
      </c>
      <c r="R600" s="33">
        <f t="shared" si="156"/>
        <v>6</v>
      </c>
      <c r="S600" s="33" t="str">
        <f t="shared" si="157"/>
        <v>113_6</v>
      </c>
      <c r="T600" s="35" t="str">
        <f t="shared" si="158"/>
        <v>113AM</v>
      </c>
      <c r="U600" s="35" t="str">
        <f t="shared" si="159"/>
        <v>113AMEW</v>
      </c>
      <c r="V600" s="301">
        <f t="shared" si="160"/>
        <v>23</v>
      </c>
      <c r="W600" s="293" t="str">
        <f t="shared" si="161"/>
        <v/>
      </c>
      <c r="X600" s="293" t="str">
        <f t="shared" si="162"/>
        <v/>
      </c>
      <c r="Y600" s="293" t="str">
        <f t="shared" si="163"/>
        <v/>
      </c>
      <c r="Z600" s="293" t="str">
        <f t="shared" si="164"/>
        <v/>
      </c>
      <c r="AA600" s="293">
        <f t="shared" si="150"/>
        <v>1</v>
      </c>
      <c r="AB600" s="293">
        <f t="shared" si="151"/>
        <v>0</v>
      </c>
      <c r="AC600" s="293">
        <f t="shared" si="152"/>
        <v>3</v>
      </c>
      <c r="AD600" s="293">
        <f t="shared" si="165"/>
        <v>1</v>
      </c>
      <c r="AE600" s="293">
        <f>IF(ISBLANK(T600),AE599,IF(COUNTIF(T$2:T600,T600)&gt;1,AE599,1+MAX(AE599,0)))</f>
        <v>17</v>
      </c>
      <c r="AI600" s="42" t="str">
        <f t="shared" si="153"/>
        <v/>
      </c>
      <c r="AJ600">
        <f>SUM(AG$2:AG600)</f>
        <v>3</v>
      </c>
      <c r="AK600">
        <f>COUNTA(AF$2:AF600)</f>
        <v>11</v>
      </c>
      <c r="AL600">
        <f>ABS(H600-Data!H584)</f>
        <v>0</v>
      </c>
      <c r="AM600">
        <f>ABS(I600-Data!I584)</f>
        <v>0</v>
      </c>
      <c r="AN600">
        <f>ABS(J600-Data!J584)</f>
        <v>0</v>
      </c>
      <c r="AO600">
        <f>ABS(K600-Data!K584)</f>
        <v>0</v>
      </c>
      <c r="AP600">
        <f>ABS(L600-Data!L584)</f>
        <v>1</v>
      </c>
    </row>
    <row r="601" spans="1:42"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54"/>
        <v>10</v>
      </c>
      <c r="Q601" s="33" t="str">
        <f t="shared" si="155"/>
        <v/>
      </c>
      <c r="R601" s="33">
        <f t="shared" si="156"/>
        <v>6</v>
      </c>
      <c r="S601" s="33" t="str">
        <f t="shared" si="157"/>
        <v>113_6</v>
      </c>
      <c r="T601" s="35" t="str">
        <f t="shared" si="158"/>
        <v>113AM</v>
      </c>
      <c r="U601" s="35" t="str">
        <f t="shared" si="159"/>
        <v>113AMEW</v>
      </c>
      <c r="V601" s="301">
        <f t="shared" si="160"/>
        <v>24</v>
      </c>
      <c r="W601" s="293" t="str">
        <f t="shared" si="161"/>
        <v/>
      </c>
      <c r="X601" s="293" t="str">
        <f t="shared" si="162"/>
        <v/>
      </c>
      <c r="Y601" s="293" t="str">
        <f t="shared" si="163"/>
        <v/>
      </c>
      <c r="Z601" s="293" t="str">
        <f t="shared" si="164"/>
        <v/>
      </c>
      <c r="AA601" s="293">
        <f t="shared" si="150"/>
        <v>0</v>
      </c>
      <c r="AB601" s="293">
        <f t="shared" si="151"/>
        <v>0</v>
      </c>
      <c r="AC601" s="293">
        <f t="shared" si="152"/>
        <v>3</v>
      </c>
      <c r="AD601" s="293">
        <f t="shared" si="165"/>
        <v>1</v>
      </c>
      <c r="AE601" s="293">
        <f>IF(ISBLANK(T601),AE600,IF(COUNTIF(T$2:T601,T601)&gt;1,AE600,1+MAX(AE600,0)))</f>
        <v>17</v>
      </c>
      <c r="AI601" s="42" t="str">
        <f t="shared" si="153"/>
        <v/>
      </c>
      <c r="AJ601">
        <f>SUM(AG$2:AG601)</f>
        <v>3</v>
      </c>
      <c r="AK601">
        <f>COUNTA(AF$2:AF601)</f>
        <v>11</v>
      </c>
      <c r="AL601">
        <f>ABS(H601-Data!H585)</f>
        <v>2</v>
      </c>
      <c r="AM601">
        <f>ABS(I601-Data!I585)</f>
        <v>1</v>
      </c>
      <c r="AN601">
        <f>ABS(J601-Data!J585)</f>
        <v>1</v>
      </c>
      <c r="AO601">
        <f>ABS(K601-Data!K585)</f>
        <v>1</v>
      </c>
      <c r="AP601">
        <f>ABS(L601-Data!L585)</f>
        <v>1</v>
      </c>
    </row>
    <row r="602" spans="1:42"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54"/>
        <v>10</v>
      </c>
      <c r="Q602" s="33" t="str">
        <f t="shared" si="155"/>
        <v/>
      </c>
      <c r="R602" s="33">
        <f t="shared" si="156"/>
        <v>7</v>
      </c>
      <c r="S602" s="33" t="str">
        <f t="shared" si="157"/>
        <v>113_7</v>
      </c>
      <c r="T602" s="35" t="str">
        <f t="shared" si="158"/>
        <v>113AM</v>
      </c>
      <c r="U602" s="35" t="str">
        <f t="shared" si="159"/>
        <v>113AMNS</v>
      </c>
      <c r="V602" s="301">
        <f t="shared" si="160"/>
        <v>25</v>
      </c>
      <c r="W602" s="293" t="str">
        <f t="shared" si="161"/>
        <v/>
      </c>
      <c r="X602" s="293" t="str">
        <f t="shared" si="162"/>
        <v/>
      </c>
      <c r="Y602" s="293" t="str">
        <f t="shared" si="163"/>
        <v/>
      </c>
      <c r="Z602" s="293" t="str">
        <f t="shared" si="164"/>
        <v/>
      </c>
      <c r="AA602" s="293">
        <f t="shared" si="150"/>
        <v>1</v>
      </c>
      <c r="AB602" s="293">
        <f t="shared" si="151"/>
        <v>0</v>
      </c>
      <c r="AC602" s="293">
        <f t="shared" si="152"/>
        <v>1</v>
      </c>
      <c r="AD602" s="293">
        <f t="shared" si="165"/>
        <v>1</v>
      </c>
      <c r="AE602" s="293">
        <f>IF(ISBLANK(T602),AE601,IF(COUNTIF(T$2:T602,T602)&gt;1,AE601,1+MAX(AE601,0)))</f>
        <v>17</v>
      </c>
      <c r="AI602" s="42" t="str">
        <f t="shared" si="153"/>
        <v/>
      </c>
      <c r="AJ602">
        <f>SUM(AG$2:AG602)</f>
        <v>3</v>
      </c>
      <c r="AK602">
        <f>COUNTA(AF$2:AF602)</f>
        <v>11</v>
      </c>
      <c r="AL602">
        <f>ABS(H602-Data!H586)</f>
        <v>2</v>
      </c>
      <c r="AM602">
        <f>ABS(I602-Data!I586)</f>
        <v>1</v>
      </c>
      <c r="AN602">
        <f>ABS(J602-Data!J586)</f>
        <v>0</v>
      </c>
      <c r="AO602">
        <f>ABS(K602-Data!K586)</f>
        <v>0</v>
      </c>
      <c r="AP602">
        <f>ABS(L602-Data!L586)</f>
        <v>1</v>
      </c>
    </row>
    <row r="603" spans="1:42"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54"/>
        <v>10</v>
      </c>
      <c r="Q603" s="33" t="str">
        <f t="shared" si="155"/>
        <v/>
      </c>
      <c r="R603" s="33">
        <f t="shared" si="156"/>
        <v>7</v>
      </c>
      <c r="S603" s="33" t="str">
        <f t="shared" si="157"/>
        <v>113_7</v>
      </c>
      <c r="T603" s="35" t="str">
        <f t="shared" si="158"/>
        <v>113AM</v>
      </c>
      <c r="U603" s="35" t="str">
        <f t="shared" si="159"/>
        <v>113AMNS</v>
      </c>
      <c r="V603" s="301">
        <f t="shared" si="160"/>
        <v>26</v>
      </c>
      <c r="W603" s="293" t="str">
        <f t="shared" si="161"/>
        <v/>
      </c>
      <c r="X603" s="293" t="str">
        <f t="shared" si="162"/>
        <v/>
      </c>
      <c r="Y603" s="293" t="str">
        <f t="shared" si="163"/>
        <v/>
      </c>
      <c r="Z603" s="293" t="str">
        <f t="shared" si="164"/>
        <v/>
      </c>
      <c r="AA603" s="293">
        <f t="shared" si="150"/>
        <v>0</v>
      </c>
      <c r="AB603" s="293">
        <f t="shared" si="151"/>
        <v>0</v>
      </c>
      <c r="AC603" s="293">
        <f t="shared" si="152"/>
        <v>0</v>
      </c>
      <c r="AD603" s="293">
        <f t="shared" si="165"/>
        <v>0</v>
      </c>
      <c r="AE603" s="293">
        <f>IF(ISBLANK(T603),AE602,IF(COUNTIF(T$2:T603,T603)&gt;1,AE602,1+MAX(AE602,0)))</f>
        <v>17</v>
      </c>
      <c r="AI603" s="42" t="str">
        <f t="shared" si="153"/>
        <v/>
      </c>
      <c r="AJ603">
        <f>SUM(AG$2:AG603)</f>
        <v>3</v>
      </c>
      <c r="AK603">
        <f>COUNTA(AF$2:AF603)</f>
        <v>11</v>
      </c>
      <c r="AL603">
        <f>ABS(H603-Data!H587)</f>
        <v>0</v>
      </c>
      <c r="AM603">
        <f>ABS(I603-Data!I587)</f>
        <v>0</v>
      </c>
      <c r="AN603">
        <f>ABS(J603-Data!J587)</f>
        <v>0</v>
      </c>
      <c r="AO603">
        <f>ABS(K603-Data!K587)</f>
        <v>0</v>
      </c>
      <c r="AP603">
        <f>ABS(L603-Data!L587)</f>
        <v>0</v>
      </c>
    </row>
    <row r="604" spans="1:42"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54"/>
        <v>10</v>
      </c>
      <c r="Q604" s="33" t="str">
        <f t="shared" si="155"/>
        <v/>
      </c>
      <c r="R604" s="33">
        <f t="shared" si="156"/>
        <v>7</v>
      </c>
      <c r="S604" s="33" t="str">
        <f t="shared" si="157"/>
        <v>113_7</v>
      </c>
      <c r="T604" s="35" t="str">
        <f t="shared" si="158"/>
        <v>113AM</v>
      </c>
      <c r="U604" s="35" t="str">
        <f t="shared" si="159"/>
        <v>113AMEW</v>
      </c>
      <c r="V604" s="301">
        <f t="shared" si="160"/>
        <v>27</v>
      </c>
      <c r="W604" s="293" t="str">
        <f t="shared" si="161"/>
        <v/>
      </c>
      <c r="X604" s="293" t="str">
        <f t="shared" si="162"/>
        <v/>
      </c>
      <c r="Y604" s="293" t="str">
        <f t="shared" si="163"/>
        <v/>
      </c>
      <c r="Z604" s="293" t="str">
        <f t="shared" si="164"/>
        <v/>
      </c>
      <c r="AA604" s="293">
        <f t="shared" si="150"/>
        <v>1</v>
      </c>
      <c r="AB604" s="293">
        <f t="shared" si="151"/>
        <v>0</v>
      </c>
      <c r="AC604" s="293">
        <f t="shared" si="152"/>
        <v>3</v>
      </c>
      <c r="AD604" s="293">
        <f t="shared" si="165"/>
        <v>1</v>
      </c>
      <c r="AE604" s="293">
        <f>IF(ISBLANK(T604),AE603,IF(COUNTIF(T$2:T604,T604)&gt;1,AE603,1+MAX(AE603,0)))</f>
        <v>17</v>
      </c>
      <c r="AI604" s="42" t="str">
        <f t="shared" si="153"/>
        <v/>
      </c>
      <c r="AJ604">
        <f>SUM(AG$2:AG604)</f>
        <v>3</v>
      </c>
      <c r="AK604">
        <f>COUNTA(AF$2:AF604)</f>
        <v>11</v>
      </c>
      <c r="AL604">
        <f>ABS(H604-Data!H588)</f>
        <v>4</v>
      </c>
      <c r="AM604">
        <f>ABS(I604-Data!I588)</f>
        <v>1</v>
      </c>
      <c r="AN604">
        <f>ABS(J604-Data!J588)</f>
        <v>2</v>
      </c>
      <c r="AO604">
        <f>ABS(K604-Data!K588)</f>
        <v>2</v>
      </c>
      <c r="AP604">
        <f>ABS(L604-Data!L588)</f>
        <v>1</v>
      </c>
    </row>
    <row r="605" spans="1:42"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54"/>
        <v>10</v>
      </c>
      <c r="Q605" s="33" t="str">
        <f t="shared" si="155"/>
        <v/>
      </c>
      <c r="R605" s="33">
        <f t="shared" si="156"/>
        <v>7</v>
      </c>
      <c r="S605" s="33" t="str">
        <f t="shared" si="157"/>
        <v>113_7</v>
      </c>
      <c r="T605" s="35" t="str">
        <f t="shared" si="158"/>
        <v>113AM</v>
      </c>
      <c r="U605" s="35" t="str">
        <f t="shared" si="159"/>
        <v>113AMEW</v>
      </c>
      <c r="V605" s="301">
        <f t="shared" si="160"/>
        <v>28</v>
      </c>
      <c r="W605" s="293" t="str">
        <f t="shared" si="161"/>
        <v/>
      </c>
      <c r="X605" s="293" t="str">
        <f t="shared" si="162"/>
        <v/>
      </c>
      <c r="Y605" s="293" t="str">
        <f t="shared" si="163"/>
        <v/>
      </c>
      <c r="Z605" s="293" t="str">
        <f t="shared" si="164"/>
        <v/>
      </c>
      <c r="AA605" s="293">
        <f t="shared" si="150"/>
        <v>0</v>
      </c>
      <c r="AB605" s="293">
        <f t="shared" si="151"/>
        <v>0</v>
      </c>
      <c r="AC605" s="293">
        <f t="shared" si="152"/>
        <v>3</v>
      </c>
      <c r="AD605" s="293">
        <f t="shared" si="165"/>
        <v>1</v>
      </c>
      <c r="AE605" s="293">
        <f>IF(ISBLANK(T605),AE604,IF(COUNTIF(T$2:T605,T605)&gt;1,AE604,1+MAX(AE604,0)))</f>
        <v>17</v>
      </c>
      <c r="AI605" s="42" t="str">
        <f t="shared" si="153"/>
        <v/>
      </c>
      <c r="AJ605">
        <f>SUM(AG$2:AG605)</f>
        <v>3</v>
      </c>
      <c r="AK605">
        <f>COUNTA(AF$2:AF605)</f>
        <v>11</v>
      </c>
      <c r="AL605">
        <f>ABS(H605-Data!H589)</f>
        <v>0</v>
      </c>
      <c r="AM605">
        <f>ABS(I605-Data!I589)</f>
        <v>0</v>
      </c>
      <c r="AN605">
        <f>ABS(J605-Data!J589)</f>
        <v>0</v>
      </c>
      <c r="AO605">
        <f>ABS(K605-Data!K589)</f>
        <v>0</v>
      </c>
      <c r="AP605">
        <f>ABS(L605-Data!L589)</f>
        <v>1</v>
      </c>
    </row>
    <row r="606" spans="1:42"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54"/>
        <v>10</v>
      </c>
      <c r="Q606" s="33" t="str">
        <f t="shared" si="155"/>
        <v/>
      </c>
      <c r="R606" s="33">
        <f t="shared" si="156"/>
        <v>8</v>
      </c>
      <c r="S606" s="33" t="str">
        <f t="shared" si="157"/>
        <v>113_8</v>
      </c>
      <c r="T606" s="35" t="str">
        <f t="shared" si="158"/>
        <v>113AM</v>
      </c>
      <c r="U606" s="35" t="str">
        <f t="shared" si="159"/>
        <v>113AMNS</v>
      </c>
      <c r="V606" s="301">
        <f t="shared" si="160"/>
        <v>29</v>
      </c>
      <c r="W606" s="293" t="str">
        <f t="shared" si="161"/>
        <v/>
      </c>
      <c r="X606" s="293" t="str">
        <f t="shared" si="162"/>
        <v/>
      </c>
      <c r="Y606" s="293" t="str">
        <f t="shared" si="163"/>
        <v/>
      </c>
      <c r="Z606" s="293" t="str">
        <f t="shared" si="164"/>
        <v/>
      </c>
      <c r="AA606" s="293">
        <f t="shared" si="150"/>
        <v>1</v>
      </c>
      <c r="AB606" s="293">
        <f t="shared" si="151"/>
        <v>0</v>
      </c>
      <c r="AC606" s="293">
        <f t="shared" si="152"/>
        <v>1</v>
      </c>
      <c r="AD606" s="293">
        <f t="shared" si="165"/>
        <v>1</v>
      </c>
      <c r="AE606" s="293">
        <f>IF(ISBLANK(T606),AE605,IF(COUNTIF(T$2:T606,T606)&gt;1,AE605,1+MAX(AE605,0)))</f>
        <v>17</v>
      </c>
      <c r="AI606" s="42" t="str">
        <f t="shared" si="153"/>
        <v/>
      </c>
      <c r="AJ606">
        <f>SUM(AG$2:AG606)</f>
        <v>3</v>
      </c>
      <c r="AK606">
        <f>COUNTA(AF$2:AF606)</f>
        <v>11</v>
      </c>
      <c r="AL606">
        <f>ABS(H606-Data!H590)</f>
        <v>2</v>
      </c>
      <c r="AM606">
        <f>ABS(I606-Data!I590)</f>
        <v>1</v>
      </c>
      <c r="AN606">
        <f>ABS(J606-Data!J590)</f>
        <v>0</v>
      </c>
      <c r="AO606">
        <f>ABS(K606-Data!K590)</f>
        <v>3</v>
      </c>
      <c r="AP606">
        <f>ABS(L606-Data!L590)</f>
        <v>4</v>
      </c>
    </row>
    <row r="607" spans="1:42"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54"/>
        <v>10</v>
      </c>
      <c r="Q607" s="33" t="str">
        <f t="shared" si="155"/>
        <v/>
      </c>
      <c r="R607" s="33">
        <f t="shared" si="156"/>
        <v>8</v>
      </c>
      <c r="S607" s="33" t="str">
        <f t="shared" si="157"/>
        <v>113_8</v>
      </c>
      <c r="T607" s="35" t="str">
        <f t="shared" si="158"/>
        <v>113AM</v>
      </c>
      <c r="U607" s="35" t="str">
        <f t="shared" si="159"/>
        <v>113AMNS</v>
      </c>
      <c r="V607" s="301">
        <f t="shared" si="160"/>
        <v>30</v>
      </c>
      <c r="W607" s="293" t="str">
        <f t="shared" si="161"/>
        <v/>
      </c>
      <c r="X607" s="293" t="str">
        <f t="shared" si="162"/>
        <v/>
      </c>
      <c r="Y607" s="293" t="str">
        <f t="shared" si="163"/>
        <v/>
      </c>
      <c r="Z607" s="293" t="str">
        <f t="shared" si="164"/>
        <v/>
      </c>
      <c r="AA607" s="293">
        <f t="shared" si="150"/>
        <v>0</v>
      </c>
      <c r="AB607" s="293">
        <f t="shared" si="151"/>
        <v>0</v>
      </c>
      <c r="AC607" s="293">
        <f t="shared" si="152"/>
        <v>0</v>
      </c>
      <c r="AD607" s="293">
        <f t="shared" si="165"/>
        <v>0</v>
      </c>
      <c r="AE607" s="293">
        <f>IF(ISBLANK(T607),AE606,IF(COUNTIF(T$2:T607,T607)&gt;1,AE606,1+MAX(AE606,0)))</f>
        <v>17</v>
      </c>
      <c r="AI607" s="42" t="str">
        <f t="shared" si="153"/>
        <v/>
      </c>
      <c r="AJ607">
        <f>SUM(AG$2:AG607)</f>
        <v>3</v>
      </c>
      <c r="AK607">
        <f>COUNTA(AF$2:AF607)</f>
        <v>11</v>
      </c>
      <c r="AL607">
        <f>ABS(H607-Data!H591)</f>
        <v>0</v>
      </c>
      <c r="AM607">
        <f>ABS(I607-Data!I591)</f>
        <v>0</v>
      </c>
      <c r="AN607">
        <f>ABS(J607-Data!J591)</f>
        <v>0</v>
      </c>
      <c r="AO607">
        <f>ABS(K607-Data!K591)</f>
        <v>1</v>
      </c>
      <c r="AP607">
        <f>ABS(L607-Data!L591)</f>
        <v>0</v>
      </c>
    </row>
    <row r="608" spans="1:42"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54"/>
        <v>10</v>
      </c>
      <c r="Q608" s="33" t="str">
        <f t="shared" si="155"/>
        <v/>
      </c>
      <c r="R608" s="33">
        <f t="shared" si="156"/>
        <v>8</v>
      </c>
      <c r="S608" s="33" t="str">
        <f t="shared" si="157"/>
        <v>113_8</v>
      </c>
      <c r="T608" s="35" t="str">
        <f t="shared" si="158"/>
        <v>113AM</v>
      </c>
      <c r="U608" s="35" t="str">
        <f t="shared" si="159"/>
        <v>113AMEW</v>
      </c>
      <c r="V608" s="301">
        <f t="shared" si="160"/>
        <v>31</v>
      </c>
      <c r="W608" s="293" t="str">
        <f t="shared" si="161"/>
        <v/>
      </c>
      <c r="X608" s="293" t="str">
        <f t="shared" si="162"/>
        <v/>
      </c>
      <c r="Y608" s="293" t="str">
        <f t="shared" si="163"/>
        <v/>
      </c>
      <c r="Z608" s="293" t="str">
        <f t="shared" si="164"/>
        <v/>
      </c>
      <c r="AA608" s="293">
        <f t="shared" si="150"/>
        <v>1</v>
      </c>
      <c r="AB608" s="293">
        <f t="shared" si="151"/>
        <v>0</v>
      </c>
      <c r="AC608" s="293">
        <f t="shared" si="152"/>
        <v>3</v>
      </c>
      <c r="AD608" s="293">
        <f t="shared" si="165"/>
        <v>1</v>
      </c>
      <c r="AE608" s="293">
        <f>IF(ISBLANK(T608),AE607,IF(COUNTIF(T$2:T608,T608)&gt;1,AE607,1+MAX(AE607,0)))</f>
        <v>17</v>
      </c>
      <c r="AI608" s="42" t="str">
        <f t="shared" si="153"/>
        <v/>
      </c>
      <c r="AJ608">
        <f>SUM(AG$2:AG608)</f>
        <v>3</v>
      </c>
      <c r="AK608">
        <f>COUNTA(AF$2:AF608)</f>
        <v>11</v>
      </c>
      <c r="AL608">
        <f>ABS(H608-Data!H592)</f>
        <v>0</v>
      </c>
      <c r="AM608">
        <f>ABS(I608-Data!I592)</f>
        <v>1</v>
      </c>
      <c r="AN608">
        <f>ABS(J608-Data!J592)</f>
        <v>2</v>
      </c>
      <c r="AO608">
        <f>ABS(K608-Data!K592)</f>
        <v>2</v>
      </c>
      <c r="AP608">
        <f>ABS(L608-Data!L592)</f>
        <v>1</v>
      </c>
    </row>
    <row r="609" spans="1:42"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54"/>
        <v>10</v>
      </c>
      <c r="Q609" s="33" t="str">
        <f t="shared" si="155"/>
        <v/>
      </c>
      <c r="R609" s="33">
        <f t="shared" si="156"/>
        <v>8</v>
      </c>
      <c r="S609" s="33" t="str">
        <f t="shared" si="157"/>
        <v>113_8</v>
      </c>
      <c r="T609" s="35" t="str">
        <f t="shared" si="158"/>
        <v>113AM</v>
      </c>
      <c r="U609" s="35" t="str">
        <f t="shared" si="159"/>
        <v>113AMEW</v>
      </c>
      <c r="V609" s="301">
        <f t="shared" si="160"/>
        <v>32</v>
      </c>
      <c r="W609" s="293" t="str">
        <f t="shared" si="161"/>
        <v/>
      </c>
      <c r="X609" s="293" t="str">
        <f t="shared" si="162"/>
        <v/>
      </c>
      <c r="Y609" s="293" t="str">
        <f t="shared" si="163"/>
        <v/>
      </c>
      <c r="Z609" s="293" t="str">
        <f t="shared" si="164"/>
        <v/>
      </c>
      <c r="AA609" s="293">
        <f t="shared" si="150"/>
        <v>0</v>
      </c>
      <c r="AB609" s="293">
        <f t="shared" si="151"/>
        <v>0</v>
      </c>
      <c r="AC609" s="293">
        <f t="shared" si="152"/>
        <v>3</v>
      </c>
      <c r="AD609" s="293">
        <f t="shared" si="165"/>
        <v>1</v>
      </c>
      <c r="AE609" s="293">
        <f>IF(ISBLANK(T609),AE608,IF(COUNTIF(T$2:T609,T609)&gt;1,AE608,1+MAX(AE608,0)))</f>
        <v>17</v>
      </c>
      <c r="AI609" s="42" t="str">
        <f t="shared" si="153"/>
        <v/>
      </c>
      <c r="AJ609">
        <f>SUM(AG$2:AG609)</f>
        <v>3</v>
      </c>
      <c r="AK609">
        <f>COUNTA(AF$2:AF609)</f>
        <v>11</v>
      </c>
      <c r="AL609">
        <f>ABS(H609-Data!H593)</f>
        <v>2</v>
      </c>
      <c r="AM609">
        <f>ABS(I609-Data!I593)</f>
        <v>1</v>
      </c>
      <c r="AN609">
        <f>ABS(J609-Data!J593)</f>
        <v>0</v>
      </c>
      <c r="AO609">
        <f>ABS(K609-Data!K593)</f>
        <v>0</v>
      </c>
      <c r="AP609">
        <f>ABS(L609-Data!L593)</f>
        <v>0</v>
      </c>
    </row>
    <row r="610" spans="1:42" x14ac:dyDescent="0.25">
      <c r="A610">
        <v>113</v>
      </c>
      <c r="B610" t="s">
        <v>66</v>
      </c>
      <c r="C610" t="s">
        <v>715</v>
      </c>
      <c r="D610"/>
      <c r="E610">
        <v>2</v>
      </c>
      <c r="F610">
        <v>1</v>
      </c>
      <c r="G610">
        <v>1</v>
      </c>
      <c r="H610">
        <v>0</v>
      </c>
      <c r="I610">
        <v>0</v>
      </c>
      <c r="J610">
        <v>0</v>
      </c>
      <c r="K610">
        <v>0</v>
      </c>
      <c r="L610">
        <v>0</v>
      </c>
      <c r="M610"/>
      <c r="N610" s="42"/>
      <c r="O610" s="101">
        <f>IF(ISBLANK(C610),O609,IF(COUNTIF(C$2:C610,C610)&gt;1,O609,1+MAX(O609,0)))</f>
        <v>21</v>
      </c>
      <c r="P610" s="45">
        <f t="shared" si="154"/>
        <v>10</v>
      </c>
      <c r="Q610" s="33" t="str">
        <f t="shared" si="155"/>
        <v/>
      </c>
      <c r="R610" s="33">
        <f t="shared" si="156"/>
        <v>13</v>
      </c>
      <c r="S610" s="33" t="str">
        <f t="shared" si="157"/>
        <v>113_13</v>
      </c>
      <c r="T610" s="35" t="str">
        <f t="shared" si="158"/>
        <v>113PM</v>
      </c>
      <c r="U610" s="35" t="str">
        <f t="shared" si="159"/>
        <v>113PMNS</v>
      </c>
      <c r="V610" s="301">
        <f t="shared" si="160"/>
        <v>17</v>
      </c>
      <c r="W610" s="293" t="str">
        <f t="shared" si="161"/>
        <v/>
      </c>
      <c r="X610" s="293" t="str">
        <f t="shared" si="162"/>
        <v/>
      </c>
      <c r="Y610" s="293" t="str">
        <f t="shared" si="163"/>
        <v/>
      </c>
      <c r="Z610" s="293" t="str">
        <f t="shared" si="164"/>
        <v/>
      </c>
      <c r="AA610" s="293">
        <f t="shared" si="150"/>
        <v>0</v>
      </c>
      <c r="AB610" s="293">
        <f t="shared" si="151"/>
        <v>1</v>
      </c>
      <c r="AC610" s="293">
        <f t="shared" si="152"/>
        <v>0</v>
      </c>
      <c r="AD610" s="293">
        <f t="shared" si="165"/>
        <v>0</v>
      </c>
      <c r="AE610" s="293">
        <f>IF(ISBLANK(T610),AE609,IF(COUNTIF(T$2:T610,T610)&gt;1,AE609,1+MAX(AE609,0)))</f>
        <v>18</v>
      </c>
      <c r="AI610" s="42" t="str">
        <f t="shared" si="153"/>
        <v/>
      </c>
      <c r="AJ610">
        <f>SUM(AG$2:AG610)</f>
        <v>3</v>
      </c>
      <c r="AK610">
        <f>COUNTA(AF$2:AF610)</f>
        <v>11</v>
      </c>
    </row>
    <row r="611" spans="1:42" x14ac:dyDescent="0.25">
      <c r="A611">
        <v>113</v>
      </c>
      <c r="B611" t="s">
        <v>66</v>
      </c>
      <c r="C611" t="s">
        <v>715</v>
      </c>
      <c r="D611"/>
      <c r="E611">
        <v>2</v>
      </c>
      <c r="F611">
        <v>1</v>
      </c>
      <c r="G611">
        <v>2</v>
      </c>
      <c r="H611">
        <v>0</v>
      </c>
      <c r="I611">
        <v>0</v>
      </c>
      <c r="J611">
        <v>0</v>
      </c>
      <c r="K611">
        <v>0</v>
      </c>
      <c r="L611">
        <v>0</v>
      </c>
      <c r="M611"/>
      <c r="N611" s="42"/>
      <c r="O611" s="101">
        <f>IF(ISBLANK(C611),O610,IF(COUNTIF(C$2:C611,C611)&gt;1,O610,1+MAX(O610,0)))</f>
        <v>21</v>
      </c>
      <c r="P611" s="45">
        <f t="shared" si="154"/>
        <v>10</v>
      </c>
      <c r="Q611" s="33" t="str">
        <f t="shared" si="155"/>
        <v/>
      </c>
      <c r="R611" s="33">
        <f t="shared" si="156"/>
        <v>13</v>
      </c>
      <c r="S611" s="33" t="str">
        <f t="shared" si="157"/>
        <v>113_13</v>
      </c>
      <c r="T611" s="35" t="str">
        <f t="shared" si="158"/>
        <v>113PM</v>
      </c>
      <c r="U611" s="35" t="str">
        <f t="shared" si="159"/>
        <v>113PMNS</v>
      </c>
      <c r="V611" s="301">
        <f t="shared" si="160"/>
        <v>18</v>
      </c>
      <c r="W611" s="293" t="str">
        <f t="shared" si="161"/>
        <v/>
      </c>
      <c r="X611" s="293" t="str">
        <f t="shared" si="162"/>
        <v/>
      </c>
      <c r="Y611" s="293" t="str">
        <f t="shared" si="163"/>
        <v/>
      </c>
      <c r="Z611" s="293" t="str">
        <f t="shared" si="164"/>
        <v/>
      </c>
      <c r="AA611" s="293">
        <f t="shared" si="150"/>
        <v>0</v>
      </c>
      <c r="AB611" s="293">
        <f t="shared" si="151"/>
        <v>0</v>
      </c>
      <c r="AC611" s="293">
        <f t="shared" si="152"/>
        <v>0</v>
      </c>
      <c r="AD611" s="293">
        <f t="shared" si="165"/>
        <v>0</v>
      </c>
      <c r="AE611" s="293">
        <f>IF(ISBLANK(T611),AE610,IF(COUNTIF(T$2:T611,T611)&gt;1,AE610,1+MAX(AE610,0)))</f>
        <v>18</v>
      </c>
      <c r="AI611" s="42" t="str">
        <f t="shared" si="153"/>
        <v/>
      </c>
      <c r="AJ611">
        <f>SUM(AG$2:AG611)</f>
        <v>3</v>
      </c>
      <c r="AK611">
        <f>COUNTA(AF$2:AF611)</f>
        <v>11</v>
      </c>
    </row>
    <row r="612" spans="1:42"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54"/>
        <v>10</v>
      </c>
      <c r="Q612" s="33" t="str">
        <f t="shared" si="155"/>
        <v/>
      </c>
      <c r="R612" s="33">
        <f t="shared" si="156"/>
        <v>13</v>
      </c>
      <c r="S612" s="33" t="str">
        <f t="shared" si="157"/>
        <v>113_13</v>
      </c>
      <c r="T612" s="35" t="str">
        <f t="shared" si="158"/>
        <v>113PM</v>
      </c>
      <c r="U612" s="35" t="str">
        <f t="shared" si="159"/>
        <v>113PMEW</v>
      </c>
      <c r="V612" s="301">
        <f t="shared" si="160"/>
        <v>19</v>
      </c>
      <c r="W612" s="293" t="str">
        <f t="shared" si="161"/>
        <v/>
      </c>
      <c r="X612" s="293" t="str">
        <f t="shared" si="162"/>
        <v/>
      </c>
      <c r="Y612" s="293" t="str">
        <f t="shared" si="163"/>
        <v/>
      </c>
      <c r="Z612" s="293" t="str">
        <f t="shared" si="164"/>
        <v/>
      </c>
      <c r="AA612" s="293">
        <f t="shared" si="150"/>
        <v>0</v>
      </c>
      <c r="AB612" s="293">
        <f t="shared" si="151"/>
        <v>1</v>
      </c>
      <c r="AC612" s="293">
        <f t="shared" si="152"/>
        <v>0</v>
      </c>
      <c r="AD612" s="293">
        <f t="shared" si="165"/>
        <v>0</v>
      </c>
      <c r="AE612" s="293">
        <f>IF(ISBLANK(T612),AE611,IF(COUNTIF(T$2:T612,T612)&gt;1,AE611,1+MAX(AE611,0)))</f>
        <v>18</v>
      </c>
      <c r="AI612" s="42" t="str">
        <f t="shared" si="153"/>
        <v/>
      </c>
      <c r="AJ612">
        <f>SUM(AG$2:AG612)</f>
        <v>3</v>
      </c>
      <c r="AK612">
        <f>COUNTA(AF$2:AF612)</f>
        <v>11</v>
      </c>
    </row>
    <row r="613" spans="1:42"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54"/>
        <v>10</v>
      </c>
      <c r="Q613" s="33" t="str">
        <f t="shared" si="155"/>
        <v/>
      </c>
      <c r="R613" s="33">
        <f t="shared" si="156"/>
        <v>13</v>
      </c>
      <c r="S613" s="33" t="str">
        <f t="shared" si="157"/>
        <v>113_13</v>
      </c>
      <c r="T613" s="35" t="str">
        <f t="shared" si="158"/>
        <v>113PM</v>
      </c>
      <c r="U613" s="35" t="str">
        <f t="shared" si="159"/>
        <v>113PMEW</v>
      </c>
      <c r="V613" s="301">
        <f t="shared" si="160"/>
        <v>20</v>
      </c>
      <c r="W613" s="293" t="str">
        <f t="shared" si="161"/>
        <v/>
      </c>
      <c r="X613" s="293" t="str">
        <f t="shared" si="162"/>
        <v/>
      </c>
      <c r="Y613" s="293" t="str">
        <f t="shared" si="163"/>
        <v/>
      </c>
      <c r="Z613" s="293" t="str">
        <f t="shared" si="164"/>
        <v/>
      </c>
      <c r="AA613" s="293">
        <f t="shared" si="150"/>
        <v>0</v>
      </c>
      <c r="AB613" s="293">
        <f t="shared" si="151"/>
        <v>0</v>
      </c>
      <c r="AC613" s="293">
        <f t="shared" si="152"/>
        <v>0</v>
      </c>
      <c r="AD613" s="293">
        <f t="shared" si="165"/>
        <v>0</v>
      </c>
      <c r="AE613" s="293">
        <f>IF(ISBLANK(T613),AE612,IF(COUNTIF(T$2:T613,T613)&gt;1,AE612,1+MAX(AE612,0)))</f>
        <v>18</v>
      </c>
      <c r="AI613" s="42" t="str">
        <f t="shared" si="153"/>
        <v/>
      </c>
      <c r="AJ613">
        <f>SUM(AG$2:AG613)</f>
        <v>3</v>
      </c>
      <c r="AK613">
        <f>COUNTA(AF$2:AF613)</f>
        <v>11</v>
      </c>
    </row>
    <row r="614" spans="1:42" x14ac:dyDescent="0.25">
      <c r="A614">
        <v>113</v>
      </c>
      <c r="B614" t="s">
        <v>66</v>
      </c>
      <c r="C614" t="s">
        <v>715</v>
      </c>
      <c r="D614"/>
      <c r="E614">
        <v>2</v>
      </c>
      <c r="F614">
        <v>2</v>
      </c>
      <c r="G614">
        <v>1</v>
      </c>
      <c r="H614">
        <v>0</v>
      </c>
      <c r="I614">
        <v>0</v>
      </c>
      <c r="J614">
        <v>0</v>
      </c>
      <c r="K614">
        <v>0</v>
      </c>
      <c r="L614">
        <v>0</v>
      </c>
      <c r="M614"/>
      <c r="N614" s="42"/>
      <c r="O614" s="101">
        <f>IF(ISBLANK(C614),O613,IF(COUNTIF(C$2:C614,C614)&gt;1,O613,1+MAX(O613,0)))</f>
        <v>21</v>
      </c>
      <c r="P614" s="45">
        <f t="shared" si="154"/>
        <v>10</v>
      </c>
      <c r="Q614" s="33" t="str">
        <f t="shared" si="155"/>
        <v/>
      </c>
      <c r="R614" s="33">
        <f t="shared" si="156"/>
        <v>14</v>
      </c>
      <c r="S614" s="33" t="str">
        <f t="shared" si="157"/>
        <v>113_14</v>
      </c>
      <c r="T614" s="35" t="str">
        <f t="shared" si="158"/>
        <v>113PM</v>
      </c>
      <c r="U614" s="35" t="str">
        <f t="shared" si="159"/>
        <v>113PMNS</v>
      </c>
      <c r="V614" s="301">
        <f t="shared" si="160"/>
        <v>21</v>
      </c>
      <c r="W614" s="293" t="str">
        <f t="shared" si="161"/>
        <v/>
      </c>
      <c r="X614" s="293" t="str">
        <f t="shared" si="162"/>
        <v/>
      </c>
      <c r="Y614" s="293" t="str">
        <f t="shared" si="163"/>
        <v/>
      </c>
      <c r="Z614" s="293" t="str">
        <f t="shared" si="164"/>
        <v/>
      </c>
      <c r="AA614" s="293">
        <f t="shared" si="150"/>
        <v>0</v>
      </c>
      <c r="AB614" s="293">
        <f t="shared" si="151"/>
        <v>1</v>
      </c>
      <c r="AC614" s="293">
        <f t="shared" si="152"/>
        <v>0</v>
      </c>
      <c r="AD614" s="293">
        <f t="shared" si="165"/>
        <v>0</v>
      </c>
      <c r="AE614" s="293">
        <f>IF(ISBLANK(T614),AE613,IF(COUNTIF(T$2:T614,T614)&gt;1,AE613,1+MAX(AE613,0)))</f>
        <v>18</v>
      </c>
      <c r="AI614" s="42" t="str">
        <f t="shared" si="153"/>
        <v/>
      </c>
      <c r="AJ614">
        <f>SUM(AG$2:AG614)</f>
        <v>3</v>
      </c>
      <c r="AK614">
        <f>COUNTA(AF$2:AF614)</f>
        <v>11</v>
      </c>
    </row>
    <row r="615" spans="1:42" x14ac:dyDescent="0.25">
      <c r="A615">
        <v>113</v>
      </c>
      <c r="B615" t="s">
        <v>66</v>
      </c>
      <c r="C615" t="s">
        <v>715</v>
      </c>
      <c r="D615"/>
      <c r="E615">
        <v>2</v>
      </c>
      <c r="F615">
        <v>2</v>
      </c>
      <c r="G615">
        <v>2</v>
      </c>
      <c r="H615">
        <v>0</v>
      </c>
      <c r="I615">
        <v>0</v>
      </c>
      <c r="J615">
        <v>0</v>
      </c>
      <c r="K615">
        <v>0</v>
      </c>
      <c r="L615">
        <v>0</v>
      </c>
      <c r="M615"/>
      <c r="N615" s="42"/>
      <c r="O615" s="101">
        <f>IF(ISBLANK(C615),O614,IF(COUNTIF(C$2:C615,C615)&gt;1,O614,1+MAX(O614,0)))</f>
        <v>21</v>
      </c>
      <c r="P615" s="45">
        <f t="shared" si="154"/>
        <v>10</v>
      </c>
      <c r="Q615" s="33" t="str">
        <f t="shared" si="155"/>
        <v/>
      </c>
      <c r="R615" s="33">
        <f t="shared" si="156"/>
        <v>14</v>
      </c>
      <c r="S615" s="33" t="str">
        <f t="shared" si="157"/>
        <v>113_14</v>
      </c>
      <c r="T615" s="35" t="str">
        <f t="shared" si="158"/>
        <v>113PM</v>
      </c>
      <c r="U615" s="35" t="str">
        <f t="shared" si="159"/>
        <v>113PMNS</v>
      </c>
      <c r="V615" s="301">
        <f t="shared" si="160"/>
        <v>22</v>
      </c>
      <c r="W615" s="293" t="str">
        <f t="shared" si="161"/>
        <v/>
      </c>
      <c r="X615" s="293" t="str">
        <f t="shared" si="162"/>
        <v/>
      </c>
      <c r="Y615" s="293" t="str">
        <f t="shared" si="163"/>
        <v/>
      </c>
      <c r="Z615" s="293" t="str">
        <f t="shared" si="164"/>
        <v/>
      </c>
      <c r="AA615" s="293">
        <f t="shared" si="150"/>
        <v>0</v>
      </c>
      <c r="AB615" s="293">
        <f t="shared" si="151"/>
        <v>0</v>
      </c>
      <c r="AC615" s="293">
        <f t="shared" si="152"/>
        <v>0</v>
      </c>
      <c r="AD615" s="293">
        <f t="shared" si="165"/>
        <v>0</v>
      </c>
      <c r="AE615" s="293">
        <f>IF(ISBLANK(T615),AE614,IF(COUNTIF(T$2:T615,T615)&gt;1,AE614,1+MAX(AE614,0)))</f>
        <v>18</v>
      </c>
      <c r="AI615" s="42" t="str">
        <f t="shared" si="153"/>
        <v/>
      </c>
      <c r="AJ615">
        <f>SUM(AG$2:AG615)</f>
        <v>3</v>
      </c>
      <c r="AK615">
        <f>COUNTA(AF$2:AF615)</f>
        <v>11</v>
      </c>
    </row>
    <row r="616" spans="1:42"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54"/>
        <v>10</v>
      </c>
      <c r="Q616" s="33" t="str">
        <f t="shared" si="155"/>
        <v/>
      </c>
      <c r="R616" s="33">
        <f t="shared" si="156"/>
        <v>14</v>
      </c>
      <c r="S616" s="33" t="str">
        <f t="shared" si="157"/>
        <v>113_14</v>
      </c>
      <c r="T616" s="35" t="str">
        <f t="shared" si="158"/>
        <v>113PM</v>
      </c>
      <c r="U616" s="35" t="str">
        <f t="shared" si="159"/>
        <v>113PMEW</v>
      </c>
      <c r="V616" s="301">
        <f t="shared" si="160"/>
        <v>23</v>
      </c>
      <c r="W616" s="293" t="str">
        <f t="shared" si="161"/>
        <v/>
      </c>
      <c r="X616" s="293" t="str">
        <f t="shared" si="162"/>
        <v/>
      </c>
      <c r="Y616" s="293" t="str">
        <f t="shared" si="163"/>
        <v/>
      </c>
      <c r="Z616" s="293" t="str">
        <f t="shared" si="164"/>
        <v/>
      </c>
      <c r="AA616" s="293">
        <f t="shared" si="150"/>
        <v>0</v>
      </c>
      <c r="AB616" s="293">
        <f t="shared" si="151"/>
        <v>1</v>
      </c>
      <c r="AC616" s="293">
        <f t="shared" si="152"/>
        <v>0</v>
      </c>
      <c r="AD616" s="293">
        <f t="shared" si="165"/>
        <v>0</v>
      </c>
      <c r="AE616" s="293">
        <f>IF(ISBLANK(T616),AE615,IF(COUNTIF(T$2:T616,T616)&gt;1,AE615,1+MAX(AE615,0)))</f>
        <v>18</v>
      </c>
      <c r="AI616" s="42" t="str">
        <f t="shared" si="153"/>
        <v/>
      </c>
      <c r="AJ616">
        <f>SUM(AG$2:AG616)</f>
        <v>3</v>
      </c>
      <c r="AK616">
        <f>COUNTA(AF$2:AF616)</f>
        <v>11</v>
      </c>
    </row>
    <row r="617" spans="1:42"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54"/>
        <v>10</v>
      </c>
      <c r="Q617" s="33" t="str">
        <f t="shared" si="155"/>
        <v/>
      </c>
      <c r="R617" s="33">
        <f t="shared" si="156"/>
        <v>14</v>
      </c>
      <c r="S617" s="33" t="str">
        <f t="shared" si="157"/>
        <v>113_14</v>
      </c>
      <c r="T617" s="35" t="str">
        <f t="shared" si="158"/>
        <v>113PM</v>
      </c>
      <c r="U617" s="35" t="str">
        <f t="shared" si="159"/>
        <v>113PMEW</v>
      </c>
      <c r="V617" s="301">
        <f t="shared" si="160"/>
        <v>24</v>
      </c>
      <c r="W617" s="293" t="str">
        <f t="shared" si="161"/>
        <v/>
      </c>
      <c r="X617" s="293" t="str">
        <f t="shared" si="162"/>
        <v/>
      </c>
      <c r="Y617" s="293" t="str">
        <f t="shared" si="163"/>
        <v/>
      </c>
      <c r="Z617" s="293" t="str">
        <f t="shared" si="164"/>
        <v/>
      </c>
      <c r="AA617" s="293">
        <f t="shared" si="150"/>
        <v>0</v>
      </c>
      <c r="AB617" s="293">
        <f t="shared" si="151"/>
        <v>0</v>
      </c>
      <c r="AC617" s="293">
        <f t="shared" si="152"/>
        <v>0</v>
      </c>
      <c r="AD617" s="293">
        <f t="shared" si="165"/>
        <v>0</v>
      </c>
      <c r="AE617" s="293">
        <f>IF(ISBLANK(T617),AE616,IF(COUNTIF(T$2:T617,T617)&gt;1,AE616,1+MAX(AE616,0)))</f>
        <v>18</v>
      </c>
      <c r="AI617" s="42" t="str">
        <f t="shared" si="153"/>
        <v/>
      </c>
      <c r="AJ617">
        <f>SUM(AG$2:AG617)</f>
        <v>3</v>
      </c>
      <c r="AK617">
        <f>COUNTA(AF$2:AF617)</f>
        <v>11</v>
      </c>
    </row>
    <row r="618" spans="1:42" x14ac:dyDescent="0.25">
      <c r="A618">
        <v>113</v>
      </c>
      <c r="B618" t="s">
        <v>66</v>
      </c>
      <c r="C618" t="s">
        <v>715</v>
      </c>
      <c r="D618"/>
      <c r="E618">
        <v>2</v>
      </c>
      <c r="F618">
        <v>3</v>
      </c>
      <c r="G618">
        <v>1</v>
      </c>
      <c r="H618">
        <v>0</v>
      </c>
      <c r="I618">
        <v>0</v>
      </c>
      <c r="J618">
        <v>0</v>
      </c>
      <c r="K618">
        <v>0</v>
      </c>
      <c r="L618">
        <v>0</v>
      </c>
      <c r="M618"/>
      <c r="N618" s="42"/>
      <c r="O618" s="101">
        <f>IF(ISBLANK(C618),O617,IF(COUNTIF(C$2:C618,C618)&gt;1,O617,1+MAX(O617,0)))</f>
        <v>21</v>
      </c>
      <c r="P618" s="45">
        <f t="shared" si="154"/>
        <v>10</v>
      </c>
      <c r="Q618" s="33" t="str">
        <f t="shared" si="155"/>
        <v/>
      </c>
      <c r="R618" s="33">
        <f t="shared" si="156"/>
        <v>15</v>
      </c>
      <c r="S618" s="33" t="str">
        <f t="shared" si="157"/>
        <v>113_15</v>
      </c>
      <c r="T618" s="35" t="str">
        <f t="shared" si="158"/>
        <v>113PM</v>
      </c>
      <c r="U618" s="35" t="str">
        <f t="shared" si="159"/>
        <v>113PMNS</v>
      </c>
      <c r="V618" s="301">
        <f t="shared" si="160"/>
        <v>25</v>
      </c>
      <c r="W618" s="293" t="str">
        <f t="shared" si="161"/>
        <v/>
      </c>
      <c r="X618" s="293" t="str">
        <f t="shared" si="162"/>
        <v/>
      </c>
      <c r="Y618" s="293" t="str">
        <f t="shared" si="163"/>
        <v/>
      </c>
      <c r="Z618" s="293" t="str">
        <f t="shared" si="164"/>
        <v/>
      </c>
      <c r="AA618" s="293">
        <f t="shared" si="150"/>
        <v>0</v>
      </c>
      <c r="AB618" s="293">
        <f t="shared" si="151"/>
        <v>1</v>
      </c>
      <c r="AC618" s="293">
        <f t="shared" si="152"/>
        <v>0</v>
      </c>
      <c r="AD618" s="293">
        <f t="shared" si="165"/>
        <v>0</v>
      </c>
      <c r="AE618" s="293">
        <f>IF(ISBLANK(T618),AE617,IF(COUNTIF(T$2:T618,T618)&gt;1,AE617,1+MAX(AE617,0)))</f>
        <v>18</v>
      </c>
      <c r="AI618" s="42" t="str">
        <f t="shared" si="153"/>
        <v/>
      </c>
      <c r="AJ618">
        <f>SUM(AG$2:AG618)</f>
        <v>3</v>
      </c>
      <c r="AK618">
        <f>COUNTA(AF$2:AF618)</f>
        <v>11</v>
      </c>
    </row>
    <row r="619" spans="1:42" x14ac:dyDescent="0.25">
      <c r="A619">
        <v>113</v>
      </c>
      <c r="B619" t="s">
        <v>66</v>
      </c>
      <c r="C619" t="s">
        <v>715</v>
      </c>
      <c r="D619"/>
      <c r="E619">
        <v>2</v>
      </c>
      <c r="F619">
        <v>3</v>
      </c>
      <c r="G619">
        <v>2</v>
      </c>
      <c r="H619">
        <v>0</v>
      </c>
      <c r="I619">
        <v>0</v>
      </c>
      <c r="J619">
        <v>0</v>
      </c>
      <c r="K619">
        <v>0</v>
      </c>
      <c r="L619">
        <v>0</v>
      </c>
      <c r="M619"/>
      <c r="N619" s="42"/>
      <c r="O619" s="101">
        <f>IF(ISBLANK(C619),O618,IF(COUNTIF(C$2:C619,C619)&gt;1,O618,1+MAX(O618,0)))</f>
        <v>21</v>
      </c>
      <c r="P619" s="45">
        <f t="shared" si="154"/>
        <v>10</v>
      </c>
      <c r="Q619" s="33" t="str">
        <f t="shared" si="155"/>
        <v/>
      </c>
      <c r="R619" s="33">
        <f t="shared" si="156"/>
        <v>15</v>
      </c>
      <c r="S619" s="33" t="str">
        <f t="shared" si="157"/>
        <v>113_15</v>
      </c>
      <c r="T619" s="35" t="str">
        <f t="shared" si="158"/>
        <v>113PM</v>
      </c>
      <c r="U619" s="35" t="str">
        <f t="shared" si="159"/>
        <v>113PMNS</v>
      </c>
      <c r="V619" s="301">
        <f t="shared" si="160"/>
        <v>26</v>
      </c>
      <c r="W619" s="293" t="str">
        <f t="shared" si="161"/>
        <v/>
      </c>
      <c r="X619" s="293" t="str">
        <f t="shared" si="162"/>
        <v/>
      </c>
      <c r="Y619" s="293" t="str">
        <f t="shared" si="163"/>
        <v/>
      </c>
      <c r="Z619" s="293" t="str">
        <f t="shared" si="164"/>
        <v/>
      </c>
      <c r="AA619" s="293">
        <f t="shared" si="150"/>
        <v>0</v>
      </c>
      <c r="AB619" s="293">
        <f t="shared" si="151"/>
        <v>0</v>
      </c>
      <c r="AC619" s="293">
        <f t="shared" si="152"/>
        <v>0</v>
      </c>
      <c r="AD619" s="293">
        <f t="shared" si="165"/>
        <v>0</v>
      </c>
      <c r="AE619" s="293">
        <f>IF(ISBLANK(T619),AE618,IF(COUNTIF(T$2:T619,T619)&gt;1,AE618,1+MAX(AE618,0)))</f>
        <v>18</v>
      </c>
      <c r="AI619" s="42" t="str">
        <f t="shared" si="153"/>
        <v/>
      </c>
      <c r="AJ619">
        <f>SUM(AG$2:AG619)</f>
        <v>3</v>
      </c>
      <c r="AK619">
        <f>COUNTA(AF$2:AF619)</f>
        <v>11</v>
      </c>
    </row>
    <row r="620" spans="1:42"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54"/>
        <v>10</v>
      </c>
      <c r="Q620" s="33" t="str">
        <f t="shared" si="155"/>
        <v/>
      </c>
      <c r="R620" s="33">
        <f t="shared" si="156"/>
        <v>15</v>
      </c>
      <c r="S620" s="33" t="str">
        <f t="shared" si="157"/>
        <v>113_15</v>
      </c>
      <c r="T620" s="35" t="str">
        <f t="shared" si="158"/>
        <v>113PM</v>
      </c>
      <c r="U620" s="35" t="str">
        <f t="shared" si="159"/>
        <v>113PMEW</v>
      </c>
      <c r="V620" s="301">
        <f t="shared" si="160"/>
        <v>27</v>
      </c>
      <c r="W620" s="293" t="str">
        <f t="shared" si="161"/>
        <v/>
      </c>
      <c r="X620" s="293" t="str">
        <f t="shared" si="162"/>
        <v/>
      </c>
      <c r="Y620" s="293" t="str">
        <f t="shared" si="163"/>
        <v/>
      </c>
      <c r="Z620" s="293" t="str">
        <f t="shared" si="164"/>
        <v/>
      </c>
      <c r="AA620" s="293">
        <f t="shared" si="150"/>
        <v>0</v>
      </c>
      <c r="AB620" s="293">
        <f t="shared" si="151"/>
        <v>1</v>
      </c>
      <c r="AC620" s="293">
        <f t="shared" si="152"/>
        <v>0</v>
      </c>
      <c r="AD620" s="293">
        <f t="shared" si="165"/>
        <v>0</v>
      </c>
      <c r="AE620" s="293">
        <f>IF(ISBLANK(T620),AE619,IF(COUNTIF(T$2:T620,T620)&gt;1,AE619,1+MAX(AE619,0)))</f>
        <v>18</v>
      </c>
      <c r="AI620" s="42" t="str">
        <f t="shared" si="153"/>
        <v/>
      </c>
      <c r="AJ620">
        <f>SUM(AG$2:AG620)</f>
        <v>3</v>
      </c>
      <c r="AK620">
        <f>COUNTA(AF$2:AF620)</f>
        <v>11</v>
      </c>
    </row>
    <row r="621" spans="1:42"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54"/>
        <v>10</v>
      </c>
      <c r="Q621" s="33" t="str">
        <f t="shared" si="155"/>
        <v/>
      </c>
      <c r="R621" s="33">
        <f t="shared" si="156"/>
        <v>15</v>
      </c>
      <c r="S621" s="33" t="str">
        <f t="shared" si="157"/>
        <v>113_15</v>
      </c>
      <c r="T621" s="35" t="str">
        <f t="shared" si="158"/>
        <v>113PM</v>
      </c>
      <c r="U621" s="35" t="str">
        <f t="shared" si="159"/>
        <v>113PMEW</v>
      </c>
      <c r="V621" s="301">
        <f t="shared" si="160"/>
        <v>28</v>
      </c>
      <c r="W621" s="293" t="str">
        <f t="shared" si="161"/>
        <v/>
      </c>
      <c r="X621" s="293" t="str">
        <f t="shared" si="162"/>
        <v/>
      </c>
      <c r="Y621" s="293" t="str">
        <f t="shared" si="163"/>
        <v/>
      </c>
      <c r="Z621" s="293" t="str">
        <f t="shared" si="164"/>
        <v/>
      </c>
      <c r="AA621" s="293">
        <f t="shared" si="150"/>
        <v>0</v>
      </c>
      <c r="AB621" s="293">
        <f t="shared" si="151"/>
        <v>0</v>
      </c>
      <c r="AC621" s="293">
        <f t="shared" si="152"/>
        <v>0</v>
      </c>
      <c r="AD621" s="293">
        <f t="shared" si="165"/>
        <v>0</v>
      </c>
      <c r="AE621" s="293">
        <f>IF(ISBLANK(T621),AE620,IF(COUNTIF(T$2:T621,T621)&gt;1,AE620,1+MAX(AE620,0)))</f>
        <v>18</v>
      </c>
      <c r="AI621" s="42" t="str">
        <f t="shared" si="153"/>
        <v/>
      </c>
      <c r="AJ621">
        <f>SUM(AG$2:AG621)</f>
        <v>3</v>
      </c>
      <c r="AK621">
        <f>COUNTA(AF$2:AF621)</f>
        <v>11</v>
      </c>
    </row>
    <row r="622" spans="1:42" x14ac:dyDescent="0.25">
      <c r="A622">
        <v>113</v>
      </c>
      <c r="B622" t="s">
        <v>66</v>
      </c>
      <c r="C622" t="s">
        <v>715</v>
      </c>
      <c r="D622"/>
      <c r="E622">
        <v>2</v>
      </c>
      <c r="F622">
        <v>4</v>
      </c>
      <c r="G622">
        <v>1</v>
      </c>
      <c r="H622">
        <v>0</v>
      </c>
      <c r="I622">
        <v>0</v>
      </c>
      <c r="J622">
        <v>0</v>
      </c>
      <c r="K622">
        <v>0</v>
      </c>
      <c r="L622">
        <v>0</v>
      </c>
      <c r="M622"/>
      <c r="N622" s="42"/>
      <c r="O622" s="101">
        <f>IF(ISBLANK(C622),O621,IF(COUNTIF(C$2:C622,C622)&gt;1,O621,1+MAX(O621,0)))</f>
        <v>21</v>
      </c>
      <c r="P622" s="45">
        <f t="shared" si="154"/>
        <v>10</v>
      </c>
      <c r="Q622" s="33" t="str">
        <f t="shared" si="155"/>
        <v/>
      </c>
      <c r="R622" s="33">
        <f t="shared" si="156"/>
        <v>16</v>
      </c>
      <c r="S622" s="33" t="str">
        <f t="shared" si="157"/>
        <v>113_16</v>
      </c>
      <c r="T622" s="35" t="str">
        <f t="shared" si="158"/>
        <v>113PM</v>
      </c>
      <c r="U622" s="35" t="str">
        <f t="shared" si="159"/>
        <v>113PMNS</v>
      </c>
      <c r="V622" s="301">
        <f t="shared" si="160"/>
        <v>29</v>
      </c>
      <c r="W622" s="293" t="str">
        <f t="shared" si="161"/>
        <v/>
      </c>
      <c r="X622" s="293" t="str">
        <f t="shared" si="162"/>
        <v/>
      </c>
      <c r="Y622" s="293" t="str">
        <f t="shared" si="163"/>
        <v/>
      </c>
      <c r="Z622" s="293" t="str">
        <f t="shared" si="164"/>
        <v/>
      </c>
      <c r="AA622" s="293">
        <f t="shared" si="150"/>
        <v>0</v>
      </c>
      <c r="AB622" s="293">
        <f t="shared" si="151"/>
        <v>1</v>
      </c>
      <c r="AC622" s="293">
        <f t="shared" si="152"/>
        <v>0</v>
      </c>
      <c r="AD622" s="293">
        <f t="shared" si="165"/>
        <v>0</v>
      </c>
      <c r="AE622" s="293">
        <f>IF(ISBLANK(T622),AE621,IF(COUNTIF(T$2:T622,T622)&gt;1,AE621,1+MAX(AE621,0)))</f>
        <v>18</v>
      </c>
      <c r="AI622" s="42" t="str">
        <f t="shared" si="153"/>
        <v/>
      </c>
      <c r="AJ622">
        <f>SUM(AG$2:AG622)</f>
        <v>3</v>
      </c>
      <c r="AK622">
        <f>COUNTA(AF$2:AF622)</f>
        <v>11</v>
      </c>
    </row>
    <row r="623" spans="1:42" x14ac:dyDescent="0.25">
      <c r="A623">
        <v>113</v>
      </c>
      <c r="B623" t="s">
        <v>66</v>
      </c>
      <c r="C623" t="s">
        <v>715</v>
      </c>
      <c r="D623"/>
      <c r="E623">
        <v>2</v>
      </c>
      <c r="F623">
        <v>4</v>
      </c>
      <c r="G623">
        <v>2</v>
      </c>
      <c r="H623">
        <v>0</v>
      </c>
      <c r="I623">
        <v>0</v>
      </c>
      <c r="J623">
        <v>0</v>
      </c>
      <c r="K623">
        <v>0</v>
      </c>
      <c r="L623">
        <v>0</v>
      </c>
      <c r="M623"/>
      <c r="N623" s="42"/>
      <c r="O623" s="101">
        <f>IF(ISBLANK(C623),O622,IF(COUNTIF(C$2:C623,C623)&gt;1,O622,1+MAX(O622,0)))</f>
        <v>21</v>
      </c>
      <c r="P623" s="45">
        <f t="shared" si="154"/>
        <v>10</v>
      </c>
      <c r="Q623" s="33" t="str">
        <f t="shared" si="155"/>
        <v/>
      </c>
      <c r="R623" s="33">
        <f t="shared" si="156"/>
        <v>16</v>
      </c>
      <c r="S623" s="33" t="str">
        <f t="shared" si="157"/>
        <v>113_16</v>
      </c>
      <c r="T623" s="35" t="str">
        <f t="shared" si="158"/>
        <v>113PM</v>
      </c>
      <c r="U623" s="35" t="str">
        <f t="shared" si="159"/>
        <v>113PMNS</v>
      </c>
      <c r="V623" s="301">
        <f t="shared" si="160"/>
        <v>30</v>
      </c>
      <c r="W623" s="293" t="str">
        <f t="shared" si="161"/>
        <v/>
      </c>
      <c r="X623" s="293" t="str">
        <f t="shared" si="162"/>
        <v/>
      </c>
      <c r="Y623" s="293" t="str">
        <f t="shared" si="163"/>
        <v/>
      </c>
      <c r="Z623" s="293" t="str">
        <f t="shared" si="164"/>
        <v/>
      </c>
      <c r="AA623" s="293">
        <f t="shared" si="150"/>
        <v>0</v>
      </c>
      <c r="AB623" s="293">
        <f t="shared" si="151"/>
        <v>0</v>
      </c>
      <c r="AC623" s="293">
        <f t="shared" si="152"/>
        <v>0</v>
      </c>
      <c r="AD623" s="293">
        <f t="shared" si="165"/>
        <v>0</v>
      </c>
      <c r="AE623" s="293">
        <f>IF(ISBLANK(T623),AE622,IF(COUNTIF(T$2:T623,T623)&gt;1,AE622,1+MAX(AE622,0)))</f>
        <v>18</v>
      </c>
      <c r="AI623" s="42" t="str">
        <f t="shared" si="153"/>
        <v/>
      </c>
      <c r="AJ623">
        <f>SUM(AG$2:AG623)</f>
        <v>3</v>
      </c>
      <c r="AK623">
        <f>COUNTA(AF$2:AF623)</f>
        <v>11</v>
      </c>
    </row>
    <row r="624" spans="1:42"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54"/>
        <v>10</v>
      </c>
      <c r="Q624" s="33" t="str">
        <f t="shared" si="155"/>
        <v/>
      </c>
      <c r="R624" s="33">
        <f t="shared" si="156"/>
        <v>16</v>
      </c>
      <c r="S624" s="33" t="str">
        <f t="shared" si="157"/>
        <v>113_16</v>
      </c>
      <c r="T624" s="35" t="str">
        <f t="shared" si="158"/>
        <v>113PM</v>
      </c>
      <c r="U624" s="35" t="str">
        <f t="shared" si="159"/>
        <v>113PMEW</v>
      </c>
      <c r="V624" s="301">
        <f t="shared" si="160"/>
        <v>31</v>
      </c>
      <c r="W624" s="293" t="str">
        <f t="shared" si="161"/>
        <v/>
      </c>
      <c r="X624" s="293" t="str">
        <f t="shared" si="162"/>
        <v/>
      </c>
      <c r="Y624" s="293" t="str">
        <f t="shared" si="163"/>
        <v/>
      </c>
      <c r="Z624" s="293" t="str">
        <f t="shared" si="164"/>
        <v/>
      </c>
      <c r="AA624" s="293">
        <f t="shared" si="150"/>
        <v>0</v>
      </c>
      <c r="AB624" s="293">
        <f t="shared" si="151"/>
        <v>1</v>
      </c>
      <c r="AC624" s="293">
        <f t="shared" si="152"/>
        <v>0</v>
      </c>
      <c r="AD624" s="293">
        <f t="shared" si="165"/>
        <v>0</v>
      </c>
      <c r="AE624" s="293">
        <f>IF(ISBLANK(T624),AE623,IF(COUNTIF(T$2:T624,T624)&gt;1,AE623,1+MAX(AE623,0)))</f>
        <v>18</v>
      </c>
      <c r="AI624" s="42" t="str">
        <f t="shared" si="153"/>
        <v/>
      </c>
      <c r="AJ624">
        <f>SUM(AG$2:AG624)</f>
        <v>3</v>
      </c>
      <c r="AK624">
        <f>COUNTA(AF$2:AF624)</f>
        <v>11</v>
      </c>
    </row>
    <row r="625" spans="1:37"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54"/>
        <v>10</v>
      </c>
      <c r="Q625" s="33" t="str">
        <f t="shared" si="155"/>
        <v/>
      </c>
      <c r="R625" s="33">
        <f t="shared" si="156"/>
        <v>16</v>
      </c>
      <c r="S625" s="33" t="str">
        <f t="shared" si="157"/>
        <v>113_16</v>
      </c>
      <c r="T625" s="35" t="str">
        <f t="shared" si="158"/>
        <v>113PM</v>
      </c>
      <c r="U625" s="35" t="str">
        <f t="shared" si="159"/>
        <v>113PMEW</v>
      </c>
      <c r="V625" s="301">
        <f t="shared" si="160"/>
        <v>32</v>
      </c>
      <c r="W625" s="293" t="str">
        <f t="shared" si="161"/>
        <v/>
      </c>
      <c r="X625" s="293" t="str">
        <f t="shared" si="162"/>
        <v/>
      </c>
      <c r="Y625" s="293" t="str">
        <f t="shared" si="163"/>
        <v/>
      </c>
      <c r="Z625" s="293" t="str">
        <f t="shared" si="164"/>
        <v/>
      </c>
      <c r="AA625" s="293">
        <f t="shared" si="150"/>
        <v>0</v>
      </c>
      <c r="AB625" s="293">
        <f t="shared" si="151"/>
        <v>0</v>
      </c>
      <c r="AC625" s="293">
        <f t="shared" si="152"/>
        <v>0</v>
      </c>
      <c r="AD625" s="293">
        <f t="shared" si="165"/>
        <v>0</v>
      </c>
      <c r="AE625" s="293">
        <f>IF(ISBLANK(T625),AE624,IF(COUNTIF(T$2:T625,T625)&gt;1,AE624,1+MAX(AE624,0)))</f>
        <v>18</v>
      </c>
      <c r="AI625" s="42" t="str">
        <f t="shared" si="153"/>
        <v/>
      </c>
      <c r="AJ625">
        <f>SUM(AG$2:AG625)</f>
        <v>3</v>
      </c>
      <c r="AK625">
        <f>COUNTA(AF$2:AF625)</f>
        <v>11</v>
      </c>
    </row>
    <row r="626" spans="1:37" x14ac:dyDescent="0.25">
      <c r="A626">
        <v>113</v>
      </c>
      <c r="B626" t="s">
        <v>66</v>
      </c>
      <c r="C626" t="s">
        <v>715</v>
      </c>
      <c r="D626"/>
      <c r="E626">
        <v>1</v>
      </c>
      <c r="F626">
        <v>1</v>
      </c>
      <c r="G626">
        <v>1</v>
      </c>
      <c r="H626">
        <v>0</v>
      </c>
      <c r="I626">
        <v>0</v>
      </c>
      <c r="J626">
        <v>0</v>
      </c>
      <c r="K626">
        <v>0</v>
      </c>
      <c r="L626">
        <v>0</v>
      </c>
      <c r="M626"/>
      <c r="N626" s="42"/>
      <c r="O626" s="101">
        <f>IF(ISBLANK(C626),O625,IF(COUNTIF(C$2:C626,C626)&gt;1,O625,1+MAX(O625,0)))</f>
        <v>21</v>
      </c>
      <c r="P626" s="45">
        <f t="shared" si="154"/>
        <v>10</v>
      </c>
      <c r="Q626" s="33" t="str">
        <f t="shared" si="155"/>
        <v/>
      </c>
      <c r="R626" s="33">
        <f t="shared" si="156"/>
        <v>9</v>
      </c>
      <c r="S626" s="33" t="str">
        <f t="shared" si="157"/>
        <v>113_9</v>
      </c>
      <c r="T626" s="35" t="str">
        <f t="shared" si="158"/>
        <v>113PM</v>
      </c>
      <c r="U626" s="35" t="str">
        <f t="shared" si="159"/>
        <v>113PMNS</v>
      </c>
      <c r="V626" s="301">
        <f t="shared" si="160"/>
        <v>1</v>
      </c>
      <c r="W626" s="293" t="str">
        <f t="shared" si="161"/>
        <v/>
      </c>
      <c r="X626" s="293" t="str">
        <f t="shared" si="162"/>
        <v/>
      </c>
      <c r="Y626" s="293" t="str">
        <f t="shared" si="163"/>
        <v/>
      </c>
      <c r="Z626" s="293" t="str">
        <f t="shared" si="164"/>
        <v/>
      </c>
      <c r="AA626" s="293">
        <f t="shared" si="150"/>
        <v>0</v>
      </c>
      <c r="AB626" s="293">
        <f t="shared" si="151"/>
        <v>1</v>
      </c>
      <c r="AC626" s="293">
        <f t="shared" si="152"/>
        <v>0</v>
      </c>
      <c r="AD626" s="293">
        <f t="shared" si="165"/>
        <v>0</v>
      </c>
      <c r="AE626" s="293">
        <f>IF(ISBLANK(T626),AE625,IF(COUNTIF(T$2:T626,T626)&gt;1,AE625,1+MAX(AE625,0)))</f>
        <v>18</v>
      </c>
      <c r="AI626" s="42" t="str">
        <f t="shared" si="153"/>
        <v/>
      </c>
      <c r="AJ626">
        <f>SUM(AG$2:AG626)</f>
        <v>3</v>
      </c>
      <c r="AK626">
        <f>COUNTA(AF$2:AF626)</f>
        <v>11</v>
      </c>
    </row>
    <row r="627" spans="1:37" x14ac:dyDescent="0.25">
      <c r="A627">
        <v>113</v>
      </c>
      <c r="B627" t="s">
        <v>66</v>
      </c>
      <c r="C627" t="s">
        <v>715</v>
      </c>
      <c r="D627"/>
      <c r="E627">
        <v>1</v>
      </c>
      <c r="F627">
        <v>1</v>
      </c>
      <c r="G627">
        <v>2</v>
      </c>
      <c r="H627">
        <v>0</v>
      </c>
      <c r="I627">
        <v>0</v>
      </c>
      <c r="J627">
        <v>0</v>
      </c>
      <c r="K627">
        <v>0</v>
      </c>
      <c r="L627">
        <v>0</v>
      </c>
      <c r="M627"/>
      <c r="N627" s="42"/>
      <c r="O627" s="101">
        <f>IF(ISBLANK(C627),O626,IF(COUNTIF(C$2:C627,C627)&gt;1,O626,1+MAX(O626,0)))</f>
        <v>21</v>
      </c>
      <c r="P627" s="45">
        <f t="shared" si="154"/>
        <v>10</v>
      </c>
      <c r="Q627" s="33" t="str">
        <f t="shared" si="155"/>
        <v/>
      </c>
      <c r="R627" s="33">
        <f t="shared" si="156"/>
        <v>9</v>
      </c>
      <c r="S627" s="33" t="str">
        <f t="shared" si="157"/>
        <v>113_9</v>
      </c>
      <c r="T627" s="35" t="str">
        <f t="shared" si="158"/>
        <v>113PM</v>
      </c>
      <c r="U627" s="35" t="str">
        <f t="shared" si="159"/>
        <v>113PMNS</v>
      </c>
      <c r="V627" s="301">
        <f t="shared" si="160"/>
        <v>2</v>
      </c>
      <c r="W627" s="293" t="str">
        <f t="shared" si="161"/>
        <v/>
      </c>
      <c r="X627" s="293" t="str">
        <f t="shared" si="162"/>
        <v/>
      </c>
      <c r="Y627" s="293" t="str">
        <f t="shared" si="163"/>
        <v/>
      </c>
      <c r="Z627" s="293" t="str">
        <f t="shared" si="164"/>
        <v/>
      </c>
      <c r="AA627" s="293">
        <f t="shared" si="150"/>
        <v>0</v>
      </c>
      <c r="AB627" s="293">
        <f t="shared" si="151"/>
        <v>0</v>
      </c>
      <c r="AC627" s="293">
        <f t="shared" si="152"/>
        <v>0</v>
      </c>
      <c r="AD627" s="293">
        <f t="shared" si="165"/>
        <v>0</v>
      </c>
      <c r="AE627" s="293">
        <f>IF(ISBLANK(T627),AE626,IF(COUNTIF(T$2:T627,T627)&gt;1,AE626,1+MAX(AE626,0)))</f>
        <v>18</v>
      </c>
      <c r="AI627" s="42" t="str">
        <f t="shared" si="153"/>
        <v/>
      </c>
      <c r="AJ627">
        <f>SUM(AG$2:AG627)</f>
        <v>3</v>
      </c>
      <c r="AK627">
        <f>COUNTA(AF$2:AF627)</f>
        <v>11</v>
      </c>
    </row>
    <row r="628" spans="1:37"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54"/>
        <v>10</v>
      </c>
      <c r="Q628" s="33" t="str">
        <f t="shared" si="155"/>
        <v/>
      </c>
      <c r="R628" s="33">
        <f t="shared" si="156"/>
        <v>9</v>
      </c>
      <c r="S628" s="33" t="str">
        <f t="shared" si="157"/>
        <v>113_9</v>
      </c>
      <c r="T628" s="35" t="str">
        <f t="shared" si="158"/>
        <v>113PM</v>
      </c>
      <c r="U628" s="35" t="str">
        <f t="shared" si="159"/>
        <v>113PMEW</v>
      </c>
      <c r="V628" s="301">
        <f t="shared" si="160"/>
        <v>3</v>
      </c>
      <c r="W628" s="293" t="str">
        <f t="shared" si="161"/>
        <v/>
      </c>
      <c r="X628" s="293" t="str">
        <f t="shared" si="162"/>
        <v/>
      </c>
      <c r="Y628" s="293" t="str">
        <f t="shared" si="163"/>
        <v/>
      </c>
      <c r="Z628" s="293" t="str">
        <f t="shared" si="164"/>
        <v/>
      </c>
      <c r="AA628" s="293">
        <f t="shared" si="150"/>
        <v>0</v>
      </c>
      <c r="AB628" s="293">
        <f t="shared" si="151"/>
        <v>1</v>
      </c>
      <c r="AC628" s="293">
        <f t="shared" si="152"/>
        <v>0</v>
      </c>
      <c r="AD628" s="293">
        <f t="shared" si="165"/>
        <v>0</v>
      </c>
      <c r="AE628" s="293">
        <f>IF(ISBLANK(T628),AE627,IF(COUNTIF(T$2:T628,T628)&gt;1,AE627,1+MAX(AE627,0)))</f>
        <v>18</v>
      </c>
      <c r="AI628" s="42" t="str">
        <f t="shared" si="153"/>
        <v/>
      </c>
      <c r="AJ628">
        <f>SUM(AG$2:AG628)</f>
        <v>3</v>
      </c>
      <c r="AK628">
        <f>COUNTA(AF$2:AF628)</f>
        <v>11</v>
      </c>
    </row>
    <row r="629" spans="1:37"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54"/>
        <v>10</v>
      </c>
      <c r="Q629" s="33" t="str">
        <f t="shared" si="155"/>
        <v/>
      </c>
      <c r="R629" s="33">
        <f t="shared" si="156"/>
        <v>9</v>
      </c>
      <c r="S629" s="33" t="str">
        <f t="shared" si="157"/>
        <v>113_9</v>
      </c>
      <c r="T629" s="35" t="str">
        <f t="shared" si="158"/>
        <v>113PM</v>
      </c>
      <c r="U629" s="35" t="str">
        <f t="shared" si="159"/>
        <v>113PMEW</v>
      </c>
      <c r="V629" s="301">
        <f t="shared" si="160"/>
        <v>4</v>
      </c>
      <c r="W629" s="293" t="str">
        <f t="shared" si="161"/>
        <v/>
      </c>
      <c r="X629" s="293" t="str">
        <f t="shared" si="162"/>
        <v/>
      </c>
      <c r="Y629" s="293" t="str">
        <f t="shared" si="163"/>
        <v/>
      </c>
      <c r="Z629" s="293" t="str">
        <f t="shared" si="164"/>
        <v/>
      </c>
      <c r="AA629" s="293">
        <f t="shared" si="150"/>
        <v>0</v>
      </c>
      <c r="AB629" s="293">
        <f t="shared" si="151"/>
        <v>0</v>
      </c>
      <c r="AC629" s="293">
        <f t="shared" si="152"/>
        <v>0</v>
      </c>
      <c r="AD629" s="293">
        <f t="shared" si="165"/>
        <v>0</v>
      </c>
      <c r="AE629" s="293">
        <f>IF(ISBLANK(T629),AE628,IF(COUNTIF(T$2:T629,T629)&gt;1,AE628,1+MAX(AE628,0)))</f>
        <v>18</v>
      </c>
      <c r="AI629" s="42" t="str">
        <f t="shared" si="153"/>
        <v/>
      </c>
      <c r="AJ629">
        <f>SUM(AG$2:AG629)</f>
        <v>3</v>
      </c>
      <c r="AK629">
        <f>COUNTA(AF$2:AF629)</f>
        <v>11</v>
      </c>
    </row>
    <row r="630" spans="1:37" x14ac:dyDescent="0.25">
      <c r="A630">
        <v>113</v>
      </c>
      <c r="B630" t="s">
        <v>66</v>
      </c>
      <c r="C630" t="s">
        <v>715</v>
      </c>
      <c r="D630"/>
      <c r="E630">
        <v>1</v>
      </c>
      <c r="F630">
        <v>2</v>
      </c>
      <c r="G630">
        <v>1</v>
      </c>
      <c r="H630">
        <v>0</v>
      </c>
      <c r="I630">
        <v>0</v>
      </c>
      <c r="J630">
        <v>0</v>
      </c>
      <c r="K630">
        <v>0</v>
      </c>
      <c r="L630">
        <v>0</v>
      </c>
      <c r="M630"/>
      <c r="N630" s="42"/>
      <c r="O630" s="101">
        <f>IF(ISBLANK(C630),O629,IF(COUNTIF(C$2:C630,C630)&gt;1,O629,1+MAX(O629,0)))</f>
        <v>21</v>
      </c>
      <c r="P630" s="45">
        <f t="shared" si="154"/>
        <v>10</v>
      </c>
      <c r="Q630" s="33" t="str">
        <f t="shared" si="155"/>
        <v/>
      </c>
      <c r="R630" s="33">
        <f t="shared" si="156"/>
        <v>10</v>
      </c>
      <c r="S630" s="33" t="str">
        <f t="shared" si="157"/>
        <v>113_10</v>
      </c>
      <c r="T630" s="35" t="str">
        <f t="shared" si="158"/>
        <v>113PM</v>
      </c>
      <c r="U630" s="35" t="str">
        <f t="shared" si="159"/>
        <v>113PMNS</v>
      </c>
      <c r="V630" s="301">
        <f t="shared" si="160"/>
        <v>5</v>
      </c>
      <c r="W630" s="293" t="str">
        <f t="shared" si="161"/>
        <v/>
      </c>
      <c r="X630" s="293" t="str">
        <f t="shared" si="162"/>
        <v/>
      </c>
      <c r="Y630" s="293" t="str">
        <f t="shared" si="163"/>
        <v/>
      </c>
      <c r="Z630" s="293" t="str">
        <f t="shared" si="164"/>
        <v/>
      </c>
      <c r="AA630" s="293">
        <f t="shared" si="150"/>
        <v>0</v>
      </c>
      <c r="AB630" s="293">
        <f t="shared" si="151"/>
        <v>1</v>
      </c>
      <c r="AC630" s="293">
        <f t="shared" si="152"/>
        <v>0</v>
      </c>
      <c r="AD630" s="293">
        <f t="shared" si="165"/>
        <v>0</v>
      </c>
      <c r="AE630" s="293">
        <f>IF(ISBLANK(T630),AE629,IF(COUNTIF(T$2:T630,T630)&gt;1,AE629,1+MAX(AE629,0)))</f>
        <v>18</v>
      </c>
      <c r="AI630" s="42" t="str">
        <f t="shared" si="153"/>
        <v/>
      </c>
      <c r="AJ630">
        <f>SUM(AG$2:AG630)</f>
        <v>3</v>
      </c>
      <c r="AK630">
        <f>COUNTA(AF$2:AF630)</f>
        <v>11</v>
      </c>
    </row>
    <row r="631" spans="1:37" x14ac:dyDescent="0.25">
      <c r="A631">
        <v>113</v>
      </c>
      <c r="B631" t="s">
        <v>66</v>
      </c>
      <c r="C631" t="s">
        <v>715</v>
      </c>
      <c r="D631"/>
      <c r="E631">
        <v>1</v>
      </c>
      <c r="F631">
        <v>2</v>
      </c>
      <c r="G631">
        <v>2</v>
      </c>
      <c r="H631">
        <v>0</v>
      </c>
      <c r="I631">
        <v>0</v>
      </c>
      <c r="J631">
        <v>0</v>
      </c>
      <c r="K631">
        <v>0</v>
      </c>
      <c r="L631">
        <v>0</v>
      </c>
      <c r="M631"/>
      <c r="N631" s="42"/>
      <c r="O631" s="101">
        <f>IF(ISBLANK(C631),O630,IF(COUNTIF(C$2:C631,C631)&gt;1,O630,1+MAX(O630,0)))</f>
        <v>21</v>
      </c>
      <c r="P631" s="45">
        <f t="shared" si="154"/>
        <v>10</v>
      </c>
      <c r="Q631" s="33" t="str">
        <f t="shared" si="155"/>
        <v/>
      </c>
      <c r="R631" s="33">
        <f t="shared" si="156"/>
        <v>10</v>
      </c>
      <c r="S631" s="33" t="str">
        <f t="shared" si="157"/>
        <v>113_10</v>
      </c>
      <c r="T631" s="35" t="str">
        <f t="shared" si="158"/>
        <v>113PM</v>
      </c>
      <c r="U631" s="35" t="str">
        <f t="shared" si="159"/>
        <v>113PMNS</v>
      </c>
      <c r="V631" s="301">
        <f t="shared" si="160"/>
        <v>6</v>
      </c>
      <c r="W631" s="293" t="str">
        <f t="shared" si="161"/>
        <v/>
      </c>
      <c r="X631" s="293" t="str">
        <f t="shared" si="162"/>
        <v/>
      </c>
      <c r="Y631" s="293" t="str">
        <f t="shared" si="163"/>
        <v/>
      </c>
      <c r="Z631" s="293" t="str">
        <f t="shared" si="164"/>
        <v/>
      </c>
      <c r="AA631" s="293">
        <f t="shared" si="150"/>
        <v>0</v>
      </c>
      <c r="AB631" s="293">
        <f t="shared" si="151"/>
        <v>0</v>
      </c>
      <c r="AC631" s="293">
        <f t="shared" si="152"/>
        <v>0</v>
      </c>
      <c r="AD631" s="293">
        <f t="shared" si="165"/>
        <v>0</v>
      </c>
      <c r="AE631" s="293">
        <f>IF(ISBLANK(T631),AE630,IF(COUNTIF(T$2:T631,T631)&gt;1,AE630,1+MAX(AE630,0)))</f>
        <v>18</v>
      </c>
      <c r="AI631" s="42" t="str">
        <f t="shared" si="153"/>
        <v/>
      </c>
      <c r="AJ631">
        <f>SUM(AG$2:AG631)</f>
        <v>3</v>
      </c>
      <c r="AK631">
        <f>COUNTA(AF$2:AF631)</f>
        <v>11</v>
      </c>
    </row>
    <row r="632" spans="1:37"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54"/>
        <v>10</v>
      </c>
      <c r="Q632" s="33" t="str">
        <f t="shared" si="155"/>
        <v/>
      </c>
      <c r="R632" s="33">
        <f t="shared" si="156"/>
        <v>10</v>
      </c>
      <c r="S632" s="33" t="str">
        <f t="shared" si="157"/>
        <v>113_10</v>
      </c>
      <c r="T632" s="35" t="str">
        <f t="shared" si="158"/>
        <v>113PM</v>
      </c>
      <c r="U632" s="35" t="str">
        <f t="shared" si="159"/>
        <v>113PMEW</v>
      </c>
      <c r="V632" s="301">
        <f t="shared" si="160"/>
        <v>7</v>
      </c>
      <c r="W632" s="293" t="str">
        <f t="shared" si="161"/>
        <v/>
      </c>
      <c r="X632" s="293" t="str">
        <f t="shared" si="162"/>
        <v/>
      </c>
      <c r="Y632" s="293" t="str">
        <f t="shared" si="163"/>
        <v/>
      </c>
      <c r="Z632" s="293" t="str">
        <f t="shared" si="164"/>
        <v/>
      </c>
      <c r="AA632" s="293">
        <f t="shared" si="150"/>
        <v>0</v>
      </c>
      <c r="AB632" s="293">
        <f t="shared" si="151"/>
        <v>1</v>
      </c>
      <c r="AC632" s="293">
        <f t="shared" si="152"/>
        <v>0</v>
      </c>
      <c r="AD632" s="293">
        <f t="shared" si="165"/>
        <v>0</v>
      </c>
      <c r="AE632" s="293">
        <f>IF(ISBLANK(T632),AE631,IF(COUNTIF(T$2:T632,T632)&gt;1,AE631,1+MAX(AE631,0)))</f>
        <v>18</v>
      </c>
      <c r="AI632" s="42" t="str">
        <f t="shared" si="153"/>
        <v/>
      </c>
      <c r="AJ632">
        <f>SUM(AG$2:AG632)</f>
        <v>3</v>
      </c>
      <c r="AK632">
        <f>COUNTA(AF$2:AF632)</f>
        <v>11</v>
      </c>
    </row>
    <row r="633" spans="1:37"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54"/>
        <v>10</v>
      </c>
      <c r="Q633" s="33" t="str">
        <f t="shared" si="155"/>
        <v/>
      </c>
      <c r="R633" s="33">
        <f t="shared" si="156"/>
        <v>10</v>
      </c>
      <c r="S633" s="33" t="str">
        <f t="shared" si="157"/>
        <v>113_10</v>
      </c>
      <c r="T633" s="35" t="str">
        <f t="shared" si="158"/>
        <v>113PM</v>
      </c>
      <c r="U633" s="35" t="str">
        <f t="shared" si="159"/>
        <v>113PMEW</v>
      </c>
      <c r="V633" s="301">
        <f t="shared" si="160"/>
        <v>8</v>
      </c>
      <c r="W633" s="293" t="str">
        <f t="shared" si="161"/>
        <v/>
      </c>
      <c r="X633" s="293" t="str">
        <f t="shared" si="162"/>
        <v/>
      </c>
      <c r="Y633" s="293" t="str">
        <f t="shared" si="163"/>
        <v/>
      </c>
      <c r="Z633" s="293" t="str">
        <f t="shared" si="164"/>
        <v/>
      </c>
      <c r="AA633" s="293">
        <f t="shared" si="150"/>
        <v>0</v>
      </c>
      <c r="AB633" s="293">
        <f t="shared" si="151"/>
        <v>0</v>
      </c>
      <c r="AC633" s="293">
        <f t="shared" si="152"/>
        <v>0</v>
      </c>
      <c r="AD633" s="293">
        <f t="shared" si="165"/>
        <v>0</v>
      </c>
      <c r="AE633" s="293">
        <f>IF(ISBLANK(T633),AE632,IF(COUNTIF(T$2:T633,T633)&gt;1,AE632,1+MAX(AE632,0)))</f>
        <v>18</v>
      </c>
      <c r="AI633" s="42" t="str">
        <f t="shared" si="153"/>
        <v/>
      </c>
      <c r="AJ633">
        <f>SUM(AG$2:AG633)</f>
        <v>3</v>
      </c>
      <c r="AK633">
        <f>COUNTA(AF$2:AF633)</f>
        <v>11</v>
      </c>
    </row>
    <row r="634" spans="1:37" x14ac:dyDescent="0.25">
      <c r="A634">
        <v>113</v>
      </c>
      <c r="B634" t="s">
        <v>66</v>
      </c>
      <c r="C634" t="s">
        <v>715</v>
      </c>
      <c r="D634"/>
      <c r="E634">
        <v>1</v>
      </c>
      <c r="F634">
        <v>3</v>
      </c>
      <c r="G634">
        <v>1</v>
      </c>
      <c r="H634">
        <v>0</v>
      </c>
      <c r="I634">
        <v>0</v>
      </c>
      <c r="J634">
        <v>0</v>
      </c>
      <c r="K634">
        <v>0</v>
      </c>
      <c r="L634">
        <v>0</v>
      </c>
      <c r="M634"/>
      <c r="N634" s="42"/>
      <c r="O634" s="101">
        <f>IF(ISBLANK(C634),O633,IF(COUNTIF(C$2:C634,C634)&gt;1,O633,1+MAX(O633,0)))</f>
        <v>21</v>
      </c>
      <c r="P634" s="45">
        <f t="shared" si="154"/>
        <v>10</v>
      </c>
      <c r="Q634" s="33" t="str">
        <f t="shared" si="155"/>
        <v/>
      </c>
      <c r="R634" s="33">
        <f t="shared" si="156"/>
        <v>11</v>
      </c>
      <c r="S634" s="33" t="str">
        <f t="shared" si="157"/>
        <v>113_11</v>
      </c>
      <c r="T634" s="35" t="str">
        <f t="shared" si="158"/>
        <v>113PM</v>
      </c>
      <c r="U634" s="35" t="str">
        <f t="shared" si="159"/>
        <v>113PMNS</v>
      </c>
      <c r="V634" s="301">
        <f t="shared" si="160"/>
        <v>9</v>
      </c>
      <c r="W634" s="293" t="str">
        <f t="shared" si="161"/>
        <v/>
      </c>
      <c r="X634" s="293" t="str">
        <f t="shared" si="162"/>
        <v/>
      </c>
      <c r="Y634" s="293" t="str">
        <f t="shared" si="163"/>
        <v/>
      </c>
      <c r="Z634" s="293" t="str">
        <f t="shared" si="164"/>
        <v/>
      </c>
      <c r="AA634" s="293">
        <f t="shared" si="150"/>
        <v>0</v>
      </c>
      <c r="AB634" s="293">
        <f t="shared" si="151"/>
        <v>1</v>
      </c>
      <c r="AC634" s="293">
        <f t="shared" si="152"/>
        <v>0</v>
      </c>
      <c r="AD634" s="293">
        <f t="shared" si="165"/>
        <v>0</v>
      </c>
      <c r="AE634" s="293">
        <f>IF(ISBLANK(T634),AE633,IF(COUNTIF(T$2:T634,T634)&gt;1,AE633,1+MAX(AE633,0)))</f>
        <v>18</v>
      </c>
      <c r="AI634" s="42" t="str">
        <f t="shared" si="153"/>
        <v/>
      </c>
      <c r="AJ634">
        <f>SUM(AG$2:AG634)</f>
        <v>3</v>
      </c>
      <c r="AK634">
        <f>COUNTA(AF$2:AF634)</f>
        <v>11</v>
      </c>
    </row>
    <row r="635" spans="1:37" x14ac:dyDescent="0.25">
      <c r="A635">
        <v>113</v>
      </c>
      <c r="B635" t="s">
        <v>66</v>
      </c>
      <c r="C635" t="s">
        <v>715</v>
      </c>
      <c r="D635"/>
      <c r="E635">
        <v>1</v>
      </c>
      <c r="F635">
        <v>3</v>
      </c>
      <c r="G635">
        <v>2</v>
      </c>
      <c r="H635">
        <v>0</v>
      </c>
      <c r="I635">
        <v>0</v>
      </c>
      <c r="J635">
        <v>0</v>
      </c>
      <c r="K635">
        <v>0</v>
      </c>
      <c r="L635">
        <v>0</v>
      </c>
      <c r="M635"/>
      <c r="N635" s="42"/>
      <c r="O635" s="101">
        <f>IF(ISBLANK(C635),O634,IF(COUNTIF(C$2:C635,C635)&gt;1,O634,1+MAX(O634,0)))</f>
        <v>21</v>
      </c>
      <c r="P635" s="45">
        <f t="shared" si="154"/>
        <v>10</v>
      </c>
      <c r="Q635" s="33" t="str">
        <f t="shared" si="155"/>
        <v/>
      </c>
      <c r="R635" s="33">
        <f t="shared" si="156"/>
        <v>11</v>
      </c>
      <c r="S635" s="33" t="str">
        <f t="shared" si="157"/>
        <v>113_11</v>
      </c>
      <c r="T635" s="35" t="str">
        <f t="shared" si="158"/>
        <v>113PM</v>
      </c>
      <c r="U635" s="35" t="str">
        <f t="shared" si="159"/>
        <v>113PMNS</v>
      </c>
      <c r="V635" s="301">
        <f t="shared" si="160"/>
        <v>10</v>
      </c>
      <c r="W635" s="293" t="str">
        <f t="shared" si="161"/>
        <v/>
      </c>
      <c r="X635" s="293" t="str">
        <f t="shared" si="162"/>
        <v/>
      </c>
      <c r="Y635" s="293" t="str">
        <f t="shared" si="163"/>
        <v/>
      </c>
      <c r="Z635" s="293" t="str">
        <f t="shared" si="164"/>
        <v/>
      </c>
      <c r="AA635" s="293">
        <f t="shared" si="150"/>
        <v>0</v>
      </c>
      <c r="AB635" s="293">
        <f t="shared" si="151"/>
        <v>0</v>
      </c>
      <c r="AC635" s="293">
        <f t="shared" si="152"/>
        <v>0</v>
      </c>
      <c r="AD635" s="293">
        <f t="shared" si="165"/>
        <v>0</v>
      </c>
      <c r="AE635" s="293">
        <f>IF(ISBLANK(T635),AE634,IF(COUNTIF(T$2:T635,T635)&gt;1,AE634,1+MAX(AE634,0)))</f>
        <v>18</v>
      </c>
      <c r="AI635" s="42" t="str">
        <f t="shared" si="153"/>
        <v/>
      </c>
      <c r="AJ635">
        <f>SUM(AG$2:AG635)</f>
        <v>3</v>
      </c>
      <c r="AK635">
        <f>COUNTA(AF$2:AF635)</f>
        <v>11</v>
      </c>
    </row>
    <row r="636" spans="1:37"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54"/>
        <v>10</v>
      </c>
      <c r="Q636" s="33" t="str">
        <f t="shared" si="155"/>
        <v/>
      </c>
      <c r="R636" s="33">
        <f t="shared" si="156"/>
        <v>11</v>
      </c>
      <c r="S636" s="33" t="str">
        <f t="shared" si="157"/>
        <v>113_11</v>
      </c>
      <c r="T636" s="35" t="str">
        <f t="shared" si="158"/>
        <v>113PM</v>
      </c>
      <c r="U636" s="35" t="str">
        <f t="shared" si="159"/>
        <v>113PMEW</v>
      </c>
      <c r="V636" s="301">
        <f t="shared" si="160"/>
        <v>11</v>
      </c>
      <c r="W636" s="293" t="str">
        <f t="shared" si="161"/>
        <v/>
      </c>
      <c r="X636" s="293" t="str">
        <f t="shared" si="162"/>
        <v/>
      </c>
      <c r="Y636" s="293" t="str">
        <f t="shared" si="163"/>
        <v/>
      </c>
      <c r="Z636" s="293" t="str">
        <f t="shared" si="164"/>
        <v/>
      </c>
      <c r="AA636" s="293">
        <f t="shared" si="150"/>
        <v>0</v>
      </c>
      <c r="AB636" s="293">
        <f t="shared" si="151"/>
        <v>1</v>
      </c>
      <c r="AC636" s="293">
        <f t="shared" si="152"/>
        <v>0</v>
      </c>
      <c r="AD636" s="293">
        <f t="shared" si="165"/>
        <v>0</v>
      </c>
      <c r="AE636" s="293">
        <f>IF(ISBLANK(T636),AE635,IF(COUNTIF(T$2:T636,T636)&gt;1,AE635,1+MAX(AE635,0)))</f>
        <v>18</v>
      </c>
      <c r="AI636" s="42" t="str">
        <f t="shared" si="153"/>
        <v/>
      </c>
      <c r="AJ636">
        <f>SUM(AG$2:AG636)</f>
        <v>3</v>
      </c>
      <c r="AK636">
        <f>COUNTA(AF$2:AF636)</f>
        <v>11</v>
      </c>
    </row>
    <row r="637" spans="1:37"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54"/>
        <v>10</v>
      </c>
      <c r="Q637" s="33" t="str">
        <f t="shared" si="155"/>
        <v/>
      </c>
      <c r="R637" s="33">
        <f t="shared" si="156"/>
        <v>11</v>
      </c>
      <c r="S637" s="33" t="str">
        <f t="shared" si="157"/>
        <v>113_11</v>
      </c>
      <c r="T637" s="35" t="str">
        <f t="shared" si="158"/>
        <v>113PM</v>
      </c>
      <c r="U637" s="35" t="str">
        <f t="shared" si="159"/>
        <v>113PMEW</v>
      </c>
      <c r="V637" s="301">
        <f t="shared" si="160"/>
        <v>12</v>
      </c>
      <c r="W637" s="293" t="str">
        <f t="shared" si="161"/>
        <v/>
      </c>
      <c r="X637" s="293" t="str">
        <f t="shared" si="162"/>
        <v/>
      </c>
      <c r="Y637" s="293" t="str">
        <f t="shared" si="163"/>
        <v/>
      </c>
      <c r="Z637" s="293" t="str">
        <f t="shared" si="164"/>
        <v/>
      </c>
      <c r="AA637" s="293">
        <f t="shared" si="150"/>
        <v>0</v>
      </c>
      <c r="AB637" s="293">
        <f t="shared" si="151"/>
        <v>0</v>
      </c>
      <c r="AC637" s="293">
        <f t="shared" si="152"/>
        <v>0</v>
      </c>
      <c r="AD637" s="293">
        <f t="shared" si="165"/>
        <v>0</v>
      </c>
      <c r="AE637" s="293">
        <f>IF(ISBLANK(T637),AE636,IF(COUNTIF(T$2:T637,T637)&gt;1,AE636,1+MAX(AE636,0)))</f>
        <v>18</v>
      </c>
      <c r="AI637" s="42" t="str">
        <f t="shared" si="153"/>
        <v/>
      </c>
      <c r="AJ637">
        <f>SUM(AG$2:AG637)</f>
        <v>3</v>
      </c>
      <c r="AK637">
        <f>COUNTA(AF$2:AF637)</f>
        <v>11</v>
      </c>
    </row>
    <row r="638" spans="1:37" x14ac:dyDescent="0.25">
      <c r="A638">
        <v>113</v>
      </c>
      <c r="B638" t="s">
        <v>66</v>
      </c>
      <c r="C638" t="s">
        <v>715</v>
      </c>
      <c r="D638"/>
      <c r="E638">
        <v>1</v>
      </c>
      <c r="F638">
        <v>4</v>
      </c>
      <c r="G638">
        <v>1</v>
      </c>
      <c r="H638">
        <v>0</v>
      </c>
      <c r="I638">
        <v>0</v>
      </c>
      <c r="J638">
        <v>0</v>
      </c>
      <c r="K638">
        <v>0</v>
      </c>
      <c r="L638">
        <v>0</v>
      </c>
      <c r="M638"/>
      <c r="N638" s="42"/>
      <c r="O638" s="101">
        <f>IF(ISBLANK(C638),O637,IF(COUNTIF(C$2:C638,C638)&gt;1,O637,1+MAX(O637,0)))</f>
        <v>21</v>
      </c>
      <c r="P638" s="45">
        <f t="shared" si="154"/>
        <v>10</v>
      </c>
      <c r="Q638" s="33" t="str">
        <f t="shared" si="155"/>
        <v/>
      </c>
      <c r="R638" s="33">
        <f t="shared" si="156"/>
        <v>12</v>
      </c>
      <c r="S638" s="33" t="str">
        <f t="shared" si="157"/>
        <v>113_12</v>
      </c>
      <c r="T638" s="35" t="str">
        <f t="shared" si="158"/>
        <v>113PM</v>
      </c>
      <c r="U638" s="35" t="str">
        <f t="shared" si="159"/>
        <v>113PMNS</v>
      </c>
      <c r="V638" s="301">
        <f t="shared" si="160"/>
        <v>13</v>
      </c>
      <c r="W638" s="293" t="str">
        <f t="shared" si="161"/>
        <v/>
      </c>
      <c r="X638" s="293" t="str">
        <f t="shared" si="162"/>
        <v/>
      </c>
      <c r="Y638" s="293" t="str">
        <f t="shared" si="163"/>
        <v/>
      </c>
      <c r="Z638" s="293" t="str">
        <f t="shared" si="164"/>
        <v/>
      </c>
      <c r="AA638" s="293">
        <f t="shared" si="150"/>
        <v>0</v>
      </c>
      <c r="AB638" s="293">
        <f t="shared" si="151"/>
        <v>1</v>
      </c>
      <c r="AC638" s="293">
        <f t="shared" si="152"/>
        <v>0</v>
      </c>
      <c r="AD638" s="293">
        <f t="shared" si="165"/>
        <v>0</v>
      </c>
      <c r="AE638" s="293">
        <f>IF(ISBLANK(T638),AE637,IF(COUNTIF(T$2:T638,T638)&gt;1,AE637,1+MAX(AE637,0)))</f>
        <v>18</v>
      </c>
      <c r="AI638" s="42" t="str">
        <f t="shared" si="153"/>
        <v/>
      </c>
      <c r="AJ638">
        <f>SUM(AG$2:AG638)</f>
        <v>3</v>
      </c>
      <c r="AK638">
        <f>COUNTA(AF$2:AF638)</f>
        <v>11</v>
      </c>
    </row>
    <row r="639" spans="1:37" x14ac:dyDescent="0.25">
      <c r="A639">
        <v>113</v>
      </c>
      <c r="B639" t="s">
        <v>66</v>
      </c>
      <c r="C639" t="s">
        <v>715</v>
      </c>
      <c r="D639"/>
      <c r="E639">
        <v>1</v>
      </c>
      <c r="F639">
        <v>4</v>
      </c>
      <c r="G639">
        <v>2</v>
      </c>
      <c r="H639">
        <v>0</v>
      </c>
      <c r="I639">
        <v>0</v>
      </c>
      <c r="J639">
        <v>0</v>
      </c>
      <c r="K639">
        <v>0</v>
      </c>
      <c r="L639">
        <v>0</v>
      </c>
      <c r="M639"/>
      <c r="N639" s="42"/>
      <c r="O639" s="101">
        <f>IF(ISBLANK(C639),O638,IF(COUNTIF(C$2:C639,C639)&gt;1,O638,1+MAX(O638,0)))</f>
        <v>21</v>
      </c>
      <c r="P639" s="45">
        <f t="shared" si="154"/>
        <v>10</v>
      </c>
      <c r="Q639" s="33" t="str">
        <f t="shared" si="155"/>
        <v/>
      </c>
      <c r="R639" s="33">
        <f t="shared" si="156"/>
        <v>12</v>
      </c>
      <c r="S639" s="33" t="str">
        <f t="shared" si="157"/>
        <v>113_12</v>
      </c>
      <c r="T639" s="35" t="str">
        <f t="shared" si="158"/>
        <v>113PM</v>
      </c>
      <c r="U639" s="35" t="str">
        <f t="shared" si="159"/>
        <v>113PMNS</v>
      </c>
      <c r="V639" s="301">
        <f t="shared" si="160"/>
        <v>14</v>
      </c>
      <c r="W639" s="293" t="str">
        <f t="shared" si="161"/>
        <v/>
      </c>
      <c r="X639" s="293" t="str">
        <f t="shared" si="162"/>
        <v/>
      </c>
      <c r="Y639" s="293" t="str">
        <f t="shared" si="163"/>
        <v/>
      </c>
      <c r="Z639" s="293" t="str">
        <f t="shared" si="164"/>
        <v/>
      </c>
      <c r="AA639" s="293">
        <f t="shared" si="150"/>
        <v>0</v>
      </c>
      <c r="AB639" s="293">
        <f t="shared" si="151"/>
        <v>0</v>
      </c>
      <c r="AC639" s="293">
        <f t="shared" si="152"/>
        <v>0</v>
      </c>
      <c r="AD639" s="293">
        <f t="shared" si="165"/>
        <v>0</v>
      </c>
      <c r="AE639" s="293">
        <f>IF(ISBLANK(T639),AE638,IF(COUNTIF(T$2:T639,T639)&gt;1,AE638,1+MAX(AE638,0)))</f>
        <v>18</v>
      </c>
      <c r="AI639" s="42" t="str">
        <f t="shared" si="153"/>
        <v/>
      </c>
      <c r="AJ639">
        <f>SUM(AG$2:AG639)</f>
        <v>3</v>
      </c>
      <c r="AK639">
        <f>COUNTA(AF$2:AF639)</f>
        <v>11</v>
      </c>
    </row>
    <row r="640" spans="1:37"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54"/>
        <v>10</v>
      </c>
      <c r="Q640" s="33" t="str">
        <f t="shared" si="155"/>
        <v/>
      </c>
      <c r="R640" s="33">
        <f t="shared" si="156"/>
        <v>12</v>
      </c>
      <c r="S640" s="33" t="str">
        <f t="shared" si="157"/>
        <v>113_12</v>
      </c>
      <c r="T640" s="35" t="str">
        <f t="shared" si="158"/>
        <v>113PM</v>
      </c>
      <c r="U640" s="35" t="str">
        <f t="shared" si="159"/>
        <v>113PMEW</v>
      </c>
      <c r="V640" s="301">
        <f t="shared" si="160"/>
        <v>15</v>
      </c>
      <c r="W640" s="293" t="str">
        <f t="shared" si="161"/>
        <v/>
      </c>
      <c r="X640" s="293" t="str">
        <f t="shared" si="162"/>
        <v/>
      </c>
      <c r="Y640" s="293" t="str">
        <f t="shared" si="163"/>
        <v/>
      </c>
      <c r="Z640" s="293" t="str">
        <f t="shared" si="164"/>
        <v/>
      </c>
      <c r="AA640" s="293">
        <f t="shared" si="150"/>
        <v>0</v>
      </c>
      <c r="AB640" s="293">
        <f t="shared" si="151"/>
        <v>1</v>
      </c>
      <c r="AC640" s="293">
        <f t="shared" si="152"/>
        <v>0</v>
      </c>
      <c r="AD640" s="293">
        <f t="shared" si="165"/>
        <v>0</v>
      </c>
      <c r="AE640" s="293">
        <f>IF(ISBLANK(T640),AE639,IF(COUNTIF(T$2:T640,T640)&gt;1,AE639,1+MAX(AE639,0)))</f>
        <v>18</v>
      </c>
      <c r="AI640" s="42" t="str">
        <f t="shared" si="153"/>
        <v/>
      </c>
      <c r="AJ640">
        <f>SUM(AG$2:AG640)</f>
        <v>3</v>
      </c>
      <c r="AK640">
        <f>COUNTA(AF$2:AF640)</f>
        <v>11</v>
      </c>
    </row>
    <row r="641" spans="1:37"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54"/>
        <v>10</v>
      </c>
      <c r="Q641" s="33" t="str">
        <f t="shared" si="155"/>
        <v/>
      </c>
      <c r="R641" s="33">
        <f t="shared" si="156"/>
        <v>12</v>
      </c>
      <c r="S641" s="33" t="str">
        <f t="shared" si="157"/>
        <v>113_12</v>
      </c>
      <c r="T641" s="35" t="str">
        <f t="shared" si="158"/>
        <v>113PM</v>
      </c>
      <c r="U641" s="35" t="str">
        <f t="shared" si="159"/>
        <v>113PMEW</v>
      </c>
      <c r="V641" s="301">
        <f t="shared" si="160"/>
        <v>16</v>
      </c>
      <c r="W641" s="293" t="str">
        <f t="shared" si="161"/>
        <v/>
      </c>
      <c r="X641" s="293" t="str">
        <f t="shared" si="162"/>
        <v/>
      </c>
      <c r="Y641" s="293" t="str">
        <f t="shared" si="163"/>
        <v/>
      </c>
      <c r="Z641" s="293" t="str">
        <f t="shared" si="164"/>
        <v/>
      </c>
      <c r="AA641" s="293">
        <f t="shared" si="150"/>
        <v>0</v>
      </c>
      <c r="AB641" s="293">
        <f t="shared" si="151"/>
        <v>0</v>
      </c>
      <c r="AC641" s="293">
        <f t="shared" si="152"/>
        <v>0</v>
      </c>
      <c r="AD641" s="293">
        <f t="shared" si="165"/>
        <v>0</v>
      </c>
      <c r="AE641" s="293">
        <f>IF(ISBLANK(T641),AE640,IF(COUNTIF(T$2:T641,T641)&gt;1,AE640,1+MAX(AE640,0)))</f>
        <v>18</v>
      </c>
      <c r="AI641" s="42" t="str">
        <f t="shared" si="153"/>
        <v/>
      </c>
      <c r="AJ641">
        <f>SUM(AG$2:AG641)</f>
        <v>3</v>
      </c>
      <c r="AK641">
        <f>COUNTA(AF$2:AF641)</f>
        <v>11</v>
      </c>
    </row>
    <row r="642" spans="1:37"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54"/>
        <v>11</v>
      </c>
      <c r="Q642" s="33">
        <f t="shared" si="155"/>
        <v>11</v>
      </c>
      <c r="R642" s="33">
        <f t="shared" si="156"/>
        <v>1</v>
      </c>
      <c r="S642" s="33" t="str">
        <f t="shared" si="157"/>
        <v>114_1</v>
      </c>
      <c r="T642" s="35" t="str">
        <f t="shared" si="158"/>
        <v>114AM</v>
      </c>
      <c r="U642" s="35" t="str">
        <f t="shared" si="159"/>
        <v>114AMNS</v>
      </c>
      <c r="V642" s="301">
        <f t="shared" si="160"/>
        <v>1</v>
      </c>
      <c r="W642" s="293" t="str">
        <f t="shared" si="161"/>
        <v/>
      </c>
      <c r="X642" s="293" t="str">
        <f t="shared" si="162"/>
        <v/>
      </c>
      <c r="Y642" s="293" t="str">
        <f t="shared" si="163"/>
        <v/>
      </c>
      <c r="Z642" s="293" t="str">
        <f t="shared" si="164"/>
        <v/>
      </c>
      <c r="AA642" s="293">
        <f t="shared" ref="AA642:AA705" si="166">IF(AND(ISNUMBER($G642),$B642="AM"),INDEX(Cordon,MATCH($A642,loc_ID,0),$G642),0)</f>
        <v>0</v>
      </c>
      <c r="AB642" s="293">
        <f t="shared" ref="AB642:AB705" si="167">IF(AND(ISNUMBER($G642),$B642="PM"),INDEX(Cordon,MATCH($A642,loc_ID,0),VLOOKUP($G642,dir_correction,2,FALSE)),0)</f>
        <v>0</v>
      </c>
      <c r="AC642" s="293">
        <f t="shared" ref="AC642:AC705" si="168">IF(AND(ISNUMBER($G642),$B642="AM"),INDEX(Lane,MATCH($A642,loc_ID,0),$G642),0)</f>
        <v>3</v>
      </c>
      <c r="AD642" s="293">
        <f t="shared" si="165"/>
        <v>1</v>
      </c>
      <c r="AE642" s="293">
        <f>IF(ISBLANK(T642),AE641,IF(COUNTIF(T$2:T642,T642)&gt;1,AE641,1+MAX(AE641,0)))</f>
        <v>19</v>
      </c>
      <c r="AI642" s="42" t="str">
        <f t="shared" ref="AI642:AI705" si="169">IF(SUM(W642:Z642)&gt;0,1,"")</f>
        <v/>
      </c>
      <c r="AJ642">
        <f>SUM(AG$2:AG642)</f>
        <v>3</v>
      </c>
      <c r="AK642">
        <f>COUNTA(AF$2:AF642)</f>
        <v>11</v>
      </c>
    </row>
    <row r="643" spans="1:37"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170">IF(A643=A642,P642,IF(ISNUMBER(P642),P642+1,1))</f>
        <v>11</v>
      </c>
      <c r="Q643" s="33" t="str">
        <f t="shared" ref="Q643:Q706" si="171">IF(OR(P643=P642,LEN(A643)&lt;1),"",P643)</f>
        <v/>
      </c>
      <c r="R643" s="33">
        <f t="shared" ref="R643:R706" si="172">IF(ISNUMBER(F643),F643+4*(E643-1)+8*IF(B643="PM",1,0),"")</f>
        <v>1</v>
      </c>
      <c r="S643" s="33" t="str">
        <f t="shared" ref="S643:S706" si="173">IF(ISNUMBER(R643),A643&amp;"_"&amp;R643,"")</f>
        <v>114_1</v>
      </c>
      <c r="T643" s="35" t="str">
        <f t="shared" ref="T643:T706" si="174">A643&amp;B643</f>
        <v>114AM</v>
      </c>
      <c r="U643" s="35" t="str">
        <f t="shared" ref="U643:U706" si="175">IF(OR(G643=1,G643=2),T643&amp;"NS",IF(OR(G643=3,G643=4),T643&amp;"EW",""))</f>
        <v>114AMNS</v>
      </c>
      <c r="V643" s="301">
        <f t="shared" ref="V643:V706" si="176">G643+4*(F643-1)+16*(E643-1)</f>
        <v>2</v>
      </c>
      <c r="W643" s="293" t="str">
        <f t="shared" ref="W643:W706" si="177">IF(I643&gt;$H643,1,"")</f>
        <v/>
      </c>
      <c r="X643" s="293" t="str">
        <f t="shared" ref="X643:X706" si="178">IF(J643&gt;$H643,1,"")</f>
        <v/>
      </c>
      <c r="Y643" s="293" t="str">
        <f t="shared" ref="Y643:Y706" si="179">IF(K643&gt;$H643,1,"")</f>
        <v/>
      </c>
      <c r="Z643" s="293" t="str">
        <f t="shared" ref="Z643:Z706" si="180">IF(L643&gt;$H643,1,"")</f>
        <v/>
      </c>
      <c r="AA643" s="293">
        <f t="shared" si="166"/>
        <v>0</v>
      </c>
      <c r="AB643" s="293">
        <f t="shared" si="167"/>
        <v>0</v>
      </c>
      <c r="AC643" s="293">
        <f t="shared" si="168"/>
        <v>3</v>
      </c>
      <c r="AD643" s="293">
        <f t="shared" ref="AD643:AD706" si="181">IF(AND(AC643&gt;0,ISNUMBER(AC643)),1,0)</f>
        <v>1</v>
      </c>
      <c r="AE643" s="293">
        <f>IF(ISBLANK(T643),AE642,IF(COUNTIF(T$2:T643,T643)&gt;1,AE642,1+MAX(AE642,0)))</f>
        <v>19</v>
      </c>
      <c r="AI643" s="42" t="str">
        <f t="shared" si="169"/>
        <v/>
      </c>
      <c r="AJ643">
        <f>SUM(AG$2:AG643)</f>
        <v>3</v>
      </c>
      <c r="AK643">
        <f>COUNTA(AF$2:AF643)</f>
        <v>11</v>
      </c>
    </row>
    <row r="644" spans="1:37"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170"/>
        <v>11</v>
      </c>
      <c r="Q644" s="33" t="str">
        <f t="shared" si="171"/>
        <v/>
      </c>
      <c r="R644" s="33">
        <f t="shared" si="172"/>
        <v>1</v>
      </c>
      <c r="S644" s="33" t="str">
        <f t="shared" si="173"/>
        <v>114_1</v>
      </c>
      <c r="T644" s="35" t="str">
        <f t="shared" si="174"/>
        <v>114AM</v>
      </c>
      <c r="U644" s="35" t="str">
        <f t="shared" si="175"/>
        <v>114AMEW</v>
      </c>
      <c r="V644" s="301">
        <f t="shared" si="176"/>
        <v>3</v>
      </c>
      <c r="W644" s="293" t="str">
        <f t="shared" si="177"/>
        <v/>
      </c>
      <c r="X644" s="293" t="str">
        <f t="shared" si="178"/>
        <v/>
      </c>
      <c r="Y644" s="293" t="str">
        <f t="shared" si="179"/>
        <v/>
      </c>
      <c r="Z644" s="293" t="str">
        <f t="shared" si="180"/>
        <v/>
      </c>
      <c r="AA644" s="293">
        <f t="shared" si="166"/>
        <v>0</v>
      </c>
      <c r="AB644" s="293">
        <f t="shared" si="167"/>
        <v>0</v>
      </c>
      <c r="AC644" s="293">
        <f t="shared" si="168"/>
        <v>3</v>
      </c>
      <c r="AD644" s="293">
        <f t="shared" si="181"/>
        <v>1</v>
      </c>
      <c r="AE644" s="293">
        <f>IF(ISBLANK(T644),AE643,IF(COUNTIF(T$2:T644,T644)&gt;1,AE643,1+MAX(AE643,0)))</f>
        <v>19</v>
      </c>
      <c r="AI644" s="42" t="str">
        <f t="shared" si="169"/>
        <v/>
      </c>
      <c r="AJ644">
        <f>SUM(AG$2:AG644)</f>
        <v>3</v>
      </c>
      <c r="AK644">
        <f>COUNTA(AF$2:AF644)</f>
        <v>11</v>
      </c>
    </row>
    <row r="645" spans="1:37"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170"/>
        <v>11</v>
      </c>
      <c r="Q645" s="33" t="str">
        <f t="shared" si="171"/>
        <v/>
      </c>
      <c r="R645" s="33">
        <f t="shared" si="172"/>
        <v>1</v>
      </c>
      <c r="S645" s="33" t="str">
        <f t="shared" si="173"/>
        <v>114_1</v>
      </c>
      <c r="T645" s="35" t="str">
        <f t="shared" si="174"/>
        <v>114AM</v>
      </c>
      <c r="U645" s="35" t="str">
        <f t="shared" si="175"/>
        <v>114AMEW</v>
      </c>
      <c r="V645" s="301">
        <f t="shared" si="176"/>
        <v>4</v>
      </c>
      <c r="W645" s="293" t="str">
        <f t="shared" si="177"/>
        <v/>
      </c>
      <c r="X645" s="293" t="str">
        <f t="shared" si="178"/>
        <v/>
      </c>
      <c r="Y645" s="293" t="str">
        <f t="shared" si="179"/>
        <v/>
      </c>
      <c r="Z645" s="293" t="str">
        <f t="shared" si="180"/>
        <v/>
      </c>
      <c r="AA645" s="293">
        <f t="shared" si="166"/>
        <v>0</v>
      </c>
      <c r="AB645" s="293">
        <f t="shared" si="167"/>
        <v>0</v>
      </c>
      <c r="AC645" s="293">
        <f t="shared" si="168"/>
        <v>3</v>
      </c>
      <c r="AD645" s="293">
        <f t="shared" si="181"/>
        <v>1</v>
      </c>
      <c r="AE645" s="293">
        <f>IF(ISBLANK(T645),AE644,IF(COUNTIF(T$2:T645,T645)&gt;1,AE644,1+MAX(AE644,0)))</f>
        <v>19</v>
      </c>
      <c r="AI645" s="42" t="str">
        <f t="shared" si="169"/>
        <v/>
      </c>
      <c r="AJ645">
        <f>SUM(AG$2:AG645)</f>
        <v>3</v>
      </c>
      <c r="AK645">
        <f>COUNTA(AF$2:AF645)</f>
        <v>11</v>
      </c>
    </row>
    <row r="646" spans="1:37"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170"/>
        <v>11</v>
      </c>
      <c r="Q646" s="33" t="str">
        <f t="shared" si="171"/>
        <v/>
      </c>
      <c r="R646" s="33">
        <f t="shared" si="172"/>
        <v>2</v>
      </c>
      <c r="S646" s="33" t="str">
        <f t="shared" si="173"/>
        <v>114_2</v>
      </c>
      <c r="T646" s="35" t="str">
        <f t="shared" si="174"/>
        <v>114AM</v>
      </c>
      <c r="U646" s="35" t="str">
        <f t="shared" si="175"/>
        <v>114AMNS</v>
      </c>
      <c r="V646" s="301">
        <f t="shared" si="176"/>
        <v>5</v>
      </c>
      <c r="W646" s="293" t="str">
        <f t="shared" si="177"/>
        <v/>
      </c>
      <c r="X646" s="293" t="str">
        <f t="shared" si="178"/>
        <v/>
      </c>
      <c r="Y646" s="293" t="str">
        <f t="shared" si="179"/>
        <v/>
      </c>
      <c r="Z646" s="293" t="str">
        <f t="shared" si="180"/>
        <v/>
      </c>
      <c r="AA646" s="293">
        <f t="shared" si="166"/>
        <v>0</v>
      </c>
      <c r="AB646" s="293">
        <f t="shared" si="167"/>
        <v>0</v>
      </c>
      <c r="AC646" s="293">
        <f t="shared" si="168"/>
        <v>3</v>
      </c>
      <c r="AD646" s="293">
        <f t="shared" si="181"/>
        <v>1</v>
      </c>
      <c r="AE646" s="293">
        <f>IF(ISBLANK(T646),AE645,IF(COUNTIF(T$2:T646,T646)&gt;1,AE645,1+MAX(AE645,0)))</f>
        <v>19</v>
      </c>
      <c r="AI646" s="42" t="str">
        <f t="shared" si="169"/>
        <v/>
      </c>
      <c r="AJ646">
        <f>SUM(AG$2:AG646)</f>
        <v>3</v>
      </c>
      <c r="AK646">
        <f>COUNTA(AF$2:AF646)</f>
        <v>11</v>
      </c>
    </row>
    <row r="647" spans="1:37" x14ac:dyDescent="0.25">
      <c r="A647">
        <v>114</v>
      </c>
      <c r="B647" t="s">
        <v>65</v>
      </c>
      <c r="C647" t="s">
        <v>716</v>
      </c>
      <c r="D647"/>
      <c r="E647">
        <v>1</v>
      </c>
      <c r="F647">
        <v>2</v>
      </c>
      <c r="G647">
        <v>2</v>
      </c>
      <c r="H647" s="246">
        <v>2</v>
      </c>
      <c r="I647">
        <v>1</v>
      </c>
      <c r="J647">
        <v>0</v>
      </c>
      <c r="K647">
        <v>0</v>
      </c>
      <c r="L647">
        <v>2</v>
      </c>
      <c r="M647" t="s">
        <v>717</v>
      </c>
      <c r="N647" s="42"/>
      <c r="O647" s="101">
        <f>IF(ISBLANK(C647),O646,IF(COUNTIF(C$2:C647,C647)&gt;1,O646,1+MAX(O646,0)))</f>
        <v>22</v>
      </c>
      <c r="P647" s="45">
        <f t="shared" si="170"/>
        <v>11</v>
      </c>
      <c r="Q647" s="33" t="str">
        <f t="shared" si="171"/>
        <v/>
      </c>
      <c r="R647" s="33">
        <f t="shared" si="172"/>
        <v>2</v>
      </c>
      <c r="S647" s="33" t="str">
        <f t="shared" si="173"/>
        <v>114_2</v>
      </c>
      <c r="T647" s="35" t="str">
        <f t="shared" si="174"/>
        <v>114AM</v>
      </c>
      <c r="U647" s="35" t="str">
        <f t="shared" si="175"/>
        <v>114AMNS</v>
      </c>
      <c r="V647" s="301">
        <f t="shared" si="176"/>
        <v>6</v>
      </c>
      <c r="W647" s="293" t="str">
        <f t="shared" si="177"/>
        <v/>
      </c>
      <c r="X647" s="293" t="str">
        <f t="shared" si="178"/>
        <v/>
      </c>
      <c r="Y647" s="293" t="str">
        <f t="shared" si="179"/>
        <v/>
      </c>
      <c r="Z647" s="293" t="str">
        <f t="shared" si="180"/>
        <v/>
      </c>
      <c r="AA647" s="293">
        <f t="shared" si="166"/>
        <v>0</v>
      </c>
      <c r="AB647" s="293">
        <f t="shared" si="167"/>
        <v>0</v>
      </c>
      <c r="AC647" s="293">
        <f t="shared" si="168"/>
        <v>3</v>
      </c>
      <c r="AD647" s="293">
        <f t="shared" si="181"/>
        <v>1</v>
      </c>
      <c r="AE647" s="293">
        <f>IF(ISBLANK(T647),AE646,IF(COUNTIF(T$2:T647,T647)&gt;1,AE646,1+MAX(AE646,0)))</f>
        <v>19</v>
      </c>
      <c r="AF647" s="42" t="s">
        <v>938</v>
      </c>
      <c r="AG647" s="42">
        <v>1</v>
      </c>
      <c r="AI647" s="42" t="str">
        <f t="shared" si="169"/>
        <v/>
      </c>
      <c r="AJ647">
        <f>SUM(AG$2:AG647)</f>
        <v>4</v>
      </c>
      <c r="AK647">
        <f>COUNTA(AF$2:AF647)</f>
        <v>12</v>
      </c>
    </row>
    <row r="648" spans="1:37"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170"/>
        <v>11</v>
      </c>
      <c r="Q648" s="33" t="str">
        <f t="shared" si="171"/>
        <v/>
      </c>
      <c r="R648" s="33">
        <f t="shared" si="172"/>
        <v>2</v>
      </c>
      <c r="S648" s="33" t="str">
        <f t="shared" si="173"/>
        <v>114_2</v>
      </c>
      <c r="T648" s="35" t="str">
        <f t="shared" si="174"/>
        <v>114AM</v>
      </c>
      <c r="U648" s="35" t="str">
        <f t="shared" si="175"/>
        <v>114AMEW</v>
      </c>
      <c r="V648" s="301">
        <f t="shared" si="176"/>
        <v>7</v>
      </c>
      <c r="W648" s="293" t="str">
        <f t="shared" si="177"/>
        <v/>
      </c>
      <c r="X648" s="293" t="str">
        <f t="shared" si="178"/>
        <v/>
      </c>
      <c r="Y648" s="293" t="str">
        <f t="shared" si="179"/>
        <v/>
      </c>
      <c r="Z648" s="293" t="str">
        <f t="shared" si="180"/>
        <v/>
      </c>
      <c r="AA648" s="293">
        <f t="shared" si="166"/>
        <v>0</v>
      </c>
      <c r="AB648" s="293">
        <f t="shared" si="167"/>
        <v>0</v>
      </c>
      <c r="AC648" s="293">
        <f t="shared" si="168"/>
        <v>3</v>
      </c>
      <c r="AD648" s="293">
        <f t="shared" si="181"/>
        <v>1</v>
      </c>
      <c r="AE648" s="293">
        <f>IF(ISBLANK(T648),AE647,IF(COUNTIF(T$2:T648,T648)&gt;1,AE647,1+MAX(AE647,0)))</f>
        <v>19</v>
      </c>
      <c r="AI648" s="42" t="str">
        <f t="shared" si="169"/>
        <v/>
      </c>
      <c r="AJ648">
        <f>SUM(AG$2:AG648)</f>
        <v>4</v>
      </c>
      <c r="AK648">
        <f>COUNTA(AF$2:AF648)</f>
        <v>12</v>
      </c>
    </row>
    <row r="649" spans="1:37"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170"/>
        <v>11</v>
      </c>
      <c r="Q649" s="33" t="str">
        <f t="shared" si="171"/>
        <v/>
      </c>
      <c r="R649" s="33">
        <f t="shared" si="172"/>
        <v>2</v>
      </c>
      <c r="S649" s="33" t="str">
        <f t="shared" si="173"/>
        <v>114_2</v>
      </c>
      <c r="T649" s="35" t="str">
        <f t="shared" si="174"/>
        <v>114AM</v>
      </c>
      <c r="U649" s="35" t="str">
        <f t="shared" si="175"/>
        <v>114AMEW</v>
      </c>
      <c r="V649" s="301">
        <f t="shared" si="176"/>
        <v>8</v>
      </c>
      <c r="W649" s="293" t="str">
        <f t="shared" si="177"/>
        <v/>
      </c>
      <c r="X649" s="293" t="str">
        <f t="shared" si="178"/>
        <v/>
      </c>
      <c r="Y649" s="293" t="str">
        <f t="shared" si="179"/>
        <v/>
      </c>
      <c r="Z649" s="293" t="str">
        <f t="shared" si="180"/>
        <v/>
      </c>
      <c r="AA649" s="293">
        <f t="shared" si="166"/>
        <v>0</v>
      </c>
      <c r="AB649" s="293">
        <f t="shared" si="167"/>
        <v>0</v>
      </c>
      <c r="AC649" s="293">
        <f t="shared" si="168"/>
        <v>3</v>
      </c>
      <c r="AD649" s="293">
        <f t="shared" si="181"/>
        <v>1</v>
      </c>
      <c r="AE649" s="293">
        <f>IF(ISBLANK(T649),AE648,IF(COUNTIF(T$2:T649,T649)&gt;1,AE648,1+MAX(AE648,0)))</f>
        <v>19</v>
      </c>
      <c r="AI649" s="42" t="str">
        <f t="shared" si="169"/>
        <v/>
      </c>
      <c r="AJ649">
        <f>SUM(AG$2:AG649)</f>
        <v>4</v>
      </c>
      <c r="AK649">
        <f>COUNTA(AF$2:AF649)</f>
        <v>12</v>
      </c>
    </row>
    <row r="650" spans="1:37"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170"/>
        <v>11</v>
      </c>
      <c r="Q650" s="33" t="str">
        <f t="shared" si="171"/>
        <v/>
      </c>
      <c r="R650" s="33">
        <f t="shared" si="172"/>
        <v>3</v>
      </c>
      <c r="S650" s="33" t="str">
        <f t="shared" si="173"/>
        <v>114_3</v>
      </c>
      <c r="T650" s="35" t="str">
        <f t="shared" si="174"/>
        <v>114AM</v>
      </c>
      <c r="U650" s="35" t="str">
        <f t="shared" si="175"/>
        <v>114AMNS</v>
      </c>
      <c r="V650" s="301">
        <f t="shared" si="176"/>
        <v>9</v>
      </c>
      <c r="W650" s="293" t="str">
        <f t="shared" si="177"/>
        <v/>
      </c>
      <c r="X650" s="293" t="str">
        <f t="shared" si="178"/>
        <v/>
      </c>
      <c r="Y650" s="293" t="str">
        <f t="shared" si="179"/>
        <v/>
      </c>
      <c r="Z650" s="293" t="str">
        <f t="shared" si="180"/>
        <v/>
      </c>
      <c r="AA650" s="293">
        <f t="shared" si="166"/>
        <v>0</v>
      </c>
      <c r="AB650" s="293">
        <f t="shared" si="167"/>
        <v>0</v>
      </c>
      <c r="AC650" s="293">
        <f t="shared" si="168"/>
        <v>3</v>
      </c>
      <c r="AD650" s="293">
        <f t="shared" si="181"/>
        <v>1</v>
      </c>
      <c r="AE650" s="293">
        <f>IF(ISBLANK(T650),AE649,IF(COUNTIF(T$2:T650,T650)&gt;1,AE649,1+MAX(AE649,0)))</f>
        <v>19</v>
      </c>
      <c r="AI650" s="42" t="str">
        <f t="shared" si="169"/>
        <v/>
      </c>
      <c r="AJ650">
        <f>SUM(AG$2:AG650)</f>
        <v>4</v>
      </c>
      <c r="AK650">
        <f>COUNTA(AF$2:AF650)</f>
        <v>12</v>
      </c>
    </row>
    <row r="651" spans="1:37"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170"/>
        <v>11</v>
      </c>
      <c r="Q651" s="33" t="str">
        <f t="shared" si="171"/>
        <v/>
      </c>
      <c r="R651" s="33">
        <f t="shared" si="172"/>
        <v>3</v>
      </c>
      <c r="S651" s="33" t="str">
        <f t="shared" si="173"/>
        <v>114_3</v>
      </c>
      <c r="T651" s="35" t="str">
        <f t="shared" si="174"/>
        <v>114AM</v>
      </c>
      <c r="U651" s="35" t="str">
        <f t="shared" si="175"/>
        <v>114AMNS</v>
      </c>
      <c r="V651" s="301">
        <f t="shared" si="176"/>
        <v>10</v>
      </c>
      <c r="W651" s="293" t="str">
        <f t="shared" si="177"/>
        <v/>
      </c>
      <c r="X651" s="293" t="str">
        <f t="shared" si="178"/>
        <v/>
      </c>
      <c r="Y651" s="293" t="str">
        <f t="shared" si="179"/>
        <v/>
      </c>
      <c r="Z651" s="293" t="str">
        <f t="shared" si="180"/>
        <v/>
      </c>
      <c r="AA651" s="293">
        <f t="shared" si="166"/>
        <v>0</v>
      </c>
      <c r="AB651" s="293">
        <f t="shared" si="167"/>
        <v>0</v>
      </c>
      <c r="AC651" s="293">
        <f t="shared" si="168"/>
        <v>3</v>
      </c>
      <c r="AD651" s="293">
        <f t="shared" si="181"/>
        <v>1</v>
      </c>
      <c r="AE651" s="293">
        <f>IF(ISBLANK(T651),AE650,IF(COUNTIF(T$2:T651,T651)&gt;1,AE650,1+MAX(AE650,0)))</f>
        <v>19</v>
      </c>
      <c r="AI651" s="42" t="str">
        <f t="shared" si="169"/>
        <v/>
      </c>
      <c r="AJ651">
        <f>SUM(AG$2:AG651)</f>
        <v>4</v>
      </c>
      <c r="AK651">
        <f>COUNTA(AF$2:AF651)</f>
        <v>12</v>
      </c>
    </row>
    <row r="652" spans="1:37"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170"/>
        <v>11</v>
      </c>
      <c r="Q652" s="33" t="str">
        <f t="shared" si="171"/>
        <v/>
      </c>
      <c r="R652" s="33">
        <f t="shared" si="172"/>
        <v>3</v>
      </c>
      <c r="S652" s="33" t="str">
        <f t="shared" si="173"/>
        <v>114_3</v>
      </c>
      <c r="T652" s="35" t="str">
        <f t="shared" si="174"/>
        <v>114AM</v>
      </c>
      <c r="U652" s="35" t="str">
        <f t="shared" si="175"/>
        <v>114AMEW</v>
      </c>
      <c r="V652" s="301">
        <f t="shared" si="176"/>
        <v>11</v>
      </c>
      <c r="W652" s="293" t="str">
        <f t="shared" si="177"/>
        <v/>
      </c>
      <c r="X652" s="293" t="str">
        <f t="shared" si="178"/>
        <v/>
      </c>
      <c r="Y652" s="293" t="str">
        <f t="shared" si="179"/>
        <v/>
      </c>
      <c r="Z652" s="293" t="str">
        <f t="shared" si="180"/>
        <v/>
      </c>
      <c r="AA652" s="293">
        <f t="shared" si="166"/>
        <v>0</v>
      </c>
      <c r="AB652" s="293">
        <f t="shared" si="167"/>
        <v>0</v>
      </c>
      <c r="AC652" s="293">
        <f t="shared" si="168"/>
        <v>3</v>
      </c>
      <c r="AD652" s="293">
        <f t="shared" si="181"/>
        <v>1</v>
      </c>
      <c r="AE652" s="293">
        <f>IF(ISBLANK(T652),AE651,IF(COUNTIF(T$2:T652,T652)&gt;1,AE651,1+MAX(AE651,0)))</f>
        <v>19</v>
      </c>
      <c r="AI652" s="42" t="str">
        <f t="shared" si="169"/>
        <v/>
      </c>
      <c r="AJ652">
        <f>SUM(AG$2:AG652)</f>
        <v>4</v>
      </c>
      <c r="AK652">
        <f>COUNTA(AF$2:AF652)</f>
        <v>12</v>
      </c>
    </row>
    <row r="653" spans="1:37"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170"/>
        <v>11</v>
      </c>
      <c r="Q653" s="33" t="str">
        <f t="shared" si="171"/>
        <v/>
      </c>
      <c r="R653" s="33">
        <f t="shared" si="172"/>
        <v>3</v>
      </c>
      <c r="S653" s="33" t="str">
        <f t="shared" si="173"/>
        <v>114_3</v>
      </c>
      <c r="T653" s="35" t="str">
        <f t="shared" si="174"/>
        <v>114AM</v>
      </c>
      <c r="U653" s="35" t="str">
        <f t="shared" si="175"/>
        <v>114AMEW</v>
      </c>
      <c r="V653" s="301">
        <f t="shared" si="176"/>
        <v>12</v>
      </c>
      <c r="W653" s="293" t="str">
        <f t="shared" si="177"/>
        <v/>
      </c>
      <c r="X653" s="293" t="str">
        <f t="shared" si="178"/>
        <v/>
      </c>
      <c r="Y653" s="293" t="str">
        <f t="shared" si="179"/>
        <v/>
      </c>
      <c r="Z653" s="293" t="str">
        <f t="shared" si="180"/>
        <v/>
      </c>
      <c r="AA653" s="293">
        <f t="shared" si="166"/>
        <v>0</v>
      </c>
      <c r="AB653" s="293">
        <f t="shared" si="167"/>
        <v>0</v>
      </c>
      <c r="AC653" s="293">
        <f t="shared" si="168"/>
        <v>3</v>
      </c>
      <c r="AD653" s="293">
        <f t="shared" si="181"/>
        <v>1</v>
      </c>
      <c r="AE653" s="293">
        <f>IF(ISBLANK(T653),AE652,IF(COUNTIF(T$2:T653,T653)&gt;1,AE652,1+MAX(AE652,0)))</f>
        <v>19</v>
      </c>
      <c r="AI653" s="42" t="str">
        <f t="shared" si="169"/>
        <v/>
      </c>
      <c r="AJ653">
        <f>SUM(AG$2:AG653)</f>
        <v>4</v>
      </c>
      <c r="AK653">
        <f>COUNTA(AF$2:AF653)</f>
        <v>12</v>
      </c>
    </row>
    <row r="654" spans="1:37"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170"/>
        <v>11</v>
      </c>
      <c r="Q654" s="33" t="str">
        <f t="shared" si="171"/>
        <v/>
      </c>
      <c r="R654" s="33">
        <f t="shared" si="172"/>
        <v>4</v>
      </c>
      <c r="S654" s="33" t="str">
        <f t="shared" si="173"/>
        <v>114_4</v>
      </c>
      <c r="T654" s="35" t="str">
        <f t="shared" si="174"/>
        <v>114AM</v>
      </c>
      <c r="U654" s="35" t="str">
        <f t="shared" si="175"/>
        <v>114AMNS</v>
      </c>
      <c r="V654" s="301">
        <f t="shared" si="176"/>
        <v>13</v>
      </c>
      <c r="W654" s="293" t="str">
        <f t="shared" si="177"/>
        <v/>
      </c>
      <c r="X654" s="293" t="str">
        <f t="shared" si="178"/>
        <v/>
      </c>
      <c r="Y654" s="293" t="str">
        <f t="shared" si="179"/>
        <v/>
      </c>
      <c r="Z654" s="293" t="str">
        <f t="shared" si="180"/>
        <v/>
      </c>
      <c r="AA654" s="293">
        <f t="shared" si="166"/>
        <v>0</v>
      </c>
      <c r="AB654" s="293">
        <f t="shared" si="167"/>
        <v>0</v>
      </c>
      <c r="AC654" s="293">
        <f t="shared" si="168"/>
        <v>3</v>
      </c>
      <c r="AD654" s="293">
        <f t="shared" si="181"/>
        <v>1</v>
      </c>
      <c r="AE654" s="293">
        <f>IF(ISBLANK(T654),AE653,IF(COUNTIF(T$2:T654,T654)&gt;1,AE653,1+MAX(AE653,0)))</f>
        <v>19</v>
      </c>
      <c r="AI654" s="42" t="str">
        <f t="shared" si="169"/>
        <v/>
      </c>
      <c r="AJ654">
        <f>SUM(AG$2:AG654)</f>
        <v>4</v>
      </c>
      <c r="AK654">
        <f>COUNTA(AF$2:AF654)</f>
        <v>12</v>
      </c>
    </row>
    <row r="655" spans="1:37"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170"/>
        <v>11</v>
      </c>
      <c r="Q655" s="33" t="str">
        <f t="shared" si="171"/>
        <v/>
      </c>
      <c r="R655" s="33">
        <f t="shared" si="172"/>
        <v>4</v>
      </c>
      <c r="S655" s="33" t="str">
        <f t="shared" si="173"/>
        <v>114_4</v>
      </c>
      <c r="T655" s="35" t="str">
        <f t="shared" si="174"/>
        <v>114AM</v>
      </c>
      <c r="U655" s="35" t="str">
        <f t="shared" si="175"/>
        <v>114AMNS</v>
      </c>
      <c r="V655" s="301">
        <f t="shared" si="176"/>
        <v>14</v>
      </c>
      <c r="W655" s="293" t="str">
        <f t="shared" si="177"/>
        <v/>
      </c>
      <c r="X655" s="293" t="str">
        <f t="shared" si="178"/>
        <v/>
      </c>
      <c r="Y655" s="293" t="str">
        <f t="shared" si="179"/>
        <v/>
      </c>
      <c r="Z655" s="293" t="str">
        <f t="shared" si="180"/>
        <v/>
      </c>
      <c r="AA655" s="293">
        <f t="shared" si="166"/>
        <v>0</v>
      </c>
      <c r="AB655" s="293">
        <f t="shared" si="167"/>
        <v>0</v>
      </c>
      <c r="AC655" s="293">
        <f t="shared" si="168"/>
        <v>3</v>
      </c>
      <c r="AD655" s="293">
        <f t="shared" si="181"/>
        <v>1</v>
      </c>
      <c r="AE655" s="293">
        <f>IF(ISBLANK(T655),AE654,IF(COUNTIF(T$2:T655,T655)&gt;1,AE654,1+MAX(AE654,0)))</f>
        <v>19</v>
      </c>
      <c r="AI655" s="42" t="str">
        <f t="shared" si="169"/>
        <v/>
      </c>
      <c r="AJ655">
        <f>SUM(AG$2:AG655)</f>
        <v>4</v>
      </c>
      <c r="AK655">
        <f>COUNTA(AF$2:AF655)</f>
        <v>12</v>
      </c>
    </row>
    <row r="656" spans="1:37"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170"/>
        <v>11</v>
      </c>
      <c r="Q656" s="33" t="str">
        <f t="shared" si="171"/>
        <v/>
      </c>
      <c r="R656" s="33">
        <f t="shared" si="172"/>
        <v>4</v>
      </c>
      <c r="S656" s="33" t="str">
        <f t="shared" si="173"/>
        <v>114_4</v>
      </c>
      <c r="T656" s="35" t="str">
        <f t="shared" si="174"/>
        <v>114AM</v>
      </c>
      <c r="U656" s="35" t="str">
        <f t="shared" si="175"/>
        <v>114AMEW</v>
      </c>
      <c r="V656" s="301">
        <f t="shared" si="176"/>
        <v>15</v>
      </c>
      <c r="W656" s="293" t="str">
        <f t="shared" si="177"/>
        <v/>
      </c>
      <c r="X656" s="293" t="str">
        <f t="shared" si="178"/>
        <v/>
      </c>
      <c r="Y656" s="293" t="str">
        <f t="shared" si="179"/>
        <v/>
      </c>
      <c r="Z656" s="293" t="str">
        <f t="shared" si="180"/>
        <v/>
      </c>
      <c r="AA656" s="293">
        <f t="shared" si="166"/>
        <v>0</v>
      </c>
      <c r="AB656" s="293">
        <f t="shared" si="167"/>
        <v>0</v>
      </c>
      <c r="AC656" s="293">
        <f t="shared" si="168"/>
        <v>3</v>
      </c>
      <c r="AD656" s="293">
        <f t="shared" si="181"/>
        <v>1</v>
      </c>
      <c r="AE656" s="293">
        <f>IF(ISBLANK(T656),AE655,IF(COUNTIF(T$2:T656,T656)&gt;1,AE655,1+MAX(AE655,0)))</f>
        <v>19</v>
      </c>
      <c r="AI656" s="42" t="str">
        <f t="shared" si="169"/>
        <v/>
      </c>
      <c r="AJ656">
        <f>SUM(AG$2:AG656)</f>
        <v>4</v>
      </c>
      <c r="AK656">
        <f>COUNTA(AF$2:AF656)</f>
        <v>12</v>
      </c>
    </row>
    <row r="657" spans="1:37"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170"/>
        <v>11</v>
      </c>
      <c r="Q657" s="33" t="str">
        <f t="shared" si="171"/>
        <v/>
      </c>
      <c r="R657" s="33">
        <f t="shared" si="172"/>
        <v>4</v>
      </c>
      <c r="S657" s="33" t="str">
        <f t="shared" si="173"/>
        <v>114_4</v>
      </c>
      <c r="T657" s="35" t="str">
        <f t="shared" si="174"/>
        <v>114AM</v>
      </c>
      <c r="U657" s="35" t="str">
        <f t="shared" si="175"/>
        <v>114AMEW</v>
      </c>
      <c r="V657" s="301">
        <f t="shared" si="176"/>
        <v>16</v>
      </c>
      <c r="W657" s="293" t="str">
        <f t="shared" si="177"/>
        <v/>
      </c>
      <c r="X657" s="293" t="str">
        <f t="shared" si="178"/>
        <v/>
      </c>
      <c r="Y657" s="293" t="str">
        <f t="shared" si="179"/>
        <v/>
      </c>
      <c r="Z657" s="293" t="str">
        <f t="shared" si="180"/>
        <v/>
      </c>
      <c r="AA657" s="293">
        <f t="shared" si="166"/>
        <v>0</v>
      </c>
      <c r="AB657" s="293">
        <f t="shared" si="167"/>
        <v>0</v>
      </c>
      <c r="AC657" s="293">
        <f t="shared" si="168"/>
        <v>3</v>
      </c>
      <c r="AD657" s="293">
        <f t="shared" si="181"/>
        <v>1</v>
      </c>
      <c r="AE657" s="293">
        <f>IF(ISBLANK(T657),AE656,IF(COUNTIF(T$2:T657,T657)&gt;1,AE656,1+MAX(AE656,0)))</f>
        <v>19</v>
      </c>
      <c r="AI657" s="42" t="str">
        <f t="shared" si="169"/>
        <v/>
      </c>
      <c r="AJ657">
        <f>SUM(AG$2:AG657)</f>
        <v>4</v>
      </c>
      <c r="AK657">
        <f>COUNTA(AF$2:AF657)</f>
        <v>12</v>
      </c>
    </row>
    <row r="658" spans="1:37"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170"/>
        <v>11</v>
      </c>
      <c r="Q658" s="33" t="str">
        <f t="shared" si="171"/>
        <v/>
      </c>
      <c r="R658" s="33">
        <f t="shared" si="172"/>
        <v>5</v>
      </c>
      <c r="S658" s="33" t="str">
        <f t="shared" si="173"/>
        <v>114_5</v>
      </c>
      <c r="T658" s="35" t="str">
        <f t="shared" si="174"/>
        <v>114AM</v>
      </c>
      <c r="U658" s="35" t="str">
        <f t="shared" si="175"/>
        <v>114AMNS</v>
      </c>
      <c r="V658" s="301">
        <f t="shared" si="176"/>
        <v>17</v>
      </c>
      <c r="W658" s="293" t="str">
        <f t="shared" si="177"/>
        <v/>
      </c>
      <c r="X658" s="293" t="str">
        <f t="shared" si="178"/>
        <v/>
      </c>
      <c r="Y658" s="293" t="str">
        <f t="shared" si="179"/>
        <v/>
      </c>
      <c r="Z658" s="293" t="str">
        <f t="shared" si="180"/>
        <v/>
      </c>
      <c r="AA658" s="293">
        <f t="shared" si="166"/>
        <v>0</v>
      </c>
      <c r="AB658" s="293">
        <f t="shared" si="167"/>
        <v>0</v>
      </c>
      <c r="AC658" s="293">
        <f t="shared" si="168"/>
        <v>3</v>
      </c>
      <c r="AD658" s="293">
        <f t="shared" si="181"/>
        <v>1</v>
      </c>
      <c r="AE658" s="293">
        <f>IF(ISBLANK(T658),AE657,IF(COUNTIF(T$2:T658,T658)&gt;1,AE657,1+MAX(AE657,0)))</f>
        <v>19</v>
      </c>
      <c r="AI658" s="42" t="str">
        <f t="shared" si="169"/>
        <v/>
      </c>
      <c r="AJ658">
        <f>SUM(AG$2:AG658)</f>
        <v>4</v>
      </c>
      <c r="AK658">
        <f>COUNTA(AF$2:AF658)</f>
        <v>12</v>
      </c>
    </row>
    <row r="659" spans="1:37"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170"/>
        <v>11</v>
      </c>
      <c r="Q659" s="33" t="str">
        <f t="shared" si="171"/>
        <v/>
      </c>
      <c r="R659" s="33">
        <f t="shared" si="172"/>
        <v>5</v>
      </c>
      <c r="S659" s="33" t="str">
        <f t="shared" si="173"/>
        <v>114_5</v>
      </c>
      <c r="T659" s="35" t="str">
        <f t="shared" si="174"/>
        <v>114AM</v>
      </c>
      <c r="U659" s="35" t="str">
        <f t="shared" si="175"/>
        <v>114AMNS</v>
      </c>
      <c r="V659" s="301">
        <f t="shared" si="176"/>
        <v>18</v>
      </c>
      <c r="W659" s="293" t="str">
        <f t="shared" si="177"/>
        <v/>
      </c>
      <c r="X659" s="293" t="str">
        <f t="shared" si="178"/>
        <v/>
      </c>
      <c r="Y659" s="293" t="str">
        <f t="shared" si="179"/>
        <v/>
      </c>
      <c r="Z659" s="293" t="str">
        <f t="shared" si="180"/>
        <v/>
      </c>
      <c r="AA659" s="293">
        <f t="shared" si="166"/>
        <v>0</v>
      </c>
      <c r="AB659" s="293">
        <f t="shared" si="167"/>
        <v>0</v>
      </c>
      <c r="AC659" s="293">
        <f t="shared" si="168"/>
        <v>3</v>
      </c>
      <c r="AD659" s="293">
        <f t="shared" si="181"/>
        <v>1</v>
      </c>
      <c r="AE659" s="293">
        <f>IF(ISBLANK(T659),AE658,IF(COUNTIF(T$2:T659,T659)&gt;1,AE658,1+MAX(AE658,0)))</f>
        <v>19</v>
      </c>
      <c r="AI659" s="42" t="str">
        <f t="shared" si="169"/>
        <v/>
      </c>
      <c r="AJ659">
        <f>SUM(AG$2:AG659)</f>
        <v>4</v>
      </c>
      <c r="AK659">
        <f>COUNTA(AF$2:AF659)</f>
        <v>12</v>
      </c>
    </row>
    <row r="660" spans="1:37"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170"/>
        <v>11</v>
      </c>
      <c r="Q660" s="33" t="str">
        <f t="shared" si="171"/>
        <v/>
      </c>
      <c r="R660" s="33">
        <f t="shared" si="172"/>
        <v>5</v>
      </c>
      <c r="S660" s="33" t="str">
        <f t="shared" si="173"/>
        <v>114_5</v>
      </c>
      <c r="T660" s="35" t="str">
        <f t="shared" si="174"/>
        <v>114AM</v>
      </c>
      <c r="U660" s="35" t="str">
        <f t="shared" si="175"/>
        <v>114AMEW</v>
      </c>
      <c r="V660" s="301">
        <f t="shared" si="176"/>
        <v>19</v>
      </c>
      <c r="W660" s="293" t="str">
        <f t="shared" si="177"/>
        <v/>
      </c>
      <c r="X660" s="293" t="str">
        <f t="shared" si="178"/>
        <v/>
      </c>
      <c r="Y660" s="293" t="str">
        <f t="shared" si="179"/>
        <v/>
      </c>
      <c r="Z660" s="293" t="str">
        <f t="shared" si="180"/>
        <v/>
      </c>
      <c r="AA660" s="293">
        <f t="shared" si="166"/>
        <v>0</v>
      </c>
      <c r="AB660" s="293">
        <f t="shared" si="167"/>
        <v>0</v>
      </c>
      <c r="AC660" s="293">
        <f t="shared" si="168"/>
        <v>3</v>
      </c>
      <c r="AD660" s="293">
        <f t="shared" si="181"/>
        <v>1</v>
      </c>
      <c r="AE660" s="293">
        <f>IF(ISBLANK(T660),AE659,IF(COUNTIF(T$2:T660,T660)&gt;1,AE659,1+MAX(AE659,0)))</f>
        <v>19</v>
      </c>
      <c r="AI660" s="42" t="str">
        <f t="shared" si="169"/>
        <v/>
      </c>
      <c r="AJ660">
        <f>SUM(AG$2:AG660)</f>
        <v>4</v>
      </c>
      <c r="AK660">
        <f>COUNTA(AF$2:AF660)</f>
        <v>12</v>
      </c>
    </row>
    <row r="661" spans="1:37"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170"/>
        <v>11</v>
      </c>
      <c r="Q661" s="33" t="str">
        <f t="shared" si="171"/>
        <v/>
      </c>
      <c r="R661" s="33">
        <f t="shared" si="172"/>
        <v>5</v>
      </c>
      <c r="S661" s="33" t="str">
        <f t="shared" si="173"/>
        <v>114_5</v>
      </c>
      <c r="T661" s="35" t="str">
        <f t="shared" si="174"/>
        <v>114AM</v>
      </c>
      <c r="U661" s="35" t="str">
        <f t="shared" si="175"/>
        <v>114AMEW</v>
      </c>
      <c r="V661" s="301">
        <f t="shared" si="176"/>
        <v>20</v>
      </c>
      <c r="W661" s="293" t="str">
        <f t="shared" si="177"/>
        <v/>
      </c>
      <c r="X661" s="293" t="str">
        <f t="shared" si="178"/>
        <v/>
      </c>
      <c r="Y661" s="293" t="str">
        <f t="shared" si="179"/>
        <v/>
      </c>
      <c r="Z661" s="293" t="str">
        <f t="shared" si="180"/>
        <v/>
      </c>
      <c r="AA661" s="293">
        <f t="shared" si="166"/>
        <v>0</v>
      </c>
      <c r="AB661" s="293">
        <f t="shared" si="167"/>
        <v>0</v>
      </c>
      <c r="AC661" s="293">
        <f t="shared" si="168"/>
        <v>3</v>
      </c>
      <c r="AD661" s="293">
        <f t="shared" si="181"/>
        <v>1</v>
      </c>
      <c r="AE661" s="293">
        <f>IF(ISBLANK(T661),AE660,IF(COUNTIF(T$2:T661,T661)&gt;1,AE660,1+MAX(AE660,0)))</f>
        <v>19</v>
      </c>
      <c r="AI661" s="42" t="str">
        <f t="shared" si="169"/>
        <v/>
      </c>
      <c r="AJ661">
        <f>SUM(AG$2:AG661)</f>
        <v>4</v>
      </c>
      <c r="AK661">
        <f>COUNTA(AF$2:AF661)</f>
        <v>12</v>
      </c>
    </row>
    <row r="662" spans="1:37"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170"/>
        <v>11</v>
      </c>
      <c r="Q662" s="33" t="str">
        <f t="shared" si="171"/>
        <v/>
      </c>
      <c r="R662" s="33">
        <f t="shared" si="172"/>
        <v>6</v>
      </c>
      <c r="S662" s="33" t="str">
        <f t="shared" si="173"/>
        <v>114_6</v>
      </c>
      <c r="T662" s="35" t="str">
        <f t="shared" si="174"/>
        <v>114AM</v>
      </c>
      <c r="U662" s="35" t="str">
        <f t="shared" si="175"/>
        <v>114AMNS</v>
      </c>
      <c r="V662" s="301">
        <f t="shared" si="176"/>
        <v>21</v>
      </c>
      <c r="W662" s="293" t="str">
        <f t="shared" si="177"/>
        <v/>
      </c>
      <c r="X662" s="293" t="str">
        <f t="shared" si="178"/>
        <v/>
      </c>
      <c r="Y662" s="293" t="str">
        <f t="shared" si="179"/>
        <v/>
      </c>
      <c r="Z662" s="293" t="str">
        <f t="shared" si="180"/>
        <v/>
      </c>
      <c r="AA662" s="293">
        <f t="shared" si="166"/>
        <v>0</v>
      </c>
      <c r="AB662" s="293">
        <f t="shared" si="167"/>
        <v>0</v>
      </c>
      <c r="AC662" s="293">
        <f t="shared" si="168"/>
        <v>3</v>
      </c>
      <c r="AD662" s="293">
        <f t="shared" si="181"/>
        <v>1</v>
      </c>
      <c r="AE662" s="293">
        <f>IF(ISBLANK(T662),AE661,IF(COUNTIF(T$2:T662,T662)&gt;1,AE661,1+MAX(AE661,0)))</f>
        <v>19</v>
      </c>
      <c r="AI662" s="42" t="str">
        <f t="shared" si="169"/>
        <v/>
      </c>
      <c r="AJ662">
        <f>SUM(AG$2:AG662)</f>
        <v>4</v>
      </c>
      <c r="AK662">
        <f>COUNTA(AF$2:AF662)</f>
        <v>12</v>
      </c>
    </row>
    <row r="663" spans="1:37"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170"/>
        <v>11</v>
      </c>
      <c r="Q663" s="33" t="str">
        <f t="shared" si="171"/>
        <v/>
      </c>
      <c r="R663" s="33">
        <f t="shared" si="172"/>
        <v>6</v>
      </c>
      <c r="S663" s="33" t="str">
        <f t="shared" si="173"/>
        <v>114_6</v>
      </c>
      <c r="T663" s="35" t="str">
        <f t="shared" si="174"/>
        <v>114AM</v>
      </c>
      <c r="U663" s="35" t="str">
        <f t="shared" si="175"/>
        <v>114AMNS</v>
      </c>
      <c r="V663" s="301">
        <f t="shared" si="176"/>
        <v>22</v>
      </c>
      <c r="W663" s="293" t="str">
        <f t="shared" si="177"/>
        <v/>
      </c>
      <c r="X663" s="293" t="str">
        <f t="shared" si="178"/>
        <v/>
      </c>
      <c r="Y663" s="293" t="str">
        <f t="shared" si="179"/>
        <v/>
      </c>
      <c r="Z663" s="293" t="str">
        <f t="shared" si="180"/>
        <v/>
      </c>
      <c r="AA663" s="293">
        <f t="shared" si="166"/>
        <v>0</v>
      </c>
      <c r="AB663" s="293">
        <f t="shared" si="167"/>
        <v>0</v>
      </c>
      <c r="AC663" s="293">
        <f t="shared" si="168"/>
        <v>3</v>
      </c>
      <c r="AD663" s="293">
        <f t="shared" si="181"/>
        <v>1</v>
      </c>
      <c r="AE663" s="293">
        <f>IF(ISBLANK(T663),AE662,IF(COUNTIF(T$2:T663,T663)&gt;1,AE662,1+MAX(AE662,0)))</f>
        <v>19</v>
      </c>
      <c r="AI663" s="42" t="str">
        <f t="shared" si="169"/>
        <v/>
      </c>
      <c r="AJ663">
        <f>SUM(AG$2:AG663)</f>
        <v>4</v>
      </c>
      <c r="AK663">
        <f>COUNTA(AF$2:AF663)</f>
        <v>12</v>
      </c>
    </row>
    <row r="664" spans="1:37"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170"/>
        <v>11</v>
      </c>
      <c r="Q664" s="33" t="str">
        <f t="shared" si="171"/>
        <v/>
      </c>
      <c r="R664" s="33">
        <f t="shared" si="172"/>
        <v>6</v>
      </c>
      <c r="S664" s="33" t="str">
        <f t="shared" si="173"/>
        <v>114_6</v>
      </c>
      <c r="T664" s="35" t="str">
        <f t="shared" si="174"/>
        <v>114AM</v>
      </c>
      <c r="U664" s="35" t="str">
        <f t="shared" si="175"/>
        <v>114AMEW</v>
      </c>
      <c r="V664" s="301">
        <f t="shared" si="176"/>
        <v>23</v>
      </c>
      <c r="W664" s="293" t="str">
        <f t="shared" si="177"/>
        <v/>
      </c>
      <c r="X664" s="293" t="str">
        <f t="shared" si="178"/>
        <v/>
      </c>
      <c r="Y664" s="293" t="str">
        <f t="shared" si="179"/>
        <v/>
      </c>
      <c r="Z664" s="293" t="str">
        <f t="shared" si="180"/>
        <v/>
      </c>
      <c r="AA664" s="293">
        <f t="shared" si="166"/>
        <v>0</v>
      </c>
      <c r="AB664" s="293">
        <f t="shared" si="167"/>
        <v>0</v>
      </c>
      <c r="AC664" s="293">
        <f t="shared" si="168"/>
        <v>3</v>
      </c>
      <c r="AD664" s="293">
        <f t="shared" si="181"/>
        <v>1</v>
      </c>
      <c r="AE664" s="293">
        <f>IF(ISBLANK(T664),AE663,IF(COUNTIF(T$2:T664,T664)&gt;1,AE663,1+MAX(AE663,0)))</f>
        <v>19</v>
      </c>
      <c r="AI664" s="42" t="str">
        <f t="shared" si="169"/>
        <v/>
      </c>
      <c r="AJ664">
        <f>SUM(AG$2:AG664)</f>
        <v>4</v>
      </c>
      <c r="AK664">
        <f>COUNTA(AF$2:AF664)</f>
        <v>12</v>
      </c>
    </row>
    <row r="665" spans="1:37"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170"/>
        <v>11</v>
      </c>
      <c r="Q665" s="33" t="str">
        <f t="shared" si="171"/>
        <v/>
      </c>
      <c r="R665" s="33">
        <f t="shared" si="172"/>
        <v>6</v>
      </c>
      <c r="S665" s="33" t="str">
        <f t="shared" si="173"/>
        <v>114_6</v>
      </c>
      <c r="T665" s="35" t="str">
        <f t="shared" si="174"/>
        <v>114AM</v>
      </c>
      <c r="U665" s="35" t="str">
        <f t="shared" si="175"/>
        <v>114AMEW</v>
      </c>
      <c r="V665" s="301">
        <f t="shared" si="176"/>
        <v>24</v>
      </c>
      <c r="W665" s="293" t="str">
        <f t="shared" si="177"/>
        <v/>
      </c>
      <c r="X665" s="293" t="str">
        <f t="shared" si="178"/>
        <v/>
      </c>
      <c r="Y665" s="293" t="str">
        <f t="shared" si="179"/>
        <v/>
      </c>
      <c r="Z665" s="293" t="str">
        <f t="shared" si="180"/>
        <v/>
      </c>
      <c r="AA665" s="293">
        <f t="shared" si="166"/>
        <v>0</v>
      </c>
      <c r="AB665" s="293">
        <f t="shared" si="167"/>
        <v>0</v>
      </c>
      <c r="AC665" s="293">
        <f t="shared" si="168"/>
        <v>3</v>
      </c>
      <c r="AD665" s="293">
        <f t="shared" si="181"/>
        <v>1</v>
      </c>
      <c r="AE665" s="293">
        <f>IF(ISBLANK(T665),AE664,IF(COUNTIF(T$2:T665,T665)&gt;1,AE664,1+MAX(AE664,0)))</f>
        <v>19</v>
      </c>
      <c r="AI665" s="42" t="str">
        <f t="shared" si="169"/>
        <v/>
      </c>
      <c r="AJ665">
        <f>SUM(AG$2:AG665)</f>
        <v>4</v>
      </c>
      <c r="AK665">
        <f>COUNTA(AF$2:AF665)</f>
        <v>12</v>
      </c>
    </row>
    <row r="666" spans="1:37"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170"/>
        <v>11</v>
      </c>
      <c r="Q666" s="33" t="str">
        <f t="shared" si="171"/>
        <v/>
      </c>
      <c r="R666" s="33">
        <f t="shared" si="172"/>
        <v>7</v>
      </c>
      <c r="S666" s="33" t="str">
        <f t="shared" si="173"/>
        <v>114_7</v>
      </c>
      <c r="T666" s="35" t="str">
        <f t="shared" si="174"/>
        <v>114AM</v>
      </c>
      <c r="U666" s="35" t="str">
        <f t="shared" si="175"/>
        <v>114AMNS</v>
      </c>
      <c r="V666" s="301">
        <f t="shared" si="176"/>
        <v>25</v>
      </c>
      <c r="W666" s="293" t="str">
        <f t="shared" si="177"/>
        <v/>
      </c>
      <c r="X666" s="293" t="str">
        <f t="shared" si="178"/>
        <v/>
      </c>
      <c r="Y666" s="293" t="str">
        <f t="shared" si="179"/>
        <v/>
      </c>
      <c r="Z666" s="293" t="str">
        <f t="shared" si="180"/>
        <v/>
      </c>
      <c r="AA666" s="293">
        <f t="shared" si="166"/>
        <v>0</v>
      </c>
      <c r="AB666" s="293">
        <f t="shared" si="167"/>
        <v>0</v>
      </c>
      <c r="AC666" s="293">
        <f t="shared" si="168"/>
        <v>3</v>
      </c>
      <c r="AD666" s="293">
        <f t="shared" si="181"/>
        <v>1</v>
      </c>
      <c r="AE666" s="293">
        <f>IF(ISBLANK(T666),AE665,IF(COUNTIF(T$2:T666,T666)&gt;1,AE665,1+MAX(AE665,0)))</f>
        <v>19</v>
      </c>
      <c r="AI666" s="42" t="str">
        <f t="shared" si="169"/>
        <v/>
      </c>
      <c r="AJ666">
        <f>SUM(AG$2:AG666)</f>
        <v>4</v>
      </c>
      <c r="AK666">
        <f>COUNTA(AF$2:AF666)</f>
        <v>12</v>
      </c>
    </row>
    <row r="667" spans="1:37"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170"/>
        <v>11</v>
      </c>
      <c r="Q667" s="33" t="str">
        <f t="shared" si="171"/>
        <v/>
      </c>
      <c r="R667" s="33">
        <f t="shared" si="172"/>
        <v>7</v>
      </c>
      <c r="S667" s="33" t="str">
        <f t="shared" si="173"/>
        <v>114_7</v>
      </c>
      <c r="T667" s="35" t="str">
        <f t="shared" si="174"/>
        <v>114AM</v>
      </c>
      <c r="U667" s="35" t="str">
        <f t="shared" si="175"/>
        <v>114AMNS</v>
      </c>
      <c r="V667" s="301">
        <f t="shared" si="176"/>
        <v>26</v>
      </c>
      <c r="W667" s="293" t="str">
        <f t="shared" si="177"/>
        <v/>
      </c>
      <c r="X667" s="293" t="str">
        <f t="shared" si="178"/>
        <v/>
      </c>
      <c r="Y667" s="293" t="str">
        <f t="shared" si="179"/>
        <v/>
      </c>
      <c r="Z667" s="293" t="str">
        <f t="shared" si="180"/>
        <v/>
      </c>
      <c r="AA667" s="293">
        <f t="shared" si="166"/>
        <v>0</v>
      </c>
      <c r="AB667" s="293">
        <f t="shared" si="167"/>
        <v>0</v>
      </c>
      <c r="AC667" s="293">
        <f t="shared" si="168"/>
        <v>3</v>
      </c>
      <c r="AD667" s="293">
        <f t="shared" si="181"/>
        <v>1</v>
      </c>
      <c r="AE667" s="293">
        <f>IF(ISBLANK(T667),AE666,IF(COUNTIF(T$2:T667,T667)&gt;1,AE666,1+MAX(AE666,0)))</f>
        <v>19</v>
      </c>
      <c r="AI667" s="42" t="str">
        <f t="shared" si="169"/>
        <v/>
      </c>
      <c r="AJ667">
        <f>SUM(AG$2:AG667)</f>
        <v>4</v>
      </c>
      <c r="AK667">
        <f>COUNTA(AF$2:AF667)</f>
        <v>12</v>
      </c>
    </row>
    <row r="668" spans="1:37"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170"/>
        <v>11</v>
      </c>
      <c r="Q668" s="33" t="str">
        <f t="shared" si="171"/>
        <v/>
      </c>
      <c r="R668" s="33">
        <f t="shared" si="172"/>
        <v>7</v>
      </c>
      <c r="S668" s="33" t="str">
        <f t="shared" si="173"/>
        <v>114_7</v>
      </c>
      <c r="T668" s="35" t="str">
        <f t="shared" si="174"/>
        <v>114AM</v>
      </c>
      <c r="U668" s="35" t="str">
        <f t="shared" si="175"/>
        <v>114AMEW</v>
      </c>
      <c r="V668" s="301">
        <f t="shared" si="176"/>
        <v>27</v>
      </c>
      <c r="W668" s="293" t="str">
        <f t="shared" si="177"/>
        <v/>
      </c>
      <c r="X668" s="293" t="str">
        <f t="shared" si="178"/>
        <v/>
      </c>
      <c r="Y668" s="293" t="str">
        <f t="shared" si="179"/>
        <v/>
      </c>
      <c r="Z668" s="293" t="str">
        <f t="shared" si="180"/>
        <v/>
      </c>
      <c r="AA668" s="293">
        <f t="shared" si="166"/>
        <v>0</v>
      </c>
      <c r="AB668" s="293">
        <f t="shared" si="167"/>
        <v>0</v>
      </c>
      <c r="AC668" s="293">
        <f t="shared" si="168"/>
        <v>3</v>
      </c>
      <c r="AD668" s="293">
        <f t="shared" si="181"/>
        <v>1</v>
      </c>
      <c r="AE668" s="293">
        <f>IF(ISBLANK(T668),AE667,IF(COUNTIF(T$2:T668,T668)&gt;1,AE667,1+MAX(AE667,0)))</f>
        <v>19</v>
      </c>
      <c r="AI668" s="42" t="str">
        <f t="shared" si="169"/>
        <v/>
      </c>
      <c r="AJ668">
        <f>SUM(AG$2:AG668)</f>
        <v>4</v>
      </c>
      <c r="AK668">
        <f>COUNTA(AF$2:AF668)</f>
        <v>12</v>
      </c>
    </row>
    <row r="669" spans="1:37"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170"/>
        <v>11</v>
      </c>
      <c r="Q669" s="33" t="str">
        <f t="shared" si="171"/>
        <v/>
      </c>
      <c r="R669" s="33">
        <f t="shared" si="172"/>
        <v>7</v>
      </c>
      <c r="S669" s="33" t="str">
        <f t="shared" si="173"/>
        <v>114_7</v>
      </c>
      <c r="T669" s="35" t="str">
        <f t="shared" si="174"/>
        <v>114AM</v>
      </c>
      <c r="U669" s="35" t="str">
        <f t="shared" si="175"/>
        <v>114AMEW</v>
      </c>
      <c r="V669" s="301">
        <f t="shared" si="176"/>
        <v>28</v>
      </c>
      <c r="W669" s="293" t="str">
        <f t="shared" si="177"/>
        <v/>
      </c>
      <c r="X669" s="293" t="str">
        <f t="shared" si="178"/>
        <v/>
      </c>
      <c r="Y669" s="293" t="str">
        <f t="shared" si="179"/>
        <v/>
      </c>
      <c r="Z669" s="293" t="str">
        <f t="shared" si="180"/>
        <v/>
      </c>
      <c r="AA669" s="293">
        <f t="shared" si="166"/>
        <v>0</v>
      </c>
      <c r="AB669" s="293">
        <f t="shared" si="167"/>
        <v>0</v>
      </c>
      <c r="AC669" s="293">
        <f t="shared" si="168"/>
        <v>3</v>
      </c>
      <c r="AD669" s="293">
        <f t="shared" si="181"/>
        <v>1</v>
      </c>
      <c r="AE669" s="293">
        <f>IF(ISBLANK(T669),AE668,IF(COUNTIF(T$2:T669,T669)&gt;1,AE668,1+MAX(AE668,0)))</f>
        <v>19</v>
      </c>
      <c r="AI669" s="42" t="str">
        <f t="shared" si="169"/>
        <v/>
      </c>
      <c r="AJ669">
        <f>SUM(AG$2:AG669)</f>
        <v>4</v>
      </c>
      <c r="AK669">
        <f>COUNTA(AF$2:AF669)</f>
        <v>12</v>
      </c>
    </row>
    <row r="670" spans="1:37"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170"/>
        <v>11</v>
      </c>
      <c r="Q670" s="33" t="str">
        <f t="shared" si="171"/>
        <v/>
      </c>
      <c r="R670" s="33">
        <f t="shared" si="172"/>
        <v>8</v>
      </c>
      <c r="S670" s="33" t="str">
        <f t="shared" si="173"/>
        <v>114_8</v>
      </c>
      <c r="T670" s="35" t="str">
        <f t="shared" si="174"/>
        <v>114AM</v>
      </c>
      <c r="U670" s="35" t="str">
        <f t="shared" si="175"/>
        <v>114AMNS</v>
      </c>
      <c r="V670" s="301">
        <f t="shared" si="176"/>
        <v>29</v>
      </c>
      <c r="W670" s="293" t="str">
        <f t="shared" si="177"/>
        <v/>
      </c>
      <c r="X670" s="293" t="str">
        <f t="shared" si="178"/>
        <v/>
      </c>
      <c r="Y670" s="293" t="str">
        <f t="shared" si="179"/>
        <v/>
      </c>
      <c r="Z670" s="293" t="str">
        <f t="shared" si="180"/>
        <v/>
      </c>
      <c r="AA670" s="293">
        <f t="shared" si="166"/>
        <v>0</v>
      </c>
      <c r="AB670" s="293">
        <f t="shared" si="167"/>
        <v>0</v>
      </c>
      <c r="AC670" s="293">
        <f t="shared" si="168"/>
        <v>3</v>
      </c>
      <c r="AD670" s="293">
        <f t="shared" si="181"/>
        <v>1</v>
      </c>
      <c r="AE670" s="293">
        <f>IF(ISBLANK(T670),AE669,IF(COUNTIF(T$2:T670,T670)&gt;1,AE669,1+MAX(AE669,0)))</f>
        <v>19</v>
      </c>
      <c r="AI670" s="42" t="str">
        <f t="shared" si="169"/>
        <v/>
      </c>
      <c r="AJ670">
        <f>SUM(AG$2:AG670)</f>
        <v>4</v>
      </c>
      <c r="AK670">
        <f>COUNTA(AF$2:AF670)</f>
        <v>12</v>
      </c>
    </row>
    <row r="671" spans="1:37"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170"/>
        <v>11</v>
      </c>
      <c r="Q671" s="33" t="str">
        <f t="shared" si="171"/>
        <v/>
      </c>
      <c r="R671" s="33">
        <f t="shared" si="172"/>
        <v>8</v>
      </c>
      <c r="S671" s="33" t="str">
        <f t="shared" si="173"/>
        <v>114_8</v>
      </c>
      <c r="T671" s="35" t="str">
        <f t="shared" si="174"/>
        <v>114AM</v>
      </c>
      <c r="U671" s="35" t="str">
        <f t="shared" si="175"/>
        <v>114AMNS</v>
      </c>
      <c r="V671" s="301">
        <f t="shared" si="176"/>
        <v>30</v>
      </c>
      <c r="W671" s="293" t="str">
        <f t="shared" si="177"/>
        <v/>
      </c>
      <c r="X671" s="293" t="str">
        <f t="shared" si="178"/>
        <v/>
      </c>
      <c r="Y671" s="293" t="str">
        <f t="shared" si="179"/>
        <v/>
      </c>
      <c r="Z671" s="293" t="str">
        <f t="shared" si="180"/>
        <v/>
      </c>
      <c r="AA671" s="293">
        <f t="shared" si="166"/>
        <v>0</v>
      </c>
      <c r="AB671" s="293">
        <f t="shared" si="167"/>
        <v>0</v>
      </c>
      <c r="AC671" s="293">
        <f t="shared" si="168"/>
        <v>3</v>
      </c>
      <c r="AD671" s="293">
        <f t="shared" si="181"/>
        <v>1</v>
      </c>
      <c r="AE671" s="293">
        <f>IF(ISBLANK(T671),AE670,IF(COUNTIF(T$2:T671,T671)&gt;1,AE670,1+MAX(AE670,0)))</f>
        <v>19</v>
      </c>
      <c r="AI671" s="42" t="str">
        <f t="shared" si="169"/>
        <v/>
      </c>
      <c r="AJ671">
        <f>SUM(AG$2:AG671)</f>
        <v>4</v>
      </c>
      <c r="AK671">
        <f>COUNTA(AF$2:AF671)</f>
        <v>12</v>
      </c>
    </row>
    <row r="672" spans="1:37"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170"/>
        <v>11</v>
      </c>
      <c r="Q672" s="33" t="str">
        <f t="shared" si="171"/>
        <v/>
      </c>
      <c r="R672" s="33">
        <f t="shared" si="172"/>
        <v>8</v>
      </c>
      <c r="S672" s="33" t="str">
        <f t="shared" si="173"/>
        <v>114_8</v>
      </c>
      <c r="T672" s="35" t="str">
        <f t="shared" si="174"/>
        <v>114AM</v>
      </c>
      <c r="U672" s="35" t="str">
        <f t="shared" si="175"/>
        <v>114AMEW</v>
      </c>
      <c r="V672" s="301">
        <f t="shared" si="176"/>
        <v>31</v>
      </c>
      <c r="W672" s="293" t="str">
        <f t="shared" si="177"/>
        <v/>
      </c>
      <c r="X672" s="293" t="str">
        <f t="shared" si="178"/>
        <v/>
      </c>
      <c r="Y672" s="293" t="str">
        <f t="shared" si="179"/>
        <v/>
      </c>
      <c r="Z672" s="293" t="str">
        <f t="shared" si="180"/>
        <v/>
      </c>
      <c r="AA672" s="293">
        <f t="shared" si="166"/>
        <v>0</v>
      </c>
      <c r="AB672" s="293">
        <f t="shared" si="167"/>
        <v>0</v>
      </c>
      <c r="AC672" s="293">
        <f t="shared" si="168"/>
        <v>3</v>
      </c>
      <c r="AD672" s="293">
        <f t="shared" si="181"/>
        <v>1</v>
      </c>
      <c r="AE672" s="293">
        <f>IF(ISBLANK(T672),AE671,IF(COUNTIF(T$2:T672,T672)&gt;1,AE671,1+MAX(AE671,0)))</f>
        <v>19</v>
      </c>
      <c r="AI672" s="42" t="str">
        <f t="shared" si="169"/>
        <v/>
      </c>
      <c r="AJ672">
        <f>SUM(AG$2:AG672)</f>
        <v>4</v>
      </c>
      <c r="AK672">
        <f>COUNTA(AF$2:AF672)</f>
        <v>12</v>
      </c>
    </row>
    <row r="673" spans="1:37"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170"/>
        <v>11</v>
      </c>
      <c r="Q673" s="33" t="str">
        <f t="shared" si="171"/>
        <v/>
      </c>
      <c r="R673" s="33">
        <f t="shared" si="172"/>
        <v>8</v>
      </c>
      <c r="S673" s="33" t="str">
        <f t="shared" si="173"/>
        <v>114_8</v>
      </c>
      <c r="T673" s="35" t="str">
        <f t="shared" si="174"/>
        <v>114AM</v>
      </c>
      <c r="U673" s="35" t="str">
        <f t="shared" si="175"/>
        <v>114AMEW</v>
      </c>
      <c r="V673" s="301">
        <f t="shared" si="176"/>
        <v>32</v>
      </c>
      <c r="W673" s="293" t="str">
        <f t="shared" si="177"/>
        <v/>
      </c>
      <c r="X673" s="293" t="str">
        <f t="shared" si="178"/>
        <v/>
      </c>
      <c r="Y673" s="293" t="str">
        <f t="shared" si="179"/>
        <v/>
      </c>
      <c r="Z673" s="293" t="str">
        <f t="shared" si="180"/>
        <v/>
      </c>
      <c r="AA673" s="293">
        <f t="shared" si="166"/>
        <v>0</v>
      </c>
      <c r="AB673" s="293">
        <f t="shared" si="167"/>
        <v>0</v>
      </c>
      <c r="AC673" s="293">
        <f t="shared" si="168"/>
        <v>3</v>
      </c>
      <c r="AD673" s="293">
        <f t="shared" si="181"/>
        <v>1</v>
      </c>
      <c r="AE673" s="293">
        <f>IF(ISBLANK(T673),AE672,IF(COUNTIF(T$2:T673,T673)&gt;1,AE672,1+MAX(AE672,0)))</f>
        <v>19</v>
      </c>
      <c r="AI673" s="42" t="str">
        <f t="shared" si="169"/>
        <v/>
      </c>
      <c r="AJ673">
        <f>SUM(AG$2:AG673)</f>
        <v>4</v>
      </c>
      <c r="AK673">
        <f>COUNTA(AF$2:AF673)</f>
        <v>12</v>
      </c>
    </row>
    <row r="674" spans="1:37"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170"/>
        <v>11</v>
      </c>
      <c r="Q674" s="33" t="str">
        <f t="shared" si="171"/>
        <v/>
      </c>
      <c r="R674" s="33">
        <f t="shared" si="172"/>
        <v>9</v>
      </c>
      <c r="S674" s="33" t="str">
        <f t="shared" si="173"/>
        <v>114_9</v>
      </c>
      <c r="T674" s="35" t="str">
        <f t="shared" si="174"/>
        <v>114PM</v>
      </c>
      <c r="U674" s="35" t="str">
        <f t="shared" si="175"/>
        <v>114PMNS</v>
      </c>
      <c r="V674" s="301">
        <f t="shared" si="176"/>
        <v>1</v>
      </c>
      <c r="W674" s="293" t="str">
        <f t="shared" si="177"/>
        <v/>
      </c>
      <c r="X674" s="293" t="str">
        <f t="shared" si="178"/>
        <v/>
      </c>
      <c r="Y674" s="293" t="str">
        <f t="shared" si="179"/>
        <v/>
      </c>
      <c r="Z674" s="293" t="str">
        <f t="shared" si="180"/>
        <v/>
      </c>
      <c r="AA674" s="293">
        <f t="shared" si="166"/>
        <v>0</v>
      </c>
      <c r="AB674" s="293">
        <f t="shared" si="167"/>
        <v>0</v>
      </c>
      <c r="AC674" s="293">
        <f t="shared" si="168"/>
        <v>0</v>
      </c>
      <c r="AD674" s="293">
        <f t="shared" si="181"/>
        <v>0</v>
      </c>
      <c r="AE674" s="293">
        <f>IF(ISBLANK(T674),AE673,IF(COUNTIF(T$2:T674,T674)&gt;1,AE673,1+MAX(AE673,0)))</f>
        <v>20</v>
      </c>
      <c r="AI674" s="42" t="str">
        <f t="shared" si="169"/>
        <v/>
      </c>
      <c r="AJ674">
        <f>SUM(AG$2:AG674)</f>
        <v>4</v>
      </c>
      <c r="AK674">
        <f>COUNTA(AF$2:AF674)</f>
        <v>12</v>
      </c>
    </row>
    <row r="675" spans="1:37"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170"/>
        <v>11</v>
      </c>
      <c r="Q675" s="33" t="str">
        <f t="shared" si="171"/>
        <v/>
      </c>
      <c r="R675" s="33">
        <f t="shared" si="172"/>
        <v>9</v>
      </c>
      <c r="S675" s="33" t="str">
        <f t="shared" si="173"/>
        <v>114_9</v>
      </c>
      <c r="T675" s="35" t="str">
        <f t="shared" si="174"/>
        <v>114PM</v>
      </c>
      <c r="U675" s="35" t="str">
        <f t="shared" si="175"/>
        <v>114PMNS</v>
      </c>
      <c r="V675" s="301">
        <f t="shared" si="176"/>
        <v>2</v>
      </c>
      <c r="W675" s="293" t="str">
        <f t="shared" si="177"/>
        <v/>
      </c>
      <c r="X675" s="293" t="str">
        <f t="shared" si="178"/>
        <v/>
      </c>
      <c r="Y675" s="293" t="str">
        <f t="shared" si="179"/>
        <v/>
      </c>
      <c r="Z675" s="293" t="str">
        <f t="shared" si="180"/>
        <v/>
      </c>
      <c r="AA675" s="293">
        <f t="shared" si="166"/>
        <v>0</v>
      </c>
      <c r="AB675" s="293">
        <f t="shared" si="167"/>
        <v>0</v>
      </c>
      <c r="AC675" s="293">
        <f t="shared" si="168"/>
        <v>0</v>
      </c>
      <c r="AD675" s="293">
        <f t="shared" si="181"/>
        <v>0</v>
      </c>
      <c r="AE675" s="293">
        <f>IF(ISBLANK(T675),AE674,IF(COUNTIF(T$2:T675,T675)&gt;1,AE674,1+MAX(AE674,0)))</f>
        <v>20</v>
      </c>
      <c r="AI675" s="42" t="str">
        <f t="shared" si="169"/>
        <v/>
      </c>
      <c r="AJ675">
        <f>SUM(AG$2:AG675)</f>
        <v>4</v>
      </c>
      <c r="AK675">
        <f>COUNTA(AF$2:AF675)</f>
        <v>12</v>
      </c>
    </row>
    <row r="676" spans="1:37"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170"/>
        <v>11</v>
      </c>
      <c r="Q676" s="33" t="str">
        <f t="shared" si="171"/>
        <v/>
      </c>
      <c r="R676" s="33">
        <f t="shared" si="172"/>
        <v>9</v>
      </c>
      <c r="S676" s="33" t="str">
        <f t="shared" si="173"/>
        <v>114_9</v>
      </c>
      <c r="T676" s="35" t="str">
        <f t="shared" si="174"/>
        <v>114PM</v>
      </c>
      <c r="U676" s="35" t="str">
        <f t="shared" si="175"/>
        <v>114PMEW</v>
      </c>
      <c r="V676" s="301">
        <f t="shared" si="176"/>
        <v>3</v>
      </c>
      <c r="W676" s="293" t="str">
        <f t="shared" si="177"/>
        <v/>
      </c>
      <c r="X676" s="293" t="str">
        <f t="shared" si="178"/>
        <v/>
      </c>
      <c r="Y676" s="293" t="str">
        <f t="shared" si="179"/>
        <v/>
      </c>
      <c r="Z676" s="293" t="str">
        <f t="shared" si="180"/>
        <v/>
      </c>
      <c r="AA676" s="293">
        <f t="shared" si="166"/>
        <v>0</v>
      </c>
      <c r="AB676" s="293">
        <f t="shared" si="167"/>
        <v>0</v>
      </c>
      <c r="AC676" s="293">
        <f t="shared" si="168"/>
        <v>0</v>
      </c>
      <c r="AD676" s="293">
        <f t="shared" si="181"/>
        <v>0</v>
      </c>
      <c r="AE676" s="293">
        <f>IF(ISBLANK(T676),AE675,IF(COUNTIF(T$2:T676,T676)&gt;1,AE675,1+MAX(AE675,0)))</f>
        <v>20</v>
      </c>
      <c r="AI676" s="42" t="str">
        <f t="shared" si="169"/>
        <v/>
      </c>
      <c r="AJ676">
        <f>SUM(AG$2:AG676)</f>
        <v>4</v>
      </c>
      <c r="AK676">
        <f>COUNTA(AF$2:AF676)</f>
        <v>12</v>
      </c>
    </row>
    <row r="677" spans="1:37"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170"/>
        <v>11</v>
      </c>
      <c r="Q677" s="33" t="str">
        <f t="shared" si="171"/>
        <v/>
      </c>
      <c r="R677" s="33">
        <f t="shared" si="172"/>
        <v>9</v>
      </c>
      <c r="S677" s="33" t="str">
        <f t="shared" si="173"/>
        <v>114_9</v>
      </c>
      <c r="T677" s="35" t="str">
        <f t="shared" si="174"/>
        <v>114PM</v>
      </c>
      <c r="U677" s="35" t="str">
        <f t="shared" si="175"/>
        <v>114PMEW</v>
      </c>
      <c r="V677" s="301">
        <f t="shared" si="176"/>
        <v>4</v>
      </c>
      <c r="W677" s="293" t="str">
        <f t="shared" si="177"/>
        <v/>
      </c>
      <c r="X677" s="293" t="str">
        <f t="shared" si="178"/>
        <v/>
      </c>
      <c r="Y677" s="293" t="str">
        <f t="shared" si="179"/>
        <v/>
      </c>
      <c r="Z677" s="293" t="str">
        <f t="shared" si="180"/>
        <v/>
      </c>
      <c r="AA677" s="293">
        <f t="shared" si="166"/>
        <v>0</v>
      </c>
      <c r="AB677" s="293">
        <f t="shared" si="167"/>
        <v>0</v>
      </c>
      <c r="AC677" s="293">
        <f t="shared" si="168"/>
        <v>0</v>
      </c>
      <c r="AD677" s="293">
        <f t="shared" si="181"/>
        <v>0</v>
      </c>
      <c r="AE677" s="293">
        <f>IF(ISBLANK(T677),AE676,IF(COUNTIF(T$2:T677,T677)&gt;1,AE676,1+MAX(AE676,0)))</f>
        <v>20</v>
      </c>
      <c r="AI677" s="42" t="str">
        <f t="shared" si="169"/>
        <v/>
      </c>
      <c r="AJ677">
        <f>SUM(AG$2:AG677)</f>
        <v>4</v>
      </c>
      <c r="AK677">
        <f>COUNTA(AF$2:AF677)</f>
        <v>12</v>
      </c>
    </row>
    <row r="678" spans="1:37"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170"/>
        <v>11</v>
      </c>
      <c r="Q678" s="33" t="str">
        <f t="shared" si="171"/>
        <v/>
      </c>
      <c r="R678" s="33">
        <f t="shared" si="172"/>
        <v>10</v>
      </c>
      <c r="S678" s="33" t="str">
        <f t="shared" si="173"/>
        <v>114_10</v>
      </c>
      <c r="T678" s="35" t="str">
        <f t="shared" si="174"/>
        <v>114PM</v>
      </c>
      <c r="U678" s="35" t="str">
        <f t="shared" si="175"/>
        <v>114PMNS</v>
      </c>
      <c r="V678" s="301">
        <f t="shared" si="176"/>
        <v>5</v>
      </c>
      <c r="W678" s="293" t="str">
        <f t="shared" si="177"/>
        <v/>
      </c>
      <c r="X678" s="293" t="str">
        <f t="shared" si="178"/>
        <v/>
      </c>
      <c r="Y678" s="293" t="str">
        <f t="shared" si="179"/>
        <v/>
      </c>
      <c r="Z678" s="293" t="str">
        <f t="shared" si="180"/>
        <v/>
      </c>
      <c r="AA678" s="293">
        <f t="shared" si="166"/>
        <v>0</v>
      </c>
      <c r="AB678" s="293">
        <f t="shared" si="167"/>
        <v>0</v>
      </c>
      <c r="AC678" s="293">
        <f t="shared" si="168"/>
        <v>0</v>
      </c>
      <c r="AD678" s="293">
        <f t="shared" si="181"/>
        <v>0</v>
      </c>
      <c r="AE678" s="293">
        <f>IF(ISBLANK(T678),AE677,IF(COUNTIF(T$2:T678,T678)&gt;1,AE677,1+MAX(AE677,0)))</f>
        <v>20</v>
      </c>
      <c r="AI678" s="42" t="str">
        <f t="shared" si="169"/>
        <v/>
      </c>
      <c r="AJ678">
        <f>SUM(AG$2:AG678)</f>
        <v>4</v>
      </c>
      <c r="AK678">
        <f>COUNTA(AF$2:AF678)</f>
        <v>12</v>
      </c>
    </row>
    <row r="679" spans="1:37"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170"/>
        <v>11</v>
      </c>
      <c r="Q679" s="33" t="str">
        <f t="shared" si="171"/>
        <v/>
      </c>
      <c r="R679" s="33">
        <f t="shared" si="172"/>
        <v>10</v>
      </c>
      <c r="S679" s="33" t="str">
        <f t="shared" si="173"/>
        <v>114_10</v>
      </c>
      <c r="T679" s="35" t="str">
        <f t="shared" si="174"/>
        <v>114PM</v>
      </c>
      <c r="U679" s="35" t="str">
        <f t="shared" si="175"/>
        <v>114PMNS</v>
      </c>
      <c r="V679" s="301">
        <f t="shared" si="176"/>
        <v>6</v>
      </c>
      <c r="W679" s="293" t="str">
        <f t="shared" si="177"/>
        <v/>
      </c>
      <c r="X679" s="293" t="str">
        <f t="shared" si="178"/>
        <v/>
      </c>
      <c r="Y679" s="293" t="str">
        <f t="shared" si="179"/>
        <v/>
      </c>
      <c r="Z679" s="293" t="str">
        <f t="shared" si="180"/>
        <v/>
      </c>
      <c r="AA679" s="293">
        <f t="shared" si="166"/>
        <v>0</v>
      </c>
      <c r="AB679" s="293">
        <f t="shared" si="167"/>
        <v>0</v>
      </c>
      <c r="AC679" s="293">
        <f t="shared" si="168"/>
        <v>0</v>
      </c>
      <c r="AD679" s="293">
        <f t="shared" si="181"/>
        <v>0</v>
      </c>
      <c r="AE679" s="293">
        <f>IF(ISBLANK(T679),AE678,IF(COUNTIF(T$2:T679,T679)&gt;1,AE678,1+MAX(AE678,0)))</f>
        <v>20</v>
      </c>
      <c r="AI679" s="42" t="str">
        <f t="shared" si="169"/>
        <v/>
      </c>
      <c r="AJ679">
        <f>SUM(AG$2:AG679)</f>
        <v>4</v>
      </c>
      <c r="AK679">
        <f>COUNTA(AF$2:AF679)</f>
        <v>12</v>
      </c>
    </row>
    <row r="680" spans="1:37"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170"/>
        <v>11</v>
      </c>
      <c r="Q680" s="33" t="str">
        <f t="shared" si="171"/>
        <v/>
      </c>
      <c r="R680" s="33">
        <f t="shared" si="172"/>
        <v>10</v>
      </c>
      <c r="S680" s="33" t="str">
        <f t="shared" si="173"/>
        <v>114_10</v>
      </c>
      <c r="T680" s="35" t="str">
        <f t="shared" si="174"/>
        <v>114PM</v>
      </c>
      <c r="U680" s="35" t="str">
        <f t="shared" si="175"/>
        <v>114PMEW</v>
      </c>
      <c r="V680" s="301">
        <f t="shared" si="176"/>
        <v>7</v>
      </c>
      <c r="W680" s="293" t="str">
        <f t="shared" si="177"/>
        <v/>
      </c>
      <c r="X680" s="293" t="str">
        <f t="shared" si="178"/>
        <v/>
      </c>
      <c r="Y680" s="293" t="str">
        <f t="shared" si="179"/>
        <v/>
      </c>
      <c r="Z680" s="293" t="str">
        <f t="shared" si="180"/>
        <v/>
      </c>
      <c r="AA680" s="293">
        <f t="shared" si="166"/>
        <v>0</v>
      </c>
      <c r="AB680" s="293">
        <f t="shared" si="167"/>
        <v>0</v>
      </c>
      <c r="AC680" s="293">
        <f t="shared" si="168"/>
        <v>0</v>
      </c>
      <c r="AD680" s="293">
        <f t="shared" si="181"/>
        <v>0</v>
      </c>
      <c r="AE680" s="293">
        <f>IF(ISBLANK(T680),AE679,IF(COUNTIF(T$2:T680,T680)&gt;1,AE679,1+MAX(AE679,0)))</f>
        <v>20</v>
      </c>
      <c r="AI680" s="42" t="str">
        <f t="shared" si="169"/>
        <v/>
      </c>
      <c r="AJ680">
        <f>SUM(AG$2:AG680)</f>
        <v>4</v>
      </c>
      <c r="AK680">
        <f>COUNTA(AF$2:AF680)</f>
        <v>12</v>
      </c>
    </row>
    <row r="681" spans="1:37"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170"/>
        <v>11</v>
      </c>
      <c r="Q681" s="33" t="str">
        <f t="shared" si="171"/>
        <v/>
      </c>
      <c r="R681" s="33">
        <f t="shared" si="172"/>
        <v>10</v>
      </c>
      <c r="S681" s="33" t="str">
        <f t="shared" si="173"/>
        <v>114_10</v>
      </c>
      <c r="T681" s="35" t="str">
        <f t="shared" si="174"/>
        <v>114PM</v>
      </c>
      <c r="U681" s="35" t="str">
        <f t="shared" si="175"/>
        <v>114PMEW</v>
      </c>
      <c r="V681" s="301">
        <f t="shared" si="176"/>
        <v>8</v>
      </c>
      <c r="W681" s="293" t="str">
        <f t="shared" si="177"/>
        <v/>
      </c>
      <c r="X681" s="293" t="str">
        <f t="shared" si="178"/>
        <v/>
      </c>
      <c r="Y681" s="293" t="str">
        <f t="shared" si="179"/>
        <v/>
      </c>
      <c r="Z681" s="293" t="str">
        <f t="shared" si="180"/>
        <v/>
      </c>
      <c r="AA681" s="293">
        <f t="shared" si="166"/>
        <v>0</v>
      </c>
      <c r="AB681" s="293">
        <f t="shared" si="167"/>
        <v>0</v>
      </c>
      <c r="AC681" s="293">
        <f t="shared" si="168"/>
        <v>0</v>
      </c>
      <c r="AD681" s="293">
        <f t="shared" si="181"/>
        <v>0</v>
      </c>
      <c r="AE681" s="293">
        <f>IF(ISBLANK(T681),AE680,IF(COUNTIF(T$2:T681,T681)&gt;1,AE680,1+MAX(AE680,0)))</f>
        <v>20</v>
      </c>
      <c r="AI681" s="42" t="str">
        <f t="shared" si="169"/>
        <v/>
      </c>
      <c r="AJ681">
        <f>SUM(AG$2:AG681)</f>
        <v>4</v>
      </c>
      <c r="AK681">
        <f>COUNTA(AF$2:AF681)</f>
        <v>12</v>
      </c>
    </row>
    <row r="682" spans="1:37"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170"/>
        <v>11</v>
      </c>
      <c r="Q682" s="33" t="str">
        <f t="shared" si="171"/>
        <v/>
      </c>
      <c r="R682" s="33">
        <f t="shared" si="172"/>
        <v>11</v>
      </c>
      <c r="S682" s="33" t="str">
        <f t="shared" si="173"/>
        <v>114_11</v>
      </c>
      <c r="T682" s="35" t="str">
        <f t="shared" si="174"/>
        <v>114PM</v>
      </c>
      <c r="U682" s="35" t="str">
        <f t="shared" si="175"/>
        <v>114PMNS</v>
      </c>
      <c r="V682" s="301">
        <f t="shared" si="176"/>
        <v>9</v>
      </c>
      <c r="W682" s="293" t="str">
        <f t="shared" si="177"/>
        <v/>
      </c>
      <c r="X682" s="293" t="str">
        <f t="shared" si="178"/>
        <v/>
      </c>
      <c r="Y682" s="293" t="str">
        <f t="shared" si="179"/>
        <v/>
      </c>
      <c r="Z682" s="293" t="str">
        <f t="shared" si="180"/>
        <v/>
      </c>
      <c r="AA682" s="293">
        <f t="shared" si="166"/>
        <v>0</v>
      </c>
      <c r="AB682" s="293">
        <f t="shared" si="167"/>
        <v>0</v>
      </c>
      <c r="AC682" s="293">
        <f t="shared" si="168"/>
        <v>0</v>
      </c>
      <c r="AD682" s="293">
        <f t="shared" si="181"/>
        <v>0</v>
      </c>
      <c r="AE682" s="293">
        <f>IF(ISBLANK(T682),AE681,IF(COUNTIF(T$2:T682,T682)&gt;1,AE681,1+MAX(AE681,0)))</f>
        <v>20</v>
      </c>
      <c r="AI682" s="42" t="str">
        <f t="shared" si="169"/>
        <v/>
      </c>
      <c r="AJ682">
        <f>SUM(AG$2:AG682)</f>
        <v>4</v>
      </c>
      <c r="AK682">
        <f>COUNTA(AF$2:AF682)</f>
        <v>12</v>
      </c>
    </row>
    <row r="683" spans="1:37"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170"/>
        <v>11</v>
      </c>
      <c r="Q683" s="33" t="str">
        <f t="shared" si="171"/>
        <v/>
      </c>
      <c r="R683" s="33">
        <f t="shared" si="172"/>
        <v>11</v>
      </c>
      <c r="S683" s="33" t="str">
        <f t="shared" si="173"/>
        <v>114_11</v>
      </c>
      <c r="T683" s="35" t="str">
        <f t="shared" si="174"/>
        <v>114PM</v>
      </c>
      <c r="U683" s="35" t="str">
        <f t="shared" si="175"/>
        <v>114PMNS</v>
      </c>
      <c r="V683" s="301">
        <f t="shared" si="176"/>
        <v>10</v>
      </c>
      <c r="W683" s="293" t="str">
        <f t="shared" si="177"/>
        <v/>
      </c>
      <c r="X683" s="293" t="str">
        <f t="shared" si="178"/>
        <v/>
      </c>
      <c r="Y683" s="293" t="str">
        <f t="shared" si="179"/>
        <v/>
      </c>
      <c r="Z683" s="293" t="str">
        <f t="shared" si="180"/>
        <v/>
      </c>
      <c r="AA683" s="293">
        <f t="shared" si="166"/>
        <v>0</v>
      </c>
      <c r="AB683" s="293">
        <f t="shared" si="167"/>
        <v>0</v>
      </c>
      <c r="AC683" s="293">
        <f t="shared" si="168"/>
        <v>0</v>
      </c>
      <c r="AD683" s="293">
        <f t="shared" si="181"/>
        <v>0</v>
      </c>
      <c r="AE683" s="293">
        <f>IF(ISBLANK(T683),AE682,IF(COUNTIF(T$2:T683,T683)&gt;1,AE682,1+MAX(AE682,0)))</f>
        <v>20</v>
      </c>
      <c r="AI683" s="42" t="str">
        <f t="shared" si="169"/>
        <v/>
      </c>
      <c r="AJ683">
        <f>SUM(AG$2:AG683)</f>
        <v>4</v>
      </c>
      <c r="AK683">
        <f>COUNTA(AF$2:AF683)</f>
        <v>12</v>
      </c>
    </row>
    <row r="684" spans="1:37"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170"/>
        <v>11</v>
      </c>
      <c r="Q684" s="33" t="str">
        <f t="shared" si="171"/>
        <v/>
      </c>
      <c r="R684" s="33">
        <f t="shared" si="172"/>
        <v>11</v>
      </c>
      <c r="S684" s="33" t="str">
        <f t="shared" si="173"/>
        <v>114_11</v>
      </c>
      <c r="T684" s="35" t="str">
        <f t="shared" si="174"/>
        <v>114PM</v>
      </c>
      <c r="U684" s="35" t="str">
        <f t="shared" si="175"/>
        <v>114PMEW</v>
      </c>
      <c r="V684" s="301">
        <f t="shared" si="176"/>
        <v>11</v>
      </c>
      <c r="W684" s="293" t="str">
        <f t="shared" si="177"/>
        <v/>
      </c>
      <c r="X684" s="293" t="str">
        <f t="shared" si="178"/>
        <v/>
      </c>
      <c r="Y684" s="293" t="str">
        <f t="shared" si="179"/>
        <v/>
      </c>
      <c r="Z684" s="293" t="str">
        <f t="shared" si="180"/>
        <v/>
      </c>
      <c r="AA684" s="293">
        <f t="shared" si="166"/>
        <v>0</v>
      </c>
      <c r="AB684" s="293">
        <f t="shared" si="167"/>
        <v>0</v>
      </c>
      <c r="AC684" s="293">
        <f t="shared" si="168"/>
        <v>0</v>
      </c>
      <c r="AD684" s="293">
        <f t="shared" si="181"/>
        <v>0</v>
      </c>
      <c r="AE684" s="293">
        <f>IF(ISBLANK(T684),AE683,IF(COUNTIF(T$2:T684,T684)&gt;1,AE683,1+MAX(AE683,0)))</f>
        <v>20</v>
      </c>
      <c r="AI684" s="42" t="str">
        <f t="shared" si="169"/>
        <v/>
      </c>
      <c r="AJ684">
        <f>SUM(AG$2:AG684)</f>
        <v>4</v>
      </c>
      <c r="AK684">
        <f>COUNTA(AF$2:AF684)</f>
        <v>12</v>
      </c>
    </row>
    <row r="685" spans="1:37"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170"/>
        <v>11</v>
      </c>
      <c r="Q685" s="33" t="str">
        <f t="shared" si="171"/>
        <v/>
      </c>
      <c r="R685" s="33">
        <f t="shared" si="172"/>
        <v>11</v>
      </c>
      <c r="S685" s="33" t="str">
        <f t="shared" si="173"/>
        <v>114_11</v>
      </c>
      <c r="T685" s="35" t="str">
        <f t="shared" si="174"/>
        <v>114PM</v>
      </c>
      <c r="U685" s="35" t="str">
        <f t="shared" si="175"/>
        <v>114PMEW</v>
      </c>
      <c r="V685" s="301">
        <f t="shared" si="176"/>
        <v>12</v>
      </c>
      <c r="W685" s="293" t="str">
        <f t="shared" si="177"/>
        <v/>
      </c>
      <c r="X685" s="293" t="str">
        <f t="shared" si="178"/>
        <v/>
      </c>
      <c r="Y685" s="293" t="str">
        <f t="shared" si="179"/>
        <v/>
      </c>
      <c r="Z685" s="293" t="str">
        <f t="shared" si="180"/>
        <v/>
      </c>
      <c r="AA685" s="293">
        <f t="shared" si="166"/>
        <v>0</v>
      </c>
      <c r="AB685" s="293">
        <f t="shared" si="167"/>
        <v>0</v>
      </c>
      <c r="AC685" s="293">
        <f t="shared" si="168"/>
        <v>0</v>
      </c>
      <c r="AD685" s="293">
        <f t="shared" si="181"/>
        <v>0</v>
      </c>
      <c r="AE685" s="293">
        <f>IF(ISBLANK(T685),AE684,IF(COUNTIF(T$2:T685,T685)&gt;1,AE684,1+MAX(AE684,0)))</f>
        <v>20</v>
      </c>
      <c r="AI685" s="42" t="str">
        <f t="shared" si="169"/>
        <v/>
      </c>
      <c r="AJ685">
        <f>SUM(AG$2:AG685)</f>
        <v>4</v>
      </c>
      <c r="AK685">
        <f>COUNTA(AF$2:AF685)</f>
        <v>12</v>
      </c>
    </row>
    <row r="686" spans="1:37"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170"/>
        <v>11</v>
      </c>
      <c r="Q686" s="33" t="str">
        <f t="shared" si="171"/>
        <v/>
      </c>
      <c r="R686" s="33">
        <f t="shared" si="172"/>
        <v>12</v>
      </c>
      <c r="S686" s="33" t="str">
        <f t="shared" si="173"/>
        <v>114_12</v>
      </c>
      <c r="T686" s="35" t="str">
        <f t="shared" si="174"/>
        <v>114PM</v>
      </c>
      <c r="U686" s="35" t="str">
        <f t="shared" si="175"/>
        <v>114PMNS</v>
      </c>
      <c r="V686" s="301">
        <f t="shared" si="176"/>
        <v>13</v>
      </c>
      <c r="W686" s="293" t="str">
        <f t="shared" si="177"/>
        <v/>
      </c>
      <c r="X686" s="293" t="str">
        <f t="shared" si="178"/>
        <v/>
      </c>
      <c r="Y686" s="293" t="str">
        <f t="shared" si="179"/>
        <v/>
      </c>
      <c r="Z686" s="293" t="str">
        <f t="shared" si="180"/>
        <v/>
      </c>
      <c r="AA686" s="293">
        <f t="shared" si="166"/>
        <v>0</v>
      </c>
      <c r="AB686" s="293">
        <f t="shared" si="167"/>
        <v>0</v>
      </c>
      <c r="AC686" s="293">
        <f t="shared" si="168"/>
        <v>0</v>
      </c>
      <c r="AD686" s="293">
        <f t="shared" si="181"/>
        <v>0</v>
      </c>
      <c r="AE686" s="293">
        <f>IF(ISBLANK(T686),AE685,IF(COUNTIF(T$2:T686,T686)&gt;1,AE685,1+MAX(AE685,0)))</f>
        <v>20</v>
      </c>
      <c r="AI686" s="42" t="str">
        <f t="shared" si="169"/>
        <v/>
      </c>
      <c r="AJ686">
        <f>SUM(AG$2:AG686)</f>
        <v>4</v>
      </c>
      <c r="AK686">
        <f>COUNTA(AF$2:AF686)</f>
        <v>12</v>
      </c>
    </row>
    <row r="687" spans="1:37"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170"/>
        <v>11</v>
      </c>
      <c r="Q687" s="33" t="str">
        <f t="shared" si="171"/>
        <v/>
      </c>
      <c r="R687" s="33">
        <f t="shared" si="172"/>
        <v>12</v>
      </c>
      <c r="S687" s="33" t="str">
        <f t="shared" si="173"/>
        <v>114_12</v>
      </c>
      <c r="T687" s="35" t="str">
        <f t="shared" si="174"/>
        <v>114PM</v>
      </c>
      <c r="U687" s="35" t="str">
        <f t="shared" si="175"/>
        <v>114PMNS</v>
      </c>
      <c r="V687" s="301">
        <f t="shared" si="176"/>
        <v>14</v>
      </c>
      <c r="W687" s="293" t="str">
        <f t="shared" si="177"/>
        <v/>
      </c>
      <c r="X687" s="293" t="str">
        <f t="shared" si="178"/>
        <v/>
      </c>
      <c r="Y687" s="293" t="str">
        <f t="shared" si="179"/>
        <v/>
      </c>
      <c r="Z687" s="293" t="str">
        <f t="shared" si="180"/>
        <v/>
      </c>
      <c r="AA687" s="293">
        <f t="shared" si="166"/>
        <v>0</v>
      </c>
      <c r="AB687" s="293">
        <f t="shared" si="167"/>
        <v>0</v>
      </c>
      <c r="AC687" s="293">
        <f t="shared" si="168"/>
        <v>0</v>
      </c>
      <c r="AD687" s="293">
        <f t="shared" si="181"/>
        <v>0</v>
      </c>
      <c r="AE687" s="293">
        <f>IF(ISBLANK(T687),AE686,IF(COUNTIF(T$2:T687,T687)&gt;1,AE686,1+MAX(AE686,0)))</f>
        <v>20</v>
      </c>
      <c r="AI687" s="42" t="str">
        <f t="shared" si="169"/>
        <v/>
      </c>
      <c r="AJ687">
        <f>SUM(AG$2:AG687)</f>
        <v>4</v>
      </c>
      <c r="AK687">
        <f>COUNTA(AF$2:AF687)</f>
        <v>12</v>
      </c>
    </row>
    <row r="688" spans="1:37"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170"/>
        <v>11</v>
      </c>
      <c r="Q688" s="33" t="str">
        <f t="shared" si="171"/>
        <v/>
      </c>
      <c r="R688" s="33">
        <f t="shared" si="172"/>
        <v>12</v>
      </c>
      <c r="S688" s="33" t="str">
        <f t="shared" si="173"/>
        <v>114_12</v>
      </c>
      <c r="T688" s="35" t="str">
        <f t="shared" si="174"/>
        <v>114PM</v>
      </c>
      <c r="U688" s="35" t="str">
        <f t="shared" si="175"/>
        <v>114PMEW</v>
      </c>
      <c r="V688" s="301">
        <f t="shared" si="176"/>
        <v>15</v>
      </c>
      <c r="W688" s="293" t="str">
        <f t="shared" si="177"/>
        <v/>
      </c>
      <c r="X688" s="293" t="str">
        <f t="shared" si="178"/>
        <v/>
      </c>
      <c r="Y688" s="293" t="str">
        <f t="shared" si="179"/>
        <v/>
      </c>
      <c r="Z688" s="293" t="str">
        <f t="shared" si="180"/>
        <v/>
      </c>
      <c r="AA688" s="293">
        <f t="shared" si="166"/>
        <v>0</v>
      </c>
      <c r="AB688" s="293">
        <f t="shared" si="167"/>
        <v>0</v>
      </c>
      <c r="AC688" s="293">
        <f t="shared" si="168"/>
        <v>0</v>
      </c>
      <c r="AD688" s="293">
        <f t="shared" si="181"/>
        <v>0</v>
      </c>
      <c r="AE688" s="293">
        <f>IF(ISBLANK(T688),AE687,IF(COUNTIF(T$2:T688,T688)&gt;1,AE687,1+MAX(AE687,0)))</f>
        <v>20</v>
      </c>
      <c r="AI688" s="42" t="str">
        <f t="shared" si="169"/>
        <v/>
      </c>
      <c r="AJ688">
        <f>SUM(AG$2:AG688)</f>
        <v>4</v>
      </c>
      <c r="AK688">
        <f>COUNTA(AF$2:AF688)</f>
        <v>12</v>
      </c>
    </row>
    <row r="689" spans="1:37"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170"/>
        <v>11</v>
      </c>
      <c r="Q689" s="33" t="str">
        <f t="shared" si="171"/>
        <v/>
      </c>
      <c r="R689" s="33">
        <f t="shared" si="172"/>
        <v>12</v>
      </c>
      <c r="S689" s="33" t="str">
        <f t="shared" si="173"/>
        <v>114_12</v>
      </c>
      <c r="T689" s="35" t="str">
        <f t="shared" si="174"/>
        <v>114PM</v>
      </c>
      <c r="U689" s="35" t="str">
        <f t="shared" si="175"/>
        <v>114PMEW</v>
      </c>
      <c r="V689" s="301">
        <f t="shared" si="176"/>
        <v>16</v>
      </c>
      <c r="W689" s="293" t="str">
        <f t="shared" si="177"/>
        <v/>
      </c>
      <c r="X689" s="293" t="str">
        <f t="shared" si="178"/>
        <v/>
      </c>
      <c r="Y689" s="293" t="str">
        <f t="shared" si="179"/>
        <v/>
      </c>
      <c r="Z689" s="293" t="str">
        <f t="shared" si="180"/>
        <v/>
      </c>
      <c r="AA689" s="293">
        <f t="shared" si="166"/>
        <v>0</v>
      </c>
      <c r="AB689" s="293">
        <f t="shared" si="167"/>
        <v>0</v>
      </c>
      <c r="AC689" s="293">
        <f t="shared" si="168"/>
        <v>0</v>
      </c>
      <c r="AD689" s="293">
        <f t="shared" si="181"/>
        <v>0</v>
      </c>
      <c r="AE689" s="293">
        <f>IF(ISBLANK(T689),AE688,IF(COUNTIF(T$2:T689,T689)&gt;1,AE688,1+MAX(AE688,0)))</f>
        <v>20</v>
      </c>
      <c r="AI689" s="42" t="str">
        <f t="shared" si="169"/>
        <v/>
      </c>
      <c r="AJ689">
        <f>SUM(AG$2:AG689)</f>
        <v>4</v>
      </c>
      <c r="AK689">
        <f>COUNTA(AF$2:AF689)</f>
        <v>12</v>
      </c>
    </row>
    <row r="690" spans="1:37"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170"/>
        <v>11</v>
      </c>
      <c r="Q690" s="33" t="str">
        <f t="shared" si="171"/>
        <v/>
      </c>
      <c r="R690" s="33">
        <f t="shared" si="172"/>
        <v>13</v>
      </c>
      <c r="S690" s="33" t="str">
        <f t="shared" si="173"/>
        <v>114_13</v>
      </c>
      <c r="T690" s="35" t="str">
        <f t="shared" si="174"/>
        <v>114PM</v>
      </c>
      <c r="U690" s="35" t="str">
        <f t="shared" si="175"/>
        <v>114PMNS</v>
      </c>
      <c r="V690" s="301">
        <f t="shared" si="176"/>
        <v>17</v>
      </c>
      <c r="W690" s="293" t="str">
        <f t="shared" si="177"/>
        <v/>
      </c>
      <c r="X690" s="293" t="str">
        <f t="shared" si="178"/>
        <v/>
      </c>
      <c r="Y690" s="293" t="str">
        <f t="shared" si="179"/>
        <v/>
      </c>
      <c r="Z690" s="293" t="str">
        <f t="shared" si="180"/>
        <v/>
      </c>
      <c r="AA690" s="293">
        <f t="shared" si="166"/>
        <v>0</v>
      </c>
      <c r="AB690" s="293">
        <f t="shared" si="167"/>
        <v>0</v>
      </c>
      <c r="AC690" s="293">
        <f t="shared" si="168"/>
        <v>0</v>
      </c>
      <c r="AD690" s="293">
        <f t="shared" si="181"/>
        <v>0</v>
      </c>
      <c r="AE690" s="293">
        <f>IF(ISBLANK(T690),AE689,IF(COUNTIF(T$2:T690,T690)&gt;1,AE689,1+MAX(AE689,0)))</f>
        <v>20</v>
      </c>
      <c r="AI690" s="42" t="str">
        <f t="shared" si="169"/>
        <v/>
      </c>
      <c r="AJ690">
        <f>SUM(AG$2:AG690)</f>
        <v>4</v>
      </c>
      <c r="AK690">
        <f>COUNTA(AF$2:AF690)</f>
        <v>12</v>
      </c>
    </row>
    <row r="691" spans="1:37"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170"/>
        <v>11</v>
      </c>
      <c r="Q691" s="33" t="str">
        <f t="shared" si="171"/>
        <v/>
      </c>
      <c r="R691" s="33">
        <f t="shared" si="172"/>
        <v>13</v>
      </c>
      <c r="S691" s="33" t="str">
        <f t="shared" si="173"/>
        <v>114_13</v>
      </c>
      <c r="T691" s="35" t="str">
        <f t="shared" si="174"/>
        <v>114PM</v>
      </c>
      <c r="U691" s="35" t="str">
        <f t="shared" si="175"/>
        <v>114PMNS</v>
      </c>
      <c r="V691" s="301">
        <f t="shared" si="176"/>
        <v>18</v>
      </c>
      <c r="W691" s="293" t="str">
        <f t="shared" si="177"/>
        <v/>
      </c>
      <c r="X691" s="293" t="str">
        <f t="shared" si="178"/>
        <v/>
      </c>
      <c r="Y691" s="293" t="str">
        <f t="shared" si="179"/>
        <v/>
      </c>
      <c r="Z691" s="293" t="str">
        <f t="shared" si="180"/>
        <v/>
      </c>
      <c r="AA691" s="293">
        <f t="shared" si="166"/>
        <v>0</v>
      </c>
      <c r="AB691" s="293">
        <f t="shared" si="167"/>
        <v>0</v>
      </c>
      <c r="AC691" s="293">
        <f t="shared" si="168"/>
        <v>0</v>
      </c>
      <c r="AD691" s="293">
        <f t="shared" si="181"/>
        <v>0</v>
      </c>
      <c r="AE691" s="293">
        <f>IF(ISBLANK(T691),AE690,IF(COUNTIF(T$2:T691,T691)&gt;1,AE690,1+MAX(AE690,0)))</f>
        <v>20</v>
      </c>
      <c r="AI691" s="42" t="str">
        <f t="shared" si="169"/>
        <v/>
      </c>
      <c r="AJ691">
        <f>SUM(AG$2:AG691)</f>
        <v>4</v>
      </c>
      <c r="AK691">
        <f>COUNTA(AF$2:AF691)</f>
        <v>12</v>
      </c>
    </row>
    <row r="692" spans="1:37"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170"/>
        <v>11</v>
      </c>
      <c r="Q692" s="33" t="str">
        <f t="shared" si="171"/>
        <v/>
      </c>
      <c r="R692" s="33">
        <f t="shared" si="172"/>
        <v>13</v>
      </c>
      <c r="S692" s="33" t="str">
        <f t="shared" si="173"/>
        <v>114_13</v>
      </c>
      <c r="T692" s="35" t="str">
        <f t="shared" si="174"/>
        <v>114PM</v>
      </c>
      <c r="U692" s="35" t="str">
        <f t="shared" si="175"/>
        <v>114PMEW</v>
      </c>
      <c r="V692" s="301">
        <f t="shared" si="176"/>
        <v>19</v>
      </c>
      <c r="W692" s="293" t="str">
        <f t="shared" si="177"/>
        <v/>
      </c>
      <c r="X692" s="293" t="str">
        <f t="shared" si="178"/>
        <v/>
      </c>
      <c r="Y692" s="293" t="str">
        <f t="shared" si="179"/>
        <v/>
      </c>
      <c r="Z692" s="293" t="str">
        <f t="shared" si="180"/>
        <v/>
      </c>
      <c r="AA692" s="293">
        <f t="shared" si="166"/>
        <v>0</v>
      </c>
      <c r="AB692" s="293">
        <f t="shared" si="167"/>
        <v>0</v>
      </c>
      <c r="AC692" s="293">
        <f t="shared" si="168"/>
        <v>0</v>
      </c>
      <c r="AD692" s="293">
        <f t="shared" si="181"/>
        <v>0</v>
      </c>
      <c r="AE692" s="293">
        <f>IF(ISBLANK(T692),AE691,IF(COUNTIF(T$2:T692,T692)&gt;1,AE691,1+MAX(AE691,0)))</f>
        <v>20</v>
      </c>
      <c r="AI692" s="42" t="str">
        <f t="shared" si="169"/>
        <v/>
      </c>
      <c r="AJ692">
        <f>SUM(AG$2:AG692)</f>
        <v>4</v>
      </c>
      <c r="AK692">
        <f>COUNTA(AF$2:AF692)</f>
        <v>12</v>
      </c>
    </row>
    <row r="693" spans="1:37"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170"/>
        <v>11</v>
      </c>
      <c r="Q693" s="33" t="str">
        <f t="shared" si="171"/>
        <v/>
      </c>
      <c r="R693" s="33">
        <f t="shared" si="172"/>
        <v>13</v>
      </c>
      <c r="S693" s="33" t="str">
        <f t="shared" si="173"/>
        <v>114_13</v>
      </c>
      <c r="T693" s="35" t="str">
        <f t="shared" si="174"/>
        <v>114PM</v>
      </c>
      <c r="U693" s="35" t="str">
        <f t="shared" si="175"/>
        <v>114PMEW</v>
      </c>
      <c r="V693" s="301">
        <f t="shared" si="176"/>
        <v>20</v>
      </c>
      <c r="W693" s="293" t="str">
        <f t="shared" si="177"/>
        <v/>
      </c>
      <c r="X693" s="293" t="str">
        <f t="shared" si="178"/>
        <v/>
      </c>
      <c r="Y693" s="293" t="str">
        <f t="shared" si="179"/>
        <v/>
      </c>
      <c r="Z693" s="293" t="str">
        <f t="shared" si="180"/>
        <v/>
      </c>
      <c r="AA693" s="293">
        <f t="shared" si="166"/>
        <v>0</v>
      </c>
      <c r="AB693" s="293">
        <f t="shared" si="167"/>
        <v>0</v>
      </c>
      <c r="AC693" s="293">
        <f t="shared" si="168"/>
        <v>0</v>
      </c>
      <c r="AD693" s="293">
        <f t="shared" si="181"/>
        <v>0</v>
      </c>
      <c r="AE693" s="293">
        <f>IF(ISBLANK(T693),AE692,IF(COUNTIF(T$2:T693,T693)&gt;1,AE692,1+MAX(AE692,0)))</f>
        <v>20</v>
      </c>
      <c r="AI693" s="42" t="str">
        <f t="shared" si="169"/>
        <v/>
      </c>
      <c r="AJ693">
        <f>SUM(AG$2:AG693)</f>
        <v>4</v>
      </c>
      <c r="AK693">
        <f>COUNTA(AF$2:AF693)</f>
        <v>12</v>
      </c>
    </row>
    <row r="694" spans="1:37"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170"/>
        <v>11</v>
      </c>
      <c r="Q694" s="33" t="str">
        <f t="shared" si="171"/>
        <v/>
      </c>
      <c r="R694" s="33">
        <f t="shared" si="172"/>
        <v>14</v>
      </c>
      <c r="S694" s="33" t="str">
        <f t="shared" si="173"/>
        <v>114_14</v>
      </c>
      <c r="T694" s="35" t="str">
        <f t="shared" si="174"/>
        <v>114PM</v>
      </c>
      <c r="U694" s="35" t="str">
        <f t="shared" si="175"/>
        <v>114PMNS</v>
      </c>
      <c r="V694" s="301">
        <f t="shared" si="176"/>
        <v>21</v>
      </c>
      <c r="W694" s="293" t="str">
        <f t="shared" si="177"/>
        <v/>
      </c>
      <c r="X694" s="293" t="str">
        <f t="shared" si="178"/>
        <v/>
      </c>
      <c r="Y694" s="293" t="str">
        <f t="shared" si="179"/>
        <v/>
      </c>
      <c r="Z694" s="293" t="str">
        <f t="shared" si="180"/>
        <v/>
      </c>
      <c r="AA694" s="293">
        <f t="shared" si="166"/>
        <v>0</v>
      </c>
      <c r="AB694" s="293">
        <f t="shared" si="167"/>
        <v>0</v>
      </c>
      <c r="AC694" s="293">
        <f t="shared" si="168"/>
        <v>0</v>
      </c>
      <c r="AD694" s="293">
        <f t="shared" si="181"/>
        <v>0</v>
      </c>
      <c r="AE694" s="293">
        <f>IF(ISBLANK(T694),AE693,IF(COUNTIF(T$2:T694,T694)&gt;1,AE693,1+MAX(AE693,0)))</f>
        <v>20</v>
      </c>
      <c r="AI694" s="42" t="str">
        <f t="shared" si="169"/>
        <v/>
      </c>
      <c r="AJ694">
        <f>SUM(AG$2:AG694)</f>
        <v>4</v>
      </c>
      <c r="AK694">
        <f>COUNTA(AF$2:AF694)</f>
        <v>12</v>
      </c>
    </row>
    <row r="695" spans="1:37"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170"/>
        <v>11</v>
      </c>
      <c r="Q695" s="33" t="str">
        <f t="shared" si="171"/>
        <v/>
      </c>
      <c r="R695" s="33">
        <f t="shared" si="172"/>
        <v>14</v>
      </c>
      <c r="S695" s="33" t="str">
        <f t="shared" si="173"/>
        <v>114_14</v>
      </c>
      <c r="T695" s="35" t="str">
        <f t="shared" si="174"/>
        <v>114PM</v>
      </c>
      <c r="U695" s="35" t="str">
        <f t="shared" si="175"/>
        <v>114PMNS</v>
      </c>
      <c r="V695" s="301">
        <f t="shared" si="176"/>
        <v>22</v>
      </c>
      <c r="W695" s="293" t="str">
        <f t="shared" si="177"/>
        <v/>
      </c>
      <c r="X695" s="293" t="str">
        <f t="shared" si="178"/>
        <v/>
      </c>
      <c r="Y695" s="293" t="str">
        <f t="shared" si="179"/>
        <v/>
      </c>
      <c r="Z695" s="293" t="str">
        <f t="shared" si="180"/>
        <v/>
      </c>
      <c r="AA695" s="293">
        <f t="shared" si="166"/>
        <v>0</v>
      </c>
      <c r="AB695" s="293">
        <f t="shared" si="167"/>
        <v>0</v>
      </c>
      <c r="AC695" s="293">
        <f t="shared" si="168"/>
        <v>0</v>
      </c>
      <c r="AD695" s="293">
        <f t="shared" si="181"/>
        <v>0</v>
      </c>
      <c r="AE695" s="293">
        <f>IF(ISBLANK(T695),AE694,IF(COUNTIF(T$2:T695,T695)&gt;1,AE694,1+MAX(AE694,0)))</f>
        <v>20</v>
      </c>
      <c r="AI695" s="42" t="str">
        <f t="shared" si="169"/>
        <v/>
      </c>
      <c r="AJ695">
        <f>SUM(AG$2:AG695)</f>
        <v>4</v>
      </c>
      <c r="AK695">
        <f>COUNTA(AF$2:AF695)</f>
        <v>12</v>
      </c>
    </row>
    <row r="696" spans="1:37"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170"/>
        <v>11</v>
      </c>
      <c r="Q696" s="33" t="str">
        <f t="shared" si="171"/>
        <v/>
      </c>
      <c r="R696" s="33">
        <f t="shared" si="172"/>
        <v>14</v>
      </c>
      <c r="S696" s="33" t="str">
        <f t="shared" si="173"/>
        <v>114_14</v>
      </c>
      <c r="T696" s="35" t="str">
        <f t="shared" si="174"/>
        <v>114PM</v>
      </c>
      <c r="U696" s="35" t="str">
        <f t="shared" si="175"/>
        <v>114PMEW</v>
      </c>
      <c r="V696" s="301">
        <f t="shared" si="176"/>
        <v>23</v>
      </c>
      <c r="W696" s="293" t="str">
        <f t="shared" si="177"/>
        <v/>
      </c>
      <c r="X696" s="293" t="str">
        <f t="shared" si="178"/>
        <v/>
      </c>
      <c r="Y696" s="293" t="str">
        <f t="shared" si="179"/>
        <v/>
      </c>
      <c r="Z696" s="293" t="str">
        <f t="shared" si="180"/>
        <v/>
      </c>
      <c r="AA696" s="293">
        <f t="shared" si="166"/>
        <v>0</v>
      </c>
      <c r="AB696" s="293">
        <f t="shared" si="167"/>
        <v>0</v>
      </c>
      <c r="AC696" s="293">
        <f t="shared" si="168"/>
        <v>0</v>
      </c>
      <c r="AD696" s="293">
        <f t="shared" si="181"/>
        <v>0</v>
      </c>
      <c r="AE696" s="293">
        <f>IF(ISBLANK(T696),AE695,IF(COUNTIF(T$2:T696,T696)&gt;1,AE695,1+MAX(AE695,0)))</f>
        <v>20</v>
      </c>
      <c r="AI696" s="42" t="str">
        <f t="shared" si="169"/>
        <v/>
      </c>
      <c r="AJ696">
        <f>SUM(AG$2:AG696)</f>
        <v>4</v>
      </c>
      <c r="AK696">
        <f>COUNTA(AF$2:AF696)</f>
        <v>12</v>
      </c>
    </row>
    <row r="697" spans="1:37"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170"/>
        <v>11</v>
      </c>
      <c r="Q697" s="33" t="str">
        <f t="shared" si="171"/>
        <v/>
      </c>
      <c r="R697" s="33">
        <f t="shared" si="172"/>
        <v>14</v>
      </c>
      <c r="S697" s="33" t="str">
        <f t="shared" si="173"/>
        <v>114_14</v>
      </c>
      <c r="T697" s="35" t="str">
        <f t="shared" si="174"/>
        <v>114PM</v>
      </c>
      <c r="U697" s="35" t="str">
        <f t="shared" si="175"/>
        <v>114PMEW</v>
      </c>
      <c r="V697" s="301">
        <f t="shared" si="176"/>
        <v>24</v>
      </c>
      <c r="W697" s="293" t="str">
        <f t="shared" si="177"/>
        <v/>
      </c>
      <c r="X697" s="293" t="str">
        <f t="shared" si="178"/>
        <v/>
      </c>
      <c r="Y697" s="293" t="str">
        <f t="shared" si="179"/>
        <v/>
      </c>
      <c r="Z697" s="293" t="str">
        <f t="shared" si="180"/>
        <v/>
      </c>
      <c r="AA697" s="293">
        <f t="shared" si="166"/>
        <v>0</v>
      </c>
      <c r="AB697" s="293">
        <f t="shared" si="167"/>
        <v>0</v>
      </c>
      <c r="AC697" s="293">
        <f t="shared" si="168"/>
        <v>0</v>
      </c>
      <c r="AD697" s="293">
        <f t="shared" si="181"/>
        <v>0</v>
      </c>
      <c r="AE697" s="293">
        <f>IF(ISBLANK(T697),AE696,IF(COUNTIF(T$2:T697,T697)&gt;1,AE696,1+MAX(AE696,0)))</f>
        <v>20</v>
      </c>
      <c r="AI697" s="42" t="str">
        <f t="shared" si="169"/>
        <v/>
      </c>
      <c r="AJ697">
        <f>SUM(AG$2:AG697)</f>
        <v>4</v>
      </c>
      <c r="AK697">
        <f>COUNTA(AF$2:AF697)</f>
        <v>12</v>
      </c>
    </row>
    <row r="698" spans="1:37"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170"/>
        <v>11</v>
      </c>
      <c r="Q698" s="33" t="str">
        <f t="shared" si="171"/>
        <v/>
      </c>
      <c r="R698" s="33">
        <f t="shared" si="172"/>
        <v>15</v>
      </c>
      <c r="S698" s="33" t="str">
        <f t="shared" si="173"/>
        <v>114_15</v>
      </c>
      <c r="T698" s="35" t="str">
        <f t="shared" si="174"/>
        <v>114PM</v>
      </c>
      <c r="U698" s="35" t="str">
        <f t="shared" si="175"/>
        <v>114PMNS</v>
      </c>
      <c r="V698" s="301">
        <f t="shared" si="176"/>
        <v>25</v>
      </c>
      <c r="W698" s="293" t="str">
        <f t="shared" si="177"/>
        <v/>
      </c>
      <c r="X698" s="293" t="str">
        <f t="shared" si="178"/>
        <v/>
      </c>
      <c r="Y698" s="293" t="str">
        <f t="shared" si="179"/>
        <v/>
      </c>
      <c r="Z698" s="293" t="str">
        <f t="shared" si="180"/>
        <v/>
      </c>
      <c r="AA698" s="293">
        <f t="shared" si="166"/>
        <v>0</v>
      </c>
      <c r="AB698" s="293">
        <f t="shared" si="167"/>
        <v>0</v>
      </c>
      <c r="AC698" s="293">
        <f t="shared" si="168"/>
        <v>0</v>
      </c>
      <c r="AD698" s="293">
        <f t="shared" si="181"/>
        <v>0</v>
      </c>
      <c r="AE698" s="293">
        <f>IF(ISBLANK(T698),AE697,IF(COUNTIF(T$2:T698,T698)&gt;1,AE697,1+MAX(AE697,0)))</f>
        <v>20</v>
      </c>
      <c r="AI698" s="42" t="str">
        <f t="shared" si="169"/>
        <v/>
      </c>
      <c r="AJ698">
        <f>SUM(AG$2:AG698)</f>
        <v>4</v>
      </c>
      <c r="AK698">
        <f>COUNTA(AF$2:AF698)</f>
        <v>12</v>
      </c>
    </row>
    <row r="699" spans="1:37"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170"/>
        <v>11</v>
      </c>
      <c r="Q699" s="33" t="str">
        <f t="shared" si="171"/>
        <v/>
      </c>
      <c r="R699" s="33">
        <f t="shared" si="172"/>
        <v>15</v>
      </c>
      <c r="S699" s="33" t="str">
        <f t="shared" si="173"/>
        <v>114_15</v>
      </c>
      <c r="T699" s="35" t="str">
        <f t="shared" si="174"/>
        <v>114PM</v>
      </c>
      <c r="U699" s="35" t="str">
        <f t="shared" si="175"/>
        <v>114PMNS</v>
      </c>
      <c r="V699" s="301">
        <f t="shared" si="176"/>
        <v>26</v>
      </c>
      <c r="W699" s="293" t="str">
        <f t="shared" si="177"/>
        <v/>
      </c>
      <c r="X699" s="293" t="str">
        <f t="shared" si="178"/>
        <v/>
      </c>
      <c r="Y699" s="293" t="str">
        <f t="shared" si="179"/>
        <v/>
      </c>
      <c r="Z699" s="293" t="str">
        <f t="shared" si="180"/>
        <v/>
      </c>
      <c r="AA699" s="293">
        <f t="shared" si="166"/>
        <v>0</v>
      </c>
      <c r="AB699" s="293">
        <f t="shared" si="167"/>
        <v>0</v>
      </c>
      <c r="AC699" s="293">
        <f t="shared" si="168"/>
        <v>0</v>
      </c>
      <c r="AD699" s="293">
        <f t="shared" si="181"/>
        <v>0</v>
      </c>
      <c r="AE699" s="293">
        <f>IF(ISBLANK(T699),AE698,IF(COUNTIF(T$2:T699,T699)&gt;1,AE698,1+MAX(AE698,0)))</f>
        <v>20</v>
      </c>
      <c r="AI699" s="42" t="str">
        <f t="shared" si="169"/>
        <v/>
      </c>
      <c r="AJ699">
        <f>SUM(AG$2:AG699)</f>
        <v>4</v>
      </c>
      <c r="AK699">
        <f>COUNTA(AF$2:AF699)</f>
        <v>12</v>
      </c>
    </row>
    <row r="700" spans="1:37"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170"/>
        <v>11</v>
      </c>
      <c r="Q700" s="33" t="str">
        <f t="shared" si="171"/>
        <v/>
      </c>
      <c r="R700" s="33">
        <f t="shared" si="172"/>
        <v>15</v>
      </c>
      <c r="S700" s="33" t="str">
        <f t="shared" si="173"/>
        <v>114_15</v>
      </c>
      <c r="T700" s="35" t="str">
        <f t="shared" si="174"/>
        <v>114PM</v>
      </c>
      <c r="U700" s="35" t="str">
        <f t="shared" si="175"/>
        <v>114PMEW</v>
      </c>
      <c r="V700" s="301">
        <f t="shared" si="176"/>
        <v>27</v>
      </c>
      <c r="W700" s="293" t="str">
        <f t="shared" si="177"/>
        <v/>
      </c>
      <c r="X700" s="293" t="str">
        <f t="shared" si="178"/>
        <v/>
      </c>
      <c r="Y700" s="293" t="str">
        <f t="shared" si="179"/>
        <v/>
      </c>
      <c r="Z700" s="293" t="str">
        <f t="shared" si="180"/>
        <v/>
      </c>
      <c r="AA700" s="293">
        <f t="shared" si="166"/>
        <v>0</v>
      </c>
      <c r="AB700" s="293">
        <f t="shared" si="167"/>
        <v>0</v>
      </c>
      <c r="AC700" s="293">
        <f t="shared" si="168"/>
        <v>0</v>
      </c>
      <c r="AD700" s="293">
        <f t="shared" si="181"/>
        <v>0</v>
      </c>
      <c r="AE700" s="293">
        <f>IF(ISBLANK(T700),AE699,IF(COUNTIF(T$2:T700,T700)&gt;1,AE699,1+MAX(AE699,0)))</f>
        <v>20</v>
      </c>
      <c r="AI700" s="42" t="str">
        <f t="shared" si="169"/>
        <v/>
      </c>
      <c r="AJ700">
        <f>SUM(AG$2:AG700)</f>
        <v>4</v>
      </c>
      <c r="AK700">
        <f>COUNTA(AF$2:AF700)</f>
        <v>12</v>
      </c>
    </row>
    <row r="701" spans="1:37"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170"/>
        <v>11</v>
      </c>
      <c r="Q701" s="33" t="str">
        <f t="shared" si="171"/>
        <v/>
      </c>
      <c r="R701" s="33">
        <f t="shared" si="172"/>
        <v>15</v>
      </c>
      <c r="S701" s="33" t="str">
        <f t="shared" si="173"/>
        <v>114_15</v>
      </c>
      <c r="T701" s="35" t="str">
        <f t="shared" si="174"/>
        <v>114PM</v>
      </c>
      <c r="U701" s="35" t="str">
        <f t="shared" si="175"/>
        <v>114PMEW</v>
      </c>
      <c r="V701" s="301">
        <f t="shared" si="176"/>
        <v>28</v>
      </c>
      <c r="W701" s="293" t="str">
        <f t="shared" si="177"/>
        <v/>
      </c>
      <c r="X701" s="293" t="str">
        <f t="shared" si="178"/>
        <v/>
      </c>
      <c r="Y701" s="293" t="str">
        <f t="shared" si="179"/>
        <v/>
      </c>
      <c r="Z701" s="293" t="str">
        <f t="shared" si="180"/>
        <v/>
      </c>
      <c r="AA701" s="293">
        <f t="shared" si="166"/>
        <v>0</v>
      </c>
      <c r="AB701" s="293">
        <f t="shared" si="167"/>
        <v>0</v>
      </c>
      <c r="AC701" s="293">
        <f t="shared" si="168"/>
        <v>0</v>
      </c>
      <c r="AD701" s="293">
        <f t="shared" si="181"/>
        <v>0</v>
      </c>
      <c r="AE701" s="293">
        <f>IF(ISBLANK(T701),AE700,IF(COUNTIF(T$2:T701,T701)&gt;1,AE700,1+MAX(AE700,0)))</f>
        <v>20</v>
      </c>
      <c r="AI701" s="42" t="str">
        <f t="shared" si="169"/>
        <v/>
      </c>
      <c r="AJ701">
        <f>SUM(AG$2:AG701)</f>
        <v>4</v>
      </c>
      <c r="AK701">
        <f>COUNTA(AF$2:AF701)</f>
        <v>12</v>
      </c>
    </row>
    <row r="702" spans="1:37"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170"/>
        <v>11</v>
      </c>
      <c r="Q702" s="33" t="str">
        <f t="shared" si="171"/>
        <v/>
      </c>
      <c r="R702" s="33">
        <f t="shared" si="172"/>
        <v>16</v>
      </c>
      <c r="S702" s="33" t="str">
        <f t="shared" si="173"/>
        <v>114_16</v>
      </c>
      <c r="T702" s="35" t="str">
        <f t="shared" si="174"/>
        <v>114PM</v>
      </c>
      <c r="U702" s="35" t="str">
        <f t="shared" si="175"/>
        <v>114PMNS</v>
      </c>
      <c r="V702" s="301">
        <f t="shared" si="176"/>
        <v>29</v>
      </c>
      <c r="W702" s="293" t="str">
        <f t="shared" si="177"/>
        <v/>
      </c>
      <c r="X702" s="293" t="str">
        <f t="shared" si="178"/>
        <v/>
      </c>
      <c r="Y702" s="293" t="str">
        <f t="shared" si="179"/>
        <v/>
      </c>
      <c r="Z702" s="293" t="str">
        <f t="shared" si="180"/>
        <v/>
      </c>
      <c r="AA702" s="293">
        <f t="shared" si="166"/>
        <v>0</v>
      </c>
      <c r="AB702" s="293">
        <f t="shared" si="167"/>
        <v>0</v>
      </c>
      <c r="AC702" s="293">
        <f t="shared" si="168"/>
        <v>0</v>
      </c>
      <c r="AD702" s="293">
        <f t="shared" si="181"/>
        <v>0</v>
      </c>
      <c r="AE702" s="293">
        <f>IF(ISBLANK(T702),AE701,IF(COUNTIF(T$2:T702,T702)&gt;1,AE701,1+MAX(AE701,0)))</f>
        <v>20</v>
      </c>
      <c r="AI702" s="42" t="str">
        <f t="shared" si="169"/>
        <v/>
      </c>
      <c r="AJ702">
        <f>SUM(AG$2:AG702)</f>
        <v>4</v>
      </c>
      <c r="AK702">
        <f>COUNTA(AF$2:AF702)</f>
        <v>12</v>
      </c>
    </row>
    <row r="703" spans="1:37"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170"/>
        <v>11</v>
      </c>
      <c r="Q703" s="33" t="str">
        <f t="shared" si="171"/>
        <v/>
      </c>
      <c r="R703" s="33">
        <f t="shared" si="172"/>
        <v>16</v>
      </c>
      <c r="S703" s="33" t="str">
        <f t="shared" si="173"/>
        <v>114_16</v>
      </c>
      <c r="T703" s="35" t="str">
        <f t="shared" si="174"/>
        <v>114PM</v>
      </c>
      <c r="U703" s="35" t="str">
        <f t="shared" si="175"/>
        <v>114PMNS</v>
      </c>
      <c r="V703" s="301">
        <f t="shared" si="176"/>
        <v>30</v>
      </c>
      <c r="W703" s="293" t="str">
        <f t="shared" si="177"/>
        <v/>
      </c>
      <c r="X703" s="293" t="str">
        <f t="shared" si="178"/>
        <v/>
      </c>
      <c r="Y703" s="293" t="str">
        <f t="shared" si="179"/>
        <v/>
      </c>
      <c r="Z703" s="293" t="str">
        <f t="shared" si="180"/>
        <v/>
      </c>
      <c r="AA703" s="293">
        <f t="shared" si="166"/>
        <v>0</v>
      </c>
      <c r="AB703" s="293">
        <f t="shared" si="167"/>
        <v>0</v>
      </c>
      <c r="AC703" s="293">
        <f t="shared" si="168"/>
        <v>0</v>
      </c>
      <c r="AD703" s="293">
        <f t="shared" si="181"/>
        <v>0</v>
      </c>
      <c r="AE703" s="293">
        <f>IF(ISBLANK(T703),AE702,IF(COUNTIF(T$2:T703,T703)&gt;1,AE702,1+MAX(AE702,0)))</f>
        <v>20</v>
      </c>
      <c r="AI703" s="42" t="str">
        <f t="shared" si="169"/>
        <v/>
      </c>
      <c r="AJ703">
        <f>SUM(AG$2:AG703)</f>
        <v>4</v>
      </c>
      <c r="AK703">
        <f>COUNTA(AF$2:AF703)</f>
        <v>12</v>
      </c>
    </row>
    <row r="704" spans="1:37"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170"/>
        <v>11</v>
      </c>
      <c r="Q704" s="33" t="str">
        <f t="shared" si="171"/>
        <v/>
      </c>
      <c r="R704" s="33">
        <f t="shared" si="172"/>
        <v>16</v>
      </c>
      <c r="S704" s="33" t="str">
        <f t="shared" si="173"/>
        <v>114_16</v>
      </c>
      <c r="T704" s="35" t="str">
        <f t="shared" si="174"/>
        <v>114PM</v>
      </c>
      <c r="U704" s="35" t="str">
        <f t="shared" si="175"/>
        <v>114PMEW</v>
      </c>
      <c r="V704" s="301">
        <f t="shared" si="176"/>
        <v>31</v>
      </c>
      <c r="W704" s="293" t="str">
        <f t="shared" si="177"/>
        <v/>
      </c>
      <c r="X704" s="293" t="str">
        <f t="shared" si="178"/>
        <v/>
      </c>
      <c r="Y704" s="293" t="str">
        <f t="shared" si="179"/>
        <v/>
      </c>
      <c r="Z704" s="293" t="str">
        <f t="shared" si="180"/>
        <v/>
      </c>
      <c r="AA704" s="293">
        <f t="shared" si="166"/>
        <v>0</v>
      </c>
      <c r="AB704" s="293">
        <f t="shared" si="167"/>
        <v>0</v>
      </c>
      <c r="AC704" s="293">
        <f t="shared" si="168"/>
        <v>0</v>
      </c>
      <c r="AD704" s="293">
        <f t="shared" si="181"/>
        <v>0</v>
      </c>
      <c r="AE704" s="293">
        <f>IF(ISBLANK(T704),AE703,IF(COUNTIF(T$2:T704,T704)&gt;1,AE703,1+MAX(AE703,0)))</f>
        <v>20</v>
      </c>
      <c r="AI704" s="42" t="str">
        <f t="shared" si="169"/>
        <v/>
      </c>
      <c r="AJ704">
        <f>SUM(AG$2:AG704)</f>
        <v>4</v>
      </c>
      <c r="AK704">
        <f>COUNTA(AF$2:AF704)</f>
        <v>12</v>
      </c>
    </row>
    <row r="705" spans="1:37"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170"/>
        <v>11</v>
      </c>
      <c r="Q705" s="33" t="str">
        <f t="shared" si="171"/>
        <v/>
      </c>
      <c r="R705" s="33">
        <f t="shared" si="172"/>
        <v>16</v>
      </c>
      <c r="S705" s="33" t="str">
        <f t="shared" si="173"/>
        <v>114_16</v>
      </c>
      <c r="T705" s="35" t="str">
        <f t="shared" si="174"/>
        <v>114PM</v>
      </c>
      <c r="U705" s="35" t="str">
        <f t="shared" si="175"/>
        <v>114PMEW</v>
      </c>
      <c r="V705" s="301">
        <f t="shared" si="176"/>
        <v>32</v>
      </c>
      <c r="W705" s="293" t="str">
        <f t="shared" si="177"/>
        <v/>
      </c>
      <c r="X705" s="293" t="str">
        <f t="shared" si="178"/>
        <v/>
      </c>
      <c r="Y705" s="293" t="str">
        <f t="shared" si="179"/>
        <v/>
      </c>
      <c r="Z705" s="293" t="str">
        <f t="shared" si="180"/>
        <v/>
      </c>
      <c r="AA705" s="293">
        <f t="shared" si="166"/>
        <v>0</v>
      </c>
      <c r="AB705" s="293">
        <f t="shared" si="167"/>
        <v>0</v>
      </c>
      <c r="AC705" s="293">
        <f t="shared" si="168"/>
        <v>0</v>
      </c>
      <c r="AD705" s="293">
        <f t="shared" si="181"/>
        <v>0</v>
      </c>
      <c r="AE705" s="293">
        <f>IF(ISBLANK(T705),AE704,IF(COUNTIF(T$2:T705,T705)&gt;1,AE704,1+MAX(AE704,0)))</f>
        <v>20</v>
      </c>
      <c r="AI705" s="42" t="str">
        <f t="shared" si="169"/>
        <v/>
      </c>
      <c r="AJ705">
        <f>SUM(AG$2:AG705)</f>
        <v>4</v>
      </c>
      <c r="AK705">
        <f>COUNTA(AF$2:AF705)</f>
        <v>12</v>
      </c>
    </row>
    <row r="706" spans="1:37" x14ac:dyDescent="0.25">
      <c r="A706">
        <v>115</v>
      </c>
      <c r="B706" t="s">
        <v>65</v>
      </c>
      <c r="C706" t="s">
        <v>631</v>
      </c>
      <c r="D706"/>
      <c r="E706">
        <v>1</v>
      </c>
      <c r="F706">
        <v>1</v>
      </c>
      <c r="G706">
        <v>1</v>
      </c>
      <c r="H706">
        <v>5</v>
      </c>
      <c r="I706">
        <v>1</v>
      </c>
      <c r="J706">
        <v>5</v>
      </c>
      <c r="K706">
        <v>2</v>
      </c>
      <c r="L706">
        <v>5</v>
      </c>
      <c r="M706" t="s">
        <v>723</v>
      </c>
      <c r="N706" s="42"/>
      <c r="O706" s="101">
        <f>IF(ISBLANK(C706),O705,IF(COUNTIF(C$2:C706,C706)&gt;1,O705,1+MAX(O705,0)))</f>
        <v>24</v>
      </c>
      <c r="P706" s="45">
        <f t="shared" si="170"/>
        <v>12</v>
      </c>
      <c r="Q706" s="33">
        <f t="shared" si="171"/>
        <v>12</v>
      </c>
      <c r="R706" s="33">
        <f t="shared" si="172"/>
        <v>1</v>
      </c>
      <c r="S706" s="33" t="str">
        <f t="shared" si="173"/>
        <v>115_1</v>
      </c>
      <c r="T706" s="35" t="str">
        <f t="shared" si="174"/>
        <v>115AM</v>
      </c>
      <c r="U706" s="35" t="str">
        <f t="shared" si="175"/>
        <v>115AMNS</v>
      </c>
      <c r="V706" s="301">
        <f t="shared" si="176"/>
        <v>1</v>
      </c>
      <c r="W706" s="293" t="str">
        <f t="shared" si="177"/>
        <v/>
      </c>
      <c r="X706" s="293" t="str">
        <f t="shared" si="178"/>
        <v/>
      </c>
      <c r="Y706" s="293" t="str">
        <f t="shared" si="179"/>
        <v/>
      </c>
      <c r="Z706" s="293" t="str">
        <f t="shared" si="180"/>
        <v/>
      </c>
      <c r="AA706" s="293">
        <f t="shared" ref="AA706:AA769" si="182">IF(AND(ISNUMBER($G706),$B706="AM"),INDEX(Cordon,MATCH($A706,loc_ID,0),$G706),0)</f>
        <v>0</v>
      </c>
      <c r="AB706" s="293">
        <f t="shared" ref="AB706:AB769" si="183">IF(AND(ISNUMBER($G706),$B706="PM"),INDEX(Cordon,MATCH($A706,loc_ID,0),VLOOKUP($G706,dir_correction,2,FALSE)),0)</f>
        <v>0</v>
      </c>
      <c r="AC706" s="293">
        <f t="shared" ref="AC706:AC769" si="184">IF(AND(ISNUMBER($G706),$B706="AM"),INDEX(Lane,MATCH($A706,loc_ID,0),$G706),0)</f>
        <v>5</v>
      </c>
      <c r="AD706" s="293">
        <f t="shared" si="181"/>
        <v>1</v>
      </c>
      <c r="AE706" s="293">
        <f>IF(ISBLANK(T706),AE705,IF(COUNTIF(T$2:T706,T706)&gt;1,AE705,1+MAX(AE705,0)))</f>
        <v>21</v>
      </c>
      <c r="AI706" s="42" t="str">
        <f t="shared" ref="AI706:AI770" si="185">IF(SUM(W706:Z706)&gt;0,1,"")</f>
        <v/>
      </c>
      <c r="AJ706">
        <f>SUM(AG$2:AG706)</f>
        <v>4</v>
      </c>
      <c r="AK706">
        <f>COUNTA(AF$2:AF706)</f>
        <v>12</v>
      </c>
    </row>
    <row r="707" spans="1:37"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186">IF(A707=A706,P706,IF(ISNUMBER(P706),P706+1,1))</f>
        <v>12</v>
      </c>
      <c r="Q707" s="33" t="str">
        <f t="shared" ref="Q707:Q770" si="187">IF(OR(P707=P706,LEN(A707)&lt;1),"",P707)</f>
        <v/>
      </c>
      <c r="R707" s="33">
        <f t="shared" ref="R707:R770" si="188">IF(ISNUMBER(F707),F707+4*(E707-1)+8*IF(B707="PM",1,0),"")</f>
        <v>1</v>
      </c>
      <c r="S707" s="33" t="str">
        <f t="shared" ref="S707:S770" si="189">IF(ISNUMBER(R707),A707&amp;"_"&amp;R707,"")</f>
        <v>115_1</v>
      </c>
      <c r="T707" s="35" t="str">
        <f t="shared" ref="T707:T770" si="190">A707&amp;B707</f>
        <v>115AM</v>
      </c>
      <c r="U707" s="35" t="str">
        <f t="shared" ref="U707:U770" si="191">IF(OR(G707=1,G707=2),T707&amp;"NS",IF(OR(G707=3,G707=4),T707&amp;"EW",""))</f>
        <v>115AMNS</v>
      </c>
      <c r="V707" s="301">
        <f t="shared" ref="V707:V770" si="192">G707+4*(F707-1)+16*(E707-1)</f>
        <v>2</v>
      </c>
      <c r="W707" s="293" t="str">
        <f t="shared" ref="W707:W770" si="193">IF(I707&gt;$H707,1,"")</f>
        <v/>
      </c>
      <c r="X707" s="293" t="str">
        <f t="shared" ref="X707:X770" si="194">IF(J707&gt;$H707,1,"")</f>
        <v/>
      </c>
      <c r="Y707" s="293" t="str">
        <f t="shared" ref="Y707:Y770" si="195">IF(K707&gt;$H707,1,"")</f>
        <v/>
      </c>
      <c r="Z707" s="293" t="str">
        <f t="shared" ref="Z707:Z770" si="196">IF(L707&gt;$H707,1,"")</f>
        <v/>
      </c>
      <c r="AA707" s="293">
        <f t="shared" si="182"/>
        <v>0</v>
      </c>
      <c r="AB707" s="293">
        <f t="shared" si="183"/>
        <v>0</v>
      </c>
      <c r="AC707" s="293">
        <f t="shared" si="184"/>
        <v>3</v>
      </c>
      <c r="AD707" s="293">
        <f t="shared" ref="AD707:AD770" si="197">IF(AND(AC707&gt;0,ISNUMBER(AC707)),1,0)</f>
        <v>1</v>
      </c>
      <c r="AE707" s="293">
        <f>IF(ISBLANK(T707),AE706,IF(COUNTIF(T$2:T707,T707)&gt;1,AE706,1+MAX(AE706,0)))</f>
        <v>21</v>
      </c>
      <c r="AI707" s="42" t="str">
        <f t="shared" si="185"/>
        <v/>
      </c>
      <c r="AJ707">
        <f>SUM(AG$2:AG707)</f>
        <v>4</v>
      </c>
      <c r="AK707">
        <f>COUNTA(AF$2:AF707)</f>
        <v>12</v>
      </c>
    </row>
    <row r="708" spans="1:37"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186"/>
        <v>12</v>
      </c>
      <c r="Q708" s="33" t="str">
        <f t="shared" si="187"/>
        <v/>
      </c>
      <c r="R708" s="33">
        <f t="shared" si="188"/>
        <v>1</v>
      </c>
      <c r="S708" s="33" t="str">
        <f t="shared" si="189"/>
        <v>115_1</v>
      </c>
      <c r="T708" s="35" t="str">
        <f t="shared" si="190"/>
        <v>115AM</v>
      </c>
      <c r="U708" s="35" t="str">
        <f t="shared" si="191"/>
        <v>115AMEW</v>
      </c>
      <c r="V708" s="301">
        <f t="shared" si="192"/>
        <v>3</v>
      </c>
      <c r="W708" s="293" t="str">
        <f t="shared" si="193"/>
        <v/>
      </c>
      <c r="X708" s="293" t="str">
        <f t="shared" si="194"/>
        <v/>
      </c>
      <c r="Y708" s="293" t="str">
        <f t="shared" si="195"/>
        <v/>
      </c>
      <c r="Z708" s="293" t="str">
        <f t="shared" si="196"/>
        <v/>
      </c>
      <c r="AA708" s="293">
        <f t="shared" si="182"/>
        <v>0</v>
      </c>
      <c r="AB708" s="293">
        <f t="shared" si="183"/>
        <v>0</v>
      </c>
      <c r="AC708" s="293">
        <f t="shared" si="184"/>
        <v>3</v>
      </c>
      <c r="AD708" s="293">
        <f t="shared" si="197"/>
        <v>1</v>
      </c>
      <c r="AE708" s="293">
        <f>IF(ISBLANK(T708),AE707,IF(COUNTIF(T$2:T708,T708)&gt;1,AE707,1+MAX(AE707,0)))</f>
        <v>21</v>
      </c>
      <c r="AI708" s="42" t="str">
        <f t="shared" si="185"/>
        <v/>
      </c>
      <c r="AJ708">
        <f>SUM(AG$2:AG708)</f>
        <v>4</v>
      </c>
      <c r="AK708">
        <f>COUNTA(AF$2:AF708)</f>
        <v>12</v>
      </c>
    </row>
    <row r="709" spans="1:37"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186"/>
        <v>12</v>
      </c>
      <c r="Q709" s="33" t="str">
        <f t="shared" si="187"/>
        <v/>
      </c>
      <c r="R709" s="33">
        <f t="shared" si="188"/>
        <v>1</v>
      </c>
      <c r="S709" s="33" t="str">
        <f t="shared" si="189"/>
        <v>115_1</v>
      </c>
      <c r="T709" s="35" t="str">
        <f t="shared" si="190"/>
        <v>115AM</v>
      </c>
      <c r="U709" s="35" t="str">
        <f t="shared" si="191"/>
        <v>115AMEW</v>
      </c>
      <c r="V709" s="301">
        <f t="shared" si="192"/>
        <v>4</v>
      </c>
      <c r="W709" s="293" t="str">
        <f t="shared" si="193"/>
        <v/>
      </c>
      <c r="X709" s="293" t="str">
        <f t="shared" si="194"/>
        <v/>
      </c>
      <c r="Y709" s="293" t="str">
        <f t="shared" si="195"/>
        <v/>
      </c>
      <c r="Z709" s="293" t="str">
        <f t="shared" si="196"/>
        <v/>
      </c>
      <c r="AA709" s="293">
        <f t="shared" si="182"/>
        <v>0</v>
      </c>
      <c r="AB709" s="293">
        <f t="shared" si="183"/>
        <v>0</v>
      </c>
      <c r="AC709" s="293">
        <f t="shared" si="184"/>
        <v>3</v>
      </c>
      <c r="AD709" s="293">
        <f t="shared" si="197"/>
        <v>1</v>
      </c>
      <c r="AE709" s="293">
        <f>IF(ISBLANK(T709),AE708,IF(COUNTIF(T$2:T709,T709)&gt;1,AE708,1+MAX(AE708,0)))</f>
        <v>21</v>
      </c>
      <c r="AI709" s="42" t="str">
        <f t="shared" si="185"/>
        <v/>
      </c>
      <c r="AJ709">
        <f>SUM(AG$2:AG709)</f>
        <v>4</v>
      </c>
      <c r="AK709">
        <f>COUNTA(AF$2:AF709)</f>
        <v>12</v>
      </c>
    </row>
    <row r="710" spans="1:37" x14ac:dyDescent="0.25">
      <c r="A710">
        <v>115</v>
      </c>
      <c r="B710" t="s">
        <v>65</v>
      </c>
      <c r="C710" t="s">
        <v>631</v>
      </c>
      <c r="D710"/>
      <c r="E710">
        <v>1</v>
      </c>
      <c r="F710">
        <v>2</v>
      </c>
      <c r="G710">
        <v>1</v>
      </c>
      <c r="H710">
        <v>6</v>
      </c>
      <c r="I710">
        <v>2</v>
      </c>
      <c r="J710">
        <v>2</v>
      </c>
      <c r="K710">
        <v>3</v>
      </c>
      <c r="L710">
        <v>0</v>
      </c>
      <c r="M710" t="s">
        <v>723</v>
      </c>
      <c r="N710" s="42"/>
      <c r="O710" s="101">
        <f>IF(ISBLANK(C710),O709,IF(COUNTIF(C$2:C710,C710)&gt;1,O709,1+MAX(O709,0)))</f>
        <v>24</v>
      </c>
      <c r="P710" s="45">
        <f t="shared" si="186"/>
        <v>12</v>
      </c>
      <c r="Q710" s="33" t="str">
        <f t="shared" si="187"/>
        <v/>
      </c>
      <c r="R710" s="33">
        <f t="shared" si="188"/>
        <v>2</v>
      </c>
      <c r="S710" s="33" t="str">
        <f t="shared" si="189"/>
        <v>115_2</v>
      </c>
      <c r="T710" s="35" t="str">
        <f t="shared" si="190"/>
        <v>115AM</v>
      </c>
      <c r="U710" s="35" t="str">
        <f t="shared" si="191"/>
        <v>115AMNS</v>
      </c>
      <c r="V710" s="301">
        <f t="shared" si="192"/>
        <v>5</v>
      </c>
      <c r="W710" s="293" t="str">
        <f t="shared" si="193"/>
        <v/>
      </c>
      <c r="X710" s="293" t="str">
        <f t="shared" si="194"/>
        <v/>
      </c>
      <c r="Y710" s="293" t="str">
        <f t="shared" si="195"/>
        <v/>
      </c>
      <c r="Z710" s="293" t="str">
        <f t="shared" si="196"/>
        <v/>
      </c>
      <c r="AA710" s="293">
        <f t="shared" si="182"/>
        <v>0</v>
      </c>
      <c r="AB710" s="293">
        <f t="shared" si="183"/>
        <v>0</v>
      </c>
      <c r="AC710" s="293">
        <f t="shared" si="184"/>
        <v>5</v>
      </c>
      <c r="AD710" s="293">
        <f t="shared" si="197"/>
        <v>1</v>
      </c>
      <c r="AE710" s="293">
        <f>IF(ISBLANK(T710),AE709,IF(COUNTIF(T$2:T710,T710)&gt;1,AE709,1+MAX(AE709,0)))</f>
        <v>21</v>
      </c>
      <c r="AI710" s="42" t="str">
        <f t="shared" si="185"/>
        <v/>
      </c>
      <c r="AJ710">
        <f>SUM(AG$2:AG710)</f>
        <v>4</v>
      </c>
      <c r="AK710">
        <f>COUNTA(AF$2:AF710)</f>
        <v>12</v>
      </c>
    </row>
    <row r="711" spans="1:37"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186"/>
        <v>12</v>
      </c>
      <c r="Q711" s="33" t="str">
        <f t="shared" si="187"/>
        <v/>
      </c>
      <c r="R711" s="33">
        <f t="shared" si="188"/>
        <v>2</v>
      </c>
      <c r="S711" s="33" t="str">
        <f t="shared" si="189"/>
        <v>115_2</v>
      </c>
      <c r="T711" s="35" t="str">
        <f t="shared" si="190"/>
        <v>115AM</v>
      </c>
      <c r="U711" s="35" t="str">
        <f t="shared" si="191"/>
        <v>115AMNS</v>
      </c>
      <c r="V711" s="301">
        <f t="shared" si="192"/>
        <v>6</v>
      </c>
      <c r="W711" s="293" t="str">
        <f t="shared" si="193"/>
        <v/>
      </c>
      <c r="X711" s="293" t="str">
        <f t="shared" si="194"/>
        <v/>
      </c>
      <c r="Y711" s="293" t="str">
        <f t="shared" si="195"/>
        <v/>
      </c>
      <c r="Z711" s="293" t="str">
        <f t="shared" si="196"/>
        <v/>
      </c>
      <c r="AA711" s="293">
        <f t="shared" si="182"/>
        <v>0</v>
      </c>
      <c r="AB711" s="293">
        <f t="shared" si="183"/>
        <v>0</v>
      </c>
      <c r="AC711" s="293">
        <f t="shared" si="184"/>
        <v>3</v>
      </c>
      <c r="AD711" s="293">
        <f t="shared" si="197"/>
        <v>1</v>
      </c>
      <c r="AE711" s="293">
        <f>IF(ISBLANK(T711),AE710,IF(COUNTIF(T$2:T711,T711)&gt;1,AE710,1+MAX(AE710,0)))</f>
        <v>21</v>
      </c>
      <c r="AI711" s="42" t="str">
        <f t="shared" si="185"/>
        <v/>
      </c>
      <c r="AJ711">
        <f>SUM(AG$2:AG711)</f>
        <v>4</v>
      </c>
      <c r="AK711">
        <f>COUNTA(AF$2:AF711)</f>
        <v>12</v>
      </c>
    </row>
    <row r="712" spans="1:37"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186"/>
        <v>12</v>
      </c>
      <c r="Q712" s="33" t="str">
        <f t="shared" si="187"/>
        <v/>
      </c>
      <c r="R712" s="33">
        <f t="shared" si="188"/>
        <v>2</v>
      </c>
      <c r="S712" s="33" t="str">
        <f t="shared" si="189"/>
        <v>115_2</v>
      </c>
      <c r="T712" s="35" t="str">
        <f t="shared" si="190"/>
        <v>115AM</v>
      </c>
      <c r="U712" s="35" t="str">
        <f t="shared" si="191"/>
        <v>115AMEW</v>
      </c>
      <c r="V712" s="301">
        <f t="shared" si="192"/>
        <v>7</v>
      </c>
      <c r="W712" s="293" t="str">
        <f t="shared" si="193"/>
        <v/>
      </c>
      <c r="X712" s="293" t="str">
        <f t="shared" si="194"/>
        <v/>
      </c>
      <c r="Y712" s="293" t="str">
        <f t="shared" si="195"/>
        <v/>
      </c>
      <c r="Z712" s="293" t="str">
        <f t="shared" si="196"/>
        <v/>
      </c>
      <c r="AA712" s="293">
        <f t="shared" si="182"/>
        <v>0</v>
      </c>
      <c r="AB712" s="293">
        <f t="shared" si="183"/>
        <v>0</v>
      </c>
      <c r="AC712" s="293">
        <f t="shared" si="184"/>
        <v>3</v>
      </c>
      <c r="AD712" s="293">
        <f t="shared" si="197"/>
        <v>1</v>
      </c>
      <c r="AE712" s="293">
        <f>IF(ISBLANK(T712),AE711,IF(COUNTIF(T$2:T712,T712)&gt;1,AE711,1+MAX(AE711,0)))</f>
        <v>21</v>
      </c>
      <c r="AI712" s="42" t="str">
        <f t="shared" si="185"/>
        <v/>
      </c>
      <c r="AJ712">
        <f>SUM(AG$2:AG712)</f>
        <v>4</v>
      </c>
      <c r="AK712">
        <f>COUNTA(AF$2:AF712)</f>
        <v>12</v>
      </c>
    </row>
    <row r="713" spans="1:37"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186"/>
        <v>12</v>
      </c>
      <c r="Q713" s="33" t="str">
        <f t="shared" si="187"/>
        <v/>
      </c>
      <c r="R713" s="33">
        <f t="shared" si="188"/>
        <v>2</v>
      </c>
      <c r="S713" s="33" t="str">
        <f t="shared" si="189"/>
        <v>115_2</v>
      </c>
      <c r="T713" s="35" t="str">
        <f t="shared" si="190"/>
        <v>115AM</v>
      </c>
      <c r="U713" s="35" t="str">
        <f t="shared" si="191"/>
        <v>115AMEW</v>
      </c>
      <c r="V713" s="301">
        <f t="shared" si="192"/>
        <v>8</v>
      </c>
      <c r="W713" s="293" t="str">
        <f t="shared" si="193"/>
        <v/>
      </c>
      <c r="X713" s="293" t="str">
        <f t="shared" si="194"/>
        <v/>
      </c>
      <c r="Y713" s="293" t="str">
        <f t="shared" si="195"/>
        <v/>
      </c>
      <c r="Z713" s="293" t="str">
        <f t="shared" si="196"/>
        <v/>
      </c>
      <c r="AA713" s="293">
        <f t="shared" si="182"/>
        <v>0</v>
      </c>
      <c r="AB713" s="293">
        <f t="shared" si="183"/>
        <v>0</v>
      </c>
      <c r="AC713" s="293">
        <f t="shared" si="184"/>
        <v>3</v>
      </c>
      <c r="AD713" s="293">
        <f t="shared" si="197"/>
        <v>1</v>
      </c>
      <c r="AE713" s="293">
        <f>IF(ISBLANK(T713),AE712,IF(COUNTIF(T$2:T713,T713)&gt;1,AE712,1+MAX(AE712,0)))</f>
        <v>21</v>
      </c>
      <c r="AI713" s="42" t="str">
        <f t="shared" si="185"/>
        <v/>
      </c>
      <c r="AJ713">
        <f>SUM(AG$2:AG713)</f>
        <v>4</v>
      </c>
      <c r="AK713">
        <f>COUNTA(AF$2:AF713)</f>
        <v>12</v>
      </c>
    </row>
    <row r="714" spans="1:37" x14ac:dyDescent="0.25">
      <c r="A714">
        <v>115</v>
      </c>
      <c r="B714" t="s">
        <v>65</v>
      </c>
      <c r="C714" t="s">
        <v>631</v>
      </c>
      <c r="D714"/>
      <c r="E714">
        <v>1</v>
      </c>
      <c r="F714">
        <v>3</v>
      </c>
      <c r="G714">
        <v>1</v>
      </c>
      <c r="H714">
        <v>5</v>
      </c>
      <c r="I714">
        <v>0</v>
      </c>
      <c r="J714">
        <v>3</v>
      </c>
      <c r="K714">
        <v>1</v>
      </c>
      <c r="L714">
        <v>5</v>
      </c>
      <c r="M714" t="s">
        <v>723</v>
      </c>
      <c r="N714" s="42"/>
      <c r="O714" s="101">
        <f>IF(ISBLANK(C714),O713,IF(COUNTIF(C$2:C714,C714)&gt;1,O713,1+MAX(O713,0)))</f>
        <v>24</v>
      </c>
      <c r="P714" s="45">
        <f t="shared" si="186"/>
        <v>12</v>
      </c>
      <c r="Q714" s="33" t="str">
        <f t="shared" si="187"/>
        <v/>
      </c>
      <c r="R714" s="33">
        <f t="shared" si="188"/>
        <v>3</v>
      </c>
      <c r="S714" s="33" t="str">
        <f t="shared" si="189"/>
        <v>115_3</v>
      </c>
      <c r="T714" s="35" t="str">
        <f t="shared" si="190"/>
        <v>115AM</v>
      </c>
      <c r="U714" s="35" t="str">
        <f t="shared" si="191"/>
        <v>115AMNS</v>
      </c>
      <c r="V714" s="301">
        <f t="shared" si="192"/>
        <v>9</v>
      </c>
      <c r="W714" s="293" t="str">
        <f t="shared" si="193"/>
        <v/>
      </c>
      <c r="X714" s="293" t="str">
        <f t="shared" si="194"/>
        <v/>
      </c>
      <c r="Y714" s="293" t="str">
        <f t="shared" si="195"/>
        <v/>
      </c>
      <c r="Z714" s="293" t="str">
        <f t="shared" si="196"/>
        <v/>
      </c>
      <c r="AA714" s="293">
        <f t="shared" si="182"/>
        <v>0</v>
      </c>
      <c r="AB714" s="293">
        <f t="shared" si="183"/>
        <v>0</v>
      </c>
      <c r="AC714" s="293">
        <f t="shared" si="184"/>
        <v>5</v>
      </c>
      <c r="AD714" s="293">
        <f t="shared" si="197"/>
        <v>1</v>
      </c>
      <c r="AE714" s="293">
        <f>IF(ISBLANK(T714),AE713,IF(COUNTIF(T$2:T714,T714)&gt;1,AE713,1+MAX(AE713,0)))</f>
        <v>21</v>
      </c>
      <c r="AI714" s="42" t="str">
        <f t="shared" si="185"/>
        <v/>
      </c>
      <c r="AJ714">
        <f>SUM(AG$2:AG714)</f>
        <v>4</v>
      </c>
      <c r="AK714">
        <f>COUNTA(AF$2:AF714)</f>
        <v>12</v>
      </c>
    </row>
    <row r="715" spans="1:37"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186"/>
        <v>12</v>
      </c>
      <c r="Q715" s="33" t="str">
        <f t="shared" si="187"/>
        <v/>
      </c>
      <c r="R715" s="33">
        <f t="shared" si="188"/>
        <v>3</v>
      </c>
      <c r="S715" s="33" t="str">
        <f t="shared" si="189"/>
        <v>115_3</v>
      </c>
      <c r="T715" s="35" t="str">
        <f t="shared" si="190"/>
        <v>115AM</v>
      </c>
      <c r="U715" s="35" t="str">
        <f t="shared" si="191"/>
        <v>115AMNS</v>
      </c>
      <c r="V715" s="301">
        <f t="shared" si="192"/>
        <v>10</v>
      </c>
      <c r="W715" s="293" t="str">
        <f t="shared" si="193"/>
        <v/>
      </c>
      <c r="X715" s="293" t="str">
        <f t="shared" si="194"/>
        <v/>
      </c>
      <c r="Y715" s="293" t="str">
        <f t="shared" si="195"/>
        <v/>
      </c>
      <c r="Z715" s="293" t="str">
        <f t="shared" si="196"/>
        <v/>
      </c>
      <c r="AA715" s="293">
        <f t="shared" si="182"/>
        <v>0</v>
      </c>
      <c r="AB715" s="293">
        <f t="shared" si="183"/>
        <v>0</v>
      </c>
      <c r="AC715" s="293">
        <f t="shared" si="184"/>
        <v>3</v>
      </c>
      <c r="AD715" s="293">
        <f t="shared" si="197"/>
        <v>1</v>
      </c>
      <c r="AE715" s="293">
        <f>IF(ISBLANK(T715),AE714,IF(COUNTIF(T$2:T715,T715)&gt;1,AE714,1+MAX(AE714,0)))</f>
        <v>21</v>
      </c>
      <c r="AI715" s="42" t="str">
        <f t="shared" si="185"/>
        <v/>
      </c>
      <c r="AJ715">
        <f>SUM(AG$2:AG715)</f>
        <v>4</v>
      </c>
      <c r="AK715">
        <f>COUNTA(AF$2:AF715)</f>
        <v>12</v>
      </c>
    </row>
    <row r="716" spans="1:37"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186"/>
        <v>12</v>
      </c>
      <c r="Q716" s="33" t="str">
        <f t="shared" si="187"/>
        <v/>
      </c>
      <c r="R716" s="33">
        <f t="shared" si="188"/>
        <v>3</v>
      </c>
      <c r="S716" s="33" t="str">
        <f t="shared" si="189"/>
        <v>115_3</v>
      </c>
      <c r="T716" s="35" t="str">
        <f t="shared" si="190"/>
        <v>115AM</v>
      </c>
      <c r="U716" s="35" t="str">
        <f t="shared" si="191"/>
        <v>115AMEW</v>
      </c>
      <c r="V716" s="301">
        <f t="shared" si="192"/>
        <v>11</v>
      </c>
      <c r="W716" s="293" t="str">
        <f t="shared" si="193"/>
        <v/>
      </c>
      <c r="X716" s="293" t="str">
        <f t="shared" si="194"/>
        <v/>
      </c>
      <c r="Y716" s="293" t="str">
        <f t="shared" si="195"/>
        <v/>
      </c>
      <c r="Z716" s="293" t="str">
        <f t="shared" si="196"/>
        <v/>
      </c>
      <c r="AA716" s="293">
        <f t="shared" si="182"/>
        <v>0</v>
      </c>
      <c r="AB716" s="293">
        <f t="shared" si="183"/>
        <v>0</v>
      </c>
      <c r="AC716" s="293">
        <f t="shared" si="184"/>
        <v>3</v>
      </c>
      <c r="AD716" s="293">
        <f t="shared" si="197"/>
        <v>1</v>
      </c>
      <c r="AE716" s="293">
        <f>IF(ISBLANK(T716),AE715,IF(COUNTIF(T$2:T716,T716)&gt;1,AE715,1+MAX(AE715,0)))</f>
        <v>21</v>
      </c>
      <c r="AI716" s="42" t="str">
        <f t="shared" si="185"/>
        <v/>
      </c>
      <c r="AJ716">
        <f>SUM(AG$2:AG716)</f>
        <v>4</v>
      </c>
      <c r="AK716">
        <f>COUNTA(AF$2:AF716)</f>
        <v>12</v>
      </c>
    </row>
    <row r="717" spans="1:37"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186"/>
        <v>12</v>
      </c>
      <c r="Q717" s="33" t="str">
        <f t="shared" si="187"/>
        <v/>
      </c>
      <c r="R717" s="33">
        <f t="shared" si="188"/>
        <v>3</v>
      </c>
      <c r="S717" s="33" t="str">
        <f t="shared" si="189"/>
        <v>115_3</v>
      </c>
      <c r="T717" s="35" t="str">
        <f t="shared" si="190"/>
        <v>115AM</v>
      </c>
      <c r="U717" s="35" t="str">
        <f t="shared" si="191"/>
        <v>115AMEW</v>
      </c>
      <c r="V717" s="301">
        <f t="shared" si="192"/>
        <v>12</v>
      </c>
      <c r="W717" s="293" t="str">
        <f t="shared" si="193"/>
        <v/>
      </c>
      <c r="X717" s="293" t="str">
        <f t="shared" si="194"/>
        <v/>
      </c>
      <c r="Y717" s="293" t="str">
        <f t="shared" si="195"/>
        <v/>
      </c>
      <c r="Z717" s="293" t="str">
        <f t="shared" si="196"/>
        <v/>
      </c>
      <c r="AA717" s="293">
        <f t="shared" si="182"/>
        <v>0</v>
      </c>
      <c r="AB717" s="293">
        <f t="shared" si="183"/>
        <v>0</v>
      </c>
      <c r="AC717" s="293">
        <f t="shared" si="184"/>
        <v>3</v>
      </c>
      <c r="AD717" s="293">
        <f t="shared" si="197"/>
        <v>1</v>
      </c>
      <c r="AE717" s="293">
        <f>IF(ISBLANK(T717),AE716,IF(COUNTIF(T$2:T717,T717)&gt;1,AE716,1+MAX(AE716,0)))</f>
        <v>21</v>
      </c>
      <c r="AI717" s="42" t="str">
        <f t="shared" si="185"/>
        <v/>
      </c>
      <c r="AJ717">
        <f>SUM(AG$2:AG717)</f>
        <v>4</v>
      </c>
      <c r="AK717">
        <f>COUNTA(AF$2:AF717)</f>
        <v>12</v>
      </c>
    </row>
    <row r="718" spans="1:37" x14ac:dyDescent="0.25">
      <c r="A718">
        <v>115</v>
      </c>
      <c r="B718" t="s">
        <v>65</v>
      </c>
      <c r="C718" t="s">
        <v>631</v>
      </c>
      <c r="D718"/>
      <c r="E718">
        <v>1</v>
      </c>
      <c r="F718">
        <v>4</v>
      </c>
      <c r="G718">
        <v>1</v>
      </c>
      <c r="H718">
        <v>8</v>
      </c>
      <c r="I718">
        <v>3</v>
      </c>
      <c r="J718">
        <v>0</v>
      </c>
      <c r="K718">
        <v>2</v>
      </c>
      <c r="L718">
        <v>7</v>
      </c>
      <c r="M718" t="s">
        <v>723</v>
      </c>
      <c r="N718" s="42"/>
      <c r="O718" s="101">
        <f>IF(ISBLANK(C718),O717,IF(COUNTIF(C$2:C718,C718)&gt;1,O717,1+MAX(O717,0)))</f>
        <v>24</v>
      </c>
      <c r="P718" s="45">
        <f t="shared" si="186"/>
        <v>12</v>
      </c>
      <c r="Q718" s="33" t="str">
        <f t="shared" si="187"/>
        <v/>
      </c>
      <c r="R718" s="33">
        <f t="shared" si="188"/>
        <v>4</v>
      </c>
      <c r="S718" s="33" t="str">
        <f t="shared" si="189"/>
        <v>115_4</v>
      </c>
      <c r="T718" s="35" t="str">
        <f t="shared" si="190"/>
        <v>115AM</v>
      </c>
      <c r="U718" s="35" t="str">
        <f t="shared" si="191"/>
        <v>115AMNS</v>
      </c>
      <c r="V718" s="301">
        <f t="shared" si="192"/>
        <v>13</v>
      </c>
      <c r="W718" s="293" t="str">
        <f t="shared" si="193"/>
        <v/>
      </c>
      <c r="X718" s="293" t="str">
        <f t="shared" si="194"/>
        <v/>
      </c>
      <c r="Y718" s="293" t="str">
        <f t="shared" si="195"/>
        <v/>
      </c>
      <c r="Z718" s="293" t="str">
        <f t="shared" si="196"/>
        <v/>
      </c>
      <c r="AA718" s="293">
        <f t="shared" si="182"/>
        <v>0</v>
      </c>
      <c r="AB718" s="293">
        <f t="shared" si="183"/>
        <v>0</v>
      </c>
      <c r="AC718" s="293">
        <f t="shared" si="184"/>
        <v>5</v>
      </c>
      <c r="AD718" s="293">
        <f t="shared" si="197"/>
        <v>1</v>
      </c>
      <c r="AE718" s="293">
        <f>IF(ISBLANK(T718),AE717,IF(COUNTIF(T$2:T718,T718)&gt;1,AE717,1+MAX(AE717,0)))</f>
        <v>21</v>
      </c>
      <c r="AI718" s="42" t="str">
        <f t="shared" si="185"/>
        <v/>
      </c>
      <c r="AJ718">
        <f>SUM(AG$2:AG718)</f>
        <v>4</v>
      </c>
      <c r="AK718">
        <f>COUNTA(AF$2:AF718)</f>
        <v>12</v>
      </c>
    </row>
    <row r="719" spans="1:37"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186"/>
        <v>12</v>
      </c>
      <c r="Q719" s="33" t="str">
        <f t="shared" si="187"/>
        <v/>
      </c>
      <c r="R719" s="33">
        <f t="shared" si="188"/>
        <v>4</v>
      </c>
      <c r="S719" s="33" t="str">
        <f t="shared" si="189"/>
        <v>115_4</v>
      </c>
      <c r="T719" s="35" t="str">
        <f t="shared" si="190"/>
        <v>115AM</v>
      </c>
      <c r="U719" s="35" t="str">
        <f t="shared" si="191"/>
        <v>115AMNS</v>
      </c>
      <c r="V719" s="301">
        <f t="shared" si="192"/>
        <v>14</v>
      </c>
      <c r="W719" s="293" t="str">
        <f t="shared" si="193"/>
        <v/>
      </c>
      <c r="X719" s="293" t="str">
        <f t="shared" si="194"/>
        <v/>
      </c>
      <c r="Y719" s="293" t="str">
        <f t="shared" si="195"/>
        <v/>
      </c>
      <c r="Z719" s="293" t="str">
        <f t="shared" si="196"/>
        <v/>
      </c>
      <c r="AA719" s="293">
        <f t="shared" si="182"/>
        <v>0</v>
      </c>
      <c r="AB719" s="293">
        <f t="shared" si="183"/>
        <v>0</v>
      </c>
      <c r="AC719" s="293">
        <f t="shared" si="184"/>
        <v>3</v>
      </c>
      <c r="AD719" s="293">
        <f t="shared" si="197"/>
        <v>1</v>
      </c>
      <c r="AE719" s="293">
        <f>IF(ISBLANK(T719),AE718,IF(COUNTIF(T$2:T719,T719)&gt;1,AE718,1+MAX(AE718,0)))</f>
        <v>21</v>
      </c>
      <c r="AI719" s="42" t="str">
        <f t="shared" si="185"/>
        <v/>
      </c>
      <c r="AJ719">
        <f>SUM(AG$2:AG719)</f>
        <v>4</v>
      </c>
      <c r="AK719">
        <f>COUNTA(AF$2:AF719)</f>
        <v>12</v>
      </c>
    </row>
    <row r="720" spans="1:37"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186"/>
        <v>12</v>
      </c>
      <c r="Q720" s="33" t="str">
        <f t="shared" si="187"/>
        <v/>
      </c>
      <c r="R720" s="33">
        <f t="shared" si="188"/>
        <v>4</v>
      </c>
      <c r="S720" s="33" t="str">
        <f t="shared" si="189"/>
        <v>115_4</v>
      </c>
      <c r="T720" s="35" t="str">
        <f t="shared" si="190"/>
        <v>115AM</v>
      </c>
      <c r="U720" s="35" t="str">
        <f t="shared" si="191"/>
        <v>115AMEW</v>
      </c>
      <c r="V720" s="301">
        <f t="shared" si="192"/>
        <v>15</v>
      </c>
      <c r="W720" s="293" t="str">
        <f t="shared" si="193"/>
        <v/>
      </c>
      <c r="X720" s="293" t="str">
        <f t="shared" si="194"/>
        <v/>
      </c>
      <c r="Y720" s="293" t="str">
        <f t="shared" si="195"/>
        <v/>
      </c>
      <c r="Z720" s="293" t="str">
        <f t="shared" si="196"/>
        <v/>
      </c>
      <c r="AA720" s="293">
        <f t="shared" si="182"/>
        <v>0</v>
      </c>
      <c r="AB720" s="293">
        <f t="shared" si="183"/>
        <v>0</v>
      </c>
      <c r="AC720" s="293">
        <f t="shared" si="184"/>
        <v>3</v>
      </c>
      <c r="AD720" s="293">
        <f t="shared" si="197"/>
        <v>1</v>
      </c>
      <c r="AE720" s="293">
        <f>IF(ISBLANK(T720),AE719,IF(COUNTIF(T$2:T720,T720)&gt;1,AE719,1+MAX(AE719,0)))</f>
        <v>21</v>
      </c>
      <c r="AI720" s="42" t="str">
        <f t="shared" si="185"/>
        <v/>
      </c>
      <c r="AJ720">
        <f>SUM(AG$2:AG720)</f>
        <v>4</v>
      </c>
      <c r="AK720">
        <f>COUNTA(AF$2:AF720)</f>
        <v>12</v>
      </c>
    </row>
    <row r="721" spans="1:37"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186"/>
        <v>12</v>
      </c>
      <c r="Q721" s="33" t="str">
        <f t="shared" si="187"/>
        <v/>
      </c>
      <c r="R721" s="33">
        <f t="shared" si="188"/>
        <v>4</v>
      </c>
      <c r="S721" s="33" t="str">
        <f t="shared" si="189"/>
        <v>115_4</v>
      </c>
      <c r="T721" s="35" t="str">
        <f t="shared" si="190"/>
        <v>115AM</v>
      </c>
      <c r="U721" s="35" t="str">
        <f t="shared" si="191"/>
        <v>115AMEW</v>
      </c>
      <c r="V721" s="301">
        <f t="shared" si="192"/>
        <v>16</v>
      </c>
      <c r="W721" s="293" t="str">
        <f t="shared" si="193"/>
        <v/>
      </c>
      <c r="X721" s="293" t="str">
        <f t="shared" si="194"/>
        <v/>
      </c>
      <c r="Y721" s="293" t="str">
        <f t="shared" si="195"/>
        <v/>
      </c>
      <c r="Z721" s="293" t="str">
        <f t="shared" si="196"/>
        <v/>
      </c>
      <c r="AA721" s="293">
        <f t="shared" si="182"/>
        <v>0</v>
      </c>
      <c r="AB721" s="293">
        <f t="shared" si="183"/>
        <v>0</v>
      </c>
      <c r="AC721" s="293">
        <f t="shared" si="184"/>
        <v>3</v>
      </c>
      <c r="AD721" s="293">
        <f t="shared" si="197"/>
        <v>1</v>
      </c>
      <c r="AE721" s="293">
        <f>IF(ISBLANK(T721),AE720,IF(COUNTIF(T$2:T721,T721)&gt;1,AE720,1+MAX(AE720,0)))</f>
        <v>21</v>
      </c>
      <c r="AI721" s="42" t="str">
        <f t="shared" si="185"/>
        <v/>
      </c>
      <c r="AJ721">
        <f>SUM(AG$2:AG721)</f>
        <v>4</v>
      </c>
      <c r="AK721">
        <f>COUNTA(AF$2:AF721)</f>
        <v>12</v>
      </c>
    </row>
    <row r="722" spans="1:37"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186"/>
        <v>12</v>
      </c>
      <c r="Q722" s="33" t="str">
        <f t="shared" si="187"/>
        <v/>
      </c>
      <c r="R722" s="33">
        <f t="shared" si="188"/>
        <v>1</v>
      </c>
      <c r="S722" s="33" t="str">
        <f t="shared" si="189"/>
        <v>115_1</v>
      </c>
      <c r="T722" s="35" t="str">
        <f t="shared" si="190"/>
        <v>115AM</v>
      </c>
      <c r="U722" s="35" t="str">
        <f t="shared" si="191"/>
        <v>115AMNS</v>
      </c>
      <c r="V722" s="301">
        <f t="shared" si="192"/>
        <v>1</v>
      </c>
      <c r="W722" s="293" t="str">
        <f t="shared" si="193"/>
        <v/>
      </c>
      <c r="X722" s="293" t="str">
        <f t="shared" si="194"/>
        <v/>
      </c>
      <c r="Y722" s="293" t="str">
        <f t="shared" si="195"/>
        <v/>
      </c>
      <c r="Z722" s="293" t="str">
        <f t="shared" si="196"/>
        <v/>
      </c>
      <c r="AA722" s="293">
        <f t="shared" si="182"/>
        <v>0</v>
      </c>
      <c r="AB722" s="293">
        <f t="shared" si="183"/>
        <v>0</v>
      </c>
      <c r="AC722" s="293">
        <f t="shared" si="184"/>
        <v>5</v>
      </c>
      <c r="AD722" s="293">
        <f t="shared" si="197"/>
        <v>1</v>
      </c>
      <c r="AE722" s="293">
        <f>IF(ISBLANK(T722),AE721,IF(COUNTIF(T$2:T722,T722)&gt;1,AE721,1+MAX(AE721,0)))</f>
        <v>21</v>
      </c>
      <c r="AI722" s="42" t="str">
        <f t="shared" si="185"/>
        <v/>
      </c>
      <c r="AJ722">
        <f>SUM(AG$2:AG722)</f>
        <v>4</v>
      </c>
      <c r="AK722">
        <f>COUNTA(AF$2:AF722)</f>
        <v>12</v>
      </c>
    </row>
    <row r="723" spans="1:37"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186"/>
        <v>12</v>
      </c>
      <c r="Q723" s="33" t="str">
        <f t="shared" si="187"/>
        <v/>
      </c>
      <c r="R723" s="33">
        <f t="shared" si="188"/>
        <v>1</v>
      </c>
      <c r="S723" s="33" t="str">
        <f t="shared" si="189"/>
        <v>115_1</v>
      </c>
      <c r="T723" s="35" t="str">
        <f t="shared" si="190"/>
        <v>115AM</v>
      </c>
      <c r="U723" s="35" t="str">
        <f t="shared" si="191"/>
        <v>115AMNS</v>
      </c>
      <c r="V723" s="301">
        <f t="shared" si="192"/>
        <v>2</v>
      </c>
      <c r="W723" s="293" t="str">
        <f t="shared" si="193"/>
        <v/>
      </c>
      <c r="X723" s="293" t="str">
        <f t="shared" si="194"/>
        <v/>
      </c>
      <c r="Y723" s="293" t="str">
        <f t="shared" si="195"/>
        <v/>
      </c>
      <c r="Z723" s="293" t="str">
        <f t="shared" si="196"/>
        <v/>
      </c>
      <c r="AA723" s="293">
        <f t="shared" si="182"/>
        <v>0</v>
      </c>
      <c r="AB723" s="293">
        <f t="shared" si="183"/>
        <v>0</v>
      </c>
      <c r="AC723" s="293">
        <f t="shared" si="184"/>
        <v>3</v>
      </c>
      <c r="AD723" s="293">
        <f t="shared" si="197"/>
        <v>1</v>
      </c>
      <c r="AE723" s="293">
        <f>IF(ISBLANK(T723),AE722,IF(COUNTIF(T$2:T723,T723)&gt;1,AE722,1+MAX(AE722,0)))</f>
        <v>21</v>
      </c>
      <c r="AI723" s="42" t="str">
        <f t="shared" si="185"/>
        <v/>
      </c>
      <c r="AJ723">
        <f>SUM(AG$2:AG723)</f>
        <v>4</v>
      </c>
      <c r="AK723">
        <f>COUNTA(AF$2:AF723)</f>
        <v>12</v>
      </c>
    </row>
    <row r="724" spans="1:37"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186"/>
        <v>12</v>
      </c>
      <c r="Q724" s="33" t="str">
        <f t="shared" si="187"/>
        <v/>
      </c>
      <c r="R724" s="33">
        <f t="shared" si="188"/>
        <v>1</v>
      </c>
      <c r="S724" s="33" t="str">
        <f t="shared" si="189"/>
        <v>115_1</v>
      </c>
      <c r="T724" s="35" t="str">
        <f t="shared" si="190"/>
        <v>115AM</v>
      </c>
      <c r="U724" s="35" t="str">
        <f t="shared" si="191"/>
        <v>115AMEW</v>
      </c>
      <c r="V724" s="301">
        <f t="shared" si="192"/>
        <v>3</v>
      </c>
      <c r="W724" s="293" t="str">
        <f t="shared" si="193"/>
        <v/>
      </c>
      <c r="X724" s="293" t="str">
        <f t="shared" si="194"/>
        <v/>
      </c>
      <c r="Y724" s="293" t="str">
        <f t="shared" si="195"/>
        <v/>
      </c>
      <c r="Z724" s="293" t="str">
        <f t="shared" si="196"/>
        <v/>
      </c>
      <c r="AA724" s="293">
        <f t="shared" si="182"/>
        <v>0</v>
      </c>
      <c r="AB724" s="293">
        <f t="shared" si="183"/>
        <v>0</v>
      </c>
      <c r="AC724" s="293">
        <f t="shared" si="184"/>
        <v>3</v>
      </c>
      <c r="AD724" s="293">
        <f t="shared" si="197"/>
        <v>1</v>
      </c>
      <c r="AE724" s="293">
        <f>IF(ISBLANK(T724),AE723,IF(COUNTIF(T$2:T724,T724)&gt;1,AE723,1+MAX(AE723,0)))</f>
        <v>21</v>
      </c>
      <c r="AI724" s="42" t="str">
        <f t="shared" si="185"/>
        <v/>
      </c>
      <c r="AJ724">
        <f>SUM(AG$2:AG724)</f>
        <v>4</v>
      </c>
      <c r="AK724">
        <f>COUNTA(AF$2:AF724)</f>
        <v>12</v>
      </c>
    </row>
    <row r="725" spans="1:37"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186"/>
        <v>12</v>
      </c>
      <c r="Q725" s="33" t="str">
        <f t="shared" si="187"/>
        <v/>
      </c>
      <c r="R725" s="33">
        <f t="shared" si="188"/>
        <v>1</v>
      </c>
      <c r="S725" s="33" t="str">
        <f t="shared" si="189"/>
        <v>115_1</v>
      </c>
      <c r="T725" s="35" t="str">
        <f t="shared" si="190"/>
        <v>115AM</v>
      </c>
      <c r="U725" s="35" t="str">
        <f t="shared" si="191"/>
        <v>115AMEW</v>
      </c>
      <c r="V725" s="301">
        <f t="shared" si="192"/>
        <v>4</v>
      </c>
      <c r="W725" s="293" t="str">
        <f t="shared" si="193"/>
        <v/>
      </c>
      <c r="X725" s="293" t="str">
        <f t="shared" si="194"/>
        <v/>
      </c>
      <c r="Y725" s="293" t="str">
        <f t="shared" si="195"/>
        <v/>
      </c>
      <c r="Z725" s="293" t="str">
        <f t="shared" si="196"/>
        <v/>
      </c>
      <c r="AA725" s="293">
        <f t="shared" si="182"/>
        <v>0</v>
      </c>
      <c r="AB725" s="293">
        <f t="shared" si="183"/>
        <v>0</v>
      </c>
      <c r="AC725" s="293">
        <f t="shared" si="184"/>
        <v>3</v>
      </c>
      <c r="AD725" s="293">
        <f t="shared" si="197"/>
        <v>1</v>
      </c>
      <c r="AE725" s="293">
        <f>IF(ISBLANK(T725),AE724,IF(COUNTIF(T$2:T725,T725)&gt;1,AE724,1+MAX(AE724,0)))</f>
        <v>21</v>
      </c>
      <c r="AI725" s="42" t="str">
        <f t="shared" si="185"/>
        <v/>
      </c>
      <c r="AJ725">
        <f>SUM(AG$2:AG725)</f>
        <v>4</v>
      </c>
      <c r="AK725">
        <f>COUNTA(AF$2:AF725)</f>
        <v>12</v>
      </c>
    </row>
    <row r="726" spans="1:37"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186"/>
        <v>12</v>
      </c>
      <c r="Q726" s="33" t="str">
        <f t="shared" si="187"/>
        <v/>
      </c>
      <c r="R726" s="33">
        <f t="shared" si="188"/>
        <v>2</v>
      </c>
      <c r="S726" s="33" t="str">
        <f t="shared" si="189"/>
        <v>115_2</v>
      </c>
      <c r="T726" s="35" t="str">
        <f t="shared" si="190"/>
        <v>115AM</v>
      </c>
      <c r="U726" s="35" t="str">
        <f t="shared" si="191"/>
        <v>115AMNS</v>
      </c>
      <c r="V726" s="301">
        <f t="shared" si="192"/>
        <v>5</v>
      </c>
      <c r="W726" s="293" t="str">
        <f t="shared" si="193"/>
        <v/>
      </c>
      <c r="X726" s="293" t="str">
        <f t="shared" si="194"/>
        <v/>
      </c>
      <c r="Y726" s="293" t="str">
        <f t="shared" si="195"/>
        <v/>
      </c>
      <c r="Z726" s="293" t="str">
        <f t="shared" si="196"/>
        <v/>
      </c>
      <c r="AA726" s="293">
        <f t="shared" si="182"/>
        <v>0</v>
      </c>
      <c r="AB726" s="293">
        <f t="shared" si="183"/>
        <v>0</v>
      </c>
      <c r="AC726" s="293">
        <f t="shared" si="184"/>
        <v>5</v>
      </c>
      <c r="AD726" s="293">
        <f t="shared" si="197"/>
        <v>1</v>
      </c>
      <c r="AE726" s="293">
        <f>IF(ISBLANK(T726),AE725,IF(COUNTIF(T$2:T726,T726)&gt;1,AE725,1+MAX(AE725,0)))</f>
        <v>21</v>
      </c>
      <c r="AI726" s="42" t="str">
        <f t="shared" si="185"/>
        <v/>
      </c>
      <c r="AJ726">
        <f>SUM(AG$2:AG726)</f>
        <v>4</v>
      </c>
      <c r="AK726">
        <f>COUNTA(AF$2:AF726)</f>
        <v>12</v>
      </c>
    </row>
    <row r="727" spans="1:37"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186"/>
        <v>12</v>
      </c>
      <c r="Q727" s="33" t="str">
        <f t="shared" si="187"/>
        <v/>
      </c>
      <c r="R727" s="33">
        <f t="shared" si="188"/>
        <v>2</v>
      </c>
      <c r="S727" s="33" t="str">
        <f t="shared" si="189"/>
        <v>115_2</v>
      </c>
      <c r="T727" s="35" t="str">
        <f t="shared" si="190"/>
        <v>115AM</v>
      </c>
      <c r="U727" s="35" t="str">
        <f t="shared" si="191"/>
        <v>115AMNS</v>
      </c>
      <c r="V727" s="301">
        <f t="shared" si="192"/>
        <v>6</v>
      </c>
      <c r="W727" s="293" t="str">
        <f t="shared" si="193"/>
        <v/>
      </c>
      <c r="X727" s="293" t="str">
        <f t="shared" si="194"/>
        <v/>
      </c>
      <c r="Y727" s="293" t="str">
        <f t="shared" si="195"/>
        <v/>
      </c>
      <c r="Z727" s="293" t="str">
        <f t="shared" si="196"/>
        <v/>
      </c>
      <c r="AA727" s="293">
        <f t="shared" si="182"/>
        <v>0</v>
      </c>
      <c r="AB727" s="293">
        <f t="shared" si="183"/>
        <v>0</v>
      </c>
      <c r="AC727" s="293">
        <f t="shared" si="184"/>
        <v>3</v>
      </c>
      <c r="AD727" s="293">
        <f t="shared" si="197"/>
        <v>1</v>
      </c>
      <c r="AE727" s="293">
        <f>IF(ISBLANK(T727),AE726,IF(COUNTIF(T$2:T727,T727)&gt;1,AE726,1+MAX(AE726,0)))</f>
        <v>21</v>
      </c>
      <c r="AI727" s="42" t="str">
        <f t="shared" si="185"/>
        <v/>
      </c>
      <c r="AJ727">
        <f>SUM(AG$2:AG727)</f>
        <v>4</v>
      </c>
      <c r="AK727">
        <f>COUNTA(AF$2:AF727)</f>
        <v>12</v>
      </c>
    </row>
    <row r="728" spans="1:37"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186"/>
        <v>12</v>
      </c>
      <c r="Q728" s="33" t="str">
        <f t="shared" si="187"/>
        <v/>
      </c>
      <c r="R728" s="33">
        <f t="shared" si="188"/>
        <v>2</v>
      </c>
      <c r="S728" s="33" t="str">
        <f t="shared" si="189"/>
        <v>115_2</v>
      </c>
      <c r="T728" s="35" t="str">
        <f t="shared" si="190"/>
        <v>115AM</v>
      </c>
      <c r="U728" s="35" t="str">
        <f t="shared" si="191"/>
        <v>115AMEW</v>
      </c>
      <c r="V728" s="301">
        <f t="shared" si="192"/>
        <v>7</v>
      </c>
      <c r="W728" s="293" t="str">
        <f t="shared" si="193"/>
        <v/>
      </c>
      <c r="X728" s="293" t="str">
        <f t="shared" si="194"/>
        <v/>
      </c>
      <c r="Y728" s="293" t="str">
        <f t="shared" si="195"/>
        <v/>
      </c>
      <c r="Z728" s="293" t="str">
        <f t="shared" si="196"/>
        <v/>
      </c>
      <c r="AA728" s="293">
        <f t="shared" si="182"/>
        <v>0</v>
      </c>
      <c r="AB728" s="293">
        <f t="shared" si="183"/>
        <v>0</v>
      </c>
      <c r="AC728" s="293">
        <f t="shared" si="184"/>
        <v>3</v>
      </c>
      <c r="AD728" s="293">
        <f t="shared" si="197"/>
        <v>1</v>
      </c>
      <c r="AE728" s="293">
        <f>IF(ISBLANK(T728),AE727,IF(COUNTIF(T$2:T728,T728)&gt;1,AE727,1+MAX(AE727,0)))</f>
        <v>21</v>
      </c>
      <c r="AI728" s="42" t="str">
        <f t="shared" si="185"/>
        <v/>
      </c>
      <c r="AJ728">
        <f>SUM(AG$2:AG728)</f>
        <v>4</v>
      </c>
      <c r="AK728">
        <f>COUNTA(AF$2:AF728)</f>
        <v>12</v>
      </c>
    </row>
    <row r="729" spans="1:37"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186"/>
        <v>12</v>
      </c>
      <c r="Q729" s="33" t="str">
        <f t="shared" si="187"/>
        <v/>
      </c>
      <c r="R729" s="33">
        <f t="shared" si="188"/>
        <v>2</v>
      </c>
      <c r="S729" s="33" t="str">
        <f t="shared" si="189"/>
        <v>115_2</v>
      </c>
      <c r="T729" s="35" t="str">
        <f t="shared" si="190"/>
        <v>115AM</v>
      </c>
      <c r="U729" s="35" t="str">
        <f t="shared" si="191"/>
        <v>115AMEW</v>
      </c>
      <c r="V729" s="301">
        <f t="shared" si="192"/>
        <v>8</v>
      </c>
      <c r="W729" s="293" t="str">
        <f t="shared" si="193"/>
        <v/>
      </c>
      <c r="X729" s="293" t="str">
        <f t="shared" si="194"/>
        <v/>
      </c>
      <c r="Y729" s="293" t="str">
        <f t="shared" si="195"/>
        <v/>
      </c>
      <c r="Z729" s="293" t="str">
        <f t="shared" si="196"/>
        <v/>
      </c>
      <c r="AA729" s="293">
        <f t="shared" si="182"/>
        <v>0</v>
      </c>
      <c r="AB729" s="293">
        <f t="shared" si="183"/>
        <v>0</v>
      </c>
      <c r="AC729" s="293">
        <f t="shared" si="184"/>
        <v>3</v>
      </c>
      <c r="AD729" s="293">
        <f t="shared" si="197"/>
        <v>1</v>
      </c>
      <c r="AE729" s="293">
        <f>IF(ISBLANK(T729),AE728,IF(COUNTIF(T$2:T729,T729)&gt;1,AE728,1+MAX(AE728,0)))</f>
        <v>21</v>
      </c>
      <c r="AI729" s="42" t="str">
        <f t="shared" si="185"/>
        <v/>
      </c>
      <c r="AJ729">
        <f>SUM(AG$2:AG729)</f>
        <v>4</v>
      </c>
      <c r="AK729">
        <f>COUNTA(AF$2:AF729)</f>
        <v>12</v>
      </c>
    </row>
    <row r="730" spans="1:37"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186"/>
        <v>12</v>
      </c>
      <c r="Q730" s="33" t="str">
        <f t="shared" si="187"/>
        <v/>
      </c>
      <c r="R730" s="33">
        <f t="shared" si="188"/>
        <v>3</v>
      </c>
      <c r="S730" s="33" t="str">
        <f t="shared" si="189"/>
        <v>115_3</v>
      </c>
      <c r="T730" s="35" t="str">
        <f t="shared" si="190"/>
        <v>115AM</v>
      </c>
      <c r="U730" s="35" t="str">
        <f t="shared" si="191"/>
        <v>115AMNS</v>
      </c>
      <c r="V730" s="301">
        <f t="shared" si="192"/>
        <v>9</v>
      </c>
      <c r="W730" s="293" t="str">
        <f t="shared" si="193"/>
        <v/>
      </c>
      <c r="X730" s="293" t="str">
        <f t="shared" si="194"/>
        <v/>
      </c>
      <c r="Y730" s="293" t="str">
        <f t="shared" si="195"/>
        <v/>
      </c>
      <c r="Z730" s="293" t="str">
        <f t="shared" si="196"/>
        <v/>
      </c>
      <c r="AA730" s="293">
        <f t="shared" si="182"/>
        <v>0</v>
      </c>
      <c r="AB730" s="293">
        <f t="shared" si="183"/>
        <v>0</v>
      </c>
      <c r="AC730" s="293">
        <f t="shared" si="184"/>
        <v>5</v>
      </c>
      <c r="AD730" s="293">
        <f t="shared" si="197"/>
        <v>1</v>
      </c>
      <c r="AE730" s="293">
        <f>IF(ISBLANK(T730),AE729,IF(COUNTIF(T$2:T730,T730)&gt;1,AE729,1+MAX(AE729,0)))</f>
        <v>21</v>
      </c>
      <c r="AI730" s="42" t="str">
        <f t="shared" si="185"/>
        <v/>
      </c>
      <c r="AJ730">
        <f>SUM(AG$2:AG730)</f>
        <v>4</v>
      </c>
      <c r="AK730">
        <f>COUNTA(AF$2:AF730)</f>
        <v>12</v>
      </c>
    </row>
    <row r="731" spans="1:37"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186"/>
        <v>12</v>
      </c>
      <c r="Q731" s="33" t="str">
        <f t="shared" si="187"/>
        <v/>
      </c>
      <c r="R731" s="33">
        <f t="shared" si="188"/>
        <v>3</v>
      </c>
      <c r="S731" s="33" t="str">
        <f t="shared" si="189"/>
        <v>115_3</v>
      </c>
      <c r="T731" s="35" t="str">
        <f t="shared" si="190"/>
        <v>115AM</v>
      </c>
      <c r="U731" s="35" t="str">
        <f t="shared" si="191"/>
        <v>115AMNS</v>
      </c>
      <c r="V731" s="301">
        <f t="shared" si="192"/>
        <v>10</v>
      </c>
      <c r="W731" s="293" t="str">
        <f t="shared" si="193"/>
        <v/>
      </c>
      <c r="X731" s="293" t="str">
        <f t="shared" si="194"/>
        <v/>
      </c>
      <c r="Y731" s="293" t="str">
        <f t="shared" si="195"/>
        <v/>
      </c>
      <c r="Z731" s="293" t="str">
        <f t="shared" si="196"/>
        <v/>
      </c>
      <c r="AA731" s="293">
        <f t="shared" si="182"/>
        <v>0</v>
      </c>
      <c r="AB731" s="293">
        <f t="shared" si="183"/>
        <v>0</v>
      </c>
      <c r="AC731" s="293">
        <f t="shared" si="184"/>
        <v>3</v>
      </c>
      <c r="AD731" s="293">
        <f t="shared" si="197"/>
        <v>1</v>
      </c>
      <c r="AE731" s="293">
        <f>IF(ISBLANK(T731),AE730,IF(COUNTIF(T$2:T731,T731)&gt;1,AE730,1+MAX(AE730,0)))</f>
        <v>21</v>
      </c>
      <c r="AI731" s="42" t="str">
        <f t="shared" si="185"/>
        <v/>
      </c>
      <c r="AJ731">
        <f>SUM(AG$2:AG731)</f>
        <v>4</v>
      </c>
      <c r="AK731">
        <f>COUNTA(AF$2:AF731)</f>
        <v>12</v>
      </c>
    </row>
    <row r="732" spans="1:37"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186"/>
        <v>12</v>
      </c>
      <c r="Q732" s="33" t="str">
        <f t="shared" si="187"/>
        <v/>
      </c>
      <c r="R732" s="33">
        <f t="shared" si="188"/>
        <v>3</v>
      </c>
      <c r="S732" s="33" t="str">
        <f t="shared" si="189"/>
        <v>115_3</v>
      </c>
      <c r="T732" s="35" t="str">
        <f t="shared" si="190"/>
        <v>115AM</v>
      </c>
      <c r="U732" s="35" t="str">
        <f t="shared" si="191"/>
        <v>115AMEW</v>
      </c>
      <c r="V732" s="301">
        <f t="shared" si="192"/>
        <v>11</v>
      </c>
      <c r="W732" s="293" t="str">
        <f t="shared" si="193"/>
        <v/>
      </c>
      <c r="X732" s="293" t="str">
        <f t="shared" si="194"/>
        <v/>
      </c>
      <c r="Y732" s="293" t="str">
        <f t="shared" si="195"/>
        <v/>
      </c>
      <c r="Z732" s="293" t="str">
        <f t="shared" si="196"/>
        <v/>
      </c>
      <c r="AA732" s="293">
        <f t="shared" si="182"/>
        <v>0</v>
      </c>
      <c r="AB732" s="293">
        <f t="shared" si="183"/>
        <v>0</v>
      </c>
      <c r="AC732" s="293">
        <f t="shared" si="184"/>
        <v>3</v>
      </c>
      <c r="AD732" s="293">
        <f t="shared" si="197"/>
        <v>1</v>
      </c>
      <c r="AE732" s="293">
        <f>IF(ISBLANK(T732),AE731,IF(COUNTIF(T$2:T732,T732)&gt;1,AE731,1+MAX(AE731,0)))</f>
        <v>21</v>
      </c>
      <c r="AI732" s="42" t="str">
        <f t="shared" si="185"/>
        <v/>
      </c>
      <c r="AJ732">
        <f>SUM(AG$2:AG732)</f>
        <v>4</v>
      </c>
      <c r="AK732">
        <f>COUNTA(AF$2:AF732)</f>
        <v>12</v>
      </c>
    </row>
    <row r="733" spans="1:37"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186"/>
        <v>12</v>
      </c>
      <c r="Q733" s="33" t="str">
        <f t="shared" si="187"/>
        <v/>
      </c>
      <c r="R733" s="33">
        <f t="shared" si="188"/>
        <v>3</v>
      </c>
      <c r="S733" s="33" t="str">
        <f t="shared" si="189"/>
        <v>115_3</v>
      </c>
      <c r="T733" s="35" t="str">
        <f t="shared" si="190"/>
        <v>115AM</v>
      </c>
      <c r="U733" s="35" t="str">
        <f t="shared" si="191"/>
        <v>115AMEW</v>
      </c>
      <c r="V733" s="301">
        <f t="shared" si="192"/>
        <v>12</v>
      </c>
      <c r="W733" s="293" t="str">
        <f t="shared" si="193"/>
        <v/>
      </c>
      <c r="X733" s="293" t="str">
        <f t="shared" si="194"/>
        <v/>
      </c>
      <c r="Y733" s="293" t="str">
        <f t="shared" si="195"/>
        <v/>
      </c>
      <c r="Z733" s="293" t="str">
        <f t="shared" si="196"/>
        <v/>
      </c>
      <c r="AA733" s="293">
        <f t="shared" si="182"/>
        <v>0</v>
      </c>
      <c r="AB733" s="293">
        <f t="shared" si="183"/>
        <v>0</v>
      </c>
      <c r="AC733" s="293">
        <f t="shared" si="184"/>
        <v>3</v>
      </c>
      <c r="AD733" s="293">
        <f t="shared" si="197"/>
        <v>1</v>
      </c>
      <c r="AE733" s="293">
        <f>IF(ISBLANK(T733),AE732,IF(COUNTIF(T$2:T733,T733)&gt;1,AE732,1+MAX(AE732,0)))</f>
        <v>21</v>
      </c>
      <c r="AI733" s="42" t="str">
        <f t="shared" si="185"/>
        <v/>
      </c>
      <c r="AJ733">
        <f>SUM(AG$2:AG733)</f>
        <v>4</v>
      </c>
      <c r="AK733">
        <f>COUNTA(AF$2:AF733)</f>
        <v>12</v>
      </c>
    </row>
    <row r="734" spans="1:37"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186"/>
        <v>12</v>
      </c>
      <c r="Q734" s="33" t="str">
        <f t="shared" si="187"/>
        <v/>
      </c>
      <c r="R734" s="33">
        <f t="shared" si="188"/>
        <v>4</v>
      </c>
      <c r="S734" s="33" t="str">
        <f t="shared" si="189"/>
        <v>115_4</v>
      </c>
      <c r="T734" s="35" t="str">
        <f t="shared" si="190"/>
        <v>115AM</v>
      </c>
      <c r="U734" s="35" t="str">
        <f t="shared" si="191"/>
        <v>115AMNS</v>
      </c>
      <c r="V734" s="301">
        <f t="shared" si="192"/>
        <v>13</v>
      </c>
      <c r="W734" s="293" t="str">
        <f t="shared" si="193"/>
        <v/>
      </c>
      <c r="X734" s="293" t="str">
        <f t="shared" si="194"/>
        <v/>
      </c>
      <c r="Y734" s="293" t="str">
        <f t="shared" si="195"/>
        <v/>
      </c>
      <c r="Z734" s="293" t="str">
        <f t="shared" si="196"/>
        <v/>
      </c>
      <c r="AA734" s="293">
        <f t="shared" si="182"/>
        <v>0</v>
      </c>
      <c r="AB734" s="293">
        <f t="shared" si="183"/>
        <v>0</v>
      </c>
      <c r="AC734" s="293">
        <f t="shared" si="184"/>
        <v>5</v>
      </c>
      <c r="AD734" s="293">
        <f t="shared" si="197"/>
        <v>1</v>
      </c>
      <c r="AE734" s="293">
        <f>IF(ISBLANK(T734),AE733,IF(COUNTIF(T$2:T734,T734)&gt;1,AE733,1+MAX(AE733,0)))</f>
        <v>21</v>
      </c>
      <c r="AI734" s="42" t="str">
        <f t="shared" si="185"/>
        <v/>
      </c>
      <c r="AJ734">
        <f>SUM(AG$2:AG734)</f>
        <v>4</v>
      </c>
      <c r="AK734">
        <f>COUNTA(AF$2:AF734)</f>
        <v>12</v>
      </c>
    </row>
    <row r="735" spans="1:37"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186"/>
        <v>12</v>
      </c>
      <c r="Q735" s="33" t="str">
        <f t="shared" si="187"/>
        <v/>
      </c>
      <c r="R735" s="33">
        <f t="shared" si="188"/>
        <v>4</v>
      </c>
      <c r="S735" s="33" t="str">
        <f t="shared" si="189"/>
        <v>115_4</v>
      </c>
      <c r="T735" s="35" t="str">
        <f t="shared" si="190"/>
        <v>115AM</v>
      </c>
      <c r="U735" s="35" t="str">
        <f t="shared" si="191"/>
        <v>115AMNS</v>
      </c>
      <c r="V735" s="301">
        <f t="shared" si="192"/>
        <v>14</v>
      </c>
      <c r="W735" s="293" t="str">
        <f t="shared" si="193"/>
        <v/>
      </c>
      <c r="X735" s="293" t="str">
        <f t="shared" si="194"/>
        <v/>
      </c>
      <c r="Y735" s="293" t="str">
        <f t="shared" si="195"/>
        <v/>
      </c>
      <c r="Z735" s="293" t="str">
        <f t="shared" si="196"/>
        <v/>
      </c>
      <c r="AA735" s="293">
        <f t="shared" si="182"/>
        <v>0</v>
      </c>
      <c r="AB735" s="293">
        <f t="shared" si="183"/>
        <v>0</v>
      </c>
      <c r="AC735" s="293">
        <f t="shared" si="184"/>
        <v>3</v>
      </c>
      <c r="AD735" s="293">
        <f t="shared" si="197"/>
        <v>1</v>
      </c>
      <c r="AE735" s="293">
        <f>IF(ISBLANK(T735),AE734,IF(COUNTIF(T$2:T735,T735)&gt;1,AE734,1+MAX(AE734,0)))</f>
        <v>21</v>
      </c>
      <c r="AI735" s="42" t="str">
        <f t="shared" si="185"/>
        <v/>
      </c>
      <c r="AJ735">
        <f>SUM(AG$2:AG735)</f>
        <v>4</v>
      </c>
      <c r="AK735">
        <f>COUNTA(AF$2:AF735)</f>
        <v>12</v>
      </c>
    </row>
    <row r="736" spans="1:37"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186"/>
        <v>12</v>
      </c>
      <c r="Q736" s="33" t="str">
        <f t="shared" si="187"/>
        <v/>
      </c>
      <c r="R736" s="33">
        <f t="shared" si="188"/>
        <v>4</v>
      </c>
      <c r="S736" s="33" t="str">
        <f t="shared" si="189"/>
        <v>115_4</v>
      </c>
      <c r="T736" s="35" t="str">
        <f t="shared" si="190"/>
        <v>115AM</v>
      </c>
      <c r="U736" s="35" t="str">
        <f t="shared" si="191"/>
        <v>115AMEW</v>
      </c>
      <c r="V736" s="301">
        <f t="shared" si="192"/>
        <v>15</v>
      </c>
      <c r="W736" s="293" t="str">
        <f t="shared" si="193"/>
        <v/>
      </c>
      <c r="X736" s="293" t="str">
        <f t="shared" si="194"/>
        <v/>
      </c>
      <c r="Y736" s="293" t="str">
        <f t="shared" si="195"/>
        <v/>
      </c>
      <c r="Z736" s="293" t="str">
        <f t="shared" si="196"/>
        <v/>
      </c>
      <c r="AA736" s="293">
        <f t="shared" si="182"/>
        <v>0</v>
      </c>
      <c r="AB736" s="293">
        <f t="shared" si="183"/>
        <v>0</v>
      </c>
      <c r="AC736" s="293">
        <f t="shared" si="184"/>
        <v>3</v>
      </c>
      <c r="AD736" s="293">
        <f t="shared" si="197"/>
        <v>1</v>
      </c>
      <c r="AE736" s="293">
        <f>IF(ISBLANK(T736),AE735,IF(COUNTIF(T$2:T736,T736)&gt;1,AE735,1+MAX(AE735,0)))</f>
        <v>21</v>
      </c>
      <c r="AI736" s="42" t="str">
        <f t="shared" si="185"/>
        <v/>
      </c>
      <c r="AJ736">
        <f>SUM(AG$2:AG736)</f>
        <v>4</v>
      </c>
      <c r="AK736">
        <f>COUNTA(AF$2:AF736)</f>
        <v>12</v>
      </c>
    </row>
    <row r="737" spans="1:37"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186"/>
        <v>12</v>
      </c>
      <c r="Q737" s="33" t="str">
        <f t="shared" si="187"/>
        <v/>
      </c>
      <c r="R737" s="33">
        <f t="shared" si="188"/>
        <v>4</v>
      </c>
      <c r="S737" s="33" t="str">
        <f t="shared" si="189"/>
        <v>115_4</v>
      </c>
      <c r="T737" s="35" t="str">
        <f t="shared" si="190"/>
        <v>115AM</v>
      </c>
      <c r="U737" s="35" t="str">
        <f t="shared" si="191"/>
        <v>115AMEW</v>
      </c>
      <c r="V737" s="301">
        <f t="shared" si="192"/>
        <v>16</v>
      </c>
      <c r="W737" s="293" t="str">
        <f t="shared" si="193"/>
        <v/>
      </c>
      <c r="X737" s="293" t="str">
        <f t="shared" si="194"/>
        <v/>
      </c>
      <c r="Y737" s="293" t="str">
        <f t="shared" si="195"/>
        <v/>
      </c>
      <c r="Z737" s="293" t="str">
        <f t="shared" si="196"/>
        <v/>
      </c>
      <c r="AA737" s="293">
        <f t="shared" si="182"/>
        <v>0</v>
      </c>
      <c r="AB737" s="293">
        <f t="shared" si="183"/>
        <v>0</v>
      </c>
      <c r="AC737" s="293">
        <f t="shared" si="184"/>
        <v>3</v>
      </c>
      <c r="AD737" s="293">
        <f t="shared" si="197"/>
        <v>1</v>
      </c>
      <c r="AE737" s="293">
        <f>IF(ISBLANK(T737),AE736,IF(COUNTIF(T$2:T737,T737)&gt;1,AE736,1+MAX(AE736,0)))</f>
        <v>21</v>
      </c>
      <c r="AI737" s="42" t="str">
        <f t="shared" si="185"/>
        <v/>
      </c>
      <c r="AJ737">
        <f>SUM(AG$2:AG737)</f>
        <v>4</v>
      </c>
      <c r="AK737">
        <f>COUNTA(AF$2:AF737)</f>
        <v>12</v>
      </c>
    </row>
    <row r="738" spans="1:37"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186"/>
        <v>12</v>
      </c>
      <c r="Q738" s="33" t="str">
        <f t="shared" si="187"/>
        <v/>
      </c>
      <c r="R738" s="33">
        <f t="shared" si="188"/>
        <v>1</v>
      </c>
      <c r="S738" s="33" t="str">
        <f t="shared" si="189"/>
        <v>115_1</v>
      </c>
      <c r="T738" s="35" t="str">
        <f t="shared" si="190"/>
        <v>115AM</v>
      </c>
      <c r="U738" s="35" t="str">
        <f t="shared" si="191"/>
        <v>115AMNS</v>
      </c>
      <c r="V738" s="301">
        <f t="shared" si="192"/>
        <v>1</v>
      </c>
      <c r="W738" s="293" t="str">
        <f t="shared" si="193"/>
        <v/>
      </c>
      <c r="X738" s="293" t="str">
        <f t="shared" si="194"/>
        <v/>
      </c>
      <c r="Y738" s="293" t="str">
        <f t="shared" si="195"/>
        <v/>
      </c>
      <c r="Z738" s="293" t="str">
        <f t="shared" si="196"/>
        <v/>
      </c>
      <c r="AA738" s="293">
        <f t="shared" si="182"/>
        <v>0</v>
      </c>
      <c r="AB738" s="293">
        <f t="shared" si="183"/>
        <v>0</v>
      </c>
      <c r="AC738" s="293">
        <f t="shared" si="184"/>
        <v>5</v>
      </c>
      <c r="AD738" s="293">
        <f t="shared" si="197"/>
        <v>1</v>
      </c>
      <c r="AE738" s="293">
        <f>IF(ISBLANK(T738),AE737,IF(COUNTIF(T$2:T738,T738)&gt;1,AE737,1+MAX(AE737,0)))</f>
        <v>21</v>
      </c>
      <c r="AI738" s="42" t="str">
        <f t="shared" si="185"/>
        <v/>
      </c>
      <c r="AJ738">
        <f>SUM(AG$2:AG738)</f>
        <v>4</v>
      </c>
      <c r="AK738">
        <f>COUNTA(AF$2:AF738)</f>
        <v>12</v>
      </c>
    </row>
    <row r="739" spans="1:37"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186"/>
        <v>12</v>
      </c>
      <c r="Q739" s="33" t="str">
        <f t="shared" si="187"/>
        <v/>
      </c>
      <c r="R739" s="33">
        <f t="shared" si="188"/>
        <v>1</v>
      </c>
      <c r="S739" s="33" t="str">
        <f t="shared" si="189"/>
        <v>115_1</v>
      </c>
      <c r="T739" s="35" t="str">
        <f t="shared" si="190"/>
        <v>115AM</v>
      </c>
      <c r="U739" s="35" t="str">
        <f t="shared" si="191"/>
        <v>115AMNS</v>
      </c>
      <c r="V739" s="301">
        <f t="shared" si="192"/>
        <v>2</v>
      </c>
      <c r="W739" s="293" t="str">
        <f t="shared" si="193"/>
        <v/>
      </c>
      <c r="X739" s="293" t="str">
        <f t="shared" si="194"/>
        <v/>
      </c>
      <c r="Y739" s="293" t="str">
        <f t="shared" si="195"/>
        <v/>
      </c>
      <c r="Z739" s="293" t="str">
        <f t="shared" si="196"/>
        <v/>
      </c>
      <c r="AA739" s="293">
        <f t="shared" si="182"/>
        <v>0</v>
      </c>
      <c r="AB739" s="293">
        <f t="shared" si="183"/>
        <v>0</v>
      </c>
      <c r="AC739" s="293">
        <f t="shared" si="184"/>
        <v>3</v>
      </c>
      <c r="AD739" s="293">
        <f t="shared" si="197"/>
        <v>1</v>
      </c>
      <c r="AE739" s="293">
        <f>IF(ISBLANK(T739),AE738,IF(COUNTIF(T$2:T739,T739)&gt;1,AE738,1+MAX(AE738,0)))</f>
        <v>21</v>
      </c>
      <c r="AI739" s="42" t="str">
        <f t="shared" si="185"/>
        <v/>
      </c>
      <c r="AJ739">
        <f>SUM(AG$2:AG739)</f>
        <v>4</v>
      </c>
      <c r="AK739">
        <f>COUNTA(AF$2:AF739)</f>
        <v>12</v>
      </c>
    </row>
    <row r="740" spans="1:37"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186"/>
        <v>12</v>
      </c>
      <c r="Q740" s="33" t="str">
        <f t="shared" si="187"/>
        <v/>
      </c>
      <c r="R740" s="33">
        <f t="shared" si="188"/>
        <v>1</v>
      </c>
      <c r="S740" s="33" t="str">
        <f t="shared" si="189"/>
        <v>115_1</v>
      </c>
      <c r="T740" s="35" t="str">
        <f t="shared" si="190"/>
        <v>115AM</v>
      </c>
      <c r="U740" s="35" t="str">
        <f t="shared" si="191"/>
        <v>115AMEW</v>
      </c>
      <c r="V740" s="301">
        <f t="shared" si="192"/>
        <v>3</v>
      </c>
      <c r="W740" s="293" t="str">
        <f t="shared" si="193"/>
        <v/>
      </c>
      <c r="X740" s="293" t="str">
        <f t="shared" si="194"/>
        <v/>
      </c>
      <c r="Y740" s="293" t="str">
        <f t="shared" si="195"/>
        <v/>
      </c>
      <c r="Z740" s="293" t="str">
        <f t="shared" si="196"/>
        <v/>
      </c>
      <c r="AA740" s="293">
        <f t="shared" si="182"/>
        <v>0</v>
      </c>
      <c r="AB740" s="293">
        <f t="shared" si="183"/>
        <v>0</v>
      </c>
      <c r="AC740" s="293">
        <f t="shared" si="184"/>
        <v>3</v>
      </c>
      <c r="AD740" s="293">
        <f t="shared" si="197"/>
        <v>1</v>
      </c>
      <c r="AE740" s="293">
        <f>IF(ISBLANK(T740),AE739,IF(COUNTIF(T$2:T740,T740)&gt;1,AE739,1+MAX(AE739,0)))</f>
        <v>21</v>
      </c>
      <c r="AI740" s="42" t="str">
        <f t="shared" si="185"/>
        <v/>
      </c>
      <c r="AJ740">
        <f>SUM(AG$2:AG740)</f>
        <v>4</v>
      </c>
      <c r="AK740">
        <f>COUNTA(AF$2:AF740)</f>
        <v>12</v>
      </c>
    </row>
    <row r="741" spans="1:37"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186"/>
        <v>12</v>
      </c>
      <c r="Q741" s="33" t="str">
        <f t="shared" si="187"/>
        <v/>
      </c>
      <c r="R741" s="33">
        <f t="shared" si="188"/>
        <v>1</v>
      </c>
      <c r="S741" s="33" t="str">
        <f t="shared" si="189"/>
        <v>115_1</v>
      </c>
      <c r="T741" s="35" t="str">
        <f t="shared" si="190"/>
        <v>115AM</v>
      </c>
      <c r="U741" s="35" t="str">
        <f t="shared" si="191"/>
        <v>115AMEW</v>
      </c>
      <c r="V741" s="301">
        <f t="shared" si="192"/>
        <v>4</v>
      </c>
      <c r="W741" s="293" t="str">
        <f t="shared" si="193"/>
        <v/>
      </c>
      <c r="X741" s="293" t="str">
        <f t="shared" si="194"/>
        <v/>
      </c>
      <c r="Y741" s="293" t="str">
        <f t="shared" si="195"/>
        <v/>
      </c>
      <c r="Z741" s="293" t="str">
        <f t="shared" si="196"/>
        <v/>
      </c>
      <c r="AA741" s="293">
        <f t="shared" si="182"/>
        <v>0</v>
      </c>
      <c r="AB741" s="293">
        <f t="shared" si="183"/>
        <v>0</v>
      </c>
      <c r="AC741" s="293">
        <f t="shared" si="184"/>
        <v>3</v>
      </c>
      <c r="AD741" s="293">
        <f t="shared" si="197"/>
        <v>1</v>
      </c>
      <c r="AE741" s="293">
        <f>IF(ISBLANK(T741),AE740,IF(COUNTIF(T$2:T741,T741)&gt;1,AE740,1+MAX(AE740,0)))</f>
        <v>21</v>
      </c>
      <c r="AI741" s="42" t="str">
        <f t="shared" si="185"/>
        <v/>
      </c>
      <c r="AJ741">
        <f>SUM(AG$2:AG741)</f>
        <v>4</v>
      </c>
      <c r="AK741">
        <f>COUNTA(AF$2:AF741)</f>
        <v>12</v>
      </c>
    </row>
    <row r="742" spans="1:37"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186"/>
        <v>12</v>
      </c>
      <c r="Q742" s="33" t="str">
        <f t="shared" si="187"/>
        <v/>
      </c>
      <c r="R742" s="33">
        <f t="shared" si="188"/>
        <v>2</v>
      </c>
      <c r="S742" s="33" t="str">
        <f t="shared" si="189"/>
        <v>115_2</v>
      </c>
      <c r="T742" s="35" t="str">
        <f t="shared" si="190"/>
        <v>115AM</v>
      </c>
      <c r="U742" s="35" t="str">
        <f t="shared" si="191"/>
        <v>115AMNS</v>
      </c>
      <c r="V742" s="301">
        <f t="shared" si="192"/>
        <v>5</v>
      </c>
      <c r="W742" s="293" t="str">
        <f t="shared" si="193"/>
        <v/>
      </c>
      <c r="X742" s="293" t="str">
        <f t="shared" si="194"/>
        <v/>
      </c>
      <c r="Y742" s="293" t="str">
        <f t="shared" si="195"/>
        <v/>
      </c>
      <c r="Z742" s="293" t="str">
        <f t="shared" si="196"/>
        <v/>
      </c>
      <c r="AA742" s="293">
        <f t="shared" si="182"/>
        <v>0</v>
      </c>
      <c r="AB742" s="293">
        <f t="shared" si="183"/>
        <v>0</v>
      </c>
      <c r="AC742" s="293">
        <f t="shared" si="184"/>
        <v>5</v>
      </c>
      <c r="AD742" s="293">
        <f t="shared" si="197"/>
        <v>1</v>
      </c>
      <c r="AE742" s="293">
        <f>IF(ISBLANK(T742),AE741,IF(COUNTIF(T$2:T742,T742)&gt;1,AE741,1+MAX(AE741,0)))</f>
        <v>21</v>
      </c>
      <c r="AI742" s="42" t="str">
        <f t="shared" si="185"/>
        <v/>
      </c>
      <c r="AJ742">
        <f>SUM(AG$2:AG742)</f>
        <v>4</v>
      </c>
      <c r="AK742">
        <f>COUNTA(AF$2:AF742)</f>
        <v>12</v>
      </c>
    </row>
    <row r="743" spans="1:37"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186"/>
        <v>12</v>
      </c>
      <c r="Q743" s="33" t="str">
        <f t="shared" si="187"/>
        <v/>
      </c>
      <c r="R743" s="33">
        <f t="shared" si="188"/>
        <v>2</v>
      </c>
      <c r="S743" s="33" t="str">
        <f t="shared" si="189"/>
        <v>115_2</v>
      </c>
      <c r="T743" s="35" t="str">
        <f t="shared" si="190"/>
        <v>115AM</v>
      </c>
      <c r="U743" s="35" t="str">
        <f t="shared" si="191"/>
        <v>115AMNS</v>
      </c>
      <c r="V743" s="301">
        <f t="shared" si="192"/>
        <v>6</v>
      </c>
      <c r="W743" s="293" t="str">
        <f t="shared" si="193"/>
        <v/>
      </c>
      <c r="X743" s="293" t="str">
        <f t="shared" si="194"/>
        <v/>
      </c>
      <c r="Y743" s="293" t="str">
        <f t="shared" si="195"/>
        <v/>
      </c>
      <c r="Z743" s="293" t="str">
        <f t="shared" si="196"/>
        <v/>
      </c>
      <c r="AA743" s="293">
        <f t="shared" si="182"/>
        <v>0</v>
      </c>
      <c r="AB743" s="293">
        <f t="shared" si="183"/>
        <v>0</v>
      </c>
      <c r="AC743" s="293">
        <f t="shared" si="184"/>
        <v>3</v>
      </c>
      <c r="AD743" s="293">
        <f t="shared" si="197"/>
        <v>1</v>
      </c>
      <c r="AE743" s="293">
        <f>IF(ISBLANK(T743),AE742,IF(COUNTIF(T$2:T743,T743)&gt;1,AE742,1+MAX(AE742,0)))</f>
        <v>21</v>
      </c>
      <c r="AI743" s="42" t="str">
        <f t="shared" si="185"/>
        <v/>
      </c>
      <c r="AJ743">
        <f>SUM(AG$2:AG743)</f>
        <v>4</v>
      </c>
      <c r="AK743">
        <f>COUNTA(AF$2:AF743)</f>
        <v>12</v>
      </c>
    </row>
    <row r="744" spans="1:37"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186"/>
        <v>12</v>
      </c>
      <c r="Q744" s="33" t="str">
        <f t="shared" si="187"/>
        <v/>
      </c>
      <c r="R744" s="33">
        <f t="shared" si="188"/>
        <v>2</v>
      </c>
      <c r="S744" s="33" t="str">
        <f t="shared" si="189"/>
        <v>115_2</v>
      </c>
      <c r="T744" s="35" t="str">
        <f t="shared" si="190"/>
        <v>115AM</v>
      </c>
      <c r="U744" s="35" t="str">
        <f t="shared" si="191"/>
        <v>115AMEW</v>
      </c>
      <c r="V744" s="301">
        <f t="shared" si="192"/>
        <v>7</v>
      </c>
      <c r="W744" s="293" t="str">
        <f t="shared" si="193"/>
        <v/>
      </c>
      <c r="X744" s="293" t="str">
        <f t="shared" si="194"/>
        <v/>
      </c>
      <c r="Y744" s="293" t="str">
        <f t="shared" si="195"/>
        <v/>
      </c>
      <c r="Z744" s="293" t="str">
        <f t="shared" si="196"/>
        <v/>
      </c>
      <c r="AA744" s="293">
        <f t="shared" si="182"/>
        <v>0</v>
      </c>
      <c r="AB744" s="293">
        <f t="shared" si="183"/>
        <v>0</v>
      </c>
      <c r="AC744" s="293">
        <f t="shared" si="184"/>
        <v>3</v>
      </c>
      <c r="AD744" s="293">
        <f t="shared" si="197"/>
        <v>1</v>
      </c>
      <c r="AE744" s="293">
        <f>IF(ISBLANK(T744),AE743,IF(COUNTIF(T$2:T744,T744)&gt;1,AE743,1+MAX(AE743,0)))</f>
        <v>21</v>
      </c>
      <c r="AI744" s="42" t="str">
        <f t="shared" si="185"/>
        <v/>
      </c>
      <c r="AJ744">
        <f>SUM(AG$2:AG744)</f>
        <v>4</v>
      </c>
      <c r="AK744">
        <f>COUNTA(AF$2:AF744)</f>
        <v>12</v>
      </c>
    </row>
    <row r="745" spans="1:37"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186"/>
        <v>12</v>
      </c>
      <c r="Q745" s="33" t="str">
        <f t="shared" si="187"/>
        <v/>
      </c>
      <c r="R745" s="33">
        <f t="shared" si="188"/>
        <v>2</v>
      </c>
      <c r="S745" s="33" t="str">
        <f t="shared" si="189"/>
        <v>115_2</v>
      </c>
      <c r="T745" s="35" t="str">
        <f t="shared" si="190"/>
        <v>115AM</v>
      </c>
      <c r="U745" s="35" t="str">
        <f t="shared" si="191"/>
        <v>115AMEW</v>
      </c>
      <c r="V745" s="301">
        <f t="shared" si="192"/>
        <v>8</v>
      </c>
      <c r="W745" s="293" t="str">
        <f t="shared" si="193"/>
        <v/>
      </c>
      <c r="X745" s="293" t="str">
        <f t="shared" si="194"/>
        <v/>
      </c>
      <c r="Y745" s="293" t="str">
        <f t="shared" si="195"/>
        <v/>
      </c>
      <c r="Z745" s="293" t="str">
        <f t="shared" si="196"/>
        <v/>
      </c>
      <c r="AA745" s="293">
        <f t="shared" si="182"/>
        <v>0</v>
      </c>
      <c r="AB745" s="293">
        <f t="shared" si="183"/>
        <v>0</v>
      </c>
      <c r="AC745" s="293">
        <f t="shared" si="184"/>
        <v>3</v>
      </c>
      <c r="AD745" s="293">
        <f t="shared" si="197"/>
        <v>1</v>
      </c>
      <c r="AE745" s="293">
        <f>IF(ISBLANK(T745),AE744,IF(COUNTIF(T$2:T745,T745)&gt;1,AE744,1+MAX(AE744,0)))</f>
        <v>21</v>
      </c>
      <c r="AI745" s="42" t="str">
        <f t="shared" si="185"/>
        <v/>
      </c>
      <c r="AJ745">
        <f>SUM(AG$2:AG745)</f>
        <v>4</v>
      </c>
      <c r="AK745">
        <f>COUNTA(AF$2:AF745)</f>
        <v>12</v>
      </c>
    </row>
    <row r="746" spans="1:37"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186"/>
        <v>12</v>
      </c>
      <c r="Q746" s="33" t="str">
        <f t="shared" si="187"/>
        <v/>
      </c>
      <c r="R746" s="33">
        <f t="shared" si="188"/>
        <v>3</v>
      </c>
      <c r="S746" s="33" t="str">
        <f t="shared" si="189"/>
        <v>115_3</v>
      </c>
      <c r="T746" s="35" t="str">
        <f t="shared" si="190"/>
        <v>115AM</v>
      </c>
      <c r="U746" s="35" t="str">
        <f t="shared" si="191"/>
        <v>115AMNS</v>
      </c>
      <c r="V746" s="301">
        <f t="shared" si="192"/>
        <v>9</v>
      </c>
      <c r="W746" s="293" t="str">
        <f t="shared" si="193"/>
        <v/>
      </c>
      <c r="X746" s="293" t="str">
        <f t="shared" si="194"/>
        <v/>
      </c>
      <c r="Y746" s="293" t="str">
        <f t="shared" si="195"/>
        <v/>
      </c>
      <c r="Z746" s="293" t="str">
        <f t="shared" si="196"/>
        <v/>
      </c>
      <c r="AA746" s="293">
        <f t="shared" si="182"/>
        <v>0</v>
      </c>
      <c r="AB746" s="293">
        <f t="shared" si="183"/>
        <v>0</v>
      </c>
      <c r="AC746" s="293">
        <f t="shared" si="184"/>
        <v>5</v>
      </c>
      <c r="AD746" s="293">
        <f t="shared" si="197"/>
        <v>1</v>
      </c>
      <c r="AE746" s="293">
        <f>IF(ISBLANK(T746),AE745,IF(COUNTIF(T$2:T746,T746)&gt;1,AE745,1+MAX(AE745,0)))</f>
        <v>21</v>
      </c>
      <c r="AI746" s="42" t="str">
        <f t="shared" si="185"/>
        <v/>
      </c>
      <c r="AJ746">
        <f>SUM(AG$2:AG746)</f>
        <v>4</v>
      </c>
      <c r="AK746">
        <f>COUNTA(AF$2:AF746)</f>
        <v>12</v>
      </c>
    </row>
    <row r="747" spans="1:37"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186"/>
        <v>12</v>
      </c>
      <c r="Q747" s="33" t="str">
        <f t="shared" si="187"/>
        <v/>
      </c>
      <c r="R747" s="33">
        <f t="shared" si="188"/>
        <v>3</v>
      </c>
      <c r="S747" s="33" t="str">
        <f t="shared" si="189"/>
        <v>115_3</v>
      </c>
      <c r="T747" s="35" t="str">
        <f t="shared" si="190"/>
        <v>115AM</v>
      </c>
      <c r="U747" s="35" t="str">
        <f t="shared" si="191"/>
        <v>115AMNS</v>
      </c>
      <c r="V747" s="301">
        <f t="shared" si="192"/>
        <v>10</v>
      </c>
      <c r="W747" s="293" t="str">
        <f t="shared" si="193"/>
        <v/>
      </c>
      <c r="X747" s="293" t="str">
        <f t="shared" si="194"/>
        <v/>
      </c>
      <c r="Y747" s="293" t="str">
        <f t="shared" si="195"/>
        <v/>
      </c>
      <c r="Z747" s="293" t="str">
        <f t="shared" si="196"/>
        <v/>
      </c>
      <c r="AA747" s="293">
        <f t="shared" si="182"/>
        <v>0</v>
      </c>
      <c r="AB747" s="293">
        <f t="shared" si="183"/>
        <v>0</v>
      </c>
      <c r="AC747" s="293">
        <f t="shared" si="184"/>
        <v>3</v>
      </c>
      <c r="AD747" s="293">
        <f t="shared" si="197"/>
        <v>1</v>
      </c>
      <c r="AE747" s="293">
        <f>IF(ISBLANK(T747),AE746,IF(COUNTIF(T$2:T747,T747)&gt;1,AE746,1+MAX(AE746,0)))</f>
        <v>21</v>
      </c>
      <c r="AI747" s="42" t="str">
        <f t="shared" si="185"/>
        <v/>
      </c>
      <c r="AJ747">
        <f>SUM(AG$2:AG747)</f>
        <v>4</v>
      </c>
      <c r="AK747">
        <f>COUNTA(AF$2:AF747)</f>
        <v>12</v>
      </c>
    </row>
    <row r="748" spans="1:37"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186"/>
        <v>12</v>
      </c>
      <c r="Q748" s="33" t="str">
        <f t="shared" si="187"/>
        <v/>
      </c>
      <c r="R748" s="33">
        <f t="shared" si="188"/>
        <v>3</v>
      </c>
      <c r="S748" s="33" t="str">
        <f t="shared" si="189"/>
        <v>115_3</v>
      </c>
      <c r="T748" s="35" t="str">
        <f t="shared" si="190"/>
        <v>115AM</v>
      </c>
      <c r="U748" s="35" t="str">
        <f t="shared" si="191"/>
        <v>115AMEW</v>
      </c>
      <c r="V748" s="301">
        <f t="shared" si="192"/>
        <v>11</v>
      </c>
      <c r="W748" s="293" t="str">
        <f t="shared" si="193"/>
        <v/>
      </c>
      <c r="X748" s="293" t="str">
        <f t="shared" si="194"/>
        <v/>
      </c>
      <c r="Y748" s="293" t="str">
        <f t="shared" si="195"/>
        <v/>
      </c>
      <c r="Z748" s="293" t="str">
        <f t="shared" si="196"/>
        <v/>
      </c>
      <c r="AA748" s="293">
        <f t="shared" si="182"/>
        <v>0</v>
      </c>
      <c r="AB748" s="293">
        <f t="shared" si="183"/>
        <v>0</v>
      </c>
      <c r="AC748" s="293">
        <f t="shared" si="184"/>
        <v>3</v>
      </c>
      <c r="AD748" s="293">
        <f t="shared" si="197"/>
        <v>1</v>
      </c>
      <c r="AE748" s="293">
        <f>IF(ISBLANK(T748),AE747,IF(COUNTIF(T$2:T748,T748)&gt;1,AE747,1+MAX(AE747,0)))</f>
        <v>21</v>
      </c>
      <c r="AI748" s="42" t="str">
        <f t="shared" si="185"/>
        <v/>
      </c>
      <c r="AJ748">
        <f>SUM(AG$2:AG748)</f>
        <v>4</v>
      </c>
      <c r="AK748">
        <f>COUNTA(AF$2:AF748)</f>
        <v>12</v>
      </c>
    </row>
    <row r="749" spans="1:37"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186"/>
        <v>12</v>
      </c>
      <c r="Q749" s="33" t="str">
        <f t="shared" si="187"/>
        <v/>
      </c>
      <c r="R749" s="33">
        <f t="shared" si="188"/>
        <v>3</v>
      </c>
      <c r="S749" s="33" t="str">
        <f t="shared" si="189"/>
        <v>115_3</v>
      </c>
      <c r="T749" s="35" t="str">
        <f t="shared" si="190"/>
        <v>115AM</v>
      </c>
      <c r="U749" s="35" t="str">
        <f t="shared" si="191"/>
        <v>115AMEW</v>
      </c>
      <c r="V749" s="301">
        <f t="shared" si="192"/>
        <v>12</v>
      </c>
      <c r="W749" s="293" t="str">
        <f t="shared" si="193"/>
        <v/>
      </c>
      <c r="X749" s="293" t="str">
        <f t="shared" si="194"/>
        <v/>
      </c>
      <c r="Y749" s="293" t="str">
        <f t="shared" si="195"/>
        <v/>
      </c>
      <c r="Z749" s="293" t="str">
        <f t="shared" si="196"/>
        <v/>
      </c>
      <c r="AA749" s="293">
        <f t="shared" si="182"/>
        <v>0</v>
      </c>
      <c r="AB749" s="293">
        <f t="shared" si="183"/>
        <v>0</v>
      </c>
      <c r="AC749" s="293">
        <f t="shared" si="184"/>
        <v>3</v>
      </c>
      <c r="AD749" s="293">
        <f t="shared" si="197"/>
        <v>1</v>
      </c>
      <c r="AE749" s="293">
        <f>IF(ISBLANK(T749),AE748,IF(COUNTIF(T$2:T749,T749)&gt;1,AE748,1+MAX(AE748,0)))</f>
        <v>21</v>
      </c>
      <c r="AI749" s="42" t="str">
        <f t="shared" si="185"/>
        <v/>
      </c>
      <c r="AJ749">
        <f>SUM(AG$2:AG749)</f>
        <v>4</v>
      </c>
      <c r="AK749">
        <f>COUNTA(AF$2:AF749)</f>
        <v>12</v>
      </c>
    </row>
    <row r="750" spans="1:37"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186"/>
        <v>12</v>
      </c>
      <c r="Q750" s="33" t="str">
        <f t="shared" si="187"/>
        <v/>
      </c>
      <c r="R750" s="33">
        <f t="shared" si="188"/>
        <v>4</v>
      </c>
      <c r="S750" s="33" t="str">
        <f t="shared" si="189"/>
        <v>115_4</v>
      </c>
      <c r="T750" s="35" t="str">
        <f t="shared" si="190"/>
        <v>115AM</v>
      </c>
      <c r="U750" s="35" t="str">
        <f t="shared" si="191"/>
        <v>115AMNS</v>
      </c>
      <c r="V750" s="301">
        <f t="shared" si="192"/>
        <v>13</v>
      </c>
      <c r="W750" s="293" t="str">
        <f t="shared" si="193"/>
        <v/>
      </c>
      <c r="X750" s="293" t="str">
        <f t="shared" si="194"/>
        <v/>
      </c>
      <c r="Y750" s="293" t="str">
        <f t="shared" si="195"/>
        <v/>
      </c>
      <c r="Z750" s="293" t="str">
        <f t="shared" si="196"/>
        <v/>
      </c>
      <c r="AA750" s="293">
        <f t="shared" si="182"/>
        <v>0</v>
      </c>
      <c r="AB750" s="293">
        <f t="shared" si="183"/>
        <v>0</v>
      </c>
      <c r="AC750" s="293">
        <f t="shared" si="184"/>
        <v>5</v>
      </c>
      <c r="AD750" s="293">
        <f t="shared" si="197"/>
        <v>1</v>
      </c>
      <c r="AE750" s="293">
        <f>IF(ISBLANK(T750),AE749,IF(COUNTIF(T$2:T750,T750)&gt;1,AE749,1+MAX(AE749,0)))</f>
        <v>21</v>
      </c>
      <c r="AI750" s="42" t="str">
        <f t="shared" si="185"/>
        <v/>
      </c>
      <c r="AJ750">
        <f>SUM(AG$2:AG750)</f>
        <v>4</v>
      </c>
      <c r="AK750">
        <f>COUNTA(AF$2:AF750)</f>
        <v>12</v>
      </c>
    </row>
    <row r="751" spans="1:37"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186"/>
        <v>12</v>
      </c>
      <c r="Q751" s="33" t="str">
        <f t="shared" si="187"/>
        <v/>
      </c>
      <c r="R751" s="33">
        <f t="shared" si="188"/>
        <v>4</v>
      </c>
      <c r="S751" s="33" t="str">
        <f t="shared" si="189"/>
        <v>115_4</v>
      </c>
      <c r="T751" s="35" t="str">
        <f t="shared" si="190"/>
        <v>115AM</v>
      </c>
      <c r="U751" s="35" t="str">
        <f t="shared" si="191"/>
        <v>115AMNS</v>
      </c>
      <c r="V751" s="301">
        <f t="shared" si="192"/>
        <v>14</v>
      </c>
      <c r="W751" s="293" t="str">
        <f t="shared" si="193"/>
        <v/>
      </c>
      <c r="X751" s="293" t="str">
        <f t="shared" si="194"/>
        <v/>
      </c>
      <c r="Y751" s="293" t="str">
        <f t="shared" si="195"/>
        <v/>
      </c>
      <c r="Z751" s="293" t="str">
        <f t="shared" si="196"/>
        <v/>
      </c>
      <c r="AA751" s="293">
        <f t="shared" si="182"/>
        <v>0</v>
      </c>
      <c r="AB751" s="293">
        <f t="shared" si="183"/>
        <v>0</v>
      </c>
      <c r="AC751" s="293">
        <f t="shared" si="184"/>
        <v>3</v>
      </c>
      <c r="AD751" s="293">
        <f t="shared" si="197"/>
        <v>1</v>
      </c>
      <c r="AE751" s="293">
        <f>IF(ISBLANK(T751),AE750,IF(COUNTIF(T$2:T751,T751)&gt;1,AE750,1+MAX(AE750,0)))</f>
        <v>21</v>
      </c>
      <c r="AI751" s="42" t="str">
        <f t="shared" si="185"/>
        <v/>
      </c>
      <c r="AJ751">
        <f>SUM(AG$2:AG751)</f>
        <v>4</v>
      </c>
      <c r="AK751">
        <f>COUNTA(AF$2:AF751)</f>
        <v>12</v>
      </c>
    </row>
    <row r="752" spans="1:37"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186"/>
        <v>12</v>
      </c>
      <c r="Q752" s="33" t="str">
        <f t="shared" si="187"/>
        <v/>
      </c>
      <c r="R752" s="33">
        <f t="shared" si="188"/>
        <v>4</v>
      </c>
      <c r="S752" s="33" t="str">
        <f t="shared" si="189"/>
        <v>115_4</v>
      </c>
      <c r="T752" s="35" t="str">
        <f t="shared" si="190"/>
        <v>115AM</v>
      </c>
      <c r="U752" s="35" t="str">
        <f t="shared" si="191"/>
        <v>115AMEW</v>
      </c>
      <c r="V752" s="301">
        <f t="shared" si="192"/>
        <v>15</v>
      </c>
      <c r="W752" s="293" t="str">
        <f t="shared" si="193"/>
        <v/>
      </c>
      <c r="X752" s="293" t="str">
        <f t="shared" si="194"/>
        <v/>
      </c>
      <c r="Y752" s="293" t="str">
        <f t="shared" si="195"/>
        <v/>
      </c>
      <c r="Z752" s="293" t="str">
        <f t="shared" si="196"/>
        <v/>
      </c>
      <c r="AA752" s="293">
        <f t="shared" si="182"/>
        <v>0</v>
      </c>
      <c r="AB752" s="293">
        <f t="shared" si="183"/>
        <v>0</v>
      </c>
      <c r="AC752" s="293">
        <f t="shared" si="184"/>
        <v>3</v>
      </c>
      <c r="AD752" s="293">
        <f t="shared" si="197"/>
        <v>1</v>
      </c>
      <c r="AE752" s="293">
        <f>IF(ISBLANK(T752),AE751,IF(COUNTIF(T$2:T752,T752)&gt;1,AE751,1+MAX(AE751,0)))</f>
        <v>21</v>
      </c>
      <c r="AI752" s="42" t="str">
        <f t="shared" si="185"/>
        <v/>
      </c>
      <c r="AJ752">
        <f>SUM(AG$2:AG752)</f>
        <v>4</v>
      </c>
      <c r="AK752">
        <f>COUNTA(AF$2:AF752)</f>
        <v>12</v>
      </c>
    </row>
    <row r="753" spans="1:37"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186"/>
        <v>12</v>
      </c>
      <c r="Q753" s="33" t="str">
        <f t="shared" si="187"/>
        <v/>
      </c>
      <c r="R753" s="33">
        <f t="shared" si="188"/>
        <v>4</v>
      </c>
      <c r="S753" s="33" t="str">
        <f t="shared" si="189"/>
        <v>115_4</v>
      </c>
      <c r="T753" s="35" t="str">
        <f t="shared" si="190"/>
        <v>115AM</v>
      </c>
      <c r="U753" s="35" t="str">
        <f t="shared" si="191"/>
        <v>115AMEW</v>
      </c>
      <c r="V753" s="301">
        <f t="shared" si="192"/>
        <v>16</v>
      </c>
      <c r="W753" s="293" t="str">
        <f t="shared" si="193"/>
        <v/>
      </c>
      <c r="X753" s="293" t="str">
        <f t="shared" si="194"/>
        <v/>
      </c>
      <c r="Y753" s="293" t="str">
        <f t="shared" si="195"/>
        <v/>
      </c>
      <c r="Z753" s="293" t="str">
        <f t="shared" si="196"/>
        <v/>
      </c>
      <c r="AA753" s="293">
        <f t="shared" si="182"/>
        <v>0</v>
      </c>
      <c r="AB753" s="293">
        <f t="shared" si="183"/>
        <v>0</v>
      </c>
      <c r="AC753" s="293">
        <f t="shared" si="184"/>
        <v>3</v>
      </c>
      <c r="AD753" s="293">
        <f t="shared" si="197"/>
        <v>1</v>
      </c>
      <c r="AE753" s="293">
        <f>IF(ISBLANK(T753),AE752,IF(COUNTIF(T$2:T753,T753)&gt;1,AE752,1+MAX(AE752,0)))</f>
        <v>21</v>
      </c>
      <c r="AI753" s="42" t="str">
        <f t="shared" si="185"/>
        <v/>
      </c>
      <c r="AJ753">
        <f>SUM(AG$2:AG753)</f>
        <v>4</v>
      </c>
      <c r="AK753">
        <f>COUNTA(AF$2:AF753)</f>
        <v>12</v>
      </c>
    </row>
    <row r="754" spans="1:37" x14ac:dyDescent="0.25">
      <c r="A754">
        <v>115</v>
      </c>
      <c r="B754" t="s">
        <v>65</v>
      </c>
      <c r="C754" t="s">
        <v>631</v>
      </c>
      <c r="D754"/>
      <c r="E754">
        <v>2</v>
      </c>
      <c r="F754">
        <v>1</v>
      </c>
      <c r="G754">
        <v>1</v>
      </c>
      <c r="H754">
        <v>3</v>
      </c>
      <c r="I754">
        <v>2</v>
      </c>
      <c r="J754">
        <v>0</v>
      </c>
      <c r="K754">
        <v>0</v>
      </c>
      <c r="L754">
        <v>3</v>
      </c>
      <c r="M754"/>
      <c r="N754" s="42"/>
      <c r="O754" s="101">
        <f>IF(ISBLANK(C754),O753,IF(COUNTIF(C$2:C754,C754)&gt;1,O753,1+MAX(O753,0)))</f>
        <v>26</v>
      </c>
      <c r="P754" s="45">
        <f t="shared" si="186"/>
        <v>12</v>
      </c>
      <c r="Q754" s="33" t="str">
        <f t="shared" si="187"/>
        <v/>
      </c>
      <c r="R754" s="33">
        <f t="shared" si="188"/>
        <v>5</v>
      </c>
      <c r="S754" s="33" t="str">
        <f t="shared" si="189"/>
        <v>115_5</v>
      </c>
      <c r="T754" s="35" t="str">
        <f t="shared" si="190"/>
        <v>115AM</v>
      </c>
      <c r="U754" s="35" t="str">
        <f t="shared" si="191"/>
        <v>115AMNS</v>
      </c>
      <c r="V754" s="301">
        <f t="shared" si="192"/>
        <v>17</v>
      </c>
      <c r="W754" s="293" t="str">
        <f t="shared" si="193"/>
        <v/>
      </c>
      <c r="X754" s="293" t="str">
        <f t="shared" si="194"/>
        <v/>
      </c>
      <c r="Y754" s="293" t="str">
        <f t="shared" si="195"/>
        <v/>
      </c>
      <c r="Z754" s="293" t="str">
        <f t="shared" si="196"/>
        <v/>
      </c>
      <c r="AA754" s="293">
        <f t="shared" si="182"/>
        <v>0</v>
      </c>
      <c r="AB754" s="293">
        <f t="shared" si="183"/>
        <v>0</v>
      </c>
      <c r="AC754" s="293">
        <f t="shared" si="184"/>
        <v>5</v>
      </c>
      <c r="AD754" s="293">
        <f t="shared" si="197"/>
        <v>1</v>
      </c>
      <c r="AE754" s="293">
        <f>IF(ISBLANK(T754),AE753,IF(COUNTIF(T$2:T754,T754)&gt;1,AE753,1+MAX(AE753,0)))</f>
        <v>21</v>
      </c>
      <c r="AI754" s="42" t="str">
        <f t="shared" si="185"/>
        <v/>
      </c>
      <c r="AJ754">
        <f>SUM(AG$2:AG754)</f>
        <v>4</v>
      </c>
      <c r="AK754">
        <f>COUNTA(AF$2:AF754)</f>
        <v>12</v>
      </c>
    </row>
    <row r="755" spans="1:37"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186"/>
        <v>12</v>
      </c>
      <c r="Q755" s="33" t="str">
        <f t="shared" si="187"/>
        <v/>
      </c>
      <c r="R755" s="33">
        <f t="shared" si="188"/>
        <v>5</v>
      </c>
      <c r="S755" s="33" t="str">
        <f t="shared" si="189"/>
        <v>115_5</v>
      </c>
      <c r="T755" s="35" t="str">
        <f t="shared" si="190"/>
        <v>115AM</v>
      </c>
      <c r="U755" s="35" t="str">
        <f t="shared" si="191"/>
        <v>115AMNS</v>
      </c>
      <c r="V755" s="301">
        <f t="shared" si="192"/>
        <v>18</v>
      </c>
      <c r="W755" s="293" t="str">
        <f t="shared" si="193"/>
        <v/>
      </c>
      <c r="X755" s="293" t="str">
        <f t="shared" si="194"/>
        <v/>
      </c>
      <c r="Y755" s="293" t="str">
        <f t="shared" si="195"/>
        <v/>
      </c>
      <c r="Z755" s="293" t="str">
        <f t="shared" si="196"/>
        <v/>
      </c>
      <c r="AA755" s="293">
        <f t="shared" si="182"/>
        <v>0</v>
      </c>
      <c r="AB755" s="293">
        <f t="shared" si="183"/>
        <v>0</v>
      </c>
      <c r="AC755" s="293">
        <f t="shared" si="184"/>
        <v>3</v>
      </c>
      <c r="AD755" s="293">
        <f t="shared" si="197"/>
        <v>1</v>
      </c>
      <c r="AE755" s="293">
        <f>IF(ISBLANK(T755),AE754,IF(COUNTIF(T$2:T755,T755)&gt;1,AE754,1+MAX(AE754,0)))</f>
        <v>21</v>
      </c>
      <c r="AI755" s="42" t="str">
        <f t="shared" si="185"/>
        <v/>
      </c>
      <c r="AJ755">
        <f>SUM(AG$2:AG755)</f>
        <v>4</v>
      </c>
      <c r="AK755">
        <f>COUNTA(AF$2:AF755)</f>
        <v>12</v>
      </c>
    </row>
    <row r="756" spans="1:37"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186"/>
        <v>12</v>
      </c>
      <c r="Q756" s="33" t="str">
        <f t="shared" si="187"/>
        <v/>
      </c>
      <c r="R756" s="33">
        <f t="shared" si="188"/>
        <v>5</v>
      </c>
      <c r="S756" s="33" t="str">
        <f t="shared" si="189"/>
        <v>115_5</v>
      </c>
      <c r="T756" s="35" t="str">
        <f t="shared" si="190"/>
        <v>115AM</v>
      </c>
      <c r="U756" s="35" t="str">
        <f t="shared" si="191"/>
        <v>115AMEW</v>
      </c>
      <c r="V756" s="301">
        <f t="shared" si="192"/>
        <v>19</v>
      </c>
      <c r="W756" s="293" t="str">
        <f t="shared" si="193"/>
        <v/>
      </c>
      <c r="X756" s="293" t="str">
        <f t="shared" si="194"/>
        <v/>
      </c>
      <c r="Y756" s="293" t="str">
        <f t="shared" si="195"/>
        <v/>
      </c>
      <c r="Z756" s="293" t="str">
        <f t="shared" si="196"/>
        <v/>
      </c>
      <c r="AA756" s="293">
        <f t="shared" si="182"/>
        <v>0</v>
      </c>
      <c r="AB756" s="293">
        <f t="shared" si="183"/>
        <v>0</v>
      </c>
      <c r="AC756" s="293">
        <f t="shared" si="184"/>
        <v>3</v>
      </c>
      <c r="AD756" s="293">
        <f t="shared" si="197"/>
        <v>1</v>
      </c>
      <c r="AE756" s="293">
        <f>IF(ISBLANK(T756),AE755,IF(COUNTIF(T$2:T756,T756)&gt;1,AE755,1+MAX(AE755,0)))</f>
        <v>21</v>
      </c>
      <c r="AI756" s="42" t="str">
        <f t="shared" si="185"/>
        <v/>
      </c>
      <c r="AJ756">
        <f>SUM(AG$2:AG756)</f>
        <v>4</v>
      </c>
      <c r="AK756">
        <f>COUNTA(AF$2:AF756)</f>
        <v>12</v>
      </c>
    </row>
    <row r="757" spans="1:37"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186"/>
        <v>12</v>
      </c>
      <c r="Q757" s="33" t="str">
        <f t="shared" si="187"/>
        <v/>
      </c>
      <c r="R757" s="33">
        <f t="shared" si="188"/>
        <v>5</v>
      </c>
      <c r="S757" s="33" t="str">
        <f t="shared" si="189"/>
        <v>115_5</v>
      </c>
      <c r="T757" s="35" t="str">
        <f t="shared" si="190"/>
        <v>115AM</v>
      </c>
      <c r="U757" s="35" t="str">
        <f t="shared" si="191"/>
        <v>115AMEW</v>
      </c>
      <c r="V757" s="301">
        <f t="shared" si="192"/>
        <v>20</v>
      </c>
      <c r="W757" s="293" t="str">
        <f t="shared" si="193"/>
        <v/>
      </c>
      <c r="X757" s="293" t="str">
        <f t="shared" si="194"/>
        <v/>
      </c>
      <c r="Y757" s="293" t="str">
        <f t="shared" si="195"/>
        <v/>
      </c>
      <c r="Z757" s="293" t="str">
        <f t="shared" si="196"/>
        <v/>
      </c>
      <c r="AA757" s="293">
        <f t="shared" si="182"/>
        <v>0</v>
      </c>
      <c r="AB757" s="293">
        <f t="shared" si="183"/>
        <v>0</v>
      </c>
      <c r="AC757" s="293">
        <f t="shared" si="184"/>
        <v>3</v>
      </c>
      <c r="AD757" s="293">
        <f t="shared" si="197"/>
        <v>1</v>
      </c>
      <c r="AE757" s="293">
        <f>IF(ISBLANK(T757),AE756,IF(COUNTIF(T$2:T757,T757)&gt;1,AE756,1+MAX(AE756,0)))</f>
        <v>21</v>
      </c>
      <c r="AI757" s="42" t="str">
        <f t="shared" si="185"/>
        <v/>
      </c>
      <c r="AJ757">
        <f>SUM(AG$2:AG757)</f>
        <v>4</v>
      </c>
      <c r="AK757">
        <f>COUNTA(AF$2:AF757)</f>
        <v>12</v>
      </c>
    </row>
    <row r="758" spans="1:37" x14ac:dyDescent="0.25">
      <c r="A758">
        <v>115</v>
      </c>
      <c r="B758" t="s">
        <v>65</v>
      </c>
      <c r="C758" t="s">
        <v>631</v>
      </c>
      <c r="D758"/>
      <c r="E758">
        <v>2</v>
      </c>
      <c r="F758">
        <v>2</v>
      </c>
      <c r="G758">
        <v>1</v>
      </c>
      <c r="H758">
        <v>4</v>
      </c>
      <c r="I758">
        <v>3</v>
      </c>
      <c r="J758">
        <v>0</v>
      </c>
      <c r="K758">
        <v>2</v>
      </c>
      <c r="L758">
        <v>4</v>
      </c>
      <c r="M758"/>
      <c r="N758" s="42"/>
      <c r="O758" s="101">
        <f>IF(ISBLANK(C758),O757,IF(COUNTIF(C$2:C758,C758)&gt;1,O757,1+MAX(O757,0)))</f>
        <v>26</v>
      </c>
      <c r="P758" s="45">
        <f t="shared" si="186"/>
        <v>12</v>
      </c>
      <c r="Q758" s="33" t="str">
        <f t="shared" si="187"/>
        <v/>
      </c>
      <c r="R758" s="33">
        <f t="shared" si="188"/>
        <v>6</v>
      </c>
      <c r="S758" s="33" t="str">
        <f t="shared" si="189"/>
        <v>115_6</v>
      </c>
      <c r="T758" s="35" t="str">
        <f t="shared" si="190"/>
        <v>115AM</v>
      </c>
      <c r="U758" s="35" t="str">
        <f t="shared" si="191"/>
        <v>115AMNS</v>
      </c>
      <c r="V758" s="301">
        <f t="shared" si="192"/>
        <v>21</v>
      </c>
      <c r="W758" s="293" t="str">
        <f t="shared" si="193"/>
        <v/>
      </c>
      <c r="X758" s="293" t="str">
        <f t="shared" si="194"/>
        <v/>
      </c>
      <c r="Y758" s="293" t="str">
        <f t="shared" si="195"/>
        <v/>
      </c>
      <c r="Z758" s="293" t="str">
        <f t="shared" si="196"/>
        <v/>
      </c>
      <c r="AA758" s="293">
        <f t="shared" si="182"/>
        <v>0</v>
      </c>
      <c r="AB758" s="293">
        <f t="shared" si="183"/>
        <v>0</v>
      </c>
      <c r="AC758" s="293">
        <f t="shared" si="184"/>
        <v>5</v>
      </c>
      <c r="AD758" s="293">
        <f t="shared" si="197"/>
        <v>1</v>
      </c>
      <c r="AE758" s="293">
        <f>IF(ISBLANK(T758),AE757,IF(COUNTIF(T$2:T758,T758)&gt;1,AE757,1+MAX(AE757,0)))</f>
        <v>21</v>
      </c>
      <c r="AI758" s="42" t="str">
        <f t="shared" si="185"/>
        <v/>
      </c>
      <c r="AJ758">
        <f>SUM(AG$2:AG758)</f>
        <v>4</v>
      </c>
      <c r="AK758">
        <f>COUNTA(AF$2:AF758)</f>
        <v>12</v>
      </c>
    </row>
    <row r="759" spans="1:37"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186"/>
        <v>12</v>
      </c>
      <c r="Q759" s="33" t="str">
        <f t="shared" si="187"/>
        <v/>
      </c>
      <c r="R759" s="33">
        <f t="shared" si="188"/>
        <v>6</v>
      </c>
      <c r="S759" s="33" t="str">
        <f t="shared" si="189"/>
        <v>115_6</v>
      </c>
      <c r="T759" s="35" t="str">
        <f t="shared" si="190"/>
        <v>115AM</v>
      </c>
      <c r="U759" s="35" t="str">
        <f t="shared" si="191"/>
        <v>115AMNS</v>
      </c>
      <c r="V759" s="301">
        <f t="shared" si="192"/>
        <v>22</v>
      </c>
      <c r="W759" s="293" t="str">
        <f t="shared" si="193"/>
        <v/>
      </c>
      <c r="X759" s="293" t="str">
        <f t="shared" si="194"/>
        <v/>
      </c>
      <c r="Y759" s="293" t="str">
        <f t="shared" si="195"/>
        <v/>
      </c>
      <c r="Z759" s="293" t="str">
        <f t="shared" si="196"/>
        <v/>
      </c>
      <c r="AA759" s="293">
        <f t="shared" si="182"/>
        <v>0</v>
      </c>
      <c r="AB759" s="293">
        <f t="shared" si="183"/>
        <v>0</v>
      </c>
      <c r="AC759" s="293">
        <f t="shared" si="184"/>
        <v>3</v>
      </c>
      <c r="AD759" s="293">
        <f t="shared" si="197"/>
        <v>1</v>
      </c>
      <c r="AE759" s="293">
        <f>IF(ISBLANK(T759),AE758,IF(COUNTIF(T$2:T759,T759)&gt;1,AE758,1+MAX(AE758,0)))</f>
        <v>21</v>
      </c>
      <c r="AI759" s="42" t="str">
        <f t="shared" si="185"/>
        <v/>
      </c>
      <c r="AJ759">
        <f>SUM(AG$2:AG759)</f>
        <v>4</v>
      </c>
      <c r="AK759">
        <f>COUNTA(AF$2:AF759)</f>
        <v>12</v>
      </c>
    </row>
    <row r="760" spans="1:37"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186"/>
        <v>12</v>
      </c>
      <c r="Q760" s="33" t="str">
        <f t="shared" si="187"/>
        <v/>
      </c>
      <c r="R760" s="33">
        <f t="shared" si="188"/>
        <v>6</v>
      </c>
      <c r="S760" s="33" t="str">
        <f t="shared" si="189"/>
        <v>115_6</v>
      </c>
      <c r="T760" s="35" t="str">
        <f t="shared" si="190"/>
        <v>115AM</v>
      </c>
      <c r="U760" s="35" t="str">
        <f t="shared" si="191"/>
        <v>115AMEW</v>
      </c>
      <c r="V760" s="301">
        <f t="shared" si="192"/>
        <v>23</v>
      </c>
      <c r="W760" s="293" t="str">
        <f t="shared" si="193"/>
        <v/>
      </c>
      <c r="X760" s="293" t="str">
        <f t="shared" si="194"/>
        <v/>
      </c>
      <c r="Y760" s="293" t="str">
        <f t="shared" si="195"/>
        <v/>
      </c>
      <c r="Z760" s="293" t="str">
        <f t="shared" si="196"/>
        <v/>
      </c>
      <c r="AA760" s="293">
        <f t="shared" si="182"/>
        <v>0</v>
      </c>
      <c r="AB760" s="293">
        <f t="shared" si="183"/>
        <v>0</v>
      </c>
      <c r="AC760" s="293">
        <f t="shared" si="184"/>
        <v>3</v>
      </c>
      <c r="AD760" s="293">
        <f t="shared" si="197"/>
        <v>1</v>
      </c>
      <c r="AE760" s="293">
        <f>IF(ISBLANK(T760),AE759,IF(COUNTIF(T$2:T760,T760)&gt;1,AE759,1+MAX(AE759,0)))</f>
        <v>21</v>
      </c>
      <c r="AI760" s="42" t="str">
        <f t="shared" si="185"/>
        <v/>
      </c>
      <c r="AJ760">
        <f>SUM(AG$2:AG760)</f>
        <v>4</v>
      </c>
      <c r="AK760">
        <f>COUNTA(AF$2:AF760)</f>
        <v>12</v>
      </c>
    </row>
    <row r="761" spans="1:37"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186"/>
        <v>12</v>
      </c>
      <c r="Q761" s="33" t="str">
        <f t="shared" si="187"/>
        <v/>
      </c>
      <c r="R761" s="33">
        <f t="shared" si="188"/>
        <v>6</v>
      </c>
      <c r="S761" s="33" t="str">
        <f t="shared" si="189"/>
        <v>115_6</v>
      </c>
      <c r="T761" s="35" t="str">
        <f t="shared" si="190"/>
        <v>115AM</v>
      </c>
      <c r="U761" s="35" t="str">
        <f t="shared" si="191"/>
        <v>115AMEW</v>
      </c>
      <c r="V761" s="301">
        <f t="shared" si="192"/>
        <v>24</v>
      </c>
      <c r="W761" s="293" t="str">
        <f t="shared" si="193"/>
        <v/>
      </c>
      <c r="X761" s="293" t="str">
        <f t="shared" si="194"/>
        <v/>
      </c>
      <c r="Y761" s="293" t="str">
        <f t="shared" si="195"/>
        <v/>
      </c>
      <c r="Z761" s="293" t="str">
        <f t="shared" si="196"/>
        <v/>
      </c>
      <c r="AA761" s="293">
        <f t="shared" si="182"/>
        <v>0</v>
      </c>
      <c r="AB761" s="293">
        <f t="shared" si="183"/>
        <v>0</v>
      </c>
      <c r="AC761" s="293">
        <f t="shared" si="184"/>
        <v>3</v>
      </c>
      <c r="AD761" s="293">
        <f t="shared" si="197"/>
        <v>1</v>
      </c>
      <c r="AE761" s="293">
        <f>IF(ISBLANK(T761),AE760,IF(COUNTIF(T$2:T761,T761)&gt;1,AE760,1+MAX(AE760,0)))</f>
        <v>21</v>
      </c>
      <c r="AI761" s="42" t="str">
        <f t="shared" si="185"/>
        <v/>
      </c>
      <c r="AJ761">
        <f>SUM(AG$2:AG761)</f>
        <v>4</v>
      </c>
      <c r="AK761">
        <f>COUNTA(AF$2:AF761)</f>
        <v>12</v>
      </c>
    </row>
    <row r="762" spans="1:37" x14ac:dyDescent="0.25">
      <c r="A762">
        <v>115</v>
      </c>
      <c r="B762" t="s">
        <v>65</v>
      </c>
      <c r="C762" t="s">
        <v>631</v>
      </c>
      <c r="D762"/>
      <c r="E762">
        <v>2</v>
      </c>
      <c r="F762">
        <v>3</v>
      </c>
      <c r="G762">
        <v>1</v>
      </c>
      <c r="H762">
        <v>4</v>
      </c>
      <c r="I762">
        <v>0</v>
      </c>
      <c r="J762">
        <v>2</v>
      </c>
      <c r="K762">
        <v>0</v>
      </c>
      <c r="L762">
        <v>2</v>
      </c>
      <c r="M762"/>
      <c r="N762" s="42"/>
      <c r="O762" s="101">
        <f>IF(ISBLANK(C762),O761,IF(COUNTIF(C$2:C762,C762)&gt;1,O761,1+MAX(O761,0)))</f>
        <v>26</v>
      </c>
      <c r="P762" s="45">
        <f t="shared" si="186"/>
        <v>12</v>
      </c>
      <c r="Q762" s="33" t="str">
        <f t="shared" si="187"/>
        <v/>
      </c>
      <c r="R762" s="33">
        <f t="shared" si="188"/>
        <v>7</v>
      </c>
      <c r="S762" s="33" t="str">
        <f t="shared" si="189"/>
        <v>115_7</v>
      </c>
      <c r="T762" s="35" t="str">
        <f t="shared" si="190"/>
        <v>115AM</v>
      </c>
      <c r="U762" s="35" t="str">
        <f t="shared" si="191"/>
        <v>115AMNS</v>
      </c>
      <c r="V762" s="301">
        <f t="shared" si="192"/>
        <v>25</v>
      </c>
      <c r="W762" s="293" t="str">
        <f t="shared" si="193"/>
        <v/>
      </c>
      <c r="X762" s="293" t="str">
        <f t="shared" si="194"/>
        <v/>
      </c>
      <c r="Y762" s="293" t="str">
        <f t="shared" si="195"/>
        <v/>
      </c>
      <c r="Z762" s="293" t="str">
        <f t="shared" si="196"/>
        <v/>
      </c>
      <c r="AA762" s="293">
        <f t="shared" si="182"/>
        <v>0</v>
      </c>
      <c r="AB762" s="293">
        <f t="shared" si="183"/>
        <v>0</v>
      </c>
      <c r="AC762" s="293">
        <f t="shared" si="184"/>
        <v>5</v>
      </c>
      <c r="AD762" s="293">
        <f t="shared" si="197"/>
        <v>1</v>
      </c>
      <c r="AE762" s="293">
        <f>IF(ISBLANK(T762),AE761,IF(COUNTIF(T$2:T762,T762)&gt;1,AE761,1+MAX(AE761,0)))</f>
        <v>21</v>
      </c>
      <c r="AI762" s="42" t="str">
        <f t="shared" si="185"/>
        <v/>
      </c>
      <c r="AJ762">
        <f>SUM(AG$2:AG762)</f>
        <v>4</v>
      </c>
      <c r="AK762">
        <f>COUNTA(AF$2:AF762)</f>
        <v>12</v>
      </c>
    </row>
    <row r="763" spans="1:37"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186"/>
        <v>12</v>
      </c>
      <c r="Q763" s="33" t="str">
        <f t="shared" si="187"/>
        <v/>
      </c>
      <c r="R763" s="33">
        <f t="shared" si="188"/>
        <v>7</v>
      </c>
      <c r="S763" s="33" t="str">
        <f t="shared" si="189"/>
        <v>115_7</v>
      </c>
      <c r="T763" s="35" t="str">
        <f t="shared" si="190"/>
        <v>115AM</v>
      </c>
      <c r="U763" s="35" t="str">
        <f t="shared" si="191"/>
        <v>115AMNS</v>
      </c>
      <c r="V763" s="301">
        <f t="shared" si="192"/>
        <v>26</v>
      </c>
      <c r="W763" s="293" t="str">
        <f t="shared" si="193"/>
        <v/>
      </c>
      <c r="X763" s="293" t="str">
        <f t="shared" si="194"/>
        <v/>
      </c>
      <c r="Y763" s="293" t="str">
        <f t="shared" si="195"/>
        <v/>
      </c>
      <c r="Z763" s="293" t="str">
        <f t="shared" si="196"/>
        <v/>
      </c>
      <c r="AA763" s="293">
        <f t="shared" si="182"/>
        <v>0</v>
      </c>
      <c r="AB763" s="293">
        <f t="shared" si="183"/>
        <v>0</v>
      </c>
      <c r="AC763" s="293">
        <f t="shared" si="184"/>
        <v>3</v>
      </c>
      <c r="AD763" s="293">
        <f t="shared" si="197"/>
        <v>1</v>
      </c>
      <c r="AE763" s="293">
        <f>IF(ISBLANK(T763),AE762,IF(COUNTIF(T$2:T763,T763)&gt;1,AE762,1+MAX(AE762,0)))</f>
        <v>21</v>
      </c>
      <c r="AI763" s="42" t="str">
        <f t="shared" si="185"/>
        <v/>
      </c>
      <c r="AJ763">
        <f>SUM(AG$2:AG763)</f>
        <v>4</v>
      </c>
      <c r="AK763">
        <f>COUNTA(AF$2:AF763)</f>
        <v>12</v>
      </c>
    </row>
    <row r="764" spans="1:37"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186"/>
        <v>12</v>
      </c>
      <c r="Q764" s="33" t="str">
        <f t="shared" si="187"/>
        <v/>
      </c>
      <c r="R764" s="33">
        <f t="shared" si="188"/>
        <v>7</v>
      </c>
      <c r="S764" s="33" t="str">
        <f t="shared" si="189"/>
        <v>115_7</v>
      </c>
      <c r="T764" s="35" t="str">
        <f t="shared" si="190"/>
        <v>115AM</v>
      </c>
      <c r="U764" s="35" t="str">
        <f t="shared" si="191"/>
        <v>115AMEW</v>
      </c>
      <c r="V764" s="301">
        <f t="shared" si="192"/>
        <v>27</v>
      </c>
      <c r="W764" s="293" t="str">
        <f t="shared" si="193"/>
        <v/>
      </c>
      <c r="X764" s="293" t="str">
        <f t="shared" si="194"/>
        <v/>
      </c>
      <c r="Y764" s="293" t="str">
        <f t="shared" si="195"/>
        <v/>
      </c>
      <c r="Z764" s="293" t="str">
        <f t="shared" si="196"/>
        <v/>
      </c>
      <c r="AA764" s="293">
        <f t="shared" si="182"/>
        <v>0</v>
      </c>
      <c r="AB764" s="293">
        <f t="shared" si="183"/>
        <v>0</v>
      </c>
      <c r="AC764" s="293">
        <f t="shared" si="184"/>
        <v>3</v>
      </c>
      <c r="AD764" s="293">
        <f t="shared" si="197"/>
        <v>1</v>
      </c>
      <c r="AE764" s="293">
        <f>IF(ISBLANK(T764),AE763,IF(COUNTIF(T$2:T764,T764)&gt;1,AE763,1+MAX(AE763,0)))</f>
        <v>21</v>
      </c>
      <c r="AI764" s="42" t="str">
        <f t="shared" si="185"/>
        <v/>
      </c>
      <c r="AJ764">
        <f>SUM(AG$2:AG764)</f>
        <v>4</v>
      </c>
      <c r="AK764">
        <f>COUNTA(AF$2:AF764)</f>
        <v>12</v>
      </c>
    </row>
    <row r="765" spans="1:37"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186"/>
        <v>12</v>
      </c>
      <c r="Q765" s="33" t="str">
        <f t="shared" si="187"/>
        <v/>
      </c>
      <c r="R765" s="33">
        <f t="shared" si="188"/>
        <v>7</v>
      </c>
      <c r="S765" s="33" t="str">
        <f t="shared" si="189"/>
        <v>115_7</v>
      </c>
      <c r="T765" s="35" t="str">
        <f t="shared" si="190"/>
        <v>115AM</v>
      </c>
      <c r="U765" s="35" t="str">
        <f t="shared" si="191"/>
        <v>115AMEW</v>
      </c>
      <c r="V765" s="301">
        <f t="shared" si="192"/>
        <v>28</v>
      </c>
      <c r="W765" s="293" t="str">
        <f t="shared" si="193"/>
        <v/>
      </c>
      <c r="X765" s="293" t="str">
        <f t="shared" si="194"/>
        <v/>
      </c>
      <c r="Y765" s="293" t="str">
        <f t="shared" si="195"/>
        <v/>
      </c>
      <c r="Z765" s="293" t="str">
        <f t="shared" si="196"/>
        <v/>
      </c>
      <c r="AA765" s="293">
        <f t="shared" si="182"/>
        <v>0</v>
      </c>
      <c r="AB765" s="293">
        <f t="shared" si="183"/>
        <v>0</v>
      </c>
      <c r="AC765" s="293">
        <f t="shared" si="184"/>
        <v>3</v>
      </c>
      <c r="AD765" s="293">
        <f t="shared" si="197"/>
        <v>1</v>
      </c>
      <c r="AE765" s="293">
        <f>IF(ISBLANK(T765),AE764,IF(COUNTIF(T$2:T765,T765)&gt;1,AE764,1+MAX(AE764,0)))</f>
        <v>21</v>
      </c>
      <c r="AI765" s="42" t="str">
        <f t="shared" si="185"/>
        <v/>
      </c>
      <c r="AJ765">
        <f>SUM(AG$2:AG765)</f>
        <v>4</v>
      </c>
      <c r="AK765">
        <f>COUNTA(AF$2:AF765)</f>
        <v>12</v>
      </c>
    </row>
    <row r="766" spans="1:37" x14ac:dyDescent="0.25">
      <c r="A766">
        <v>115</v>
      </c>
      <c r="B766" t="s">
        <v>65</v>
      </c>
      <c r="C766" t="s">
        <v>631</v>
      </c>
      <c r="D766"/>
      <c r="E766">
        <v>2</v>
      </c>
      <c r="F766">
        <v>4</v>
      </c>
      <c r="G766">
        <v>1</v>
      </c>
      <c r="H766">
        <v>18</v>
      </c>
      <c r="I766">
        <v>2</v>
      </c>
      <c r="J766">
        <v>0</v>
      </c>
      <c r="K766">
        <v>3</v>
      </c>
      <c r="L766">
        <v>18</v>
      </c>
      <c r="M766"/>
      <c r="N766" s="42"/>
      <c r="O766" s="101">
        <f>IF(ISBLANK(C766),O765,IF(COUNTIF(C$2:C766,C766)&gt;1,O765,1+MAX(O765,0)))</f>
        <v>26</v>
      </c>
      <c r="P766" s="45">
        <f t="shared" si="186"/>
        <v>12</v>
      </c>
      <c r="Q766" s="33" t="str">
        <f t="shared" si="187"/>
        <v/>
      </c>
      <c r="R766" s="33">
        <f t="shared" si="188"/>
        <v>8</v>
      </c>
      <c r="S766" s="33" t="str">
        <f t="shared" si="189"/>
        <v>115_8</v>
      </c>
      <c r="T766" s="35" t="str">
        <f t="shared" si="190"/>
        <v>115AM</v>
      </c>
      <c r="U766" s="35" t="str">
        <f t="shared" si="191"/>
        <v>115AMNS</v>
      </c>
      <c r="V766" s="301">
        <f t="shared" si="192"/>
        <v>29</v>
      </c>
      <c r="W766" s="293" t="str">
        <f t="shared" si="193"/>
        <v/>
      </c>
      <c r="X766" s="293" t="str">
        <f t="shared" si="194"/>
        <v/>
      </c>
      <c r="Y766" s="293" t="str">
        <f t="shared" si="195"/>
        <v/>
      </c>
      <c r="Z766" s="293" t="str">
        <f t="shared" si="196"/>
        <v/>
      </c>
      <c r="AA766" s="293">
        <f t="shared" si="182"/>
        <v>0</v>
      </c>
      <c r="AB766" s="293">
        <f t="shared" si="183"/>
        <v>0</v>
      </c>
      <c r="AC766" s="293">
        <f t="shared" si="184"/>
        <v>5</v>
      </c>
      <c r="AD766" s="293">
        <f t="shared" si="197"/>
        <v>1</v>
      </c>
      <c r="AE766" s="293">
        <f>IF(ISBLANK(T766),AE765,IF(COUNTIF(T$2:T766,T766)&gt;1,AE765,1+MAX(AE765,0)))</f>
        <v>21</v>
      </c>
      <c r="AI766" s="42" t="str">
        <f t="shared" si="185"/>
        <v/>
      </c>
      <c r="AJ766">
        <f>SUM(AG$2:AG766)</f>
        <v>4</v>
      </c>
      <c r="AK766">
        <f>COUNTA(AF$2:AF766)</f>
        <v>12</v>
      </c>
    </row>
    <row r="767" spans="1:37"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186"/>
        <v>12</v>
      </c>
      <c r="Q767" s="33" t="str">
        <f t="shared" si="187"/>
        <v/>
      </c>
      <c r="R767" s="33">
        <f t="shared" si="188"/>
        <v>8</v>
      </c>
      <c r="S767" s="33" t="str">
        <f t="shared" si="189"/>
        <v>115_8</v>
      </c>
      <c r="T767" s="35" t="str">
        <f t="shared" si="190"/>
        <v>115AM</v>
      </c>
      <c r="U767" s="35" t="str">
        <f t="shared" si="191"/>
        <v>115AMNS</v>
      </c>
      <c r="V767" s="301">
        <f t="shared" si="192"/>
        <v>30</v>
      </c>
      <c r="W767" s="293" t="str">
        <f t="shared" si="193"/>
        <v/>
      </c>
      <c r="X767" s="293" t="str">
        <f t="shared" si="194"/>
        <v/>
      </c>
      <c r="Y767" s="293" t="str">
        <f t="shared" si="195"/>
        <v/>
      </c>
      <c r="Z767" s="293" t="str">
        <f t="shared" si="196"/>
        <v/>
      </c>
      <c r="AA767" s="293">
        <f t="shared" si="182"/>
        <v>0</v>
      </c>
      <c r="AB767" s="293">
        <f t="shared" si="183"/>
        <v>0</v>
      </c>
      <c r="AC767" s="293">
        <f t="shared" si="184"/>
        <v>3</v>
      </c>
      <c r="AD767" s="293">
        <f t="shared" si="197"/>
        <v>1</v>
      </c>
      <c r="AE767" s="293">
        <f>IF(ISBLANK(T767),AE766,IF(COUNTIF(T$2:T767,T767)&gt;1,AE766,1+MAX(AE766,0)))</f>
        <v>21</v>
      </c>
      <c r="AI767" s="42" t="str">
        <f t="shared" si="185"/>
        <v/>
      </c>
      <c r="AJ767">
        <f>SUM(AG$2:AG767)</f>
        <v>4</v>
      </c>
      <c r="AK767">
        <f>COUNTA(AF$2:AF767)</f>
        <v>12</v>
      </c>
    </row>
    <row r="768" spans="1:37"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186"/>
        <v>12</v>
      </c>
      <c r="Q768" s="33" t="str">
        <f t="shared" si="187"/>
        <v/>
      </c>
      <c r="R768" s="33">
        <f t="shared" si="188"/>
        <v>8</v>
      </c>
      <c r="S768" s="33" t="str">
        <f t="shared" si="189"/>
        <v>115_8</v>
      </c>
      <c r="T768" s="35" t="str">
        <f t="shared" si="190"/>
        <v>115AM</v>
      </c>
      <c r="U768" s="35" t="str">
        <f t="shared" si="191"/>
        <v>115AMEW</v>
      </c>
      <c r="V768" s="301">
        <f t="shared" si="192"/>
        <v>31</v>
      </c>
      <c r="W768" s="293" t="str">
        <f t="shared" si="193"/>
        <v/>
      </c>
      <c r="X768" s="293" t="str">
        <f t="shared" si="194"/>
        <v/>
      </c>
      <c r="Y768" s="293" t="str">
        <f t="shared" si="195"/>
        <v/>
      </c>
      <c r="Z768" s="293" t="str">
        <f t="shared" si="196"/>
        <v/>
      </c>
      <c r="AA768" s="293">
        <f t="shared" si="182"/>
        <v>0</v>
      </c>
      <c r="AB768" s="293">
        <f t="shared" si="183"/>
        <v>0</v>
      </c>
      <c r="AC768" s="293">
        <f t="shared" si="184"/>
        <v>3</v>
      </c>
      <c r="AD768" s="293">
        <f t="shared" si="197"/>
        <v>1</v>
      </c>
      <c r="AE768" s="293">
        <f>IF(ISBLANK(T768),AE767,IF(COUNTIF(T$2:T768,T768)&gt;1,AE767,1+MAX(AE767,0)))</f>
        <v>21</v>
      </c>
      <c r="AI768" s="42" t="str">
        <f t="shared" si="185"/>
        <v/>
      </c>
      <c r="AJ768">
        <f>SUM(AG$2:AG768)</f>
        <v>4</v>
      </c>
      <c r="AK768">
        <f>COUNTA(AF$2:AF768)</f>
        <v>12</v>
      </c>
    </row>
    <row r="769" spans="1:37"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186"/>
        <v>12</v>
      </c>
      <c r="Q769" s="33" t="str">
        <f t="shared" si="187"/>
        <v/>
      </c>
      <c r="R769" s="33">
        <f t="shared" si="188"/>
        <v>8</v>
      </c>
      <c r="S769" s="33" t="str">
        <f t="shared" si="189"/>
        <v>115_8</v>
      </c>
      <c r="T769" s="35" t="str">
        <f t="shared" si="190"/>
        <v>115AM</v>
      </c>
      <c r="U769" s="35" t="str">
        <f t="shared" si="191"/>
        <v>115AMEW</v>
      </c>
      <c r="V769" s="301">
        <f t="shared" si="192"/>
        <v>32</v>
      </c>
      <c r="W769" s="293" t="str">
        <f t="shared" si="193"/>
        <v/>
      </c>
      <c r="X769" s="293" t="str">
        <f t="shared" si="194"/>
        <v/>
      </c>
      <c r="Y769" s="293" t="str">
        <f t="shared" si="195"/>
        <v/>
      </c>
      <c r="Z769" s="293" t="str">
        <f t="shared" si="196"/>
        <v/>
      </c>
      <c r="AA769" s="293">
        <f t="shared" si="182"/>
        <v>0</v>
      </c>
      <c r="AB769" s="293">
        <f t="shared" si="183"/>
        <v>0</v>
      </c>
      <c r="AC769" s="293">
        <f t="shared" si="184"/>
        <v>3</v>
      </c>
      <c r="AD769" s="293">
        <f t="shared" si="197"/>
        <v>1</v>
      </c>
      <c r="AE769" s="293">
        <f>IF(ISBLANK(T769),AE768,IF(COUNTIF(T$2:T769,T769)&gt;1,AE768,1+MAX(AE768,0)))</f>
        <v>21</v>
      </c>
      <c r="AI769" s="42" t="str">
        <f t="shared" si="185"/>
        <v/>
      </c>
      <c r="AJ769">
        <f>SUM(AG$2:AG769)</f>
        <v>4</v>
      </c>
      <c r="AK769">
        <f>COUNTA(AF$2:AF769)</f>
        <v>12</v>
      </c>
    </row>
    <row r="770" spans="1:37"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186"/>
        <v>12</v>
      </c>
      <c r="Q770" s="33" t="str">
        <f t="shared" si="187"/>
        <v/>
      </c>
      <c r="R770" s="33">
        <f t="shared" si="188"/>
        <v>5</v>
      </c>
      <c r="S770" s="33" t="str">
        <f t="shared" si="189"/>
        <v>115_5</v>
      </c>
      <c r="T770" s="35" t="str">
        <f t="shared" si="190"/>
        <v>115AM</v>
      </c>
      <c r="U770" s="35" t="str">
        <f t="shared" si="191"/>
        <v>115AMNS</v>
      </c>
      <c r="V770" s="301">
        <f t="shared" si="192"/>
        <v>17</v>
      </c>
      <c r="W770" s="293" t="str">
        <f t="shared" si="193"/>
        <v/>
      </c>
      <c r="X770" s="293" t="str">
        <f t="shared" si="194"/>
        <v/>
      </c>
      <c r="Y770" s="293" t="str">
        <f t="shared" si="195"/>
        <v/>
      </c>
      <c r="Z770" s="293" t="str">
        <f t="shared" si="196"/>
        <v/>
      </c>
      <c r="AA770" s="293">
        <f t="shared" ref="AA770:AA833" si="198">IF(AND(ISNUMBER($G770),$B770="AM"),INDEX(Cordon,MATCH($A770,loc_ID,0),$G770),0)</f>
        <v>0</v>
      </c>
      <c r="AB770" s="293">
        <f t="shared" ref="AB770:AB833" si="199">IF(AND(ISNUMBER($G770),$B770="PM"),INDEX(Cordon,MATCH($A770,loc_ID,0),VLOOKUP($G770,dir_correction,2,FALSE)),0)</f>
        <v>0</v>
      </c>
      <c r="AC770" s="293">
        <f t="shared" ref="AC770:AC833" si="200">IF(AND(ISNUMBER($G770),$B770="AM"),INDEX(Lane,MATCH($A770,loc_ID,0),$G770),0)</f>
        <v>5</v>
      </c>
      <c r="AD770" s="293">
        <f t="shared" si="197"/>
        <v>1</v>
      </c>
      <c r="AE770" s="293">
        <f>IF(ISBLANK(T770),AE769,IF(COUNTIF(T$2:T770,T770)&gt;1,AE769,1+MAX(AE769,0)))</f>
        <v>21</v>
      </c>
      <c r="AI770" s="42" t="str">
        <f t="shared" si="185"/>
        <v/>
      </c>
      <c r="AJ770">
        <f>SUM(AG$2:AG770)</f>
        <v>4</v>
      </c>
      <c r="AK770">
        <f>COUNTA(AF$2:AF770)</f>
        <v>12</v>
      </c>
    </row>
    <row r="771" spans="1:37"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01">IF(A771=A770,P770,IF(ISNUMBER(P770),P770+1,1))</f>
        <v>12</v>
      </c>
      <c r="Q771" s="33" t="str">
        <f t="shared" ref="Q771:Q834" si="202">IF(OR(P771=P770,LEN(A771)&lt;1),"",P771)</f>
        <v/>
      </c>
      <c r="R771" s="33">
        <f t="shared" ref="R771:R834" si="203">IF(ISNUMBER(F771),F771+4*(E771-1)+8*IF(B771="PM",1,0),"")</f>
        <v>5</v>
      </c>
      <c r="S771" s="33" t="str">
        <f t="shared" ref="S771:S834" si="204">IF(ISNUMBER(R771),A771&amp;"_"&amp;R771,"")</f>
        <v>115_5</v>
      </c>
      <c r="T771" s="35" t="str">
        <f t="shared" ref="T771:T834" si="205">A771&amp;B771</f>
        <v>115AM</v>
      </c>
      <c r="U771" s="35" t="str">
        <f t="shared" ref="U771:U834" si="206">IF(OR(G771=1,G771=2),T771&amp;"NS",IF(OR(G771=3,G771=4),T771&amp;"EW",""))</f>
        <v>115AMNS</v>
      </c>
      <c r="V771" s="301">
        <f t="shared" ref="V771:V834" si="207">G771+4*(F771-1)+16*(E771-1)</f>
        <v>18</v>
      </c>
      <c r="W771" s="293" t="str">
        <f t="shared" ref="W771:W834" si="208">IF(I771&gt;$H771,1,"")</f>
        <v/>
      </c>
      <c r="X771" s="293" t="str">
        <f t="shared" ref="X771:X834" si="209">IF(J771&gt;$H771,1,"")</f>
        <v/>
      </c>
      <c r="Y771" s="293" t="str">
        <f t="shared" ref="Y771:Y834" si="210">IF(K771&gt;$H771,1,"")</f>
        <v/>
      </c>
      <c r="Z771" s="293" t="str">
        <f t="shared" ref="Z771:Z834" si="211">IF(L771&gt;$H771,1,"")</f>
        <v/>
      </c>
      <c r="AA771" s="293">
        <f t="shared" si="198"/>
        <v>0</v>
      </c>
      <c r="AB771" s="293">
        <f t="shared" si="199"/>
        <v>0</v>
      </c>
      <c r="AC771" s="293">
        <f t="shared" si="200"/>
        <v>3</v>
      </c>
      <c r="AD771" s="293">
        <f t="shared" ref="AD771:AD834" si="212">IF(AND(AC771&gt;0,ISNUMBER(AC771)),1,0)</f>
        <v>1</v>
      </c>
      <c r="AE771" s="293">
        <f>IF(ISBLANK(T771),AE770,IF(COUNTIF(T$2:T771,T771)&gt;1,AE770,1+MAX(AE770,0)))</f>
        <v>21</v>
      </c>
      <c r="AI771" s="42" t="str">
        <f t="shared" ref="AI771:AI834" si="213">IF(SUM(W771:Z771)&gt;0,1,"")</f>
        <v/>
      </c>
      <c r="AJ771">
        <f>SUM(AG$2:AG771)</f>
        <v>4</v>
      </c>
      <c r="AK771">
        <f>COUNTA(AF$2:AF771)</f>
        <v>12</v>
      </c>
    </row>
    <row r="772" spans="1:37"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01"/>
        <v>12</v>
      </c>
      <c r="Q772" s="33" t="str">
        <f t="shared" si="202"/>
        <v/>
      </c>
      <c r="R772" s="33">
        <f t="shared" si="203"/>
        <v>5</v>
      </c>
      <c r="S772" s="33" t="str">
        <f t="shared" si="204"/>
        <v>115_5</v>
      </c>
      <c r="T772" s="35" t="str">
        <f t="shared" si="205"/>
        <v>115AM</v>
      </c>
      <c r="U772" s="35" t="str">
        <f t="shared" si="206"/>
        <v>115AMEW</v>
      </c>
      <c r="V772" s="301">
        <f t="shared" si="207"/>
        <v>19</v>
      </c>
      <c r="W772" s="293" t="str">
        <f t="shared" si="208"/>
        <v/>
      </c>
      <c r="X772" s="293" t="str">
        <f t="shared" si="209"/>
        <v/>
      </c>
      <c r="Y772" s="293" t="str">
        <f t="shared" si="210"/>
        <v/>
      </c>
      <c r="Z772" s="293" t="str">
        <f t="shared" si="211"/>
        <v/>
      </c>
      <c r="AA772" s="293">
        <f t="shared" si="198"/>
        <v>0</v>
      </c>
      <c r="AB772" s="293">
        <f t="shared" si="199"/>
        <v>0</v>
      </c>
      <c r="AC772" s="293">
        <f t="shared" si="200"/>
        <v>3</v>
      </c>
      <c r="AD772" s="293">
        <f t="shared" si="212"/>
        <v>1</v>
      </c>
      <c r="AE772" s="293">
        <f>IF(ISBLANK(T772),AE771,IF(COUNTIF(T$2:T772,T772)&gt;1,AE771,1+MAX(AE771,0)))</f>
        <v>21</v>
      </c>
      <c r="AI772" s="42" t="str">
        <f t="shared" si="213"/>
        <v/>
      </c>
      <c r="AJ772">
        <f>SUM(AG$2:AG772)</f>
        <v>4</v>
      </c>
      <c r="AK772">
        <f>COUNTA(AF$2:AF772)</f>
        <v>12</v>
      </c>
    </row>
    <row r="773" spans="1:37"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01"/>
        <v>12</v>
      </c>
      <c r="Q773" s="33" t="str">
        <f t="shared" si="202"/>
        <v/>
      </c>
      <c r="R773" s="33">
        <f t="shared" si="203"/>
        <v>5</v>
      </c>
      <c r="S773" s="33" t="str">
        <f t="shared" si="204"/>
        <v>115_5</v>
      </c>
      <c r="T773" s="35" t="str">
        <f t="shared" si="205"/>
        <v>115AM</v>
      </c>
      <c r="U773" s="35" t="str">
        <f t="shared" si="206"/>
        <v>115AMEW</v>
      </c>
      <c r="V773" s="301">
        <f t="shared" si="207"/>
        <v>20</v>
      </c>
      <c r="W773" s="293" t="str">
        <f t="shared" si="208"/>
        <v/>
      </c>
      <c r="X773" s="293" t="str">
        <f t="shared" si="209"/>
        <v/>
      </c>
      <c r="Y773" s="293" t="str">
        <f t="shared" si="210"/>
        <v/>
      </c>
      <c r="Z773" s="293" t="str">
        <f t="shared" si="211"/>
        <v/>
      </c>
      <c r="AA773" s="293">
        <f t="shared" si="198"/>
        <v>0</v>
      </c>
      <c r="AB773" s="293">
        <f t="shared" si="199"/>
        <v>0</v>
      </c>
      <c r="AC773" s="293">
        <f t="shared" si="200"/>
        <v>3</v>
      </c>
      <c r="AD773" s="293">
        <f t="shared" si="212"/>
        <v>1</v>
      </c>
      <c r="AE773" s="293">
        <f>IF(ISBLANK(T773),AE772,IF(COUNTIF(T$2:T773,T773)&gt;1,AE772,1+MAX(AE772,0)))</f>
        <v>21</v>
      </c>
      <c r="AI773" s="42" t="str">
        <f t="shared" si="213"/>
        <v/>
      </c>
      <c r="AJ773">
        <f>SUM(AG$2:AG773)</f>
        <v>4</v>
      </c>
      <c r="AK773">
        <f>COUNTA(AF$2:AF773)</f>
        <v>12</v>
      </c>
    </row>
    <row r="774" spans="1:37"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01"/>
        <v>12</v>
      </c>
      <c r="Q774" s="33" t="str">
        <f t="shared" si="202"/>
        <v/>
      </c>
      <c r="R774" s="33">
        <f t="shared" si="203"/>
        <v>6</v>
      </c>
      <c r="S774" s="33" t="str">
        <f t="shared" si="204"/>
        <v>115_6</v>
      </c>
      <c r="T774" s="35" t="str">
        <f t="shared" si="205"/>
        <v>115AM</v>
      </c>
      <c r="U774" s="35" t="str">
        <f t="shared" si="206"/>
        <v>115AMNS</v>
      </c>
      <c r="V774" s="301">
        <f t="shared" si="207"/>
        <v>21</v>
      </c>
      <c r="W774" s="293" t="str">
        <f t="shared" si="208"/>
        <v/>
      </c>
      <c r="X774" s="293" t="str">
        <f t="shared" si="209"/>
        <v/>
      </c>
      <c r="Y774" s="293" t="str">
        <f t="shared" si="210"/>
        <v/>
      </c>
      <c r="Z774" s="293" t="str">
        <f t="shared" si="211"/>
        <v/>
      </c>
      <c r="AA774" s="293">
        <f t="shared" si="198"/>
        <v>0</v>
      </c>
      <c r="AB774" s="293">
        <f t="shared" si="199"/>
        <v>0</v>
      </c>
      <c r="AC774" s="293">
        <f t="shared" si="200"/>
        <v>5</v>
      </c>
      <c r="AD774" s="293">
        <f t="shared" si="212"/>
        <v>1</v>
      </c>
      <c r="AE774" s="293">
        <f>IF(ISBLANK(T774),AE773,IF(COUNTIF(T$2:T774,T774)&gt;1,AE773,1+MAX(AE773,0)))</f>
        <v>21</v>
      </c>
      <c r="AI774" s="42" t="str">
        <f t="shared" si="213"/>
        <v/>
      </c>
      <c r="AJ774">
        <f>SUM(AG$2:AG774)</f>
        <v>4</v>
      </c>
      <c r="AK774">
        <f>COUNTA(AF$2:AF774)</f>
        <v>12</v>
      </c>
    </row>
    <row r="775" spans="1:37"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01"/>
        <v>12</v>
      </c>
      <c r="Q775" s="33" t="str">
        <f t="shared" si="202"/>
        <v/>
      </c>
      <c r="R775" s="33">
        <f t="shared" si="203"/>
        <v>6</v>
      </c>
      <c r="S775" s="33" t="str">
        <f t="shared" si="204"/>
        <v>115_6</v>
      </c>
      <c r="T775" s="35" t="str">
        <f t="shared" si="205"/>
        <v>115AM</v>
      </c>
      <c r="U775" s="35" t="str">
        <f t="shared" si="206"/>
        <v>115AMNS</v>
      </c>
      <c r="V775" s="301">
        <f t="shared" si="207"/>
        <v>22</v>
      </c>
      <c r="W775" s="293" t="str">
        <f t="shared" si="208"/>
        <v/>
      </c>
      <c r="X775" s="293" t="str">
        <f t="shared" si="209"/>
        <v/>
      </c>
      <c r="Y775" s="293" t="str">
        <f t="shared" si="210"/>
        <v/>
      </c>
      <c r="Z775" s="293" t="str">
        <f t="shared" si="211"/>
        <v/>
      </c>
      <c r="AA775" s="293">
        <f t="shared" si="198"/>
        <v>0</v>
      </c>
      <c r="AB775" s="293">
        <f t="shared" si="199"/>
        <v>0</v>
      </c>
      <c r="AC775" s="293">
        <f t="shared" si="200"/>
        <v>3</v>
      </c>
      <c r="AD775" s="293">
        <f t="shared" si="212"/>
        <v>1</v>
      </c>
      <c r="AE775" s="293">
        <f>IF(ISBLANK(T775),AE774,IF(COUNTIF(T$2:T775,T775)&gt;1,AE774,1+MAX(AE774,0)))</f>
        <v>21</v>
      </c>
      <c r="AI775" s="42" t="str">
        <f t="shared" si="213"/>
        <v/>
      </c>
      <c r="AJ775">
        <f>SUM(AG$2:AG775)</f>
        <v>4</v>
      </c>
      <c r="AK775">
        <f>COUNTA(AF$2:AF775)</f>
        <v>12</v>
      </c>
    </row>
    <row r="776" spans="1:37"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01"/>
        <v>12</v>
      </c>
      <c r="Q776" s="33" t="str">
        <f t="shared" si="202"/>
        <v/>
      </c>
      <c r="R776" s="33">
        <f t="shared" si="203"/>
        <v>6</v>
      </c>
      <c r="S776" s="33" t="str">
        <f t="shared" si="204"/>
        <v>115_6</v>
      </c>
      <c r="T776" s="35" t="str">
        <f t="shared" si="205"/>
        <v>115AM</v>
      </c>
      <c r="U776" s="35" t="str">
        <f t="shared" si="206"/>
        <v>115AMEW</v>
      </c>
      <c r="V776" s="301">
        <f t="shared" si="207"/>
        <v>23</v>
      </c>
      <c r="W776" s="293" t="str">
        <f t="shared" si="208"/>
        <v/>
      </c>
      <c r="X776" s="293" t="str">
        <f t="shared" si="209"/>
        <v/>
      </c>
      <c r="Y776" s="293" t="str">
        <f t="shared" si="210"/>
        <v/>
      </c>
      <c r="Z776" s="293" t="str">
        <f t="shared" si="211"/>
        <v/>
      </c>
      <c r="AA776" s="293">
        <f t="shared" si="198"/>
        <v>0</v>
      </c>
      <c r="AB776" s="293">
        <f t="shared" si="199"/>
        <v>0</v>
      </c>
      <c r="AC776" s="293">
        <f t="shared" si="200"/>
        <v>3</v>
      </c>
      <c r="AD776" s="293">
        <f t="shared" si="212"/>
        <v>1</v>
      </c>
      <c r="AE776" s="293">
        <f>IF(ISBLANK(T776),AE775,IF(COUNTIF(T$2:T776,T776)&gt;1,AE775,1+MAX(AE775,0)))</f>
        <v>21</v>
      </c>
      <c r="AI776" s="42" t="str">
        <f t="shared" si="213"/>
        <v/>
      </c>
      <c r="AJ776">
        <f>SUM(AG$2:AG776)</f>
        <v>4</v>
      </c>
      <c r="AK776">
        <f>COUNTA(AF$2:AF776)</f>
        <v>12</v>
      </c>
    </row>
    <row r="777" spans="1:37"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01"/>
        <v>12</v>
      </c>
      <c r="Q777" s="33" t="str">
        <f t="shared" si="202"/>
        <v/>
      </c>
      <c r="R777" s="33">
        <f t="shared" si="203"/>
        <v>6</v>
      </c>
      <c r="S777" s="33" t="str">
        <f t="shared" si="204"/>
        <v>115_6</v>
      </c>
      <c r="T777" s="35" t="str">
        <f t="shared" si="205"/>
        <v>115AM</v>
      </c>
      <c r="U777" s="35" t="str">
        <f t="shared" si="206"/>
        <v>115AMEW</v>
      </c>
      <c r="V777" s="301">
        <f t="shared" si="207"/>
        <v>24</v>
      </c>
      <c r="W777" s="293" t="str">
        <f t="shared" si="208"/>
        <v/>
      </c>
      <c r="X777" s="293" t="str">
        <f t="shared" si="209"/>
        <v/>
      </c>
      <c r="Y777" s="293" t="str">
        <f t="shared" si="210"/>
        <v/>
      </c>
      <c r="Z777" s="293" t="str">
        <f t="shared" si="211"/>
        <v/>
      </c>
      <c r="AA777" s="293">
        <f t="shared" si="198"/>
        <v>0</v>
      </c>
      <c r="AB777" s="293">
        <f t="shared" si="199"/>
        <v>0</v>
      </c>
      <c r="AC777" s="293">
        <f t="shared" si="200"/>
        <v>3</v>
      </c>
      <c r="AD777" s="293">
        <f t="shared" si="212"/>
        <v>1</v>
      </c>
      <c r="AE777" s="293">
        <f>IF(ISBLANK(T777),AE776,IF(COUNTIF(T$2:T777,T777)&gt;1,AE776,1+MAX(AE776,0)))</f>
        <v>21</v>
      </c>
      <c r="AI777" s="42" t="str">
        <f t="shared" si="213"/>
        <v/>
      </c>
      <c r="AJ777">
        <f>SUM(AG$2:AG777)</f>
        <v>4</v>
      </c>
      <c r="AK777">
        <f>COUNTA(AF$2:AF777)</f>
        <v>12</v>
      </c>
    </row>
    <row r="778" spans="1:37"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01"/>
        <v>12</v>
      </c>
      <c r="Q778" s="33" t="str">
        <f t="shared" si="202"/>
        <v/>
      </c>
      <c r="R778" s="33">
        <f t="shared" si="203"/>
        <v>7</v>
      </c>
      <c r="S778" s="33" t="str">
        <f t="shared" si="204"/>
        <v>115_7</v>
      </c>
      <c r="T778" s="35" t="str">
        <f t="shared" si="205"/>
        <v>115AM</v>
      </c>
      <c r="U778" s="35" t="str">
        <f t="shared" si="206"/>
        <v>115AMNS</v>
      </c>
      <c r="V778" s="301">
        <f t="shared" si="207"/>
        <v>25</v>
      </c>
      <c r="W778" s="293" t="str">
        <f t="shared" si="208"/>
        <v/>
      </c>
      <c r="X778" s="293" t="str">
        <f t="shared" si="209"/>
        <v/>
      </c>
      <c r="Y778" s="293" t="str">
        <f t="shared" si="210"/>
        <v/>
      </c>
      <c r="Z778" s="293" t="str">
        <f t="shared" si="211"/>
        <v/>
      </c>
      <c r="AA778" s="293">
        <f t="shared" si="198"/>
        <v>0</v>
      </c>
      <c r="AB778" s="293">
        <f t="shared" si="199"/>
        <v>0</v>
      </c>
      <c r="AC778" s="293">
        <f t="shared" si="200"/>
        <v>5</v>
      </c>
      <c r="AD778" s="293">
        <f t="shared" si="212"/>
        <v>1</v>
      </c>
      <c r="AE778" s="293">
        <f>IF(ISBLANK(T778),AE777,IF(COUNTIF(T$2:T778,T778)&gt;1,AE777,1+MAX(AE777,0)))</f>
        <v>21</v>
      </c>
      <c r="AI778" s="42" t="str">
        <f t="shared" si="213"/>
        <v/>
      </c>
      <c r="AJ778">
        <f>SUM(AG$2:AG778)</f>
        <v>4</v>
      </c>
      <c r="AK778">
        <f>COUNTA(AF$2:AF778)</f>
        <v>12</v>
      </c>
    </row>
    <row r="779" spans="1:37"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01"/>
        <v>12</v>
      </c>
      <c r="Q779" s="33" t="str">
        <f t="shared" si="202"/>
        <v/>
      </c>
      <c r="R779" s="33">
        <f t="shared" si="203"/>
        <v>7</v>
      </c>
      <c r="S779" s="33" t="str">
        <f t="shared" si="204"/>
        <v>115_7</v>
      </c>
      <c r="T779" s="35" t="str">
        <f t="shared" si="205"/>
        <v>115AM</v>
      </c>
      <c r="U779" s="35" t="str">
        <f t="shared" si="206"/>
        <v>115AMNS</v>
      </c>
      <c r="V779" s="301">
        <f t="shared" si="207"/>
        <v>26</v>
      </c>
      <c r="W779" s="293" t="str">
        <f t="shared" si="208"/>
        <v/>
      </c>
      <c r="X779" s="293" t="str">
        <f t="shared" si="209"/>
        <v/>
      </c>
      <c r="Y779" s="293" t="str">
        <f t="shared" si="210"/>
        <v/>
      </c>
      <c r="Z779" s="293" t="str">
        <f t="shared" si="211"/>
        <v/>
      </c>
      <c r="AA779" s="293">
        <f t="shared" si="198"/>
        <v>0</v>
      </c>
      <c r="AB779" s="293">
        <f t="shared" si="199"/>
        <v>0</v>
      </c>
      <c r="AC779" s="293">
        <f t="shared" si="200"/>
        <v>3</v>
      </c>
      <c r="AD779" s="293">
        <f t="shared" si="212"/>
        <v>1</v>
      </c>
      <c r="AE779" s="293">
        <f>IF(ISBLANK(T779),AE778,IF(COUNTIF(T$2:T779,T779)&gt;1,AE778,1+MAX(AE778,0)))</f>
        <v>21</v>
      </c>
      <c r="AI779" s="42" t="str">
        <f t="shared" si="213"/>
        <v/>
      </c>
      <c r="AJ779">
        <f>SUM(AG$2:AG779)</f>
        <v>4</v>
      </c>
      <c r="AK779">
        <f>COUNTA(AF$2:AF779)</f>
        <v>12</v>
      </c>
    </row>
    <row r="780" spans="1:37"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01"/>
        <v>12</v>
      </c>
      <c r="Q780" s="33" t="str">
        <f t="shared" si="202"/>
        <v/>
      </c>
      <c r="R780" s="33">
        <f t="shared" si="203"/>
        <v>7</v>
      </c>
      <c r="S780" s="33" t="str">
        <f t="shared" si="204"/>
        <v>115_7</v>
      </c>
      <c r="T780" s="35" t="str">
        <f t="shared" si="205"/>
        <v>115AM</v>
      </c>
      <c r="U780" s="35" t="str">
        <f t="shared" si="206"/>
        <v>115AMEW</v>
      </c>
      <c r="V780" s="301">
        <f t="shared" si="207"/>
        <v>27</v>
      </c>
      <c r="W780" s="293" t="str">
        <f t="shared" si="208"/>
        <v/>
      </c>
      <c r="X780" s="293" t="str">
        <f t="shared" si="209"/>
        <v/>
      </c>
      <c r="Y780" s="293" t="str">
        <f t="shared" si="210"/>
        <v/>
      </c>
      <c r="Z780" s="293" t="str">
        <f t="shared" si="211"/>
        <v/>
      </c>
      <c r="AA780" s="293">
        <f t="shared" si="198"/>
        <v>0</v>
      </c>
      <c r="AB780" s="293">
        <f t="shared" si="199"/>
        <v>0</v>
      </c>
      <c r="AC780" s="293">
        <f t="shared" si="200"/>
        <v>3</v>
      </c>
      <c r="AD780" s="293">
        <f t="shared" si="212"/>
        <v>1</v>
      </c>
      <c r="AE780" s="293">
        <f>IF(ISBLANK(T780),AE779,IF(COUNTIF(T$2:T780,T780)&gt;1,AE779,1+MAX(AE779,0)))</f>
        <v>21</v>
      </c>
      <c r="AI780" s="42" t="str">
        <f t="shared" si="213"/>
        <v/>
      </c>
      <c r="AJ780">
        <f>SUM(AG$2:AG780)</f>
        <v>4</v>
      </c>
      <c r="AK780">
        <f>COUNTA(AF$2:AF780)</f>
        <v>12</v>
      </c>
    </row>
    <row r="781" spans="1:37"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01"/>
        <v>12</v>
      </c>
      <c r="Q781" s="33" t="str">
        <f t="shared" si="202"/>
        <v/>
      </c>
      <c r="R781" s="33">
        <f t="shared" si="203"/>
        <v>7</v>
      </c>
      <c r="S781" s="33" t="str">
        <f t="shared" si="204"/>
        <v>115_7</v>
      </c>
      <c r="T781" s="35" t="str">
        <f t="shared" si="205"/>
        <v>115AM</v>
      </c>
      <c r="U781" s="35" t="str">
        <f t="shared" si="206"/>
        <v>115AMEW</v>
      </c>
      <c r="V781" s="301">
        <f t="shared" si="207"/>
        <v>28</v>
      </c>
      <c r="W781" s="293" t="str">
        <f t="shared" si="208"/>
        <v/>
      </c>
      <c r="X781" s="293" t="str">
        <f t="shared" si="209"/>
        <v/>
      </c>
      <c r="Y781" s="293" t="str">
        <f t="shared" si="210"/>
        <v/>
      </c>
      <c r="Z781" s="293" t="str">
        <f t="shared" si="211"/>
        <v/>
      </c>
      <c r="AA781" s="293">
        <f t="shared" si="198"/>
        <v>0</v>
      </c>
      <c r="AB781" s="293">
        <f t="shared" si="199"/>
        <v>0</v>
      </c>
      <c r="AC781" s="293">
        <f t="shared" si="200"/>
        <v>3</v>
      </c>
      <c r="AD781" s="293">
        <f t="shared" si="212"/>
        <v>1</v>
      </c>
      <c r="AE781" s="293">
        <f>IF(ISBLANK(T781),AE780,IF(COUNTIF(T$2:T781,T781)&gt;1,AE780,1+MAX(AE780,0)))</f>
        <v>21</v>
      </c>
      <c r="AI781" s="42" t="str">
        <f t="shared" si="213"/>
        <v/>
      </c>
      <c r="AJ781">
        <f>SUM(AG$2:AG781)</f>
        <v>4</v>
      </c>
      <c r="AK781">
        <f>COUNTA(AF$2:AF781)</f>
        <v>12</v>
      </c>
    </row>
    <row r="782" spans="1:37"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01"/>
        <v>12</v>
      </c>
      <c r="Q782" s="33" t="str">
        <f t="shared" si="202"/>
        <v/>
      </c>
      <c r="R782" s="33">
        <f t="shared" si="203"/>
        <v>8</v>
      </c>
      <c r="S782" s="33" t="str">
        <f t="shared" si="204"/>
        <v>115_8</v>
      </c>
      <c r="T782" s="35" t="str">
        <f t="shared" si="205"/>
        <v>115AM</v>
      </c>
      <c r="U782" s="35" t="str">
        <f t="shared" si="206"/>
        <v>115AMNS</v>
      </c>
      <c r="V782" s="301">
        <f t="shared" si="207"/>
        <v>29</v>
      </c>
      <c r="W782" s="293" t="str">
        <f t="shared" si="208"/>
        <v/>
      </c>
      <c r="X782" s="293" t="str">
        <f t="shared" si="209"/>
        <v/>
      </c>
      <c r="Y782" s="293" t="str">
        <f t="shared" si="210"/>
        <v/>
      </c>
      <c r="Z782" s="293" t="str">
        <f t="shared" si="211"/>
        <v/>
      </c>
      <c r="AA782" s="293">
        <f t="shared" si="198"/>
        <v>0</v>
      </c>
      <c r="AB782" s="293">
        <f t="shared" si="199"/>
        <v>0</v>
      </c>
      <c r="AC782" s="293">
        <f t="shared" si="200"/>
        <v>5</v>
      </c>
      <c r="AD782" s="293">
        <f t="shared" si="212"/>
        <v>1</v>
      </c>
      <c r="AE782" s="293">
        <f>IF(ISBLANK(T782),AE781,IF(COUNTIF(T$2:T782,T782)&gt;1,AE781,1+MAX(AE781,0)))</f>
        <v>21</v>
      </c>
      <c r="AI782" s="42" t="str">
        <f t="shared" si="213"/>
        <v/>
      </c>
      <c r="AJ782">
        <f>SUM(AG$2:AG782)</f>
        <v>4</v>
      </c>
      <c r="AK782">
        <f>COUNTA(AF$2:AF782)</f>
        <v>12</v>
      </c>
    </row>
    <row r="783" spans="1:37"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01"/>
        <v>12</v>
      </c>
      <c r="Q783" s="33" t="str">
        <f t="shared" si="202"/>
        <v/>
      </c>
      <c r="R783" s="33">
        <f t="shared" si="203"/>
        <v>8</v>
      </c>
      <c r="S783" s="33" t="str">
        <f t="shared" si="204"/>
        <v>115_8</v>
      </c>
      <c r="T783" s="35" t="str">
        <f t="shared" si="205"/>
        <v>115AM</v>
      </c>
      <c r="U783" s="35" t="str">
        <f t="shared" si="206"/>
        <v>115AMNS</v>
      </c>
      <c r="V783" s="301">
        <f t="shared" si="207"/>
        <v>30</v>
      </c>
      <c r="W783" s="293" t="str">
        <f t="shared" si="208"/>
        <v/>
      </c>
      <c r="X783" s="293" t="str">
        <f t="shared" si="209"/>
        <v/>
      </c>
      <c r="Y783" s="293" t="str">
        <f t="shared" si="210"/>
        <v/>
      </c>
      <c r="Z783" s="293" t="str">
        <f t="shared" si="211"/>
        <v/>
      </c>
      <c r="AA783" s="293">
        <f t="shared" si="198"/>
        <v>0</v>
      </c>
      <c r="AB783" s="293">
        <f t="shared" si="199"/>
        <v>0</v>
      </c>
      <c r="AC783" s="293">
        <f t="shared" si="200"/>
        <v>3</v>
      </c>
      <c r="AD783" s="293">
        <f t="shared" si="212"/>
        <v>1</v>
      </c>
      <c r="AE783" s="293">
        <f>IF(ISBLANK(T783),AE782,IF(COUNTIF(T$2:T783,T783)&gt;1,AE782,1+MAX(AE782,0)))</f>
        <v>21</v>
      </c>
      <c r="AI783" s="42" t="str">
        <f t="shared" si="213"/>
        <v/>
      </c>
      <c r="AJ783">
        <f>SUM(AG$2:AG783)</f>
        <v>4</v>
      </c>
      <c r="AK783">
        <f>COUNTA(AF$2:AF783)</f>
        <v>12</v>
      </c>
    </row>
    <row r="784" spans="1:37"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01"/>
        <v>12</v>
      </c>
      <c r="Q784" s="33" t="str">
        <f t="shared" si="202"/>
        <v/>
      </c>
      <c r="R784" s="33">
        <f t="shared" si="203"/>
        <v>8</v>
      </c>
      <c r="S784" s="33" t="str">
        <f t="shared" si="204"/>
        <v>115_8</v>
      </c>
      <c r="T784" s="35" t="str">
        <f t="shared" si="205"/>
        <v>115AM</v>
      </c>
      <c r="U784" s="35" t="str">
        <f t="shared" si="206"/>
        <v>115AMEW</v>
      </c>
      <c r="V784" s="301">
        <f t="shared" si="207"/>
        <v>31</v>
      </c>
      <c r="W784" s="293" t="str">
        <f t="shared" si="208"/>
        <v/>
      </c>
      <c r="X784" s="293" t="str">
        <f t="shared" si="209"/>
        <v/>
      </c>
      <c r="Y784" s="293" t="str">
        <f t="shared" si="210"/>
        <v/>
      </c>
      <c r="Z784" s="293" t="str">
        <f t="shared" si="211"/>
        <v/>
      </c>
      <c r="AA784" s="293">
        <f t="shared" si="198"/>
        <v>0</v>
      </c>
      <c r="AB784" s="293">
        <f t="shared" si="199"/>
        <v>0</v>
      </c>
      <c r="AC784" s="293">
        <f t="shared" si="200"/>
        <v>3</v>
      </c>
      <c r="AD784" s="293">
        <f t="shared" si="212"/>
        <v>1</v>
      </c>
      <c r="AE784" s="293">
        <f>IF(ISBLANK(T784),AE783,IF(COUNTIF(T$2:T784,T784)&gt;1,AE783,1+MAX(AE783,0)))</f>
        <v>21</v>
      </c>
      <c r="AI784" s="42" t="str">
        <f t="shared" si="213"/>
        <v/>
      </c>
      <c r="AJ784">
        <f>SUM(AG$2:AG784)</f>
        <v>4</v>
      </c>
      <c r="AK784">
        <f>COUNTA(AF$2:AF784)</f>
        <v>12</v>
      </c>
    </row>
    <row r="785" spans="1:37"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01"/>
        <v>12</v>
      </c>
      <c r="Q785" s="33" t="str">
        <f t="shared" si="202"/>
        <v/>
      </c>
      <c r="R785" s="33">
        <f t="shared" si="203"/>
        <v>8</v>
      </c>
      <c r="S785" s="33" t="str">
        <f t="shared" si="204"/>
        <v>115_8</v>
      </c>
      <c r="T785" s="35" t="str">
        <f t="shared" si="205"/>
        <v>115AM</v>
      </c>
      <c r="U785" s="35" t="str">
        <f t="shared" si="206"/>
        <v>115AMEW</v>
      </c>
      <c r="V785" s="301">
        <f t="shared" si="207"/>
        <v>32</v>
      </c>
      <c r="W785" s="293" t="str">
        <f t="shared" si="208"/>
        <v/>
      </c>
      <c r="X785" s="293" t="str">
        <f t="shared" si="209"/>
        <v/>
      </c>
      <c r="Y785" s="293" t="str">
        <f t="shared" si="210"/>
        <v/>
      </c>
      <c r="Z785" s="293" t="str">
        <f t="shared" si="211"/>
        <v/>
      </c>
      <c r="AA785" s="293">
        <f t="shared" si="198"/>
        <v>0</v>
      </c>
      <c r="AB785" s="293">
        <f t="shared" si="199"/>
        <v>0</v>
      </c>
      <c r="AC785" s="293">
        <f t="shared" si="200"/>
        <v>3</v>
      </c>
      <c r="AD785" s="293">
        <f t="shared" si="212"/>
        <v>1</v>
      </c>
      <c r="AE785" s="293">
        <f>IF(ISBLANK(T785),AE784,IF(COUNTIF(T$2:T785,T785)&gt;1,AE784,1+MAX(AE784,0)))</f>
        <v>21</v>
      </c>
      <c r="AI785" s="42" t="str">
        <f t="shared" si="213"/>
        <v/>
      </c>
      <c r="AJ785">
        <f>SUM(AG$2:AG785)</f>
        <v>4</v>
      </c>
      <c r="AK785">
        <f>COUNTA(AF$2:AF785)</f>
        <v>12</v>
      </c>
    </row>
    <row r="786" spans="1:37"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01"/>
        <v>12</v>
      </c>
      <c r="Q786" s="33" t="str">
        <f t="shared" si="202"/>
        <v/>
      </c>
      <c r="R786" s="33">
        <f t="shared" si="203"/>
        <v>5</v>
      </c>
      <c r="S786" s="33" t="str">
        <f t="shared" si="204"/>
        <v>115_5</v>
      </c>
      <c r="T786" s="35" t="str">
        <f t="shared" si="205"/>
        <v>115AM</v>
      </c>
      <c r="U786" s="35" t="str">
        <f t="shared" si="206"/>
        <v>115AMNS</v>
      </c>
      <c r="V786" s="301">
        <f t="shared" si="207"/>
        <v>17</v>
      </c>
      <c r="W786" s="293" t="str">
        <f t="shared" si="208"/>
        <v/>
      </c>
      <c r="X786" s="293" t="str">
        <f t="shared" si="209"/>
        <v/>
      </c>
      <c r="Y786" s="293" t="str">
        <f t="shared" si="210"/>
        <v/>
      </c>
      <c r="Z786" s="293" t="str">
        <f t="shared" si="211"/>
        <v/>
      </c>
      <c r="AA786" s="293">
        <f t="shared" si="198"/>
        <v>0</v>
      </c>
      <c r="AB786" s="293">
        <f t="shared" si="199"/>
        <v>0</v>
      </c>
      <c r="AC786" s="293">
        <f t="shared" si="200"/>
        <v>5</v>
      </c>
      <c r="AD786" s="293">
        <f t="shared" si="212"/>
        <v>1</v>
      </c>
      <c r="AE786" s="293">
        <f>IF(ISBLANK(T786),AE785,IF(COUNTIF(T$2:T786,T786)&gt;1,AE785,1+MAX(AE785,0)))</f>
        <v>21</v>
      </c>
      <c r="AI786" s="42" t="str">
        <f t="shared" si="213"/>
        <v/>
      </c>
      <c r="AJ786">
        <f>SUM(AG$2:AG786)</f>
        <v>4</v>
      </c>
      <c r="AK786">
        <f>COUNTA(AF$2:AF786)</f>
        <v>12</v>
      </c>
    </row>
    <row r="787" spans="1:37"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01"/>
        <v>12</v>
      </c>
      <c r="Q787" s="33" t="str">
        <f t="shared" si="202"/>
        <v/>
      </c>
      <c r="R787" s="33">
        <f t="shared" si="203"/>
        <v>5</v>
      </c>
      <c r="S787" s="33" t="str">
        <f t="shared" si="204"/>
        <v>115_5</v>
      </c>
      <c r="T787" s="35" t="str">
        <f t="shared" si="205"/>
        <v>115AM</v>
      </c>
      <c r="U787" s="35" t="str">
        <f t="shared" si="206"/>
        <v>115AMNS</v>
      </c>
      <c r="V787" s="301">
        <f t="shared" si="207"/>
        <v>18</v>
      </c>
      <c r="W787" s="293" t="str">
        <f t="shared" si="208"/>
        <v/>
      </c>
      <c r="X787" s="293" t="str">
        <f t="shared" si="209"/>
        <v/>
      </c>
      <c r="Y787" s="293" t="str">
        <f t="shared" si="210"/>
        <v/>
      </c>
      <c r="Z787" s="293" t="str">
        <f t="shared" si="211"/>
        <v/>
      </c>
      <c r="AA787" s="293">
        <f t="shared" si="198"/>
        <v>0</v>
      </c>
      <c r="AB787" s="293">
        <f t="shared" si="199"/>
        <v>0</v>
      </c>
      <c r="AC787" s="293">
        <f t="shared" si="200"/>
        <v>3</v>
      </c>
      <c r="AD787" s="293">
        <f t="shared" si="212"/>
        <v>1</v>
      </c>
      <c r="AE787" s="293">
        <f>IF(ISBLANK(T787),AE786,IF(COUNTIF(T$2:T787,T787)&gt;1,AE786,1+MAX(AE786,0)))</f>
        <v>21</v>
      </c>
      <c r="AI787" s="42" t="str">
        <f t="shared" si="213"/>
        <v/>
      </c>
      <c r="AJ787">
        <f>SUM(AG$2:AG787)</f>
        <v>4</v>
      </c>
      <c r="AK787">
        <f>COUNTA(AF$2:AF787)</f>
        <v>12</v>
      </c>
    </row>
    <row r="788" spans="1:37"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01"/>
        <v>12</v>
      </c>
      <c r="Q788" s="33" t="str">
        <f t="shared" si="202"/>
        <v/>
      </c>
      <c r="R788" s="33">
        <f t="shared" si="203"/>
        <v>5</v>
      </c>
      <c r="S788" s="33" t="str">
        <f t="shared" si="204"/>
        <v>115_5</v>
      </c>
      <c r="T788" s="35" t="str">
        <f t="shared" si="205"/>
        <v>115AM</v>
      </c>
      <c r="U788" s="35" t="str">
        <f t="shared" si="206"/>
        <v>115AMEW</v>
      </c>
      <c r="V788" s="301">
        <f t="shared" si="207"/>
        <v>19</v>
      </c>
      <c r="W788" s="293" t="str">
        <f t="shared" si="208"/>
        <v/>
      </c>
      <c r="X788" s="293" t="str">
        <f t="shared" si="209"/>
        <v/>
      </c>
      <c r="Y788" s="293" t="str">
        <f t="shared" si="210"/>
        <v/>
      </c>
      <c r="Z788" s="293" t="str">
        <f t="shared" si="211"/>
        <v/>
      </c>
      <c r="AA788" s="293">
        <f t="shared" si="198"/>
        <v>0</v>
      </c>
      <c r="AB788" s="293">
        <f t="shared" si="199"/>
        <v>0</v>
      </c>
      <c r="AC788" s="293">
        <f t="shared" si="200"/>
        <v>3</v>
      </c>
      <c r="AD788" s="293">
        <f t="shared" si="212"/>
        <v>1</v>
      </c>
      <c r="AE788" s="293">
        <f>IF(ISBLANK(T788),AE787,IF(COUNTIF(T$2:T788,T788)&gt;1,AE787,1+MAX(AE787,0)))</f>
        <v>21</v>
      </c>
      <c r="AI788" s="42" t="str">
        <f t="shared" si="213"/>
        <v/>
      </c>
      <c r="AJ788">
        <f>SUM(AG$2:AG788)</f>
        <v>4</v>
      </c>
      <c r="AK788">
        <f>COUNTA(AF$2:AF788)</f>
        <v>12</v>
      </c>
    </row>
    <row r="789" spans="1:37"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01"/>
        <v>12</v>
      </c>
      <c r="Q789" s="33" t="str">
        <f t="shared" si="202"/>
        <v/>
      </c>
      <c r="R789" s="33">
        <f t="shared" si="203"/>
        <v>5</v>
      </c>
      <c r="S789" s="33" t="str">
        <f t="shared" si="204"/>
        <v>115_5</v>
      </c>
      <c r="T789" s="35" t="str">
        <f t="shared" si="205"/>
        <v>115AM</v>
      </c>
      <c r="U789" s="35" t="str">
        <f t="shared" si="206"/>
        <v>115AMEW</v>
      </c>
      <c r="V789" s="301">
        <f t="shared" si="207"/>
        <v>20</v>
      </c>
      <c r="W789" s="293" t="str">
        <f t="shared" si="208"/>
        <v/>
      </c>
      <c r="X789" s="293" t="str">
        <f t="shared" si="209"/>
        <v/>
      </c>
      <c r="Y789" s="293" t="str">
        <f t="shared" si="210"/>
        <v/>
      </c>
      <c r="Z789" s="293" t="str">
        <f t="shared" si="211"/>
        <v/>
      </c>
      <c r="AA789" s="293">
        <f t="shared" si="198"/>
        <v>0</v>
      </c>
      <c r="AB789" s="293">
        <f t="shared" si="199"/>
        <v>0</v>
      </c>
      <c r="AC789" s="293">
        <f t="shared" si="200"/>
        <v>3</v>
      </c>
      <c r="AD789" s="293">
        <f t="shared" si="212"/>
        <v>1</v>
      </c>
      <c r="AE789" s="293">
        <f>IF(ISBLANK(T789),AE788,IF(COUNTIF(T$2:T789,T789)&gt;1,AE788,1+MAX(AE788,0)))</f>
        <v>21</v>
      </c>
      <c r="AI789" s="42" t="str">
        <f t="shared" si="213"/>
        <v/>
      </c>
      <c r="AJ789">
        <f>SUM(AG$2:AG789)</f>
        <v>4</v>
      </c>
      <c r="AK789">
        <f>COUNTA(AF$2:AF789)</f>
        <v>12</v>
      </c>
    </row>
    <row r="790" spans="1:37"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01"/>
        <v>12</v>
      </c>
      <c r="Q790" s="33" t="str">
        <f t="shared" si="202"/>
        <v/>
      </c>
      <c r="R790" s="33">
        <f t="shared" si="203"/>
        <v>6</v>
      </c>
      <c r="S790" s="33" t="str">
        <f t="shared" si="204"/>
        <v>115_6</v>
      </c>
      <c r="T790" s="35" t="str">
        <f t="shared" si="205"/>
        <v>115AM</v>
      </c>
      <c r="U790" s="35" t="str">
        <f t="shared" si="206"/>
        <v>115AMNS</v>
      </c>
      <c r="V790" s="301">
        <f t="shared" si="207"/>
        <v>21</v>
      </c>
      <c r="W790" s="293" t="str">
        <f t="shared" si="208"/>
        <v/>
      </c>
      <c r="X790" s="293" t="str">
        <f t="shared" si="209"/>
        <v/>
      </c>
      <c r="Y790" s="293" t="str">
        <f t="shared" si="210"/>
        <v/>
      </c>
      <c r="Z790" s="293" t="str">
        <f t="shared" si="211"/>
        <v/>
      </c>
      <c r="AA790" s="293">
        <f t="shared" si="198"/>
        <v>0</v>
      </c>
      <c r="AB790" s="293">
        <f t="shared" si="199"/>
        <v>0</v>
      </c>
      <c r="AC790" s="293">
        <f t="shared" si="200"/>
        <v>5</v>
      </c>
      <c r="AD790" s="293">
        <f t="shared" si="212"/>
        <v>1</v>
      </c>
      <c r="AE790" s="293">
        <f>IF(ISBLANK(T790),AE789,IF(COUNTIF(T$2:T790,T790)&gt;1,AE789,1+MAX(AE789,0)))</f>
        <v>21</v>
      </c>
      <c r="AI790" s="42" t="str">
        <f t="shared" si="213"/>
        <v/>
      </c>
      <c r="AJ790">
        <f>SUM(AG$2:AG790)</f>
        <v>4</v>
      </c>
      <c r="AK790">
        <f>COUNTA(AF$2:AF790)</f>
        <v>12</v>
      </c>
    </row>
    <row r="791" spans="1:37"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01"/>
        <v>12</v>
      </c>
      <c r="Q791" s="33" t="str">
        <f t="shared" si="202"/>
        <v/>
      </c>
      <c r="R791" s="33">
        <f t="shared" si="203"/>
        <v>6</v>
      </c>
      <c r="S791" s="33" t="str">
        <f t="shared" si="204"/>
        <v>115_6</v>
      </c>
      <c r="T791" s="35" t="str">
        <f t="shared" si="205"/>
        <v>115AM</v>
      </c>
      <c r="U791" s="35" t="str">
        <f t="shared" si="206"/>
        <v>115AMNS</v>
      </c>
      <c r="V791" s="301">
        <f t="shared" si="207"/>
        <v>22</v>
      </c>
      <c r="W791" s="293" t="str">
        <f t="shared" si="208"/>
        <v/>
      </c>
      <c r="X791" s="293" t="str">
        <f t="shared" si="209"/>
        <v/>
      </c>
      <c r="Y791" s="293" t="str">
        <f t="shared" si="210"/>
        <v/>
      </c>
      <c r="Z791" s="293" t="str">
        <f t="shared" si="211"/>
        <v/>
      </c>
      <c r="AA791" s="293">
        <f t="shared" si="198"/>
        <v>0</v>
      </c>
      <c r="AB791" s="293">
        <f t="shared" si="199"/>
        <v>0</v>
      </c>
      <c r="AC791" s="293">
        <f t="shared" si="200"/>
        <v>3</v>
      </c>
      <c r="AD791" s="293">
        <f t="shared" si="212"/>
        <v>1</v>
      </c>
      <c r="AE791" s="293">
        <f>IF(ISBLANK(T791),AE790,IF(COUNTIF(T$2:T791,T791)&gt;1,AE790,1+MAX(AE790,0)))</f>
        <v>21</v>
      </c>
      <c r="AI791" s="42" t="str">
        <f t="shared" si="213"/>
        <v/>
      </c>
      <c r="AJ791">
        <f>SUM(AG$2:AG791)</f>
        <v>4</v>
      </c>
      <c r="AK791">
        <f>COUNTA(AF$2:AF791)</f>
        <v>12</v>
      </c>
    </row>
    <row r="792" spans="1:37"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01"/>
        <v>12</v>
      </c>
      <c r="Q792" s="33" t="str">
        <f t="shared" si="202"/>
        <v/>
      </c>
      <c r="R792" s="33">
        <f t="shared" si="203"/>
        <v>6</v>
      </c>
      <c r="S792" s="33" t="str">
        <f t="shared" si="204"/>
        <v>115_6</v>
      </c>
      <c r="T792" s="35" t="str">
        <f t="shared" si="205"/>
        <v>115AM</v>
      </c>
      <c r="U792" s="35" t="str">
        <f t="shared" si="206"/>
        <v>115AMEW</v>
      </c>
      <c r="V792" s="301">
        <f t="shared" si="207"/>
        <v>23</v>
      </c>
      <c r="W792" s="293" t="str">
        <f t="shared" si="208"/>
        <v/>
      </c>
      <c r="X792" s="293" t="str">
        <f t="shared" si="209"/>
        <v/>
      </c>
      <c r="Y792" s="293" t="str">
        <f t="shared" si="210"/>
        <v/>
      </c>
      <c r="Z792" s="293" t="str">
        <f t="shared" si="211"/>
        <v/>
      </c>
      <c r="AA792" s="293">
        <f t="shared" si="198"/>
        <v>0</v>
      </c>
      <c r="AB792" s="293">
        <f t="shared" si="199"/>
        <v>0</v>
      </c>
      <c r="AC792" s="293">
        <f t="shared" si="200"/>
        <v>3</v>
      </c>
      <c r="AD792" s="293">
        <f t="shared" si="212"/>
        <v>1</v>
      </c>
      <c r="AE792" s="293">
        <f>IF(ISBLANK(T792),AE791,IF(COUNTIF(T$2:T792,T792)&gt;1,AE791,1+MAX(AE791,0)))</f>
        <v>21</v>
      </c>
      <c r="AI792" s="42" t="str">
        <f t="shared" si="213"/>
        <v/>
      </c>
      <c r="AJ792">
        <f>SUM(AG$2:AG792)</f>
        <v>4</v>
      </c>
      <c r="AK792">
        <f>COUNTA(AF$2:AF792)</f>
        <v>12</v>
      </c>
    </row>
    <row r="793" spans="1:37"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01"/>
        <v>12</v>
      </c>
      <c r="Q793" s="33" t="str">
        <f t="shared" si="202"/>
        <v/>
      </c>
      <c r="R793" s="33">
        <f t="shared" si="203"/>
        <v>6</v>
      </c>
      <c r="S793" s="33" t="str">
        <f t="shared" si="204"/>
        <v>115_6</v>
      </c>
      <c r="T793" s="35" t="str">
        <f t="shared" si="205"/>
        <v>115AM</v>
      </c>
      <c r="U793" s="35" t="str">
        <f t="shared" si="206"/>
        <v>115AMEW</v>
      </c>
      <c r="V793" s="301">
        <f t="shared" si="207"/>
        <v>24</v>
      </c>
      <c r="W793" s="293" t="str">
        <f t="shared" si="208"/>
        <v/>
      </c>
      <c r="X793" s="293" t="str">
        <f t="shared" si="209"/>
        <v/>
      </c>
      <c r="Y793" s="293" t="str">
        <f t="shared" si="210"/>
        <v/>
      </c>
      <c r="Z793" s="293" t="str">
        <f t="shared" si="211"/>
        <v/>
      </c>
      <c r="AA793" s="293">
        <f t="shared" si="198"/>
        <v>0</v>
      </c>
      <c r="AB793" s="293">
        <f t="shared" si="199"/>
        <v>0</v>
      </c>
      <c r="AC793" s="293">
        <f t="shared" si="200"/>
        <v>3</v>
      </c>
      <c r="AD793" s="293">
        <f t="shared" si="212"/>
        <v>1</v>
      </c>
      <c r="AE793" s="293">
        <f>IF(ISBLANK(T793),AE792,IF(COUNTIF(T$2:T793,T793)&gt;1,AE792,1+MAX(AE792,0)))</f>
        <v>21</v>
      </c>
      <c r="AI793" s="42" t="str">
        <f t="shared" si="213"/>
        <v/>
      </c>
      <c r="AJ793">
        <f>SUM(AG$2:AG793)</f>
        <v>4</v>
      </c>
      <c r="AK793">
        <f>COUNTA(AF$2:AF793)</f>
        <v>12</v>
      </c>
    </row>
    <row r="794" spans="1:37"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01"/>
        <v>12</v>
      </c>
      <c r="Q794" s="33" t="str">
        <f t="shared" si="202"/>
        <v/>
      </c>
      <c r="R794" s="33">
        <f t="shared" si="203"/>
        <v>7</v>
      </c>
      <c r="S794" s="33" t="str">
        <f t="shared" si="204"/>
        <v>115_7</v>
      </c>
      <c r="T794" s="35" t="str">
        <f t="shared" si="205"/>
        <v>115AM</v>
      </c>
      <c r="U794" s="35" t="str">
        <f t="shared" si="206"/>
        <v>115AMNS</v>
      </c>
      <c r="V794" s="301">
        <f t="shared" si="207"/>
        <v>25</v>
      </c>
      <c r="W794" s="293" t="str">
        <f t="shared" si="208"/>
        <v/>
      </c>
      <c r="X794" s="293" t="str">
        <f t="shared" si="209"/>
        <v/>
      </c>
      <c r="Y794" s="293" t="str">
        <f t="shared" si="210"/>
        <v/>
      </c>
      <c r="Z794" s="293" t="str">
        <f t="shared" si="211"/>
        <v/>
      </c>
      <c r="AA794" s="293">
        <f t="shared" si="198"/>
        <v>0</v>
      </c>
      <c r="AB794" s="293">
        <f t="shared" si="199"/>
        <v>0</v>
      </c>
      <c r="AC794" s="293">
        <f t="shared" si="200"/>
        <v>5</v>
      </c>
      <c r="AD794" s="293">
        <f t="shared" si="212"/>
        <v>1</v>
      </c>
      <c r="AE794" s="293">
        <f>IF(ISBLANK(T794),AE793,IF(COUNTIF(T$2:T794,T794)&gt;1,AE793,1+MAX(AE793,0)))</f>
        <v>21</v>
      </c>
      <c r="AI794" s="42" t="str">
        <f t="shared" si="213"/>
        <v/>
      </c>
      <c r="AJ794">
        <f>SUM(AG$2:AG794)</f>
        <v>4</v>
      </c>
      <c r="AK794">
        <f>COUNTA(AF$2:AF794)</f>
        <v>12</v>
      </c>
    </row>
    <row r="795" spans="1:37"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01"/>
        <v>12</v>
      </c>
      <c r="Q795" s="33" t="str">
        <f t="shared" si="202"/>
        <v/>
      </c>
      <c r="R795" s="33">
        <f t="shared" si="203"/>
        <v>7</v>
      </c>
      <c r="S795" s="33" t="str">
        <f t="shared" si="204"/>
        <v>115_7</v>
      </c>
      <c r="T795" s="35" t="str">
        <f t="shared" si="205"/>
        <v>115AM</v>
      </c>
      <c r="U795" s="35" t="str">
        <f t="shared" si="206"/>
        <v>115AMNS</v>
      </c>
      <c r="V795" s="301">
        <f t="shared" si="207"/>
        <v>26</v>
      </c>
      <c r="W795" s="293" t="str">
        <f t="shared" si="208"/>
        <v/>
      </c>
      <c r="X795" s="293" t="str">
        <f t="shared" si="209"/>
        <v/>
      </c>
      <c r="Y795" s="293" t="str">
        <f t="shared" si="210"/>
        <v/>
      </c>
      <c r="Z795" s="293" t="str">
        <f t="shared" si="211"/>
        <v/>
      </c>
      <c r="AA795" s="293">
        <f t="shared" si="198"/>
        <v>0</v>
      </c>
      <c r="AB795" s="293">
        <f t="shared" si="199"/>
        <v>0</v>
      </c>
      <c r="AC795" s="293">
        <f t="shared" si="200"/>
        <v>3</v>
      </c>
      <c r="AD795" s="293">
        <f t="shared" si="212"/>
        <v>1</v>
      </c>
      <c r="AE795" s="293">
        <f>IF(ISBLANK(T795),AE794,IF(COUNTIF(T$2:T795,T795)&gt;1,AE794,1+MAX(AE794,0)))</f>
        <v>21</v>
      </c>
      <c r="AI795" s="42" t="str">
        <f t="shared" si="213"/>
        <v/>
      </c>
      <c r="AJ795">
        <f>SUM(AG$2:AG795)</f>
        <v>4</v>
      </c>
      <c r="AK795">
        <f>COUNTA(AF$2:AF795)</f>
        <v>12</v>
      </c>
    </row>
    <row r="796" spans="1:37"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01"/>
        <v>12</v>
      </c>
      <c r="Q796" s="33" t="str">
        <f t="shared" si="202"/>
        <v/>
      </c>
      <c r="R796" s="33">
        <f t="shared" si="203"/>
        <v>7</v>
      </c>
      <c r="S796" s="33" t="str">
        <f t="shared" si="204"/>
        <v>115_7</v>
      </c>
      <c r="T796" s="35" t="str">
        <f t="shared" si="205"/>
        <v>115AM</v>
      </c>
      <c r="U796" s="35" t="str">
        <f t="shared" si="206"/>
        <v>115AMEW</v>
      </c>
      <c r="V796" s="301">
        <f t="shared" si="207"/>
        <v>27</v>
      </c>
      <c r="W796" s="293" t="str">
        <f t="shared" si="208"/>
        <v/>
      </c>
      <c r="X796" s="293" t="str">
        <f t="shared" si="209"/>
        <v/>
      </c>
      <c r="Y796" s="293" t="str">
        <f t="shared" si="210"/>
        <v/>
      </c>
      <c r="Z796" s="293" t="str">
        <f t="shared" si="211"/>
        <v/>
      </c>
      <c r="AA796" s="293">
        <f t="shared" si="198"/>
        <v>0</v>
      </c>
      <c r="AB796" s="293">
        <f t="shared" si="199"/>
        <v>0</v>
      </c>
      <c r="AC796" s="293">
        <f t="shared" si="200"/>
        <v>3</v>
      </c>
      <c r="AD796" s="293">
        <f t="shared" si="212"/>
        <v>1</v>
      </c>
      <c r="AE796" s="293">
        <f>IF(ISBLANK(T796),AE795,IF(COUNTIF(T$2:T796,T796)&gt;1,AE795,1+MAX(AE795,0)))</f>
        <v>21</v>
      </c>
      <c r="AI796" s="42" t="str">
        <f t="shared" si="213"/>
        <v/>
      </c>
      <c r="AJ796">
        <f>SUM(AG$2:AG796)</f>
        <v>4</v>
      </c>
      <c r="AK796">
        <f>COUNTA(AF$2:AF796)</f>
        <v>12</v>
      </c>
    </row>
    <row r="797" spans="1:37"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01"/>
        <v>12</v>
      </c>
      <c r="Q797" s="33" t="str">
        <f t="shared" si="202"/>
        <v/>
      </c>
      <c r="R797" s="33">
        <f t="shared" si="203"/>
        <v>7</v>
      </c>
      <c r="S797" s="33" t="str">
        <f t="shared" si="204"/>
        <v>115_7</v>
      </c>
      <c r="T797" s="35" t="str">
        <f t="shared" si="205"/>
        <v>115AM</v>
      </c>
      <c r="U797" s="35" t="str">
        <f t="shared" si="206"/>
        <v>115AMEW</v>
      </c>
      <c r="V797" s="301">
        <f t="shared" si="207"/>
        <v>28</v>
      </c>
      <c r="W797" s="293" t="str">
        <f t="shared" si="208"/>
        <v/>
      </c>
      <c r="X797" s="293" t="str">
        <f t="shared" si="209"/>
        <v/>
      </c>
      <c r="Y797" s="293" t="str">
        <f t="shared" si="210"/>
        <v/>
      </c>
      <c r="Z797" s="293" t="str">
        <f t="shared" si="211"/>
        <v/>
      </c>
      <c r="AA797" s="293">
        <f t="shared" si="198"/>
        <v>0</v>
      </c>
      <c r="AB797" s="293">
        <f t="shared" si="199"/>
        <v>0</v>
      </c>
      <c r="AC797" s="293">
        <f t="shared" si="200"/>
        <v>3</v>
      </c>
      <c r="AD797" s="293">
        <f t="shared" si="212"/>
        <v>1</v>
      </c>
      <c r="AE797" s="293">
        <f>IF(ISBLANK(T797),AE796,IF(COUNTIF(T$2:T797,T797)&gt;1,AE796,1+MAX(AE796,0)))</f>
        <v>21</v>
      </c>
      <c r="AI797" s="42" t="str">
        <f t="shared" si="213"/>
        <v/>
      </c>
      <c r="AJ797">
        <f>SUM(AG$2:AG797)</f>
        <v>4</v>
      </c>
      <c r="AK797">
        <f>COUNTA(AF$2:AF797)</f>
        <v>12</v>
      </c>
    </row>
    <row r="798" spans="1:37"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01"/>
        <v>12</v>
      </c>
      <c r="Q798" s="33" t="str">
        <f t="shared" si="202"/>
        <v/>
      </c>
      <c r="R798" s="33">
        <f t="shared" si="203"/>
        <v>8</v>
      </c>
      <c r="S798" s="33" t="str">
        <f t="shared" si="204"/>
        <v>115_8</v>
      </c>
      <c r="T798" s="35" t="str">
        <f t="shared" si="205"/>
        <v>115AM</v>
      </c>
      <c r="U798" s="35" t="str">
        <f t="shared" si="206"/>
        <v>115AMNS</v>
      </c>
      <c r="V798" s="301">
        <f t="shared" si="207"/>
        <v>29</v>
      </c>
      <c r="W798" s="293" t="str">
        <f t="shared" si="208"/>
        <v/>
      </c>
      <c r="X798" s="293" t="str">
        <f t="shared" si="209"/>
        <v/>
      </c>
      <c r="Y798" s="293" t="str">
        <f t="shared" si="210"/>
        <v/>
      </c>
      <c r="Z798" s="293" t="str">
        <f t="shared" si="211"/>
        <v/>
      </c>
      <c r="AA798" s="293">
        <f t="shared" si="198"/>
        <v>0</v>
      </c>
      <c r="AB798" s="293">
        <f t="shared" si="199"/>
        <v>0</v>
      </c>
      <c r="AC798" s="293">
        <f t="shared" si="200"/>
        <v>5</v>
      </c>
      <c r="AD798" s="293">
        <f t="shared" si="212"/>
        <v>1</v>
      </c>
      <c r="AE798" s="293">
        <f>IF(ISBLANK(T798),AE797,IF(COUNTIF(T$2:T798,T798)&gt;1,AE797,1+MAX(AE797,0)))</f>
        <v>21</v>
      </c>
      <c r="AI798" s="42" t="str">
        <f t="shared" si="213"/>
        <v/>
      </c>
      <c r="AJ798">
        <f>SUM(AG$2:AG798)</f>
        <v>4</v>
      </c>
      <c r="AK798">
        <f>COUNTA(AF$2:AF798)</f>
        <v>12</v>
      </c>
    </row>
    <row r="799" spans="1:37"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01"/>
        <v>12</v>
      </c>
      <c r="Q799" s="33" t="str">
        <f t="shared" si="202"/>
        <v/>
      </c>
      <c r="R799" s="33">
        <f t="shared" si="203"/>
        <v>8</v>
      </c>
      <c r="S799" s="33" t="str">
        <f t="shared" si="204"/>
        <v>115_8</v>
      </c>
      <c r="T799" s="35" t="str">
        <f t="shared" si="205"/>
        <v>115AM</v>
      </c>
      <c r="U799" s="35" t="str">
        <f t="shared" si="206"/>
        <v>115AMNS</v>
      </c>
      <c r="V799" s="301">
        <f t="shared" si="207"/>
        <v>30</v>
      </c>
      <c r="W799" s="293" t="str">
        <f t="shared" si="208"/>
        <v/>
      </c>
      <c r="X799" s="293" t="str">
        <f t="shared" si="209"/>
        <v/>
      </c>
      <c r="Y799" s="293" t="str">
        <f t="shared" si="210"/>
        <v/>
      </c>
      <c r="Z799" s="293" t="str">
        <f t="shared" si="211"/>
        <v/>
      </c>
      <c r="AA799" s="293">
        <f t="shared" si="198"/>
        <v>0</v>
      </c>
      <c r="AB799" s="293">
        <f t="shared" si="199"/>
        <v>0</v>
      </c>
      <c r="AC799" s="293">
        <f t="shared" si="200"/>
        <v>3</v>
      </c>
      <c r="AD799" s="293">
        <f t="shared" si="212"/>
        <v>1</v>
      </c>
      <c r="AE799" s="293">
        <f>IF(ISBLANK(T799),AE798,IF(COUNTIF(T$2:T799,T799)&gt;1,AE798,1+MAX(AE798,0)))</f>
        <v>21</v>
      </c>
      <c r="AI799" s="42" t="str">
        <f t="shared" si="213"/>
        <v/>
      </c>
      <c r="AJ799">
        <f>SUM(AG$2:AG799)</f>
        <v>4</v>
      </c>
      <c r="AK799">
        <f>COUNTA(AF$2:AF799)</f>
        <v>12</v>
      </c>
    </row>
    <row r="800" spans="1:37"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01"/>
        <v>12</v>
      </c>
      <c r="Q800" s="33" t="str">
        <f t="shared" si="202"/>
        <v/>
      </c>
      <c r="R800" s="33">
        <f t="shared" si="203"/>
        <v>8</v>
      </c>
      <c r="S800" s="33" t="str">
        <f t="shared" si="204"/>
        <v>115_8</v>
      </c>
      <c r="T800" s="35" t="str">
        <f t="shared" si="205"/>
        <v>115AM</v>
      </c>
      <c r="U800" s="35" t="str">
        <f t="shared" si="206"/>
        <v>115AMEW</v>
      </c>
      <c r="V800" s="301">
        <f t="shared" si="207"/>
        <v>31</v>
      </c>
      <c r="W800" s="293" t="str">
        <f t="shared" si="208"/>
        <v/>
      </c>
      <c r="X800" s="293" t="str">
        <f t="shared" si="209"/>
        <v/>
      </c>
      <c r="Y800" s="293" t="str">
        <f t="shared" si="210"/>
        <v/>
      </c>
      <c r="Z800" s="293" t="str">
        <f t="shared" si="211"/>
        <v/>
      </c>
      <c r="AA800" s="293">
        <f t="shared" si="198"/>
        <v>0</v>
      </c>
      <c r="AB800" s="293">
        <f t="shared" si="199"/>
        <v>0</v>
      </c>
      <c r="AC800" s="293">
        <f t="shared" si="200"/>
        <v>3</v>
      </c>
      <c r="AD800" s="293">
        <f t="shared" si="212"/>
        <v>1</v>
      </c>
      <c r="AE800" s="293">
        <f>IF(ISBLANK(T800),AE799,IF(COUNTIF(T$2:T800,T800)&gt;1,AE799,1+MAX(AE799,0)))</f>
        <v>21</v>
      </c>
      <c r="AI800" s="42" t="str">
        <f t="shared" si="213"/>
        <v/>
      </c>
      <c r="AJ800">
        <f>SUM(AG$2:AG800)</f>
        <v>4</v>
      </c>
      <c r="AK800">
        <f>COUNTA(AF$2:AF800)</f>
        <v>12</v>
      </c>
    </row>
    <row r="801" spans="1:37"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01"/>
        <v>12</v>
      </c>
      <c r="Q801" s="33" t="str">
        <f t="shared" si="202"/>
        <v/>
      </c>
      <c r="R801" s="33">
        <f t="shared" si="203"/>
        <v>8</v>
      </c>
      <c r="S801" s="33" t="str">
        <f t="shared" si="204"/>
        <v>115_8</v>
      </c>
      <c r="T801" s="35" t="str">
        <f t="shared" si="205"/>
        <v>115AM</v>
      </c>
      <c r="U801" s="35" t="str">
        <f t="shared" si="206"/>
        <v>115AMEW</v>
      </c>
      <c r="V801" s="301">
        <f t="shared" si="207"/>
        <v>32</v>
      </c>
      <c r="W801" s="293" t="str">
        <f t="shared" si="208"/>
        <v/>
      </c>
      <c r="X801" s="293" t="str">
        <f t="shared" si="209"/>
        <v/>
      </c>
      <c r="Y801" s="293" t="str">
        <f t="shared" si="210"/>
        <v/>
      </c>
      <c r="Z801" s="293" t="str">
        <f t="shared" si="211"/>
        <v/>
      </c>
      <c r="AA801" s="293">
        <f t="shared" si="198"/>
        <v>0</v>
      </c>
      <c r="AB801" s="293">
        <f t="shared" si="199"/>
        <v>0</v>
      </c>
      <c r="AC801" s="293">
        <f t="shared" si="200"/>
        <v>3</v>
      </c>
      <c r="AD801" s="293">
        <f t="shared" si="212"/>
        <v>1</v>
      </c>
      <c r="AE801" s="293">
        <f>IF(ISBLANK(T801),AE800,IF(COUNTIF(T$2:T801,T801)&gt;1,AE800,1+MAX(AE800,0)))</f>
        <v>21</v>
      </c>
      <c r="AI801" s="42" t="str">
        <f t="shared" si="213"/>
        <v/>
      </c>
      <c r="AJ801">
        <f>SUM(AG$2:AG801)</f>
        <v>4</v>
      </c>
      <c r="AK801">
        <f>COUNTA(AF$2:AF801)</f>
        <v>12</v>
      </c>
    </row>
    <row r="802" spans="1:37"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01"/>
        <v>12</v>
      </c>
      <c r="Q802" s="33" t="str">
        <f t="shared" si="202"/>
        <v/>
      </c>
      <c r="R802" s="33">
        <f t="shared" si="203"/>
        <v>9</v>
      </c>
      <c r="S802" s="33" t="str">
        <f t="shared" si="204"/>
        <v>115_9</v>
      </c>
      <c r="T802" s="35" t="str">
        <f t="shared" si="205"/>
        <v>115PM</v>
      </c>
      <c r="U802" s="35" t="str">
        <f t="shared" si="206"/>
        <v>115PMNS</v>
      </c>
      <c r="V802" s="301">
        <f t="shared" si="207"/>
        <v>1</v>
      </c>
      <c r="W802" s="293" t="str">
        <f t="shared" si="208"/>
        <v/>
      </c>
      <c r="X802" s="293" t="str">
        <f t="shared" si="209"/>
        <v/>
      </c>
      <c r="Y802" s="293" t="str">
        <f t="shared" si="210"/>
        <v/>
      </c>
      <c r="Z802" s="293" t="str">
        <f t="shared" si="211"/>
        <v/>
      </c>
      <c r="AA802" s="293">
        <f t="shared" si="198"/>
        <v>0</v>
      </c>
      <c r="AB802" s="293">
        <f t="shared" si="199"/>
        <v>0</v>
      </c>
      <c r="AC802" s="293">
        <f t="shared" si="200"/>
        <v>0</v>
      </c>
      <c r="AD802" s="293">
        <f t="shared" si="212"/>
        <v>0</v>
      </c>
      <c r="AE802" s="293">
        <f>IF(ISBLANK(T802),AE801,IF(COUNTIF(T$2:T802,T802)&gt;1,AE801,1+MAX(AE801,0)))</f>
        <v>22</v>
      </c>
      <c r="AI802" s="42" t="str">
        <f t="shared" si="213"/>
        <v/>
      </c>
      <c r="AJ802">
        <f>SUM(AG$2:AG802)</f>
        <v>4</v>
      </c>
      <c r="AK802">
        <f>COUNTA(AF$2:AF802)</f>
        <v>12</v>
      </c>
    </row>
    <row r="803" spans="1:37"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01"/>
        <v>12</v>
      </c>
      <c r="Q803" s="33" t="str">
        <f t="shared" si="202"/>
        <v/>
      </c>
      <c r="R803" s="33">
        <f t="shared" si="203"/>
        <v>9</v>
      </c>
      <c r="S803" s="33" t="str">
        <f t="shared" si="204"/>
        <v>115_9</v>
      </c>
      <c r="T803" s="35" t="str">
        <f t="shared" si="205"/>
        <v>115PM</v>
      </c>
      <c r="U803" s="35" t="str">
        <f t="shared" si="206"/>
        <v>115PMNS</v>
      </c>
      <c r="V803" s="301">
        <f t="shared" si="207"/>
        <v>2</v>
      </c>
      <c r="W803" s="293" t="str">
        <f t="shared" si="208"/>
        <v/>
      </c>
      <c r="X803" s="293" t="str">
        <f t="shared" si="209"/>
        <v/>
      </c>
      <c r="Y803" s="293" t="str">
        <f t="shared" si="210"/>
        <v/>
      </c>
      <c r="Z803" s="293" t="str">
        <f t="shared" si="211"/>
        <v/>
      </c>
      <c r="AA803" s="293">
        <f t="shared" si="198"/>
        <v>0</v>
      </c>
      <c r="AB803" s="293">
        <f t="shared" si="199"/>
        <v>0</v>
      </c>
      <c r="AC803" s="293">
        <f t="shared" si="200"/>
        <v>0</v>
      </c>
      <c r="AD803" s="293">
        <f t="shared" si="212"/>
        <v>0</v>
      </c>
      <c r="AE803" s="293">
        <f>IF(ISBLANK(T803),AE802,IF(COUNTIF(T$2:T803,T803)&gt;1,AE802,1+MAX(AE802,0)))</f>
        <v>22</v>
      </c>
      <c r="AI803" s="42" t="str">
        <f t="shared" si="213"/>
        <v/>
      </c>
      <c r="AJ803">
        <f>SUM(AG$2:AG803)</f>
        <v>4</v>
      </c>
      <c r="AK803">
        <f>COUNTA(AF$2:AF803)</f>
        <v>12</v>
      </c>
    </row>
    <row r="804" spans="1:37"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01"/>
        <v>12</v>
      </c>
      <c r="Q804" s="33" t="str">
        <f t="shared" si="202"/>
        <v/>
      </c>
      <c r="R804" s="33">
        <f t="shared" si="203"/>
        <v>9</v>
      </c>
      <c r="S804" s="33" t="str">
        <f t="shared" si="204"/>
        <v>115_9</v>
      </c>
      <c r="T804" s="35" t="str">
        <f t="shared" si="205"/>
        <v>115PM</v>
      </c>
      <c r="U804" s="35" t="str">
        <f t="shared" si="206"/>
        <v>115PMEW</v>
      </c>
      <c r="V804" s="301">
        <f t="shared" si="207"/>
        <v>3</v>
      </c>
      <c r="W804" s="293" t="str">
        <f t="shared" si="208"/>
        <v/>
      </c>
      <c r="X804" s="293" t="str">
        <f t="shared" si="209"/>
        <v/>
      </c>
      <c r="Y804" s="293" t="str">
        <f t="shared" si="210"/>
        <v/>
      </c>
      <c r="Z804" s="293" t="str">
        <f t="shared" si="211"/>
        <v/>
      </c>
      <c r="AA804" s="293">
        <f t="shared" si="198"/>
        <v>0</v>
      </c>
      <c r="AB804" s="293">
        <f t="shared" si="199"/>
        <v>0</v>
      </c>
      <c r="AC804" s="293">
        <f t="shared" si="200"/>
        <v>0</v>
      </c>
      <c r="AD804" s="293">
        <f t="shared" si="212"/>
        <v>0</v>
      </c>
      <c r="AE804" s="293">
        <f>IF(ISBLANK(T804),AE803,IF(COUNTIF(T$2:T804,T804)&gt;1,AE803,1+MAX(AE803,0)))</f>
        <v>22</v>
      </c>
      <c r="AI804" s="42" t="str">
        <f t="shared" si="213"/>
        <v/>
      </c>
      <c r="AJ804">
        <f>SUM(AG$2:AG804)</f>
        <v>4</v>
      </c>
      <c r="AK804">
        <f>COUNTA(AF$2:AF804)</f>
        <v>12</v>
      </c>
    </row>
    <row r="805" spans="1:37"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01"/>
        <v>12</v>
      </c>
      <c r="Q805" s="33" t="str">
        <f t="shared" si="202"/>
        <v/>
      </c>
      <c r="R805" s="33">
        <f t="shared" si="203"/>
        <v>9</v>
      </c>
      <c r="S805" s="33" t="str">
        <f t="shared" si="204"/>
        <v>115_9</v>
      </c>
      <c r="T805" s="35" t="str">
        <f t="shared" si="205"/>
        <v>115PM</v>
      </c>
      <c r="U805" s="35" t="str">
        <f t="shared" si="206"/>
        <v>115PMEW</v>
      </c>
      <c r="V805" s="301">
        <f t="shared" si="207"/>
        <v>4</v>
      </c>
      <c r="W805" s="293" t="str">
        <f t="shared" si="208"/>
        <v/>
      </c>
      <c r="X805" s="293" t="str">
        <f t="shared" si="209"/>
        <v/>
      </c>
      <c r="Y805" s="293" t="str">
        <f t="shared" si="210"/>
        <v/>
      </c>
      <c r="Z805" s="293" t="str">
        <f t="shared" si="211"/>
        <v/>
      </c>
      <c r="AA805" s="293">
        <f t="shared" si="198"/>
        <v>0</v>
      </c>
      <c r="AB805" s="293">
        <f t="shared" si="199"/>
        <v>0</v>
      </c>
      <c r="AC805" s="293">
        <f t="shared" si="200"/>
        <v>0</v>
      </c>
      <c r="AD805" s="293">
        <f t="shared" si="212"/>
        <v>0</v>
      </c>
      <c r="AE805" s="293">
        <f>IF(ISBLANK(T805),AE804,IF(COUNTIF(T$2:T805,T805)&gt;1,AE804,1+MAX(AE804,0)))</f>
        <v>22</v>
      </c>
      <c r="AI805" s="42" t="str">
        <f t="shared" si="213"/>
        <v/>
      </c>
      <c r="AJ805">
        <f>SUM(AG$2:AG805)</f>
        <v>4</v>
      </c>
      <c r="AK805">
        <f>COUNTA(AF$2:AF805)</f>
        <v>12</v>
      </c>
    </row>
    <row r="806" spans="1:37"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01"/>
        <v>12</v>
      </c>
      <c r="Q806" s="33" t="str">
        <f t="shared" si="202"/>
        <v/>
      </c>
      <c r="R806" s="33">
        <f t="shared" si="203"/>
        <v>10</v>
      </c>
      <c r="S806" s="33" t="str">
        <f t="shared" si="204"/>
        <v>115_10</v>
      </c>
      <c r="T806" s="35" t="str">
        <f t="shared" si="205"/>
        <v>115PM</v>
      </c>
      <c r="U806" s="35" t="str">
        <f t="shared" si="206"/>
        <v>115PMNS</v>
      </c>
      <c r="V806" s="301">
        <f t="shared" si="207"/>
        <v>5</v>
      </c>
      <c r="W806" s="293" t="str">
        <f t="shared" si="208"/>
        <v/>
      </c>
      <c r="X806" s="293" t="str">
        <f t="shared" si="209"/>
        <v/>
      </c>
      <c r="Y806" s="293" t="str">
        <f t="shared" si="210"/>
        <v/>
      </c>
      <c r="Z806" s="293" t="str">
        <f t="shared" si="211"/>
        <v/>
      </c>
      <c r="AA806" s="293">
        <f t="shared" si="198"/>
        <v>0</v>
      </c>
      <c r="AB806" s="293">
        <f t="shared" si="199"/>
        <v>0</v>
      </c>
      <c r="AC806" s="293">
        <f t="shared" si="200"/>
        <v>0</v>
      </c>
      <c r="AD806" s="293">
        <f t="shared" si="212"/>
        <v>0</v>
      </c>
      <c r="AE806" s="293">
        <f>IF(ISBLANK(T806),AE805,IF(COUNTIF(T$2:T806,T806)&gt;1,AE805,1+MAX(AE805,0)))</f>
        <v>22</v>
      </c>
      <c r="AI806" s="42" t="str">
        <f t="shared" si="213"/>
        <v/>
      </c>
      <c r="AJ806">
        <f>SUM(AG$2:AG806)</f>
        <v>4</v>
      </c>
      <c r="AK806">
        <f>COUNTA(AF$2:AF806)</f>
        <v>12</v>
      </c>
    </row>
    <row r="807" spans="1:37"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01"/>
        <v>12</v>
      </c>
      <c r="Q807" s="33" t="str">
        <f t="shared" si="202"/>
        <v/>
      </c>
      <c r="R807" s="33">
        <f t="shared" si="203"/>
        <v>10</v>
      </c>
      <c r="S807" s="33" t="str">
        <f t="shared" si="204"/>
        <v>115_10</v>
      </c>
      <c r="T807" s="35" t="str">
        <f t="shared" si="205"/>
        <v>115PM</v>
      </c>
      <c r="U807" s="35" t="str">
        <f t="shared" si="206"/>
        <v>115PMNS</v>
      </c>
      <c r="V807" s="301">
        <f t="shared" si="207"/>
        <v>6</v>
      </c>
      <c r="W807" s="293" t="str">
        <f t="shared" si="208"/>
        <v/>
      </c>
      <c r="X807" s="293" t="str">
        <f t="shared" si="209"/>
        <v/>
      </c>
      <c r="Y807" s="293" t="str">
        <f t="shared" si="210"/>
        <v/>
      </c>
      <c r="Z807" s="293" t="str">
        <f t="shared" si="211"/>
        <v/>
      </c>
      <c r="AA807" s="293">
        <f t="shared" si="198"/>
        <v>0</v>
      </c>
      <c r="AB807" s="293">
        <f t="shared" si="199"/>
        <v>0</v>
      </c>
      <c r="AC807" s="293">
        <f t="shared" si="200"/>
        <v>0</v>
      </c>
      <c r="AD807" s="293">
        <f t="shared" si="212"/>
        <v>0</v>
      </c>
      <c r="AE807" s="293">
        <f>IF(ISBLANK(T807),AE806,IF(COUNTIF(T$2:T807,T807)&gt;1,AE806,1+MAX(AE806,0)))</f>
        <v>22</v>
      </c>
      <c r="AI807" s="42" t="str">
        <f t="shared" si="213"/>
        <v/>
      </c>
      <c r="AJ807">
        <f>SUM(AG$2:AG807)</f>
        <v>4</v>
      </c>
      <c r="AK807">
        <f>COUNTA(AF$2:AF807)</f>
        <v>12</v>
      </c>
    </row>
    <row r="808" spans="1:37"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01"/>
        <v>12</v>
      </c>
      <c r="Q808" s="33" t="str">
        <f t="shared" si="202"/>
        <v/>
      </c>
      <c r="R808" s="33">
        <f t="shared" si="203"/>
        <v>10</v>
      </c>
      <c r="S808" s="33" t="str">
        <f t="shared" si="204"/>
        <v>115_10</v>
      </c>
      <c r="T808" s="35" t="str">
        <f t="shared" si="205"/>
        <v>115PM</v>
      </c>
      <c r="U808" s="35" t="str">
        <f t="shared" si="206"/>
        <v>115PMEW</v>
      </c>
      <c r="V808" s="301">
        <f t="shared" si="207"/>
        <v>7</v>
      </c>
      <c r="W808" s="293" t="str">
        <f t="shared" si="208"/>
        <v/>
      </c>
      <c r="X808" s="293" t="str">
        <f t="shared" si="209"/>
        <v/>
      </c>
      <c r="Y808" s="293" t="str">
        <f t="shared" si="210"/>
        <v/>
      </c>
      <c r="Z808" s="293" t="str">
        <f t="shared" si="211"/>
        <v/>
      </c>
      <c r="AA808" s="293">
        <f t="shared" si="198"/>
        <v>0</v>
      </c>
      <c r="AB808" s="293">
        <f t="shared" si="199"/>
        <v>0</v>
      </c>
      <c r="AC808" s="293">
        <f t="shared" si="200"/>
        <v>0</v>
      </c>
      <c r="AD808" s="293">
        <f t="shared" si="212"/>
        <v>0</v>
      </c>
      <c r="AE808" s="293">
        <f>IF(ISBLANK(T808),AE807,IF(COUNTIF(T$2:T808,T808)&gt;1,AE807,1+MAX(AE807,0)))</f>
        <v>22</v>
      </c>
      <c r="AI808" s="42" t="str">
        <f t="shared" si="213"/>
        <v/>
      </c>
      <c r="AJ808">
        <f>SUM(AG$2:AG808)</f>
        <v>4</v>
      </c>
      <c r="AK808">
        <f>COUNTA(AF$2:AF808)</f>
        <v>12</v>
      </c>
    </row>
    <row r="809" spans="1:37"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01"/>
        <v>12</v>
      </c>
      <c r="Q809" s="33" t="str">
        <f t="shared" si="202"/>
        <v/>
      </c>
      <c r="R809" s="33">
        <f t="shared" si="203"/>
        <v>10</v>
      </c>
      <c r="S809" s="33" t="str">
        <f t="shared" si="204"/>
        <v>115_10</v>
      </c>
      <c r="T809" s="35" t="str">
        <f t="shared" si="205"/>
        <v>115PM</v>
      </c>
      <c r="U809" s="35" t="str">
        <f t="shared" si="206"/>
        <v>115PMEW</v>
      </c>
      <c r="V809" s="301">
        <f t="shared" si="207"/>
        <v>8</v>
      </c>
      <c r="W809" s="293" t="str">
        <f t="shared" si="208"/>
        <v/>
      </c>
      <c r="X809" s="293" t="str">
        <f t="shared" si="209"/>
        <v/>
      </c>
      <c r="Y809" s="293" t="str">
        <f t="shared" si="210"/>
        <v/>
      </c>
      <c r="Z809" s="293" t="str">
        <f t="shared" si="211"/>
        <v/>
      </c>
      <c r="AA809" s="293">
        <f t="shared" si="198"/>
        <v>0</v>
      </c>
      <c r="AB809" s="293">
        <f t="shared" si="199"/>
        <v>0</v>
      </c>
      <c r="AC809" s="293">
        <f t="shared" si="200"/>
        <v>0</v>
      </c>
      <c r="AD809" s="293">
        <f t="shared" si="212"/>
        <v>0</v>
      </c>
      <c r="AE809" s="293">
        <f>IF(ISBLANK(T809),AE808,IF(COUNTIF(T$2:T809,T809)&gt;1,AE808,1+MAX(AE808,0)))</f>
        <v>22</v>
      </c>
      <c r="AI809" s="42" t="str">
        <f t="shared" si="213"/>
        <v/>
      </c>
      <c r="AJ809">
        <f>SUM(AG$2:AG809)</f>
        <v>4</v>
      </c>
      <c r="AK809">
        <f>COUNTA(AF$2:AF809)</f>
        <v>12</v>
      </c>
    </row>
    <row r="810" spans="1:37"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01"/>
        <v>12</v>
      </c>
      <c r="Q810" s="33" t="str">
        <f t="shared" si="202"/>
        <v/>
      </c>
      <c r="R810" s="33">
        <f t="shared" si="203"/>
        <v>11</v>
      </c>
      <c r="S810" s="33" t="str">
        <f t="shared" si="204"/>
        <v>115_11</v>
      </c>
      <c r="T810" s="35" t="str">
        <f t="shared" si="205"/>
        <v>115PM</v>
      </c>
      <c r="U810" s="35" t="str">
        <f t="shared" si="206"/>
        <v>115PMNS</v>
      </c>
      <c r="V810" s="301">
        <f t="shared" si="207"/>
        <v>9</v>
      </c>
      <c r="W810" s="293" t="str">
        <f t="shared" si="208"/>
        <v/>
      </c>
      <c r="X810" s="293" t="str">
        <f t="shared" si="209"/>
        <v/>
      </c>
      <c r="Y810" s="293" t="str">
        <f t="shared" si="210"/>
        <v/>
      </c>
      <c r="Z810" s="293" t="str">
        <f t="shared" si="211"/>
        <v/>
      </c>
      <c r="AA810" s="293">
        <f t="shared" si="198"/>
        <v>0</v>
      </c>
      <c r="AB810" s="293">
        <f t="shared" si="199"/>
        <v>0</v>
      </c>
      <c r="AC810" s="293">
        <f t="shared" si="200"/>
        <v>0</v>
      </c>
      <c r="AD810" s="293">
        <f t="shared" si="212"/>
        <v>0</v>
      </c>
      <c r="AE810" s="293">
        <f>IF(ISBLANK(T810),AE809,IF(COUNTIF(T$2:T810,T810)&gt;1,AE809,1+MAX(AE809,0)))</f>
        <v>22</v>
      </c>
      <c r="AI810" s="42" t="str">
        <f t="shared" si="213"/>
        <v/>
      </c>
      <c r="AJ810">
        <f>SUM(AG$2:AG810)</f>
        <v>4</v>
      </c>
      <c r="AK810">
        <f>COUNTA(AF$2:AF810)</f>
        <v>12</v>
      </c>
    </row>
    <row r="811" spans="1:37"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01"/>
        <v>12</v>
      </c>
      <c r="Q811" s="33" t="str">
        <f t="shared" si="202"/>
        <v/>
      </c>
      <c r="R811" s="33">
        <f t="shared" si="203"/>
        <v>11</v>
      </c>
      <c r="S811" s="33" t="str">
        <f t="shared" si="204"/>
        <v>115_11</v>
      </c>
      <c r="T811" s="35" t="str">
        <f t="shared" si="205"/>
        <v>115PM</v>
      </c>
      <c r="U811" s="35" t="str">
        <f t="shared" si="206"/>
        <v>115PMNS</v>
      </c>
      <c r="V811" s="301">
        <f t="shared" si="207"/>
        <v>10</v>
      </c>
      <c r="W811" s="293" t="str">
        <f t="shared" si="208"/>
        <v/>
      </c>
      <c r="X811" s="293" t="str">
        <f t="shared" si="209"/>
        <v/>
      </c>
      <c r="Y811" s="293" t="str">
        <f t="shared" si="210"/>
        <v/>
      </c>
      <c r="Z811" s="293" t="str">
        <f t="shared" si="211"/>
        <v/>
      </c>
      <c r="AA811" s="293">
        <f t="shared" si="198"/>
        <v>0</v>
      </c>
      <c r="AB811" s="293">
        <f t="shared" si="199"/>
        <v>0</v>
      </c>
      <c r="AC811" s="293">
        <f t="shared" si="200"/>
        <v>0</v>
      </c>
      <c r="AD811" s="293">
        <f t="shared" si="212"/>
        <v>0</v>
      </c>
      <c r="AE811" s="293">
        <f>IF(ISBLANK(T811),AE810,IF(COUNTIF(T$2:T811,T811)&gt;1,AE810,1+MAX(AE810,0)))</f>
        <v>22</v>
      </c>
      <c r="AI811" s="42" t="str">
        <f t="shared" si="213"/>
        <v/>
      </c>
      <c r="AJ811">
        <f>SUM(AG$2:AG811)</f>
        <v>4</v>
      </c>
      <c r="AK811">
        <f>COUNTA(AF$2:AF811)</f>
        <v>12</v>
      </c>
    </row>
    <row r="812" spans="1:37"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01"/>
        <v>12</v>
      </c>
      <c r="Q812" s="33" t="str">
        <f t="shared" si="202"/>
        <v/>
      </c>
      <c r="R812" s="33">
        <f t="shared" si="203"/>
        <v>11</v>
      </c>
      <c r="S812" s="33" t="str">
        <f t="shared" si="204"/>
        <v>115_11</v>
      </c>
      <c r="T812" s="35" t="str">
        <f t="shared" si="205"/>
        <v>115PM</v>
      </c>
      <c r="U812" s="35" t="str">
        <f t="shared" si="206"/>
        <v>115PMEW</v>
      </c>
      <c r="V812" s="301">
        <f t="shared" si="207"/>
        <v>11</v>
      </c>
      <c r="W812" s="293" t="str">
        <f t="shared" si="208"/>
        <v/>
      </c>
      <c r="X812" s="293" t="str">
        <f t="shared" si="209"/>
        <v/>
      </c>
      <c r="Y812" s="293" t="str">
        <f t="shared" si="210"/>
        <v/>
      </c>
      <c r="Z812" s="293" t="str">
        <f t="shared" si="211"/>
        <v/>
      </c>
      <c r="AA812" s="293">
        <f t="shared" si="198"/>
        <v>0</v>
      </c>
      <c r="AB812" s="293">
        <f t="shared" si="199"/>
        <v>0</v>
      </c>
      <c r="AC812" s="293">
        <f t="shared" si="200"/>
        <v>0</v>
      </c>
      <c r="AD812" s="293">
        <f t="shared" si="212"/>
        <v>0</v>
      </c>
      <c r="AE812" s="293">
        <f>IF(ISBLANK(T812),AE811,IF(COUNTIF(T$2:T812,T812)&gt;1,AE811,1+MAX(AE811,0)))</f>
        <v>22</v>
      </c>
      <c r="AI812" s="42" t="str">
        <f t="shared" si="213"/>
        <v/>
      </c>
      <c r="AJ812">
        <f>SUM(AG$2:AG812)</f>
        <v>4</v>
      </c>
      <c r="AK812">
        <f>COUNTA(AF$2:AF812)</f>
        <v>12</v>
      </c>
    </row>
    <row r="813" spans="1:37"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01"/>
        <v>12</v>
      </c>
      <c r="Q813" s="33" t="str">
        <f t="shared" si="202"/>
        <v/>
      </c>
      <c r="R813" s="33">
        <f t="shared" si="203"/>
        <v>11</v>
      </c>
      <c r="S813" s="33" t="str">
        <f t="shared" si="204"/>
        <v>115_11</v>
      </c>
      <c r="T813" s="35" t="str">
        <f t="shared" si="205"/>
        <v>115PM</v>
      </c>
      <c r="U813" s="35" t="str">
        <f t="shared" si="206"/>
        <v>115PMEW</v>
      </c>
      <c r="V813" s="301">
        <f t="shared" si="207"/>
        <v>12</v>
      </c>
      <c r="W813" s="293" t="str">
        <f t="shared" si="208"/>
        <v/>
      </c>
      <c r="X813" s="293" t="str">
        <f t="shared" si="209"/>
        <v/>
      </c>
      <c r="Y813" s="293" t="str">
        <f t="shared" si="210"/>
        <v/>
      </c>
      <c r="Z813" s="293" t="str">
        <f t="shared" si="211"/>
        <v/>
      </c>
      <c r="AA813" s="293">
        <f t="shared" si="198"/>
        <v>0</v>
      </c>
      <c r="AB813" s="293">
        <f t="shared" si="199"/>
        <v>0</v>
      </c>
      <c r="AC813" s="293">
        <f t="shared" si="200"/>
        <v>0</v>
      </c>
      <c r="AD813" s="293">
        <f t="shared" si="212"/>
        <v>0</v>
      </c>
      <c r="AE813" s="293">
        <f>IF(ISBLANK(T813),AE812,IF(COUNTIF(T$2:T813,T813)&gt;1,AE812,1+MAX(AE812,0)))</f>
        <v>22</v>
      </c>
      <c r="AI813" s="42" t="str">
        <f t="shared" si="213"/>
        <v/>
      </c>
      <c r="AJ813">
        <f>SUM(AG$2:AG813)</f>
        <v>4</v>
      </c>
      <c r="AK813">
        <f>COUNTA(AF$2:AF813)</f>
        <v>12</v>
      </c>
    </row>
    <row r="814" spans="1:37"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01"/>
        <v>12</v>
      </c>
      <c r="Q814" s="33" t="str">
        <f t="shared" si="202"/>
        <v/>
      </c>
      <c r="R814" s="33">
        <f t="shared" si="203"/>
        <v>12</v>
      </c>
      <c r="S814" s="33" t="str">
        <f t="shared" si="204"/>
        <v>115_12</v>
      </c>
      <c r="T814" s="35" t="str">
        <f t="shared" si="205"/>
        <v>115PM</v>
      </c>
      <c r="U814" s="35" t="str">
        <f t="shared" si="206"/>
        <v>115PMNS</v>
      </c>
      <c r="V814" s="301">
        <f t="shared" si="207"/>
        <v>13</v>
      </c>
      <c r="W814" s="293" t="str">
        <f t="shared" si="208"/>
        <v/>
      </c>
      <c r="X814" s="293" t="str">
        <f t="shared" si="209"/>
        <v/>
      </c>
      <c r="Y814" s="293" t="str">
        <f t="shared" si="210"/>
        <v/>
      </c>
      <c r="Z814" s="293" t="str">
        <f t="shared" si="211"/>
        <v/>
      </c>
      <c r="AA814" s="293">
        <f t="shared" si="198"/>
        <v>0</v>
      </c>
      <c r="AB814" s="293">
        <f t="shared" si="199"/>
        <v>0</v>
      </c>
      <c r="AC814" s="293">
        <f t="shared" si="200"/>
        <v>0</v>
      </c>
      <c r="AD814" s="293">
        <f t="shared" si="212"/>
        <v>0</v>
      </c>
      <c r="AE814" s="293">
        <f>IF(ISBLANK(T814),AE813,IF(COUNTIF(T$2:T814,T814)&gt;1,AE813,1+MAX(AE813,0)))</f>
        <v>22</v>
      </c>
      <c r="AI814" s="42" t="str">
        <f t="shared" si="213"/>
        <v/>
      </c>
      <c r="AJ814">
        <f>SUM(AG$2:AG814)</f>
        <v>4</v>
      </c>
      <c r="AK814">
        <f>COUNTA(AF$2:AF814)</f>
        <v>12</v>
      </c>
    </row>
    <row r="815" spans="1:37"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01"/>
        <v>12</v>
      </c>
      <c r="Q815" s="33" t="str">
        <f t="shared" si="202"/>
        <v/>
      </c>
      <c r="R815" s="33">
        <f t="shared" si="203"/>
        <v>12</v>
      </c>
      <c r="S815" s="33" t="str">
        <f t="shared" si="204"/>
        <v>115_12</v>
      </c>
      <c r="T815" s="35" t="str">
        <f t="shared" si="205"/>
        <v>115PM</v>
      </c>
      <c r="U815" s="35" t="str">
        <f t="shared" si="206"/>
        <v>115PMNS</v>
      </c>
      <c r="V815" s="301">
        <f t="shared" si="207"/>
        <v>14</v>
      </c>
      <c r="W815" s="293" t="str">
        <f t="shared" si="208"/>
        <v/>
      </c>
      <c r="X815" s="293" t="str">
        <f t="shared" si="209"/>
        <v/>
      </c>
      <c r="Y815" s="293" t="str">
        <f t="shared" si="210"/>
        <v/>
      </c>
      <c r="Z815" s="293" t="str">
        <f t="shared" si="211"/>
        <v/>
      </c>
      <c r="AA815" s="293">
        <f t="shared" si="198"/>
        <v>0</v>
      </c>
      <c r="AB815" s="293">
        <f t="shared" si="199"/>
        <v>0</v>
      </c>
      <c r="AC815" s="293">
        <f t="shared" si="200"/>
        <v>0</v>
      </c>
      <c r="AD815" s="293">
        <f t="shared" si="212"/>
        <v>0</v>
      </c>
      <c r="AE815" s="293">
        <f>IF(ISBLANK(T815),AE814,IF(COUNTIF(T$2:T815,T815)&gt;1,AE814,1+MAX(AE814,0)))</f>
        <v>22</v>
      </c>
      <c r="AI815" s="42" t="str">
        <f t="shared" si="213"/>
        <v/>
      </c>
      <c r="AJ815">
        <f>SUM(AG$2:AG815)</f>
        <v>4</v>
      </c>
      <c r="AK815">
        <f>COUNTA(AF$2:AF815)</f>
        <v>12</v>
      </c>
    </row>
    <row r="816" spans="1:37"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01"/>
        <v>12</v>
      </c>
      <c r="Q816" s="33" t="str">
        <f t="shared" si="202"/>
        <v/>
      </c>
      <c r="R816" s="33">
        <f t="shared" si="203"/>
        <v>12</v>
      </c>
      <c r="S816" s="33" t="str">
        <f t="shared" si="204"/>
        <v>115_12</v>
      </c>
      <c r="T816" s="35" t="str">
        <f t="shared" si="205"/>
        <v>115PM</v>
      </c>
      <c r="U816" s="35" t="str">
        <f t="shared" si="206"/>
        <v>115PMEW</v>
      </c>
      <c r="V816" s="301">
        <f t="shared" si="207"/>
        <v>15</v>
      </c>
      <c r="W816" s="293" t="str">
        <f t="shared" si="208"/>
        <v/>
      </c>
      <c r="X816" s="293" t="str">
        <f t="shared" si="209"/>
        <v/>
      </c>
      <c r="Y816" s="293" t="str">
        <f t="shared" si="210"/>
        <v/>
      </c>
      <c r="Z816" s="293" t="str">
        <f t="shared" si="211"/>
        <v/>
      </c>
      <c r="AA816" s="293">
        <f t="shared" si="198"/>
        <v>0</v>
      </c>
      <c r="AB816" s="293">
        <f t="shared" si="199"/>
        <v>0</v>
      </c>
      <c r="AC816" s="293">
        <f t="shared" si="200"/>
        <v>0</v>
      </c>
      <c r="AD816" s="293">
        <f t="shared" si="212"/>
        <v>0</v>
      </c>
      <c r="AE816" s="293">
        <f>IF(ISBLANK(T816),AE815,IF(COUNTIF(T$2:T816,T816)&gt;1,AE815,1+MAX(AE815,0)))</f>
        <v>22</v>
      </c>
      <c r="AI816" s="42" t="str">
        <f t="shared" si="213"/>
        <v/>
      </c>
      <c r="AJ816">
        <f>SUM(AG$2:AG816)</f>
        <v>4</v>
      </c>
      <c r="AK816">
        <f>COUNTA(AF$2:AF816)</f>
        <v>12</v>
      </c>
    </row>
    <row r="817" spans="1:42"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01"/>
        <v>12</v>
      </c>
      <c r="Q817" s="33" t="str">
        <f t="shared" si="202"/>
        <v/>
      </c>
      <c r="R817" s="33">
        <f t="shared" si="203"/>
        <v>12</v>
      </c>
      <c r="S817" s="33" t="str">
        <f t="shared" si="204"/>
        <v>115_12</v>
      </c>
      <c r="T817" s="35" t="str">
        <f t="shared" si="205"/>
        <v>115PM</v>
      </c>
      <c r="U817" s="35" t="str">
        <f t="shared" si="206"/>
        <v>115PMEW</v>
      </c>
      <c r="V817" s="301">
        <f t="shared" si="207"/>
        <v>16</v>
      </c>
      <c r="W817" s="293" t="str">
        <f t="shared" si="208"/>
        <v/>
      </c>
      <c r="X817" s="293" t="str">
        <f t="shared" si="209"/>
        <v/>
      </c>
      <c r="Y817" s="293" t="str">
        <f t="shared" si="210"/>
        <v/>
      </c>
      <c r="Z817" s="293" t="str">
        <f t="shared" si="211"/>
        <v/>
      </c>
      <c r="AA817" s="293">
        <f t="shared" si="198"/>
        <v>0</v>
      </c>
      <c r="AB817" s="293">
        <f t="shared" si="199"/>
        <v>0</v>
      </c>
      <c r="AC817" s="293">
        <f t="shared" si="200"/>
        <v>0</v>
      </c>
      <c r="AD817" s="293">
        <f t="shared" si="212"/>
        <v>0</v>
      </c>
      <c r="AE817" s="293">
        <f>IF(ISBLANK(T817),AE816,IF(COUNTIF(T$2:T817,T817)&gt;1,AE816,1+MAX(AE816,0)))</f>
        <v>22</v>
      </c>
      <c r="AI817" s="42" t="str">
        <f t="shared" si="213"/>
        <v/>
      </c>
      <c r="AJ817">
        <f>SUM(AG$2:AG817)</f>
        <v>4</v>
      </c>
      <c r="AK817">
        <f>COUNTA(AF$2:AF817)</f>
        <v>12</v>
      </c>
    </row>
    <row r="818" spans="1:42" x14ac:dyDescent="0.25">
      <c r="A818">
        <v>115</v>
      </c>
      <c r="B818" t="s">
        <v>66</v>
      </c>
      <c r="C818" t="s">
        <v>631</v>
      </c>
      <c r="D818"/>
      <c r="E818">
        <v>1</v>
      </c>
      <c r="F818">
        <v>1</v>
      </c>
      <c r="G818">
        <v>1</v>
      </c>
      <c r="H818">
        <v>17</v>
      </c>
      <c r="I818">
        <v>5</v>
      </c>
      <c r="J818">
        <v>0</v>
      </c>
      <c r="K818">
        <v>2</v>
      </c>
      <c r="L818">
        <v>0</v>
      </c>
      <c r="M818" t="s">
        <v>732</v>
      </c>
      <c r="N818" s="42"/>
      <c r="O818" s="101">
        <f>IF(ISBLANK(C818),O817,IF(COUNTIF(C$2:C818,C818)&gt;1,O817,1+MAX(O817,0)))</f>
        <v>27</v>
      </c>
      <c r="P818" s="45">
        <f t="shared" si="201"/>
        <v>12</v>
      </c>
      <c r="Q818" s="33" t="str">
        <f t="shared" si="202"/>
        <v/>
      </c>
      <c r="R818" s="33">
        <f t="shared" si="203"/>
        <v>9</v>
      </c>
      <c r="S818" s="33" t="str">
        <f t="shared" si="204"/>
        <v>115_9</v>
      </c>
      <c r="T818" s="35" t="str">
        <f t="shared" si="205"/>
        <v>115PM</v>
      </c>
      <c r="U818" s="35" t="str">
        <f t="shared" si="206"/>
        <v>115PMNS</v>
      </c>
      <c r="V818" s="301">
        <f t="shared" si="207"/>
        <v>1</v>
      </c>
      <c r="W818" s="293" t="str">
        <f t="shared" si="208"/>
        <v/>
      </c>
      <c r="X818" s="293" t="str">
        <f t="shared" si="209"/>
        <v/>
      </c>
      <c r="Y818" s="293" t="str">
        <f t="shared" si="210"/>
        <v/>
      </c>
      <c r="Z818" s="293" t="str">
        <f t="shared" si="211"/>
        <v/>
      </c>
      <c r="AA818" s="293">
        <f t="shared" si="198"/>
        <v>0</v>
      </c>
      <c r="AB818" s="293">
        <f t="shared" si="199"/>
        <v>0</v>
      </c>
      <c r="AC818" s="293">
        <f t="shared" si="200"/>
        <v>0</v>
      </c>
      <c r="AD818" s="293">
        <f t="shared" si="212"/>
        <v>0</v>
      </c>
      <c r="AE818" s="293">
        <f>IF(ISBLANK(T818),AE817,IF(COUNTIF(T$2:T818,T818)&gt;1,AE817,1+MAX(AE817,0)))</f>
        <v>22</v>
      </c>
      <c r="AI818" s="42" t="str">
        <f t="shared" si="213"/>
        <v/>
      </c>
      <c r="AJ818">
        <f>SUM(AG$2:AG818)</f>
        <v>4</v>
      </c>
      <c r="AK818">
        <f>COUNTA(AF$2:AF818)</f>
        <v>12</v>
      </c>
      <c r="AL818">
        <f>ABS(H818-Data!H802)</f>
        <v>17</v>
      </c>
      <c r="AM818">
        <f>ABS(I818-Data!I802)</f>
        <v>5</v>
      </c>
      <c r="AN818">
        <f>ABS(J818-Data!J802)</f>
        <v>0</v>
      </c>
      <c r="AO818">
        <f>ABS(K818-Data!K802)</f>
        <v>2</v>
      </c>
      <c r="AP818">
        <f>ABS(L818-Data!L802)</f>
        <v>0</v>
      </c>
    </row>
    <row r="819" spans="1:42"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01"/>
        <v>12</v>
      </c>
      <c r="Q819" s="33" t="str">
        <f t="shared" si="202"/>
        <v/>
      </c>
      <c r="R819" s="33">
        <f t="shared" si="203"/>
        <v>9</v>
      </c>
      <c r="S819" s="33" t="str">
        <f t="shared" si="204"/>
        <v>115_9</v>
      </c>
      <c r="T819" s="35" t="str">
        <f t="shared" si="205"/>
        <v>115PM</v>
      </c>
      <c r="U819" s="35" t="str">
        <f t="shared" si="206"/>
        <v>115PMNS</v>
      </c>
      <c r="V819" s="301">
        <f t="shared" si="207"/>
        <v>2</v>
      </c>
      <c r="W819" s="293" t="str">
        <f t="shared" si="208"/>
        <v/>
      </c>
      <c r="X819" s="293" t="str">
        <f t="shared" si="209"/>
        <v/>
      </c>
      <c r="Y819" s="293" t="str">
        <f t="shared" si="210"/>
        <v/>
      </c>
      <c r="Z819" s="293" t="str">
        <f t="shared" si="211"/>
        <v/>
      </c>
      <c r="AA819" s="293">
        <f t="shared" si="198"/>
        <v>0</v>
      </c>
      <c r="AB819" s="293">
        <f t="shared" si="199"/>
        <v>0</v>
      </c>
      <c r="AC819" s="293">
        <f t="shared" si="200"/>
        <v>0</v>
      </c>
      <c r="AD819" s="293">
        <f t="shared" si="212"/>
        <v>0</v>
      </c>
      <c r="AE819" s="293">
        <f>IF(ISBLANK(T819),AE818,IF(COUNTIF(T$2:T819,T819)&gt;1,AE818,1+MAX(AE818,0)))</f>
        <v>22</v>
      </c>
      <c r="AI819" s="42" t="str">
        <f t="shared" si="213"/>
        <v/>
      </c>
      <c r="AJ819">
        <f>SUM(AG$2:AG819)</f>
        <v>4</v>
      </c>
      <c r="AK819">
        <f>COUNTA(AF$2:AF819)</f>
        <v>12</v>
      </c>
      <c r="AL819">
        <f>ABS(H819-Data!H803)</f>
        <v>14</v>
      </c>
      <c r="AM819">
        <f>ABS(I819-Data!I803)</f>
        <v>3</v>
      </c>
      <c r="AN819">
        <f>ABS(J819-Data!J803)</f>
        <v>1</v>
      </c>
      <c r="AO819">
        <f>ABS(K819-Data!K803)</f>
        <v>7</v>
      </c>
      <c r="AP819">
        <f>ABS(L819-Data!L803)</f>
        <v>4</v>
      </c>
    </row>
    <row r="820" spans="1:42"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01"/>
        <v>12</v>
      </c>
      <c r="Q820" s="33" t="str">
        <f t="shared" si="202"/>
        <v/>
      </c>
      <c r="R820" s="33">
        <f t="shared" si="203"/>
        <v>9</v>
      </c>
      <c r="S820" s="33" t="str">
        <f t="shared" si="204"/>
        <v>115_9</v>
      </c>
      <c r="T820" s="35" t="str">
        <f t="shared" si="205"/>
        <v>115PM</v>
      </c>
      <c r="U820" s="35" t="str">
        <f t="shared" si="206"/>
        <v>115PMEW</v>
      </c>
      <c r="V820" s="301">
        <f t="shared" si="207"/>
        <v>3</v>
      </c>
      <c r="W820" s="293" t="str">
        <f t="shared" si="208"/>
        <v/>
      </c>
      <c r="X820" s="293" t="str">
        <f t="shared" si="209"/>
        <v/>
      </c>
      <c r="Y820" s="293" t="str">
        <f t="shared" si="210"/>
        <v/>
      </c>
      <c r="Z820" s="293" t="str">
        <f t="shared" si="211"/>
        <v/>
      </c>
      <c r="AA820" s="293">
        <f t="shared" si="198"/>
        <v>0</v>
      </c>
      <c r="AB820" s="293">
        <f t="shared" si="199"/>
        <v>0</v>
      </c>
      <c r="AC820" s="293">
        <f t="shared" si="200"/>
        <v>0</v>
      </c>
      <c r="AD820" s="293">
        <f t="shared" si="212"/>
        <v>0</v>
      </c>
      <c r="AE820" s="293">
        <f>IF(ISBLANK(T820),AE819,IF(COUNTIF(T$2:T820,T820)&gt;1,AE819,1+MAX(AE819,0)))</f>
        <v>22</v>
      </c>
      <c r="AI820" s="42" t="str">
        <f t="shared" si="213"/>
        <v/>
      </c>
      <c r="AJ820">
        <f>SUM(AG$2:AG820)</f>
        <v>4</v>
      </c>
      <c r="AK820">
        <f>COUNTA(AF$2:AF820)</f>
        <v>12</v>
      </c>
      <c r="AL820">
        <f>ABS(H820-Data!H804)</f>
        <v>14</v>
      </c>
      <c r="AM820">
        <f>ABS(I820-Data!I804)</f>
        <v>6</v>
      </c>
      <c r="AN820">
        <f>ABS(J820-Data!J804)</f>
        <v>0</v>
      </c>
      <c r="AO820">
        <f>ABS(K820-Data!K804)</f>
        <v>3</v>
      </c>
      <c r="AP820">
        <f>ABS(L820-Data!L804)</f>
        <v>5</v>
      </c>
    </row>
    <row r="821" spans="1:42"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01"/>
        <v>12</v>
      </c>
      <c r="Q821" s="33" t="str">
        <f t="shared" si="202"/>
        <v/>
      </c>
      <c r="R821" s="33">
        <f t="shared" si="203"/>
        <v>9</v>
      </c>
      <c r="S821" s="33" t="str">
        <f t="shared" si="204"/>
        <v>115_9</v>
      </c>
      <c r="T821" s="35" t="str">
        <f t="shared" si="205"/>
        <v>115PM</v>
      </c>
      <c r="U821" s="35" t="str">
        <f t="shared" si="206"/>
        <v>115PMEW</v>
      </c>
      <c r="V821" s="301">
        <f t="shared" si="207"/>
        <v>4</v>
      </c>
      <c r="W821" s="293" t="str">
        <f t="shared" si="208"/>
        <v/>
      </c>
      <c r="X821" s="293" t="str">
        <f t="shared" si="209"/>
        <v/>
      </c>
      <c r="Y821" s="293" t="str">
        <f t="shared" si="210"/>
        <v/>
      </c>
      <c r="Z821" s="293" t="str">
        <f t="shared" si="211"/>
        <v/>
      </c>
      <c r="AA821" s="293">
        <f t="shared" si="198"/>
        <v>0</v>
      </c>
      <c r="AB821" s="293">
        <f t="shared" si="199"/>
        <v>0</v>
      </c>
      <c r="AC821" s="293">
        <f t="shared" si="200"/>
        <v>0</v>
      </c>
      <c r="AD821" s="293">
        <f t="shared" si="212"/>
        <v>0</v>
      </c>
      <c r="AE821" s="293">
        <f>IF(ISBLANK(T821),AE820,IF(COUNTIF(T$2:T821,T821)&gt;1,AE820,1+MAX(AE820,0)))</f>
        <v>22</v>
      </c>
      <c r="AI821" s="42" t="str">
        <f t="shared" si="213"/>
        <v/>
      </c>
      <c r="AJ821">
        <f>SUM(AG$2:AG821)</f>
        <v>4</v>
      </c>
      <c r="AK821">
        <f>COUNTA(AF$2:AF821)</f>
        <v>12</v>
      </c>
      <c r="AL821">
        <f>ABS(H821-Data!H805)</f>
        <v>17</v>
      </c>
      <c r="AM821">
        <f>ABS(I821-Data!I805)</f>
        <v>2</v>
      </c>
      <c r="AN821">
        <f>ABS(J821-Data!J805)</f>
        <v>2</v>
      </c>
      <c r="AO821">
        <f>ABS(K821-Data!K805)</f>
        <v>9</v>
      </c>
      <c r="AP821">
        <f>ABS(L821-Data!L805)</f>
        <v>12</v>
      </c>
    </row>
    <row r="822" spans="1:42" x14ac:dyDescent="0.25">
      <c r="A822">
        <v>115</v>
      </c>
      <c r="B822" t="s">
        <v>66</v>
      </c>
      <c r="C822" t="s">
        <v>631</v>
      </c>
      <c r="D822"/>
      <c r="E822">
        <v>1</v>
      </c>
      <c r="F822">
        <v>2</v>
      </c>
      <c r="G822">
        <v>1</v>
      </c>
      <c r="H822">
        <v>45</v>
      </c>
      <c r="I822">
        <v>10</v>
      </c>
      <c r="J822">
        <v>2</v>
      </c>
      <c r="K822">
        <v>8</v>
      </c>
      <c r="L822">
        <v>0</v>
      </c>
      <c r="M822" t="s">
        <v>732</v>
      </c>
      <c r="N822" s="42"/>
      <c r="O822" s="101">
        <f>IF(ISBLANK(C822),O821,IF(COUNTIF(C$2:C822,C822)&gt;1,O821,1+MAX(O821,0)))</f>
        <v>27</v>
      </c>
      <c r="P822" s="45">
        <f t="shared" si="201"/>
        <v>12</v>
      </c>
      <c r="Q822" s="33" t="str">
        <f t="shared" si="202"/>
        <v/>
      </c>
      <c r="R822" s="33">
        <f t="shared" si="203"/>
        <v>10</v>
      </c>
      <c r="S822" s="33" t="str">
        <f t="shared" si="204"/>
        <v>115_10</v>
      </c>
      <c r="T822" s="35" t="str">
        <f t="shared" si="205"/>
        <v>115PM</v>
      </c>
      <c r="U822" s="35" t="str">
        <f t="shared" si="206"/>
        <v>115PMNS</v>
      </c>
      <c r="V822" s="301">
        <f t="shared" si="207"/>
        <v>5</v>
      </c>
      <c r="W822" s="293" t="str">
        <f t="shared" si="208"/>
        <v/>
      </c>
      <c r="X822" s="293" t="str">
        <f t="shared" si="209"/>
        <v/>
      </c>
      <c r="Y822" s="293" t="str">
        <f t="shared" si="210"/>
        <v/>
      </c>
      <c r="Z822" s="293" t="str">
        <f t="shared" si="211"/>
        <v/>
      </c>
      <c r="AA822" s="293">
        <f t="shared" si="198"/>
        <v>0</v>
      </c>
      <c r="AB822" s="293">
        <f t="shared" si="199"/>
        <v>0</v>
      </c>
      <c r="AC822" s="293">
        <f t="shared" si="200"/>
        <v>0</v>
      </c>
      <c r="AD822" s="293">
        <f t="shared" si="212"/>
        <v>0</v>
      </c>
      <c r="AE822" s="293">
        <f>IF(ISBLANK(T822),AE821,IF(COUNTIF(T$2:T822,T822)&gt;1,AE821,1+MAX(AE821,0)))</f>
        <v>22</v>
      </c>
      <c r="AI822" s="42" t="str">
        <f t="shared" si="213"/>
        <v/>
      </c>
      <c r="AJ822">
        <f>SUM(AG$2:AG822)</f>
        <v>4</v>
      </c>
      <c r="AK822">
        <f>COUNTA(AF$2:AF822)</f>
        <v>12</v>
      </c>
      <c r="AL822">
        <f>ABS(H822-Data!H806)</f>
        <v>45</v>
      </c>
      <c r="AM822">
        <f>ABS(I822-Data!I806)</f>
        <v>10</v>
      </c>
      <c r="AN822">
        <f>ABS(J822-Data!J806)</f>
        <v>2</v>
      </c>
      <c r="AO822">
        <f>ABS(K822-Data!K806)</f>
        <v>8</v>
      </c>
      <c r="AP822">
        <f>ABS(L822-Data!L806)</f>
        <v>0</v>
      </c>
    </row>
    <row r="823" spans="1:42"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01"/>
        <v>12</v>
      </c>
      <c r="Q823" s="33" t="str">
        <f t="shared" si="202"/>
        <v/>
      </c>
      <c r="R823" s="33">
        <f t="shared" si="203"/>
        <v>10</v>
      </c>
      <c r="S823" s="33" t="str">
        <f t="shared" si="204"/>
        <v>115_10</v>
      </c>
      <c r="T823" s="35" t="str">
        <f t="shared" si="205"/>
        <v>115PM</v>
      </c>
      <c r="U823" s="35" t="str">
        <f t="shared" si="206"/>
        <v>115PMNS</v>
      </c>
      <c r="V823" s="301">
        <f t="shared" si="207"/>
        <v>6</v>
      </c>
      <c r="W823" s="293" t="str">
        <f t="shared" si="208"/>
        <v/>
      </c>
      <c r="X823" s="293" t="str">
        <f t="shared" si="209"/>
        <v/>
      </c>
      <c r="Y823" s="293" t="str">
        <f t="shared" si="210"/>
        <v/>
      </c>
      <c r="Z823" s="293" t="str">
        <f t="shared" si="211"/>
        <v/>
      </c>
      <c r="AA823" s="293">
        <f t="shared" si="198"/>
        <v>0</v>
      </c>
      <c r="AB823" s="293">
        <f t="shared" si="199"/>
        <v>0</v>
      </c>
      <c r="AC823" s="293">
        <f t="shared" si="200"/>
        <v>0</v>
      </c>
      <c r="AD823" s="293">
        <f t="shared" si="212"/>
        <v>0</v>
      </c>
      <c r="AE823" s="293">
        <f>IF(ISBLANK(T823),AE822,IF(COUNTIF(T$2:T823,T823)&gt;1,AE822,1+MAX(AE822,0)))</f>
        <v>22</v>
      </c>
      <c r="AI823" s="42" t="str">
        <f t="shared" si="213"/>
        <v/>
      </c>
      <c r="AJ823">
        <f>SUM(AG$2:AG823)</f>
        <v>4</v>
      </c>
      <c r="AK823">
        <f>COUNTA(AF$2:AF823)</f>
        <v>12</v>
      </c>
      <c r="AL823">
        <f>ABS(H823-Data!H807)</f>
        <v>32</v>
      </c>
      <c r="AM823">
        <f>ABS(I823-Data!I807)</f>
        <v>9</v>
      </c>
      <c r="AN823">
        <f>ABS(J823-Data!J807)</f>
        <v>2</v>
      </c>
      <c r="AO823">
        <f>ABS(K823-Data!K807)</f>
        <v>5</v>
      </c>
      <c r="AP823">
        <f>ABS(L823-Data!L807)</f>
        <v>14</v>
      </c>
    </row>
    <row r="824" spans="1:42"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01"/>
        <v>12</v>
      </c>
      <c r="Q824" s="33" t="str">
        <f t="shared" si="202"/>
        <v/>
      </c>
      <c r="R824" s="33">
        <f t="shared" si="203"/>
        <v>10</v>
      </c>
      <c r="S824" s="33" t="str">
        <f t="shared" si="204"/>
        <v>115_10</v>
      </c>
      <c r="T824" s="35" t="str">
        <f t="shared" si="205"/>
        <v>115PM</v>
      </c>
      <c r="U824" s="35" t="str">
        <f t="shared" si="206"/>
        <v>115PMEW</v>
      </c>
      <c r="V824" s="301">
        <f t="shared" si="207"/>
        <v>7</v>
      </c>
      <c r="W824" s="293" t="str">
        <f t="shared" si="208"/>
        <v/>
      </c>
      <c r="X824" s="293" t="str">
        <f t="shared" si="209"/>
        <v/>
      </c>
      <c r="Y824" s="293" t="str">
        <f t="shared" si="210"/>
        <v/>
      </c>
      <c r="Z824" s="293" t="str">
        <f t="shared" si="211"/>
        <v/>
      </c>
      <c r="AA824" s="293">
        <f t="shared" si="198"/>
        <v>0</v>
      </c>
      <c r="AB824" s="293">
        <f t="shared" si="199"/>
        <v>0</v>
      </c>
      <c r="AC824" s="293">
        <f t="shared" si="200"/>
        <v>0</v>
      </c>
      <c r="AD824" s="293">
        <f t="shared" si="212"/>
        <v>0</v>
      </c>
      <c r="AE824" s="293">
        <f>IF(ISBLANK(T824),AE823,IF(COUNTIF(T$2:T824,T824)&gt;1,AE823,1+MAX(AE823,0)))</f>
        <v>22</v>
      </c>
      <c r="AI824" s="42" t="str">
        <f t="shared" si="213"/>
        <v/>
      </c>
      <c r="AJ824">
        <f>SUM(AG$2:AG824)</f>
        <v>4</v>
      </c>
      <c r="AK824">
        <f>COUNTA(AF$2:AF824)</f>
        <v>12</v>
      </c>
      <c r="AL824">
        <f>ABS(H824-Data!H808)</f>
        <v>23</v>
      </c>
      <c r="AM824">
        <f>ABS(I824-Data!I808)</f>
        <v>9</v>
      </c>
      <c r="AN824">
        <f>ABS(J824-Data!J808)</f>
        <v>1</v>
      </c>
      <c r="AO824">
        <f>ABS(K824-Data!K808)</f>
        <v>2</v>
      </c>
      <c r="AP824">
        <f>ABS(L824-Data!L808)</f>
        <v>2</v>
      </c>
    </row>
    <row r="825" spans="1:42"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01"/>
        <v>12</v>
      </c>
      <c r="Q825" s="33" t="str">
        <f t="shared" si="202"/>
        <v/>
      </c>
      <c r="R825" s="33">
        <f t="shared" si="203"/>
        <v>10</v>
      </c>
      <c r="S825" s="33" t="str">
        <f t="shared" si="204"/>
        <v>115_10</v>
      </c>
      <c r="T825" s="35" t="str">
        <f t="shared" si="205"/>
        <v>115PM</v>
      </c>
      <c r="U825" s="35" t="str">
        <f t="shared" si="206"/>
        <v>115PMEW</v>
      </c>
      <c r="V825" s="301">
        <f t="shared" si="207"/>
        <v>8</v>
      </c>
      <c r="W825" s="293" t="str">
        <f t="shared" si="208"/>
        <v/>
      </c>
      <c r="X825" s="293" t="str">
        <f t="shared" si="209"/>
        <v/>
      </c>
      <c r="Y825" s="293" t="str">
        <f t="shared" si="210"/>
        <v/>
      </c>
      <c r="Z825" s="293" t="str">
        <f t="shared" si="211"/>
        <v/>
      </c>
      <c r="AA825" s="293">
        <f t="shared" si="198"/>
        <v>0</v>
      </c>
      <c r="AB825" s="293">
        <f t="shared" si="199"/>
        <v>0</v>
      </c>
      <c r="AC825" s="293">
        <f t="shared" si="200"/>
        <v>0</v>
      </c>
      <c r="AD825" s="293">
        <f t="shared" si="212"/>
        <v>0</v>
      </c>
      <c r="AE825" s="293">
        <f>IF(ISBLANK(T825),AE824,IF(COUNTIF(T$2:T825,T825)&gt;1,AE824,1+MAX(AE824,0)))</f>
        <v>22</v>
      </c>
      <c r="AI825" s="42" t="str">
        <f t="shared" si="213"/>
        <v/>
      </c>
      <c r="AJ825">
        <f>SUM(AG$2:AG825)</f>
        <v>4</v>
      </c>
      <c r="AK825">
        <f>COUNTA(AF$2:AF825)</f>
        <v>12</v>
      </c>
      <c r="AL825">
        <f>ABS(H825-Data!H809)</f>
        <v>37</v>
      </c>
      <c r="AM825">
        <f>ABS(I825-Data!I809)</f>
        <v>6</v>
      </c>
      <c r="AN825">
        <f>ABS(J825-Data!J809)</f>
        <v>2</v>
      </c>
      <c r="AO825">
        <f>ABS(K825-Data!K809)</f>
        <v>20</v>
      </c>
      <c r="AP825">
        <f>ABS(L825-Data!L809)</f>
        <v>22</v>
      </c>
    </row>
    <row r="826" spans="1:42" x14ac:dyDescent="0.25">
      <c r="A826">
        <v>115</v>
      </c>
      <c r="B826" t="s">
        <v>66</v>
      </c>
      <c r="C826" t="s">
        <v>631</v>
      </c>
      <c r="D826"/>
      <c r="E826">
        <v>1</v>
      </c>
      <c r="F826">
        <v>3</v>
      </c>
      <c r="G826">
        <v>1</v>
      </c>
      <c r="H826">
        <v>17</v>
      </c>
      <c r="I826">
        <v>7</v>
      </c>
      <c r="J826">
        <v>0</v>
      </c>
      <c r="K826">
        <v>3</v>
      </c>
      <c r="L826">
        <v>0</v>
      </c>
      <c r="M826" t="s">
        <v>732</v>
      </c>
      <c r="N826" s="42"/>
      <c r="O826" s="101">
        <f>IF(ISBLANK(C826),O825,IF(COUNTIF(C$2:C826,C826)&gt;1,O825,1+MAX(O825,0)))</f>
        <v>27</v>
      </c>
      <c r="P826" s="45">
        <f t="shared" si="201"/>
        <v>12</v>
      </c>
      <c r="Q826" s="33" t="str">
        <f t="shared" si="202"/>
        <v/>
      </c>
      <c r="R826" s="33">
        <f t="shared" si="203"/>
        <v>11</v>
      </c>
      <c r="S826" s="33" t="str">
        <f t="shared" si="204"/>
        <v>115_11</v>
      </c>
      <c r="T826" s="35" t="str">
        <f t="shared" si="205"/>
        <v>115PM</v>
      </c>
      <c r="U826" s="35" t="str">
        <f t="shared" si="206"/>
        <v>115PMNS</v>
      </c>
      <c r="V826" s="301">
        <f t="shared" si="207"/>
        <v>9</v>
      </c>
      <c r="W826" s="293" t="str">
        <f t="shared" si="208"/>
        <v/>
      </c>
      <c r="X826" s="293" t="str">
        <f t="shared" si="209"/>
        <v/>
      </c>
      <c r="Y826" s="293" t="str">
        <f t="shared" si="210"/>
        <v/>
      </c>
      <c r="Z826" s="293" t="str">
        <f t="shared" si="211"/>
        <v/>
      </c>
      <c r="AA826" s="293">
        <f t="shared" si="198"/>
        <v>0</v>
      </c>
      <c r="AB826" s="293">
        <f t="shared" si="199"/>
        <v>0</v>
      </c>
      <c r="AC826" s="293">
        <f t="shared" si="200"/>
        <v>0</v>
      </c>
      <c r="AD826" s="293">
        <f t="shared" si="212"/>
        <v>0</v>
      </c>
      <c r="AE826" s="293">
        <f>IF(ISBLANK(T826),AE825,IF(COUNTIF(T$2:T826,T826)&gt;1,AE825,1+MAX(AE825,0)))</f>
        <v>22</v>
      </c>
      <c r="AI826" s="42" t="str">
        <f t="shared" si="213"/>
        <v/>
      </c>
      <c r="AJ826">
        <f>SUM(AG$2:AG826)</f>
        <v>4</v>
      </c>
      <c r="AK826">
        <f>COUNTA(AF$2:AF826)</f>
        <v>12</v>
      </c>
      <c r="AL826">
        <f>ABS(H826-Data!H810)</f>
        <v>17</v>
      </c>
      <c r="AM826">
        <f>ABS(I826-Data!I810)</f>
        <v>7</v>
      </c>
      <c r="AN826">
        <f>ABS(J826-Data!J810)</f>
        <v>0</v>
      </c>
      <c r="AO826">
        <f>ABS(K826-Data!K810)</f>
        <v>3</v>
      </c>
      <c r="AP826">
        <f>ABS(L826-Data!L810)</f>
        <v>0</v>
      </c>
    </row>
    <row r="827" spans="1:42"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01"/>
        <v>12</v>
      </c>
      <c r="Q827" s="33" t="str">
        <f t="shared" si="202"/>
        <v/>
      </c>
      <c r="R827" s="33">
        <f t="shared" si="203"/>
        <v>11</v>
      </c>
      <c r="S827" s="33" t="str">
        <f t="shared" si="204"/>
        <v>115_11</v>
      </c>
      <c r="T827" s="35" t="str">
        <f t="shared" si="205"/>
        <v>115PM</v>
      </c>
      <c r="U827" s="35" t="str">
        <f t="shared" si="206"/>
        <v>115PMNS</v>
      </c>
      <c r="V827" s="301">
        <f t="shared" si="207"/>
        <v>10</v>
      </c>
      <c r="W827" s="293" t="str">
        <f t="shared" si="208"/>
        <v/>
      </c>
      <c r="X827" s="293" t="str">
        <f t="shared" si="209"/>
        <v/>
      </c>
      <c r="Y827" s="293" t="str">
        <f t="shared" si="210"/>
        <v/>
      </c>
      <c r="Z827" s="293" t="str">
        <f t="shared" si="211"/>
        <v/>
      </c>
      <c r="AA827" s="293">
        <f t="shared" si="198"/>
        <v>0</v>
      </c>
      <c r="AB827" s="293">
        <f t="shared" si="199"/>
        <v>0</v>
      </c>
      <c r="AC827" s="293">
        <f t="shared" si="200"/>
        <v>0</v>
      </c>
      <c r="AD827" s="293">
        <f t="shared" si="212"/>
        <v>0</v>
      </c>
      <c r="AE827" s="293">
        <f>IF(ISBLANK(T827),AE826,IF(COUNTIF(T$2:T827,T827)&gt;1,AE826,1+MAX(AE826,0)))</f>
        <v>22</v>
      </c>
      <c r="AI827" s="42" t="str">
        <f t="shared" si="213"/>
        <v/>
      </c>
      <c r="AJ827">
        <f>SUM(AG$2:AG827)</f>
        <v>4</v>
      </c>
      <c r="AK827">
        <f>COUNTA(AF$2:AF827)</f>
        <v>12</v>
      </c>
      <c r="AL827">
        <f>ABS(H827-Data!H811)</f>
        <v>14</v>
      </c>
      <c r="AM827">
        <f>ABS(I827-Data!I811)</f>
        <v>2</v>
      </c>
      <c r="AN827">
        <f>ABS(J827-Data!J811)</f>
        <v>1</v>
      </c>
      <c r="AO827">
        <f>ABS(K827-Data!K811)</f>
        <v>1</v>
      </c>
      <c r="AP827">
        <f>ABS(L827-Data!L811)</f>
        <v>4</v>
      </c>
    </row>
    <row r="828" spans="1:42"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01"/>
        <v>12</v>
      </c>
      <c r="Q828" s="33" t="str">
        <f t="shared" si="202"/>
        <v/>
      </c>
      <c r="R828" s="33">
        <f t="shared" si="203"/>
        <v>11</v>
      </c>
      <c r="S828" s="33" t="str">
        <f t="shared" si="204"/>
        <v>115_11</v>
      </c>
      <c r="T828" s="35" t="str">
        <f t="shared" si="205"/>
        <v>115PM</v>
      </c>
      <c r="U828" s="35" t="str">
        <f t="shared" si="206"/>
        <v>115PMEW</v>
      </c>
      <c r="V828" s="301">
        <f t="shared" si="207"/>
        <v>11</v>
      </c>
      <c r="W828" s="293" t="str">
        <f t="shared" si="208"/>
        <v/>
      </c>
      <c r="X828" s="293" t="str">
        <f t="shared" si="209"/>
        <v/>
      </c>
      <c r="Y828" s="293" t="str">
        <f t="shared" si="210"/>
        <v/>
      </c>
      <c r="Z828" s="293" t="str">
        <f t="shared" si="211"/>
        <v/>
      </c>
      <c r="AA828" s="293">
        <f t="shared" si="198"/>
        <v>0</v>
      </c>
      <c r="AB828" s="293">
        <f t="shared" si="199"/>
        <v>0</v>
      </c>
      <c r="AC828" s="293">
        <f t="shared" si="200"/>
        <v>0</v>
      </c>
      <c r="AD828" s="293">
        <f t="shared" si="212"/>
        <v>0</v>
      </c>
      <c r="AE828" s="293">
        <f>IF(ISBLANK(T828),AE827,IF(COUNTIF(T$2:T828,T828)&gt;1,AE827,1+MAX(AE827,0)))</f>
        <v>22</v>
      </c>
      <c r="AI828" s="42" t="str">
        <f t="shared" si="213"/>
        <v/>
      </c>
      <c r="AJ828">
        <f>SUM(AG$2:AG828)</f>
        <v>4</v>
      </c>
      <c r="AK828">
        <f>COUNTA(AF$2:AF828)</f>
        <v>12</v>
      </c>
      <c r="AL828">
        <f>ABS(H828-Data!H812)</f>
        <v>18</v>
      </c>
      <c r="AM828">
        <f>ABS(I828-Data!I812)</f>
        <v>8</v>
      </c>
      <c r="AN828">
        <f>ABS(J828-Data!J812)</f>
        <v>1</v>
      </c>
      <c r="AO828">
        <f>ABS(K828-Data!K812)</f>
        <v>5</v>
      </c>
      <c r="AP828">
        <f>ABS(L828-Data!L812)</f>
        <v>7</v>
      </c>
    </row>
    <row r="829" spans="1:42"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01"/>
        <v>12</v>
      </c>
      <c r="Q829" s="33" t="str">
        <f t="shared" si="202"/>
        <v/>
      </c>
      <c r="R829" s="33">
        <f t="shared" si="203"/>
        <v>11</v>
      </c>
      <c r="S829" s="33" t="str">
        <f t="shared" si="204"/>
        <v>115_11</v>
      </c>
      <c r="T829" s="35" t="str">
        <f t="shared" si="205"/>
        <v>115PM</v>
      </c>
      <c r="U829" s="35" t="str">
        <f t="shared" si="206"/>
        <v>115PMEW</v>
      </c>
      <c r="V829" s="301">
        <f t="shared" si="207"/>
        <v>12</v>
      </c>
      <c r="W829" s="293" t="str">
        <f t="shared" si="208"/>
        <v/>
      </c>
      <c r="X829" s="293" t="str">
        <f t="shared" si="209"/>
        <v/>
      </c>
      <c r="Y829" s="293" t="str">
        <f t="shared" si="210"/>
        <v/>
      </c>
      <c r="Z829" s="293" t="str">
        <f t="shared" si="211"/>
        <v/>
      </c>
      <c r="AA829" s="293">
        <f t="shared" si="198"/>
        <v>0</v>
      </c>
      <c r="AB829" s="293">
        <f t="shared" si="199"/>
        <v>0</v>
      </c>
      <c r="AC829" s="293">
        <f t="shared" si="200"/>
        <v>0</v>
      </c>
      <c r="AD829" s="293">
        <f t="shared" si="212"/>
        <v>0</v>
      </c>
      <c r="AE829" s="293">
        <f>IF(ISBLANK(T829),AE828,IF(COUNTIF(T$2:T829,T829)&gt;1,AE828,1+MAX(AE828,0)))</f>
        <v>22</v>
      </c>
      <c r="AI829" s="42" t="str">
        <f t="shared" si="213"/>
        <v/>
      </c>
      <c r="AJ829">
        <f>SUM(AG$2:AG829)</f>
        <v>4</v>
      </c>
      <c r="AK829">
        <f>COUNTA(AF$2:AF829)</f>
        <v>12</v>
      </c>
      <c r="AL829">
        <f>ABS(H829-Data!H813)</f>
        <v>14</v>
      </c>
      <c r="AM829">
        <f>ABS(I829-Data!I813)</f>
        <v>2</v>
      </c>
      <c r="AN829">
        <f>ABS(J829-Data!J813)</f>
        <v>1</v>
      </c>
      <c r="AO829">
        <f>ABS(K829-Data!K813)</f>
        <v>8</v>
      </c>
      <c r="AP829">
        <f>ABS(L829-Data!L813)</f>
        <v>10</v>
      </c>
    </row>
    <row r="830" spans="1:42" x14ac:dyDescent="0.25">
      <c r="A830">
        <v>115</v>
      </c>
      <c r="B830" t="s">
        <v>66</v>
      </c>
      <c r="C830" t="s">
        <v>631</v>
      </c>
      <c r="D830"/>
      <c r="E830">
        <v>1</v>
      </c>
      <c r="F830">
        <v>4</v>
      </c>
      <c r="G830">
        <v>1</v>
      </c>
      <c r="H830">
        <v>14</v>
      </c>
      <c r="I830">
        <v>3</v>
      </c>
      <c r="J830">
        <v>1</v>
      </c>
      <c r="K830">
        <v>4</v>
      </c>
      <c r="L830">
        <v>0</v>
      </c>
      <c r="M830" t="s">
        <v>732</v>
      </c>
      <c r="N830" s="42"/>
      <c r="O830" s="101">
        <f>IF(ISBLANK(C830),O829,IF(COUNTIF(C$2:C830,C830)&gt;1,O829,1+MAX(O829,0)))</f>
        <v>27</v>
      </c>
      <c r="P830" s="45">
        <f t="shared" si="201"/>
        <v>12</v>
      </c>
      <c r="Q830" s="33" t="str">
        <f t="shared" si="202"/>
        <v/>
      </c>
      <c r="R830" s="33">
        <f t="shared" si="203"/>
        <v>12</v>
      </c>
      <c r="S830" s="33" t="str">
        <f t="shared" si="204"/>
        <v>115_12</v>
      </c>
      <c r="T830" s="35" t="str">
        <f t="shared" si="205"/>
        <v>115PM</v>
      </c>
      <c r="U830" s="35" t="str">
        <f t="shared" si="206"/>
        <v>115PMNS</v>
      </c>
      <c r="V830" s="301">
        <f t="shared" si="207"/>
        <v>13</v>
      </c>
      <c r="W830" s="293" t="str">
        <f t="shared" si="208"/>
        <v/>
      </c>
      <c r="X830" s="293" t="str">
        <f t="shared" si="209"/>
        <v/>
      </c>
      <c r="Y830" s="293" t="str">
        <f t="shared" si="210"/>
        <v/>
      </c>
      <c r="Z830" s="293" t="str">
        <f t="shared" si="211"/>
        <v/>
      </c>
      <c r="AA830" s="293">
        <f t="shared" si="198"/>
        <v>0</v>
      </c>
      <c r="AB830" s="293">
        <f t="shared" si="199"/>
        <v>0</v>
      </c>
      <c r="AC830" s="293">
        <f t="shared" si="200"/>
        <v>0</v>
      </c>
      <c r="AD830" s="293">
        <f t="shared" si="212"/>
        <v>0</v>
      </c>
      <c r="AE830" s="293">
        <f>IF(ISBLANK(T830),AE829,IF(COUNTIF(T$2:T830,T830)&gt;1,AE829,1+MAX(AE829,0)))</f>
        <v>22</v>
      </c>
      <c r="AI830" s="42" t="str">
        <f t="shared" si="213"/>
        <v/>
      </c>
      <c r="AJ830">
        <f>SUM(AG$2:AG830)</f>
        <v>4</v>
      </c>
      <c r="AK830">
        <f>COUNTA(AF$2:AF830)</f>
        <v>12</v>
      </c>
      <c r="AL830">
        <f>ABS(H830-Data!H814)</f>
        <v>14</v>
      </c>
      <c r="AM830">
        <f>ABS(I830-Data!I814)</f>
        <v>3</v>
      </c>
      <c r="AN830">
        <f>ABS(J830-Data!J814)</f>
        <v>1</v>
      </c>
      <c r="AO830">
        <f>ABS(K830-Data!K814)</f>
        <v>4</v>
      </c>
      <c r="AP830">
        <f>ABS(L830-Data!L814)</f>
        <v>0</v>
      </c>
    </row>
    <row r="831" spans="1:42"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01"/>
        <v>12</v>
      </c>
      <c r="Q831" s="33" t="str">
        <f t="shared" si="202"/>
        <v/>
      </c>
      <c r="R831" s="33">
        <f t="shared" si="203"/>
        <v>12</v>
      </c>
      <c r="S831" s="33" t="str">
        <f t="shared" si="204"/>
        <v>115_12</v>
      </c>
      <c r="T831" s="35" t="str">
        <f t="shared" si="205"/>
        <v>115PM</v>
      </c>
      <c r="U831" s="35" t="str">
        <f t="shared" si="206"/>
        <v>115PMNS</v>
      </c>
      <c r="V831" s="301">
        <f t="shared" si="207"/>
        <v>14</v>
      </c>
      <c r="W831" s="293" t="str">
        <f t="shared" si="208"/>
        <v/>
      </c>
      <c r="X831" s="293" t="str">
        <f t="shared" si="209"/>
        <v/>
      </c>
      <c r="Y831" s="293" t="str">
        <f t="shared" si="210"/>
        <v/>
      </c>
      <c r="Z831" s="293" t="str">
        <f t="shared" si="211"/>
        <v/>
      </c>
      <c r="AA831" s="293">
        <f t="shared" si="198"/>
        <v>0</v>
      </c>
      <c r="AB831" s="293">
        <f t="shared" si="199"/>
        <v>0</v>
      </c>
      <c r="AC831" s="293">
        <f t="shared" si="200"/>
        <v>0</v>
      </c>
      <c r="AD831" s="293">
        <f t="shared" si="212"/>
        <v>0</v>
      </c>
      <c r="AE831" s="293">
        <f>IF(ISBLANK(T831),AE830,IF(COUNTIF(T$2:T831,T831)&gt;1,AE830,1+MAX(AE830,0)))</f>
        <v>22</v>
      </c>
      <c r="AI831" s="42" t="str">
        <f t="shared" si="213"/>
        <v/>
      </c>
      <c r="AJ831">
        <f>SUM(AG$2:AG831)</f>
        <v>4</v>
      </c>
      <c r="AK831">
        <f>COUNTA(AF$2:AF831)</f>
        <v>12</v>
      </c>
      <c r="AL831">
        <f>ABS(H831-Data!H815)</f>
        <v>2</v>
      </c>
      <c r="AM831">
        <f>ABS(I831-Data!I815)</f>
        <v>0</v>
      </c>
      <c r="AN831">
        <f>ABS(J831-Data!J815)</f>
        <v>0</v>
      </c>
      <c r="AO831">
        <f>ABS(K831-Data!K815)</f>
        <v>0</v>
      </c>
      <c r="AP831">
        <f>ABS(L831-Data!L815)</f>
        <v>2</v>
      </c>
    </row>
    <row r="832" spans="1:42"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01"/>
        <v>12</v>
      </c>
      <c r="Q832" s="33" t="str">
        <f t="shared" si="202"/>
        <v/>
      </c>
      <c r="R832" s="33">
        <f t="shared" si="203"/>
        <v>12</v>
      </c>
      <c r="S832" s="33" t="str">
        <f t="shared" si="204"/>
        <v>115_12</v>
      </c>
      <c r="T832" s="35" t="str">
        <f t="shared" si="205"/>
        <v>115PM</v>
      </c>
      <c r="U832" s="35" t="str">
        <f t="shared" si="206"/>
        <v>115PMEW</v>
      </c>
      <c r="V832" s="301">
        <f t="shared" si="207"/>
        <v>15</v>
      </c>
      <c r="W832" s="293" t="str">
        <f t="shared" si="208"/>
        <v/>
      </c>
      <c r="X832" s="293" t="str">
        <f t="shared" si="209"/>
        <v/>
      </c>
      <c r="Y832" s="293" t="str">
        <f t="shared" si="210"/>
        <v/>
      </c>
      <c r="Z832" s="293" t="str">
        <f t="shared" si="211"/>
        <v/>
      </c>
      <c r="AA832" s="293">
        <f t="shared" si="198"/>
        <v>0</v>
      </c>
      <c r="AB832" s="293">
        <f t="shared" si="199"/>
        <v>0</v>
      </c>
      <c r="AC832" s="293">
        <f t="shared" si="200"/>
        <v>0</v>
      </c>
      <c r="AD832" s="293">
        <f t="shared" si="212"/>
        <v>0</v>
      </c>
      <c r="AE832" s="293">
        <f>IF(ISBLANK(T832),AE831,IF(COUNTIF(T$2:T832,T832)&gt;1,AE831,1+MAX(AE831,0)))</f>
        <v>22</v>
      </c>
      <c r="AI832" s="42" t="str">
        <f t="shared" si="213"/>
        <v/>
      </c>
      <c r="AJ832">
        <f>SUM(AG$2:AG832)</f>
        <v>4</v>
      </c>
      <c r="AK832">
        <f>COUNTA(AF$2:AF832)</f>
        <v>12</v>
      </c>
      <c r="AL832">
        <f>ABS(H832-Data!H816)</f>
        <v>6</v>
      </c>
      <c r="AM832">
        <f>ABS(I832-Data!I816)</f>
        <v>0</v>
      </c>
      <c r="AN832">
        <f>ABS(J832-Data!J816)</f>
        <v>1</v>
      </c>
      <c r="AO832">
        <f>ABS(K832-Data!K816)</f>
        <v>0</v>
      </c>
      <c r="AP832">
        <f>ABS(L832-Data!L816)</f>
        <v>0</v>
      </c>
    </row>
    <row r="833" spans="1:42"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01"/>
        <v>12</v>
      </c>
      <c r="Q833" s="33" t="str">
        <f t="shared" si="202"/>
        <v/>
      </c>
      <c r="R833" s="33">
        <f t="shared" si="203"/>
        <v>12</v>
      </c>
      <c r="S833" s="33" t="str">
        <f t="shared" si="204"/>
        <v>115_12</v>
      </c>
      <c r="T833" s="35" t="str">
        <f t="shared" si="205"/>
        <v>115PM</v>
      </c>
      <c r="U833" s="35" t="str">
        <f t="shared" si="206"/>
        <v>115PMEW</v>
      </c>
      <c r="V833" s="301">
        <f t="shared" si="207"/>
        <v>16</v>
      </c>
      <c r="W833" s="293" t="str">
        <f t="shared" si="208"/>
        <v/>
      </c>
      <c r="X833" s="293" t="str">
        <f t="shared" si="209"/>
        <v/>
      </c>
      <c r="Y833" s="293" t="str">
        <f t="shared" si="210"/>
        <v/>
      </c>
      <c r="Z833" s="293" t="str">
        <f t="shared" si="211"/>
        <v/>
      </c>
      <c r="AA833" s="293">
        <f t="shared" si="198"/>
        <v>0</v>
      </c>
      <c r="AB833" s="293">
        <f t="shared" si="199"/>
        <v>0</v>
      </c>
      <c r="AC833" s="293">
        <f t="shared" si="200"/>
        <v>0</v>
      </c>
      <c r="AD833" s="293">
        <f t="shared" si="212"/>
        <v>0</v>
      </c>
      <c r="AE833" s="293">
        <f>IF(ISBLANK(T833),AE832,IF(COUNTIF(T$2:T833,T833)&gt;1,AE832,1+MAX(AE832,0)))</f>
        <v>22</v>
      </c>
      <c r="AI833" s="42" t="str">
        <f t="shared" si="213"/>
        <v/>
      </c>
      <c r="AJ833">
        <f>SUM(AG$2:AG833)</f>
        <v>4</v>
      </c>
      <c r="AK833">
        <f>COUNTA(AF$2:AF833)</f>
        <v>12</v>
      </c>
      <c r="AL833">
        <f>ABS(H833-Data!H817)</f>
        <v>10</v>
      </c>
      <c r="AM833">
        <f>ABS(I833-Data!I817)</f>
        <v>3</v>
      </c>
      <c r="AN833">
        <f>ABS(J833-Data!J817)</f>
        <v>0</v>
      </c>
      <c r="AO833">
        <f>ABS(K833-Data!K817)</f>
        <v>5</v>
      </c>
      <c r="AP833">
        <f>ABS(L833-Data!L817)</f>
        <v>6</v>
      </c>
    </row>
    <row r="834" spans="1:42"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01"/>
        <v>12</v>
      </c>
      <c r="Q834" s="33" t="str">
        <f t="shared" si="202"/>
        <v/>
      </c>
      <c r="R834" s="33">
        <f t="shared" si="203"/>
        <v>13</v>
      </c>
      <c r="S834" s="33" t="str">
        <f t="shared" si="204"/>
        <v>115_13</v>
      </c>
      <c r="T834" s="35" t="str">
        <f t="shared" si="205"/>
        <v>115PM</v>
      </c>
      <c r="U834" s="35" t="str">
        <f t="shared" si="206"/>
        <v>115PMNS</v>
      </c>
      <c r="V834" s="301">
        <f t="shared" si="207"/>
        <v>17</v>
      </c>
      <c r="W834" s="293" t="str">
        <f t="shared" si="208"/>
        <v/>
      </c>
      <c r="X834" s="293" t="str">
        <f t="shared" si="209"/>
        <v/>
      </c>
      <c r="Y834" s="293" t="str">
        <f t="shared" si="210"/>
        <v/>
      </c>
      <c r="Z834" s="293" t="str">
        <f t="shared" si="211"/>
        <v/>
      </c>
      <c r="AA834" s="293">
        <f t="shared" ref="AA834:AA897" si="214">IF(AND(ISNUMBER($G834),$B834="AM"),INDEX(Cordon,MATCH($A834,loc_ID,0),$G834),0)</f>
        <v>0</v>
      </c>
      <c r="AB834" s="293">
        <f t="shared" ref="AB834:AB897" si="215">IF(AND(ISNUMBER($G834),$B834="PM"),INDEX(Cordon,MATCH($A834,loc_ID,0),VLOOKUP($G834,dir_correction,2,FALSE)),0)</f>
        <v>0</v>
      </c>
      <c r="AC834" s="293">
        <f t="shared" ref="AC834:AC897" si="216">IF(AND(ISNUMBER($G834),$B834="AM"),INDEX(Lane,MATCH($A834,loc_ID,0),$G834),0)</f>
        <v>0</v>
      </c>
      <c r="AD834" s="293">
        <f t="shared" si="212"/>
        <v>0</v>
      </c>
      <c r="AE834" s="293">
        <f>IF(ISBLANK(T834),AE833,IF(COUNTIF(T$2:T834,T834)&gt;1,AE833,1+MAX(AE833,0)))</f>
        <v>22</v>
      </c>
      <c r="AI834" s="42" t="str">
        <f t="shared" si="213"/>
        <v/>
      </c>
      <c r="AJ834">
        <f>SUM(AG$2:AG834)</f>
        <v>4</v>
      </c>
      <c r="AK834">
        <f>COUNTA(AF$2:AF834)</f>
        <v>12</v>
      </c>
    </row>
    <row r="835" spans="1:42"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17">IF(A835=A834,P834,IF(ISNUMBER(P834),P834+1,1))</f>
        <v>12</v>
      </c>
      <c r="Q835" s="33" t="str">
        <f t="shared" ref="Q835:Q898" si="218">IF(OR(P835=P834,LEN(A835)&lt;1),"",P835)</f>
        <v/>
      </c>
      <c r="R835" s="33">
        <f t="shared" ref="R835:R898" si="219">IF(ISNUMBER(F835),F835+4*(E835-1)+8*IF(B835="PM",1,0),"")</f>
        <v>13</v>
      </c>
      <c r="S835" s="33" t="str">
        <f t="shared" ref="S835:S898" si="220">IF(ISNUMBER(R835),A835&amp;"_"&amp;R835,"")</f>
        <v>115_13</v>
      </c>
      <c r="T835" s="35" t="str">
        <f t="shared" ref="T835:T898" si="221">A835&amp;B835</f>
        <v>115PM</v>
      </c>
      <c r="U835" s="35" t="str">
        <f t="shared" ref="U835:U898" si="222">IF(OR(G835=1,G835=2),T835&amp;"NS",IF(OR(G835=3,G835=4),T835&amp;"EW",""))</f>
        <v>115PMNS</v>
      </c>
      <c r="V835" s="301">
        <f t="shared" ref="V835:V898" si="223">G835+4*(F835-1)+16*(E835-1)</f>
        <v>18</v>
      </c>
      <c r="W835" s="293" t="str">
        <f t="shared" ref="W835:W898" si="224">IF(I835&gt;$H835,1,"")</f>
        <v/>
      </c>
      <c r="X835" s="293" t="str">
        <f t="shared" ref="X835:X898" si="225">IF(J835&gt;$H835,1,"")</f>
        <v/>
      </c>
      <c r="Y835" s="293" t="str">
        <f t="shared" ref="Y835:Y898" si="226">IF(K835&gt;$H835,1,"")</f>
        <v/>
      </c>
      <c r="Z835" s="293" t="str">
        <f t="shared" ref="Z835:Z898" si="227">IF(L835&gt;$H835,1,"")</f>
        <v/>
      </c>
      <c r="AA835" s="293">
        <f t="shared" si="214"/>
        <v>0</v>
      </c>
      <c r="AB835" s="293">
        <f t="shared" si="215"/>
        <v>0</v>
      </c>
      <c r="AC835" s="293">
        <f t="shared" si="216"/>
        <v>0</v>
      </c>
      <c r="AD835" s="293">
        <f t="shared" ref="AD835:AD898" si="228">IF(AND(AC835&gt;0,ISNUMBER(AC835)),1,0)</f>
        <v>0</v>
      </c>
      <c r="AE835" s="293">
        <f>IF(ISBLANK(T835),AE834,IF(COUNTIF(T$2:T835,T835)&gt;1,AE834,1+MAX(AE834,0)))</f>
        <v>22</v>
      </c>
      <c r="AI835" s="42" t="str">
        <f t="shared" ref="AI835:AI898" si="229">IF(SUM(W835:Z835)&gt;0,1,"")</f>
        <v/>
      </c>
      <c r="AJ835">
        <f>SUM(AG$2:AG835)</f>
        <v>4</v>
      </c>
      <c r="AK835">
        <f>COUNTA(AF$2:AF835)</f>
        <v>12</v>
      </c>
    </row>
    <row r="836" spans="1:42"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17"/>
        <v>12</v>
      </c>
      <c r="Q836" s="33" t="str">
        <f t="shared" si="218"/>
        <v/>
      </c>
      <c r="R836" s="33">
        <f t="shared" si="219"/>
        <v>13</v>
      </c>
      <c r="S836" s="33" t="str">
        <f t="shared" si="220"/>
        <v>115_13</v>
      </c>
      <c r="T836" s="35" t="str">
        <f t="shared" si="221"/>
        <v>115PM</v>
      </c>
      <c r="U836" s="35" t="str">
        <f t="shared" si="222"/>
        <v>115PMEW</v>
      </c>
      <c r="V836" s="301">
        <f t="shared" si="223"/>
        <v>19</v>
      </c>
      <c r="W836" s="293" t="str">
        <f t="shared" si="224"/>
        <v/>
      </c>
      <c r="X836" s="293" t="str">
        <f t="shared" si="225"/>
        <v/>
      </c>
      <c r="Y836" s="293" t="str">
        <f t="shared" si="226"/>
        <v/>
      </c>
      <c r="Z836" s="293" t="str">
        <f t="shared" si="227"/>
        <v/>
      </c>
      <c r="AA836" s="293">
        <f t="shared" si="214"/>
        <v>0</v>
      </c>
      <c r="AB836" s="293">
        <f t="shared" si="215"/>
        <v>0</v>
      </c>
      <c r="AC836" s="293">
        <f t="shared" si="216"/>
        <v>0</v>
      </c>
      <c r="AD836" s="293">
        <f t="shared" si="228"/>
        <v>0</v>
      </c>
      <c r="AE836" s="293">
        <f>IF(ISBLANK(T836),AE835,IF(COUNTIF(T$2:T836,T836)&gt;1,AE835,1+MAX(AE835,0)))</f>
        <v>22</v>
      </c>
      <c r="AI836" s="42" t="str">
        <f t="shared" si="229"/>
        <v/>
      </c>
      <c r="AJ836">
        <f>SUM(AG$2:AG836)</f>
        <v>4</v>
      </c>
      <c r="AK836">
        <f>COUNTA(AF$2:AF836)</f>
        <v>12</v>
      </c>
    </row>
    <row r="837" spans="1:42"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17"/>
        <v>12</v>
      </c>
      <c r="Q837" s="33" t="str">
        <f t="shared" si="218"/>
        <v/>
      </c>
      <c r="R837" s="33">
        <f t="shared" si="219"/>
        <v>13</v>
      </c>
      <c r="S837" s="33" t="str">
        <f t="shared" si="220"/>
        <v>115_13</v>
      </c>
      <c r="T837" s="35" t="str">
        <f t="shared" si="221"/>
        <v>115PM</v>
      </c>
      <c r="U837" s="35" t="str">
        <f t="shared" si="222"/>
        <v>115PMEW</v>
      </c>
      <c r="V837" s="301">
        <f t="shared" si="223"/>
        <v>20</v>
      </c>
      <c r="W837" s="293" t="str">
        <f t="shared" si="224"/>
        <v/>
      </c>
      <c r="X837" s="293" t="str">
        <f t="shared" si="225"/>
        <v/>
      </c>
      <c r="Y837" s="293" t="str">
        <f t="shared" si="226"/>
        <v/>
      </c>
      <c r="Z837" s="293" t="str">
        <f t="shared" si="227"/>
        <v/>
      </c>
      <c r="AA837" s="293">
        <f t="shared" si="214"/>
        <v>0</v>
      </c>
      <c r="AB837" s="293">
        <f t="shared" si="215"/>
        <v>0</v>
      </c>
      <c r="AC837" s="293">
        <f t="shared" si="216"/>
        <v>0</v>
      </c>
      <c r="AD837" s="293">
        <f t="shared" si="228"/>
        <v>0</v>
      </c>
      <c r="AE837" s="293">
        <f>IF(ISBLANK(T837),AE836,IF(COUNTIF(T$2:T837,T837)&gt;1,AE836,1+MAX(AE836,0)))</f>
        <v>22</v>
      </c>
      <c r="AI837" s="42" t="str">
        <f t="shared" si="229"/>
        <v/>
      </c>
      <c r="AJ837">
        <f>SUM(AG$2:AG837)</f>
        <v>4</v>
      </c>
      <c r="AK837">
        <f>COUNTA(AF$2:AF837)</f>
        <v>12</v>
      </c>
    </row>
    <row r="838" spans="1:42"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17"/>
        <v>12</v>
      </c>
      <c r="Q838" s="33" t="str">
        <f t="shared" si="218"/>
        <v/>
      </c>
      <c r="R838" s="33">
        <f t="shared" si="219"/>
        <v>14</v>
      </c>
      <c r="S838" s="33" t="str">
        <f t="shared" si="220"/>
        <v>115_14</v>
      </c>
      <c r="T838" s="35" t="str">
        <f t="shared" si="221"/>
        <v>115PM</v>
      </c>
      <c r="U838" s="35" t="str">
        <f t="shared" si="222"/>
        <v>115PMNS</v>
      </c>
      <c r="V838" s="301">
        <f t="shared" si="223"/>
        <v>21</v>
      </c>
      <c r="W838" s="293" t="str">
        <f t="shared" si="224"/>
        <v/>
      </c>
      <c r="X838" s="293" t="str">
        <f t="shared" si="225"/>
        <v/>
      </c>
      <c r="Y838" s="293" t="str">
        <f t="shared" si="226"/>
        <v/>
      </c>
      <c r="Z838" s="293" t="str">
        <f t="shared" si="227"/>
        <v/>
      </c>
      <c r="AA838" s="293">
        <f t="shared" si="214"/>
        <v>0</v>
      </c>
      <c r="AB838" s="293">
        <f t="shared" si="215"/>
        <v>0</v>
      </c>
      <c r="AC838" s="293">
        <f t="shared" si="216"/>
        <v>0</v>
      </c>
      <c r="AD838" s="293">
        <f t="shared" si="228"/>
        <v>0</v>
      </c>
      <c r="AE838" s="293">
        <f>IF(ISBLANK(T838),AE837,IF(COUNTIF(T$2:T838,T838)&gt;1,AE837,1+MAX(AE837,0)))</f>
        <v>22</v>
      </c>
      <c r="AI838" s="42" t="str">
        <f t="shared" si="229"/>
        <v/>
      </c>
      <c r="AJ838">
        <f>SUM(AG$2:AG838)</f>
        <v>4</v>
      </c>
      <c r="AK838">
        <f>COUNTA(AF$2:AF838)</f>
        <v>12</v>
      </c>
    </row>
    <row r="839" spans="1:42" x14ac:dyDescent="0.25">
      <c r="A839">
        <v>115</v>
      </c>
      <c r="B839" t="s">
        <v>66</v>
      </c>
      <c r="C839" t="s">
        <v>728</v>
      </c>
      <c r="D839"/>
      <c r="E839">
        <v>2</v>
      </c>
      <c r="F839">
        <v>2</v>
      </c>
      <c r="G839">
        <v>2</v>
      </c>
      <c r="H839">
        <v>10</v>
      </c>
      <c r="I839">
        <v>5</v>
      </c>
      <c r="J839" s="246">
        <v>2</v>
      </c>
      <c r="K839">
        <v>3</v>
      </c>
      <c r="L839">
        <v>3</v>
      </c>
      <c r="M839" t="s">
        <v>733</v>
      </c>
      <c r="N839" s="42"/>
      <c r="O839" s="101">
        <f>IF(ISBLANK(C839),O838,IF(COUNTIF(C$2:C839,C839)&gt;1,O838,1+MAX(O838,0)))</f>
        <v>27</v>
      </c>
      <c r="P839" s="45">
        <f t="shared" si="217"/>
        <v>12</v>
      </c>
      <c r="Q839" s="33" t="str">
        <f t="shared" si="218"/>
        <v/>
      </c>
      <c r="R839" s="33">
        <f t="shared" si="219"/>
        <v>14</v>
      </c>
      <c r="S839" s="33" t="str">
        <f t="shared" si="220"/>
        <v>115_14</v>
      </c>
      <c r="T839" s="35" t="str">
        <f t="shared" si="221"/>
        <v>115PM</v>
      </c>
      <c r="U839" s="35" t="str">
        <f t="shared" si="222"/>
        <v>115PMNS</v>
      </c>
      <c r="V839" s="301">
        <f t="shared" si="223"/>
        <v>22</v>
      </c>
      <c r="W839" s="293" t="str">
        <f t="shared" si="224"/>
        <v/>
      </c>
      <c r="X839" s="293" t="str">
        <f t="shared" si="225"/>
        <v/>
      </c>
      <c r="Y839" s="293" t="str">
        <f t="shared" si="226"/>
        <v/>
      </c>
      <c r="Z839" s="293" t="str">
        <f t="shared" si="227"/>
        <v/>
      </c>
      <c r="AA839" s="293">
        <f t="shared" si="214"/>
        <v>0</v>
      </c>
      <c r="AB839" s="293">
        <f t="shared" si="215"/>
        <v>0</v>
      </c>
      <c r="AC839" s="293">
        <f t="shared" si="216"/>
        <v>0</v>
      </c>
      <c r="AD839" s="293">
        <f t="shared" si="228"/>
        <v>0</v>
      </c>
      <c r="AE839" s="293">
        <f>IF(ISBLANK(T839),AE838,IF(COUNTIF(T$2:T839,T839)&gt;1,AE838,1+MAX(AE838,0)))</f>
        <v>22</v>
      </c>
      <c r="AF839" s="42" t="s">
        <v>954</v>
      </c>
      <c r="AG839" s="42">
        <v>1</v>
      </c>
      <c r="AH839" s="42" t="s">
        <v>948</v>
      </c>
      <c r="AI839" s="42" t="str">
        <f t="shared" si="229"/>
        <v/>
      </c>
      <c r="AJ839">
        <f>SUM(AG$2:AG839)</f>
        <v>5</v>
      </c>
      <c r="AK839">
        <f>COUNTA(AF$2:AF839)</f>
        <v>13</v>
      </c>
    </row>
    <row r="840" spans="1:42"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17"/>
        <v>12</v>
      </c>
      <c r="Q840" s="33" t="str">
        <f t="shared" si="218"/>
        <v/>
      </c>
      <c r="R840" s="33">
        <f t="shared" si="219"/>
        <v>14</v>
      </c>
      <c r="S840" s="33" t="str">
        <f t="shared" si="220"/>
        <v>115_14</v>
      </c>
      <c r="T840" s="35" t="str">
        <f t="shared" si="221"/>
        <v>115PM</v>
      </c>
      <c r="U840" s="35" t="str">
        <f t="shared" si="222"/>
        <v>115PMEW</v>
      </c>
      <c r="V840" s="301">
        <f t="shared" si="223"/>
        <v>23</v>
      </c>
      <c r="W840" s="293" t="str">
        <f t="shared" si="224"/>
        <v/>
      </c>
      <c r="X840" s="293" t="str">
        <f t="shared" si="225"/>
        <v/>
      </c>
      <c r="Y840" s="293" t="str">
        <f t="shared" si="226"/>
        <v/>
      </c>
      <c r="Z840" s="293" t="str">
        <f t="shared" si="227"/>
        <v/>
      </c>
      <c r="AA840" s="293">
        <f t="shared" si="214"/>
        <v>0</v>
      </c>
      <c r="AB840" s="293">
        <f t="shared" si="215"/>
        <v>0</v>
      </c>
      <c r="AC840" s="293">
        <f t="shared" si="216"/>
        <v>0</v>
      </c>
      <c r="AD840" s="293">
        <f t="shared" si="228"/>
        <v>0</v>
      </c>
      <c r="AE840" s="293">
        <f>IF(ISBLANK(T840),AE839,IF(COUNTIF(T$2:T840,T840)&gt;1,AE839,1+MAX(AE839,0)))</f>
        <v>22</v>
      </c>
      <c r="AI840" s="42" t="str">
        <f t="shared" si="229"/>
        <v/>
      </c>
      <c r="AJ840">
        <f>SUM(AG$2:AG840)</f>
        <v>5</v>
      </c>
      <c r="AK840">
        <f>COUNTA(AF$2:AF840)</f>
        <v>13</v>
      </c>
    </row>
    <row r="841" spans="1:42"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17"/>
        <v>12</v>
      </c>
      <c r="Q841" s="33" t="str">
        <f t="shared" si="218"/>
        <v/>
      </c>
      <c r="R841" s="33">
        <f t="shared" si="219"/>
        <v>14</v>
      </c>
      <c r="S841" s="33" t="str">
        <f t="shared" si="220"/>
        <v>115_14</v>
      </c>
      <c r="T841" s="35" t="str">
        <f t="shared" si="221"/>
        <v>115PM</v>
      </c>
      <c r="U841" s="35" t="str">
        <f t="shared" si="222"/>
        <v>115PMEW</v>
      </c>
      <c r="V841" s="301">
        <f t="shared" si="223"/>
        <v>24</v>
      </c>
      <c r="W841" s="293" t="str">
        <f t="shared" si="224"/>
        <v/>
      </c>
      <c r="X841" s="293" t="str">
        <f t="shared" si="225"/>
        <v/>
      </c>
      <c r="Y841" s="293" t="str">
        <f t="shared" si="226"/>
        <v/>
      </c>
      <c r="Z841" s="293" t="str">
        <f t="shared" si="227"/>
        <v/>
      </c>
      <c r="AA841" s="293">
        <f t="shared" si="214"/>
        <v>0</v>
      </c>
      <c r="AB841" s="293">
        <f t="shared" si="215"/>
        <v>0</v>
      </c>
      <c r="AC841" s="293">
        <f t="shared" si="216"/>
        <v>0</v>
      </c>
      <c r="AD841" s="293">
        <f t="shared" si="228"/>
        <v>0</v>
      </c>
      <c r="AE841" s="293">
        <f>IF(ISBLANK(T841),AE840,IF(COUNTIF(T$2:T841,T841)&gt;1,AE840,1+MAX(AE840,0)))</f>
        <v>22</v>
      </c>
      <c r="AI841" s="42" t="str">
        <f t="shared" si="229"/>
        <v/>
      </c>
      <c r="AJ841">
        <f>SUM(AG$2:AG841)</f>
        <v>5</v>
      </c>
      <c r="AK841">
        <f>COUNTA(AF$2:AF841)</f>
        <v>13</v>
      </c>
    </row>
    <row r="842" spans="1:42"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17"/>
        <v>12</v>
      </c>
      <c r="Q842" s="33" t="str">
        <f t="shared" si="218"/>
        <v/>
      </c>
      <c r="R842" s="33">
        <f t="shared" si="219"/>
        <v>15</v>
      </c>
      <c r="S842" s="33" t="str">
        <f t="shared" si="220"/>
        <v>115_15</v>
      </c>
      <c r="T842" s="35" t="str">
        <f t="shared" si="221"/>
        <v>115PM</v>
      </c>
      <c r="U842" s="35" t="str">
        <f t="shared" si="222"/>
        <v>115PMNS</v>
      </c>
      <c r="V842" s="301">
        <f t="shared" si="223"/>
        <v>25</v>
      </c>
      <c r="W842" s="293" t="str">
        <f t="shared" si="224"/>
        <v/>
      </c>
      <c r="X842" s="293" t="str">
        <f t="shared" si="225"/>
        <v/>
      </c>
      <c r="Y842" s="293" t="str">
        <f t="shared" si="226"/>
        <v/>
      </c>
      <c r="Z842" s="293" t="str">
        <f t="shared" si="227"/>
        <v/>
      </c>
      <c r="AA842" s="293">
        <f t="shared" si="214"/>
        <v>0</v>
      </c>
      <c r="AB842" s="293">
        <f t="shared" si="215"/>
        <v>0</v>
      </c>
      <c r="AC842" s="293">
        <f t="shared" si="216"/>
        <v>0</v>
      </c>
      <c r="AD842" s="293">
        <f t="shared" si="228"/>
        <v>0</v>
      </c>
      <c r="AE842" s="293">
        <f>IF(ISBLANK(T842),AE841,IF(COUNTIF(T$2:T842,T842)&gt;1,AE841,1+MAX(AE841,0)))</f>
        <v>22</v>
      </c>
      <c r="AI842" s="42" t="str">
        <f t="shared" si="229"/>
        <v/>
      </c>
      <c r="AJ842">
        <f>SUM(AG$2:AG842)</f>
        <v>5</v>
      </c>
      <c r="AK842">
        <f>COUNTA(AF$2:AF842)</f>
        <v>13</v>
      </c>
    </row>
    <row r="843" spans="1:42"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17"/>
        <v>12</v>
      </c>
      <c r="Q843" s="33" t="str">
        <f t="shared" si="218"/>
        <v/>
      </c>
      <c r="R843" s="33">
        <f t="shared" si="219"/>
        <v>15</v>
      </c>
      <c r="S843" s="33" t="str">
        <f t="shared" si="220"/>
        <v>115_15</v>
      </c>
      <c r="T843" s="35" t="str">
        <f t="shared" si="221"/>
        <v>115PM</v>
      </c>
      <c r="U843" s="35" t="str">
        <f t="shared" si="222"/>
        <v>115PMNS</v>
      </c>
      <c r="V843" s="301">
        <f t="shared" si="223"/>
        <v>26</v>
      </c>
      <c r="W843" s="293" t="str">
        <f t="shared" si="224"/>
        <v/>
      </c>
      <c r="X843" s="293" t="str">
        <f t="shared" si="225"/>
        <v/>
      </c>
      <c r="Y843" s="293" t="str">
        <f t="shared" si="226"/>
        <v/>
      </c>
      <c r="Z843" s="293" t="str">
        <f t="shared" si="227"/>
        <v/>
      </c>
      <c r="AA843" s="293">
        <f t="shared" si="214"/>
        <v>0</v>
      </c>
      <c r="AB843" s="293">
        <f t="shared" si="215"/>
        <v>0</v>
      </c>
      <c r="AC843" s="293">
        <f t="shared" si="216"/>
        <v>0</v>
      </c>
      <c r="AD843" s="293">
        <f t="shared" si="228"/>
        <v>0</v>
      </c>
      <c r="AE843" s="293">
        <f>IF(ISBLANK(T843),AE842,IF(COUNTIF(T$2:T843,T843)&gt;1,AE842,1+MAX(AE842,0)))</f>
        <v>22</v>
      </c>
      <c r="AI843" s="42" t="str">
        <f t="shared" si="229"/>
        <v/>
      </c>
      <c r="AJ843">
        <f>SUM(AG$2:AG843)</f>
        <v>5</v>
      </c>
      <c r="AK843">
        <f>COUNTA(AF$2:AF843)</f>
        <v>13</v>
      </c>
    </row>
    <row r="844" spans="1:42"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17"/>
        <v>12</v>
      </c>
      <c r="Q844" s="33" t="str">
        <f t="shared" si="218"/>
        <v/>
      </c>
      <c r="R844" s="33">
        <f t="shared" si="219"/>
        <v>15</v>
      </c>
      <c r="S844" s="33" t="str">
        <f t="shared" si="220"/>
        <v>115_15</v>
      </c>
      <c r="T844" s="35" t="str">
        <f t="shared" si="221"/>
        <v>115PM</v>
      </c>
      <c r="U844" s="35" t="str">
        <f t="shared" si="222"/>
        <v>115PMEW</v>
      </c>
      <c r="V844" s="301">
        <f t="shared" si="223"/>
        <v>27</v>
      </c>
      <c r="W844" s="293" t="str">
        <f t="shared" si="224"/>
        <v/>
      </c>
      <c r="X844" s="293" t="str">
        <f t="shared" si="225"/>
        <v/>
      </c>
      <c r="Y844" s="293" t="str">
        <f t="shared" si="226"/>
        <v/>
      </c>
      <c r="Z844" s="293" t="str">
        <f t="shared" si="227"/>
        <v/>
      </c>
      <c r="AA844" s="293">
        <f t="shared" si="214"/>
        <v>0</v>
      </c>
      <c r="AB844" s="293">
        <f t="shared" si="215"/>
        <v>0</v>
      </c>
      <c r="AC844" s="293">
        <f t="shared" si="216"/>
        <v>0</v>
      </c>
      <c r="AD844" s="293">
        <f t="shared" si="228"/>
        <v>0</v>
      </c>
      <c r="AE844" s="293">
        <f>IF(ISBLANK(T844),AE843,IF(COUNTIF(T$2:T844,T844)&gt;1,AE843,1+MAX(AE843,0)))</f>
        <v>22</v>
      </c>
      <c r="AI844" s="42" t="str">
        <f t="shared" si="229"/>
        <v/>
      </c>
      <c r="AJ844">
        <f>SUM(AG$2:AG844)</f>
        <v>5</v>
      </c>
      <c r="AK844">
        <f>COUNTA(AF$2:AF844)</f>
        <v>13</v>
      </c>
    </row>
    <row r="845" spans="1:42"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17"/>
        <v>12</v>
      </c>
      <c r="Q845" s="33" t="str">
        <f t="shared" si="218"/>
        <v/>
      </c>
      <c r="R845" s="33">
        <f t="shared" si="219"/>
        <v>15</v>
      </c>
      <c r="S845" s="33" t="str">
        <f t="shared" si="220"/>
        <v>115_15</v>
      </c>
      <c r="T845" s="35" t="str">
        <f t="shared" si="221"/>
        <v>115PM</v>
      </c>
      <c r="U845" s="35" t="str">
        <f t="shared" si="222"/>
        <v>115PMEW</v>
      </c>
      <c r="V845" s="301">
        <f t="shared" si="223"/>
        <v>28</v>
      </c>
      <c r="W845" s="293" t="str">
        <f t="shared" si="224"/>
        <v/>
      </c>
      <c r="X845" s="293" t="str">
        <f t="shared" si="225"/>
        <v/>
      </c>
      <c r="Y845" s="293" t="str">
        <f t="shared" si="226"/>
        <v/>
      </c>
      <c r="Z845" s="293" t="str">
        <f t="shared" si="227"/>
        <v/>
      </c>
      <c r="AA845" s="293">
        <f t="shared" si="214"/>
        <v>0</v>
      </c>
      <c r="AB845" s="293">
        <f t="shared" si="215"/>
        <v>0</v>
      </c>
      <c r="AC845" s="293">
        <f t="shared" si="216"/>
        <v>0</v>
      </c>
      <c r="AD845" s="293">
        <f t="shared" si="228"/>
        <v>0</v>
      </c>
      <c r="AE845" s="293">
        <f>IF(ISBLANK(T845),AE844,IF(COUNTIF(T$2:T845,T845)&gt;1,AE844,1+MAX(AE844,0)))</f>
        <v>22</v>
      </c>
      <c r="AI845" s="42" t="str">
        <f t="shared" si="229"/>
        <v/>
      </c>
      <c r="AJ845">
        <f>SUM(AG$2:AG845)</f>
        <v>5</v>
      </c>
      <c r="AK845">
        <f>COUNTA(AF$2:AF845)</f>
        <v>13</v>
      </c>
    </row>
    <row r="846" spans="1:42"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17"/>
        <v>12</v>
      </c>
      <c r="Q846" s="33" t="str">
        <f t="shared" si="218"/>
        <v/>
      </c>
      <c r="R846" s="33">
        <f t="shared" si="219"/>
        <v>16</v>
      </c>
      <c r="S846" s="33" t="str">
        <f t="shared" si="220"/>
        <v>115_16</v>
      </c>
      <c r="T846" s="35" t="str">
        <f t="shared" si="221"/>
        <v>115PM</v>
      </c>
      <c r="U846" s="35" t="str">
        <f t="shared" si="222"/>
        <v>115PMNS</v>
      </c>
      <c r="V846" s="301">
        <f t="shared" si="223"/>
        <v>29</v>
      </c>
      <c r="W846" s="293" t="str">
        <f t="shared" si="224"/>
        <v/>
      </c>
      <c r="X846" s="293" t="str">
        <f t="shared" si="225"/>
        <v/>
      </c>
      <c r="Y846" s="293" t="str">
        <f t="shared" si="226"/>
        <v/>
      </c>
      <c r="Z846" s="293" t="str">
        <f t="shared" si="227"/>
        <v/>
      </c>
      <c r="AA846" s="293">
        <f t="shared" si="214"/>
        <v>0</v>
      </c>
      <c r="AB846" s="293">
        <f t="shared" si="215"/>
        <v>0</v>
      </c>
      <c r="AC846" s="293">
        <f t="shared" si="216"/>
        <v>0</v>
      </c>
      <c r="AD846" s="293">
        <f t="shared" si="228"/>
        <v>0</v>
      </c>
      <c r="AE846" s="293">
        <f>IF(ISBLANK(T846),AE845,IF(COUNTIF(T$2:T846,T846)&gt;1,AE845,1+MAX(AE845,0)))</f>
        <v>22</v>
      </c>
      <c r="AI846" s="42" t="str">
        <f t="shared" si="229"/>
        <v/>
      </c>
      <c r="AJ846">
        <f>SUM(AG$2:AG846)</f>
        <v>5</v>
      </c>
      <c r="AK846">
        <f>COUNTA(AF$2:AF846)</f>
        <v>13</v>
      </c>
    </row>
    <row r="847" spans="1:42"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17"/>
        <v>12</v>
      </c>
      <c r="Q847" s="33" t="str">
        <f t="shared" si="218"/>
        <v/>
      </c>
      <c r="R847" s="33">
        <f t="shared" si="219"/>
        <v>16</v>
      </c>
      <c r="S847" s="33" t="str">
        <f t="shared" si="220"/>
        <v>115_16</v>
      </c>
      <c r="T847" s="35" t="str">
        <f t="shared" si="221"/>
        <v>115PM</v>
      </c>
      <c r="U847" s="35" t="str">
        <f t="shared" si="222"/>
        <v>115PMNS</v>
      </c>
      <c r="V847" s="301">
        <f t="shared" si="223"/>
        <v>30</v>
      </c>
      <c r="W847" s="293" t="str">
        <f t="shared" si="224"/>
        <v/>
      </c>
      <c r="X847" s="293" t="str">
        <f t="shared" si="225"/>
        <v/>
      </c>
      <c r="Y847" s="293" t="str">
        <f t="shared" si="226"/>
        <v/>
      </c>
      <c r="Z847" s="293" t="str">
        <f t="shared" si="227"/>
        <v/>
      </c>
      <c r="AA847" s="293">
        <f t="shared" si="214"/>
        <v>0</v>
      </c>
      <c r="AB847" s="293">
        <f t="shared" si="215"/>
        <v>0</v>
      </c>
      <c r="AC847" s="293">
        <f t="shared" si="216"/>
        <v>0</v>
      </c>
      <c r="AD847" s="293">
        <f t="shared" si="228"/>
        <v>0</v>
      </c>
      <c r="AE847" s="293">
        <f>IF(ISBLANK(T847),AE846,IF(COUNTIF(T$2:T847,T847)&gt;1,AE846,1+MAX(AE846,0)))</f>
        <v>22</v>
      </c>
      <c r="AI847" s="42" t="str">
        <f t="shared" si="229"/>
        <v/>
      </c>
      <c r="AJ847">
        <f>SUM(AG$2:AG847)</f>
        <v>5</v>
      </c>
      <c r="AK847">
        <f>COUNTA(AF$2:AF847)</f>
        <v>13</v>
      </c>
    </row>
    <row r="848" spans="1:42"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17"/>
        <v>12</v>
      </c>
      <c r="Q848" s="33" t="str">
        <f t="shared" si="218"/>
        <v/>
      </c>
      <c r="R848" s="33">
        <f t="shared" si="219"/>
        <v>16</v>
      </c>
      <c r="S848" s="33" t="str">
        <f t="shared" si="220"/>
        <v>115_16</v>
      </c>
      <c r="T848" s="35" t="str">
        <f t="shared" si="221"/>
        <v>115PM</v>
      </c>
      <c r="U848" s="35" t="str">
        <f t="shared" si="222"/>
        <v>115PMEW</v>
      </c>
      <c r="V848" s="301">
        <f t="shared" si="223"/>
        <v>31</v>
      </c>
      <c r="W848" s="293" t="str">
        <f t="shared" si="224"/>
        <v/>
      </c>
      <c r="X848" s="293" t="str">
        <f t="shared" si="225"/>
        <v/>
      </c>
      <c r="Y848" s="293" t="str">
        <f t="shared" si="226"/>
        <v/>
      </c>
      <c r="Z848" s="293" t="str">
        <f t="shared" si="227"/>
        <v/>
      </c>
      <c r="AA848" s="293">
        <f t="shared" si="214"/>
        <v>0</v>
      </c>
      <c r="AB848" s="293">
        <f t="shared" si="215"/>
        <v>0</v>
      </c>
      <c r="AC848" s="293">
        <f t="shared" si="216"/>
        <v>0</v>
      </c>
      <c r="AD848" s="293">
        <f t="shared" si="228"/>
        <v>0</v>
      </c>
      <c r="AE848" s="293">
        <f>IF(ISBLANK(T848),AE847,IF(COUNTIF(T$2:T848,T848)&gt;1,AE847,1+MAX(AE847,0)))</f>
        <v>22</v>
      </c>
      <c r="AI848" s="42" t="str">
        <f t="shared" si="229"/>
        <v/>
      </c>
      <c r="AJ848">
        <f>SUM(AG$2:AG848)</f>
        <v>5</v>
      </c>
      <c r="AK848">
        <f>COUNTA(AF$2:AF848)</f>
        <v>13</v>
      </c>
    </row>
    <row r="849" spans="1:37"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17"/>
        <v>12</v>
      </c>
      <c r="Q849" s="33" t="str">
        <f t="shared" si="218"/>
        <v/>
      </c>
      <c r="R849" s="33">
        <f t="shared" si="219"/>
        <v>16</v>
      </c>
      <c r="S849" s="33" t="str">
        <f t="shared" si="220"/>
        <v>115_16</v>
      </c>
      <c r="T849" s="35" t="str">
        <f t="shared" si="221"/>
        <v>115PM</v>
      </c>
      <c r="U849" s="35" t="str">
        <f t="shared" si="222"/>
        <v>115PMEW</v>
      </c>
      <c r="V849" s="301">
        <f t="shared" si="223"/>
        <v>32</v>
      </c>
      <c r="W849" s="293" t="str">
        <f t="shared" si="224"/>
        <v/>
      </c>
      <c r="X849" s="293" t="str">
        <f t="shared" si="225"/>
        <v/>
      </c>
      <c r="Y849" s="293" t="str">
        <f t="shared" si="226"/>
        <v/>
      </c>
      <c r="Z849" s="293" t="str">
        <f t="shared" si="227"/>
        <v/>
      </c>
      <c r="AA849" s="293">
        <f t="shared" si="214"/>
        <v>0</v>
      </c>
      <c r="AB849" s="293">
        <f t="shared" si="215"/>
        <v>0</v>
      </c>
      <c r="AC849" s="293">
        <f t="shared" si="216"/>
        <v>0</v>
      </c>
      <c r="AD849" s="293">
        <f t="shared" si="228"/>
        <v>0</v>
      </c>
      <c r="AE849" s="293">
        <f>IF(ISBLANK(T849),AE848,IF(COUNTIF(T$2:T849,T849)&gt;1,AE848,1+MAX(AE848,0)))</f>
        <v>22</v>
      </c>
      <c r="AI849" s="42" t="str">
        <f t="shared" si="229"/>
        <v/>
      </c>
      <c r="AJ849">
        <f>SUM(AG$2:AG849)</f>
        <v>5</v>
      </c>
      <c r="AK849">
        <f>COUNTA(AF$2:AF849)</f>
        <v>13</v>
      </c>
    </row>
    <row r="850" spans="1:37" x14ac:dyDescent="0.25">
      <c r="A850">
        <v>115</v>
      </c>
      <c r="B850" t="s">
        <v>66</v>
      </c>
      <c r="C850" t="s">
        <v>631</v>
      </c>
      <c r="D850"/>
      <c r="E850">
        <v>2</v>
      </c>
      <c r="F850">
        <v>1</v>
      </c>
      <c r="G850">
        <v>1</v>
      </c>
      <c r="H850">
        <v>16</v>
      </c>
      <c r="I850">
        <v>9</v>
      </c>
      <c r="J850">
        <v>2</v>
      </c>
      <c r="K850">
        <v>4</v>
      </c>
      <c r="L850">
        <v>0</v>
      </c>
      <c r="M850" t="s">
        <v>734</v>
      </c>
      <c r="N850" s="42"/>
      <c r="O850" s="101">
        <f>IF(ISBLANK(C850),O849,IF(COUNTIF(C$2:C850,C850)&gt;1,O849,1+MAX(O849,0)))</f>
        <v>27</v>
      </c>
      <c r="P850" s="45">
        <f t="shared" si="217"/>
        <v>12</v>
      </c>
      <c r="Q850" s="33" t="str">
        <f t="shared" si="218"/>
        <v/>
      </c>
      <c r="R850" s="33">
        <f t="shared" si="219"/>
        <v>13</v>
      </c>
      <c r="S850" s="33" t="str">
        <f t="shared" si="220"/>
        <v>115_13</v>
      </c>
      <c r="T850" s="35" t="str">
        <f t="shared" si="221"/>
        <v>115PM</v>
      </c>
      <c r="U850" s="35" t="str">
        <f t="shared" si="222"/>
        <v>115PMNS</v>
      </c>
      <c r="V850" s="301">
        <f t="shared" si="223"/>
        <v>17</v>
      </c>
      <c r="W850" s="293" t="str">
        <f t="shared" si="224"/>
        <v/>
      </c>
      <c r="X850" s="293" t="str">
        <f t="shared" si="225"/>
        <v/>
      </c>
      <c r="Y850" s="293" t="str">
        <f t="shared" si="226"/>
        <v/>
      </c>
      <c r="Z850" s="293" t="str">
        <f t="shared" si="227"/>
        <v/>
      </c>
      <c r="AA850" s="293">
        <f t="shared" si="214"/>
        <v>0</v>
      </c>
      <c r="AB850" s="293">
        <f t="shared" si="215"/>
        <v>0</v>
      </c>
      <c r="AC850" s="293">
        <f t="shared" si="216"/>
        <v>0</v>
      </c>
      <c r="AD850" s="293">
        <f t="shared" si="228"/>
        <v>0</v>
      </c>
      <c r="AE850" s="293">
        <f>IF(ISBLANK(T850),AE849,IF(COUNTIF(T$2:T850,T850)&gt;1,AE849,1+MAX(AE849,0)))</f>
        <v>22</v>
      </c>
      <c r="AI850" s="42" t="str">
        <f t="shared" si="229"/>
        <v/>
      </c>
      <c r="AJ850">
        <f>SUM(AG$2:AG850)</f>
        <v>5</v>
      </c>
      <c r="AK850">
        <f>COUNTA(AF$2:AF850)</f>
        <v>13</v>
      </c>
    </row>
    <row r="851" spans="1:37"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17"/>
        <v>12</v>
      </c>
      <c r="Q851" s="33" t="str">
        <f t="shared" si="218"/>
        <v/>
      </c>
      <c r="R851" s="33">
        <f t="shared" si="219"/>
        <v>13</v>
      </c>
      <c r="S851" s="33" t="str">
        <f t="shared" si="220"/>
        <v>115_13</v>
      </c>
      <c r="T851" s="35" t="str">
        <f t="shared" si="221"/>
        <v>115PM</v>
      </c>
      <c r="U851" s="35" t="str">
        <f t="shared" si="222"/>
        <v>115PMNS</v>
      </c>
      <c r="V851" s="301">
        <f t="shared" si="223"/>
        <v>18</v>
      </c>
      <c r="W851" s="293" t="str">
        <f t="shared" si="224"/>
        <v/>
      </c>
      <c r="X851" s="293" t="str">
        <f t="shared" si="225"/>
        <v/>
      </c>
      <c r="Y851" s="293" t="str">
        <f t="shared" si="226"/>
        <v/>
      </c>
      <c r="Z851" s="293" t="str">
        <f t="shared" si="227"/>
        <v/>
      </c>
      <c r="AA851" s="293">
        <f t="shared" si="214"/>
        <v>0</v>
      </c>
      <c r="AB851" s="293">
        <f t="shared" si="215"/>
        <v>0</v>
      </c>
      <c r="AC851" s="293">
        <f t="shared" si="216"/>
        <v>0</v>
      </c>
      <c r="AD851" s="293">
        <f t="shared" si="228"/>
        <v>0</v>
      </c>
      <c r="AE851" s="293">
        <f>IF(ISBLANK(T851),AE850,IF(COUNTIF(T$2:T851,T851)&gt;1,AE850,1+MAX(AE850,0)))</f>
        <v>22</v>
      </c>
      <c r="AI851" s="42" t="str">
        <f t="shared" si="229"/>
        <v/>
      </c>
      <c r="AJ851">
        <f>SUM(AG$2:AG851)</f>
        <v>5</v>
      </c>
      <c r="AK851">
        <f>COUNTA(AF$2:AF851)</f>
        <v>13</v>
      </c>
    </row>
    <row r="852" spans="1:37"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17"/>
        <v>12</v>
      </c>
      <c r="Q852" s="33" t="str">
        <f t="shared" si="218"/>
        <v/>
      </c>
      <c r="R852" s="33">
        <f t="shared" si="219"/>
        <v>13</v>
      </c>
      <c r="S852" s="33" t="str">
        <f t="shared" si="220"/>
        <v>115_13</v>
      </c>
      <c r="T852" s="35" t="str">
        <f t="shared" si="221"/>
        <v>115PM</v>
      </c>
      <c r="U852" s="35" t="str">
        <f t="shared" si="222"/>
        <v>115PMEW</v>
      </c>
      <c r="V852" s="301">
        <f t="shared" si="223"/>
        <v>19</v>
      </c>
      <c r="W852" s="293" t="str">
        <f t="shared" si="224"/>
        <v/>
      </c>
      <c r="X852" s="293" t="str">
        <f t="shared" si="225"/>
        <v/>
      </c>
      <c r="Y852" s="293" t="str">
        <f t="shared" si="226"/>
        <v/>
      </c>
      <c r="Z852" s="293" t="str">
        <f t="shared" si="227"/>
        <v/>
      </c>
      <c r="AA852" s="293">
        <f t="shared" si="214"/>
        <v>0</v>
      </c>
      <c r="AB852" s="293">
        <f t="shared" si="215"/>
        <v>0</v>
      </c>
      <c r="AC852" s="293">
        <f t="shared" si="216"/>
        <v>0</v>
      </c>
      <c r="AD852" s="293">
        <f t="shared" si="228"/>
        <v>0</v>
      </c>
      <c r="AE852" s="293">
        <f>IF(ISBLANK(T852),AE851,IF(COUNTIF(T$2:T852,T852)&gt;1,AE851,1+MAX(AE851,0)))</f>
        <v>22</v>
      </c>
      <c r="AI852" s="42" t="str">
        <f t="shared" si="229"/>
        <v/>
      </c>
      <c r="AJ852">
        <f>SUM(AG$2:AG852)</f>
        <v>5</v>
      </c>
      <c r="AK852">
        <f>COUNTA(AF$2:AF852)</f>
        <v>13</v>
      </c>
    </row>
    <row r="853" spans="1:37"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17"/>
        <v>12</v>
      </c>
      <c r="Q853" s="33" t="str">
        <f t="shared" si="218"/>
        <v/>
      </c>
      <c r="R853" s="33">
        <f t="shared" si="219"/>
        <v>13</v>
      </c>
      <c r="S853" s="33" t="str">
        <f t="shared" si="220"/>
        <v>115_13</v>
      </c>
      <c r="T853" s="35" t="str">
        <f t="shared" si="221"/>
        <v>115PM</v>
      </c>
      <c r="U853" s="35" t="str">
        <f t="shared" si="222"/>
        <v>115PMEW</v>
      </c>
      <c r="V853" s="301">
        <f t="shared" si="223"/>
        <v>20</v>
      </c>
      <c r="W853" s="293" t="str">
        <f t="shared" si="224"/>
        <v/>
      </c>
      <c r="X853" s="293" t="str">
        <f t="shared" si="225"/>
        <v/>
      </c>
      <c r="Y853" s="293" t="str">
        <f t="shared" si="226"/>
        <v/>
      </c>
      <c r="Z853" s="293" t="str">
        <f t="shared" si="227"/>
        <v/>
      </c>
      <c r="AA853" s="293">
        <f t="shared" si="214"/>
        <v>0</v>
      </c>
      <c r="AB853" s="293">
        <f t="shared" si="215"/>
        <v>0</v>
      </c>
      <c r="AC853" s="293">
        <f t="shared" si="216"/>
        <v>0</v>
      </c>
      <c r="AD853" s="293">
        <f t="shared" si="228"/>
        <v>0</v>
      </c>
      <c r="AE853" s="293">
        <f>IF(ISBLANK(T853),AE852,IF(COUNTIF(T$2:T853,T853)&gt;1,AE852,1+MAX(AE852,0)))</f>
        <v>22</v>
      </c>
      <c r="AI853" s="42" t="str">
        <f t="shared" si="229"/>
        <v/>
      </c>
      <c r="AJ853">
        <f>SUM(AG$2:AG853)</f>
        <v>5</v>
      </c>
      <c r="AK853">
        <f>COUNTA(AF$2:AF853)</f>
        <v>13</v>
      </c>
    </row>
    <row r="854" spans="1:37" x14ac:dyDescent="0.25">
      <c r="A854">
        <v>115</v>
      </c>
      <c r="B854" t="s">
        <v>66</v>
      </c>
      <c r="C854" t="s">
        <v>631</v>
      </c>
      <c r="D854"/>
      <c r="E854">
        <v>2</v>
      </c>
      <c r="F854">
        <v>2</v>
      </c>
      <c r="G854">
        <v>1</v>
      </c>
      <c r="H854">
        <v>18</v>
      </c>
      <c r="I854">
        <v>7</v>
      </c>
      <c r="J854">
        <v>4</v>
      </c>
      <c r="K854">
        <v>2</v>
      </c>
      <c r="L854">
        <v>0</v>
      </c>
      <c r="M854" t="s">
        <v>734</v>
      </c>
      <c r="N854" s="42"/>
      <c r="O854" s="101">
        <f>IF(ISBLANK(C854),O853,IF(COUNTIF(C$2:C854,C854)&gt;1,O853,1+MAX(O853,0)))</f>
        <v>27</v>
      </c>
      <c r="P854" s="45">
        <f t="shared" si="217"/>
        <v>12</v>
      </c>
      <c r="Q854" s="33" t="str">
        <f t="shared" si="218"/>
        <v/>
      </c>
      <c r="R854" s="33">
        <f t="shared" si="219"/>
        <v>14</v>
      </c>
      <c r="S854" s="33" t="str">
        <f t="shared" si="220"/>
        <v>115_14</v>
      </c>
      <c r="T854" s="35" t="str">
        <f t="shared" si="221"/>
        <v>115PM</v>
      </c>
      <c r="U854" s="35" t="str">
        <f t="shared" si="222"/>
        <v>115PMNS</v>
      </c>
      <c r="V854" s="301">
        <f t="shared" si="223"/>
        <v>21</v>
      </c>
      <c r="W854" s="293" t="str">
        <f t="shared" si="224"/>
        <v/>
      </c>
      <c r="X854" s="293" t="str">
        <f t="shared" si="225"/>
        <v/>
      </c>
      <c r="Y854" s="293" t="str">
        <f t="shared" si="226"/>
        <v/>
      </c>
      <c r="Z854" s="293" t="str">
        <f t="shared" si="227"/>
        <v/>
      </c>
      <c r="AA854" s="293">
        <f t="shared" si="214"/>
        <v>0</v>
      </c>
      <c r="AB854" s="293">
        <f t="shared" si="215"/>
        <v>0</v>
      </c>
      <c r="AC854" s="293">
        <f t="shared" si="216"/>
        <v>0</v>
      </c>
      <c r="AD854" s="293">
        <f t="shared" si="228"/>
        <v>0</v>
      </c>
      <c r="AE854" s="293">
        <f>IF(ISBLANK(T854),AE853,IF(COUNTIF(T$2:T854,T854)&gt;1,AE853,1+MAX(AE853,0)))</f>
        <v>22</v>
      </c>
      <c r="AI854" s="42" t="str">
        <f t="shared" si="229"/>
        <v/>
      </c>
      <c r="AJ854">
        <f>SUM(AG$2:AG854)</f>
        <v>5</v>
      </c>
      <c r="AK854">
        <f>COUNTA(AF$2:AF854)</f>
        <v>13</v>
      </c>
    </row>
    <row r="855" spans="1:37"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17"/>
        <v>12</v>
      </c>
      <c r="Q855" s="33" t="str">
        <f t="shared" si="218"/>
        <v/>
      </c>
      <c r="R855" s="33">
        <f t="shared" si="219"/>
        <v>14</v>
      </c>
      <c r="S855" s="33" t="str">
        <f t="shared" si="220"/>
        <v>115_14</v>
      </c>
      <c r="T855" s="35" t="str">
        <f t="shared" si="221"/>
        <v>115PM</v>
      </c>
      <c r="U855" s="35" t="str">
        <f t="shared" si="222"/>
        <v>115PMNS</v>
      </c>
      <c r="V855" s="301">
        <f t="shared" si="223"/>
        <v>22</v>
      </c>
      <c r="W855" s="293" t="str">
        <f t="shared" si="224"/>
        <v/>
      </c>
      <c r="X855" s="293" t="str">
        <f t="shared" si="225"/>
        <v/>
      </c>
      <c r="Y855" s="293" t="str">
        <f t="shared" si="226"/>
        <v/>
      </c>
      <c r="Z855" s="293" t="str">
        <f t="shared" si="227"/>
        <v/>
      </c>
      <c r="AA855" s="293">
        <f t="shared" si="214"/>
        <v>0</v>
      </c>
      <c r="AB855" s="293">
        <f t="shared" si="215"/>
        <v>0</v>
      </c>
      <c r="AC855" s="293">
        <f t="shared" si="216"/>
        <v>0</v>
      </c>
      <c r="AD855" s="293">
        <f t="shared" si="228"/>
        <v>0</v>
      </c>
      <c r="AE855" s="293">
        <f>IF(ISBLANK(T855),AE854,IF(COUNTIF(T$2:T855,T855)&gt;1,AE854,1+MAX(AE854,0)))</f>
        <v>22</v>
      </c>
      <c r="AI855" s="42" t="str">
        <f t="shared" si="229"/>
        <v/>
      </c>
      <c r="AJ855">
        <f>SUM(AG$2:AG855)</f>
        <v>5</v>
      </c>
      <c r="AK855">
        <f>COUNTA(AF$2:AF855)</f>
        <v>13</v>
      </c>
    </row>
    <row r="856" spans="1:37"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17"/>
        <v>12</v>
      </c>
      <c r="Q856" s="33" t="str">
        <f t="shared" si="218"/>
        <v/>
      </c>
      <c r="R856" s="33">
        <f t="shared" si="219"/>
        <v>14</v>
      </c>
      <c r="S856" s="33" t="str">
        <f t="shared" si="220"/>
        <v>115_14</v>
      </c>
      <c r="T856" s="35" t="str">
        <f t="shared" si="221"/>
        <v>115PM</v>
      </c>
      <c r="U856" s="35" t="str">
        <f t="shared" si="222"/>
        <v>115PMEW</v>
      </c>
      <c r="V856" s="301">
        <f t="shared" si="223"/>
        <v>23</v>
      </c>
      <c r="W856" s="293" t="str">
        <f t="shared" si="224"/>
        <v/>
      </c>
      <c r="X856" s="293" t="str">
        <f t="shared" si="225"/>
        <v/>
      </c>
      <c r="Y856" s="293" t="str">
        <f t="shared" si="226"/>
        <v/>
      </c>
      <c r="Z856" s="293" t="str">
        <f t="shared" si="227"/>
        <v/>
      </c>
      <c r="AA856" s="293">
        <f t="shared" si="214"/>
        <v>0</v>
      </c>
      <c r="AB856" s="293">
        <f t="shared" si="215"/>
        <v>0</v>
      </c>
      <c r="AC856" s="293">
        <f t="shared" si="216"/>
        <v>0</v>
      </c>
      <c r="AD856" s="293">
        <f t="shared" si="228"/>
        <v>0</v>
      </c>
      <c r="AE856" s="293">
        <f>IF(ISBLANK(T856),AE855,IF(COUNTIF(T$2:T856,T856)&gt;1,AE855,1+MAX(AE855,0)))</f>
        <v>22</v>
      </c>
      <c r="AI856" s="42" t="str">
        <f t="shared" si="229"/>
        <v/>
      </c>
      <c r="AJ856">
        <f>SUM(AG$2:AG856)</f>
        <v>5</v>
      </c>
      <c r="AK856">
        <f>COUNTA(AF$2:AF856)</f>
        <v>13</v>
      </c>
    </row>
    <row r="857" spans="1:37"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17"/>
        <v>12</v>
      </c>
      <c r="Q857" s="33" t="str">
        <f t="shared" si="218"/>
        <v/>
      </c>
      <c r="R857" s="33">
        <f t="shared" si="219"/>
        <v>14</v>
      </c>
      <c r="S857" s="33" t="str">
        <f t="shared" si="220"/>
        <v>115_14</v>
      </c>
      <c r="T857" s="35" t="str">
        <f t="shared" si="221"/>
        <v>115PM</v>
      </c>
      <c r="U857" s="35" t="str">
        <f t="shared" si="222"/>
        <v>115PMEW</v>
      </c>
      <c r="V857" s="301">
        <f t="shared" si="223"/>
        <v>24</v>
      </c>
      <c r="W857" s="293" t="str">
        <f t="shared" si="224"/>
        <v/>
      </c>
      <c r="X857" s="293" t="str">
        <f t="shared" si="225"/>
        <v/>
      </c>
      <c r="Y857" s="293" t="str">
        <f t="shared" si="226"/>
        <v/>
      </c>
      <c r="Z857" s="293" t="str">
        <f t="shared" si="227"/>
        <v/>
      </c>
      <c r="AA857" s="293">
        <f t="shared" si="214"/>
        <v>0</v>
      </c>
      <c r="AB857" s="293">
        <f t="shared" si="215"/>
        <v>0</v>
      </c>
      <c r="AC857" s="293">
        <f t="shared" si="216"/>
        <v>0</v>
      </c>
      <c r="AD857" s="293">
        <f t="shared" si="228"/>
        <v>0</v>
      </c>
      <c r="AE857" s="293">
        <f>IF(ISBLANK(T857),AE856,IF(COUNTIF(T$2:T857,T857)&gt;1,AE856,1+MAX(AE856,0)))</f>
        <v>22</v>
      </c>
      <c r="AI857" s="42" t="str">
        <f t="shared" si="229"/>
        <v/>
      </c>
      <c r="AJ857">
        <f>SUM(AG$2:AG857)</f>
        <v>5</v>
      </c>
      <c r="AK857">
        <f>COUNTA(AF$2:AF857)</f>
        <v>13</v>
      </c>
    </row>
    <row r="858" spans="1:37"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17"/>
        <v>12</v>
      </c>
      <c r="Q858" s="33" t="str">
        <f t="shared" si="218"/>
        <v/>
      </c>
      <c r="R858" s="33">
        <f t="shared" si="219"/>
        <v>15</v>
      </c>
      <c r="S858" s="33" t="str">
        <f t="shared" si="220"/>
        <v>115_15</v>
      </c>
      <c r="T858" s="35" t="str">
        <f t="shared" si="221"/>
        <v>115PM</v>
      </c>
      <c r="U858" s="35" t="str">
        <f t="shared" si="222"/>
        <v>115PMNS</v>
      </c>
      <c r="V858" s="301">
        <f t="shared" si="223"/>
        <v>25</v>
      </c>
      <c r="W858" s="293" t="str">
        <f t="shared" si="224"/>
        <v/>
      </c>
      <c r="X858" s="293" t="str">
        <f t="shared" si="225"/>
        <v/>
      </c>
      <c r="Y858" s="293" t="str">
        <f t="shared" si="226"/>
        <v/>
      </c>
      <c r="Z858" s="293" t="str">
        <f t="shared" si="227"/>
        <v/>
      </c>
      <c r="AA858" s="293">
        <f t="shared" si="214"/>
        <v>0</v>
      </c>
      <c r="AB858" s="293">
        <f t="shared" si="215"/>
        <v>0</v>
      </c>
      <c r="AC858" s="293">
        <f t="shared" si="216"/>
        <v>0</v>
      </c>
      <c r="AD858" s="293">
        <f t="shared" si="228"/>
        <v>0</v>
      </c>
      <c r="AE858" s="293">
        <f>IF(ISBLANK(T858),AE857,IF(COUNTIF(T$2:T858,T858)&gt;1,AE857,1+MAX(AE857,0)))</f>
        <v>22</v>
      </c>
      <c r="AI858" s="42" t="str">
        <f t="shared" si="229"/>
        <v/>
      </c>
      <c r="AJ858">
        <f>SUM(AG$2:AG858)</f>
        <v>5</v>
      </c>
      <c r="AK858">
        <f>COUNTA(AF$2:AF858)</f>
        <v>13</v>
      </c>
    </row>
    <row r="859" spans="1:37"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17"/>
        <v>12</v>
      </c>
      <c r="Q859" s="33" t="str">
        <f t="shared" si="218"/>
        <v/>
      </c>
      <c r="R859" s="33">
        <f t="shared" si="219"/>
        <v>15</v>
      </c>
      <c r="S859" s="33" t="str">
        <f t="shared" si="220"/>
        <v>115_15</v>
      </c>
      <c r="T859" s="35" t="str">
        <f t="shared" si="221"/>
        <v>115PM</v>
      </c>
      <c r="U859" s="35" t="str">
        <f t="shared" si="222"/>
        <v>115PMNS</v>
      </c>
      <c r="V859" s="301">
        <f t="shared" si="223"/>
        <v>26</v>
      </c>
      <c r="W859" s="293" t="str">
        <f t="shared" si="224"/>
        <v/>
      </c>
      <c r="X859" s="293" t="str">
        <f t="shared" si="225"/>
        <v/>
      </c>
      <c r="Y859" s="293" t="str">
        <f t="shared" si="226"/>
        <v/>
      </c>
      <c r="Z859" s="293" t="str">
        <f t="shared" si="227"/>
        <v/>
      </c>
      <c r="AA859" s="293">
        <f t="shared" si="214"/>
        <v>0</v>
      </c>
      <c r="AB859" s="293">
        <f t="shared" si="215"/>
        <v>0</v>
      </c>
      <c r="AC859" s="293">
        <f t="shared" si="216"/>
        <v>0</v>
      </c>
      <c r="AD859" s="293">
        <f t="shared" si="228"/>
        <v>0</v>
      </c>
      <c r="AE859" s="293">
        <f>IF(ISBLANK(T859),AE858,IF(COUNTIF(T$2:T859,T859)&gt;1,AE858,1+MAX(AE858,0)))</f>
        <v>22</v>
      </c>
      <c r="AI859" s="42" t="str">
        <f t="shared" si="229"/>
        <v/>
      </c>
      <c r="AJ859">
        <f>SUM(AG$2:AG859)</f>
        <v>5</v>
      </c>
      <c r="AK859">
        <f>COUNTA(AF$2:AF859)</f>
        <v>13</v>
      </c>
    </row>
    <row r="860" spans="1:37"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17"/>
        <v>12</v>
      </c>
      <c r="Q860" s="33" t="str">
        <f t="shared" si="218"/>
        <v/>
      </c>
      <c r="R860" s="33">
        <f t="shared" si="219"/>
        <v>15</v>
      </c>
      <c r="S860" s="33" t="str">
        <f t="shared" si="220"/>
        <v>115_15</v>
      </c>
      <c r="T860" s="35" t="str">
        <f t="shared" si="221"/>
        <v>115PM</v>
      </c>
      <c r="U860" s="35" t="str">
        <f t="shared" si="222"/>
        <v>115PMEW</v>
      </c>
      <c r="V860" s="301">
        <f t="shared" si="223"/>
        <v>27</v>
      </c>
      <c r="W860" s="293" t="str">
        <f t="shared" si="224"/>
        <v/>
      </c>
      <c r="X860" s="293" t="str">
        <f t="shared" si="225"/>
        <v/>
      </c>
      <c r="Y860" s="293" t="str">
        <f t="shared" si="226"/>
        <v/>
      </c>
      <c r="Z860" s="293" t="str">
        <f t="shared" si="227"/>
        <v/>
      </c>
      <c r="AA860" s="293">
        <f t="shared" si="214"/>
        <v>0</v>
      </c>
      <c r="AB860" s="293">
        <f t="shared" si="215"/>
        <v>0</v>
      </c>
      <c r="AC860" s="293">
        <f t="shared" si="216"/>
        <v>0</v>
      </c>
      <c r="AD860" s="293">
        <f t="shared" si="228"/>
        <v>0</v>
      </c>
      <c r="AE860" s="293">
        <f>IF(ISBLANK(T860),AE859,IF(COUNTIF(T$2:T860,T860)&gt;1,AE859,1+MAX(AE859,0)))</f>
        <v>22</v>
      </c>
      <c r="AI860" s="42" t="str">
        <f t="shared" si="229"/>
        <v/>
      </c>
      <c r="AJ860">
        <f>SUM(AG$2:AG860)</f>
        <v>5</v>
      </c>
      <c r="AK860">
        <f>COUNTA(AF$2:AF860)</f>
        <v>13</v>
      </c>
    </row>
    <row r="861" spans="1:37"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17"/>
        <v>12</v>
      </c>
      <c r="Q861" s="33" t="str">
        <f t="shared" si="218"/>
        <v/>
      </c>
      <c r="R861" s="33">
        <f t="shared" si="219"/>
        <v>15</v>
      </c>
      <c r="S861" s="33" t="str">
        <f t="shared" si="220"/>
        <v>115_15</v>
      </c>
      <c r="T861" s="35" t="str">
        <f t="shared" si="221"/>
        <v>115PM</v>
      </c>
      <c r="U861" s="35" t="str">
        <f t="shared" si="222"/>
        <v>115PMEW</v>
      </c>
      <c r="V861" s="301">
        <f t="shared" si="223"/>
        <v>28</v>
      </c>
      <c r="W861" s="293" t="str">
        <f t="shared" si="224"/>
        <v/>
      </c>
      <c r="X861" s="293" t="str">
        <f t="shared" si="225"/>
        <v/>
      </c>
      <c r="Y861" s="293" t="str">
        <f t="shared" si="226"/>
        <v/>
      </c>
      <c r="Z861" s="293" t="str">
        <f t="shared" si="227"/>
        <v/>
      </c>
      <c r="AA861" s="293">
        <f t="shared" si="214"/>
        <v>0</v>
      </c>
      <c r="AB861" s="293">
        <f t="shared" si="215"/>
        <v>0</v>
      </c>
      <c r="AC861" s="293">
        <f t="shared" si="216"/>
        <v>0</v>
      </c>
      <c r="AD861" s="293">
        <f t="shared" si="228"/>
        <v>0</v>
      </c>
      <c r="AE861" s="293">
        <f>IF(ISBLANK(T861),AE860,IF(COUNTIF(T$2:T861,T861)&gt;1,AE860,1+MAX(AE860,0)))</f>
        <v>22</v>
      </c>
      <c r="AI861" s="42" t="str">
        <f t="shared" si="229"/>
        <v/>
      </c>
      <c r="AJ861">
        <f>SUM(AG$2:AG861)</f>
        <v>5</v>
      </c>
      <c r="AK861">
        <f>COUNTA(AF$2:AF861)</f>
        <v>13</v>
      </c>
    </row>
    <row r="862" spans="1:37" x14ac:dyDescent="0.25">
      <c r="A862">
        <v>115</v>
      </c>
      <c r="B862" t="s">
        <v>66</v>
      </c>
      <c r="C862" t="s">
        <v>631</v>
      </c>
      <c r="D862"/>
      <c r="E862">
        <v>2</v>
      </c>
      <c r="F862">
        <v>4</v>
      </c>
      <c r="G862">
        <v>1</v>
      </c>
      <c r="H862">
        <v>35</v>
      </c>
      <c r="I862">
        <v>8</v>
      </c>
      <c r="J862">
        <v>2</v>
      </c>
      <c r="K862">
        <v>15</v>
      </c>
      <c r="L862">
        <v>0</v>
      </c>
      <c r="M862" t="s">
        <v>734</v>
      </c>
      <c r="N862" s="42"/>
      <c r="O862" s="101">
        <f>IF(ISBLANK(C862),O861,IF(COUNTIF(C$2:C862,C862)&gt;1,O861,1+MAX(O861,0)))</f>
        <v>27</v>
      </c>
      <c r="P862" s="45">
        <f t="shared" si="217"/>
        <v>12</v>
      </c>
      <c r="Q862" s="33" t="str">
        <f t="shared" si="218"/>
        <v/>
      </c>
      <c r="R862" s="33">
        <f t="shared" si="219"/>
        <v>16</v>
      </c>
      <c r="S862" s="33" t="str">
        <f t="shared" si="220"/>
        <v>115_16</v>
      </c>
      <c r="T862" s="35" t="str">
        <f t="shared" si="221"/>
        <v>115PM</v>
      </c>
      <c r="U862" s="35" t="str">
        <f t="shared" si="222"/>
        <v>115PMNS</v>
      </c>
      <c r="V862" s="301">
        <f t="shared" si="223"/>
        <v>29</v>
      </c>
      <c r="W862" s="293" t="str">
        <f t="shared" si="224"/>
        <v/>
      </c>
      <c r="X862" s="293" t="str">
        <f t="shared" si="225"/>
        <v/>
      </c>
      <c r="Y862" s="293" t="str">
        <f t="shared" si="226"/>
        <v/>
      </c>
      <c r="Z862" s="293" t="str">
        <f t="shared" si="227"/>
        <v/>
      </c>
      <c r="AA862" s="293">
        <f t="shared" si="214"/>
        <v>0</v>
      </c>
      <c r="AB862" s="293">
        <f t="shared" si="215"/>
        <v>0</v>
      </c>
      <c r="AC862" s="293">
        <f t="shared" si="216"/>
        <v>0</v>
      </c>
      <c r="AD862" s="293">
        <f t="shared" si="228"/>
        <v>0</v>
      </c>
      <c r="AE862" s="293">
        <f>IF(ISBLANK(T862),AE861,IF(COUNTIF(T$2:T862,T862)&gt;1,AE861,1+MAX(AE861,0)))</f>
        <v>22</v>
      </c>
      <c r="AI862" s="42" t="str">
        <f t="shared" si="229"/>
        <v/>
      </c>
      <c r="AJ862">
        <f>SUM(AG$2:AG862)</f>
        <v>5</v>
      </c>
      <c r="AK862">
        <f>COUNTA(AF$2:AF862)</f>
        <v>13</v>
      </c>
    </row>
    <row r="863" spans="1:37"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17"/>
        <v>12</v>
      </c>
      <c r="Q863" s="33" t="str">
        <f t="shared" si="218"/>
        <v/>
      </c>
      <c r="R863" s="33">
        <f t="shared" si="219"/>
        <v>16</v>
      </c>
      <c r="S863" s="33" t="str">
        <f t="shared" si="220"/>
        <v>115_16</v>
      </c>
      <c r="T863" s="35" t="str">
        <f t="shared" si="221"/>
        <v>115PM</v>
      </c>
      <c r="U863" s="35" t="str">
        <f t="shared" si="222"/>
        <v>115PMNS</v>
      </c>
      <c r="V863" s="301">
        <f t="shared" si="223"/>
        <v>30</v>
      </c>
      <c r="W863" s="293" t="str">
        <f t="shared" si="224"/>
        <v/>
      </c>
      <c r="X863" s="293" t="str">
        <f t="shared" si="225"/>
        <v/>
      </c>
      <c r="Y863" s="293" t="str">
        <f t="shared" si="226"/>
        <v/>
      </c>
      <c r="Z863" s="293" t="str">
        <f t="shared" si="227"/>
        <v/>
      </c>
      <c r="AA863" s="293">
        <f t="shared" si="214"/>
        <v>0</v>
      </c>
      <c r="AB863" s="293">
        <f t="shared" si="215"/>
        <v>0</v>
      </c>
      <c r="AC863" s="293">
        <f t="shared" si="216"/>
        <v>0</v>
      </c>
      <c r="AD863" s="293">
        <f t="shared" si="228"/>
        <v>0</v>
      </c>
      <c r="AE863" s="293">
        <f>IF(ISBLANK(T863),AE862,IF(COUNTIF(T$2:T863,T863)&gt;1,AE862,1+MAX(AE862,0)))</f>
        <v>22</v>
      </c>
      <c r="AI863" s="42" t="str">
        <f t="shared" si="229"/>
        <v/>
      </c>
      <c r="AJ863">
        <f>SUM(AG$2:AG863)</f>
        <v>5</v>
      </c>
      <c r="AK863">
        <f>COUNTA(AF$2:AF863)</f>
        <v>13</v>
      </c>
    </row>
    <row r="864" spans="1:37"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17"/>
        <v>12</v>
      </c>
      <c r="Q864" s="33" t="str">
        <f t="shared" si="218"/>
        <v/>
      </c>
      <c r="R864" s="33">
        <f t="shared" si="219"/>
        <v>16</v>
      </c>
      <c r="S864" s="33" t="str">
        <f t="shared" si="220"/>
        <v>115_16</v>
      </c>
      <c r="T864" s="35" t="str">
        <f t="shared" si="221"/>
        <v>115PM</v>
      </c>
      <c r="U864" s="35" t="str">
        <f t="shared" si="222"/>
        <v>115PMEW</v>
      </c>
      <c r="V864" s="301">
        <f t="shared" si="223"/>
        <v>31</v>
      </c>
      <c r="W864" s="293" t="str">
        <f t="shared" si="224"/>
        <v/>
      </c>
      <c r="X864" s="293" t="str">
        <f t="shared" si="225"/>
        <v/>
      </c>
      <c r="Y864" s="293" t="str">
        <f t="shared" si="226"/>
        <v/>
      </c>
      <c r="Z864" s="293" t="str">
        <f t="shared" si="227"/>
        <v/>
      </c>
      <c r="AA864" s="293">
        <f t="shared" si="214"/>
        <v>0</v>
      </c>
      <c r="AB864" s="293">
        <f t="shared" si="215"/>
        <v>0</v>
      </c>
      <c r="AC864" s="293">
        <f t="shared" si="216"/>
        <v>0</v>
      </c>
      <c r="AD864" s="293">
        <f t="shared" si="228"/>
        <v>0</v>
      </c>
      <c r="AE864" s="293">
        <f>IF(ISBLANK(T864),AE863,IF(COUNTIF(T$2:T864,T864)&gt;1,AE863,1+MAX(AE863,0)))</f>
        <v>22</v>
      </c>
      <c r="AI864" s="42" t="str">
        <f t="shared" si="229"/>
        <v/>
      </c>
      <c r="AJ864">
        <f>SUM(AG$2:AG864)</f>
        <v>5</v>
      </c>
      <c r="AK864">
        <f>COUNTA(AF$2:AF864)</f>
        <v>13</v>
      </c>
    </row>
    <row r="865" spans="1:37"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17"/>
        <v>12</v>
      </c>
      <c r="Q865" s="33" t="str">
        <f t="shared" si="218"/>
        <v/>
      </c>
      <c r="R865" s="33">
        <f t="shared" si="219"/>
        <v>16</v>
      </c>
      <c r="S865" s="33" t="str">
        <f t="shared" si="220"/>
        <v>115_16</v>
      </c>
      <c r="T865" s="35" t="str">
        <f t="shared" si="221"/>
        <v>115PM</v>
      </c>
      <c r="U865" s="35" t="str">
        <f t="shared" si="222"/>
        <v>115PMEW</v>
      </c>
      <c r="V865" s="301">
        <f t="shared" si="223"/>
        <v>32</v>
      </c>
      <c r="W865" s="293" t="str">
        <f t="shared" si="224"/>
        <v/>
      </c>
      <c r="X865" s="293" t="str">
        <f t="shared" si="225"/>
        <v/>
      </c>
      <c r="Y865" s="293" t="str">
        <f t="shared" si="226"/>
        <v/>
      </c>
      <c r="Z865" s="293" t="str">
        <f t="shared" si="227"/>
        <v/>
      </c>
      <c r="AA865" s="293">
        <f t="shared" si="214"/>
        <v>0</v>
      </c>
      <c r="AB865" s="293">
        <f t="shared" si="215"/>
        <v>0</v>
      </c>
      <c r="AC865" s="293">
        <f t="shared" si="216"/>
        <v>0</v>
      </c>
      <c r="AD865" s="293">
        <f t="shared" si="228"/>
        <v>0</v>
      </c>
      <c r="AE865" s="293">
        <f>IF(ISBLANK(T865),AE864,IF(COUNTIF(T$2:T865,T865)&gt;1,AE864,1+MAX(AE864,0)))</f>
        <v>22</v>
      </c>
      <c r="AI865" s="42" t="str">
        <f t="shared" si="229"/>
        <v/>
      </c>
      <c r="AJ865">
        <f>SUM(AG$2:AG865)</f>
        <v>5</v>
      </c>
      <c r="AK865">
        <f>COUNTA(AF$2:AF865)</f>
        <v>13</v>
      </c>
    </row>
    <row r="866" spans="1:37" x14ac:dyDescent="0.25">
      <c r="A866">
        <v>116</v>
      </c>
      <c r="B866" t="s">
        <v>65</v>
      </c>
      <c r="C866" s="265" t="s">
        <v>683</v>
      </c>
      <c r="D866"/>
      <c r="E866">
        <v>1</v>
      </c>
      <c r="F866">
        <v>1</v>
      </c>
      <c r="G866">
        <v>1</v>
      </c>
      <c r="H866" s="256">
        <v>1</v>
      </c>
      <c r="I866" s="256">
        <v>0</v>
      </c>
      <c r="J866" s="256">
        <v>0</v>
      </c>
      <c r="K866" s="256">
        <v>0</v>
      </c>
      <c r="L866" s="256">
        <v>0</v>
      </c>
      <c r="M866" t="s">
        <v>735</v>
      </c>
      <c r="N866" s="42"/>
      <c r="O866" s="101">
        <f>IF(ISBLANK(C866),O865,IF(COUNTIF(C$2:C866,C866)&gt;1,O865,1+MAX(O865,0)))</f>
        <v>27</v>
      </c>
      <c r="P866" s="45">
        <f t="shared" si="217"/>
        <v>13</v>
      </c>
      <c r="Q866" s="33">
        <f t="shared" si="218"/>
        <v>13</v>
      </c>
      <c r="R866" s="33">
        <f t="shared" si="219"/>
        <v>1</v>
      </c>
      <c r="S866" s="33" t="str">
        <f t="shared" si="220"/>
        <v>116_1</v>
      </c>
      <c r="T866" s="35" t="str">
        <f t="shared" si="221"/>
        <v>116AM</v>
      </c>
      <c r="U866" s="35" t="str">
        <f t="shared" si="222"/>
        <v>116AMNS</v>
      </c>
      <c r="V866" s="301">
        <f t="shared" si="223"/>
        <v>1</v>
      </c>
      <c r="W866" s="293" t="str">
        <f t="shared" si="224"/>
        <v/>
      </c>
      <c r="X866" s="293" t="str">
        <f t="shared" si="225"/>
        <v/>
      </c>
      <c r="Y866" s="293" t="str">
        <f t="shared" si="226"/>
        <v/>
      </c>
      <c r="Z866" s="293" t="str">
        <f t="shared" si="227"/>
        <v/>
      </c>
      <c r="AA866" s="293">
        <f t="shared" si="214"/>
        <v>0</v>
      </c>
      <c r="AB866" s="293">
        <f t="shared" si="215"/>
        <v>0</v>
      </c>
      <c r="AC866" s="293">
        <f t="shared" si="216"/>
        <v>2</v>
      </c>
      <c r="AD866" s="293">
        <f t="shared" si="228"/>
        <v>1</v>
      </c>
      <c r="AE866" s="293">
        <f>IF(ISBLANK(T866),AE865,IF(COUNTIF(T$2:T866,T866)&gt;1,AE865,1+MAX(AE865,0)))</f>
        <v>23</v>
      </c>
      <c r="AI866" s="42" t="str">
        <f t="shared" si="229"/>
        <v/>
      </c>
      <c r="AJ866">
        <f>SUM(AG$2:AG866)</f>
        <v>5</v>
      </c>
      <c r="AK866">
        <f>COUNTA(AF$2:AF866)</f>
        <v>13</v>
      </c>
    </row>
    <row r="867" spans="1:37" x14ac:dyDescent="0.25">
      <c r="A867">
        <v>116</v>
      </c>
      <c r="B867" t="s">
        <v>65</v>
      </c>
      <c r="C867" s="265" t="s">
        <v>683</v>
      </c>
      <c r="D867"/>
      <c r="E867">
        <v>1</v>
      </c>
      <c r="F867">
        <v>1</v>
      </c>
      <c r="G867">
        <v>2</v>
      </c>
      <c r="H867" s="256">
        <v>0</v>
      </c>
      <c r="I867" s="256">
        <v>0</v>
      </c>
      <c r="J867" s="256">
        <v>0</v>
      </c>
      <c r="K867" s="256">
        <v>0</v>
      </c>
      <c r="L867" s="256">
        <v>0</v>
      </c>
      <c r="M867" t="s">
        <v>735</v>
      </c>
      <c r="N867" s="42"/>
      <c r="O867" s="101">
        <f>IF(ISBLANK(C867),O866,IF(COUNTIF(C$2:C867,C867)&gt;1,O866,1+MAX(O866,0)))</f>
        <v>27</v>
      </c>
      <c r="P867" s="45">
        <f t="shared" si="217"/>
        <v>13</v>
      </c>
      <c r="Q867" s="33" t="str">
        <f t="shared" si="218"/>
        <v/>
      </c>
      <c r="R867" s="33">
        <f t="shared" si="219"/>
        <v>1</v>
      </c>
      <c r="S867" s="33" t="str">
        <f t="shared" si="220"/>
        <v>116_1</v>
      </c>
      <c r="T867" s="35" t="str">
        <f t="shared" si="221"/>
        <v>116AM</v>
      </c>
      <c r="U867" s="35" t="str">
        <f t="shared" si="222"/>
        <v>116AMNS</v>
      </c>
      <c r="V867" s="301">
        <f t="shared" si="223"/>
        <v>2</v>
      </c>
      <c r="W867" s="293" t="str">
        <f t="shared" si="224"/>
        <v/>
      </c>
      <c r="X867" s="293" t="str">
        <f t="shared" si="225"/>
        <v/>
      </c>
      <c r="Y867" s="293" t="str">
        <f t="shared" si="226"/>
        <v/>
      </c>
      <c r="Z867" s="293" t="str">
        <f t="shared" si="227"/>
        <v/>
      </c>
      <c r="AA867" s="293">
        <f t="shared" si="214"/>
        <v>0</v>
      </c>
      <c r="AB867" s="293">
        <f t="shared" si="215"/>
        <v>0</v>
      </c>
      <c r="AC867" s="293">
        <f t="shared" si="216"/>
        <v>0</v>
      </c>
      <c r="AD867" s="293">
        <f t="shared" si="228"/>
        <v>0</v>
      </c>
      <c r="AE867" s="293">
        <f>IF(ISBLANK(T867),AE866,IF(COUNTIF(T$2:T867,T867)&gt;1,AE866,1+MAX(AE866,0)))</f>
        <v>23</v>
      </c>
      <c r="AI867" s="42" t="str">
        <f t="shared" si="229"/>
        <v/>
      </c>
      <c r="AJ867">
        <f>SUM(AG$2:AG867)</f>
        <v>5</v>
      </c>
      <c r="AK867">
        <f>COUNTA(AF$2:AF867)</f>
        <v>13</v>
      </c>
    </row>
    <row r="868" spans="1:37" x14ac:dyDescent="0.25">
      <c r="A868">
        <v>116</v>
      </c>
      <c r="B868" t="s">
        <v>65</v>
      </c>
      <c r="C868" s="265" t="s">
        <v>683</v>
      </c>
      <c r="D868"/>
      <c r="E868">
        <v>1</v>
      </c>
      <c r="F868">
        <v>1</v>
      </c>
      <c r="G868">
        <v>3</v>
      </c>
      <c r="H868" s="256">
        <v>5</v>
      </c>
      <c r="I868" s="256">
        <v>0</v>
      </c>
      <c r="J868" s="256">
        <v>0</v>
      </c>
      <c r="K868" s="256">
        <v>0</v>
      </c>
      <c r="L868" s="256">
        <v>2</v>
      </c>
      <c r="M868" t="s">
        <v>735</v>
      </c>
      <c r="N868" s="42"/>
      <c r="O868" s="101">
        <f>IF(ISBLANK(C868),O867,IF(COUNTIF(C$2:C868,C868)&gt;1,O867,1+MAX(O867,0)))</f>
        <v>27</v>
      </c>
      <c r="P868" s="45">
        <f t="shared" si="217"/>
        <v>13</v>
      </c>
      <c r="Q868" s="33" t="str">
        <f t="shared" si="218"/>
        <v/>
      </c>
      <c r="R868" s="33">
        <f t="shared" si="219"/>
        <v>1</v>
      </c>
      <c r="S868" s="33" t="str">
        <f t="shared" si="220"/>
        <v>116_1</v>
      </c>
      <c r="T868" s="35" t="str">
        <f t="shared" si="221"/>
        <v>116AM</v>
      </c>
      <c r="U868" s="35" t="str">
        <f t="shared" si="222"/>
        <v>116AMEW</v>
      </c>
      <c r="V868" s="301">
        <f t="shared" si="223"/>
        <v>3</v>
      </c>
      <c r="W868" s="293" t="str">
        <f t="shared" si="224"/>
        <v/>
      </c>
      <c r="X868" s="293" t="str">
        <f t="shared" si="225"/>
        <v/>
      </c>
      <c r="Y868" s="293" t="str">
        <f t="shared" si="226"/>
        <v/>
      </c>
      <c r="Z868" s="293" t="str">
        <f t="shared" si="227"/>
        <v/>
      </c>
      <c r="AA868" s="293">
        <f t="shared" si="214"/>
        <v>0</v>
      </c>
      <c r="AB868" s="293">
        <f t="shared" si="215"/>
        <v>0</v>
      </c>
      <c r="AC868" s="293">
        <f t="shared" si="216"/>
        <v>3</v>
      </c>
      <c r="AD868" s="293">
        <f t="shared" si="228"/>
        <v>1</v>
      </c>
      <c r="AE868" s="293">
        <f>IF(ISBLANK(T868),AE867,IF(COUNTIF(T$2:T868,T868)&gt;1,AE867,1+MAX(AE867,0)))</f>
        <v>23</v>
      </c>
      <c r="AI868" s="42" t="str">
        <f t="shared" si="229"/>
        <v/>
      </c>
      <c r="AJ868">
        <f>SUM(AG$2:AG868)</f>
        <v>5</v>
      </c>
      <c r="AK868">
        <f>COUNTA(AF$2:AF868)</f>
        <v>13</v>
      </c>
    </row>
    <row r="869" spans="1:37" x14ac:dyDescent="0.25">
      <c r="A869">
        <v>116</v>
      </c>
      <c r="B869" t="s">
        <v>65</v>
      </c>
      <c r="C869" s="265" t="s">
        <v>683</v>
      </c>
      <c r="D869"/>
      <c r="E869">
        <v>1</v>
      </c>
      <c r="F869">
        <v>1</v>
      </c>
      <c r="G869">
        <v>4</v>
      </c>
      <c r="H869" s="256">
        <v>1</v>
      </c>
      <c r="I869" s="256">
        <v>1</v>
      </c>
      <c r="J869" s="256">
        <v>1</v>
      </c>
      <c r="K869" s="256">
        <v>1</v>
      </c>
      <c r="L869" s="256">
        <v>0</v>
      </c>
      <c r="M869" t="s">
        <v>735</v>
      </c>
      <c r="N869" s="42"/>
      <c r="O869" s="101">
        <f>IF(ISBLANK(C869),O868,IF(COUNTIF(C$2:C869,C869)&gt;1,O868,1+MAX(O868,0)))</f>
        <v>27</v>
      </c>
      <c r="P869" s="45">
        <f t="shared" si="217"/>
        <v>13</v>
      </c>
      <c r="Q869" s="33" t="str">
        <f t="shared" si="218"/>
        <v/>
      </c>
      <c r="R869" s="33">
        <f t="shared" si="219"/>
        <v>1</v>
      </c>
      <c r="S869" s="33" t="str">
        <f t="shared" si="220"/>
        <v>116_1</v>
      </c>
      <c r="T869" s="35" t="str">
        <f t="shared" si="221"/>
        <v>116AM</v>
      </c>
      <c r="U869" s="35" t="str">
        <f t="shared" si="222"/>
        <v>116AMEW</v>
      </c>
      <c r="V869" s="301">
        <f t="shared" si="223"/>
        <v>4</v>
      </c>
      <c r="W869" s="293" t="str">
        <f t="shared" si="224"/>
        <v/>
      </c>
      <c r="X869" s="293" t="str">
        <f t="shared" si="225"/>
        <v/>
      </c>
      <c r="Y869" s="293" t="str">
        <f t="shared" si="226"/>
        <v/>
      </c>
      <c r="Z869" s="293" t="str">
        <f t="shared" si="227"/>
        <v/>
      </c>
      <c r="AA869" s="293">
        <f t="shared" si="214"/>
        <v>0</v>
      </c>
      <c r="AB869" s="293">
        <f t="shared" si="215"/>
        <v>0</v>
      </c>
      <c r="AC869" s="293">
        <f t="shared" si="216"/>
        <v>3</v>
      </c>
      <c r="AD869" s="293">
        <f t="shared" si="228"/>
        <v>1</v>
      </c>
      <c r="AE869" s="293">
        <f>IF(ISBLANK(T869),AE868,IF(COUNTIF(T$2:T869,T869)&gt;1,AE868,1+MAX(AE868,0)))</f>
        <v>23</v>
      </c>
      <c r="AI869" s="42" t="str">
        <f t="shared" si="229"/>
        <v/>
      </c>
      <c r="AJ869">
        <f>SUM(AG$2:AG869)</f>
        <v>5</v>
      </c>
      <c r="AK869">
        <f>COUNTA(AF$2:AF869)</f>
        <v>13</v>
      </c>
    </row>
    <row r="870" spans="1:37" x14ac:dyDescent="0.25">
      <c r="A870">
        <v>116</v>
      </c>
      <c r="B870" t="s">
        <v>65</v>
      </c>
      <c r="C870" s="265" t="s">
        <v>683</v>
      </c>
      <c r="D870"/>
      <c r="E870">
        <v>1</v>
      </c>
      <c r="F870">
        <v>2</v>
      </c>
      <c r="G870">
        <v>1</v>
      </c>
      <c r="H870" s="256">
        <v>0</v>
      </c>
      <c r="I870" s="256">
        <v>0</v>
      </c>
      <c r="J870" s="256">
        <v>0</v>
      </c>
      <c r="K870" s="256">
        <v>0</v>
      </c>
      <c r="L870" s="256">
        <v>0</v>
      </c>
      <c r="M870" t="s">
        <v>735</v>
      </c>
      <c r="N870" s="42"/>
      <c r="O870" s="101">
        <f>IF(ISBLANK(C870),O869,IF(COUNTIF(C$2:C870,C870)&gt;1,O869,1+MAX(O869,0)))</f>
        <v>27</v>
      </c>
      <c r="P870" s="45">
        <f t="shared" si="217"/>
        <v>13</v>
      </c>
      <c r="Q870" s="33" t="str">
        <f t="shared" si="218"/>
        <v/>
      </c>
      <c r="R870" s="33">
        <f t="shared" si="219"/>
        <v>2</v>
      </c>
      <c r="S870" s="33" t="str">
        <f t="shared" si="220"/>
        <v>116_2</v>
      </c>
      <c r="T870" s="35" t="str">
        <f t="shared" si="221"/>
        <v>116AM</v>
      </c>
      <c r="U870" s="35" t="str">
        <f t="shared" si="222"/>
        <v>116AMNS</v>
      </c>
      <c r="V870" s="301">
        <f t="shared" si="223"/>
        <v>5</v>
      </c>
      <c r="W870" s="293" t="str">
        <f t="shared" si="224"/>
        <v/>
      </c>
      <c r="X870" s="293" t="str">
        <f t="shared" si="225"/>
        <v/>
      </c>
      <c r="Y870" s="293" t="str">
        <f t="shared" si="226"/>
        <v/>
      </c>
      <c r="Z870" s="293" t="str">
        <f t="shared" si="227"/>
        <v/>
      </c>
      <c r="AA870" s="293">
        <f t="shared" si="214"/>
        <v>0</v>
      </c>
      <c r="AB870" s="293">
        <f t="shared" si="215"/>
        <v>0</v>
      </c>
      <c r="AC870" s="293">
        <f t="shared" si="216"/>
        <v>2</v>
      </c>
      <c r="AD870" s="293">
        <f t="shared" si="228"/>
        <v>1</v>
      </c>
      <c r="AE870" s="293">
        <f>IF(ISBLANK(T870),AE869,IF(COUNTIF(T$2:T870,T870)&gt;1,AE869,1+MAX(AE869,0)))</f>
        <v>23</v>
      </c>
      <c r="AI870" s="42" t="str">
        <f t="shared" si="229"/>
        <v/>
      </c>
      <c r="AJ870">
        <f>SUM(AG$2:AG870)</f>
        <v>5</v>
      </c>
      <c r="AK870">
        <f>COUNTA(AF$2:AF870)</f>
        <v>13</v>
      </c>
    </row>
    <row r="871" spans="1:37" x14ac:dyDescent="0.25">
      <c r="A871">
        <v>116</v>
      </c>
      <c r="B871" t="s">
        <v>65</v>
      </c>
      <c r="C871" s="265" t="s">
        <v>683</v>
      </c>
      <c r="D871"/>
      <c r="E871">
        <v>1</v>
      </c>
      <c r="F871">
        <v>2</v>
      </c>
      <c r="G871">
        <v>2</v>
      </c>
      <c r="H871" s="256">
        <v>3</v>
      </c>
      <c r="I871" s="256">
        <v>0</v>
      </c>
      <c r="J871" s="256">
        <v>1</v>
      </c>
      <c r="K871" s="256">
        <v>0</v>
      </c>
      <c r="L871" s="256">
        <v>1</v>
      </c>
      <c r="M871" t="s">
        <v>735</v>
      </c>
      <c r="N871" s="42"/>
      <c r="O871" s="101">
        <f>IF(ISBLANK(C871),O870,IF(COUNTIF(C$2:C871,C871)&gt;1,O870,1+MAX(O870,0)))</f>
        <v>27</v>
      </c>
      <c r="P871" s="45">
        <f t="shared" si="217"/>
        <v>13</v>
      </c>
      <c r="Q871" s="33" t="str">
        <f t="shared" si="218"/>
        <v/>
      </c>
      <c r="R871" s="33">
        <f t="shared" si="219"/>
        <v>2</v>
      </c>
      <c r="S871" s="33" t="str">
        <f t="shared" si="220"/>
        <v>116_2</v>
      </c>
      <c r="T871" s="35" t="str">
        <f t="shared" si="221"/>
        <v>116AM</v>
      </c>
      <c r="U871" s="35" t="str">
        <f t="shared" si="222"/>
        <v>116AMNS</v>
      </c>
      <c r="V871" s="301">
        <f t="shared" si="223"/>
        <v>6</v>
      </c>
      <c r="W871" s="293" t="str">
        <f t="shared" si="224"/>
        <v/>
      </c>
      <c r="X871" s="293" t="str">
        <f t="shared" si="225"/>
        <v/>
      </c>
      <c r="Y871" s="293" t="str">
        <f t="shared" si="226"/>
        <v/>
      </c>
      <c r="Z871" s="293" t="str">
        <f t="shared" si="227"/>
        <v/>
      </c>
      <c r="AA871" s="293">
        <f t="shared" si="214"/>
        <v>0</v>
      </c>
      <c r="AB871" s="293">
        <f t="shared" si="215"/>
        <v>0</v>
      </c>
      <c r="AC871" s="293">
        <f t="shared" si="216"/>
        <v>0</v>
      </c>
      <c r="AD871" s="293">
        <f t="shared" si="228"/>
        <v>0</v>
      </c>
      <c r="AE871" s="293">
        <f>IF(ISBLANK(T871),AE870,IF(COUNTIF(T$2:T871,T871)&gt;1,AE870,1+MAX(AE870,0)))</f>
        <v>23</v>
      </c>
      <c r="AI871" s="42" t="str">
        <f t="shared" si="229"/>
        <v/>
      </c>
      <c r="AJ871">
        <f>SUM(AG$2:AG871)</f>
        <v>5</v>
      </c>
      <c r="AK871">
        <f>COUNTA(AF$2:AF871)</f>
        <v>13</v>
      </c>
    </row>
    <row r="872" spans="1:37" x14ac:dyDescent="0.25">
      <c r="A872">
        <v>116</v>
      </c>
      <c r="B872" t="s">
        <v>65</v>
      </c>
      <c r="C872" s="265" t="s">
        <v>683</v>
      </c>
      <c r="D872"/>
      <c r="E872">
        <v>1</v>
      </c>
      <c r="F872">
        <v>2</v>
      </c>
      <c r="G872">
        <v>3</v>
      </c>
      <c r="H872" s="256">
        <v>16</v>
      </c>
      <c r="I872" s="256">
        <v>1</v>
      </c>
      <c r="J872" s="256">
        <v>2</v>
      </c>
      <c r="K872" s="256">
        <v>9</v>
      </c>
      <c r="L872" s="256">
        <v>9</v>
      </c>
      <c r="M872" t="s">
        <v>735</v>
      </c>
      <c r="N872" s="42"/>
      <c r="O872" s="101">
        <f>IF(ISBLANK(C872),O871,IF(COUNTIF(C$2:C872,C872)&gt;1,O871,1+MAX(O871,0)))</f>
        <v>27</v>
      </c>
      <c r="P872" s="45">
        <f t="shared" si="217"/>
        <v>13</v>
      </c>
      <c r="Q872" s="33" t="str">
        <f t="shared" si="218"/>
        <v/>
      </c>
      <c r="R872" s="33">
        <f t="shared" si="219"/>
        <v>2</v>
      </c>
      <c r="S872" s="33" t="str">
        <f t="shared" si="220"/>
        <v>116_2</v>
      </c>
      <c r="T872" s="35" t="str">
        <f t="shared" si="221"/>
        <v>116AM</v>
      </c>
      <c r="U872" s="35" t="str">
        <f t="shared" si="222"/>
        <v>116AMEW</v>
      </c>
      <c r="V872" s="301">
        <f t="shared" si="223"/>
        <v>7</v>
      </c>
      <c r="W872" s="293" t="str">
        <f t="shared" si="224"/>
        <v/>
      </c>
      <c r="X872" s="293" t="str">
        <f t="shared" si="225"/>
        <v/>
      </c>
      <c r="Y872" s="293" t="str">
        <f t="shared" si="226"/>
        <v/>
      </c>
      <c r="Z872" s="293" t="str">
        <f t="shared" si="227"/>
        <v/>
      </c>
      <c r="AA872" s="293">
        <f t="shared" si="214"/>
        <v>0</v>
      </c>
      <c r="AB872" s="293">
        <f t="shared" si="215"/>
        <v>0</v>
      </c>
      <c r="AC872" s="293">
        <f t="shared" si="216"/>
        <v>3</v>
      </c>
      <c r="AD872" s="293">
        <f t="shared" si="228"/>
        <v>1</v>
      </c>
      <c r="AE872" s="293">
        <f>IF(ISBLANK(T872),AE871,IF(COUNTIF(T$2:T872,T872)&gt;1,AE871,1+MAX(AE871,0)))</f>
        <v>23</v>
      </c>
      <c r="AI872" s="42" t="str">
        <f t="shared" si="229"/>
        <v/>
      </c>
      <c r="AJ872">
        <f>SUM(AG$2:AG872)</f>
        <v>5</v>
      </c>
      <c r="AK872">
        <f>COUNTA(AF$2:AF872)</f>
        <v>13</v>
      </c>
    </row>
    <row r="873" spans="1:37" x14ac:dyDescent="0.25">
      <c r="A873">
        <v>116</v>
      </c>
      <c r="B873" t="s">
        <v>65</v>
      </c>
      <c r="C873" s="265" t="s">
        <v>683</v>
      </c>
      <c r="D873"/>
      <c r="E873">
        <v>1</v>
      </c>
      <c r="F873">
        <v>2</v>
      </c>
      <c r="G873">
        <v>4</v>
      </c>
      <c r="H873" s="256">
        <v>1</v>
      </c>
      <c r="I873" s="256">
        <v>0</v>
      </c>
      <c r="J873" s="256">
        <v>0</v>
      </c>
      <c r="K873" s="256">
        <v>0</v>
      </c>
      <c r="L873" s="256">
        <v>0</v>
      </c>
      <c r="M873" t="s">
        <v>735</v>
      </c>
      <c r="N873" s="42"/>
      <c r="O873" s="101">
        <f>IF(ISBLANK(C873),O872,IF(COUNTIF(C$2:C873,C873)&gt;1,O872,1+MAX(O872,0)))</f>
        <v>27</v>
      </c>
      <c r="P873" s="45">
        <f t="shared" si="217"/>
        <v>13</v>
      </c>
      <c r="Q873" s="33" t="str">
        <f t="shared" si="218"/>
        <v/>
      </c>
      <c r="R873" s="33">
        <f t="shared" si="219"/>
        <v>2</v>
      </c>
      <c r="S873" s="33" t="str">
        <f t="shared" si="220"/>
        <v>116_2</v>
      </c>
      <c r="T873" s="35" t="str">
        <f t="shared" si="221"/>
        <v>116AM</v>
      </c>
      <c r="U873" s="35" t="str">
        <f t="shared" si="222"/>
        <v>116AMEW</v>
      </c>
      <c r="V873" s="301">
        <f t="shared" si="223"/>
        <v>8</v>
      </c>
      <c r="W873" s="293" t="str">
        <f t="shared" si="224"/>
        <v/>
      </c>
      <c r="X873" s="293" t="str">
        <f t="shared" si="225"/>
        <v/>
      </c>
      <c r="Y873" s="293" t="str">
        <f t="shared" si="226"/>
        <v/>
      </c>
      <c r="Z873" s="293" t="str">
        <f t="shared" si="227"/>
        <v/>
      </c>
      <c r="AA873" s="293">
        <f t="shared" si="214"/>
        <v>0</v>
      </c>
      <c r="AB873" s="293">
        <f t="shared" si="215"/>
        <v>0</v>
      </c>
      <c r="AC873" s="293">
        <f t="shared" si="216"/>
        <v>3</v>
      </c>
      <c r="AD873" s="293">
        <f t="shared" si="228"/>
        <v>1</v>
      </c>
      <c r="AE873" s="293">
        <f>IF(ISBLANK(T873),AE872,IF(COUNTIF(T$2:T873,T873)&gt;1,AE872,1+MAX(AE872,0)))</f>
        <v>23</v>
      </c>
      <c r="AI873" s="42" t="str">
        <f t="shared" si="229"/>
        <v/>
      </c>
      <c r="AJ873">
        <f>SUM(AG$2:AG873)</f>
        <v>5</v>
      </c>
      <c r="AK873">
        <f>COUNTA(AF$2:AF873)</f>
        <v>13</v>
      </c>
    </row>
    <row r="874" spans="1:37" x14ac:dyDescent="0.25">
      <c r="A874">
        <v>116</v>
      </c>
      <c r="B874" t="s">
        <v>65</v>
      </c>
      <c r="C874" s="265" t="s">
        <v>683</v>
      </c>
      <c r="D874"/>
      <c r="E874">
        <v>1</v>
      </c>
      <c r="F874">
        <v>3</v>
      </c>
      <c r="G874">
        <v>1</v>
      </c>
      <c r="H874" s="256">
        <v>0</v>
      </c>
      <c r="I874" s="256">
        <v>0</v>
      </c>
      <c r="J874" s="256">
        <v>0</v>
      </c>
      <c r="K874" s="256">
        <v>0</v>
      </c>
      <c r="L874" s="256">
        <v>0</v>
      </c>
      <c r="M874" t="s">
        <v>735</v>
      </c>
      <c r="N874" s="42"/>
      <c r="O874" s="101">
        <f>IF(ISBLANK(C874),O873,IF(COUNTIF(C$2:C874,C874)&gt;1,O873,1+MAX(O873,0)))</f>
        <v>27</v>
      </c>
      <c r="P874" s="45">
        <f t="shared" si="217"/>
        <v>13</v>
      </c>
      <c r="Q874" s="33" t="str">
        <f t="shared" si="218"/>
        <v/>
      </c>
      <c r="R874" s="33">
        <f t="shared" si="219"/>
        <v>3</v>
      </c>
      <c r="S874" s="33" t="str">
        <f t="shared" si="220"/>
        <v>116_3</v>
      </c>
      <c r="T874" s="35" t="str">
        <f t="shared" si="221"/>
        <v>116AM</v>
      </c>
      <c r="U874" s="35" t="str">
        <f t="shared" si="222"/>
        <v>116AMNS</v>
      </c>
      <c r="V874" s="301">
        <f t="shared" si="223"/>
        <v>9</v>
      </c>
      <c r="W874" s="293" t="str">
        <f t="shared" si="224"/>
        <v/>
      </c>
      <c r="X874" s="293" t="str">
        <f t="shared" si="225"/>
        <v/>
      </c>
      <c r="Y874" s="293" t="str">
        <f t="shared" si="226"/>
        <v/>
      </c>
      <c r="Z874" s="293" t="str">
        <f t="shared" si="227"/>
        <v/>
      </c>
      <c r="AA874" s="293">
        <f t="shared" si="214"/>
        <v>0</v>
      </c>
      <c r="AB874" s="293">
        <f t="shared" si="215"/>
        <v>0</v>
      </c>
      <c r="AC874" s="293">
        <f t="shared" si="216"/>
        <v>2</v>
      </c>
      <c r="AD874" s="293">
        <f t="shared" si="228"/>
        <v>1</v>
      </c>
      <c r="AE874" s="293">
        <f>IF(ISBLANK(T874),AE873,IF(COUNTIF(T$2:T874,T874)&gt;1,AE873,1+MAX(AE873,0)))</f>
        <v>23</v>
      </c>
      <c r="AI874" s="42" t="str">
        <f t="shared" si="229"/>
        <v/>
      </c>
      <c r="AJ874">
        <f>SUM(AG$2:AG874)</f>
        <v>5</v>
      </c>
      <c r="AK874">
        <f>COUNTA(AF$2:AF874)</f>
        <v>13</v>
      </c>
    </row>
    <row r="875" spans="1:37" x14ac:dyDescent="0.25">
      <c r="A875">
        <v>116</v>
      </c>
      <c r="B875" t="s">
        <v>65</v>
      </c>
      <c r="C875" s="265" t="s">
        <v>683</v>
      </c>
      <c r="D875"/>
      <c r="E875">
        <v>1</v>
      </c>
      <c r="F875">
        <v>3</v>
      </c>
      <c r="G875">
        <v>2</v>
      </c>
      <c r="H875" s="256">
        <v>2</v>
      </c>
      <c r="I875" s="256">
        <v>1</v>
      </c>
      <c r="J875" s="256">
        <v>1</v>
      </c>
      <c r="K875" s="256">
        <v>2</v>
      </c>
      <c r="L875" s="256">
        <v>1</v>
      </c>
      <c r="M875" t="s">
        <v>735</v>
      </c>
      <c r="N875" s="42"/>
      <c r="O875" s="101">
        <f>IF(ISBLANK(C875),O874,IF(COUNTIF(C$2:C875,C875)&gt;1,O874,1+MAX(O874,0)))</f>
        <v>27</v>
      </c>
      <c r="P875" s="45">
        <f t="shared" si="217"/>
        <v>13</v>
      </c>
      <c r="Q875" s="33" t="str">
        <f t="shared" si="218"/>
        <v/>
      </c>
      <c r="R875" s="33">
        <f t="shared" si="219"/>
        <v>3</v>
      </c>
      <c r="S875" s="33" t="str">
        <f t="shared" si="220"/>
        <v>116_3</v>
      </c>
      <c r="T875" s="35" t="str">
        <f t="shared" si="221"/>
        <v>116AM</v>
      </c>
      <c r="U875" s="35" t="str">
        <f t="shared" si="222"/>
        <v>116AMNS</v>
      </c>
      <c r="V875" s="301">
        <f t="shared" si="223"/>
        <v>10</v>
      </c>
      <c r="W875" s="293" t="str">
        <f t="shared" si="224"/>
        <v/>
      </c>
      <c r="X875" s="293" t="str">
        <f t="shared" si="225"/>
        <v/>
      </c>
      <c r="Y875" s="293" t="str">
        <f t="shared" si="226"/>
        <v/>
      </c>
      <c r="Z875" s="293" t="str">
        <f t="shared" si="227"/>
        <v/>
      </c>
      <c r="AA875" s="293">
        <f t="shared" si="214"/>
        <v>0</v>
      </c>
      <c r="AB875" s="293">
        <f t="shared" si="215"/>
        <v>0</v>
      </c>
      <c r="AC875" s="293">
        <f t="shared" si="216"/>
        <v>0</v>
      </c>
      <c r="AD875" s="293">
        <f t="shared" si="228"/>
        <v>0</v>
      </c>
      <c r="AE875" s="293">
        <f>IF(ISBLANK(T875),AE874,IF(COUNTIF(T$2:T875,T875)&gt;1,AE874,1+MAX(AE874,0)))</f>
        <v>23</v>
      </c>
      <c r="AF875" s="289"/>
      <c r="AG875" s="289"/>
      <c r="AH875" s="289"/>
      <c r="AI875" s="42" t="str">
        <f t="shared" si="229"/>
        <v/>
      </c>
      <c r="AJ875">
        <f>SUM(AG$2:AG875)</f>
        <v>5</v>
      </c>
      <c r="AK875">
        <f>COUNTA(AF$2:AF875)</f>
        <v>13</v>
      </c>
    </row>
    <row r="876" spans="1:37" x14ac:dyDescent="0.25">
      <c r="A876">
        <v>116</v>
      </c>
      <c r="B876" t="s">
        <v>65</v>
      </c>
      <c r="C876" s="265" t="s">
        <v>683</v>
      </c>
      <c r="D876"/>
      <c r="E876">
        <v>1</v>
      </c>
      <c r="F876">
        <v>3</v>
      </c>
      <c r="G876">
        <v>3</v>
      </c>
      <c r="H876" s="256">
        <v>3</v>
      </c>
      <c r="I876" s="256">
        <v>0</v>
      </c>
      <c r="J876" s="256">
        <v>2</v>
      </c>
      <c r="K876" s="256">
        <v>0</v>
      </c>
      <c r="L876" s="256">
        <v>2</v>
      </c>
      <c r="M876" t="s">
        <v>735</v>
      </c>
      <c r="N876" s="42"/>
      <c r="O876" s="101">
        <f>IF(ISBLANK(C876),O875,IF(COUNTIF(C$2:C876,C876)&gt;1,O875,1+MAX(O875,0)))</f>
        <v>27</v>
      </c>
      <c r="P876" s="45">
        <f t="shared" si="217"/>
        <v>13</v>
      </c>
      <c r="Q876" s="33" t="str">
        <f t="shared" si="218"/>
        <v/>
      </c>
      <c r="R876" s="33">
        <f t="shared" si="219"/>
        <v>3</v>
      </c>
      <c r="S876" s="33" t="str">
        <f t="shared" si="220"/>
        <v>116_3</v>
      </c>
      <c r="T876" s="35" t="str">
        <f t="shared" si="221"/>
        <v>116AM</v>
      </c>
      <c r="U876" s="35" t="str">
        <f t="shared" si="222"/>
        <v>116AMEW</v>
      </c>
      <c r="V876" s="301">
        <f t="shared" si="223"/>
        <v>11</v>
      </c>
      <c r="W876" s="293" t="str">
        <f t="shared" si="224"/>
        <v/>
      </c>
      <c r="X876" s="293" t="str">
        <f t="shared" si="225"/>
        <v/>
      </c>
      <c r="Y876" s="293" t="str">
        <f t="shared" si="226"/>
        <v/>
      </c>
      <c r="Z876" s="293" t="str">
        <f t="shared" si="227"/>
        <v/>
      </c>
      <c r="AA876" s="293">
        <f t="shared" si="214"/>
        <v>0</v>
      </c>
      <c r="AB876" s="293">
        <f t="shared" si="215"/>
        <v>0</v>
      </c>
      <c r="AC876" s="293">
        <f t="shared" si="216"/>
        <v>3</v>
      </c>
      <c r="AD876" s="293">
        <f t="shared" si="228"/>
        <v>1</v>
      </c>
      <c r="AE876" s="293">
        <f>IF(ISBLANK(T876),AE875,IF(COUNTIF(T$2:T876,T876)&gt;1,AE875,1+MAX(AE875,0)))</f>
        <v>23</v>
      </c>
      <c r="AF876" s="289"/>
      <c r="AG876" s="289"/>
      <c r="AH876" s="289"/>
      <c r="AI876" s="42" t="str">
        <f t="shared" si="229"/>
        <v/>
      </c>
      <c r="AJ876">
        <f>SUM(AG$2:AG876)</f>
        <v>5</v>
      </c>
      <c r="AK876">
        <f>COUNTA(AF$2:AF876)</f>
        <v>13</v>
      </c>
    </row>
    <row r="877" spans="1:37" x14ac:dyDescent="0.25">
      <c r="A877">
        <v>116</v>
      </c>
      <c r="B877" t="s">
        <v>65</v>
      </c>
      <c r="C877" s="265" t="s">
        <v>683</v>
      </c>
      <c r="D877"/>
      <c r="E877">
        <v>1</v>
      </c>
      <c r="F877">
        <v>3</v>
      </c>
      <c r="G877">
        <v>4</v>
      </c>
      <c r="H877" s="256">
        <v>0</v>
      </c>
      <c r="I877" s="256">
        <v>0</v>
      </c>
      <c r="J877" s="256">
        <v>0</v>
      </c>
      <c r="K877" s="256">
        <v>0</v>
      </c>
      <c r="L877" s="256">
        <v>0</v>
      </c>
      <c r="M877" t="s">
        <v>735</v>
      </c>
      <c r="N877" s="42"/>
      <c r="O877" s="101">
        <f>IF(ISBLANK(C877),O876,IF(COUNTIF(C$2:C877,C877)&gt;1,O876,1+MAX(O876,0)))</f>
        <v>27</v>
      </c>
      <c r="P877" s="45">
        <f t="shared" si="217"/>
        <v>13</v>
      </c>
      <c r="Q877" s="33" t="str">
        <f t="shared" si="218"/>
        <v/>
      </c>
      <c r="R877" s="33">
        <f t="shared" si="219"/>
        <v>3</v>
      </c>
      <c r="S877" s="33" t="str">
        <f t="shared" si="220"/>
        <v>116_3</v>
      </c>
      <c r="T877" s="35" t="str">
        <f t="shared" si="221"/>
        <v>116AM</v>
      </c>
      <c r="U877" s="35" t="str">
        <f t="shared" si="222"/>
        <v>116AMEW</v>
      </c>
      <c r="V877" s="301">
        <f t="shared" si="223"/>
        <v>12</v>
      </c>
      <c r="W877" s="293" t="str">
        <f t="shared" si="224"/>
        <v/>
      </c>
      <c r="X877" s="293" t="str">
        <f t="shared" si="225"/>
        <v/>
      </c>
      <c r="Y877" s="293" t="str">
        <f t="shared" si="226"/>
        <v/>
      </c>
      <c r="Z877" s="293" t="str">
        <f t="shared" si="227"/>
        <v/>
      </c>
      <c r="AA877" s="293">
        <f t="shared" si="214"/>
        <v>0</v>
      </c>
      <c r="AB877" s="293">
        <f t="shared" si="215"/>
        <v>0</v>
      </c>
      <c r="AC877" s="293">
        <f t="shared" si="216"/>
        <v>3</v>
      </c>
      <c r="AD877" s="293">
        <f t="shared" si="228"/>
        <v>1</v>
      </c>
      <c r="AE877" s="293">
        <f>IF(ISBLANK(T877),AE876,IF(COUNTIF(T$2:T877,T877)&gt;1,AE876,1+MAX(AE876,0)))</f>
        <v>23</v>
      </c>
      <c r="AF877" s="289"/>
      <c r="AG877" s="289"/>
      <c r="AH877" s="289"/>
      <c r="AI877" s="42" t="str">
        <f t="shared" si="229"/>
        <v/>
      </c>
      <c r="AJ877">
        <f>SUM(AG$2:AG877)</f>
        <v>5</v>
      </c>
      <c r="AK877">
        <f>COUNTA(AF$2:AF877)</f>
        <v>13</v>
      </c>
    </row>
    <row r="878" spans="1:37" x14ac:dyDescent="0.25">
      <c r="A878">
        <v>116</v>
      </c>
      <c r="B878" t="s">
        <v>65</v>
      </c>
      <c r="C878" s="265" t="s">
        <v>683</v>
      </c>
      <c r="D878"/>
      <c r="E878">
        <v>1</v>
      </c>
      <c r="F878">
        <v>4</v>
      </c>
      <c r="G878">
        <v>1</v>
      </c>
      <c r="H878" s="256">
        <v>0</v>
      </c>
      <c r="I878" s="256">
        <v>0</v>
      </c>
      <c r="J878" s="256">
        <v>0</v>
      </c>
      <c r="K878" s="256">
        <v>0</v>
      </c>
      <c r="L878" s="256">
        <v>0</v>
      </c>
      <c r="M878" t="s">
        <v>735</v>
      </c>
      <c r="N878" s="42"/>
      <c r="O878" s="101">
        <f>IF(ISBLANK(C878),O877,IF(COUNTIF(C$2:C878,C878)&gt;1,O877,1+MAX(O877,0)))</f>
        <v>27</v>
      </c>
      <c r="P878" s="45">
        <f t="shared" si="217"/>
        <v>13</v>
      </c>
      <c r="Q878" s="33" t="str">
        <f t="shared" si="218"/>
        <v/>
      </c>
      <c r="R878" s="33">
        <f t="shared" si="219"/>
        <v>4</v>
      </c>
      <c r="S878" s="33" t="str">
        <f t="shared" si="220"/>
        <v>116_4</v>
      </c>
      <c r="T878" s="35" t="str">
        <f t="shared" si="221"/>
        <v>116AM</v>
      </c>
      <c r="U878" s="35" t="str">
        <f t="shared" si="222"/>
        <v>116AMNS</v>
      </c>
      <c r="V878" s="301">
        <f t="shared" si="223"/>
        <v>13</v>
      </c>
      <c r="W878" s="293" t="str">
        <f t="shared" si="224"/>
        <v/>
      </c>
      <c r="X878" s="293" t="str">
        <f t="shared" si="225"/>
        <v/>
      </c>
      <c r="Y878" s="293" t="str">
        <f t="shared" si="226"/>
        <v/>
      </c>
      <c r="Z878" s="293" t="str">
        <f t="shared" si="227"/>
        <v/>
      </c>
      <c r="AA878" s="293">
        <f t="shared" si="214"/>
        <v>0</v>
      </c>
      <c r="AB878" s="293">
        <f t="shared" si="215"/>
        <v>0</v>
      </c>
      <c r="AC878" s="293">
        <f t="shared" si="216"/>
        <v>2</v>
      </c>
      <c r="AD878" s="293">
        <f t="shared" si="228"/>
        <v>1</v>
      </c>
      <c r="AE878" s="293">
        <f>IF(ISBLANK(T878),AE877,IF(COUNTIF(T$2:T878,T878)&gt;1,AE877,1+MAX(AE877,0)))</f>
        <v>23</v>
      </c>
      <c r="AI878" s="42" t="str">
        <f t="shared" si="229"/>
        <v/>
      </c>
      <c r="AJ878">
        <f>SUM(AG$2:AG878)</f>
        <v>5</v>
      </c>
      <c r="AK878">
        <f>COUNTA(AF$2:AF878)</f>
        <v>13</v>
      </c>
    </row>
    <row r="879" spans="1:37" x14ac:dyDescent="0.25">
      <c r="A879">
        <v>116</v>
      </c>
      <c r="B879" t="s">
        <v>65</v>
      </c>
      <c r="C879" s="265" t="s">
        <v>683</v>
      </c>
      <c r="D879"/>
      <c r="E879">
        <v>1</v>
      </c>
      <c r="F879">
        <v>4</v>
      </c>
      <c r="G879">
        <v>2</v>
      </c>
      <c r="H879" s="256">
        <v>0</v>
      </c>
      <c r="I879" s="256">
        <v>0</v>
      </c>
      <c r="J879" s="256">
        <v>0</v>
      </c>
      <c r="K879" s="256">
        <v>0</v>
      </c>
      <c r="L879" s="256">
        <v>0</v>
      </c>
      <c r="M879" t="s">
        <v>735</v>
      </c>
      <c r="N879" s="42"/>
      <c r="O879" s="101">
        <f>IF(ISBLANK(C879),O878,IF(COUNTIF(C$2:C879,C879)&gt;1,O878,1+MAX(O878,0)))</f>
        <v>27</v>
      </c>
      <c r="P879" s="45">
        <f t="shared" si="217"/>
        <v>13</v>
      </c>
      <c r="Q879" s="33" t="str">
        <f t="shared" si="218"/>
        <v/>
      </c>
      <c r="R879" s="33">
        <f t="shared" si="219"/>
        <v>4</v>
      </c>
      <c r="S879" s="33" t="str">
        <f t="shared" si="220"/>
        <v>116_4</v>
      </c>
      <c r="T879" s="35" t="str">
        <f t="shared" si="221"/>
        <v>116AM</v>
      </c>
      <c r="U879" s="35" t="str">
        <f t="shared" si="222"/>
        <v>116AMNS</v>
      </c>
      <c r="V879" s="301">
        <f t="shared" si="223"/>
        <v>14</v>
      </c>
      <c r="W879" s="293" t="str">
        <f t="shared" si="224"/>
        <v/>
      </c>
      <c r="X879" s="293" t="str">
        <f t="shared" si="225"/>
        <v/>
      </c>
      <c r="Y879" s="293" t="str">
        <f t="shared" si="226"/>
        <v/>
      </c>
      <c r="Z879" s="293" t="str">
        <f t="shared" si="227"/>
        <v/>
      </c>
      <c r="AA879" s="293">
        <f t="shared" si="214"/>
        <v>0</v>
      </c>
      <c r="AB879" s="293">
        <f t="shared" si="215"/>
        <v>0</v>
      </c>
      <c r="AC879" s="293">
        <f t="shared" si="216"/>
        <v>0</v>
      </c>
      <c r="AD879" s="293">
        <f t="shared" si="228"/>
        <v>0</v>
      </c>
      <c r="AE879" s="293">
        <f>IF(ISBLANK(T879),AE878,IF(COUNTIF(T$2:T879,T879)&gt;1,AE878,1+MAX(AE878,0)))</f>
        <v>23</v>
      </c>
      <c r="AI879" s="42" t="str">
        <f t="shared" si="229"/>
        <v/>
      </c>
      <c r="AJ879">
        <f>SUM(AG$2:AG879)</f>
        <v>5</v>
      </c>
      <c r="AK879">
        <f>COUNTA(AF$2:AF879)</f>
        <v>13</v>
      </c>
    </row>
    <row r="880" spans="1:37" x14ac:dyDescent="0.25">
      <c r="A880">
        <v>116</v>
      </c>
      <c r="B880" t="s">
        <v>65</v>
      </c>
      <c r="C880" s="265" t="s">
        <v>683</v>
      </c>
      <c r="D880"/>
      <c r="E880">
        <v>1</v>
      </c>
      <c r="F880">
        <v>4</v>
      </c>
      <c r="G880">
        <v>3</v>
      </c>
      <c r="H880" s="256">
        <v>5</v>
      </c>
      <c r="I880" s="256">
        <v>3</v>
      </c>
      <c r="J880" s="256">
        <v>0</v>
      </c>
      <c r="K880" s="256">
        <v>2</v>
      </c>
      <c r="L880" s="256">
        <v>4</v>
      </c>
      <c r="M880" t="s">
        <v>735</v>
      </c>
      <c r="N880" s="42"/>
      <c r="O880" s="101">
        <f>IF(ISBLANK(C880),O879,IF(COUNTIF(C$2:C880,C880)&gt;1,O879,1+MAX(O879,0)))</f>
        <v>27</v>
      </c>
      <c r="P880" s="45">
        <f t="shared" si="217"/>
        <v>13</v>
      </c>
      <c r="Q880" s="33" t="str">
        <f t="shared" si="218"/>
        <v/>
      </c>
      <c r="R880" s="33">
        <f t="shared" si="219"/>
        <v>4</v>
      </c>
      <c r="S880" s="33" t="str">
        <f t="shared" si="220"/>
        <v>116_4</v>
      </c>
      <c r="T880" s="35" t="str">
        <f t="shared" si="221"/>
        <v>116AM</v>
      </c>
      <c r="U880" s="35" t="str">
        <f t="shared" si="222"/>
        <v>116AMEW</v>
      </c>
      <c r="V880" s="301">
        <f t="shared" si="223"/>
        <v>15</v>
      </c>
      <c r="W880" s="293" t="str">
        <f t="shared" si="224"/>
        <v/>
      </c>
      <c r="X880" s="293" t="str">
        <f t="shared" si="225"/>
        <v/>
      </c>
      <c r="Y880" s="293" t="str">
        <f t="shared" si="226"/>
        <v/>
      </c>
      <c r="Z880" s="293" t="str">
        <f t="shared" si="227"/>
        <v/>
      </c>
      <c r="AA880" s="293">
        <f t="shared" si="214"/>
        <v>0</v>
      </c>
      <c r="AB880" s="293">
        <f t="shared" si="215"/>
        <v>0</v>
      </c>
      <c r="AC880" s="293">
        <f t="shared" si="216"/>
        <v>3</v>
      </c>
      <c r="AD880" s="293">
        <f t="shared" si="228"/>
        <v>1</v>
      </c>
      <c r="AE880" s="293">
        <f>IF(ISBLANK(T880),AE879,IF(COUNTIF(T$2:T880,T880)&gt;1,AE879,1+MAX(AE879,0)))</f>
        <v>23</v>
      </c>
      <c r="AI880" s="42" t="str">
        <f t="shared" si="229"/>
        <v/>
      </c>
      <c r="AJ880">
        <f>SUM(AG$2:AG880)</f>
        <v>5</v>
      </c>
      <c r="AK880">
        <f>COUNTA(AF$2:AF880)</f>
        <v>13</v>
      </c>
    </row>
    <row r="881" spans="1:42" x14ac:dyDescent="0.25">
      <c r="A881">
        <v>116</v>
      </c>
      <c r="B881" t="s">
        <v>65</v>
      </c>
      <c r="C881" s="265" t="s">
        <v>683</v>
      </c>
      <c r="D881"/>
      <c r="E881">
        <v>1</v>
      </c>
      <c r="F881">
        <v>4</v>
      </c>
      <c r="G881">
        <v>4</v>
      </c>
      <c r="H881" s="256">
        <v>1</v>
      </c>
      <c r="I881" s="256">
        <v>0</v>
      </c>
      <c r="J881" s="256">
        <v>0</v>
      </c>
      <c r="K881" s="256">
        <v>0</v>
      </c>
      <c r="L881" s="256">
        <v>1</v>
      </c>
      <c r="M881" t="s">
        <v>735</v>
      </c>
      <c r="N881" s="42"/>
      <c r="O881" s="101">
        <f>IF(ISBLANK(C881),O880,IF(COUNTIF(C$2:C881,C881)&gt;1,O880,1+MAX(O880,0)))</f>
        <v>27</v>
      </c>
      <c r="P881" s="45">
        <f t="shared" si="217"/>
        <v>13</v>
      </c>
      <c r="Q881" s="33" t="str">
        <f t="shared" si="218"/>
        <v/>
      </c>
      <c r="R881" s="33">
        <f t="shared" si="219"/>
        <v>4</v>
      </c>
      <c r="S881" s="33" t="str">
        <f t="shared" si="220"/>
        <v>116_4</v>
      </c>
      <c r="T881" s="35" t="str">
        <f t="shared" si="221"/>
        <v>116AM</v>
      </c>
      <c r="U881" s="35" t="str">
        <f t="shared" si="222"/>
        <v>116AMEW</v>
      </c>
      <c r="V881" s="301">
        <f t="shared" si="223"/>
        <v>16</v>
      </c>
      <c r="W881" s="293" t="str">
        <f t="shared" si="224"/>
        <v/>
      </c>
      <c r="X881" s="293" t="str">
        <f t="shared" si="225"/>
        <v/>
      </c>
      <c r="Y881" s="293" t="str">
        <f t="shared" si="226"/>
        <v/>
      </c>
      <c r="Z881" s="293" t="str">
        <f t="shared" si="227"/>
        <v/>
      </c>
      <c r="AA881" s="293">
        <f t="shared" si="214"/>
        <v>0</v>
      </c>
      <c r="AB881" s="293">
        <f t="shared" si="215"/>
        <v>0</v>
      </c>
      <c r="AC881" s="293">
        <f t="shared" si="216"/>
        <v>3</v>
      </c>
      <c r="AD881" s="293">
        <f t="shared" si="228"/>
        <v>1</v>
      </c>
      <c r="AE881" s="293">
        <f>IF(ISBLANK(T881),AE880,IF(COUNTIF(T$2:T881,T881)&gt;1,AE880,1+MAX(AE880,0)))</f>
        <v>23</v>
      </c>
      <c r="AI881" s="42" t="str">
        <f t="shared" si="229"/>
        <v/>
      </c>
      <c r="AJ881">
        <f>SUM(AG$2:AG881)</f>
        <v>5</v>
      </c>
      <c r="AK881">
        <f>COUNTA(AF$2:AF881)</f>
        <v>13</v>
      </c>
    </row>
    <row r="882" spans="1:42" x14ac:dyDescent="0.25">
      <c r="A882">
        <v>116</v>
      </c>
      <c r="B882" t="s">
        <v>65</v>
      </c>
      <c r="C882" t="s">
        <v>736</v>
      </c>
      <c r="D882"/>
      <c r="E882">
        <v>1</v>
      </c>
      <c r="F882">
        <v>1</v>
      </c>
      <c r="G882">
        <v>1</v>
      </c>
      <c r="H882" s="352">
        <v>0</v>
      </c>
      <c r="I882" s="352">
        <v>0</v>
      </c>
      <c r="J882" s="352">
        <v>0</v>
      </c>
      <c r="K882" s="352">
        <v>0</v>
      </c>
      <c r="L882" s="352">
        <v>0</v>
      </c>
      <c r="M882" t="s">
        <v>737</v>
      </c>
      <c r="N882" s="42"/>
      <c r="O882" s="101">
        <f>IF(ISBLANK(C882),O881,IF(COUNTIF(C$2:C882,C882)&gt;1,O881,1+MAX(O881,0)))</f>
        <v>28</v>
      </c>
      <c r="P882" s="45">
        <f t="shared" si="217"/>
        <v>13</v>
      </c>
      <c r="Q882" s="33" t="str">
        <f t="shared" si="218"/>
        <v/>
      </c>
      <c r="R882" s="33">
        <f t="shared" si="219"/>
        <v>1</v>
      </c>
      <c r="S882" s="33" t="str">
        <f t="shared" si="220"/>
        <v>116_1</v>
      </c>
      <c r="T882" s="35" t="str">
        <f t="shared" si="221"/>
        <v>116AM</v>
      </c>
      <c r="U882" s="35" t="str">
        <f t="shared" si="222"/>
        <v>116AMNS</v>
      </c>
      <c r="V882" s="301">
        <f t="shared" si="223"/>
        <v>1</v>
      </c>
      <c r="W882" s="293" t="str">
        <f t="shared" si="224"/>
        <v/>
      </c>
      <c r="X882" s="293" t="str">
        <f t="shared" si="225"/>
        <v/>
      </c>
      <c r="Y882" s="293" t="str">
        <f t="shared" si="226"/>
        <v/>
      </c>
      <c r="Z882" s="293" t="str">
        <f t="shared" si="227"/>
        <v/>
      </c>
      <c r="AA882" s="293">
        <f t="shared" si="214"/>
        <v>0</v>
      </c>
      <c r="AB882" s="293">
        <f t="shared" si="215"/>
        <v>0</v>
      </c>
      <c r="AC882" s="293">
        <f t="shared" si="216"/>
        <v>2</v>
      </c>
      <c r="AD882" s="293">
        <f t="shared" si="228"/>
        <v>1</v>
      </c>
      <c r="AE882" s="293">
        <f>IF(ISBLANK(T882),AE881,IF(COUNTIF(T$2:T882,T882)&gt;1,AE881,1+MAX(AE881,0)))</f>
        <v>23</v>
      </c>
      <c r="AI882" s="42" t="str">
        <f t="shared" si="229"/>
        <v/>
      </c>
      <c r="AJ882">
        <f>SUM(AG$2:AG882)</f>
        <v>5</v>
      </c>
      <c r="AK882">
        <f>COUNTA(AF$2:AF882)</f>
        <v>13</v>
      </c>
      <c r="AL882">
        <f>ABS(H882-Data!H866)</f>
        <v>1</v>
      </c>
      <c r="AM882">
        <f>ABS(I882-Data!I866)</f>
        <v>0</v>
      </c>
      <c r="AN882">
        <f>ABS(J882-Data!J866)</f>
        <v>0</v>
      </c>
      <c r="AO882">
        <f>ABS(K882-Data!K866)</f>
        <v>0</v>
      </c>
      <c r="AP882">
        <f>ABS(L882-Data!L866)</f>
        <v>0</v>
      </c>
    </row>
    <row r="883" spans="1:42" x14ac:dyDescent="0.25">
      <c r="A883">
        <v>116</v>
      </c>
      <c r="B883" t="s">
        <v>65</v>
      </c>
      <c r="C883" t="s">
        <v>736</v>
      </c>
      <c r="D883"/>
      <c r="E883">
        <v>1</v>
      </c>
      <c r="F883">
        <v>1</v>
      </c>
      <c r="G883">
        <v>2</v>
      </c>
      <c r="H883" s="352">
        <v>0</v>
      </c>
      <c r="I883" s="352">
        <v>0</v>
      </c>
      <c r="J883" s="352">
        <v>0</v>
      </c>
      <c r="K883" s="352">
        <v>0</v>
      </c>
      <c r="L883" s="352">
        <v>0</v>
      </c>
      <c r="M883" t="s">
        <v>737</v>
      </c>
      <c r="N883" s="42"/>
      <c r="O883" s="101">
        <f>IF(ISBLANK(C883),O882,IF(COUNTIF(C$2:C883,C883)&gt;1,O882,1+MAX(O882,0)))</f>
        <v>28</v>
      </c>
      <c r="P883" s="45">
        <f t="shared" si="217"/>
        <v>13</v>
      </c>
      <c r="Q883" s="33" t="str">
        <f t="shared" si="218"/>
        <v/>
      </c>
      <c r="R883" s="33">
        <f t="shared" si="219"/>
        <v>1</v>
      </c>
      <c r="S883" s="33" t="str">
        <f t="shared" si="220"/>
        <v>116_1</v>
      </c>
      <c r="T883" s="35" t="str">
        <f t="shared" si="221"/>
        <v>116AM</v>
      </c>
      <c r="U883" s="35" t="str">
        <f t="shared" si="222"/>
        <v>116AMNS</v>
      </c>
      <c r="V883" s="301">
        <f t="shared" si="223"/>
        <v>2</v>
      </c>
      <c r="W883" s="293" t="str">
        <f t="shared" si="224"/>
        <v/>
      </c>
      <c r="X883" s="293" t="str">
        <f t="shared" si="225"/>
        <v/>
      </c>
      <c r="Y883" s="293" t="str">
        <f t="shared" si="226"/>
        <v/>
      </c>
      <c r="Z883" s="293" t="str">
        <f t="shared" si="227"/>
        <v/>
      </c>
      <c r="AA883" s="293">
        <f t="shared" si="214"/>
        <v>0</v>
      </c>
      <c r="AB883" s="293">
        <f t="shared" si="215"/>
        <v>0</v>
      </c>
      <c r="AC883" s="293">
        <f t="shared" si="216"/>
        <v>0</v>
      </c>
      <c r="AD883" s="293">
        <f t="shared" si="228"/>
        <v>0</v>
      </c>
      <c r="AE883" s="293">
        <f>IF(ISBLANK(T883),AE882,IF(COUNTIF(T$2:T883,T883)&gt;1,AE882,1+MAX(AE882,0)))</f>
        <v>23</v>
      </c>
      <c r="AI883" s="42" t="str">
        <f t="shared" si="229"/>
        <v/>
      </c>
      <c r="AJ883">
        <f>SUM(AG$2:AG883)</f>
        <v>5</v>
      </c>
      <c r="AK883">
        <f>COUNTA(AF$2:AF883)</f>
        <v>13</v>
      </c>
      <c r="AL883">
        <f>ABS(H883-Data!H867)</f>
        <v>0</v>
      </c>
      <c r="AM883">
        <f>ABS(I883-Data!I867)</f>
        <v>0</v>
      </c>
      <c r="AN883">
        <f>ABS(J883-Data!J867)</f>
        <v>0</v>
      </c>
      <c r="AO883">
        <f>ABS(K883-Data!K867)</f>
        <v>0</v>
      </c>
      <c r="AP883">
        <f>ABS(L883-Data!L867)</f>
        <v>0</v>
      </c>
    </row>
    <row r="884" spans="1:42" x14ac:dyDescent="0.25">
      <c r="A884">
        <v>116</v>
      </c>
      <c r="B884" t="s">
        <v>65</v>
      </c>
      <c r="C884" t="s">
        <v>736</v>
      </c>
      <c r="D884"/>
      <c r="E884">
        <v>1</v>
      </c>
      <c r="F884">
        <v>1</v>
      </c>
      <c r="G884">
        <v>3</v>
      </c>
      <c r="H884" s="352">
        <v>0</v>
      </c>
      <c r="I884" s="352">
        <v>0</v>
      </c>
      <c r="J884" s="352">
        <v>0</v>
      </c>
      <c r="K884" s="352">
        <v>0</v>
      </c>
      <c r="L884" s="352">
        <v>0</v>
      </c>
      <c r="M884" t="s">
        <v>737</v>
      </c>
      <c r="N884" s="42"/>
      <c r="O884" s="101">
        <f>IF(ISBLANK(C884),O883,IF(COUNTIF(C$2:C884,C884)&gt;1,O883,1+MAX(O883,0)))</f>
        <v>28</v>
      </c>
      <c r="P884" s="45">
        <f t="shared" si="217"/>
        <v>13</v>
      </c>
      <c r="Q884" s="33" t="str">
        <f t="shared" si="218"/>
        <v/>
      </c>
      <c r="R884" s="33">
        <f t="shared" si="219"/>
        <v>1</v>
      </c>
      <c r="S884" s="33" t="str">
        <f t="shared" si="220"/>
        <v>116_1</v>
      </c>
      <c r="T884" s="35" t="str">
        <f t="shared" si="221"/>
        <v>116AM</v>
      </c>
      <c r="U884" s="35" t="str">
        <f t="shared" si="222"/>
        <v>116AMEW</v>
      </c>
      <c r="V884" s="301">
        <f t="shared" si="223"/>
        <v>3</v>
      </c>
      <c r="W884" s="293" t="str">
        <f t="shared" si="224"/>
        <v/>
      </c>
      <c r="X884" s="293" t="str">
        <f t="shared" si="225"/>
        <v/>
      </c>
      <c r="Y884" s="293" t="str">
        <f t="shared" si="226"/>
        <v/>
      </c>
      <c r="Z884" s="293" t="str">
        <f t="shared" si="227"/>
        <v/>
      </c>
      <c r="AA884" s="293">
        <f t="shared" si="214"/>
        <v>0</v>
      </c>
      <c r="AB884" s="293">
        <f t="shared" si="215"/>
        <v>0</v>
      </c>
      <c r="AC884" s="293">
        <f t="shared" si="216"/>
        <v>3</v>
      </c>
      <c r="AD884" s="293">
        <f t="shared" si="228"/>
        <v>1</v>
      </c>
      <c r="AE884" s="293">
        <f>IF(ISBLANK(T884),AE883,IF(COUNTIF(T$2:T884,T884)&gt;1,AE883,1+MAX(AE883,0)))</f>
        <v>23</v>
      </c>
      <c r="AI884" s="42" t="str">
        <f t="shared" si="229"/>
        <v/>
      </c>
      <c r="AJ884">
        <f>SUM(AG$2:AG884)</f>
        <v>5</v>
      </c>
      <c r="AK884">
        <f>COUNTA(AF$2:AF884)</f>
        <v>13</v>
      </c>
      <c r="AL884">
        <f>ABS(H884-Data!H868)</f>
        <v>5</v>
      </c>
      <c r="AM884">
        <f>ABS(I884-Data!I868)</f>
        <v>0</v>
      </c>
      <c r="AN884">
        <f>ABS(J884-Data!J868)</f>
        <v>0</v>
      </c>
      <c r="AO884">
        <f>ABS(K884-Data!K868)</f>
        <v>0</v>
      </c>
      <c r="AP884">
        <f>ABS(L884-Data!L868)</f>
        <v>2</v>
      </c>
    </row>
    <row r="885" spans="1:42" x14ac:dyDescent="0.25">
      <c r="A885">
        <v>116</v>
      </c>
      <c r="B885" t="s">
        <v>65</v>
      </c>
      <c r="C885" t="s">
        <v>736</v>
      </c>
      <c r="D885"/>
      <c r="E885">
        <v>1</v>
      </c>
      <c r="F885">
        <v>1</v>
      </c>
      <c r="G885">
        <v>4</v>
      </c>
      <c r="H885" s="352">
        <v>0</v>
      </c>
      <c r="I885" s="352">
        <v>0</v>
      </c>
      <c r="J885" s="352">
        <v>0</v>
      </c>
      <c r="K885" s="352">
        <v>0</v>
      </c>
      <c r="L885" s="352">
        <v>0</v>
      </c>
      <c r="M885" t="s">
        <v>737</v>
      </c>
      <c r="N885" s="42"/>
      <c r="O885" s="101">
        <f>IF(ISBLANK(C885),O884,IF(COUNTIF(C$2:C885,C885)&gt;1,O884,1+MAX(O884,0)))</f>
        <v>28</v>
      </c>
      <c r="P885" s="45">
        <f t="shared" si="217"/>
        <v>13</v>
      </c>
      <c r="Q885" s="33" t="str">
        <f t="shared" si="218"/>
        <v/>
      </c>
      <c r="R885" s="33">
        <f t="shared" si="219"/>
        <v>1</v>
      </c>
      <c r="S885" s="33" t="str">
        <f t="shared" si="220"/>
        <v>116_1</v>
      </c>
      <c r="T885" s="35" t="str">
        <f t="shared" si="221"/>
        <v>116AM</v>
      </c>
      <c r="U885" s="35" t="str">
        <f t="shared" si="222"/>
        <v>116AMEW</v>
      </c>
      <c r="V885" s="301">
        <f t="shared" si="223"/>
        <v>4</v>
      </c>
      <c r="W885" s="293" t="str">
        <f t="shared" si="224"/>
        <v/>
      </c>
      <c r="X885" s="293" t="str">
        <f t="shared" si="225"/>
        <v/>
      </c>
      <c r="Y885" s="293" t="str">
        <f t="shared" si="226"/>
        <v/>
      </c>
      <c r="Z885" s="293" t="str">
        <f t="shared" si="227"/>
        <v/>
      </c>
      <c r="AA885" s="293">
        <f t="shared" si="214"/>
        <v>0</v>
      </c>
      <c r="AB885" s="293">
        <f t="shared" si="215"/>
        <v>0</v>
      </c>
      <c r="AC885" s="293">
        <f t="shared" si="216"/>
        <v>3</v>
      </c>
      <c r="AD885" s="293">
        <f t="shared" si="228"/>
        <v>1</v>
      </c>
      <c r="AE885" s="293">
        <f>IF(ISBLANK(T885),AE884,IF(COUNTIF(T$2:T885,T885)&gt;1,AE884,1+MAX(AE884,0)))</f>
        <v>23</v>
      </c>
      <c r="AI885" s="42" t="str">
        <f t="shared" si="229"/>
        <v/>
      </c>
      <c r="AJ885">
        <f>SUM(AG$2:AG885)</f>
        <v>5</v>
      </c>
      <c r="AK885">
        <f>COUNTA(AF$2:AF885)</f>
        <v>13</v>
      </c>
      <c r="AL885">
        <f>ABS(H885-Data!H869)</f>
        <v>1</v>
      </c>
      <c r="AM885">
        <f>ABS(I885-Data!I869)</f>
        <v>1</v>
      </c>
      <c r="AN885">
        <f>ABS(J885-Data!J869)</f>
        <v>1</v>
      </c>
      <c r="AO885">
        <f>ABS(K885-Data!K869)</f>
        <v>1</v>
      </c>
      <c r="AP885">
        <f>ABS(L885-Data!L869)</f>
        <v>0</v>
      </c>
    </row>
    <row r="886" spans="1:42" x14ac:dyDescent="0.25">
      <c r="A886">
        <v>116</v>
      </c>
      <c r="B886" t="s">
        <v>65</v>
      </c>
      <c r="C886" t="s">
        <v>736</v>
      </c>
      <c r="D886"/>
      <c r="E886">
        <v>1</v>
      </c>
      <c r="F886">
        <v>2</v>
      </c>
      <c r="G886">
        <v>1</v>
      </c>
      <c r="H886" s="352">
        <v>0</v>
      </c>
      <c r="I886" s="352">
        <v>0</v>
      </c>
      <c r="J886" s="352">
        <v>0</v>
      </c>
      <c r="K886" s="352">
        <v>0</v>
      </c>
      <c r="L886" s="352">
        <v>0</v>
      </c>
      <c r="M886" t="s">
        <v>737</v>
      </c>
      <c r="N886" s="42"/>
      <c r="O886" s="101">
        <f>IF(ISBLANK(C886),O885,IF(COUNTIF(C$2:C886,C886)&gt;1,O885,1+MAX(O885,0)))</f>
        <v>28</v>
      </c>
      <c r="P886" s="45">
        <f t="shared" si="217"/>
        <v>13</v>
      </c>
      <c r="Q886" s="33" t="str">
        <f t="shared" si="218"/>
        <v/>
      </c>
      <c r="R886" s="33">
        <f t="shared" si="219"/>
        <v>2</v>
      </c>
      <c r="S886" s="33" t="str">
        <f t="shared" si="220"/>
        <v>116_2</v>
      </c>
      <c r="T886" s="35" t="str">
        <f t="shared" si="221"/>
        <v>116AM</v>
      </c>
      <c r="U886" s="35" t="str">
        <f t="shared" si="222"/>
        <v>116AMNS</v>
      </c>
      <c r="V886" s="301">
        <f t="shared" si="223"/>
        <v>5</v>
      </c>
      <c r="W886" s="293" t="str">
        <f t="shared" si="224"/>
        <v/>
      </c>
      <c r="X886" s="293" t="str">
        <f t="shared" si="225"/>
        <v/>
      </c>
      <c r="Y886" s="293" t="str">
        <f t="shared" si="226"/>
        <v/>
      </c>
      <c r="Z886" s="293" t="str">
        <f t="shared" si="227"/>
        <v/>
      </c>
      <c r="AA886" s="293">
        <f t="shared" si="214"/>
        <v>0</v>
      </c>
      <c r="AB886" s="293">
        <f t="shared" si="215"/>
        <v>0</v>
      </c>
      <c r="AC886" s="293">
        <f t="shared" si="216"/>
        <v>2</v>
      </c>
      <c r="AD886" s="293">
        <f t="shared" si="228"/>
        <v>1</v>
      </c>
      <c r="AE886" s="293">
        <f>IF(ISBLANK(T886),AE885,IF(COUNTIF(T$2:T886,T886)&gt;1,AE885,1+MAX(AE885,0)))</f>
        <v>23</v>
      </c>
      <c r="AI886" s="42" t="str">
        <f t="shared" si="229"/>
        <v/>
      </c>
      <c r="AJ886">
        <f>SUM(AG$2:AG886)</f>
        <v>5</v>
      </c>
      <c r="AK886">
        <f>COUNTA(AF$2:AF886)</f>
        <v>13</v>
      </c>
      <c r="AL886">
        <f>ABS(H886-Data!H870)</f>
        <v>0</v>
      </c>
      <c r="AM886">
        <f>ABS(I886-Data!I870)</f>
        <v>0</v>
      </c>
      <c r="AN886">
        <f>ABS(J886-Data!J870)</f>
        <v>0</v>
      </c>
      <c r="AO886">
        <f>ABS(K886-Data!K870)</f>
        <v>0</v>
      </c>
      <c r="AP886">
        <f>ABS(L886-Data!L870)</f>
        <v>0</v>
      </c>
    </row>
    <row r="887" spans="1:42" x14ac:dyDescent="0.25">
      <c r="A887">
        <v>116</v>
      </c>
      <c r="B887" t="s">
        <v>65</v>
      </c>
      <c r="C887" t="s">
        <v>736</v>
      </c>
      <c r="D887"/>
      <c r="E887">
        <v>1</v>
      </c>
      <c r="F887">
        <v>2</v>
      </c>
      <c r="G887">
        <v>2</v>
      </c>
      <c r="H887" s="352">
        <v>3</v>
      </c>
      <c r="I887" s="352">
        <v>0</v>
      </c>
      <c r="J887" s="352">
        <v>1</v>
      </c>
      <c r="K887" s="352">
        <v>0</v>
      </c>
      <c r="L887" s="352">
        <v>2</v>
      </c>
      <c r="M887" t="s">
        <v>737</v>
      </c>
      <c r="N887" s="42"/>
      <c r="O887" s="101">
        <f>IF(ISBLANK(C887),O886,IF(COUNTIF(C$2:C887,C887)&gt;1,O886,1+MAX(O886,0)))</f>
        <v>28</v>
      </c>
      <c r="P887" s="45">
        <f t="shared" si="217"/>
        <v>13</v>
      </c>
      <c r="Q887" s="33" t="str">
        <f t="shared" si="218"/>
        <v/>
      </c>
      <c r="R887" s="33">
        <f t="shared" si="219"/>
        <v>2</v>
      </c>
      <c r="S887" s="33" t="str">
        <f t="shared" si="220"/>
        <v>116_2</v>
      </c>
      <c r="T887" s="35" t="str">
        <f t="shared" si="221"/>
        <v>116AM</v>
      </c>
      <c r="U887" s="35" t="str">
        <f t="shared" si="222"/>
        <v>116AMNS</v>
      </c>
      <c r="V887" s="301">
        <f t="shared" si="223"/>
        <v>6</v>
      </c>
      <c r="W887" s="293" t="str">
        <f t="shared" si="224"/>
        <v/>
      </c>
      <c r="X887" s="293" t="str">
        <f t="shared" si="225"/>
        <v/>
      </c>
      <c r="Y887" s="293" t="str">
        <f t="shared" si="226"/>
        <v/>
      </c>
      <c r="Z887" s="293" t="str">
        <f t="shared" si="227"/>
        <v/>
      </c>
      <c r="AA887" s="293">
        <f t="shared" si="214"/>
        <v>0</v>
      </c>
      <c r="AB887" s="293">
        <f t="shared" si="215"/>
        <v>0</v>
      </c>
      <c r="AC887" s="293">
        <f t="shared" si="216"/>
        <v>0</v>
      </c>
      <c r="AD887" s="293">
        <f t="shared" si="228"/>
        <v>0</v>
      </c>
      <c r="AE887" s="293">
        <f>IF(ISBLANK(T887),AE886,IF(COUNTIF(T$2:T887,T887)&gt;1,AE886,1+MAX(AE886,0)))</f>
        <v>23</v>
      </c>
      <c r="AI887" s="42" t="str">
        <f t="shared" si="229"/>
        <v/>
      </c>
      <c r="AJ887">
        <f>SUM(AG$2:AG887)</f>
        <v>5</v>
      </c>
      <c r="AK887">
        <f>COUNTA(AF$2:AF887)</f>
        <v>13</v>
      </c>
      <c r="AL887">
        <f>ABS(H887-Data!H871)</f>
        <v>0</v>
      </c>
      <c r="AM887">
        <f>ABS(I887-Data!I871)</f>
        <v>0</v>
      </c>
      <c r="AN887">
        <f>ABS(J887-Data!J871)</f>
        <v>0</v>
      </c>
      <c r="AO887">
        <f>ABS(K887-Data!K871)</f>
        <v>0</v>
      </c>
      <c r="AP887">
        <f>ABS(L887-Data!L871)</f>
        <v>1</v>
      </c>
    </row>
    <row r="888" spans="1:42" x14ac:dyDescent="0.25">
      <c r="A888">
        <v>116</v>
      </c>
      <c r="B888" t="s">
        <v>65</v>
      </c>
      <c r="C888" t="s">
        <v>736</v>
      </c>
      <c r="D888"/>
      <c r="E888">
        <v>1</v>
      </c>
      <c r="F888">
        <v>2</v>
      </c>
      <c r="G888">
        <v>3</v>
      </c>
      <c r="H888" s="352">
        <v>14</v>
      </c>
      <c r="I888" s="352">
        <v>3</v>
      </c>
      <c r="J888" s="352">
        <v>1</v>
      </c>
      <c r="K888" s="352">
        <v>7</v>
      </c>
      <c r="L888" s="352">
        <v>9</v>
      </c>
      <c r="M888" t="s">
        <v>737</v>
      </c>
      <c r="N888" s="42"/>
      <c r="O888" s="101">
        <f>IF(ISBLANK(C888),O887,IF(COUNTIF(C$2:C888,C888)&gt;1,O887,1+MAX(O887,0)))</f>
        <v>28</v>
      </c>
      <c r="P888" s="45">
        <f t="shared" si="217"/>
        <v>13</v>
      </c>
      <c r="Q888" s="33" t="str">
        <f t="shared" si="218"/>
        <v/>
      </c>
      <c r="R888" s="33">
        <f t="shared" si="219"/>
        <v>2</v>
      </c>
      <c r="S888" s="33" t="str">
        <f t="shared" si="220"/>
        <v>116_2</v>
      </c>
      <c r="T888" s="35" t="str">
        <f t="shared" si="221"/>
        <v>116AM</v>
      </c>
      <c r="U888" s="35" t="str">
        <f t="shared" si="222"/>
        <v>116AMEW</v>
      </c>
      <c r="V888" s="301">
        <f t="shared" si="223"/>
        <v>7</v>
      </c>
      <c r="W888" s="293" t="str">
        <f t="shared" si="224"/>
        <v/>
      </c>
      <c r="X888" s="293" t="str">
        <f t="shared" si="225"/>
        <v/>
      </c>
      <c r="Y888" s="293" t="str">
        <f t="shared" si="226"/>
        <v/>
      </c>
      <c r="Z888" s="293" t="str">
        <f t="shared" si="227"/>
        <v/>
      </c>
      <c r="AA888" s="293">
        <f t="shared" si="214"/>
        <v>0</v>
      </c>
      <c r="AB888" s="293">
        <f t="shared" si="215"/>
        <v>0</v>
      </c>
      <c r="AC888" s="293">
        <f t="shared" si="216"/>
        <v>3</v>
      </c>
      <c r="AD888" s="293">
        <f t="shared" si="228"/>
        <v>1</v>
      </c>
      <c r="AE888" s="293">
        <f>IF(ISBLANK(T888),AE887,IF(COUNTIF(T$2:T888,T888)&gt;1,AE887,1+MAX(AE887,0)))</f>
        <v>23</v>
      </c>
      <c r="AI888" s="42" t="str">
        <f t="shared" si="229"/>
        <v/>
      </c>
      <c r="AJ888">
        <f>SUM(AG$2:AG888)</f>
        <v>5</v>
      </c>
      <c r="AK888">
        <f>COUNTA(AF$2:AF888)</f>
        <v>13</v>
      </c>
      <c r="AL888">
        <f>ABS(H888-Data!H872)</f>
        <v>2</v>
      </c>
      <c r="AM888">
        <f>ABS(I888-Data!I872)</f>
        <v>2</v>
      </c>
      <c r="AN888">
        <f>ABS(J888-Data!J872)</f>
        <v>1</v>
      </c>
      <c r="AO888">
        <f>ABS(K888-Data!K872)</f>
        <v>2</v>
      </c>
      <c r="AP888">
        <f>ABS(L888-Data!L872)</f>
        <v>0</v>
      </c>
    </row>
    <row r="889" spans="1:42" x14ac:dyDescent="0.25">
      <c r="A889">
        <v>116</v>
      </c>
      <c r="B889" t="s">
        <v>65</v>
      </c>
      <c r="C889" t="s">
        <v>736</v>
      </c>
      <c r="D889"/>
      <c r="E889">
        <v>1</v>
      </c>
      <c r="F889">
        <v>2</v>
      </c>
      <c r="G889">
        <v>4</v>
      </c>
      <c r="H889" s="352">
        <v>1</v>
      </c>
      <c r="I889" s="352">
        <v>0</v>
      </c>
      <c r="J889" s="352">
        <v>0</v>
      </c>
      <c r="K889" s="352">
        <v>0</v>
      </c>
      <c r="L889" s="352">
        <v>0</v>
      </c>
      <c r="M889" t="s">
        <v>737</v>
      </c>
      <c r="N889" s="42"/>
      <c r="O889" s="101">
        <f>IF(ISBLANK(C889),O888,IF(COUNTIF(C$2:C889,C889)&gt;1,O888,1+MAX(O888,0)))</f>
        <v>28</v>
      </c>
      <c r="P889" s="45">
        <f t="shared" si="217"/>
        <v>13</v>
      </c>
      <c r="Q889" s="33" t="str">
        <f t="shared" si="218"/>
        <v/>
      </c>
      <c r="R889" s="33">
        <f t="shared" si="219"/>
        <v>2</v>
      </c>
      <c r="S889" s="33" t="str">
        <f t="shared" si="220"/>
        <v>116_2</v>
      </c>
      <c r="T889" s="35" t="str">
        <f t="shared" si="221"/>
        <v>116AM</v>
      </c>
      <c r="U889" s="35" t="str">
        <f t="shared" si="222"/>
        <v>116AMEW</v>
      </c>
      <c r="V889" s="301">
        <f t="shared" si="223"/>
        <v>8</v>
      </c>
      <c r="W889" s="293" t="str">
        <f t="shared" si="224"/>
        <v/>
      </c>
      <c r="X889" s="293" t="str">
        <f t="shared" si="225"/>
        <v/>
      </c>
      <c r="Y889" s="293" t="str">
        <f t="shared" si="226"/>
        <v/>
      </c>
      <c r="Z889" s="293" t="str">
        <f t="shared" si="227"/>
        <v/>
      </c>
      <c r="AA889" s="293">
        <f t="shared" si="214"/>
        <v>0</v>
      </c>
      <c r="AB889" s="293">
        <f t="shared" si="215"/>
        <v>0</v>
      </c>
      <c r="AC889" s="293">
        <f t="shared" si="216"/>
        <v>3</v>
      </c>
      <c r="AD889" s="293">
        <f t="shared" si="228"/>
        <v>1</v>
      </c>
      <c r="AE889" s="293">
        <f>IF(ISBLANK(T889),AE888,IF(COUNTIF(T$2:T889,T889)&gt;1,AE888,1+MAX(AE888,0)))</f>
        <v>23</v>
      </c>
      <c r="AI889" s="42" t="str">
        <f t="shared" si="229"/>
        <v/>
      </c>
      <c r="AJ889">
        <f>SUM(AG$2:AG889)</f>
        <v>5</v>
      </c>
      <c r="AK889">
        <f>COUNTA(AF$2:AF889)</f>
        <v>13</v>
      </c>
      <c r="AL889">
        <f>ABS(H889-Data!H873)</f>
        <v>0</v>
      </c>
      <c r="AM889">
        <f>ABS(I889-Data!I873)</f>
        <v>0</v>
      </c>
      <c r="AN889">
        <f>ABS(J889-Data!J873)</f>
        <v>0</v>
      </c>
      <c r="AO889">
        <f>ABS(K889-Data!K873)</f>
        <v>0</v>
      </c>
      <c r="AP889">
        <f>ABS(L889-Data!L873)</f>
        <v>0</v>
      </c>
    </row>
    <row r="890" spans="1:42" x14ac:dyDescent="0.25">
      <c r="A890">
        <v>116</v>
      </c>
      <c r="B890" t="s">
        <v>65</v>
      </c>
      <c r="C890" t="s">
        <v>736</v>
      </c>
      <c r="D890"/>
      <c r="E890">
        <v>1</v>
      </c>
      <c r="F890">
        <v>3</v>
      </c>
      <c r="G890">
        <v>1</v>
      </c>
      <c r="H890" s="352">
        <v>0</v>
      </c>
      <c r="I890" s="352">
        <v>0</v>
      </c>
      <c r="J890" s="352">
        <v>0</v>
      </c>
      <c r="K890" s="352">
        <v>0</v>
      </c>
      <c r="L890" s="352">
        <v>0</v>
      </c>
      <c r="M890" t="s">
        <v>737</v>
      </c>
      <c r="N890" s="42"/>
      <c r="O890" s="101">
        <f>IF(ISBLANK(C890),O889,IF(COUNTIF(C$2:C890,C890)&gt;1,O889,1+MAX(O889,0)))</f>
        <v>28</v>
      </c>
      <c r="P890" s="45">
        <f t="shared" si="217"/>
        <v>13</v>
      </c>
      <c r="Q890" s="33" t="str">
        <f t="shared" si="218"/>
        <v/>
      </c>
      <c r="R890" s="33">
        <f t="shared" si="219"/>
        <v>3</v>
      </c>
      <c r="S890" s="33" t="str">
        <f t="shared" si="220"/>
        <v>116_3</v>
      </c>
      <c r="T890" s="35" t="str">
        <f t="shared" si="221"/>
        <v>116AM</v>
      </c>
      <c r="U890" s="35" t="str">
        <f t="shared" si="222"/>
        <v>116AMNS</v>
      </c>
      <c r="V890" s="301">
        <f t="shared" si="223"/>
        <v>9</v>
      </c>
      <c r="W890" s="293" t="str">
        <f t="shared" si="224"/>
        <v/>
      </c>
      <c r="X890" s="293" t="str">
        <f t="shared" si="225"/>
        <v/>
      </c>
      <c r="Y890" s="293" t="str">
        <f t="shared" si="226"/>
        <v/>
      </c>
      <c r="Z890" s="293" t="str">
        <f t="shared" si="227"/>
        <v/>
      </c>
      <c r="AA890" s="293">
        <f t="shared" si="214"/>
        <v>0</v>
      </c>
      <c r="AB890" s="293">
        <f t="shared" si="215"/>
        <v>0</v>
      </c>
      <c r="AC890" s="293">
        <f t="shared" si="216"/>
        <v>2</v>
      </c>
      <c r="AD890" s="293">
        <f t="shared" si="228"/>
        <v>1</v>
      </c>
      <c r="AE890" s="293">
        <f>IF(ISBLANK(T890),AE889,IF(COUNTIF(T$2:T890,T890)&gt;1,AE889,1+MAX(AE889,0)))</f>
        <v>23</v>
      </c>
      <c r="AI890" s="42" t="str">
        <f t="shared" si="229"/>
        <v/>
      </c>
      <c r="AJ890">
        <f>SUM(AG$2:AG890)</f>
        <v>5</v>
      </c>
      <c r="AK890">
        <f>COUNTA(AF$2:AF890)</f>
        <v>13</v>
      </c>
      <c r="AL890">
        <f>ABS(H890-Data!H874)</f>
        <v>0</v>
      </c>
      <c r="AM890">
        <f>ABS(I890-Data!I874)</f>
        <v>0</v>
      </c>
      <c r="AN890">
        <f>ABS(J890-Data!J874)</f>
        <v>0</v>
      </c>
      <c r="AO890">
        <f>ABS(K890-Data!K874)</f>
        <v>0</v>
      </c>
      <c r="AP890">
        <f>ABS(L890-Data!L874)</f>
        <v>0</v>
      </c>
    </row>
    <row r="891" spans="1:42" x14ac:dyDescent="0.25">
      <c r="A891">
        <v>116</v>
      </c>
      <c r="B891" t="s">
        <v>65</v>
      </c>
      <c r="C891" t="s">
        <v>736</v>
      </c>
      <c r="D891"/>
      <c r="E891">
        <v>1</v>
      </c>
      <c r="F891">
        <v>3</v>
      </c>
      <c r="G891">
        <v>2</v>
      </c>
      <c r="H891" s="352">
        <v>2</v>
      </c>
      <c r="I891" s="352">
        <v>1</v>
      </c>
      <c r="J891" s="352">
        <v>1</v>
      </c>
      <c r="K891" s="352">
        <v>2</v>
      </c>
      <c r="L891" s="352">
        <v>1</v>
      </c>
      <c r="M891" t="s">
        <v>737</v>
      </c>
      <c r="N891" s="42"/>
      <c r="O891" s="101">
        <f>IF(ISBLANK(C891),O890,IF(COUNTIF(C$2:C891,C891)&gt;1,O890,1+MAX(O890,0)))</f>
        <v>28</v>
      </c>
      <c r="P891" s="45">
        <f t="shared" si="217"/>
        <v>13</v>
      </c>
      <c r="Q891" s="33" t="str">
        <f t="shared" si="218"/>
        <v/>
      </c>
      <c r="R891" s="33">
        <f t="shared" si="219"/>
        <v>3</v>
      </c>
      <c r="S891" s="33" t="str">
        <f t="shared" si="220"/>
        <v>116_3</v>
      </c>
      <c r="T891" s="35" t="str">
        <f t="shared" si="221"/>
        <v>116AM</v>
      </c>
      <c r="U891" s="35" t="str">
        <f t="shared" si="222"/>
        <v>116AMNS</v>
      </c>
      <c r="V891" s="301">
        <f t="shared" si="223"/>
        <v>10</v>
      </c>
      <c r="W891" s="293" t="str">
        <f t="shared" si="224"/>
        <v/>
      </c>
      <c r="X891" s="293" t="str">
        <f t="shared" si="225"/>
        <v/>
      </c>
      <c r="Y891" s="293" t="str">
        <f t="shared" si="226"/>
        <v/>
      </c>
      <c r="Z891" s="293" t="str">
        <f t="shared" si="227"/>
        <v/>
      </c>
      <c r="AA891" s="293">
        <f t="shared" si="214"/>
        <v>0</v>
      </c>
      <c r="AB891" s="293">
        <f t="shared" si="215"/>
        <v>0</v>
      </c>
      <c r="AC891" s="293">
        <f t="shared" si="216"/>
        <v>0</v>
      </c>
      <c r="AD891" s="293">
        <f t="shared" si="228"/>
        <v>0</v>
      </c>
      <c r="AE891" s="293">
        <f>IF(ISBLANK(T891),AE890,IF(COUNTIF(T$2:T891,T891)&gt;1,AE890,1+MAX(AE890,0)))</f>
        <v>23</v>
      </c>
      <c r="AI891" s="42" t="str">
        <f t="shared" si="229"/>
        <v/>
      </c>
      <c r="AJ891">
        <f>SUM(AG$2:AG891)</f>
        <v>5</v>
      </c>
      <c r="AK891">
        <f>COUNTA(AF$2:AF891)</f>
        <v>13</v>
      </c>
      <c r="AL891">
        <f>ABS(H891-Data!H875)</f>
        <v>0</v>
      </c>
      <c r="AM891">
        <f>ABS(I891-Data!I875)</f>
        <v>0</v>
      </c>
      <c r="AN891">
        <f>ABS(J891-Data!J875)</f>
        <v>0</v>
      </c>
      <c r="AO891">
        <f>ABS(K891-Data!K875)</f>
        <v>0</v>
      </c>
      <c r="AP891">
        <f>ABS(L891-Data!L875)</f>
        <v>0</v>
      </c>
    </row>
    <row r="892" spans="1:42" x14ac:dyDescent="0.25">
      <c r="A892">
        <v>116</v>
      </c>
      <c r="B892" t="s">
        <v>65</v>
      </c>
      <c r="C892" t="s">
        <v>736</v>
      </c>
      <c r="D892"/>
      <c r="E892">
        <v>1</v>
      </c>
      <c r="F892">
        <v>3</v>
      </c>
      <c r="G892">
        <v>3</v>
      </c>
      <c r="H892" s="352">
        <v>3</v>
      </c>
      <c r="I892" s="352">
        <v>0</v>
      </c>
      <c r="J892" s="352">
        <v>2</v>
      </c>
      <c r="K892" s="352">
        <v>0</v>
      </c>
      <c r="L892" s="352">
        <v>2</v>
      </c>
      <c r="M892" t="s">
        <v>737</v>
      </c>
      <c r="N892" s="42"/>
      <c r="O892" s="101">
        <f>IF(ISBLANK(C892),O891,IF(COUNTIF(C$2:C892,C892)&gt;1,O891,1+MAX(O891,0)))</f>
        <v>28</v>
      </c>
      <c r="P892" s="45">
        <f t="shared" si="217"/>
        <v>13</v>
      </c>
      <c r="Q892" s="33" t="str">
        <f t="shared" si="218"/>
        <v/>
      </c>
      <c r="R892" s="33">
        <f t="shared" si="219"/>
        <v>3</v>
      </c>
      <c r="S892" s="33" t="str">
        <f t="shared" si="220"/>
        <v>116_3</v>
      </c>
      <c r="T892" s="35" t="str">
        <f t="shared" si="221"/>
        <v>116AM</v>
      </c>
      <c r="U892" s="35" t="str">
        <f t="shared" si="222"/>
        <v>116AMEW</v>
      </c>
      <c r="V892" s="301">
        <f t="shared" si="223"/>
        <v>11</v>
      </c>
      <c r="W892" s="293" t="str">
        <f t="shared" si="224"/>
        <v/>
      </c>
      <c r="X892" s="293" t="str">
        <f t="shared" si="225"/>
        <v/>
      </c>
      <c r="Y892" s="293" t="str">
        <f t="shared" si="226"/>
        <v/>
      </c>
      <c r="Z892" s="293" t="str">
        <f t="shared" si="227"/>
        <v/>
      </c>
      <c r="AA892" s="293">
        <f t="shared" si="214"/>
        <v>0</v>
      </c>
      <c r="AB892" s="293">
        <f t="shared" si="215"/>
        <v>0</v>
      </c>
      <c r="AC892" s="293">
        <f t="shared" si="216"/>
        <v>3</v>
      </c>
      <c r="AD892" s="293">
        <f t="shared" si="228"/>
        <v>1</v>
      </c>
      <c r="AE892" s="293">
        <f>IF(ISBLANK(T892),AE891,IF(COUNTIF(T$2:T892,T892)&gt;1,AE891,1+MAX(AE891,0)))</f>
        <v>23</v>
      </c>
      <c r="AI892" s="42" t="str">
        <f t="shared" si="229"/>
        <v/>
      </c>
      <c r="AJ892">
        <f>SUM(AG$2:AG892)</f>
        <v>5</v>
      </c>
      <c r="AK892">
        <f>COUNTA(AF$2:AF892)</f>
        <v>13</v>
      </c>
      <c r="AL892">
        <f>ABS(H892-Data!H876)</f>
        <v>0</v>
      </c>
      <c r="AM892">
        <f>ABS(I892-Data!I876)</f>
        <v>0</v>
      </c>
      <c r="AN892">
        <f>ABS(J892-Data!J876)</f>
        <v>0</v>
      </c>
      <c r="AO892">
        <f>ABS(K892-Data!K876)</f>
        <v>0</v>
      </c>
      <c r="AP892">
        <f>ABS(L892-Data!L876)</f>
        <v>0</v>
      </c>
    </row>
    <row r="893" spans="1:42" x14ac:dyDescent="0.25">
      <c r="A893">
        <v>116</v>
      </c>
      <c r="B893" t="s">
        <v>65</v>
      </c>
      <c r="C893" t="s">
        <v>736</v>
      </c>
      <c r="D893"/>
      <c r="E893">
        <v>1</v>
      </c>
      <c r="F893">
        <v>3</v>
      </c>
      <c r="G893">
        <v>4</v>
      </c>
      <c r="H893" s="352">
        <v>0</v>
      </c>
      <c r="I893" s="352">
        <v>0</v>
      </c>
      <c r="J893" s="352">
        <v>0</v>
      </c>
      <c r="K893" s="352">
        <v>0</v>
      </c>
      <c r="L893" s="352">
        <v>0</v>
      </c>
      <c r="M893" t="s">
        <v>737</v>
      </c>
      <c r="N893" s="42"/>
      <c r="O893" s="101">
        <f>IF(ISBLANK(C893),O892,IF(COUNTIF(C$2:C893,C893)&gt;1,O892,1+MAX(O892,0)))</f>
        <v>28</v>
      </c>
      <c r="P893" s="45">
        <f t="shared" si="217"/>
        <v>13</v>
      </c>
      <c r="Q893" s="33" t="str">
        <f t="shared" si="218"/>
        <v/>
      </c>
      <c r="R893" s="33">
        <f t="shared" si="219"/>
        <v>3</v>
      </c>
      <c r="S893" s="33" t="str">
        <f t="shared" si="220"/>
        <v>116_3</v>
      </c>
      <c r="T893" s="35" t="str">
        <f t="shared" si="221"/>
        <v>116AM</v>
      </c>
      <c r="U893" s="35" t="str">
        <f t="shared" si="222"/>
        <v>116AMEW</v>
      </c>
      <c r="V893" s="301">
        <f t="shared" si="223"/>
        <v>12</v>
      </c>
      <c r="W893" s="293" t="str">
        <f t="shared" si="224"/>
        <v/>
      </c>
      <c r="X893" s="293" t="str">
        <f t="shared" si="225"/>
        <v/>
      </c>
      <c r="Y893" s="293" t="str">
        <f t="shared" si="226"/>
        <v/>
      </c>
      <c r="Z893" s="293" t="str">
        <f t="shared" si="227"/>
        <v/>
      </c>
      <c r="AA893" s="293">
        <f t="shared" si="214"/>
        <v>0</v>
      </c>
      <c r="AB893" s="293">
        <f t="shared" si="215"/>
        <v>0</v>
      </c>
      <c r="AC893" s="293">
        <f t="shared" si="216"/>
        <v>3</v>
      </c>
      <c r="AD893" s="293">
        <f t="shared" si="228"/>
        <v>1</v>
      </c>
      <c r="AE893" s="293">
        <f>IF(ISBLANK(T893),AE892,IF(COUNTIF(T$2:T893,T893)&gt;1,AE892,1+MAX(AE892,0)))</f>
        <v>23</v>
      </c>
      <c r="AI893" s="42" t="str">
        <f t="shared" si="229"/>
        <v/>
      </c>
      <c r="AJ893">
        <f>SUM(AG$2:AG893)</f>
        <v>5</v>
      </c>
      <c r="AK893">
        <f>COUNTA(AF$2:AF893)</f>
        <v>13</v>
      </c>
      <c r="AL893">
        <f>ABS(H893-Data!H877)</f>
        <v>0</v>
      </c>
      <c r="AM893">
        <f>ABS(I893-Data!I877)</f>
        <v>0</v>
      </c>
      <c r="AN893">
        <f>ABS(J893-Data!J877)</f>
        <v>0</v>
      </c>
      <c r="AO893">
        <f>ABS(K893-Data!K877)</f>
        <v>0</v>
      </c>
      <c r="AP893">
        <f>ABS(L893-Data!L877)</f>
        <v>0</v>
      </c>
    </row>
    <row r="894" spans="1:42" x14ac:dyDescent="0.25">
      <c r="A894">
        <v>116</v>
      </c>
      <c r="B894" t="s">
        <v>65</v>
      </c>
      <c r="C894" t="s">
        <v>736</v>
      </c>
      <c r="D894"/>
      <c r="E894">
        <v>1</v>
      </c>
      <c r="F894">
        <v>4</v>
      </c>
      <c r="G894">
        <v>1</v>
      </c>
      <c r="H894" s="352">
        <v>0</v>
      </c>
      <c r="I894" s="352">
        <v>0</v>
      </c>
      <c r="J894" s="352">
        <v>0</v>
      </c>
      <c r="K894" s="352">
        <v>0</v>
      </c>
      <c r="L894" s="352">
        <v>0</v>
      </c>
      <c r="M894" t="s">
        <v>737</v>
      </c>
      <c r="N894" s="42"/>
      <c r="O894" s="101">
        <f>IF(ISBLANK(C894),O893,IF(COUNTIF(C$2:C894,C894)&gt;1,O893,1+MAX(O893,0)))</f>
        <v>28</v>
      </c>
      <c r="P894" s="45">
        <f t="shared" si="217"/>
        <v>13</v>
      </c>
      <c r="Q894" s="33" t="str">
        <f t="shared" si="218"/>
        <v/>
      </c>
      <c r="R894" s="33">
        <f t="shared" si="219"/>
        <v>4</v>
      </c>
      <c r="S894" s="33" t="str">
        <f t="shared" si="220"/>
        <v>116_4</v>
      </c>
      <c r="T894" s="35" t="str">
        <f t="shared" si="221"/>
        <v>116AM</v>
      </c>
      <c r="U894" s="35" t="str">
        <f t="shared" si="222"/>
        <v>116AMNS</v>
      </c>
      <c r="V894" s="301">
        <f t="shared" si="223"/>
        <v>13</v>
      </c>
      <c r="W894" s="293" t="str">
        <f t="shared" si="224"/>
        <v/>
      </c>
      <c r="X894" s="293" t="str">
        <f t="shared" si="225"/>
        <v/>
      </c>
      <c r="Y894" s="293" t="str">
        <f t="shared" si="226"/>
        <v/>
      </c>
      <c r="Z894" s="293" t="str">
        <f t="shared" si="227"/>
        <v/>
      </c>
      <c r="AA894" s="293">
        <f t="shared" si="214"/>
        <v>0</v>
      </c>
      <c r="AB894" s="293">
        <f t="shared" si="215"/>
        <v>0</v>
      </c>
      <c r="AC894" s="293">
        <f t="shared" si="216"/>
        <v>2</v>
      </c>
      <c r="AD894" s="293">
        <f t="shared" si="228"/>
        <v>1</v>
      </c>
      <c r="AE894" s="293">
        <f>IF(ISBLANK(T894),AE893,IF(COUNTIF(T$2:T894,T894)&gt;1,AE893,1+MAX(AE893,0)))</f>
        <v>23</v>
      </c>
      <c r="AI894" s="42" t="str">
        <f t="shared" si="229"/>
        <v/>
      </c>
      <c r="AJ894">
        <f>SUM(AG$2:AG894)</f>
        <v>5</v>
      </c>
      <c r="AK894">
        <f>COUNTA(AF$2:AF894)</f>
        <v>13</v>
      </c>
      <c r="AL894">
        <f>ABS(H894-Data!H878)</f>
        <v>0</v>
      </c>
      <c r="AM894">
        <f>ABS(I894-Data!I878)</f>
        <v>0</v>
      </c>
      <c r="AN894">
        <f>ABS(J894-Data!J878)</f>
        <v>0</v>
      </c>
      <c r="AO894">
        <f>ABS(K894-Data!K878)</f>
        <v>0</v>
      </c>
      <c r="AP894">
        <f>ABS(L894-Data!L878)</f>
        <v>0</v>
      </c>
    </row>
    <row r="895" spans="1:42" x14ac:dyDescent="0.25">
      <c r="A895">
        <v>116</v>
      </c>
      <c r="B895" t="s">
        <v>65</v>
      </c>
      <c r="C895" t="s">
        <v>736</v>
      </c>
      <c r="D895"/>
      <c r="E895">
        <v>1</v>
      </c>
      <c r="F895">
        <v>4</v>
      </c>
      <c r="G895">
        <v>2</v>
      </c>
      <c r="H895" s="352">
        <v>0</v>
      </c>
      <c r="I895" s="352">
        <v>0</v>
      </c>
      <c r="J895" s="352">
        <v>0</v>
      </c>
      <c r="K895" s="352">
        <v>0</v>
      </c>
      <c r="L895" s="352">
        <v>0</v>
      </c>
      <c r="M895" t="s">
        <v>737</v>
      </c>
      <c r="N895" s="42"/>
      <c r="O895" s="101">
        <f>IF(ISBLANK(C895),O894,IF(COUNTIF(C$2:C895,C895)&gt;1,O894,1+MAX(O894,0)))</f>
        <v>28</v>
      </c>
      <c r="P895" s="45">
        <f t="shared" si="217"/>
        <v>13</v>
      </c>
      <c r="Q895" s="33" t="str">
        <f t="shared" si="218"/>
        <v/>
      </c>
      <c r="R895" s="33">
        <f t="shared" si="219"/>
        <v>4</v>
      </c>
      <c r="S895" s="33" t="str">
        <f t="shared" si="220"/>
        <v>116_4</v>
      </c>
      <c r="T895" s="35" t="str">
        <f t="shared" si="221"/>
        <v>116AM</v>
      </c>
      <c r="U895" s="35" t="str">
        <f t="shared" si="222"/>
        <v>116AMNS</v>
      </c>
      <c r="V895" s="301">
        <f t="shared" si="223"/>
        <v>14</v>
      </c>
      <c r="W895" s="293" t="str">
        <f t="shared" si="224"/>
        <v/>
      </c>
      <c r="X895" s="293" t="str">
        <f t="shared" si="225"/>
        <v/>
      </c>
      <c r="Y895" s="293" t="str">
        <f t="shared" si="226"/>
        <v/>
      </c>
      <c r="Z895" s="293" t="str">
        <f t="shared" si="227"/>
        <v/>
      </c>
      <c r="AA895" s="293">
        <f t="shared" si="214"/>
        <v>0</v>
      </c>
      <c r="AB895" s="293">
        <f t="shared" si="215"/>
        <v>0</v>
      </c>
      <c r="AC895" s="293">
        <f t="shared" si="216"/>
        <v>0</v>
      </c>
      <c r="AD895" s="293">
        <f t="shared" si="228"/>
        <v>0</v>
      </c>
      <c r="AE895" s="293">
        <f>IF(ISBLANK(T895),AE894,IF(COUNTIF(T$2:T895,T895)&gt;1,AE894,1+MAX(AE894,0)))</f>
        <v>23</v>
      </c>
      <c r="AI895" s="42" t="str">
        <f t="shared" si="229"/>
        <v/>
      </c>
      <c r="AJ895">
        <f>SUM(AG$2:AG895)</f>
        <v>5</v>
      </c>
      <c r="AK895">
        <f>COUNTA(AF$2:AF895)</f>
        <v>13</v>
      </c>
      <c r="AL895">
        <f>ABS(H895-Data!H879)</f>
        <v>0</v>
      </c>
      <c r="AM895">
        <f>ABS(I895-Data!I879)</f>
        <v>0</v>
      </c>
      <c r="AN895">
        <f>ABS(J895-Data!J879)</f>
        <v>0</v>
      </c>
      <c r="AO895">
        <f>ABS(K895-Data!K879)</f>
        <v>0</v>
      </c>
      <c r="AP895">
        <f>ABS(L895-Data!L879)</f>
        <v>0</v>
      </c>
    </row>
    <row r="896" spans="1:42" x14ac:dyDescent="0.25">
      <c r="A896">
        <v>116</v>
      </c>
      <c r="B896" t="s">
        <v>65</v>
      </c>
      <c r="C896" t="s">
        <v>736</v>
      </c>
      <c r="D896"/>
      <c r="E896">
        <v>1</v>
      </c>
      <c r="F896">
        <v>4</v>
      </c>
      <c r="G896">
        <v>3</v>
      </c>
      <c r="H896" s="352">
        <v>5</v>
      </c>
      <c r="I896" s="352">
        <v>2</v>
      </c>
      <c r="J896" s="352">
        <v>0</v>
      </c>
      <c r="K896" s="352">
        <v>2</v>
      </c>
      <c r="L896" s="352">
        <v>4</v>
      </c>
      <c r="M896" t="s">
        <v>737</v>
      </c>
      <c r="N896" s="42"/>
      <c r="O896" s="101">
        <f>IF(ISBLANK(C896),O895,IF(COUNTIF(C$2:C896,C896)&gt;1,O895,1+MAX(O895,0)))</f>
        <v>28</v>
      </c>
      <c r="P896" s="45">
        <f t="shared" si="217"/>
        <v>13</v>
      </c>
      <c r="Q896" s="33" t="str">
        <f t="shared" si="218"/>
        <v/>
      </c>
      <c r="R896" s="33">
        <f t="shared" si="219"/>
        <v>4</v>
      </c>
      <c r="S896" s="33" t="str">
        <f t="shared" si="220"/>
        <v>116_4</v>
      </c>
      <c r="T896" s="35" t="str">
        <f t="shared" si="221"/>
        <v>116AM</v>
      </c>
      <c r="U896" s="35" t="str">
        <f t="shared" si="222"/>
        <v>116AMEW</v>
      </c>
      <c r="V896" s="301">
        <f t="shared" si="223"/>
        <v>15</v>
      </c>
      <c r="W896" s="293" t="str">
        <f t="shared" si="224"/>
        <v/>
      </c>
      <c r="X896" s="293" t="str">
        <f t="shared" si="225"/>
        <v/>
      </c>
      <c r="Y896" s="293" t="str">
        <f t="shared" si="226"/>
        <v/>
      </c>
      <c r="Z896" s="293" t="str">
        <f t="shared" si="227"/>
        <v/>
      </c>
      <c r="AA896" s="293">
        <f t="shared" si="214"/>
        <v>0</v>
      </c>
      <c r="AB896" s="293">
        <f t="shared" si="215"/>
        <v>0</v>
      </c>
      <c r="AC896" s="293">
        <f t="shared" si="216"/>
        <v>3</v>
      </c>
      <c r="AD896" s="293">
        <f t="shared" si="228"/>
        <v>1</v>
      </c>
      <c r="AE896" s="293">
        <f>IF(ISBLANK(T896),AE895,IF(COUNTIF(T$2:T896,T896)&gt;1,AE895,1+MAX(AE895,0)))</f>
        <v>23</v>
      </c>
      <c r="AI896" s="42" t="str">
        <f t="shared" si="229"/>
        <v/>
      </c>
      <c r="AJ896">
        <f>SUM(AG$2:AG896)</f>
        <v>5</v>
      </c>
      <c r="AK896">
        <f>COUNTA(AF$2:AF896)</f>
        <v>13</v>
      </c>
      <c r="AL896">
        <f>ABS(H896-Data!H880)</f>
        <v>0</v>
      </c>
      <c r="AM896">
        <f>ABS(I896-Data!I880)</f>
        <v>1</v>
      </c>
      <c r="AN896">
        <f>ABS(J896-Data!J880)</f>
        <v>0</v>
      </c>
      <c r="AO896">
        <f>ABS(K896-Data!K880)</f>
        <v>0</v>
      </c>
      <c r="AP896">
        <f>ABS(L896-Data!L880)</f>
        <v>0</v>
      </c>
    </row>
    <row r="897" spans="1:42" x14ac:dyDescent="0.25">
      <c r="A897">
        <v>116</v>
      </c>
      <c r="B897" t="s">
        <v>65</v>
      </c>
      <c r="C897" t="s">
        <v>736</v>
      </c>
      <c r="D897"/>
      <c r="E897">
        <v>1</v>
      </c>
      <c r="F897">
        <v>4</v>
      </c>
      <c r="G897">
        <v>4</v>
      </c>
      <c r="H897" s="352">
        <v>1</v>
      </c>
      <c r="I897" s="352">
        <v>0</v>
      </c>
      <c r="J897" s="352">
        <v>0</v>
      </c>
      <c r="K897" s="352">
        <v>0</v>
      </c>
      <c r="L897" s="352">
        <v>1</v>
      </c>
      <c r="M897" t="s">
        <v>737</v>
      </c>
      <c r="N897" s="42"/>
      <c r="O897" s="101">
        <f>IF(ISBLANK(C897),O896,IF(COUNTIF(C$2:C897,C897)&gt;1,O896,1+MAX(O896,0)))</f>
        <v>28</v>
      </c>
      <c r="P897" s="45">
        <f t="shared" si="217"/>
        <v>13</v>
      </c>
      <c r="Q897" s="33" t="str">
        <f t="shared" si="218"/>
        <v/>
      </c>
      <c r="R897" s="33">
        <f t="shared" si="219"/>
        <v>4</v>
      </c>
      <c r="S897" s="33" t="str">
        <f t="shared" si="220"/>
        <v>116_4</v>
      </c>
      <c r="T897" s="35" t="str">
        <f t="shared" si="221"/>
        <v>116AM</v>
      </c>
      <c r="U897" s="35" t="str">
        <f t="shared" si="222"/>
        <v>116AMEW</v>
      </c>
      <c r="V897" s="301">
        <f t="shared" si="223"/>
        <v>16</v>
      </c>
      <c r="W897" s="293" t="str">
        <f t="shared" si="224"/>
        <v/>
      </c>
      <c r="X897" s="293" t="str">
        <f t="shared" si="225"/>
        <v/>
      </c>
      <c r="Y897" s="293" t="str">
        <f t="shared" si="226"/>
        <v/>
      </c>
      <c r="Z897" s="293" t="str">
        <f t="shared" si="227"/>
        <v/>
      </c>
      <c r="AA897" s="293">
        <f t="shared" si="214"/>
        <v>0</v>
      </c>
      <c r="AB897" s="293">
        <f t="shared" si="215"/>
        <v>0</v>
      </c>
      <c r="AC897" s="293">
        <f t="shared" si="216"/>
        <v>3</v>
      </c>
      <c r="AD897" s="293">
        <f t="shared" si="228"/>
        <v>1</v>
      </c>
      <c r="AE897" s="293">
        <f>IF(ISBLANK(T897),AE896,IF(COUNTIF(T$2:T897,T897)&gt;1,AE896,1+MAX(AE896,0)))</f>
        <v>23</v>
      </c>
      <c r="AI897" s="42" t="str">
        <f t="shared" si="229"/>
        <v/>
      </c>
      <c r="AJ897">
        <f>SUM(AG$2:AG897)</f>
        <v>5</v>
      </c>
      <c r="AK897">
        <f>COUNTA(AF$2:AF897)</f>
        <v>13</v>
      </c>
      <c r="AL897">
        <f>ABS(H897-Data!H881)</f>
        <v>0</v>
      </c>
      <c r="AM897">
        <f>ABS(I897-Data!I881)</f>
        <v>0</v>
      </c>
      <c r="AN897">
        <f>ABS(J897-Data!J881)</f>
        <v>0</v>
      </c>
      <c r="AO897">
        <f>ABS(K897-Data!K881)</f>
        <v>0</v>
      </c>
      <c r="AP897">
        <f>ABS(L897-Data!L881)</f>
        <v>0</v>
      </c>
    </row>
    <row r="898" spans="1:42" x14ac:dyDescent="0.25">
      <c r="A898">
        <v>116</v>
      </c>
      <c r="B898" t="s">
        <v>65</v>
      </c>
      <c r="C898" s="265" t="s">
        <v>683</v>
      </c>
      <c r="D898"/>
      <c r="E898">
        <v>2</v>
      </c>
      <c r="F898">
        <v>1</v>
      </c>
      <c r="G898">
        <v>1</v>
      </c>
      <c r="H898" s="256">
        <v>0</v>
      </c>
      <c r="I898" s="256">
        <v>0</v>
      </c>
      <c r="J898" s="256">
        <v>0</v>
      </c>
      <c r="K898" s="256">
        <v>0</v>
      </c>
      <c r="L898" s="256">
        <v>0</v>
      </c>
      <c r="M898" t="s">
        <v>738</v>
      </c>
      <c r="N898" s="42"/>
      <c r="O898" s="101">
        <f>IF(ISBLANK(C898),O897,IF(COUNTIF(C$2:C898,C898)&gt;1,O897,1+MAX(O897,0)))</f>
        <v>28</v>
      </c>
      <c r="P898" s="45">
        <f t="shared" si="217"/>
        <v>13</v>
      </c>
      <c r="Q898" s="33" t="str">
        <f t="shared" si="218"/>
        <v/>
      </c>
      <c r="R898" s="33">
        <f t="shared" si="219"/>
        <v>5</v>
      </c>
      <c r="S898" s="33" t="str">
        <f t="shared" si="220"/>
        <v>116_5</v>
      </c>
      <c r="T898" s="35" t="str">
        <f t="shared" si="221"/>
        <v>116AM</v>
      </c>
      <c r="U898" s="35" t="str">
        <f t="shared" si="222"/>
        <v>116AMNS</v>
      </c>
      <c r="V898" s="301">
        <f t="shared" si="223"/>
        <v>17</v>
      </c>
      <c r="W898" s="293" t="str">
        <f t="shared" si="224"/>
        <v/>
      </c>
      <c r="X898" s="293" t="str">
        <f t="shared" si="225"/>
        <v/>
      </c>
      <c r="Y898" s="293" t="str">
        <f t="shared" si="226"/>
        <v/>
      </c>
      <c r="Z898" s="293" t="str">
        <f t="shared" si="227"/>
        <v/>
      </c>
      <c r="AA898" s="293">
        <f t="shared" ref="AA898:AA961" si="230">IF(AND(ISNUMBER($G898),$B898="AM"),INDEX(Cordon,MATCH($A898,loc_ID,0),$G898),0)</f>
        <v>0</v>
      </c>
      <c r="AB898" s="293">
        <f t="shared" ref="AB898:AB961" si="231">IF(AND(ISNUMBER($G898),$B898="PM"),INDEX(Cordon,MATCH($A898,loc_ID,0),VLOOKUP($G898,dir_correction,2,FALSE)),0)</f>
        <v>0</v>
      </c>
      <c r="AC898" s="293">
        <f t="shared" ref="AC898:AC961" si="232">IF(AND(ISNUMBER($G898),$B898="AM"),INDEX(Lane,MATCH($A898,loc_ID,0),$G898),0)</f>
        <v>2</v>
      </c>
      <c r="AD898" s="293">
        <f t="shared" si="228"/>
        <v>1</v>
      </c>
      <c r="AE898" s="293">
        <f>IF(ISBLANK(T898),AE897,IF(COUNTIF(T$2:T898,T898)&gt;1,AE897,1+MAX(AE897,0)))</f>
        <v>23</v>
      </c>
      <c r="AI898" s="42" t="str">
        <f t="shared" si="229"/>
        <v/>
      </c>
      <c r="AJ898">
        <f>SUM(AG$2:AG898)</f>
        <v>5</v>
      </c>
      <c r="AK898">
        <f>COUNTA(AF$2:AF898)</f>
        <v>13</v>
      </c>
    </row>
    <row r="899" spans="1:42" x14ac:dyDescent="0.25">
      <c r="A899">
        <v>116</v>
      </c>
      <c r="B899" t="s">
        <v>65</v>
      </c>
      <c r="C899" s="265" t="s">
        <v>683</v>
      </c>
      <c r="D899"/>
      <c r="E899">
        <v>2</v>
      </c>
      <c r="F899">
        <v>1</v>
      </c>
      <c r="G899">
        <v>2</v>
      </c>
      <c r="H899" s="256">
        <v>0</v>
      </c>
      <c r="I899" s="256">
        <v>0</v>
      </c>
      <c r="J899" s="256">
        <v>0</v>
      </c>
      <c r="K899" s="256">
        <v>0</v>
      </c>
      <c r="L899" s="256">
        <v>0</v>
      </c>
      <c r="M899" t="s">
        <v>738</v>
      </c>
      <c r="N899" s="42"/>
      <c r="O899" s="101">
        <f>IF(ISBLANK(C899),O898,IF(COUNTIF(C$2:C899,C899)&gt;1,O898,1+MAX(O898,0)))</f>
        <v>28</v>
      </c>
      <c r="P899" s="45">
        <f t="shared" ref="P899:P962" si="233">IF(A899=A898,P898,IF(ISNUMBER(P898),P898+1,1))</f>
        <v>13</v>
      </c>
      <c r="Q899" s="33" t="str">
        <f t="shared" ref="Q899:Q962" si="234">IF(OR(P899=P898,LEN(A899)&lt;1),"",P899)</f>
        <v/>
      </c>
      <c r="R899" s="33">
        <f t="shared" ref="R899:R962" si="235">IF(ISNUMBER(F899),F899+4*(E899-1)+8*IF(B899="PM",1,0),"")</f>
        <v>5</v>
      </c>
      <c r="S899" s="33" t="str">
        <f t="shared" ref="S899:S962" si="236">IF(ISNUMBER(R899),A899&amp;"_"&amp;R899,"")</f>
        <v>116_5</v>
      </c>
      <c r="T899" s="35" t="str">
        <f t="shared" ref="T899:T962" si="237">A899&amp;B899</f>
        <v>116AM</v>
      </c>
      <c r="U899" s="35" t="str">
        <f t="shared" ref="U899:U962" si="238">IF(OR(G899=1,G899=2),T899&amp;"NS",IF(OR(G899=3,G899=4),T899&amp;"EW",""))</f>
        <v>116AMNS</v>
      </c>
      <c r="V899" s="301">
        <f t="shared" ref="V899:V962" si="239">G899+4*(F899-1)+16*(E899-1)</f>
        <v>18</v>
      </c>
      <c r="W899" s="293" t="str">
        <f t="shared" ref="W899:W962" si="240">IF(I899&gt;$H899,1,"")</f>
        <v/>
      </c>
      <c r="X899" s="293" t="str">
        <f t="shared" ref="X899:X962" si="241">IF(J899&gt;$H899,1,"")</f>
        <v/>
      </c>
      <c r="Y899" s="293" t="str">
        <f t="shared" ref="Y899:Y962" si="242">IF(K899&gt;$H899,1,"")</f>
        <v/>
      </c>
      <c r="Z899" s="293" t="str">
        <f t="shared" ref="Z899:Z962" si="243">IF(L899&gt;$H899,1,"")</f>
        <v/>
      </c>
      <c r="AA899" s="293">
        <f t="shared" si="230"/>
        <v>0</v>
      </c>
      <c r="AB899" s="293">
        <f t="shared" si="231"/>
        <v>0</v>
      </c>
      <c r="AC899" s="293">
        <f t="shared" si="232"/>
        <v>0</v>
      </c>
      <c r="AD899" s="293">
        <f t="shared" ref="AD899:AD962" si="244">IF(AND(AC899&gt;0,ISNUMBER(AC899)),1,0)</f>
        <v>0</v>
      </c>
      <c r="AE899" s="293">
        <f>IF(ISBLANK(T899),AE898,IF(COUNTIF(T$2:T899,T899)&gt;1,AE898,1+MAX(AE898,0)))</f>
        <v>23</v>
      </c>
      <c r="AI899" s="42" t="str">
        <f t="shared" ref="AI899:AI962" si="245">IF(SUM(W899:Z899)&gt;0,1,"")</f>
        <v/>
      </c>
      <c r="AJ899">
        <f>SUM(AG$2:AG899)</f>
        <v>5</v>
      </c>
      <c r="AK899">
        <f>COUNTA(AF$2:AF899)</f>
        <v>13</v>
      </c>
    </row>
    <row r="900" spans="1:42" x14ac:dyDescent="0.25">
      <c r="A900">
        <v>116</v>
      </c>
      <c r="B900" t="s">
        <v>65</v>
      </c>
      <c r="C900" s="265" t="s">
        <v>683</v>
      </c>
      <c r="D900"/>
      <c r="E900">
        <v>2</v>
      </c>
      <c r="F900">
        <v>1</v>
      </c>
      <c r="G900">
        <v>3</v>
      </c>
      <c r="H900" s="256">
        <v>0</v>
      </c>
      <c r="I900" s="256">
        <v>0</v>
      </c>
      <c r="J900" s="256">
        <v>0</v>
      </c>
      <c r="K900" s="256">
        <v>0</v>
      </c>
      <c r="L900" s="256">
        <v>0</v>
      </c>
      <c r="M900" t="s">
        <v>738</v>
      </c>
      <c r="N900" s="42"/>
      <c r="O900" s="101">
        <f>IF(ISBLANK(C900),O899,IF(COUNTIF(C$2:C900,C900)&gt;1,O899,1+MAX(O899,0)))</f>
        <v>28</v>
      </c>
      <c r="P900" s="45">
        <f t="shared" si="233"/>
        <v>13</v>
      </c>
      <c r="Q900" s="33" t="str">
        <f t="shared" si="234"/>
        <v/>
      </c>
      <c r="R900" s="33">
        <f t="shared" si="235"/>
        <v>5</v>
      </c>
      <c r="S900" s="33" t="str">
        <f t="shared" si="236"/>
        <v>116_5</v>
      </c>
      <c r="T900" s="35" t="str">
        <f t="shared" si="237"/>
        <v>116AM</v>
      </c>
      <c r="U900" s="35" t="str">
        <f t="shared" si="238"/>
        <v>116AMEW</v>
      </c>
      <c r="V900" s="301">
        <f t="shared" si="239"/>
        <v>19</v>
      </c>
      <c r="W900" s="293" t="str">
        <f t="shared" si="240"/>
        <v/>
      </c>
      <c r="X900" s="293" t="str">
        <f t="shared" si="241"/>
        <v/>
      </c>
      <c r="Y900" s="293" t="str">
        <f t="shared" si="242"/>
        <v/>
      </c>
      <c r="Z900" s="293" t="str">
        <f t="shared" si="243"/>
        <v/>
      </c>
      <c r="AA900" s="293">
        <f t="shared" si="230"/>
        <v>0</v>
      </c>
      <c r="AB900" s="293">
        <f t="shared" si="231"/>
        <v>0</v>
      </c>
      <c r="AC900" s="293">
        <f t="shared" si="232"/>
        <v>3</v>
      </c>
      <c r="AD900" s="293">
        <f t="shared" si="244"/>
        <v>1</v>
      </c>
      <c r="AE900" s="293">
        <f>IF(ISBLANK(T900),AE899,IF(COUNTIF(T$2:T900,T900)&gt;1,AE899,1+MAX(AE899,0)))</f>
        <v>23</v>
      </c>
      <c r="AI900" s="42" t="str">
        <f t="shared" si="245"/>
        <v/>
      </c>
      <c r="AJ900">
        <f>SUM(AG$2:AG900)</f>
        <v>5</v>
      </c>
      <c r="AK900">
        <f>COUNTA(AF$2:AF900)</f>
        <v>13</v>
      </c>
    </row>
    <row r="901" spans="1:42" x14ac:dyDescent="0.25">
      <c r="A901">
        <v>116</v>
      </c>
      <c r="B901" t="s">
        <v>65</v>
      </c>
      <c r="C901" s="265" t="s">
        <v>683</v>
      </c>
      <c r="D901"/>
      <c r="E901">
        <v>2</v>
      </c>
      <c r="F901">
        <v>1</v>
      </c>
      <c r="G901">
        <v>4</v>
      </c>
      <c r="H901" s="256">
        <v>0</v>
      </c>
      <c r="I901" s="256">
        <v>0</v>
      </c>
      <c r="J901" s="256">
        <v>0</v>
      </c>
      <c r="K901" s="256">
        <v>0</v>
      </c>
      <c r="L901" s="256">
        <v>0</v>
      </c>
      <c r="M901" t="s">
        <v>738</v>
      </c>
      <c r="N901" s="42"/>
      <c r="O901" s="101">
        <f>IF(ISBLANK(C901),O900,IF(COUNTIF(C$2:C901,C901)&gt;1,O900,1+MAX(O900,0)))</f>
        <v>28</v>
      </c>
      <c r="P901" s="45">
        <f t="shared" si="233"/>
        <v>13</v>
      </c>
      <c r="Q901" s="33" t="str">
        <f t="shared" si="234"/>
        <v/>
      </c>
      <c r="R901" s="33">
        <f t="shared" si="235"/>
        <v>5</v>
      </c>
      <c r="S901" s="33" t="str">
        <f t="shared" si="236"/>
        <v>116_5</v>
      </c>
      <c r="T901" s="35" t="str">
        <f t="shared" si="237"/>
        <v>116AM</v>
      </c>
      <c r="U901" s="35" t="str">
        <f t="shared" si="238"/>
        <v>116AMEW</v>
      </c>
      <c r="V901" s="301">
        <f t="shared" si="239"/>
        <v>20</v>
      </c>
      <c r="W901" s="293" t="str">
        <f t="shared" si="240"/>
        <v/>
      </c>
      <c r="X901" s="293" t="str">
        <f t="shared" si="241"/>
        <v/>
      </c>
      <c r="Y901" s="293" t="str">
        <f t="shared" si="242"/>
        <v/>
      </c>
      <c r="Z901" s="293" t="str">
        <f t="shared" si="243"/>
        <v/>
      </c>
      <c r="AA901" s="293">
        <f t="shared" si="230"/>
        <v>0</v>
      </c>
      <c r="AB901" s="293">
        <f t="shared" si="231"/>
        <v>0</v>
      </c>
      <c r="AC901" s="293">
        <f t="shared" si="232"/>
        <v>3</v>
      </c>
      <c r="AD901" s="293">
        <f t="shared" si="244"/>
        <v>1</v>
      </c>
      <c r="AE901" s="293">
        <f>IF(ISBLANK(T901),AE900,IF(COUNTIF(T$2:T901,T901)&gt;1,AE900,1+MAX(AE900,0)))</f>
        <v>23</v>
      </c>
      <c r="AI901" s="42" t="str">
        <f t="shared" si="245"/>
        <v/>
      </c>
      <c r="AJ901">
        <f>SUM(AG$2:AG901)</f>
        <v>5</v>
      </c>
      <c r="AK901">
        <f>COUNTA(AF$2:AF901)</f>
        <v>13</v>
      </c>
    </row>
    <row r="902" spans="1:42" x14ac:dyDescent="0.25">
      <c r="A902">
        <v>116</v>
      </c>
      <c r="B902" t="s">
        <v>65</v>
      </c>
      <c r="C902" s="265" t="s">
        <v>683</v>
      </c>
      <c r="D902"/>
      <c r="E902">
        <v>2</v>
      </c>
      <c r="F902">
        <v>2</v>
      </c>
      <c r="G902">
        <v>1</v>
      </c>
      <c r="H902" s="256">
        <v>0</v>
      </c>
      <c r="I902" s="256">
        <v>0</v>
      </c>
      <c r="J902" s="256">
        <v>0</v>
      </c>
      <c r="K902" s="256">
        <v>0</v>
      </c>
      <c r="L902" s="256">
        <v>0</v>
      </c>
      <c r="M902" t="s">
        <v>738</v>
      </c>
      <c r="N902" s="42"/>
      <c r="O902" s="101">
        <f>IF(ISBLANK(C902),O901,IF(COUNTIF(C$2:C902,C902)&gt;1,O901,1+MAX(O901,0)))</f>
        <v>28</v>
      </c>
      <c r="P902" s="45">
        <f t="shared" si="233"/>
        <v>13</v>
      </c>
      <c r="Q902" s="33" t="str">
        <f t="shared" si="234"/>
        <v/>
      </c>
      <c r="R902" s="33">
        <f t="shared" si="235"/>
        <v>6</v>
      </c>
      <c r="S902" s="33" t="str">
        <f t="shared" si="236"/>
        <v>116_6</v>
      </c>
      <c r="T902" s="35" t="str">
        <f t="shared" si="237"/>
        <v>116AM</v>
      </c>
      <c r="U902" s="35" t="str">
        <f t="shared" si="238"/>
        <v>116AMNS</v>
      </c>
      <c r="V902" s="301">
        <f t="shared" si="239"/>
        <v>21</v>
      </c>
      <c r="W902" s="293" t="str">
        <f t="shared" si="240"/>
        <v/>
      </c>
      <c r="X902" s="293" t="str">
        <f t="shared" si="241"/>
        <v/>
      </c>
      <c r="Y902" s="293" t="str">
        <f t="shared" si="242"/>
        <v/>
      </c>
      <c r="Z902" s="293" t="str">
        <f t="shared" si="243"/>
        <v/>
      </c>
      <c r="AA902" s="293">
        <f t="shared" si="230"/>
        <v>0</v>
      </c>
      <c r="AB902" s="293">
        <f t="shared" si="231"/>
        <v>0</v>
      </c>
      <c r="AC902" s="293">
        <f t="shared" si="232"/>
        <v>2</v>
      </c>
      <c r="AD902" s="293">
        <f t="shared" si="244"/>
        <v>1</v>
      </c>
      <c r="AE902" s="293">
        <f>IF(ISBLANK(T902),AE901,IF(COUNTIF(T$2:T902,T902)&gt;1,AE901,1+MAX(AE901,0)))</f>
        <v>23</v>
      </c>
      <c r="AI902" s="42" t="str">
        <f t="shared" si="245"/>
        <v/>
      </c>
      <c r="AJ902">
        <f>SUM(AG$2:AG902)</f>
        <v>5</v>
      </c>
      <c r="AK902">
        <f>COUNTA(AF$2:AF902)</f>
        <v>13</v>
      </c>
    </row>
    <row r="903" spans="1:42" x14ac:dyDescent="0.25">
      <c r="A903">
        <v>116</v>
      </c>
      <c r="B903" t="s">
        <v>65</v>
      </c>
      <c r="C903" s="265" t="s">
        <v>683</v>
      </c>
      <c r="D903"/>
      <c r="E903">
        <v>2</v>
      </c>
      <c r="F903">
        <v>2</v>
      </c>
      <c r="G903">
        <v>2</v>
      </c>
      <c r="H903" s="256">
        <v>0</v>
      </c>
      <c r="I903" s="256">
        <v>0</v>
      </c>
      <c r="J903" s="256">
        <v>0</v>
      </c>
      <c r="K903" s="256">
        <v>0</v>
      </c>
      <c r="L903" s="256">
        <v>0</v>
      </c>
      <c r="M903" t="s">
        <v>738</v>
      </c>
      <c r="N903" s="42"/>
      <c r="O903" s="101">
        <f>IF(ISBLANK(C903),O902,IF(COUNTIF(C$2:C903,C903)&gt;1,O902,1+MAX(O902,0)))</f>
        <v>28</v>
      </c>
      <c r="P903" s="45">
        <f t="shared" si="233"/>
        <v>13</v>
      </c>
      <c r="Q903" s="33" t="str">
        <f t="shared" si="234"/>
        <v/>
      </c>
      <c r="R903" s="33">
        <f t="shared" si="235"/>
        <v>6</v>
      </c>
      <c r="S903" s="33" t="str">
        <f t="shared" si="236"/>
        <v>116_6</v>
      </c>
      <c r="T903" s="35" t="str">
        <f t="shared" si="237"/>
        <v>116AM</v>
      </c>
      <c r="U903" s="35" t="str">
        <f t="shared" si="238"/>
        <v>116AMNS</v>
      </c>
      <c r="V903" s="301">
        <f t="shared" si="239"/>
        <v>22</v>
      </c>
      <c r="W903" s="293" t="str">
        <f t="shared" si="240"/>
        <v/>
      </c>
      <c r="X903" s="293" t="str">
        <f t="shared" si="241"/>
        <v/>
      </c>
      <c r="Y903" s="293" t="str">
        <f t="shared" si="242"/>
        <v/>
      </c>
      <c r="Z903" s="293" t="str">
        <f t="shared" si="243"/>
        <v/>
      </c>
      <c r="AA903" s="293">
        <f t="shared" si="230"/>
        <v>0</v>
      </c>
      <c r="AB903" s="293">
        <f t="shared" si="231"/>
        <v>0</v>
      </c>
      <c r="AC903" s="293">
        <f t="shared" si="232"/>
        <v>0</v>
      </c>
      <c r="AD903" s="293">
        <f t="shared" si="244"/>
        <v>0</v>
      </c>
      <c r="AE903" s="293">
        <f>IF(ISBLANK(T903),AE902,IF(COUNTIF(T$2:T903,T903)&gt;1,AE902,1+MAX(AE902,0)))</f>
        <v>23</v>
      </c>
      <c r="AI903" s="42" t="str">
        <f t="shared" si="245"/>
        <v/>
      </c>
      <c r="AJ903">
        <f>SUM(AG$2:AG903)</f>
        <v>5</v>
      </c>
      <c r="AK903">
        <f>COUNTA(AF$2:AF903)</f>
        <v>13</v>
      </c>
    </row>
    <row r="904" spans="1:42" x14ac:dyDescent="0.25">
      <c r="A904">
        <v>116</v>
      </c>
      <c r="B904" t="s">
        <v>65</v>
      </c>
      <c r="C904" s="265" t="s">
        <v>683</v>
      </c>
      <c r="D904"/>
      <c r="E904">
        <v>2</v>
      </c>
      <c r="F904">
        <v>2</v>
      </c>
      <c r="G904">
        <v>3</v>
      </c>
      <c r="H904" s="256">
        <v>7</v>
      </c>
      <c r="I904" s="256">
        <v>0</v>
      </c>
      <c r="J904" s="256">
        <v>0</v>
      </c>
      <c r="K904" s="256">
        <v>3</v>
      </c>
      <c r="L904" s="256">
        <v>4</v>
      </c>
      <c r="M904" t="s">
        <v>738</v>
      </c>
      <c r="N904" s="42"/>
      <c r="O904" s="101">
        <f>IF(ISBLANK(C904),O903,IF(COUNTIF(C$2:C904,C904)&gt;1,O903,1+MAX(O903,0)))</f>
        <v>28</v>
      </c>
      <c r="P904" s="45">
        <f t="shared" si="233"/>
        <v>13</v>
      </c>
      <c r="Q904" s="33" t="str">
        <f t="shared" si="234"/>
        <v/>
      </c>
      <c r="R904" s="33">
        <f t="shared" si="235"/>
        <v>6</v>
      </c>
      <c r="S904" s="33" t="str">
        <f t="shared" si="236"/>
        <v>116_6</v>
      </c>
      <c r="T904" s="35" t="str">
        <f t="shared" si="237"/>
        <v>116AM</v>
      </c>
      <c r="U904" s="35" t="str">
        <f t="shared" si="238"/>
        <v>116AMEW</v>
      </c>
      <c r="V904" s="301">
        <f t="shared" si="239"/>
        <v>23</v>
      </c>
      <c r="W904" s="293" t="str">
        <f t="shared" si="240"/>
        <v/>
      </c>
      <c r="X904" s="293" t="str">
        <f t="shared" si="241"/>
        <v/>
      </c>
      <c r="Y904" s="293" t="str">
        <f t="shared" si="242"/>
        <v/>
      </c>
      <c r="Z904" s="293" t="str">
        <f t="shared" si="243"/>
        <v/>
      </c>
      <c r="AA904" s="293">
        <f t="shared" si="230"/>
        <v>0</v>
      </c>
      <c r="AB904" s="293">
        <f t="shared" si="231"/>
        <v>0</v>
      </c>
      <c r="AC904" s="293">
        <f t="shared" si="232"/>
        <v>3</v>
      </c>
      <c r="AD904" s="293">
        <f t="shared" si="244"/>
        <v>1</v>
      </c>
      <c r="AE904" s="293">
        <f>IF(ISBLANK(T904),AE903,IF(COUNTIF(T$2:T904,T904)&gt;1,AE903,1+MAX(AE903,0)))</f>
        <v>23</v>
      </c>
      <c r="AI904" s="42" t="str">
        <f t="shared" si="245"/>
        <v/>
      </c>
      <c r="AJ904">
        <f>SUM(AG$2:AG904)</f>
        <v>5</v>
      </c>
      <c r="AK904">
        <f>COUNTA(AF$2:AF904)</f>
        <v>13</v>
      </c>
    </row>
    <row r="905" spans="1:42" x14ac:dyDescent="0.25">
      <c r="A905">
        <v>116</v>
      </c>
      <c r="B905" t="s">
        <v>65</v>
      </c>
      <c r="C905" s="265" t="s">
        <v>683</v>
      </c>
      <c r="D905"/>
      <c r="E905">
        <v>2</v>
      </c>
      <c r="F905">
        <v>2</v>
      </c>
      <c r="G905">
        <v>4</v>
      </c>
      <c r="H905" s="256">
        <v>1</v>
      </c>
      <c r="I905" s="256">
        <v>0</v>
      </c>
      <c r="J905" s="256">
        <v>0</v>
      </c>
      <c r="K905" s="256">
        <v>0</v>
      </c>
      <c r="L905" s="256">
        <v>0</v>
      </c>
      <c r="M905" t="s">
        <v>738</v>
      </c>
      <c r="N905" s="42"/>
      <c r="O905" s="101">
        <f>IF(ISBLANK(C905),O904,IF(COUNTIF(C$2:C905,C905)&gt;1,O904,1+MAX(O904,0)))</f>
        <v>28</v>
      </c>
      <c r="P905" s="45">
        <f t="shared" si="233"/>
        <v>13</v>
      </c>
      <c r="Q905" s="33" t="str">
        <f t="shared" si="234"/>
        <v/>
      </c>
      <c r="R905" s="33">
        <f t="shared" si="235"/>
        <v>6</v>
      </c>
      <c r="S905" s="33" t="str">
        <f t="shared" si="236"/>
        <v>116_6</v>
      </c>
      <c r="T905" s="35" t="str">
        <f t="shared" si="237"/>
        <v>116AM</v>
      </c>
      <c r="U905" s="35" t="str">
        <f t="shared" si="238"/>
        <v>116AMEW</v>
      </c>
      <c r="V905" s="301">
        <f t="shared" si="239"/>
        <v>24</v>
      </c>
      <c r="W905" s="293" t="str">
        <f t="shared" si="240"/>
        <v/>
      </c>
      <c r="X905" s="293" t="str">
        <f t="shared" si="241"/>
        <v/>
      </c>
      <c r="Y905" s="293" t="str">
        <f t="shared" si="242"/>
        <v/>
      </c>
      <c r="Z905" s="293" t="str">
        <f t="shared" si="243"/>
        <v/>
      </c>
      <c r="AA905" s="293">
        <f t="shared" si="230"/>
        <v>0</v>
      </c>
      <c r="AB905" s="293">
        <f t="shared" si="231"/>
        <v>0</v>
      </c>
      <c r="AC905" s="293">
        <f t="shared" si="232"/>
        <v>3</v>
      </c>
      <c r="AD905" s="293">
        <f t="shared" si="244"/>
        <v>1</v>
      </c>
      <c r="AE905" s="293">
        <f>IF(ISBLANK(T905),AE904,IF(COUNTIF(T$2:T905,T905)&gt;1,AE904,1+MAX(AE904,0)))</f>
        <v>23</v>
      </c>
      <c r="AI905" s="42" t="str">
        <f t="shared" si="245"/>
        <v/>
      </c>
      <c r="AJ905">
        <f>SUM(AG$2:AG905)</f>
        <v>5</v>
      </c>
      <c r="AK905">
        <f>COUNTA(AF$2:AF905)</f>
        <v>13</v>
      </c>
    </row>
    <row r="906" spans="1:42" x14ac:dyDescent="0.25">
      <c r="A906">
        <v>116</v>
      </c>
      <c r="B906" t="s">
        <v>65</v>
      </c>
      <c r="C906" s="265" t="s">
        <v>683</v>
      </c>
      <c r="D906"/>
      <c r="E906">
        <v>2</v>
      </c>
      <c r="F906">
        <v>3</v>
      </c>
      <c r="G906">
        <v>1</v>
      </c>
      <c r="H906" s="351">
        <v>1</v>
      </c>
      <c r="I906" s="256">
        <v>1</v>
      </c>
      <c r="J906" s="256">
        <v>0</v>
      </c>
      <c r="K906" s="256">
        <v>1</v>
      </c>
      <c r="L906" s="256">
        <v>0</v>
      </c>
      <c r="M906" t="s">
        <v>738</v>
      </c>
      <c r="N906" s="42"/>
      <c r="O906" s="101">
        <f>IF(ISBLANK(C906),O905,IF(COUNTIF(C$2:C906,C906)&gt;1,O905,1+MAX(O905,0)))</f>
        <v>28</v>
      </c>
      <c r="P906" s="45">
        <f t="shared" si="233"/>
        <v>13</v>
      </c>
      <c r="Q906" s="33" t="str">
        <f t="shared" si="234"/>
        <v/>
      </c>
      <c r="R906" s="33">
        <f t="shared" si="235"/>
        <v>7</v>
      </c>
      <c r="S906" s="33" t="str">
        <f t="shared" si="236"/>
        <v>116_7</v>
      </c>
      <c r="T906" s="35" t="str">
        <f t="shared" si="237"/>
        <v>116AM</v>
      </c>
      <c r="U906" s="35" t="str">
        <f t="shared" si="238"/>
        <v>116AMNS</v>
      </c>
      <c r="V906" s="301">
        <f t="shared" si="239"/>
        <v>25</v>
      </c>
      <c r="W906" s="293" t="str">
        <f t="shared" si="240"/>
        <v/>
      </c>
      <c r="X906" s="293" t="str">
        <f t="shared" si="241"/>
        <v/>
      </c>
      <c r="Y906" s="293" t="str">
        <f t="shared" si="242"/>
        <v/>
      </c>
      <c r="Z906" s="293" t="str">
        <f t="shared" si="243"/>
        <v/>
      </c>
      <c r="AA906" s="293">
        <f t="shared" si="230"/>
        <v>0</v>
      </c>
      <c r="AB906" s="293">
        <f t="shared" si="231"/>
        <v>0</v>
      </c>
      <c r="AC906" s="293">
        <f t="shared" si="232"/>
        <v>2</v>
      </c>
      <c r="AD906" s="293">
        <f t="shared" si="244"/>
        <v>1</v>
      </c>
      <c r="AE906" s="293">
        <f>IF(ISBLANK(T906),AE905,IF(COUNTIF(T$2:T906,T906)&gt;1,AE905,1+MAX(AE905,0)))</f>
        <v>23</v>
      </c>
      <c r="AF906" s="42" t="s">
        <v>937</v>
      </c>
      <c r="AG906" s="42">
        <v>1</v>
      </c>
      <c r="AI906" s="42" t="str">
        <f t="shared" si="245"/>
        <v/>
      </c>
      <c r="AJ906">
        <f>SUM(AG$2:AG906)</f>
        <v>6</v>
      </c>
      <c r="AK906">
        <f>COUNTA(AF$2:AF906)</f>
        <v>14</v>
      </c>
    </row>
    <row r="907" spans="1:42" x14ac:dyDescent="0.25">
      <c r="A907">
        <v>116</v>
      </c>
      <c r="B907" t="s">
        <v>65</v>
      </c>
      <c r="C907" s="265" t="s">
        <v>683</v>
      </c>
      <c r="D907"/>
      <c r="E907">
        <v>2</v>
      </c>
      <c r="F907">
        <v>3</v>
      </c>
      <c r="G907">
        <v>2</v>
      </c>
      <c r="H907" s="256">
        <v>3</v>
      </c>
      <c r="I907" s="256">
        <v>0</v>
      </c>
      <c r="J907" s="256">
        <v>0</v>
      </c>
      <c r="K907" s="256">
        <v>0</v>
      </c>
      <c r="L907" s="256">
        <v>2</v>
      </c>
      <c r="M907" t="s">
        <v>738</v>
      </c>
      <c r="N907" s="42"/>
      <c r="O907" s="101">
        <f>IF(ISBLANK(C907),O906,IF(COUNTIF(C$2:C907,C907)&gt;1,O906,1+MAX(O906,0)))</f>
        <v>28</v>
      </c>
      <c r="P907" s="45">
        <f t="shared" si="233"/>
        <v>13</v>
      </c>
      <c r="Q907" s="33" t="str">
        <f t="shared" si="234"/>
        <v/>
      </c>
      <c r="R907" s="33">
        <f t="shared" si="235"/>
        <v>7</v>
      </c>
      <c r="S907" s="33" t="str">
        <f t="shared" si="236"/>
        <v>116_7</v>
      </c>
      <c r="T907" s="35" t="str">
        <f t="shared" si="237"/>
        <v>116AM</v>
      </c>
      <c r="U907" s="35" t="str">
        <f t="shared" si="238"/>
        <v>116AMNS</v>
      </c>
      <c r="V907" s="301">
        <f t="shared" si="239"/>
        <v>26</v>
      </c>
      <c r="W907" s="293" t="str">
        <f t="shared" si="240"/>
        <v/>
      </c>
      <c r="X907" s="293" t="str">
        <f t="shared" si="241"/>
        <v/>
      </c>
      <c r="Y907" s="293" t="str">
        <f t="shared" si="242"/>
        <v/>
      </c>
      <c r="Z907" s="293" t="str">
        <f t="shared" si="243"/>
        <v/>
      </c>
      <c r="AA907" s="293">
        <f t="shared" si="230"/>
        <v>0</v>
      </c>
      <c r="AB907" s="293">
        <f t="shared" si="231"/>
        <v>0</v>
      </c>
      <c r="AC907" s="293">
        <f t="shared" si="232"/>
        <v>0</v>
      </c>
      <c r="AD907" s="293">
        <f t="shared" si="244"/>
        <v>0</v>
      </c>
      <c r="AE907" s="293">
        <f>IF(ISBLANK(T907),AE906,IF(COUNTIF(T$2:T907,T907)&gt;1,AE906,1+MAX(AE906,0)))</f>
        <v>23</v>
      </c>
      <c r="AI907" s="42" t="str">
        <f t="shared" si="245"/>
        <v/>
      </c>
      <c r="AJ907">
        <f>SUM(AG$2:AG907)</f>
        <v>6</v>
      </c>
      <c r="AK907">
        <f>COUNTA(AF$2:AF907)</f>
        <v>14</v>
      </c>
    </row>
    <row r="908" spans="1:42" x14ac:dyDescent="0.25">
      <c r="A908">
        <v>116</v>
      </c>
      <c r="B908" t="s">
        <v>65</v>
      </c>
      <c r="C908" s="265" t="s">
        <v>683</v>
      </c>
      <c r="D908"/>
      <c r="E908">
        <v>2</v>
      </c>
      <c r="F908">
        <v>3</v>
      </c>
      <c r="G908">
        <v>3</v>
      </c>
      <c r="H908" s="351">
        <v>13</v>
      </c>
      <c r="I908" s="256">
        <v>2</v>
      </c>
      <c r="J908" s="256">
        <v>4</v>
      </c>
      <c r="K908" s="256">
        <v>5</v>
      </c>
      <c r="L908" s="256">
        <v>5</v>
      </c>
      <c r="M908" t="s">
        <v>738</v>
      </c>
      <c r="N908" s="42"/>
      <c r="O908" s="101">
        <f>IF(ISBLANK(C908),O907,IF(COUNTIF(C$2:C908,C908)&gt;1,O907,1+MAX(O907,0)))</f>
        <v>28</v>
      </c>
      <c r="P908" s="45">
        <f t="shared" si="233"/>
        <v>13</v>
      </c>
      <c r="Q908" s="33" t="str">
        <f t="shared" si="234"/>
        <v/>
      </c>
      <c r="R908" s="33">
        <f t="shared" si="235"/>
        <v>7</v>
      </c>
      <c r="S908" s="33" t="str">
        <f t="shared" si="236"/>
        <v>116_7</v>
      </c>
      <c r="T908" s="35" t="str">
        <f t="shared" si="237"/>
        <v>116AM</v>
      </c>
      <c r="U908" s="35" t="str">
        <f t="shared" si="238"/>
        <v>116AMEW</v>
      </c>
      <c r="V908" s="301">
        <f t="shared" si="239"/>
        <v>27</v>
      </c>
      <c r="W908" s="293" t="str">
        <f t="shared" si="240"/>
        <v/>
      </c>
      <c r="X908" s="293" t="str">
        <f t="shared" si="241"/>
        <v/>
      </c>
      <c r="Y908" s="293" t="str">
        <f t="shared" si="242"/>
        <v/>
      </c>
      <c r="Z908" s="293" t="str">
        <f t="shared" si="243"/>
        <v/>
      </c>
      <c r="AA908" s="293">
        <f t="shared" si="230"/>
        <v>0</v>
      </c>
      <c r="AB908" s="293">
        <f t="shared" si="231"/>
        <v>0</v>
      </c>
      <c r="AC908" s="293">
        <f t="shared" si="232"/>
        <v>3</v>
      </c>
      <c r="AD908" s="293">
        <f t="shared" si="244"/>
        <v>1</v>
      </c>
      <c r="AE908" s="293">
        <f>IF(ISBLANK(T908),AE907,IF(COUNTIF(T$2:T908,T908)&gt;1,AE907,1+MAX(AE907,0)))</f>
        <v>23</v>
      </c>
      <c r="AF908" s="42" t="s">
        <v>1162</v>
      </c>
      <c r="AH908" s="42" t="s">
        <v>1163</v>
      </c>
      <c r="AI908" s="42" t="str">
        <f t="shared" si="245"/>
        <v/>
      </c>
      <c r="AJ908">
        <f>SUM(AG$2:AG908)</f>
        <v>6</v>
      </c>
      <c r="AK908">
        <f>COUNTA(AF$2:AF908)</f>
        <v>15</v>
      </c>
    </row>
    <row r="909" spans="1:42" x14ac:dyDescent="0.25">
      <c r="A909">
        <v>116</v>
      </c>
      <c r="B909" t="s">
        <v>65</v>
      </c>
      <c r="C909" s="265" t="s">
        <v>683</v>
      </c>
      <c r="D909"/>
      <c r="E909">
        <v>2</v>
      </c>
      <c r="F909">
        <v>3</v>
      </c>
      <c r="G909">
        <v>4</v>
      </c>
      <c r="H909" s="256">
        <v>1</v>
      </c>
      <c r="I909" s="256">
        <v>0</v>
      </c>
      <c r="J909" s="256">
        <v>0</v>
      </c>
      <c r="K909" s="256">
        <v>0</v>
      </c>
      <c r="L909" s="256">
        <v>0</v>
      </c>
      <c r="M909" t="s">
        <v>738</v>
      </c>
      <c r="N909" s="42"/>
      <c r="O909" s="101">
        <f>IF(ISBLANK(C909),O908,IF(COUNTIF(C$2:C909,C909)&gt;1,O908,1+MAX(O908,0)))</f>
        <v>28</v>
      </c>
      <c r="P909" s="45">
        <f t="shared" si="233"/>
        <v>13</v>
      </c>
      <c r="Q909" s="33" t="str">
        <f t="shared" si="234"/>
        <v/>
      </c>
      <c r="R909" s="33">
        <f t="shared" si="235"/>
        <v>7</v>
      </c>
      <c r="S909" s="33" t="str">
        <f t="shared" si="236"/>
        <v>116_7</v>
      </c>
      <c r="T909" s="35" t="str">
        <f t="shared" si="237"/>
        <v>116AM</v>
      </c>
      <c r="U909" s="35" t="str">
        <f t="shared" si="238"/>
        <v>116AMEW</v>
      </c>
      <c r="V909" s="301">
        <f t="shared" si="239"/>
        <v>28</v>
      </c>
      <c r="W909" s="293" t="str">
        <f t="shared" si="240"/>
        <v/>
      </c>
      <c r="X909" s="293" t="str">
        <f t="shared" si="241"/>
        <v/>
      </c>
      <c r="Y909" s="293" t="str">
        <f t="shared" si="242"/>
        <v/>
      </c>
      <c r="Z909" s="293" t="str">
        <f t="shared" si="243"/>
        <v/>
      </c>
      <c r="AA909" s="293">
        <f t="shared" si="230"/>
        <v>0</v>
      </c>
      <c r="AB909" s="293">
        <f t="shared" si="231"/>
        <v>0</v>
      </c>
      <c r="AC909" s="293">
        <f t="shared" si="232"/>
        <v>3</v>
      </c>
      <c r="AD909" s="293">
        <f t="shared" si="244"/>
        <v>1</v>
      </c>
      <c r="AE909" s="293">
        <f>IF(ISBLANK(T909),AE908,IF(COUNTIF(T$2:T909,T909)&gt;1,AE908,1+MAX(AE908,0)))</f>
        <v>23</v>
      </c>
      <c r="AI909" s="42" t="str">
        <f t="shared" si="245"/>
        <v/>
      </c>
      <c r="AJ909">
        <f>SUM(AG$2:AG909)</f>
        <v>6</v>
      </c>
      <c r="AK909">
        <f>COUNTA(AF$2:AF909)</f>
        <v>15</v>
      </c>
    </row>
    <row r="910" spans="1:42" x14ac:dyDescent="0.25">
      <c r="A910">
        <v>116</v>
      </c>
      <c r="B910" t="s">
        <v>65</v>
      </c>
      <c r="C910" s="265" t="s">
        <v>683</v>
      </c>
      <c r="D910"/>
      <c r="E910">
        <v>2</v>
      </c>
      <c r="F910">
        <v>4</v>
      </c>
      <c r="G910">
        <v>1</v>
      </c>
      <c r="H910" s="256">
        <v>0</v>
      </c>
      <c r="I910" s="256">
        <v>0</v>
      </c>
      <c r="J910" s="256">
        <v>0</v>
      </c>
      <c r="K910" s="256">
        <v>0</v>
      </c>
      <c r="L910" s="256">
        <v>0</v>
      </c>
      <c r="M910" t="s">
        <v>738</v>
      </c>
      <c r="N910" s="42"/>
      <c r="O910" s="101">
        <f>IF(ISBLANK(C910),O909,IF(COUNTIF(C$2:C910,C910)&gt;1,O909,1+MAX(O909,0)))</f>
        <v>28</v>
      </c>
      <c r="P910" s="45">
        <f t="shared" si="233"/>
        <v>13</v>
      </c>
      <c r="Q910" s="33" t="str">
        <f t="shared" si="234"/>
        <v/>
      </c>
      <c r="R910" s="33">
        <f t="shared" si="235"/>
        <v>8</v>
      </c>
      <c r="S910" s="33" t="str">
        <f t="shared" si="236"/>
        <v>116_8</v>
      </c>
      <c r="T910" s="35" t="str">
        <f t="shared" si="237"/>
        <v>116AM</v>
      </c>
      <c r="U910" s="35" t="str">
        <f t="shared" si="238"/>
        <v>116AMNS</v>
      </c>
      <c r="V910" s="301">
        <f t="shared" si="239"/>
        <v>29</v>
      </c>
      <c r="W910" s="293" t="str">
        <f t="shared" si="240"/>
        <v/>
      </c>
      <c r="X910" s="293" t="str">
        <f t="shared" si="241"/>
        <v/>
      </c>
      <c r="Y910" s="293" t="str">
        <f t="shared" si="242"/>
        <v/>
      </c>
      <c r="Z910" s="293" t="str">
        <f t="shared" si="243"/>
        <v/>
      </c>
      <c r="AA910" s="293">
        <f t="shared" si="230"/>
        <v>0</v>
      </c>
      <c r="AB910" s="293">
        <f t="shared" si="231"/>
        <v>0</v>
      </c>
      <c r="AC910" s="293">
        <f t="shared" si="232"/>
        <v>2</v>
      </c>
      <c r="AD910" s="293">
        <f t="shared" si="244"/>
        <v>1</v>
      </c>
      <c r="AE910" s="293">
        <f>IF(ISBLANK(T910),AE909,IF(COUNTIF(T$2:T910,T910)&gt;1,AE909,1+MAX(AE909,0)))</f>
        <v>23</v>
      </c>
      <c r="AI910" s="42" t="str">
        <f t="shared" si="245"/>
        <v/>
      </c>
      <c r="AJ910">
        <f>SUM(AG$2:AG910)</f>
        <v>6</v>
      </c>
      <c r="AK910">
        <f>COUNTA(AF$2:AF910)</f>
        <v>15</v>
      </c>
    </row>
    <row r="911" spans="1:42" x14ac:dyDescent="0.25">
      <c r="A911">
        <v>116</v>
      </c>
      <c r="B911" t="s">
        <v>65</v>
      </c>
      <c r="C911" s="265" t="s">
        <v>683</v>
      </c>
      <c r="D911"/>
      <c r="E911">
        <v>2</v>
      </c>
      <c r="F911">
        <v>4</v>
      </c>
      <c r="G911">
        <v>2</v>
      </c>
      <c r="H911" s="256">
        <v>1</v>
      </c>
      <c r="I911" s="256">
        <v>0</v>
      </c>
      <c r="J911" s="256">
        <v>0</v>
      </c>
      <c r="K911" s="256">
        <v>1</v>
      </c>
      <c r="L911" s="256">
        <v>1</v>
      </c>
      <c r="M911" t="s">
        <v>738</v>
      </c>
      <c r="N911" s="42"/>
      <c r="O911" s="101">
        <f>IF(ISBLANK(C911),O910,IF(COUNTIF(C$2:C911,C911)&gt;1,O910,1+MAX(O910,0)))</f>
        <v>28</v>
      </c>
      <c r="P911" s="45">
        <f t="shared" si="233"/>
        <v>13</v>
      </c>
      <c r="Q911" s="33" t="str">
        <f t="shared" si="234"/>
        <v/>
      </c>
      <c r="R911" s="33">
        <f t="shared" si="235"/>
        <v>8</v>
      </c>
      <c r="S911" s="33" t="str">
        <f t="shared" si="236"/>
        <v>116_8</v>
      </c>
      <c r="T911" s="35" t="str">
        <f t="shared" si="237"/>
        <v>116AM</v>
      </c>
      <c r="U911" s="35" t="str">
        <f t="shared" si="238"/>
        <v>116AMNS</v>
      </c>
      <c r="V911" s="301">
        <f t="shared" si="239"/>
        <v>30</v>
      </c>
      <c r="W911" s="293" t="str">
        <f t="shared" si="240"/>
        <v/>
      </c>
      <c r="X911" s="293" t="str">
        <f t="shared" si="241"/>
        <v/>
      </c>
      <c r="Y911" s="293" t="str">
        <f t="shared" si="242"/>
        <v/>
      </c>
      <c r="Z911" s="293" t="str">
        <f t="shared" si="243"/>
        <v/>
      </c>
      <c r="AA911" s="293">
        <f t="shared" si="230"/>
        <v>0</v>
      </c>
      <c r="AB911" s="293">
        <f t="shared" si="231"/>
        <v>0</v>
      </c>
      <c r="AC911" s="293">
        <f t="shared" si="232"/>
        <v>0</v>
      </c>
      <c r="AD911" s="293">
        <f t="shared" si="244"/>
        <v>0</v>
      </c>
      <c r="AE911" s="293">
        <f>IF(ISBLANK(T911),AE910,IF(COUNTIF(T$2:T911,T911)&gt;1,AE910,1+MAX(AE910,0)))</f>
        <v>23</v>
      </c>
      <c r="AI911" s="42" t="str">
        <f t="shared" si="245"/>
        <v/>
      </c>
      <c r="AJ911">
        <f>SUM(AG$2:AG911)</f>
        <v>6</v>
      </c>
      <c r="AK911">
        <f>COUNTA(AF$2:AF911)</f>
        <v>15</v>
      </c>
    </row>
    <row r="912" spans="1:42" x14ac:dyDescent="0.25">
      <c r="A912">
        <v>116</v>
      </c>
      <c r="B912" t="s">
        <v>65</v>
      </c>
      <c r="C912" s="265" t="s">
        <v>683</v>
      </c>
      <c r="D912"/>
      <c r="E912">
        <v>2</v>
      </c>
      <c r="F912">
        <v>4</v>
      </c>
      <c r="G912">
        <v>3</v>
      </c>
      <c r="H912" s="256">
        <v>19</v>
      </c>
      <c r="I912" s="256">
        <v>4</v>
      </c>
      <c r="J912" s="256">
        <v>4</v>
      </c>
      <c r="K912" s="256">
        <v>8</v>
      </c>
      <c r="L912" s="256">
        <v>10</v>
      </c>
      <c r="M912" t="s">
        <v>738</v>
      </c>
      <c r="N912" s="42"/>
      <c r="O912" s="101">
        <f>IF(ISBLANK(C912),O911,IF(COUNTIF(C$2:C912,C912)&gt;1,O911,1+MAX(O911,0)))</f>
        <v>28</v>
      </c>
      <c r="P912" s="45">
        <f t="shared" si="233"/>
        <v>13</v>
      </c>
      <c r="Q912" s="33" t="str">
        <f t="shared" si="234"/>
        <v/>
      </c>
      <c r="R912" s="33">
        <f t="shared" si="235"/>
        <v>8</v>
      </c>
      <c r="S912" s="33" t="str">
        <f t="shared" si="236"/>
        <v>116_8</v>
      </c>
      <c r="T912" s="35" t="str">
        <f t="shared" si="237"/>
        <v>116AM</v>
      </c>
      <c r="U912" s="35" t="str">
        <f t="shared" si="238"/>
        <v>116AMEW</v>
      </c>
      <c r="V912" s="301">
        <f t="shared" si="239"/>
        <v>31</v>
      </c>
      <c r="W912" s="293" t="str">
        <f t="shared" si="240"/>
        <v/>
      </c>
      <c r="X912" s="293" t="str">
        <f t="shared" si="241"/>
        <v/>
      </c>
      <c r="Y912" s="293" t="str">
        <f t="shared" si="242"/>
        <v/>
      </c>
      <c r="Z912" s="293" t="str">
        <f t="shared" si="243"/>
        <v/>
      </c>
      <c r="AA912" s="293">
        <f t="shared" si="230"/>
        <v>0</v>
      </c>
      <c r="AB912" s="293">
        <f t="shared" si="231"/>
        <v>0</v>
      </c>
      <c r="AC912" s="293">
        <f t="shared" si="232"/>
        <v>3</v>
      </c>
      <c r="AD912" s="293">
        <f t="shared" si="244"/>
        <v>1</v>
      </c>
      <c r="AE912" s="293">
        <f>IF(ISBLANK(T912),AE911,IF(COUNTIF(T$2:T912,T912)&gt;1,AE911,1+MAX(AE911,0)))</f>
        <v>23</v>
      </c>
      <c r="AI912" s="42" t="str">
        <f t="shared" si="245"/>
        <v/>
      </c>
      <c r="AJ912">
        <f>SUM(AG$2:AG912)</f>
        <v>6</v>
      </c>
      <c r="AK912">
        <f>COUNTA(AF$2:AF912)</f>
        <v>15</v>
      </c>
    </row>
    <row r="913" spans="1:42" x14ac:dyDescent="0.25">
      <c r="A913">
        <v>116</v>
      </c>
      <c r="B913" t="s">
        <v>65</v>
      </c>
      <c r="C913" s="265" t="s">
        <v>683</v>
      </c>
      <c r="D913"/>
      <c r="E913">
        <v>2</v>
      </c>
      <c r="F913">
        <v>4</v>
      </c>
      <c r="G913">
        <v>4</v>
      </c>
      <c r="H913" s="256">
        <v>4</v>
      </c>
      <c r="I913" s="256">
        <v>1</v>
      </c>
      <c r="J913" s="256">
        <v>0</v>
      </c>
      <c r="K913" s="256">
        <v>1</v>
      </c>
      <c r="L913" s="256">
        <v>3</v>
      </c>
      <c r="M913" t="s">
        <v>738</v>
      </c>
      <c r="N913" s="42"/>
      <c r="O913" s="101">
        <f>IF(ISBLANK(C913),O912,IF(COUNTIF(C$2:C913,C913)&gt;1,O912,1+MAX(O912,0)))</f>
        <v>28</v>
      </c>
      <c r="P913" s="45">
        <f t="shared" si="233"/>
        <v>13</v>
      </c>
      <c r="Q913" s="33" t="str">
        <f t="shared" si="234"/>
        <v/>
      </c>
      <c r="R913" s="33">
        <f t="shared" si="235"/>
        <v>8</v>
      </c>
      <c r="S913" s="33" t="str">
        <f t="shared" si="236"/>
        <v>116_8</v>
      </c>
      <c r="T913" s="35" t="str">
        <f t="shared" si="237"/>
        <v>116AM</v>
      </c>
      <c r="U913" s="35" t="str">
        <f t="shared" si="238"/>
        <v>116AMEW</v>
      </c>
      <c r="V913" s="301">
        <f t="shared" si="239"/>
        <v>32</v>
      </c>
      <c r="W913" s="293" t="str">
        <f t="shared" si="240"/>
        <v/>
      </c>
      <c r="X913" s="293" t="str">
        <f t="shared" si="241"/>
        <v/>
      </c>
      <c r="Y913" s="293" t="str">
        <f t="shared" si="242"/>
        <v/>
      </c>
      <c r="Z913" s="293" t="str">
        <f t="shared" si="243"/>
        <v/>
      </c>
      <c r="AA913" s="293">
        <f t="shared" si="230"/>
        <v>0</v>
      </c>
      <c r="AB913" s="293">
        <f t="shared" si="231"/>
        <v>0</v>
      </c>
      <c r="AC913" s="293">
        <f t="shared" si="232"/>
        <v>3</v>
      </c>
      <c r="AD913" s="293">
        <f t="shared" si="244"/>
        <v>1</v>
      </c>
      <c r="AE913" s="293">
        <f>IF(ISBLANK(T913),AE912,IF(COUNTIF(T$2:T913,T913)&gt;1,AE912,1+MAX(AE912,0)))</f>
        <v>23</v>
      </c>
      <c r="AI913" s="42" t="str">
        <f t="shared" si="245"/>
        <v/>
      </c>
      <c r="AJ913">
        <f>SUM(AG$2:AG913)</f>
        <v>6</v>
      </c>
      <c r="AK913">
        <f>COUNTA(AF$2:AF913)</f>
        <v>15</v>
      </c>
    </row>
    <row r="914" spans="1:42" x14ac:dyDescent="0.25">
      <c r="A914">
        <v>116</v>
      </c>
      <c r="B914" t="s">
        <v>65</v>
      </c>
      <c r="C914" t="s">
        <v>739</v>
      </c>
      <c r="D914"/>
      <c r="E914">
        <v>2</v>
      </c>
      <c r="F914">
        <v>1</v>
      </c>
      <c r="G914">
        <v>1</v>
      </c>
      <c r="H914" s="352">
        <v>0</v>
      </c>
      <c r="I914" s="352">
        <v>0</v>
      </c>
      <c r="J914" s="352">
        <v>0</v>
      </c>
      <c r="K914" s="352">
        <v>0</v>
      </c>
      <c r="L914" s="352">
        <v>0</v>
      </c>
      <c r="M914"/>
      <c r="N914" s="42"/>
      <c r="O914" s="101">
        <f>IF(ISBLANK(C914),O913,IF(COUNTIF(C$2:C914,C914)&gt;1,O913,1+MAX(O913,0)))</f>
        <v>29</v>
      </c>
      <c r="P914" s="45">
        <f t="shared" si="233"/>
        <v>13</v>
      </c>
      <c r="Q914" s="33" t="str">
        <f t="shared" si="234"/>
        <v/>
      </c>
      <c r="R914" s="33">
        <f t="shared" si="235"/>
        <v>5</v>
      </c>
      <c r="S914" s="33" t="str">
        <f t="shared" si="236"/>
        <v>116_5</v>
      </c>
      <c r="T914" s="35" t="str">
        <f t="shared" si="237"/>
        <v>116AM</v>
      </c>
      <c r="U914" s="35" t="str">
        <f t="shared" si="238"/>
        <v>116AMNS</v>
      </c>
      <c r="V914" s="301">
        <f t="shared" si="239"/>
        <v>17</v>
      </c>
      <c r="W914" s="293" t="str">
        <f t="shared" si="240"/>
        <v/>
      </c>
      <c r="X914" s="293" t="str">
        <f t="shared" si="241"/>
        <v/>
      </c>
      <c r="Y914" s="293" t="str">
        <f t="shared" si="242"/>
        <v/>
      </c>
      <c r="Z914" s="293" t="str">
        <f t="shared" si="243"/>
        <v/>
      </c>
      <c r="AA914" s="293">
        <f t="shared" si="230"/>
        <v>0</v>
      </c>
      <c r="AB914" s="293">
        <f t="shared" si="231"/>
        <v>0</v>
      </c>
      <c r="AC914" s="293">
        <f t="shared" si="232"/>
        <v>2</v>
      </c>
      <c r="AD914" s="293">
        <f t="shared" si="244"/>
        <v>1</v>
      </c>
      <c r="AE914" s="293">
        <f>IF(ISBLANK(T914),AE913,IF(COUNTIF(T$2:T914,T914)&gt;1,AE913,1+MAX(AE913,0)))</f>
        <v>23</v>
      </c>
      <c r="AI914" s="42" t="str">
        <f t="shared" si="245"/>
        <v/>
      </c>
      <c r="AJ914">
        <f>SUM(AG$2:AG914)</f>
        <v>6</v>
      </c>
      <c r="AK914">
        <f>COUNTA(AF$2:AF914)</f>
        <v>15</v>
      </c>
      <c r="AL914">
        <f>ABS(H914-Data!H898)</f>
        <v>0</v>
      </c>
      <c r="AM914">
        <f>ABS(I914-Data!I898)</f>
        <v>0</v>
      </c>
      <c r="AN914">
        <f>ABS(J914-Data!J898)</f>
        <v>0</v>
      </c>
      <c r="AO914">
        <f>ABS(K914-Data!K898)</f>
        <v>0</v>
      </c>
      <c r="AP914">
        <f>ABS(L914-Data!L898)</f>
        <v>0</v>
      </c>
    </row>
    <row r="915" spans="1:42" x14ac:dyDescent="0.25">
      <c r="A915">
        <v>116</v>
      </c>
      <c r="B915" t="s">
        <v>65</v>
      </c>
      <c r="C915" t="s">
        <v>739</v>
      </c>
      <c r="D915"/>
      <c r="E915">
        <v>2</v>
      </c>
      <c r="F915">
        <v>1</v>
      </c>
      <c r="G915">
        <v>2</v>
      </c>
      <c r="H915" s="352">
        <v>0</v>
      </c>
      <c r="I915" s="352">
        <v>0</v>
      </c>
      <c r="J915" s="352">
        <v>0</v>
      </c>
      <c r="K915" s="352">
        <v>0</v>
      </c>
      <c r="L915" s="352">
        <v>0</v>
      </c>
      <c r="M915"/>
      <c r="N915" s="42"/>
      <c r="O915" s="101">
        <f>IF(ISBLANK(C915),O914,IF(COUNTIF(C$2:C915,C915)&gt;1,O914,1+MAX(O914,0)))</f>
        <v>29</v>
      </c>
      <c r="P915" s="45">
        <f t="shared" si="233"/>
        <v>13</v>
      </c>
      <c r="Q915" s="33" t="str">
        <f t="shared" si="234"/>
        <v/>
      </c>
      <c r="R915" s="33">
        <f t="shared" si="235"/>
        <v>5</v>
      </c>
      <c r="S915" s="33" t="str">
        <f t="shared" si="236"/>
        <v>116_5</v>
      </c>
      <c r="T915" s="35" t="str">
        <f t="shared" si="237"/>
        <v>116AM</v>
      </c>
      <c r="U915" s="35" t="str">
        <f t="shared" si="238"/>
        <v>116AMNS</v>
      </c>
      <c r="V915" s="301">
        <f t="shared" si="239"/>
        <v>18</v>
      </c>
      <c r="W915" s="293" t="str">
        <f t="shared" si="240"/>
        <v/>
      </c>
      <c r="X915" s="293" t="str">
        <f t="shared" si="241"/>
        <v/>
      </c>
      <c r="Y915" s="293" t="str">
        <f t="shared" si="242"/>
        <v/>
      </c>
      <c r="Z915" s="293" t="str">
        <f t="shared" si="243"/>
        <v/>
      </c>
      <c r="AA915" s="293">
        <f t="shared" si="230"/>
        <v>0</v>
      </c>
      <c r="AB915" s="293">
        <f t="shared" si="231"/>
        <v>0</v>
      </c>
      <c r="AC915" s="293">
        <f t="shared" si="232"/>
        <v>0</v>
      </c>
      <c r="AD915" s="293">
        <f t="shared" si="244"/>
        <v>0</v>
      </c>
      <c r="AE915" s="293">
        <f>IF(ISBLANK(T915),AE914,IF(COUNTIF(T$2:T915,T915)&gt;1,AE914,1+MAX(AE914,0)))</f>
        <v>23</v>
      </c>
      <c r="AI915" s="42" t="str">
        <f t="shared" si="245"/>
        <v/>
      </c>
      <c r="AJ915">
        <f>SUM(AG$2:AG915)</f>
        <v>6</v>
      </c>
      <c r="AK915">
        <f>COUNTA(AF$2:AF915)</f>
        <v>15</v>
      </c>
      <c r="AL915">
        <f>ABS(H915-Data!H899)</f>
        <v>0</v>
      </c>
      <c r="AM915">
        <f>ABS(I915-Data!I899)</f>
        <v>0</v>
      </c>
      <c r="AN915">
        <f>ABS(J915-Data!J899)</f>
        <v>0</v>
      </c>
      <c r="AO915">
        <f>ABS(K915-Data!K899)</f>
        <v>0</v>
      </c>
      <c r="AP915">
        <f>ABS(L915-Data!L899)</f>
        <v>0</v>
      </c>
    </row>
    <row r="916" spans="1:42" x14ac:dyDescent="0.25">
      <c r="A916">
        <v>116</v>
      </c>
      <c r="B916" t="s">
        <v>65</v>
      </c>
      <c r="C916" t="s">
        <v>739</v>
      </c>
      <c r="D916"/>
      <c r="E916">
        <v>2</v>
      </c>
      <c r="F916">
        <v>1</v>
      </c>
      <c r="G916">
        <v>3</v>
      </c>
      <c r="H916" s="352">
        <v>0</v>
      </c>
      <c r="I916" s="352">
        <v>0</v>
      </c>
      <c r="J916" s="352">
        <v>0</v>
      </c>
      <c r="K916" s="352">
        <v>0</v>
      </c>
      <c r="L916" s="352">
        <v>0</v>
      </c>
      <c r="M916"/>
      <c r="N916" s="42"/>
      <c r="O916" s="101">
        <f>IF(ISBLANK(C916),O915,IF(COUNTIF(C$2:C916,C916)&gt;1,O915,1+MAX(O915,0)))</f>
        <v>29</v>
      </c>
      <c r="P916" s="45">
        <f t="shared" si="233"/>
        <v>13</v>
      </c>
      <c r="Q916" s="33" t="str">
        <f t="shared" si="234"/>
        <v/>
      </c>
      <c r="R916" s="33">
        <f t="shared" si="235"/>
        <v>5</v>
      </c>
      <c r="S916" s="33" t="str">
        <f t="shared" si="236"/>
        <v>116_5</v>
      </c>
      <c r="T916" s="35" t="str">
        <f t="shared" si="237"/>
        <v>116AM</v>
      </c>
      <c r="U916" s="35" t="str">
        <f t="shared" si="238"/>
        <v>116AMEW</v>
      </c>
      <c r="V916" s="301">
        <f t="shared" si="239"/>
        <v>19</v>
      </c>
      <c r="W916" s="293" t="str">
        <f t="shared" si="240"/>
        <v/>
      </c>
      <c r="X916" s="293" t="str">
        <f t="shared" si="241"/>
        <v/>
      </c>
      <c r="Y916" s="293" t="str">
        <f t="shared" si="242"/>
        <v/>
      </c>
      <c r="Z916" s="293" t="str">
        <f t="shared" si="243"/>
        <v/>
      </c>
      <c r="AA916" s="293">
        <f t="shared" si="230"/>
        <v>0</v>
      </c>
      <c r="AB916" s="293">
        <f t="shared" si="231"/>
        <v>0</v>
      </c>
      <c r="AC916" s="293">
        <f t="shared" si="232"/>
        <v>3</v>
      </c>
      <c r="AD916" s="293">
        <f t="shared" si="244"/>
        <v>1</v>
      </c>
      <c r="AE916" s="293">
        <f>IF(ISBLANK(T916),AE915,IF(COUNTIF(T$2:T916,T916)&gt;1,AE915,1+MAX(AE915,0)))</f>
        <v>23</v>
      </c>
      <c r="AI916" s="42" t="str">
        <f t="shared" si="245"/>
        <v/>
      </c>
      <c r="AJ916">
        <f>SUM(AG$2:AG916)</f>
        <v>6</v>
      </c>
      <c r="AK916">
        <f>COUNTA(AF$2:AF916)</f>
        <v>15</v>
      </c>
      <c r="AL916">
        <f>ABS(H916-Data!H900)</f>
        <v>0</v>
      </c>
      <c r="AM916">
        <f>ABS(I916-Data!I900)</f>
        <v>0</v>
      </c>
      <c r="AN916">
        <f>ABS(J916-Data!J900)</f>
        <v>0</v>
      </c>
      <c r="AO916">
        <f>ABS(K916-Data!K900)</f>
        <v>0</v>
      </c>
      <c r="AP916">
        <f>ABS(L916-Data!L900)</f>
        <v>0</v>
      </c>
    </row>
    <row r="917" spans="1:42" x14ac:dyDescent="0.25">
      <c r="A917">
        <v>116</v>
      </c>
      <c r="B917" t="s">
        <v>65</v>
      </c>
      <c r="C917" t="s">
        <v>739</v>
      </c>
      <c r="D917"/>
      <c r="E917">
        <v>2</v>
      </c>
      <c r="F917">
        <v>1</v>
      </c>
      <c r="G917">
        <v>4</v>
      </c>
      <c r="H917" s="352">
        <v>0</v>
      </c>
      <c r="I917" s="352">
        <v>0</v>
      </c>
      <c r="J917" s="352">
        <v>0</v>
      </c>
      <c r="K917" s="352">
        <v>0</v>
      </c>
      <c r="L917" s="352">
        <v>0</v>
      </c>
      <c r="M917"/>
      <c r="N917" s="42"/>
      <c r="O917" s="101">
        <f>IF(ISBLANK(C917),O916,IF(COUNTIF(C$2:C917,C917)&gt;1,O916,1+MAX(O916,0)))</f>
        <v>29</v>
      </c>
      <c r="P917" s="45">
        <f t="shared" si="233"/>
        <v>13</v>
      </c>
      <c r="Q917" s="33" t="str">
        <f t="shared" si="234"/>
        <v/>
      </c>
      <c r="R917" s="33">
        <f t="shared" si="235"/>
        <v>5</v>
      </c>
      <c r="S917" s="33" t="str">
        <f t="shared" si="236"/>
        <v>116_5</v>
      </c>
      <c r="T917" s="35" t="str">
        <f t="shared" si="237"/>
        <v>116AM</v>
      </c>
      <c r="U917" s="35" t="str">
        <f t="shared" si="238"/>
        <v>116AMEW</v>
      </c>
      <c r="V917" s="301">
        <f t="shared" si="239"/>
        <v>20</v>
      </c>
      <c r="W917" s="293" t="str">
        <f t="shared" si="240"/>
        <v/>
      </c>
      <c r="X917" s="293" t="str">
        <f t="shared" si="241"/>
        <v/>
      </c>
      <c r="Y917" s="293" t="str">
        <f t="shared" si="242"/>
        <v/>
      </c>
      <c r="Z917" s="293" t="str">
        <f t="shared" si="243"/>
        <v/>
      </c>
      <c r="AA917" s="293">
        <f t="shared" si="230"/>
        <v>0</v>
      </c>
      <c r="AB917" s="293">
        <f t="shared" si="231"/>
        <v>0</v>
      </c>
      <c r="AC917" s="293">
        <f t="shared" si="232"/>
        <v>3</v>
      </c>
      <c r="AD917" s="293">
        <f t="shared" si="244"/>
        <v>1</v>
      </c>
      <c r="AE917" s="293">
        <f>IF(ISBLANK(T917),AE916,IF(COUNTIF(T$2:T917,T917)&gt;1,AE916,1+MAX(AE916,0)))</f>
        <v>23</v>
      </c>
      <c r="AI917" s="42" t="str">
        <f t="shared" si="245"/>
        <v/>
      </c>
      <c r="AJ917">
        <f>SUM(AG$2:AG917)</f>
        <v>6</v>
      </c>
      <c r="AK917">
        <f>COUNTA(AF$2:AF917)</f>
        <v>15</v>
      </c>
      <c r="AL917">
        <f>ABS(H917-Data!H901)</f>
        <v>0</v>
      </c>
      <c r="AM917">
        <f>ABS(I917-Data!I901)</f>
        <v>0</v>
      </c>
      <c r="AN917">
        <f>ABS(J917-Data!J901)</f>
        <v>0</v>
      </c>
      <c r="AO917">
        <f>ABS(K917-Data!K901)</f>
        <v>0</v>
      </c>
      <c r="AP917">
        <f>ABS(L917-Data!L901)</f>
        <v>0</v>
      </c>
    </row>
    <row r="918" spans="1:42" x14ac:dyDescent="0.25">
      <c r="A918">
        <v>116</v>
      </c>
      <c r="B918" t="s">
        <v>65</v>
      </c>
      <c r="C918" t="s">
        <v>739</v>
      </c>
      <c r="D918"/>
      <c r="E918">
        <v>2</v>
      </c>
      <c r="F918">
        <v>2</v>
      </c>
      <c r="G918">
        <v>1</v>
      </c>
      <c r="H918" s="352">
        <v>0</v>
      </c>
      <c r="I918" s="352">
        <v>0</v>
      </c>
      <c r="J918" s="352">
        <v>0</v>
      </c>
      <c r="K918" s="352">
        <v>0</v>
      </c>
      <c r="L918" s="352">
        <v>0</v>
      </c>
      <c r="M918"/>
      <c r="N918" s="42"/>
      <c r="O918" s="101">
        <f>IF(ISBLANK(C918),O917,IF(COUNTIF(C$2:C918,C918)&gt;1,O917,1+MAX(O917,0)))</f>
        <v>29</v>
      </c>
      <c r="P918" s="45">
        <f t="shared" si="233"/>
        <v>13</v>
      </c>
      <c r="Q918" s="33" t="str">
        <f t="shared" si="234"/>
        <v/>
      </c>
      <c r="R918" s="33">
        <f t="shared" si="235"/>
        <v>6</v>
      </c>
      <c r="S918" s="33" t="str">
        <f t="shared" si="236"/>
        <v>116_6</v>
      </c>
      <c r="T918" s="35" t="str">
        <f t="shared" si="237"/>
        <v>116AM</v>
      </c>
      <c r="U918" s="35" t="str">
        <f t="shared" si="238"/>
        <v>116AMNS</v>
      </c>
      <c r="V918" s="301">
        <f t="shared" si="239"/>
        <v>21</v>
      </c>
      <c r="W918" s="293" t="str">
        <f t="shared" si="240"/>
        <v/>
      </c>
      <c r="X918" s="293" t="str">
        <f t="shared" si="241"/>
        <v/>
      </c>
      <c r="Y918" s="293" t="str">
        <f t="shared" si="242"/>
        <v/>
      </c>
      <c r="Z918" s="293" t="str">
        <f t="shared" si="243"/>
        <v/>
      </c>
      <c r="AA918" s="293">
        <f t="shared" si="230"/>
        <v>0</v>
      </c>
      <c r="AB918" s="293">
        <f t="shared" si="231"/>
        <v>0</v>
      </c>
      <c r="AC918" s="293">
        <f t="shared" si="232"/>
        <v>2</v>
      </c>
      <c r="AD918" s="293">
        <f t="shared" si="244"/>
        <v>1</v>
      </c>
      <c r="AE918" s="293">
        <f>IF(ISBLANK(T918),AE917,IF(COUNTIF(T$2:T918,T918)&gt;1,AE917,1+MAX(AE917,0)))</f>
        <v>23</v>
      </c>
      <c r="AI918" s="42" t="str">
        <f t="shared" si="245"/>
        <v/>
      </c>
      <c r="AJ918">
        <f>SUM(AG$2:AG918)</f>
        <v>6</v>
      </c>
      <c r="AK918">
        <f>COUNTA(AF$2:AF918)</f>
        <v>15</v>
      </c>
      <c r="AL918">
        <f>ABS(H918-Data!H902)</f>
        <v>0</v>
      </c>
      <c r="AM918">
        <f>ABS(I918-Data!I902)</f>
        <v>0</v>
      </c>
      <c r="AN918">
        <f>ABS(J918-Data!J902)</f>
        <v>0</v>
      </c>
      <c r="AO918">
        <f>ABS(K918-Data!K902)</f>
        <v>0</v>
      </c>
      <c r="AP918">
        <f>ABS(L918-Data!L902)</f>
        <v>0</v>
      </c>
    </row>
    <row r="919" spans="1:42" x14ac:dyDescent="0.25">
      <c r="A919">
        <v>116</v>
      </c>
      <c r="B919" t="s">
        <v>65</v>
      </c>
      <c r="C919" t="s">
        <v>739</v>
      </c>
      <c r="D919"/>
      <c r="E919">
        <v>2</v>
      </c>
      <c r="F919">
        <v>2</v>
      </c>
      <c r="G919">
        <v>2</v>
      </c>
      <c r="H919" s="352">
        <v>0</v>
      </c>
      <c r="I919" s="352">
        <v>0</v>
      </c>
      <c r="J919" s="352">
        <v>0</v>
      </c>
      <c r="K919" s="352">
        <v>0</v>
      </c>
      <c r="L919" s="352">
        <v>0</v>
      </c>
      <c r="M919"/>
      <c r="N919" s="42"/>
      <c r="O919" s="101">
        <f>IF(ISBLANK(C919),O918,IF(COUNTIF(C$2:C919,C919)&gt;1,O918,1+MAX(O918,0)))</f>
        <v>29</v>
      </c>
      <c r="P919" s="45">
        <f t="shared" si="233"/>
        <v>13</v>
      </c>
      <c r="Q919" s="33" t="str">
        <f t="shared" si="234"/>
        <v/>
      </c>
      <c r="R919" s="33">
        <f t="shared" si="235"/>
        <v>6</v>
      </c>
      <c r="S919" s="33" t="str">
        <f t="shared" si="236"/>
        <v>116_6</v>
      </c>
      <c r="T919" s="35" t="str">
        <f t="shared" si="237"/>
        <v>116AM</v>
      </c>
      <c r="U919" s="35" t="str">
        <f t="shared" si="238"/>
        <v>116AMNS</v>
      </c>
      <c r="V919" s="301">
        <f t="shared" si="239"/>
        <v>22</v>
      </c>
      <c r="W919" s="293" t="str">
        <f t="shared" si="240"/>
        <v/>
      </c>
      <c r="X919" s="293" t="str">
        <f t="shared" si="241"/>
        <v/>
      </c>
      <c r="Y919" s="293" t="str">
        <f t="shared" si="242"/>
        <v/>
      </c>
      <c r="Z919" s="293" t="str">
        <f t="shared" si="243"/>
        <v/>
      </c>
      <c r="AA919" s="293">
        <f t="shared" si="230"/>
        <v>0</v>
      </c>
      <c r="AB919" s="293">
        <f t="shared" si="231"/>
        <v>0</v>
      </c>
      <c r="AC919" s="293">
        <f t="shared" si="232"/>
        <v>0</v>
      </c>
      <c r="AD919" s="293">
        <f t="shared" si="244"/>
        <v>0</v>
      </c>
      <c r="AE919" s="293">
        <f>IF(ISBLANK(T919),AE918,IF(COUNTIF(T$2:T919,T919)&gt;1,AE918,1+MAX(AE918,0)))</f>
        <v>23</v>
      </c>
      <c r="AI919" s="42" t="str">
        <f t="shared" si="245"/>
        <v/>
      </c>
      <c r="AJ919">
        <f>SUM(AG$2:AG919)</f>
        <v>6</v>
      </c>
      <c r="AK919">
        <f>COUNTA(AF$2:AF919)</f>
        <v>15</v>
      </c>
      <c r="AL919">
        <f>ABS(H919-Data!H903)</f>
        <v>0</v>
      </c>
      <c r="AM919">
        <f>ABS(I919-Data!I903)</f>
        <v>0</v>
      </c>
      <c r="AN919">
        <f>ABS(J919-Data!J903)</f>
        <v>0</v>
      </c>
      <c r="AO919">
        <f>ABS(K919-Data!K903)</f>
        <v>0</v>
      </c>
      <c r="AP919">
        <f>ABS(L919-Data!L903)</f>
        <v>0</v>
      </c>
    </row>
    <row r="920" spans="1:42" x14ac:dyDescent="0.25">
      <c r="A920">
        <v>116</v>
      </c>
      <c r="B920" t="s">
        <v>65</v>
      </c>
      <c r="C920" t="s">
        <v>739</v>
      </c>
      <c r="D920"/>
      <c r="E920">
        <v>2</v>
      </c>
      <c r="F920">
        <v>2</v>
      </c>
      <c r="G920">
        <v>3</v>
      </c>
      <c r="H920" s="352">
        <v>7</v>
      </c>
      <c r="I920" s="352">
        <v>1</v>
      </c>
      <c r="J920" s="352">
        <v>0</v>
      </c>
      <c r="K920" s="352">
        <v>3</v>
      </c>
      <c r="L920" s="352">
        <v>5</v>
      </c>
      <c r="M920"/>
      <c r="N920" s="42"/>
      <c r="O920" s="101">
        <f>IF(ISBLANK(C920),O919,IF(COUNTIF(C$2:C920,C920)&gt;1,O919,1+MAX(O919,0)))</f>
        <v>29</v>
      </c>
      <c r="P920" s="45">
        <f t="shared" si="233"/>
        <v>13</v>
      </c>
      <c r="Q920" s="33" t="str">
        <f t="shared" si="234"/>
        <v/>
      </c>
      <c r="R920" s="33">
        <f t="shared" si="235"/>
        <v>6</v>
      </c>
      <c r="S920" s="33" t="str">
        <f t="shared" si="236"/>
        <v>116_6</v>
      </c>
      <c r="T920" s="35" t="str">
        <f t="shared" si="237"/>
        <v>116AM</v>
      </c>
      <c r="U920" s="35" t="str">
        <f t="shared" si="238"/>
        <v>116AMEW</v>
      </c>
      <c r="V920" s="301">
        <f t="shared" si="239"/>
        <v>23</v>
      </c>
      <c r="W920" s="293" t="str">
        <f t="shared" si="240"/>
        <v/>
      </c>
      <c r="X920" s="293" t="str">
        <f t="shared" si="241"/>
        <v/>
      </c>
      <c r="Y920" s="293" t="str">
        <f t="shared" si="242"/>
        <v/>
      </c>
      <c r="Z920" s="293" t="str">
        <f t="shared" si="243"/>
        <v/>
      </c>
      <c r="AA920" s="293">
        <f t="shared" si="230"/>
        <v>0</v>
      </c>
      <c r="AB920" s="293">
        <f t="shared" si="231"/>
        <v>0</v>
      </c>
      <c r="AC920" s="293">
        <f t="shared" si="232"/>
        <v>3</v>
      </c>
      <c r="AD920" s="293">
        <f t="shared" si="244"/>
        <v>1</v>
      </c>
      <c r="AE920" s="293">
        <f>IF(ISBLANK(T920),AE919,IF(COUNTIF(T$2:T920,T920)&gt;1,AE919,1+MAX(AE919,0)))</f>
        <v>23</v>
      </c>
      <c r="AI920" s="42" t="str">
        <f t="shared" si="245"/>
        <v/>
      </c>
      <c r="AJ920">
        <f>SUM(AG$2:AG920)</f>
        <v>6</v>
      </c>
      <c r="AK920">
        <f>COUNTA(AF$2:AF920)</f>
        <v>15</v>
      </c>
      <c r="AL920">
        <f>ABS(H920-Data!H904)</f>
        <v>0</v>
      </c>
      <c r="AM920">
        <f>ABS(I920-Data!I904)</f>
        <v>1</v>
      </c>
      <c r="AN920">
        <f>ABS(J920-Data!J904)</f>
        <v>0</v>
      </c>
      <c r="AO920">
        <f>ABS(K920-Data!K904)</f>
        <v>0</v>
      </c>
      <c r="AP920">
        <f>ABS(L920-Data!L904)</f>
        <v>1</v>
      </c>
    </row>
    <row r="921" spans="1:42" x14ac:dyDescent="0.25">
      <c r="A921">
        <v>116</v>
      </c>
      <c r="B921" t="s">
        <v>65</v>
      </c>
      <c r="C921" t="s">
        <v>739</v>
      </c>
      <c r="D921"/>
      <c r="E921">
        <v>2</v>
      </c>
      <c r="F921">
        <v>2</v>
      </c>
      <c r="G921">
        <v>4</v>
      </c>
      <c r="H921" s="352">
        <v>1</v>
      </c>
      <c r="I921" s="352">
        <v>0</v>
      </c>
      <c r="J921" s="352">
        <v>0</v>
      </c>
      <c r="K921" s="352">
        <v>0</v>
      </c>
      <c r="L921" s="352">
        <v>0</v>
      </c>
      <c r="M921"/>
      <c r="N921" s="42"/>
      <c r="O921" s="101">
        <f>IF(ISBLANK(C921),O920,IF(COUNTIF(C$2:C921,C921)&gt;1,O920,1+MAX(O920,0)))</f>
        <v>29</v>
      </c>
      <c r="P921" s="45">
        <f t="shared" si="233"/>
        <v>13</v>
      </c>
      <c r="Q921" s="33" t="str">
        <f t="shared" si="234"/>
        <v/>
      </c>
      <c r="R921" s="33">
        <f t="shared" si="235"/>
        <v>6</v>
      </c>
      <c r="S921" s="33" t="str">
        <f t="shared" si="236"/>
        <v>116_6</v>
      </c>
      <c r="T921" s="35" t="str">
        <f t="shared" si="237"/>
        <v>116AM</v>
      </c>
      <c r="U921" s="35" t="str">
        <f t="shared" si="238"/>
        <v>116AMEW</v>
      </c>
      <c r="V921" s="301">
        <f t="shared" si="239"/>
        <v>24</v>
      </c>
      <c r="W921" s="293" t="str">
        <f t="shared" si="240"/>
        <v/>
      </c>
      <c r="X921" s="293" t="str">
        <f t="shared" si="241"/>
        <v/>
      </c>
      <c r="Y921" s="293" t="str">
        <f t="shared" si="242"/>
        <v/>
      </c>
      <c r="Z921" s="293" t="str">
        <f t="shared" si="243"/>
        <v/>
      </c>
      <c r="AA921" s="293">
        <f t="shared" si="230"/>
        <v>0</v>
      </c>
      <c r="AB921" s="293">
        <f t="shared" si="231"/>
        <v>0</v>
      </c>
      <c r="AC921" s="293">
        <f t="shared" si="232"/>
        <v>3</v>
      </c>
      <c r="AD921" s="293">
        <f t="shared" si="244"/>
        <v>1</v>
      </c>
      <c r="AE921" s="293">
        <f>IF(ISBLANK(T921),AE920,IF(COUNTIF(T$2:T921,T921)&gt;1,AE920,1+MAX(AE920,0)))</f>
        <v>23</v>
      </c>
      <c r="AI921" s="42" t="str">
        <f t="shared" si="245"/>
        <v/>
      </c>
      <c r="AJ921">
        <f>SUM(AG$2:AG921)</f>
        <v>6</v>
      </c>
      <c r="AK921">
        <f>COUNTA(AF$2:AF921)</f>
        <v>15</v>
      </c>
      <c r="AL921">
        <f>ABS(H921-Data!H905)</f>
        <v>0</v>
      </c>
      <c r="AM921">
        <f>ABS(I921-Data!I905)</f>
        <v>0</v>
      </c>
      <c r="AN921">
        <f>ABS(J921-Data!J905)</f>
        <v>0</v>
      </c>
      <c r="AO921">
        <f>ABS(K921-Data!K905)</f>
        <v>0</v>
      </c>
      <c r="AP921">
        <f>ABS(L921-Data!L905)</f>
        <v>0</v>
      </c>
    </row>
    <row r="922" spans="1:42" x14ac:dyDescent="0.25">
      <c r="A922">
        <v>116</v>
      </c>
      <c r="B922" t="s">
        <v>65</v>
      </c>
      <c r="C922" t="s">
        <v>739</v>
      </c>
      <c r="D922"/>
      <c r="E922">
        <v>2</v>
      </c>
      <c r="F922">
        <v>3</v>
      </c>
      <c r="G922">
        <v>1</v>
      </c>
      <c r="H922" s="352">
        <v>0</v>
      </c>
      <c r="I922" s="352">
        <v>0</v>
      </c>
      <c r="J922" s="352">
        <v>0</v>
      </c>
      <c r="K922" s="352">
        <v>0</v>
      </c>
      <c r="L922" s="352">
        <v>0</v>
      </c>
      <c r="M922"/>
      <c r="N922" s="42"/>
      <c r="O922" s="101">
        <f>IF(ISBLANK(C922),O921,IF(COUNTIF(C$2:C922,C922)&gt;1,O921,1+MAX(O921,0)))</f>
        <v>29</v>
      </c>
      <c r="P922" s="45">
        <f t="shared" si="233"/>
        <v>13</v>
      </c>
      <c r="Q922" s="33" t="str">
        <f t="shared" si="234"/>
        <v/>
      </c>
      <c r="R922" s="33">
        <f t="shared" si="235"/>
        <v>7</v>
      </c>
      <c r="S922" s="33" t="str">
        <f t="shared" si="236"/>
        <v>116_7</v>
      </c>
      <c r="T922" s="35" t="str">
        <f t="shared" si="237"/>
        <v>116AM</v>
      </c>
      <c r="U922" s="35" t="str">
        <f t="shared" si="238"/>
        <v>116AMNS</v>
      </c>
      <c r="V922" s="301">
        <f t="shared" si="239"/>
        <v>25</v>
      </c>
      <c r="W922" s="293" t="str">
        <f t="shared" si="240"/>
        <v/>
      </c>
      <c r="X922" s="293" t="str">
        <f t="shared" si="241"/>
        <v/>
      </c>
      <c r="Y922" s="293" t="str">
        <f t="shared" si="242"/>
        <v/>
      </c>
      <c r="Z922" s="293" t="str">
        <f t="shared" si="243"/>
        <v/>
      </c>
      <c r="AA922" s="293">
        <f t="shared" si="230"/>
        <v>0</v>
      </c>
      <c r="AB922" s="293">
        <f t="shared" si="231"/>
        <v>0</v>
      </c>
      <c r="AC922" s="293">
        <f t="shared" si="232"/>
        <v>2</v>
      </c>
      <c r="AD922" s="293">
        <f t="shared" si="244"/>
        <v>1</v>
      </c>
      <c r="AE922" s="293">
        <f>IF(ISBLANK(T922),AE921,IF(COUNTIF(T$2:T922,T922)&gt;1,AE921,1+MAX(AE921,0)))</f>
        <v>23</v>
      </c>
      <c r="AI922" s="42" t="str">
        <f t="shared" si="245"/>
        <v/>
      </c>
      <c r="AJ922">
        <f>SUM(AG$2:AG922)</f>
        <v>6</v>
      </c>
      <c r="AK922">
        <f>COUNTA(AF$2:AF922)</f>
        <v>15</v>
      </c>
      <c r="AL922">
        <f>ABS(H922-Data!H906)</f>
        <v>1</v>
      </c>
      <c r="AM922">
        <f>ABS(I922-Data!I906)</f>
        <v>1</v>
      </c>
      <c r="AN922">
        <f>ABS(J922-Data!J906)</f>
        <v>0</v>
      </c>
      <c r="AO922">
        <f>ABS(K922-Data!K906)</f>
        <v>1</v>
      </c>
      <c r="AP922">
        <f>ABS(L922-Data!L906)</f>
        <v>0</v>
      </c>
    </row>
    <row r="923" spans="1:42" x14ac:dyDescent="0.25">
      <c r="A923">
        <v>116</v>
      </c>
      <c r="B923" t="s">
        <v>65</v>
      </c>
      <c r="C923" t="s">
        <v>739</v>
      </c>
      <c r="D923"/>
      <c r="E923">
        <v>2</v>
      </c>
      <c r="F923">
        <v>3</v>
      </c>
      <c r="G923">
        <v>2</v>
      </c>
      <c r="H923" s="352">
        <v>3</v>
      </c>
      <c r="I923" s="352">
        <v>2</v>
      </c>
      <c r="J923" s="352">
        <v>0</v>
      </c>
      <c r="K923" s="352">
        <v>2</v>
      </c>
      <c r="L923" s="352">
        <v>3</v>
      </c>
      <c r="M923"/>
      <c r="N923" s="42"/>
      <c r="O923" s="101">
        <f>IF(ISBLANK(C923),O922,IF(COUNTIF(C$2:C923,C923)&gt;1,O922,1+MAX(O922,0)))</f>
        <v>29</v>
      </c>
      <c r="P923" s="45">
        <f t="shared" si="233"/>
        <v>13</v>
      </c>
      <c r="Q923" s="33" t="str">
        <f t="shared" si="234"/>
        <v/>
      </c>
      <c r="R923" s="33">
        <f t="shared" si="235"/>
        <v>7</v>
      </c>
      <c r="S923" s="33" t="str">
        <f t="shared" si="236"/>
        <v>116_7</v>
      </c>
      <c r="T923" s="35" t="str">
        <f t="shared" si="237"/>
        <v>116AM</v>
      </c>
      <c r="U923" s="35" t="str">
        <f t="shared" si="238"/>
        <v>116AMNS</v>
      </c>
      <c r="V923" s="301">
        <f t="shared" si="239"/>
        <v>26</v>
      </c>
      <c r="W923" s="293" t="str">
        <f t="shared" si="240"/>
        <v/>
      </c>
      <c r="X923" s="293" t="str">
        <f t="shared" si="241"/>
        <v/>
      </c>
      <c r="Y923" s="293" t="str">
        <f t="shared" si="242"/>
        <v/>
      </c>
      <c r="Z923" s="293" t="str">
        <f t="shared" si="243"/>
        <v/>
      </c>
      <c r="AA923" s="293">
        <f t="shared" si="230"/>
        <v>0</v>
      </c>
      <c r="AB923" s="293">
        <f t="shared" si="231"/>
        <v>0</v>
      </c>
      <c r="AC923" s="293">
        <f t="shared" si="232"/>
        <v>0</v>
      </c>
      <c r="AD923" s="293">
        <f t="shared" si="244"/>
        <v>0</v>
      </c>
      <c r="AE923" s="293">
        <f>IF(ISBLANK(T923),AE922,IF(COUNTIF(T$2:T923,T923)&gt;1,AE922,1+MAX(AE922,0)))</f>
        <v>23</v>
      </c>
      <c r="AI923" s="42" t="str">
        <f t="shared" si="245"/>
        <v/>
      </c>
      <c r="AJ923">
        <f>SUM(AG$2:AG923)</f>
        <v>6</v>
      </c>
      <c r="AK923">
        <f>COUNTA(AF$2:AF923)</f>
        <v>15</v>
      </c>
      <c r="AL923">
        <f>ABS(H923-Data!H907)</f>
        <v>0</v>
      </c>
      <c r="AM923">
        <f>ABS(I923-Data!I907)</f>
        <v>2</v>
      </c>
      <c r="AN923">
        <f>ABS(J923-Data!J907)</f>
        <v>0</v>
      </c>
      <c r="AO923">
        <f>ABS(K923-Data!K907)</f>
        <v>2</v>
      </c>
      <c r="AP923">
        <f>ABS(L923-Data!L907)</f>
        <v>1</v>
      </c>
    </row>
    <row r="924" spans="1:42" x14ac:dyDescent="0.25">
      <c r="A924">
        <v>116</v>
      </c>
      <c r="B924" t="s">
        <v>65</v>
      </c>
      <c r="C924" t="s">
        <v>739</v>
      </c>
      <c r="D924"/>
      <c r="E924">
        <v>2</v>
      </c>
      <c r="F924">
        <v>3</v>
      </c>
      <c r="G924">
        <v>3</v>
      </c>
      <c r="H924" s="352">
        <v>14</v>
      </c>
      <c r="I924" s="352">
        <v>3</v>
      </c>
      <c r="J924" s="352">
        <v>4</v>
      </c>
      <c r="K924" s="352">
        <v>5</v>
      </c>
      <c r="L924" s="352">
        <v>6</v>
      </c>
      <c r="M924"/>
      <c r="N924" s="42"/>
      <c r="O924" s="101">
        <f>IF(ISBLANK(C924),O923,IF(COUNTIF(C$2:C924,C924)&gt;1,O923,1+MAX(O923,0)))</f>
        <v>29</v>
      </c>
      <c r="P924" s="45">
        <f t="shared" si="233"/>
        <v>13</v>
      </c>
      <c r="Q924" s="33" t="str">
        <f t="shared" si="234"/>
        <v/>
      </c>
      <c r="R924" s="33">
        <f t="shared" si="235"/>
        <v>7</v>
      </c>
      <c r="S924" s="33" t="str">
        <f t="shared" si="236"/>
        <v>116_7</v>
      </c>
      <c r="T924" s="35" t="str">
        <f t="shared" si="237"/>
        <v>116AM</v>
      </c>
      <c r="U924" s="35" t="str">
        <f t="shared" si="238"/>
        <v>116AMEW</v>
      </c>
      <c r="V924" s="301">
        <f t="shared" si="239"/>
        <v>27</v>
      </c>
      <c r="W924" s="293" t="str">
        <f t="shared" si="240"/>
        <v/>
      </c>
      <c r="X924" s="293" t="str">
        <f t="shared" si="241"/>
        <v/>
      </c>
      <c r="Y924" s="293" t="str">
        <f t="shared" si="242"/>
        <v/>
      </c>
      <c r="Z924" s="293" t="str">
        <f t="shared" si="243"/>
        <v/>
      </c>
      <c r="AA924" s="293">
        <f t="shared" si="230"/>
        <v>0</v>
      </c>
      <c r="AB924" s="293">
        <f t="shared" si="231"/>
        <v>0</v>
      </c>
      <c r="AC924" s="293">
        <f t="shared" si="232"/>
        <v>3</v>
      </c>
      <c r="AD924" s="293">
        <f t="shared" si="244"/>
        <v>1</v>
      </c>
      <c r="AE924" s="293">
        <f>IF(ISBLANK(T924),AE923,IF(COUNTIF(T$2:T924,T924)&gt;1,AE923,1+MAX(AE923,0)))</f>
        <v>23</v>
      </c>
      <c r="AI924" s="42" t="str">
        <f t="shared" si="245"/>
        <v/>
      </c>
      <c r="AJ924">
        <f>SUM(AG$2:AG924)</f>
        <v>6</v>
      </c>
      <c r="AK924">
        <f>COUNTA(AF$2:AF924)</f>
        <v>15</v>
      </c>
      <c r="AL924">
        <f>ABS(H924-Data!H908)</f>
        <v>1</v>
      </c>
      <c r="AM924">
        <f>ABS(I924-Data!I908)</f>
        <v>1</v>
      </c>
      <c r="AN924">
        <f>ABS(J924-Data!J908)</f>
        <v>0</v>
      </c>
      <c r="AO924">
        <f>ABS(K924-Data!K908)</f>
        <v>0</v>
      </c>
      <c r="AP924">
        <f>ABS(L924-Data!L908)</f>
        <v>1</v>
      </c>
    </row>
    <row r="925" spans="1:42" x14ac:dyDescent="0.25">
      <c r="A925">
        <v>116</v>
      </c>
      <c r="B925" t="s">
        <v>65</v>
      </c>
      <c r="C925" t="s">
        <v>739</v>
      </c>
      <c r="D925"/>
      <c r="E925">
        <v>2</v>
      </c>
      <c r="F925">
        <v>3</v>
      </c>
      <c r="G925">
        <v>4</v>
      </c>
      <c r="H925" s="352">
        <v>1</v>
      </c>
      <c r="I925" s="352">
        <v>0</v>
      </c>
      <c r="J925" s="352">
        <v>0</v>
      </c>
      <c r="K925" s="352">
        <v>0</v>
      </c>
      <c r="L925" s="352">
        <v>0</v>
      </c>
      <c r="M925"/>
      <c r="N925" s="42"/>
      <c r="O925" s="101">
        <f>IF(ISBLANK(C925),O924,IF(COUNTIF(C$2:C925,C925)&gt;1,O924,1+MAX(O924,0)))</f>
        <v>29</v>
      </c>
      <c r="P925" s="45">
        <f t="shared" si="233"/>
        <v>13</v>
      </c>
      <c r="Q925" s="33" t="str">
        <f t="shared" si="234"/>
        <v/>
      </c>
      <c r="R925" s="33">
        <f t="shared" si="235"/>
        <v>7</v>
      </c>
      <c r="S925" s="33" t="str">
        <f t="shared" si="236"/>
        <v>116_7</v>
      </c>
      <c r="T925" s="35" t="str">
        <f t="shared" si="237"/>
        <v>116AM</v>
      </c>
      <c r="U925" s="35" t="str">
        <f t="shared" si="238"/>
        <v>116AMEW</v>
      </c>
      <c r="V925" s="301">
        <f t="shared" si="239"/>
        <v>28</v>
      </c>
      <c r="W925" s="293" t="str">
        <f t="shared" si="240"/>
        <v/>
      </c>
      <c r="X925" s="293" t="str">
        <f t="shared" si="241"/>
        <v/>
      </c>
      <c r="Y925" s="293" t="str">
        <f t="shared" si="242"/>
        <v/>
      </c>
      <c r="Z925" s="293" t="str">
        <f t="shared" si="243"/>
        <v/>
      </c>
      <c r="AA925" s="293">
        <f t="shared" si="230"/>
        <v>0</v>
      </c>
      <c r="AB925" s="293">
        <f t="shared" si="231"/>
        <v>0</v>
      </c>
      <c r="AC925" s="293">
        <f t="shared" si="232"/>
        <v>3</v>
      </c>
      <c r="AD925" s="293">
        <f t="shared" si="244"/>
        <v>1</v>
      </c>
      <c r="AE925" s="293">
        <f>IF(ISBLANK(T925),AE924,IF(COUNTIF(T$2:T925,T925)&gt;1,AE924,1+MAX(AE924,0)))</f>
        <v>23</v>
      </c>
      <c r="AI925" s="42" t="str">
        <f t="shared" si="245"/>
        <v/>
      </c>
      <c r="AJ925">
        <f>SUM(AG$2:AG925)</f>
        <v>6</v>
      </c>
      <c r="AK925">
        <f>COUNTA(AF$2:AF925)</f>
        <v>15</v>
      </c>
      <c r="AL925">
        <f>ABS(H925-Data!H909)</f>
        <v>0</v>
      </c>
      <c r="AM925">
        <f>ABS(I925-Data!I909)</f>
        <v>0</v>
      </c>
      <c r="AN925">
        <f>ABS(J925-Data!J909)</f>
        <v>0</v>
      </c>
      <c r="AO925">
        <f>ABS(K925-Data!K909)</f>
        <v>0</v>
      </c>
      <c r="AP925">
        <f>ABS(L925-Data!L909)</f>
        <v>0</v>
      </c>
    </row>
    <row r="926" spans="1:42" x14ac:dyDescent="0.25">
      <c r="A926">
        <v>116</v>
      </c>
      <c r="B926" t="s">
        <v>65</v>
      </c>
      <c r="C926" t="s">
        <v>739</v>
      </c>
      <c r="D926"/>
      <c r="E926">
        <v>2</v>
      </c>
      <c r="F926">
        <v>4</v>
      </c>
      <c r="G926">
        <v>1</v>
      </c>
      <c r="H926" s="352">
        <v>0</v>
      </c>
      <c r="I926" s="352">
        <v>0</v>
      </c>
      <c r="J926" s="352">
        <v>0</v>
      </c>
      <c r="K926" s="352">
        <v>0</v>
      </c>
      <c r="L926" s="352">
        <v>0</v>
      </c>
      <c r="M926"/>
      <c r="N926" s="42"/>
      <c r="O926" s="101">
        <f>IF(ISBLANK(C926),O925,IF(COUNTIF(C$2:C926,C926)&gt;1,O925,1+MAX(O925,0)))</f>
        <v>29</v>
      </c>
      <c r="P926" s="45">
        <f t="shared" si="233"/>
        <v>13</v>
      </c>
      <c r="Q926" s="33" t="str">
        <f t="shared" si="234"/>
        <v/>
      </c>
      <c r="R926" s="33">
        <f t="shared" si="235"/>
        <v>8</v>
      </c>
      <c r="S926" s="33" t="str">
        <f t="shared" si="236"/>
        <v>116_8</v>
      </c>
      <c r="T926" s="35" t="str">
        <f t="shared" si="237"/>
        <v>116AM</v>
      </c>
      <c r="U926" s="35" t="str">
        <f t="shared" si="238"/>
        <v>116AMNS</v>
      </c>
      <c r="V926" s="301">
        <f t="shared" si="239"/>
        <v>29</v>
      </c>
      <c r="W926" s="293" t="str">
        <f t="shared" si="240"/>
        <v/>
      </c>
      <c r="X926" s="293" t="str">
        <f t="shared" si="241"/>
        <v/>
      </c>
      <c r="Y926" s="293" t="str">
        <f t="shared" si="242"/>
        <v/>
      </c>
      <c r="Z926" s="293" t="str">
        <f t="shared" si="243"/>
        <v/>
      </c>
      <c r="AA926" s="293">
        <f t="shared" si="230"/>
        <v>0</v>
      </c>
      <c r="AB926" s="293">
        <f t="shared" si="231"/>
        <v>0</v>
      </c>
      <c r="AC926" s="293">
        <f t="shared" si="232"/>
        <v>2</v>
      </c>
      <c r="AD926" s="293">
        <f t="shared" si="244"/>
        <v>1</v>
      </c>
      <c r="AE926" s="293">
        <f>IF(ISBLANK(T926),AE925,IF(COUNTIF(T$2:T926,T926)&gt;1,AE925,1+MAX(AE925,0)))</f>
        <v>23</v>
      </c>
      <c r="AI926" s="42" t="str">
        <f t="shared" si="245"/>
        <v/>
      </c>
      <c r="AJ926">
        <f>SUM(AG$2:AG926)</f>
        <v>6</v>
      </c>
      <c r="AK926">
        <f>COUNTA(AF$2:AF926)</f>
        <v>15</v>
      </c>
      <c r="AL926">
        <f>ABS(H926-Data!H910)</f>
        <v>0</v>
      </c>
      <c r="AM926">
        <f>ABS(I926-Data!I910)</f>
        <v>0</v>
      </c>
      <c r="AN926">
        <f>ABS(J926-Data!J910)</f>
        <v>0</v>
      </c>
      <c r="AO926">
        <f>ABS(K926-Data!K910)</f>
        <v>0</v>
      </c>
      <c r="AP926">
        <f>ABS(L926-Data!L910)</f>
        <v>0</v>
      </c>
    </row>
    <row r="927" spans="1:42" x14ac:dyDescent="0.25">
      <c r="A927">
        <v>116</v>
      </c>
      <c r="B927" t="s">
        <v>65</v>
      </c>
      <c r="C927" t="s">
        <v>739</v>
      </c>
      <c r="D927"/>
      <c r="E927">
        <v>2</v>
      </c>
      <c r="F927">
        <v>4</v>
      </c>
      <c r="G927">
        <v>2</v>
      </c>
      <c r="H927" s="352">
        <v>1</v>
      </c>
      <c r="I927" s="352">
        <v>0</v>
      </c>
      <c r="J927" s="352">
        <v>0</v>
      </c>
      <c r="K927" s="352">
        <v>1</v>
      </c>
      <c r="L927" s="352">
        <v>1</v>
      </c>
      <c r="M927"/>
      <c r="N927" s="42"/>
      <c r="O927" s="101">
        <f>IF(ISBLANK(C927),O926,IF(COUNTIF(C$2:C927,C927)&gt;1,O926,1+MAX(O926,0)))</f>
        <v>29</v>
      </c>
      <c r="P927" s="45">
        <f t="shared" si="233"/>
        <v>13</v>
      </c>
      <c r="Q927" s="33" t="str">
        <f t="shared" si="234"/>
        <v/>
      </c>
      <c r="R927" s="33">
        <f t="shared" si="235"/>
        <v>8</v>
      </c>
      <c r="S927" s="33" t="str">
        <f t="shared" si="236"/>
        <v>116_8</v>
      </c>
      <c r="T927" s="35" t="str">
        <f t="shared" si="237"/>
        <v>116AM</v>
      </c>
      <c r="U927" s="35" t="str">
        <f t="shared" si="238"/>
        <v>116AMNS</v>
      </c>
      <c r="V927" s="301">
        <f t="shared" si="239"/>
        <v>30</v>
      </c>
      <c r="W927" s="293" t="str">
        <f t="shared" si="240"/>
        <v/>
      </c>
      <c r="X927" s="293" t="str">
        <f t="shared" si="241"/>
        <v/>
      </c>
      <c r="Y927" s="293" t="str">
        <f t="shared" si="242"/>
        <v/>
      </c>
      <c r="Z927" s="293" t="str">
        <f t="shared" si="243"/>
        <v/>
      </c>
      <c r="AA927" s="293">
        <f t="shared" si="230"/>
        <v>0</v>
      </c>
      <c r="AB927" s="293">
        <f t="shared" si="231"/>
        <v>0</v>
      </c>
      <c r="AC927" s="293">
        <f t="shared" si="232"/>
        <v>0</v>
      </c>
      <c r="AD927" s="293">
        <f t="shared" si="244"/>
        <v>0</v>
      </c>
      <c r="AE927" s="293">
        <f>IF(ISBLANK(T927),AE926,IF(COUNTIF(T$2:T927,T927)&gt;1,AE926,1+MAX(AE926,0)))</f>
        <v>23</v>
      </c>
      <c r="AI927" s="42" t="str">
        <f t="shared" si="245"/>
        <v/>
      </c>
      <c r="AJ927">
        <f>SUM(AG$2:AG927)</f>
        <v>6</v>
      </c>
      <c r="AK927">
        <f>COUNTA(AF$2:AF927)</f>
        <v>15</v>
      </c>
      <c r="AL927">
        <f>ABS(H927-Data!H911)</f>
        <v>0</v>
      </c>
      <c r="AM927">
        <f>ABS(I927-Data!I911)</f>
        <v>0</v>
      </c>
      <c r="AN927">
        <f>ABS(J927-Data!J911)</f>
        <v>0</v>
      </c>
      <c r="AO927">
        <f>ABS(K927-Data!K911)</f>
        <v>0</v>
      </c>
      <c r="AP927">
        <f>ABS(L927-Data!L911)</f>
        <v>0</v>
      </c>
    </row>
    <row r="928" spans="1:42" x14ac:dyDescent="0.25">
      <c r="A928">
        <v>116</v>
      </c>
      <c r="B928" t="s">
        <v>65</v>
      </c>
      <c r="C928" t="s">
        <v>739</v>
      </c>
      <c r="D928"/>
      <c r="E928">
        <v>2</v>
      </c>
      <c r="F928">
        <v>4</v>
      </c>
      <c r="G928">
        <v>3</v>
      </c>
      <c r="H928" s="352">
        <v>20</v>
      </c>
      <c r="I928" s="352">
        <v>4</v>
      </c>
      <c r="J928" s="352">
        <v>4</v>
      </c>
      <c r="K928" s="352">
        <v>9</v>
      </c>
      <c r="L928" s="352">
        <v>12</v>
      </c>
      <c r="M928"/>
      <c r="N928" s="42"/>
      <c r="O928" s="101">
        <f>IF(ISBLANK(C928),O927,IF(COUNTIF(C$2:C928,C928)&gt;1,O927,1+MAX(O927,0)))</f>
        <v>29</v>
      </c>
      <c r="P928" s="45">
        <f t="shared" si="233"/>
        <v>13</v>
      </c>
      <c r="Q928" s="33" t="str">
        <f t="shared" si="234"/>
        <v/>
      </c>
      <c r="R928" s="33">
        <f t="shared" si="235"/>
        <v>8</v>
      </c>
      <c r="S928" s="33" t="str">
        <f t="shared" si="236"/>
        <v>116_8</v>
      </c>
      <c r="T928" s="35" t="str">
        <f t="shared" si="237"/>
        <v>116AM</v>
      </c>
      <c r="U928" s="35" t="str">
        <f t="shared" si="238"/>
        <v>116AMEW</v>
      </c>
      <c r="V928" s="301">
        <f t="shared" si="239"/>
        <v>31</v>
      </c>
      <c r="W928" s="293" t="str">
        <f t="shared" si="240"/>
        <v/>
      </c>
      <c r="X928" s="293" t="str">
        <f t="shared" si="241"/>
        <v/>
      </c>
      <c r="Y928" s="293" t="str">
        <f t="shared" si="242"/>
        <v/>
      </c>
      <c r="Z928" s="293" t="str">
        <f t="shared" si="243"/>
        <v/>
      </c>
      <c r="AA928" s="293">
        <f t="shared" si="230"/>
        <v>0</v>
      </c>
      <c r="AB928" s="293">
        <f t="shared" si="231"/>
        <v>0</v>
      </c>
      <c r="AC928" s="293">
        <f t="shared" si="232"/>
        <v>3</v>
      </c>
      <c r="AD928" s="293">
        <f t="shared" si="244"/>
        <v>1</v>
      </c>
      <c r="AE928" s="293">
        <f>IF(ISBLANK(T928),AE927,IF(COUNTIF(T$2:T928,T928)&gt;1,AE927,1+MAX(AE927,0)))</f>
        <v>23</v>
      </c>
      <c r="AI928" s="42" t="str">
        <f t="shared" si="245"/>
        <v/>
      </c>
      <c r="AJ928">
        <f>SUM(AG$2:AG928)</f>
        <v>6</v>
      </c>
      <c r="AK928">
        <f>COUNTA(AF$2:AF928)</f>
        <v>15</v>
      </c>
      <c r="AL928">
        <f>ABS(H928-Data!H912)</f>
        <v>1</v>
      </c>
      <c r="AM928">
        <f>ABS(I928-Data!I912)</f>
        <v>0</v>
      </c>
      <c r="AN928">
        <f>ABS(J928-Data!J912)</f>
        <v>0</v>
      </c>
      <c r="AO928">
        <f>ABS(K928-Data!K912)</f>
        <v>1</v>
      </c>
      <c r="AP928">
        <f>ABS(L928-Data!L912)</f>
        <v>2</v>
      </c>
    </row>
    <row r="929" spans="1:42" x14ac:dyDescent="0.25">
      <c r="A929">
        <v>116</v>
      </c>
      <c r="B929" t="s">
        <v>65</v>
      </c>
      <c r="C929" t="s">
        <v>739</v>
      </c>
      <c r="D929"/>
      <c r="E929">
        <v>2</v>
      </c>
      <c r="F929">
        <v>4</v>
      </c>
      <c r="G929">
        <v>4</v>
      </c>
      <c r="H929" s="352">
        <v>4</v>
      </c>
      <c r="I929" s="352">
        <v>1</v>
      </c>
      <c r="J929" s="352">
        <v>0</v>
      </c>
      <c r="K929" s="352">
        <v>0</v>
      </c>
      <c r="L929" s="352">
        <v>3</v>
      </c>
      <c r="M929"/>
      <c r="N929" s="42"/>
      <c r="O929" s="101">
        <f>IF(ISBLANK(C929),O928,IF(COUNTIF(C$2:C929,C929)&gt;1,O928,1+MAX(O928,0)))</f>
        <v>29</v>
      </c>
      <c r="P929" s="45">
        <f t="shared" si="233"/>
        <v>13</v>
      </c>
      <c r="Q929" s="33" t="str">
        <f t="shared" si="234"/>
        <v/>
      </c>
      <c r="R929" s="33">
        <f t="shared" si="235"/>
        <v>8</v>
      </c>
      <c r="S929" s="33" t="str">
        <f t="shared" si="236"/>
        <v>116_8</v>
      </c>
      <c r="T929" s="35" t="str">
        <f t="shared" si="237"/>
        <v>116AM</v>
      </c>
      <c r="U929" s="35" t="str">
        <f t="shared" si="238"/>
        <v>116AMEW</v>
      </c>
      <c r="V929" s="301">
        <f t="shared" si="239"/>
        <v>32</v>
      </c>
      <c r="W929" s="293" t="str">
        <f t="shared" si="240"/>
        <v/>
      </c>
      <c r="X929" s="293" t="str">
        <f t="shared" si="241"/>
        <v/>
      </c>
      <c r="Y929" s="293" t="str">
        <f t="shared" si="242"/>
        <v/>
      </c>
      <c r="Z929" s="293" t="str">
        <f t="shared" si="243"/>
        <v/>
      </c>
      <c r="AA929" s="293">
        <f t="shared" si="230"/>
        <v>0</v>
      </c>
      <c r="AB929" s="293">
        <f t="shared" si="231"/>
        <v>0</v>
      </c>
      <c r="AC929" s="293">
        <f t="shared" si="232"/>
        <v>3</v>
      </c>
      <c r="AD929" s="293">
        <f t="shared" si="244"/>
        <v>1</v>
      </c>
      <c r="AE929" s="293">
        <f>IF(ISBLANK(T929),AE928,IF(COUNTIF(T$2:T929,T929)&gt;1,AE928,1+MAX(AE928,0)))</f>
        <v>23</v>
      </c>
      <c r="AI929" s="42" t="str">
        <f t="shared" si="245"/>
        <v/>
      </c>
      <c r="AJ929">
        <f>SUM(AG$2:AG929)</f>
        <v>6</v>
      </c>
      <c r="AK929">
        <f>COUNTA(AF$2:AF929)</f>
        <v>15</v>
      </c>
      <c r="AL929">
        <f>ABS(H929-Data!H913)</f>
        <v>0</v>
      </c>
      <c r="AM929">
        <f>ABS(I929-Data!I913)</f>
        <v>0</v>
      </c>
      <c r="AN929">
        <f>ABS(J929-Data!J913)</f>
        <v>0</v>
      </c>
      <c r="AO929">
        <f>ABS(K929-Data!K913)</f>
        <v>1</v>
      </c>
      <c r="AP929">
        <f>ABS(L929-Data!L913)</f>
        <v>0</v>
      </c>
    </row>
    <row r="930" spans="1:42"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233"/>
        <v>13</v>
      </c>
      <c r="Q930" s="33" t="str">
        <f t="shared" si="234"/>
        <v/>
      </c>
      <c r="R930" s="33">
        <f t="shared" si="235"/>
        <v>9</v>
      </c>
      <c r="S930" s="33" t="str">
        <f t="shared" si="236"/>
        <v>116_9</v>
      </c>
      <c r="T930" s="35" t="str">
        <f t="shared" si="237"/>
        <v>116PM</v>
      </c>
      <c r="U930" s="35" t="str">
        <f t="shared" si="238"/>
        <v>116PMNS</v>
      </c>
      <c r="V930" s="301">
        <f t="shared" si="239"/>
        <v>1</v>
      </c>
      <c r="W930" s="293" t="str">
        <f t="shared" si="240"/>
        <v/>
      </c>
      <c r="X930" s="293" t="str">
        <f t="shared" si="241"/>
        <v/>
      </c>
      <c r="Y930" s="293" t="str">
        <f t="shared" si="242"/>
        <v/>
      </c>
      <c r="Z930" s="293" t="str">
        <f t="shared" si="243"/>
        <v/>
      </c>
      <c r="AA930" s="293">
        <f t="shared" si="230"/>
        <v>0</v>
      </c>
      <c r="AB930" s="293">
        <f t="shared" si="231"/>
        <v>0</v>
      </c>
      <c r="AC930" s="293">
        <f t="shared" si="232"/>
        <v>0</v>
      </c>
      <c r="AD930" s="293">
        <f t="shared" si="244"/>
        <v>0</v>
      </c>
      <c r="AE930" s="293">
        <f>IF(ISBLANK(T930),AE929,IF(COUNTIF(T$2:T930,T930)&gt;1,AE929,1+MAX(AE929,0)))</f>
        <v>24</v>
      </c>
      <c r="AI930" s="42" t="str">
        <f t="shared" si="245"/>
        <v/>
      </c>
      <c r="AJ930">
        <f>SUM(AG$2:AG930)</f>
        <v>6</v>
      </c>
      <c r="AK930">
        <f>COUNTA(AF$2:AF930)</f>
        <v>15</v>
      </c>
    </row>
    <row r="931" spans="1:42"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233"/>
        <v>13</v>
      </c>
      <c r="Q931" s="33" t="str">
        <f t="shared" si="234"/>
        <v/>
      </c>
      <c r="R931" s="33">
        <f t="shared" si="235"/>
        <v>9</v>
      </c>
      <c r="S931" s="33" t="str">
        <f t="shared" si="236"/>
        <v>116_9</v>
      </c>
      <c r="T931" s="35" t="str">
        <f t="shared" si="237"/>
        <v>116PM</v>
      </c>
      <c r="U931" s="35" t="str">
        <f t="shared" si="238"/>
        <v>116PMNS</v>
      </c>
      <c r="V931" s="301">
        <f t="shared" si="239"/>
        <v>2</v>
      </c>
      <c r="W931" s="293" t="str">
        <f t="shared" si="240"/>
        <v/>
      </c>
      <c r="X931" s="293" t="str">
        <f t="shared" si="241"/>
        <v/>
      </c>
      <c r="Y931" s="293" t="str">
        <f t="shared" si="242"/>
        <v/>
      </c>
      <c r="Z931" s="293" t="str">
        <f t="shared" si="243"/>
        <v/>
      </c>
      <c r="AA931" s="293">
        <f t="shared" si="230"/>
        <v>0</v>
      </c>
      <c r="AB931" s="293">
        <f t="shared" si="231"/>
        <v>0</v>
      </c>
      <c r="AC931" s="293">
        <f t="shared" si="232"/>
        <v>0</v>
      </c>
      <c r="AD931" s="293">
        <f t="shared" si="244"/>
        <v>0</v>
      </c>
      <c r="AE931" s="293">
        <f>IF(ISBLANK(T931),AE930,IF(COUNTIF(T$2:T931,T931)&gt;1,AE930,1+MAX(AE930,0)))</f>
        <v>24</v>
      </c>
      <c r="AI931" s="42" t="str">
        <f t="shared" si="245"/>
        <v/>
      </c>
      <c r="AJ931">
        <f>SUM(AG$2:AG931)</f>
        <v>6</v>
      </c>
      <c r="AK931">
        <f>COUNTA(AF$2:AF931)</f>
        <v>15</v>
      </c>
    </row>
    <row r="932" spans="1:42"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233"/>
        <v>13</v>
      </c>
      <c r="Q932" s="33" t="str">
        <f t="shared" si="234"/>
        <v/>
      </c>
      <c r="R932" s="33">
        <f t="shared" si="235"/>
        <v>9</v>
      </c>
      <c r="S932" s="33" t="str">
        <f t="shared" si="236"/>
        <v>116_9</v>
      </c>
      <c r="T932" s="35" t="str">
        <f t="shared" si="237"/>
        <v>116PM</v>
      </c>
      <c r="U932" s="35" t="str">
        <f t="shared" si="238"/>
        <v>116PMEW</v>
      </c>
      <c r="V932" s="301">
        <f t="shared" si="239"/>
        <v>3</v>
      </c>
      <c r="W932" s="293" t="str">
        <f t="shared" si="240"/>
        <v/>
      </c>
      <c r="X932" s="293" t="str">
        <f t="shared" si="241"/>
        <v/>
      </c>
      <c r="Y932" s="293" t="str">
        <f t="shared" si="242"/>
        <v/>
      </c>
      <c r="Z932" s="293" t="str">
        <f t="shared" si="243"/>
        <v/>
      </c>
      <c r="AA932" s="293">
        <f t="shared" si="230"/>
        <v>0</v>
      </c>
      <c r="AB932" s="293">
        <f t="shared" si="231"/>
        <v>0</v>
      </c>
      <c r="AC932" s="293">
        <f t="shared" si="232"/>
        <v>0</v>
      </c>
      <c r="AD932" s="293">
        <f t="shared" si="244"/>
        <v>0</v>
      </c>
      <c r="AE932" s="293">
        <f>IF(ISBLANK(T932),AE931,IF(COUNTIF(T$2:T932,T932)&gt;1,AE931,1+MAX(AE931,0)))</f>
        <v>24</v>
      </c>
      <c r="AI932" s="42" t="str">
        <f t="shared" si="245"/>
        <v/>
      </c>
      <c r="AJ932">
        <f>SUM(AG$2:AG932)</f>
        <v>6</v>
      </c>
      <c r="AK932">
        <f>COUNTA(AF$2:AF932)</f>
        <v>15</v>
      </c>
    </row>
    <row r="933" spans="1:42"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233"/>
        <v>13</v>
      </c>
      <c r="Q933" s="33" t="str">
        <f t="shared" si="234"/>
        <v/>
      </c>
      <c r="R933" s="33">
        <f t="shared" si="235"/>
        <v>9</v>
      </c>
      <c r="S933" s="33" t="str">
        <f t="shared" si="236"/>
        <v>116_9</v>
      </c>
      <c r="T933" s="35" t="str">
        <f t="shared" si="237"/>
        <v>116PM</v>
      </c>
      <c r="U933" s="35" t="str">
        <f t="shared" si="238"/>
        <v>116PMEW</v>
      </c>
      <c r="V933" s="301">
        <f t="shared" si="239"/>
        <v>4</v>
      </c>
      <c r="W933" s="293" t="str">
        <f t="shared" si="240"/>
        <v/>
      </c>
      <c r="X933" s="293" t="str">
        <f t="shared" si="241"/>
        <v/>
      </c>
      <c r="Y933" s="293" t="str">
        <f t="shared" si="242"/>
        <v/>
      </c>
      <c r="Z933" s="293" t="str">
        <f t="shared" si="243"/>
        <v/>
      </c>
      <c r="AA933" s="293">
        <f t="shared" si="230"/>
        <v>0</v>
      </c>
      <c r="AB933" s="293">
        <f t="shared" si="231"/>
        <v>0</v>
      </c>
      <c r="AC933" s="293">
        <f t="shared" si="232"/>
        <v>0</v>
      </c>
      <c r="AD933" s="293">
        <f t="shared" si="244"/>
        <v>0</v>
      </c>
      <c r="AE933" s="293">
        <f>IF(ISBLANK(T933),AE932,IF(COUNTIF(T$2:T933,T933)&gt;1,AE932,1+MAX(AE932,0)))</f>
        <v>24</v>
      </c>
      <c r="AI933" s="42" t="str">
        <f t="shared" si="245"/>
        <v/>
      </c>
      <c r="AJ933">
        <f>SUM(AG$2:AG933)</f>
        <v>6</v>
      </c>
      <c r="AK933">
        <f>COUNTA(AF$2:AF933)</f>
        <v>15</v>
      </c>
    </row>
    <row r="934" spans="1:42"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233"/>
        <v>13</v>
      </c>
      <c r="Q934" s="33" t="str">
        <f t="shared" si="234"/>
        <v/>
      </c>
      <c r="R934" s="33">
        <f t="shared" si="235"/>
        <v>10</v>
      </c>
      <c r="S934" s="33" t="str">
        <f t="shared" si="236"/>
        <v>116_10</v>
      </c>
      <c r="T934" s="35" t="str">
        <f t="shared" si="237"/>
        <v>116PM</v>
      </c>
      <c r="U934" s="35" t="str">
        <f t="shared" si="238"/>
        <v>116PMNS</v>
      </c>
      <c r="V934" s="301">
        <f t="shared" si="239"/>
        <v>5</v>
      </c>
      <c r="W934" s="293" t="str">
        <f t="shared" si="240"/>
        <v/>
      </c>
      <c r="X934" s="293" t="str">
        <f t="shared" si="241"/>
        <v/>
      </c>
      <c r="Y934" s="293" t="str">
        <f t="shared" si="242"/>
        <v/>
      </c>
      <c r="Z934" s="293" t="str">
        <f t="shared" si="243"/>
        <v/>
      </c>
      <c r="AA934" s="293">
        <f t="shared" si="230"/>
        <v>0</v>
      </c>
      <c r="AB934" s="293">
        <f t="shared" si="231"/>
        <v>0</v>
      </c>
      <c r="AC934" s="293">
        <f t="shared" si="232"/>
        <v>0</v>
      </c>
      <c r="AD934" s="293">
        <f t="shared" si="244"/>
        <v>0</v>
      </c>
      <c r="AE934" s="293">
        <f>IF(ISBLANK(T934),AE933,IF(COUNTIF(T$2:T934,T934)&gt;1,AE933,1+MAX(AE933,0)))</f>
        <v>24</v>
      </c>
      <c r="AI934" s="42" t="str">
        <f t="shared" si="245"/>
        <v/>
      </c>
      <c r="AJ934">
        <f>SUM(AG$2:AG934)</f>
        <v>6</v>
      </c>
      <c r="AK934">
        <f>COUNTA(AF$2:AF934)</f>
        <v>15</v>
      </c>
    </row>
    <row r="935" spans="1:42"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233"/>
        <v>13</v>
      </c>
      <c r="Q935" s="33" t="str">
        <f t="shared" si="234"/>
        <v/>
      </c>
      <c r="R935" s="33">
        <f t="shared" si="235"/>
        <v>10</v>
      </c>
      <c r="S935" s="33" t="str">
        <f t="shared" si="236"/>
        <v>116_10</v>
      </c>
      <c r="T935" s="35" t="str">
        <f t="shared" si="237"/>
        <v>116PM</v>
      </c>
      <c r="U935" s="35" t="str">
        <f t="shared" si="238"/>
        <v>116PMNS</v>
      </c>
      <c r="V935" s="301">
        <f t="shared" si="239"/>
        <v>6</v>
      </c>
      <c r="W935" s="293" t="str">
        <f t="shared" si="240"/>
        <v/>
      </c>
      <c r="X935" s="293" t="str">
        <f t="shared" si="241"/>
        <v/>
      </c>
      <c r="Y935" s="293" t="str">
        <f t="shared" si="242"/>
        <v/>
      </c>
      <c r="Z935" s="293" t="str">
        <f t="shared" si="243"/>
        <v/>
      </c>
      <c r="AA935" s="293">
        <f t="shared" si="230"/>
        <v>0</v>
      </c>
      <c r="AB935" s="293">
        <f t="shared" si="231"/>
        <v>0</v>
      </c>
      <c r="AC935" s="293">
        <f t="shared" si="232"/>
        <v>0</v>
      </c>
      <c r="AD935" s="293">
        <f t="shared" si="244"/>
        <v>0</v>
      </c>
      <c r="AE935" s="293">
        <f>IF(ISBLANK(T935),AE934,IF(COUNTIF(T$2:T935,T935)&gt;1,AE934,1+MAX(AE934,0)))</f>
        <v>24</v>
      </c>
      <c r="AI935" s="42" t="str">
        <f t="shared" si="245"/>
        <v/>
      </c>
      <c r="AJ935">
        <f>SUM(AG$2:AG935)</f>
        <v>6</v>
      </c>
      <c r="AK935">
        <f>COUNTA(AF$2:AF935)</f>
        <v>15</v>
      </c>
    </row>
    <row r="936" spans="1:42"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233"/>
        <v>13</v>
      </c>
      <c r="Q936" s="33" t="str">
        <f t="shared" si="234"/>
        <v/>
      </c>
      <c r="R936" s="33">
        <f t="shared" si="235"/>
        <v>10</v>
      </c>
      <c r="S936" s="33" t="str">
        <f t="shared" si="236"/>
        <v>116_10</v>
      </c>
      <c r="T936" s="35" t="str">
        <f t="shared" si="237"/>
        <v>116PM</v>
      </c>
      <c r="U936" s="35" t="str">
        <f t="shared" si="238"/>
        <v>116PMEW</v>
      </c>
      <c r="V936" s="301">
        <f t="shared" si="239"/>
        <v>7</v>
      </c>
      <c r="W936" s="293" t="str">
        <f t="shared" si="240"/>
        <v/>
      </c>
      <c r="X936" s="293" t="str">
        <f t="shared" si="241"/>
        <v/>
      </c>
      <c r="Y936" s="293" t="str">
        <f t="shared" si="242"/>
        <v/>
      </c>
      <c r="Z936" s="293" t="str">
        <f t="shared" si="243"/>
        <v/>
      </c>
      <c r="AA936" s="293">
        <f t="shared" si="230"/>
        <v>0</v>
      </c>
      <c r="AB936" s="293">
        <f t="shared" si="231"/>
        <v>0</v>
      </c>
      <c r="AC936" s="293">
        <f t="shared" si="232"/>
        <v>0</v>
      </c>
      <c r="AD936" s="293">
        <f t="shared" si="244"/>
        <v>0</v>
      </c>
      <c r="AE936" s="293">
        <f>IF(ISBLANK(T936),AE935,IF(COUNTIF(T$2:T936,T936)&gt;1,AE935,1+MAX(AE935,0)))</f>
        <v>24</v>
      </c>
      <c r="AI936" s="42" t="str">
        <f t="shared" si="245"/>
        <v/>
      </c>
      <c r="AJ936">
        <f>SUM(AG$2:AG936)</f>
        <v>6</v>
      </c>
      <c r="AK936">
        <f>COUNTA(AF$2:AF936)</f>
        <v>15</v>
      </c>
    </row>
    <row r="937" spans="1:42"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233"/>
        <v>13</v>
      </c>
      <c r="Q937" s="33" t="str">
        <f t="shared" si="234"/>
        <v/>
      </c>
      <c r="R937" s="33">
        <f t="shared" si="235"/>
        <v>10</v>
      </c>
      <c r="S937" s="33" t="str">
        <f t="shared" si="236"/>
        <v>116_10</v>
      </c>
      <c r="T937" s="35" t="str">
        <f t="shared" si="237"/>
        <v>116PM</v>
      </c>
      <c r="U937" s="35" t="str">
        <f t="shared" si="238"/>
        <v>116PMEW</v>
      </c>
      <c r="V937" s="301">
        <f t="shared" si="239"/>
        <v>8</v>
      </c>
      <c r="W937" s="293" t="str">
        <f t="shared" si="240"/>
        <v/>
      </c>
      <c r="X937" s="293" t="str">
        <f t="shared" si="241"/>
        <v/>
      </c>
      <c r="Y937" s="293" t="str">
        <f t="shared" si="242"/>
        <v/>
      </c>
      <c r="Z937" s="293" t="str">
        <f t="shared" si="243"/>
        <v/>
      </c>
      <c r="AA937" s="293">
        <f t="shared" si="230"/>
        <v>0</v>
      </c>
      <c r="AB937" s="293">
        <f t="shared" si="231"/>
        <v>0</v>
      </c>
      <c r="AC937" s="293">
        <f t="shared" si="232"/>
        <v>0</v>
      </c>
      <c r="AD937" s="293">
        <f t="shared" si="244"/>
        <v>0</v>
      </c>
      <c r="AE937" s="293">
        <f>IF(ISBLANK(T937),AE936,IF(COUNTIF(T$2:T937,T937)&gt;1,AE936,1+MAX(AE936,0)))</f>
        <v>24</v>
      </c>
      <c r="AI937" s="42" t="str">
        <f t="shared" si="245"/>
        <v/>
      </c>
      <c r="AJ937">
        <f>SUM(AG$2:AG937)</f>
        <v>6</v>
      </c>
      <c r="AK937">
        <f>COUNTA(AF$2:AF937)</f>
        <v>15</v>
      </c>
    </row>
    <row r="938" spans="1:42"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233"/>
        <v>13</v>
      </c>
      <c r="Q938" s="33" t="str">
        <f t="shared" si="234"/>
        <v/>
      </c>
      <c r="R938" s="33">
        <f t="shared" si="235"/>
        <v>11</v>
      </c>
      <c r="S938" s="33" t="str">
        <f t="shared" si="236"/>
        <v>116_11</v>
      </c>
      <c r="T938" s="35" t="str">
        <f t="shared" si="237"/>
        <v>116PM</v>
      </c>
      <c r="U938" s="35" t="str">
        <f t="shared" si="238"/>
        <v>116PMNS</v>
      </c>
      <c r="V938" s="301">
        <f t="shared" si="239"/>
        <v>9</v>
      </c>
      <c r="W938" s="293" t="str">
        <f t="shared" si="240"/>
        <v/>
      </c>
      <c r="X938" s="293" t="str">
        <f t="shared" si="241"/>
        <v/>
      </c>
      <c r="Y938" s="293" t="str">
        <f t="shared" si="242"/>
        <v/>
      </c>
      <c r="Z938" s="293" t="str">
        <f t="shared" si="243"/>
        <v/>
      </c>
      <c r="AA938" s="293">
        <f t="shared" si="230"/>
        <v>0</v>
      </c>
      <c r="AB938" s="293">
        <f t="shared" si="231"/>
        <v>0</v>
      </c>
      <c r="AC938" s="293">
        <f t="shared" si="232"/>
        <v>0</v>
      </c>
      <c r="AD938" s="293">
        <f t="shared" si="244"/>
        <v>0</v>
      </c>
      <c r="AE938" s="293">
        <f>IF(ISBLANK(T938),AE937,IF(COUNTIF(T$2:T938,T938)&gt;1,AE937,1+MAX(AE937,0)))</f>
        <v>24</v>
      </c>
      <c r="AI938" s="42" t="str">
        <f t="shared" si="245"/>
        <v/>
      </c>
      <c r="AJ938">
        <f>SUM(AG$2:AG938)</f>
        <v>6</v>
      </c>
      <c r="AK938">
        <f>COUNTA(AF$2:AF938)</f>
        <v>15</v>
      </c>
    </row>
    <row r="939" spans="1:42"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233"/>
        <v>13</v>
      </c>
      <c r="Q939" s="33" t="str">
        <f t="shared" si="234"/>
        <v/>
      </c>
      <c r="R939" s="33">
        <f t="shared" si="235"/>
        <v>11</v>
      </c>
      <c r="S939" s="33" t="str">
        <f t="shared" si="236"/>
        <v>116_11</v>
      </c>
      <c r="T939" s="35" t="str">
        <f t="shared" si="237"/>
        <v>116PM</v>
      </c>
      <c r="U939" s="35" t="str">
        <f t="shared" si="238"/>
        <v>116PMNS</v>
      </c>
      <c r="V939" s="301">
        <f t="shared" si="239"/>
        <v>10</v>
      </c>
      <c r="W939" s="293" t="str">
        <f t="shared" si="240"/>
        <v/>
      </c>
      <c r="X939" s="293" t="str">
        <f t="shared" si="241"/>
        <v/>
      </c>
      <c r="Y939" s="293" t="str">
        <f t="shared" si="242"/>
        <v/>
      </c>
      <c r="Z939" s="293" t="str">
        <f t="shared" si="243"/>
        <v/>
      </c>
      <c r="AA939" s="293">
        <f t="shared" si="230"/>
        <v>0</v>
      </c>
      <c r="AB939" s="293">
        <f t="shared" si="231"/>
        <v>0</v>
      </c>
      <c r="AC939" s="293">
        <f t="shared" si="232"/>
        <v>0</v>
      </c>
      <c r="AD939" s="293">
        <f t="shared" si="244"/>
        <v>0</v>
      </c>
      <c r="AE939" s="293">
        <f>IF(ISBLANK(T939),AE938,IF(COUNTIF(T$2:T939,T939)&gt;1,AE938,1+MAX(AE938,0)))</f>
        <v>24</v>
      </c>
      <c r="AI939" s="42" t="str">
        <f t="shared" si="245"/>
        <v/>
      </c>
      <c r="AJ939">
        <f>SUM(AG$2:AG939)</f>
        <v>6</v>
      </c>
      <c r="AK939">
        <f>COUNTA(AF$2:AF939)</f>
        <v>15</v>
      </c>
    </row>
    <row r="940" spans="1:42"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233"/>
        <v>13</v>
      </c>
      <c r="Q940" s="33" t="str">
        <f t="shared" si="234"/>
        <v/>
      </c>
      <c r="R940" s="33">
        <f t="shared" si="235"/>
        <v>11</v>
      </c>
      <c r="S940" s="33" t="str">
        <f t="shared" si="236"/>
        <v>116_11</v>
      </c>
      <c r="T940" s="35" t="str">
        <f t="shared" si="237"/>
        <v>116PM</v>
      </c>
      <c r="U940" s="35" t="str">
        <f t="shared" si="238"/>
        <v>116PMEW</v>
      </c>
      <c r="V940" s="301">
        <f t="shared" si="239"/>
        <v>11</v>
      </c>
      <c r="W940" s="293" t="str">
        <f t="shared" si="240"/>
        <v/>
      </c>
      <c r="X940" s="293" t="str">
        <f t="shared" si="241"/>
        <v/>
      </c>
      <c r="Y940" s="293" t="str">
        <f t="shared" si="242"/>
        <v/>
      </c>
      <c r="Z940" s="293" t="str">
        <f t="shared" si="243"/>
        <v/>
      </c>
      <c r="AA940" s="293">
        <f t="shared" si="230"/>
        <v>0</v>
      </c>
      <c r="AB940" s="293">
        <f t="shared" si="231"/>
        <v>0</v>
      </c>
      <c r="AC940" s="293">
        <f t="shared" si="232"/>
        <v>0</v>
      </c>
      <c r="AD940" s="293">
        <f t="shared" si="244"/>
        <v>0</v>
      </c>
      <c r="AE940" s="293">
        <f>IF(ISBLANK(T940),AE939,IF(COUNTIF(T$2:T940,T940)&gt;1,AE939,1+MAX(AE939,0)))</f>
        <v>24</v>
      </c>
      <c r="AI940" s="42" t="str">
        <f t="shared" si="245"/>
        <v/>
      </c>
      <c r="AJ940">
        <f>SUM(AG$2:AG940)</f>
        <v>6</v>
      </c>
      <c r="AK940">
        <f>COUNTA(AF$2:AF940)</f>
        <v>15</v>
      </c>
    </row>
    <row r="941" spans="1:42"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233"/>
        <v>13</v>
      </c>
      <c r="Q941" s="33" t="str">
        <f t="shared" si="234"/>
        <v/>
      </c>
      <c r="R941" s="33">
        <f t="shared" si="235"/>
        <v>11</v>
      </c>
      <c r="S941" s="33" t="str">
        <f t="shared" si="236"/>
        <v>116_11</v>
      </c>
      <c r="T941" s="35" t="str">
        <f t="shared" si="237"/>
        <v>116PM</v>
      </c>
      <c r="U941" s="35" t="str">
        <f t="shared" si="238"/>
        <v>116PMEW</v>
      </c>
      <c r="V941" s="301">
        <f t="shared" si="239"/>
        <v>12</v>
      </c>
      <c r="W941" s="293" t="str">
        <f t="shared" si="240"/>
        <v/>
      </c>
      <c r="X941" s="293" t="str">
        <f t="shared" si="241"/>
        <v/>
      </c>
      <c r="Y941" s="293" t="str">
        <f t="shared" si="242"/>
        <v/>
      </c>
      <c r="Z941" s="293" t="str">
        <f t="shared" si="243"/>
        <v/>
      </c>
      <c r="AA941" s="293">
        <f t="shared" si="230"/>
        <v>0</v>
      </c>
      <c r="AB941" s="293">
        <f t="shared" si="231"/>
        <v>0</v>
      </c>
      <c r="AC941" s="293">
        <f t="shared" si="232"/>
        <v>0</v>
      </c>
      <c r="AD941" s="293">
        <f t="shared" si="244"/>
        <v>0</v>
      </c>
      <c r="AE941" s="293">
        <f>IF(ISBLANK(T941),AE940,IF(COUNTIF(T$2:T941,T941)&gt;1,AE940,1+MAX(AE940,0)))</f>
        <v>24</v>
      </c>
      <c r="AI941" s="42" t="str">
        <f t="shared" si="245"/>
        <v/>
      </c>
      <c r="AJ941">
        <f>SUM(AG$2:AG941)</f>
        <v>6</v>
      </c>
      <c r="AK941">
        <f>COUNTA(AF$2:AF941)</f>
        <v>15</v>
      </c>
    </row>
    <row r="942" spans="1:42"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233"/>
        <v>13</v>
      </c>
      <c r="Q942" s="33" t="str">
        <f t="shared" si="234"/>
        <v/>
      </c>
      <c r="R942" s="33">
        <f t="shared" si="235"/>
        <v>12</v>
      </c>
      <c r="S942" s="33" t="str">
        <f t="shared" si="236"/>
        <v>116_12</v>
      </c>
      <c r="T942" s="35" t="str">
        <f t="shared" si="237"/>
        <v>116PM</v>
      </c>
      <c r="U942" s="35" t="str">
        <f t="shared" si="238"/>
        <v>116PMNS</v>
      </c>
      <c r="V942" s="301">
        <f t="shared" si="239"/>
        <v>13</v>
      </c>
      <c r="W942" s="293" t="str">
        <f t="shared" si="240"/>
        <v/>
      </c>
      <c r="X942" s="293" t="str">
        <f t="shared" si="241"/>
        <v/>
      </c>
      <c r="Y942" s="293" t="str">
        <f t="shared" si="242"/>
        <v/>
      </c>
      <c r="Z942" s="293" t="str">
        <f t="shared" si="243"/>
        <v/>
      </c>
      <c r="AA942" s="293">
        <f t="shared" si="230"/>
        <v>0</v>
      </c>
      <c r="AB942" s="293">
        <f t="shared" si="231"/>
        <v>0</v>
      </c>
      <c r="AC942" s="293">
        <f t="shared" si="232"/>
        <v>0</v>
      </c>
      <c r="AD942" s="293">
        <f t="shared" si="244"/>
        <v>0</v>
      </c>
      <c r="AE942" s="293">
        <f>IF(ISBLANK(T942),AE941,IF(COUNTIF(T$2:T942,T942)&gt;1,AE941,1+MAX(AE941,0)))</f>
        <v>24</v>
      </c>
      <c r="AI942" s="42" t="str">
        <f t="shared" si="245"/>
        <v/>
      </c>
      <c r="AJ942">
        <f>SUM(AG$2:AG942)</f>
        <v>6</v>
      </c>
      <c r="AK942">
        <f>COUNTA(AF$2:AF942)</f>
        <v>15</v>
      </c>
    </row>
    <row r="943" spans="1:42"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233"/>
        <v>13</v>
      </c>
      <c r="Q943" s="33" t="str">
        <f t="shared" si="234"/>
        <v/>
      </c>
      <c r="R943" s="33">
        <f t="shared" si="235"/>
        <v>12</v>
      </c>
      <c r="S943" s="33" t="str">
        <f t="shared" si="236"/>
        <v>116_12</v>
      </c>
      <c r="T943" s="35" t="str">
        <f t="shared" si="237"/>
        <v>116PM</v>
      </c>
      <c r="U943" s="35" t="str">
        <f t="shared" si="238"/>
        <v>116PMNS</v>
      </c>
      <c r="V943" s="301">
        <f t="shared" si="239"/>
        <v>14</v>
      </c>
      <c r="W943" s="293" t="str">
        <f t="shared" si="240"/>
        <v/>
      </c>
      <c r="X943" s="293" t="str">
        <f t="shared" si="241"/>
        <v/>
      </c>
      <c r="Y943" s="293" t="str">
        <f t="shared" si="242"/>
        <v/>
      </c>
      <c r="Z943" s="293" t="str">
        <f t="shared" si="243"/>
        <v/>
      </c>
      <c r="AA943" s="293">
        <f t="shared" si="230"/>
        <v>0</v>
      </c>
      <c r="AB943" s="293">
        <f t="shared" si="231"/>
        <v>0</v>
      </c>
      <c r="AC943" s="293">
        <f t="shared" si="232"/>
        <v>0</v>
      </c>
      <c r="AD943" s="293">
        <f t="shared" si="244"/>
        <v>0</v>
      </c>
      <c r="AE943" s="293">
        <f>IF(ISBLANK(T943),AE942,IF(COUNTIF(T$2:T943,T943)&gt;1,AE942,1+MAX(AE942,0)))</f>
        <v>24</v>
      </c>
      <c r="AI943" s="42" t="str">
        <f t="shared" si="245"/>
        <v/>
      </c>
      <c r="AJ943">
        <f>SUM(AG$2:AG943)</f>
        <v>6</v>
      </c>
      <c r="AK943">
        <f>COUNTA(AF$2:AF943)</f>
        <v>15</v>
      </c>
    </row>
    <row r="944" spans="1:42"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233"/>
        <v>13</v>
      </c>
      <c r="Q944" s="33" t="str">
        <f t="shared" si="234"/>
        <v/>
      </c>
      <c r="R944" s="33">
        <f t="shared" si="235"/>
        <v>12</v>
      </c>
      <c r="S944" s="33" t="str">
        <f t="shared" si="236"/>
        <v>116_12</v>
      </c>
      <c r="T944" s="35" t="str">
        <f t="shared" si="237"/>
        <v>116PM</v>
      </c>
      <c r="U944" s="35" t="str">
        <f t="shared" si="238"/>
        <v>116PMEW</v>
      </c>
      <c r="V944" s="301">
        <f t="shared" si="239"/>
        <v>15</v>
      </c>
      <c r="W944" s="293" t="str">
        <f t="shared" si="240"/>
        <v/>
      </c>
      <c r="X944" s="293" t="str">
        <f t="shared" si="241"/>
        <v/>
      </c>
      <c r="Y944" s="293" t="str">
        <f t="shared" si="242"/>
        <v/>
      </c>
      <c r="Z944" s="293" t="str">
        <f t="shared" si="243"/>
        <v/>
      </c>
      <c r="AA944" s="293">
        <f t="shared" si="230"/>
        <v>0</v>
      </c>
      <c r="AB944" s="293">
        <f t="shared" si="231"/>
        <v>0</v>
      </c>
      <c r="AC944" s="293">
        <f t="shared" si="232"/>
        <v>0</v>
      </c>
      <c r="AD944" s="293">
        <f t="shared" si="244"/>
        <v>0</v>
      </c>
      <c r="AE944" s="293">
        <f>IF(ISBLANK(T944),AE943,IF(COUNTIF(T$2:T944,T944)&gt;1,AE943,1+MAX(AE943,0)))</f>
        <v>24</v>
      </c>
      <c r="AI944" s="42" t="str">
        <f t="shared" si="245"/>
        <v/>
      </c>
      <c r="AJ944">
        <f>SUM(AG$2:AG944)</f>
        <v>6</v>
      </c>
      <c r="AK944">
        <f>COUNTA(AF$2:AF944)</f>
        <v>15</v>
      </c>
    </row>
    <row r="945" spans="1:37"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233"/>
        <v>13</v>
      </c>
      <c r="Q945" s="33" t="str">
        <f t="shared" si="234"/>
        <v/>
      </c>
      <c r="R945" s="33">
        <f t="shared" si="235"/>
        <v>12</v>
      </c>
      <c r="S945" s="33" t="str">
        <f t="shared" si="236"/>
        <v>116_12</v>
      </c>
      <c r="T945" s="35" t="str">
        <f t="shared" si="237"/>
        <v>116PM</v>
      </c>
      <c r="U945" s="35" t="str">
        <f t="shared" si="238"/>
        <v>116PMEW</v>
      </c>
      <c r="V945" s="301">
        <f t="shared" si="239"/>
        <v>16</v>
      </c>
      <c r="W945" s="293" t="str">
        <f t="shared" si="240"/>
        <v/>
      </c>
      <c r="X945" s="293" t="str">
        <f t="shared" si="241"/>
        <v/>
      </c>
      <c r="Y945" s="293" t="str">
        <f t="shared" si="242"/>
        <v/>
      </c>
      <c r="Z945" s="293" t="str">
        <f t="shared" si="243"/>
        <v/>
      </c>
      <c r="AA945" s="293">
        <f t="shared" si="230"/>
        <v>0</v>
      </c>
      <c r="AB945" s="293">
        <f t="shared" si="231"/>
        <v>0</v>
      </c>
      <c r="AC945" s="293">
        <f t="shared" si="232"/>
        <v>0</v>
      </c>
      <c r="AD945" s="293">
        <f t="shared" si="244"/>
        <v>0</v>
      </c>
      <c r="AE945" s="293">
        <f>IF(ISBLANK(T945),AE944,IF(COUNTIF(T$2:T945,T945)&gt;1,AE944,1+MAX(AE944,0)))</f>
        <v>24</v>
      </c>
      <c r="AI945" s="42" t="str">
        <f t="shared" si="245"/>
        <v/>
      </c>
      <c r="AJ945">
        <f>SUM(AG$2:AG945)</f>
        <v>6</v>
      </c>
      <c r="AK945">
        <f>COUNTA(AF$2:AF945)</f>
        <v>15</v>
      </c>
    </row>
    <row r="946" spans="1:37" x14ac:dyDescent="0.25">
      <c r="A946">
        <v>116</v>
      </c>
      <c r="B946" t="s">
        <v>66</v>
      </c>
      <c r="C946" s="246" t="s">
        <v>740</v>
      </c>
      <c r="D946"/>
      <c r="E946">
        <v>2</v>
      </c>
      <c r="F946">
        <v>1</v>
      </c>
      <c r="G946">
        <v>1</v>
      </c>
      <c r="H946">
        <v>4</v>
      </c>
      <c r="I946">
        <v>3</v>
      </c>
      <c r="J946">
        <v>1</v>
      </c>
      <c r="K946">
        <v>0</v>
      </c>
      <c r="L946">
        <v>3</v>
      </c>
      <c r="M946" t="s">
        <v>742</v>
      </c>
      <c r="N946" s="42"/>
      <c r="O946" s="101">
        <f>IF(ISBLANK(C946),O945,IF(COUNTIF(C$2:C946,C946)&gt;1,O945,1+MAX(O945,0)))</f>
        <v>30</v>
      </c>
      <c r="P946" s="45">
        <f t="shared" si="233"/>
        <v>13</v>
      </c>
      <c r="Q946" s="33" t="str">
        <f t="shared" si="234"/>
        <v/>
      </c>
      <c r="R946" s="33">
        <f t="shared" si="235"/>
        <v>13</v>
      </c>
      <c r="S946" s="33" t="str">
        <f t="shared" si="236"/>
        <v>116_13</v>
      </c>
      <c r="T946" s="35" t="str">
        <f t="shared" si="237"/>
        <v>116PM</v>
      </c>
      <c r="U946" s="35" t="str">
        <f t="shared" si="238"/>
        <v>116PMNS</v>
      </c>
      <c r="V946" s="301">
        <f t="shared" si="239"/>
        <v>17</v>
      </c>
      <c r="W946" s="293" t="str">
        <f t="shared" si="240"/>
        <v/>
      </c>
      <c r="X946" s="293" t="str">
        <f t="shared" si="241"/>
        <v/>
      </c>
      <c r="Y946" s="293" t="str">
        <f t="shared" si="242"/>
        <v/>
      </c>
      <c r="Z946" s="293" t="str">
        <f t="shared" si="243"/>
        <v/>
      </c>
      <c r="AA946" s="293">
        <f t="shared" si="230"/>
        <v>0</v>
      </c>
      <c r="AB946" s="293">
        <f t="shared" si="231"/>
        <v>0</v>
      </c>
      <c r="AC946" s="293">
        <f t="shared" si="232"/>
        <v>0</v>
      </c>
      <c r="AD946" s="293">
        <f t="shared" si="244"/>
        <v>0</v>
      </c>
      <c r="AE946" s="293">
        <f>IF(ISBLANK(T946),AE945,IF(COUNTIF(T$2:T946,T946)&gt;1,AE945,1+MAX(AE945,0)))</f>
        <v>24</v>
      </c>
      <c r="AI946" s="42" t="str">
        <f t="shared" si="245"/>
        <v/>
      </c>
      <c r="AJ946">
        <f>SUM(AG$2:AG946)</f>
        <v>6</v>
      </c>
      <c r="AK946">
        <f>COUNTA(AF$2:AF946)</f>
        <v>15</v>
      </c>
    </row>
    <row r="947" spans="1:37" x14ac:dyDescent="0.25">
      <c r="A947">
        <v>116</v>
      </c>
      <c r="B947" t="s">
        <v>66</v>
      </c>
      <c r="C947" s="246" t="s">
        <v>740</v>
      </c>
      <c r="D947"/>
      <c r="E947">
        <v>2</v>
      </c>
      <c r="F947">
        <v>1</v>
      </c>
      <c r="G947">
        <v>2</v>
      </c>
      <c r="H947">
        <v>1</v>
      </c>
      <c r="I947">
        <v>0</v>
      </c>
      <c r="J947">
        <v>0</v>
      </c>
      <c r="K947">
        <v>1</v>
      </c>
      <c r="L947">
        <v>1</v>
      </c>
      <c r="M947" t="s">
        <v>742</v>
      </c>
      <c r="N947" s="42"/>
      <c r="O947" s="101">
        <f>IF(ISBLANK(C947),O946,IF(COUNTIF(C$2:C947,C947)&gt;1,O946,1+MAX(O946,0)))</f>
        <v>30</v>
      </c>
      <c r="P947" s="45">
        <f t="shared" si="233"/>
        <v>13</v>
      </c>
      <c r="Q947" s="33" t="str">
        <f t="shared" si="234"/>
        <v/>
      </c>
      <c r="R947" s="33">
        <f t="shared" si="235"/>
        <v>13</v>
      </c>
      <c r="S947" s="33" t="str">
        <f t="shared" si="236"/>
        <v>116_13</v>
      </c>
      <c r="T947" s="35" t="str">
        <f t="shared" si="237"/>
        <v>116PM</v>
      </c>
      <c r="U947" s="35" t="str">
        <f t="shared" si="238"/>
        <v>116PMNS</v>
      </c>
      <c r="V947" s="301">
        <f t="shared" si="239"/>
        <v>18</v>
      </c>
      <c r="W947" s="293" t="str">
        <f t="shared" si="240"/>
        <v/>
      </c>
      <c r="X947" s="293" t="str">
        <f t="shared" si="241"/>
        <v/>
      </c>
      <c r="Y947" s="293" t="str">
        <f t="shared" si="242"/>
        <v/>
      </c>
      <c r="Z947" s="293" t="str">
        <f t="shared" si="243"/>
        <v/>
      </c>
      <c r="AA947" s="293">
        <f t="shared" si="230"/>
        <v>0</v>
      </c>
      <c r="AB947" s="293">
        <f t="shared" si="231"/>
        <v>0</v>
      </c>
      <c r="AC947" s="293">
        <f t="shared" si="232"/>
        <v>0</v>
      </c>
      <c r="AD947" s="293">
        <f t="shared" si="244"/>
        <v>0</v>
      </c>
      <c r="AE947" s="293">
        <f>IF(ISBLANK(T947),AE946,IF(COUNTIF(T$2:T947,T947)&gt;1,AE946,1+MAX(AE946,0)))</f>
        <v>24</v>
      </c>
      <c r="AI947" s="42" t="str">
        <f t="shared" si="245"/>
        <v/>
      </c>
      <c r="AJ947">
        <f>SUM(AG$2:AG947)</f>
        <v>6</v>
      </c>
      <c r="AK947">
        <f>COUNTA(AF$2:AF947)</f>
        <v>15</v>
      </c>
    </row>
    <row r="948" spans="1:37" x14ac:dyDescent="0.25">
      <c r="A948">
        <v>116</v>
      </c>
      <c r="B948" t="s">
        <v>66</v>
      </c>
      <c r="C948" s="246" t="s">
        <v>740</v>
      </c>
      <c r="D948"/>
      <c r="E948">
        <v>2</v>
      </c>
      <c r="F948">
        <v>1</v>
      </c>
      <c r="G948">
        <v>3</v>
      </c>
      <c r="H948">
        <v>7</v>
      </c>
      <c r="I948">
        <v>3</v>
      </c>
      <c r="J948">
        <v>0</v>
      </c>
      <c r="K948">
        <v>2</v>
      </c>
      <c r="L948">
        <v>4</v>
      </c>
      <c r="M948" t="s">
        <v>742</v>
      </c>
      <c r="N948" s="42"/>
      <c r="O948" s="101">
        <f>IF(ISBLANK(C948),O947,IF(COUNTIF(C$2:C948,C948)&gt;1,O947,1+MAX(O947,0)))</f>
        <v>30</v>
      </c>
      <c r="P948" s="45">
        <f t="shared" si="233"/>
        <v>13</v>
      </c>
      <c r="Q948" s="33" t="str">
        <f t="shared" si="234"/>
        <v/>
      </c>
      <c r="R948" s="33">
        <f t="shared" si="235"/>
        <v>13</v>
      </c>
      <c r="S948" s="33" t="str">
        <f t="shared" si="236"/>
        <v>116_13</v>
      </c>
      <c r="T948" s="35" t="str">
        <f t="shared" si="237"/>
        <v>116PM</v>
      </c>
      <c r="U948" s="35" t="str">
        <f t="shared" si="238"/>
        <v>116PMEW</v>
      </c>
      <c r="V948" s="301">
        <f t="shared" si="239"/>
        <v>19</v>
      </c>
      <c r="W948" s="293" t="str">
        <f t="shared" si="240"/>
        <v/>
      </c>
      <c r="X948" s="293" t="str">
        <f t="shared" si="241"/>
        <v/>
      </c>
      <c r="Y948" s="293" t="str">
        <f t="shared" si="242"/>
        <v/>
      </c>
      <c r="Z948" s="293" t="str">
        <f t="shared" si="243"/>
        <v/>
      </c>
      <c r="AA948" s="293">
        <f t="shared" si="230"/>
        <v>0</v>
      </c>
      <c r="AB948" s="293">
        <f t="shared" si="231"/>
        <v>0</v>
      </c>
      <c r="AC948" s="293">
        <f t="shared" si="232"/>
        <v>0</v>
      </c>
      <c r="AD948" s="293">
        <f t="shared" si="244"/>
        <v>0</v>
      </c>
      <c r="AE948" s="293">
        <f>IF(ISBLANK(T948),AE947,IF(COUNTIF(T$2:T948,T948)&gt;1,AE947,1+MAX(AE947,0)))</f>
        <v>24</v>
      </c>
      <c r="AI948" s="42" t="str">
        <f t="shared" si="245"/>
        <v/>
      </c>
      <c r="AJ948">
        <f>SUM(AG$2:AG948)</f>
        <v>6</v>
      </c>
      <c r="AK948">
        <f>COUNTA(AF$2:AF948)</f>
        <v>15</v>
      </c>
    </row>
    <row r="949" spans="1:37" x14ac:dyDescent="0.25">
      <c r="A949">
        <v>116</v>
      </c>
      <c r="B949" t="s">
        <v>66</v>
      </c>
      <c r="C949" s="246" t="s">
        <v>740</v>
      </c>
      <c r="D949"/>
      <c r="E949">
        <v>2</v>
      </c>
      <c r="F949">
        <v>1</v>
      </c>
      <c r="G949">
        <v>4</v>
      </c>
      <c r="H949">
        <v>4</v>
      </c>
      <c r="I949">
        <v>0</v>
      </c>
      <c r="J949">
        <v>0</v>
      </c>
      <c r="K949">
        <v>2</v>
      </c>
      <c r="L949">
        <v>4</v>
      </c>
      <c r="M949" t="s">
        <v>742</v>
      </c>
      <c r="N949" s="42"/>
      <c r="O949" s="101">
        <f>IF(ISBLANK(C949),O948,IF(COUNTIF(C$2:C949,C949)&gt;1,O948,1+MAX(O948,0)))</f>
        <v>30</v>
      </c>
      <c r="P949" s="45">
        <f t="shared" si="233"/>
        <v>13</v>
      </c>
      <c r="Q949" s="33" t="str">
        <f t="shared" si="234"/>
        <v/>
      </c>
      <c r="R949" s="33">
        <f t="shared" si="235"/>
        <v>13</v>
      </c>
      <c r="S949" s="33" t="str">
        <f t="shared" si="236"/>
        <v>116_13</v>
      </c>
      <c r="T949" s="35" t="str">
        <f t="shared" si="237"/>
        <v>116PM</v>
      </c>
      <c r="U949" s="35" t="str">
        <f t="shared" si="238"/>
        <v>116PMEW</v>
      </c>
      <c r="V949" s="301">
        <f t="shared" si="239"/>
        <v>20</v>
      </c>
      <c r="W949" s="293" t="str">
        <f t="shared" si="240"/>
        <v/>
      </c>
      <c r="X949" s="293" t="str">
        <f t="shared" si="241"/>
        <v/>
      </c>
      <c r="Y949" s="293" t="str">
        <f t="shared" si="242"/>
        <v/>
      </c>
      <c r="Z949" s="293" t="str">
        <f t="shared" si="243"/>
        <v/>
      </c>
      <c r="AA949" s="293">
        <f t="shared" si="230"/>
        <v>0</v>
      </c>
      <c r="AB949" s="293">
        <f t="shared" si="231"/>
        <v>0</v>
      </c>
      <c r="AC949" s="293">
        <f t="shared" si="232"/>
        <v>0</v>
      </c>
      <c r="AD949" s="293">
        <f t="shared" si="244"/>
        <v>0</v>
      </c>
      <c r="AE949" s="293">
        <f>IF(ISBLANK(T949),AE948,IF(COUNTIF(T$2:T949,T949)&gt;1,AE948,1+MAX(AE948,0)))</f>
        <v>24</v>
      </c>
      <c r="AI949" s="42" t="str">
        <f t="shared" si="245"/>
        <v/>
      </c>
      <c r="AJ949">
        <f>SUM(AG$2:AG949)</f>
        <v>6</v>
      </c>
      <c r="AK949">
        <f>COUNTA(AF$2:AF949)</f>
        <v>15</v>
      </c>
    </row>
    <row r="950" spans="1:37" x14ac:dyDescent="0.25">
      <c r="A950">
        <v>116</v>
      </c>
      <c r="B950" t="s">
        <v>66</v>
      </c>
      <c r="C950" s="246" t="s">
        <v>740</v>
      </c>
      <c r="D950"/>
      <c r="E950">
        <v>2</v>
      </c>
      <c r="F950">
        <v>2</v>
      </c>
      <c r="G950">
        <v>1</v>
      </c>
      <c r="H950">
        <v>3</v>
      </c>
      <c r="I950">
        <v>0</v>
      </c>
      <c r="J950">
        <v>0</v>
      </c>
      <c r="K950">
        <v>1</v>
      </c>
      <c r="L950">
        <v>3</v>
      </c>
      <c r="M950" t="s">
        <v>742</v>
      </c>
      <c r="N950" s="42"/>
      <c r="O950" s="101">
        <f>IF(ISBLANK(C950),O949,IF(COUNTIF(C$2:C950,C950)&gt;1,O949,1+MAX(O949,0)))</f>
        <v>30</v>
      </c>
      <c r="P950" s="45">
        <f t="shared" si="233"/>
        <v>13</v>
      </c>
      <c r="Q950" s="33" t="str">
        <f t="shared" si="234"/>
        <v/>
      </c>
      <c r="R950" s="33">
        <f t="shared" si="235"/>
        <v>14</v>
      </c>
      <c r="S950" s="33" t="str">
        <f t="shared" si="236"/>
        <v>116_14</v>
      </c>
      <c r="T950" s="35" t="str">
        <f t="shared" si="237"/>
        <v>116PM</v>
      </c>
      <c r="U950" s="35" t="str">
        <f t="shared" si="238"/>
        <v>116PMNS</v>
      </c>
      <c r="V950" s="301">
        <f t="shared" si="239"/>
        <v>21</v>
      </c>
      <c r="W950" s="293" t="str">
        <f t="shared" si="240"/>
        <v/>
      </c>
      <c r="X950" s="293" t="str">
        <f t="shared" si="241"/>
        <v/>
      </c>
      <c r="Y950" s="293" t="str">
        <f t="shared" si="242"/>
        <v/>
      </c>
      <c r="Z950" s="293" t="str">
        <f t="shared" si="243"/>
        <v/>
      </c>
      <c r="AA950" s="293">
        <f t="shared" si="230"/>
        <v>0</v>
      </c>
      <c r="AB950" s="293">
        <f t="shared" si="231"/>
        <v>0</v>
      </c>
      <c r="AC950" s="293">
        <f t="shared" si="232"/>
        <v>0</v>
      </c>
      <c r="AD950" s="293">
        <f t="shared" si="244"/>
        <v>0</v>
      </c>
      <c r="AE950" s="293">
        <f>IF(ISBLANK(T950),AE949,IF(COUNTIF(T$2:T950,T950)&gt;1,AE949,1+MAX(AE949,0)))</f>
        <v>24</v>
      </c>
      <c r="AI950" s="42" t="str">
        <f t="shared" si="245"/>
        <v/>
      </c>
      <c r="AJ950">
        <f>SUM(AG$2:AG950)</f>
        <v>6</v>
      </c>
      <c r="AK950">
        <f>COUNTA(AF$2:AF950)</f>
        <v>15</v>
      </c>
    </row>
    <row r="951" spans="1:37" x14ac:dyDescent="0.25">
      <c r="A951">
        <v>116</v>
      </c>
      <c r="B951" t="s">
        <v>66</v>
      </c>
      <c r="C951" s="246" t="s">
        <v>740</v>
      </c>
      <c r="D951"/>
      <c r="E951">
        <v>2</v>
      </c>
      <c r="F951">
        <v>2</v>
      </c>
      <c r="G951">
        <v>2</v>
      </c>
      <c r="H951">
        <v>0</v>
      </c>
      <c r="I951">
        <v>0</v>
      </c>
      <c r="J951">
        <v>0</v>
      </c>
      <c r="K951">
        <v>0</v>
      </c>
      <c r="L951">
        <v>0</v>
      </c>
      <c r="M951" t="s">
        <v>742</v>
      </c>
      <c r="N951" s="42"/>
      <c r="O951" s="101">
        <f>IF(ISBLANK(C951),O950,IF(COUNTIF(C$2:C951,C951)&gt;1,O950,1+MAX(O950,0)))</f>
        <v>30</v>
      </c>
      <c r="P951" s="45">
        <f t="shared" si="233"/>
        <v>13</v>
      </c>
      <c r="Q951" s="33" t="str">
        <f t="shared" si="234"/>
        <v/>
      </c>
      <c r="R951" s="33">
        <f t="shared" si="235"/>
        <v>14</v>
      </c>
      <c r="S951" s="33" t="str">
        <f t="shared" si="236"/>
        <v>116_14</v>
      </c>
      <c r="T951" s="35" t="str">
        <f t="shared" si="237"/>
        <v>116PM</v>
      </c>
      <c r="U951" s="35" t="str">
        <f t="shared" si="238"/>
        <v>116PMNS</v>
      </c>
      <c r="V951" s="301">
        <f t="shared" si="239"/>
        <v>22</v>
      </c>
      <c r="W951" s="293" t="str">
        <f t="shared" si="240"/>
        <v/>
      </c>
      <c r="X951" s="293" t="str">
        <f t="shared" si="241"/>
        <v/>
      </c>
      <c r="Y951" s="293" t="str">
        <f t="shared" si="242"/>
        <v/>
      </c>
      <c r="Z951" s="293" t="str">
        <f t="shared" si="243"/>
        <v/>
      </c>
      <c r="AA951" s="293">
        <f t="shared" si="230"/>
        <v>0</v>
      </c>
      <c r="AB951" s="293">
        <f t="shared" si="231"/>
        <v>0</v>
      </c>
      <c r="AC951" s="293">
        <f t="shared" si="232"/>
        <v>0</v>
      </c>
      <c r="AD951" s="293">
        <f t="shared" si="244"/>
        <v>0</v>
      </c>
      <c r="AE951" s="293">
        <f>IF(ISBLANK(T951),AE950,IF(COUNTIF(T$2:T951,T951)&gt;1,AE950,1+MAX(AE950,0)))</f>
        <v>24</v>
      </c>
      <c r="AI951" s="42" t="str">
        <f t="shared" si="245"/>
        <v/>
      </c>
      <c r="AJ951">
        <f>SUM(AG$2:AG951)</f>
        <v>6</v>
      </c>
      <c r="AK951">
        <f>COUNTA(AF$2:AF951)</f>
        <v>15</v>
      </c>
    </row>
    <row r="952" spans="1:37" x14ac:dyDescent="0.25">
      <c r="A952">
        <v>116</v>
      </c>
      <c r="B952" t="s">
        <v>66</v>
      </c>
      <c r="C952" s="246" t="s">
        <v>740</v>
      </c>
      <c r="D952"/>
      <c r="E952">
        <v>2</v>
      </c>
      <c r="F952">
        <v>2</v>
      </c>
      <c r="G952">
        <v>3</v>
      </c>
      <c r="H952">
        <v>11</v>
      </c>
      <c r="I952">
        <v>4</v>
      </c>
      <c r="J952">
        <v>0</v>
      </c>
      <c r="K952">
        <v>1</v>
      </c>
      <c r="L952">
        <v>4</v>
      </c>
      <c r="M952" t="s">
        <v>742</v>
      </c>
      <c r="N952" s="42"/>
      <c r="O952" s="101">
        <f>IF(ISBLANK(C952),O951,IF(COUNTIF(C$2:C952,C952)&gt;1,O951,1+MAX(O951,0)))</f>
        <v>30</v>
      </c>
      <c r="P952" s="45">
        <f t="shared" si="233"/>
        <v>13</v>
      </c>
      <c r="Q952" s="33" t="str">
        <f t="shared" si="234"/>
        <v/>
      </c>
      <c r="R952" s="33">
        <f t="shared" si="235"/>
        <v>14</v>
      </c>
      <c r="S952" s="33" t="str">
        <f t="shared" si="236"/>
        <v>116_14</v>
      </c>
      <c r="T952" s="35" t="str">
        <f t="shared" si="237"/>
        <v>116PM</v>
      </c>
      <c r="U952" s="35" t="str">
        <f t="shared" si="238"/>
        <v>116PMEW</v>
      </c>
      <c r="V952" s="301">
        <f t="shared" si="239"/>
        <v>23</v>
      </c>
      <c r="W952" s="293" t="str">
        <f t="shared" si="240"/>
        <v/>
      </c>
      <c r="X952" s="293" t="str">
        <f t="shared" si="241"/>
        <v/>
      </c>
      <c r="Y952" s="293" t="str">
        <f t="shared" si="242"/>
        <v/>
      </c>
      <c r="Z952" s="293" t="str">
        <f t="shared" si="243"/>
        <v/>
      </c>
      <c r="AA952" s="293">
        <f t="shared" si="230"/>
        <v>0</v>
      </c>
      <c r="AB952" s="293">
        <f t="shared" si="231"/>
        <v>0</v>
      </c>
      <c r="AC952" s="293">
        <f t="shared" si="232"/>
        <v>0</v>
      </c>
      <c r="AD952" s="293">
        <f t="shared" si="244"/>
        <v>0</v>
      </c>
      <c r="AE952" s="293">
        <f>IF(ISBLANK(T952),AE951,IF(COUNTIF(T$2:T952,T952)&gt;1,AE951,1+MAX(AE951,0)))</f>
        <v>24</v>
      </c>
      <c r="AI952" s="42" t="str">
        <f t="shared" si="245"/>
        <v/>
      </c>
      <c r="AJ952">
        <f>SUM(AG$2:AG952)</f>
        <v>6</v>
      </c>
      <c r="AK952">
        <f>COUNTA(AF$2:AF952)</f>
        <v>15</v>
      </c>
    </row>
    <row r="953" spans="1:37" x14ac:dyDescent="0.25">
      <c r="A953">
        <v>116</v>
      </c>
      <c r="B953" t="s">
        <v>66</v>
      </c>
      <c r="C953" s="246" t="s">
        <v>740</v>
      </c>
      <c r="D953"/>
      <c r="E953">
        <v>2</v>
      </c>
      <c r="F953">
        <v>2</v>
      </c>
      <c r="G953">
        <v>4</v>
      </c>
      <c r="H953">
        <v>2</v>
      </c>
      <c r="I953">
        <v>0</v>
      </c>
      <c r="J953">
        <v>0</v>
      </c>
      <c r="K953">
        <v>2</v>
      </c>
      <c r="L953">
        <v>2</v>
      </c>
      <c r="M953" t="s">
        <v>742</v>
      </c>
      <c r="N953" s="42"/>
      <c r="O953" s="101">
        <f>IF(ISBLANK(C953),O952,IF(COUNTIF(C$2:C953,C953)&gt;1,O952,1+MAX(O952,0)))</f>
        <v>30</v>
      </c>
      <c r="P953" s="45">
        <f t="shared" si="233"/>
        <v>13</v>
      </c>
      <c r="Q953" s="33" t="str">
        <f t="shared" si="234"/>
        <v/>
      </c>
      <c r="R953" s="33">
        <f t="shared" si="235"/>
        <v>14</v>
      </c>
      <c r="S953" s="33" t="str">
        <f t="shared" si="236"/>
        <v>116_14</v>
      </c>
      <c r="T953" s="35" t="str">
        <f t="shared" si="237"/>
        <v>116PM</v>
      </c>
      <c r="U953" s="35" t="str">
        <f t="shared" si="238"/>
        <v>116PMEW</v>
      </c>
      <c r="V953" s="301">
        <f t="shared" si="239"/>
        <v>24</v>
      </c>
      <c r="W953" s="293" t="str">
        <f t="shared" si="240"/>
        <v/>
      </c>
      <c r="X953" s="293" t="str">
        <f t="shared" si="241"/>
        <v/>
      </c>
      <c r="Y953" s="293" t="str">
        <f t="shared" si="242"/>
        <v/>
      </c>
      <c r="Z953" s="293" t="str">
        <f t="shared" si="243"/>
        <v/>
      </c>
      <c r="AA953" s="293">
        <f t="shared" si="230"/>
        <v>0</v>
      </c>
      <c r="AB953" s="293">
        <f t="shared" si="231"/>
        <v>0</v>
      </c>
      <c r="AC953" s="293">
        <f t="shared" si="232"/>
        <v>0</v>
      </c>
      <c r="AD953" s="293">
        <f t="shared" si="244"/>
        <v>0</v>
      </c>
      <c r="AE953" s="293">
        <f>IF(ISBLANK(T953),AE952,IF(COUNTIF(T$2:T953,T953)&gt;1,AE952,1+MAX(AE952,0)))</f>
        <v>24</v>
      </c>
      <c r="AI953" s="42" t="str">
        <f t="shared" si="245"/>
        <v/>
      </c>
      <c r="AJ953">
        <f>SUM(AG$2:AG953)</f>
        <v>6</v>
      </c>
      <c r="AK953">
        <f>COUNTA(AF$2:AF953)</f>
        <v>15</v>
      </c>
    </row>
    <row r="954" spans="1:37" x14ac:dyDescent="0.25">
      <c r="A954">
        <v>116</v>
      </c>
      <c r="B954" t="s">
        <v>66</v>
      </c>
      <c r="C954" s="246" t="s">
        <v>740</v>
      </c>
      <c r="D954"/>
      <c r="E954">
        <v>2</v>
      </c>
      <c r="F954">
        <v>3</v>
      </c>
      <c r="G954">
        <v>1</v>
      </c>
      <c r="H954">
        <v>2</v>
      </c>
      <c r="I954">
        <v>0</v>
      </c>
      <c r="J954">
        <v>0</v>
      </c>
      <c r="K954">
        <v>0</v>
      </c>
      <c r="L954">
        <v>1</v>
      </c>
      <c r="M954" t="s">
        <v>742</v>
      </c>
      <c r="N954" s="42"/>
      <c r="O954" s="101">
        <f>IF(ISBLANK(C954),O953,IF(COUNTIF(C$2:C954,C954)&gt;1,O953,1+MAX(O953,0)))</f>
        <v>30</v>
      </c>
      <c r="P954" s="45">
        <f t="shared" si="233"/>
        <v>13</v>
      </c>
      <c r="Q954" s="33" t="str">
        <f t="shared" si="234"/>
        <v/>
      </c>
      <c r="R954" s="33">
        <f t="shared" si="235"/>
        <v>15</v>
      </c>
      <c r="S954" s="33" t="str">
        <f t="shared" si="236"/>
        <v>116_15</v>
      </c>
      <c r="T954" s="35" t="str">
        <f t="shared" si="237"/>
        <v>116PM</v>
      </c>
      <c r="U954" s="35" t="str">
        <f t="shared" si="238"/>
        <v>116PMNS</v>
      </c>
      <c r="V954" s="301">
        <f t="shared" si="239"/>
        <v>25</v>
      </c>
      <c r="W954" s="293" t="str">
        <f t="shared" si="240"/>
        <v/>
      </c>
      <c r="X954" s="293" t="str">
        <f t="shared" si="241"/>
        <v/>
      </c>
      <c r="Y954" s="293" t="str">
        <f t="shared" si="242"/>
        <v/>
      </c>
      <c r="Z954" s="293" t="str">
        <f t="shared" si="243"/>
        <v/>
      </c>
      <c r="AA954" s="293">
        <f t="shared" si="230"/>
        <v>0</v>
      </c>
      <c r="AB954" s="293">
        <f t="shared" si="231"/>
        <v>0</v>
      </c>
      <c r="AC954" s="293">
        <f t="shared" si="232"/>
        <v>0</v>
      </c>
      <c r="AD954" s="293">
        <f t="shared" si="244"/>
        <v>0</v>
      </c>
      <c r="AE954" s="293">
        <f>IF(ISBLANK(T954),AE953,IF(COUNTIF(T$2:T954,T954)&gt;1,AE953,1+MAX(AE953,0)))</f>
        <v>24</v>
      </c>
      <c r="AI954" s="42" t="str">
        <f t="shared" si="245"/>
        <v/>
      </c>
      <c r="AJ954">
        <f>SUM(AG$2:AG954)</f>
        <v>6</v>
      </c>
      <c r="AK954">
        <f>COUNTA(AF$2:AF954)</f>
        <v>15</v>
      </c>
    </row>
    <row r="955" spans="1:37" x14ac:dyDescent="0.25">
      <c r="A955">
        <v>116</v>
      </c>
      <c r="B955" t="s">
        <v>66</v>
      </c>
      <c r="C955" s="246" t="s">
        <v>740</v>
      </c>
      <c r="D955"/>
      <c r="E955">
        <v>2</v>
      </c>
      <c r="F955">
        <v>3</v>
      </c>
      <c r="G955">
        <v>2</v>
      </c>
      <c r="H955">
        <v>1</v>
      </c>
      <c r="I955">
        <v>0</v>
      </c>
      <c r="J955">
        <v>0</v>
      </c>
      <c r="K955">
        <v>1</v>
      </c>
      <c r="L955">
        <v>1</v>
      </c>
      <c r="M955" t="s">
        <v>742</v>
      </c>
      <c r="N955" s="42"/>
      <c r="O955" s="101">
        <f>IF(ISBLANK(C955),O954,IF(COUNTIF(C$2:C955,C955)&gt;1,O954,1+MAX(O954,0)))</f>
        <v>30</v>
      </c>
      <c r="P955" s="45">
        <f t="shared" si="233"/>
        <v>13</v>
      </c>
      <c r="Q955" s="33" t="str">
        <f t="shared" si="234"/>
        <v/>
      </c>
      <c r="R955" s="33">
        <f t="shared" si="235"/>
        <v>15</v>
      </c>
      <c r="S955" s="33" t="str">
        <f t="shared" si="236"/>
        <v>116_15</v>
      </c>
      <c r="T955" s="35" t="str">
        <f t="shared" si="237"/>
        <v>116PM</v>
      </c>
      <c r="U955" s="35" t="str">
        <f t="shared" si="238"/>
        <v>116PMNS</v>
      </c>
      <c r="V955" s="301">
        <f t="shared" si="239"/>
        <v>26</v>
      </c>
      <c r="W955" s="293" t="str">
        <f t="shared" si="240"/>
        <v/>
      </c>
      <c r="X955" s="293" t="str">
        <f t="shared" si="241"/>
        <v/>
      </c>
      <c r="Y955" s="293" t="str">
        <f t="shared" si="242"/>
        <v/>
      </c>
      <c r="Z955" s="293" t="str">
        <f t="shared" si="243"/>
        <v/>
      </c>
      <c r="AA955" s="293">
        <f t="shared" si="230"/>
        <v>0</v>
      </c>
      <c r="AB955" s="293">
        <f t="shared" si="231"/>
        <v>0</v>
      </c>
      <c r="AC955" s="293">
        <f t="shared" si="232"/>
        <v>0</v>
      </c>
      <c r="AD955" s="293">
        <f t="shared" si="244"/>
        <v>0</v>
      </c>
      <c r="AE955" s="293">
        <f>IF(ISBLANK(T955),AE954,IF(COUNTIF(T$2:T955,T955)&gt;1,AE954,1+MAX(AE954,0)))</f>
        <v>24</v>
      </c>
      <c r="AI955" s="42" t="str">
        <f t="shared" si="245"/>
        <v/>
      </c>
      <c r="AJ955">
        <f>SUM(AG$2:AG955)</f>
        <v>6</v>
      </c>
      <c r="AK955">
        <f>COUNTA(AF$2:AF955)</f>
        <v>15</v>
      </c>
    </row>
    <row r="956" spans="1:37" x14ac:dyDescent="0.25">
      <c r="A956">
        <v>116</v>
      </c>
      <c r="B956" t="s">
        <v>66</v>
      </c>
      <c r="C956" s="246" t="s">
        <v>740</v>
      </c>
      <c r="D956"/>
      <c r="E956">
        <v>2</v>
      </c>
      <c r="F956">
        <v>3</v>
      </c>
      <c r="G956">
        <v>3</v>
      </c>
      <c r="H956">
        <v>17</v>
      </c>
      <c r="I956">
        <v>8</v>
      </c>
      <c r="J956">
        <v>1</v>
      </c>
      <c r="K956">
        <v>1</v>
      </c>
      <c r="L956">
        <v>2</v>
      </c>
      <c r="M956" t="s">
        <v>742</v>
      </c>
      <c r="N956" s="42"/>
      <c r="O956" s="101">
        <f>IF(ISBLANK(C956),O955,IF(COUNTIF(C$2:C956,C956)&gt;1,O955,1+MAX(O955,0)))</f>
        <v>30</v>
      </c>
      <c r="P956" s="45">
        <f t="shared" si="233"/>
        <v>13</v>
      </c>
      <c r="Q956" s="33" t="str">
        <f t="shared" si="234"/>
        <v/>
      </c>
      <c r="R956" s="33">
        <f t="shared" si="235"/>
        <v>15</v>
      </c>
      <c r="S956" s="33" t="str">
        <f t="shared" si="236"/>
        <v>116_15</v>
      </c>
      <c r="T956" s="35" t="str">
        <f t="shared" si="237"/>
        <v>116PM</v>
      </c>
      <c r="U956" s="35" t="str">
        <f t="shared" si="238"/>
        <v>116PMEW</v>
      </c>
      <c r="V956" s="301">
        <f t="shared" si="239"/>
        <v>27</v>
      </c>
      <c r="W956" s="293" t="str">
        <f t="shared" si="240"/>
        <v/>
      </c>
      <c r="X956" s="293" t="str">
        <f t="shared" si="241"/>
        <v/>
      </c>
      <c r="Y956" s="293" t="str">
        <f t="shared" si="242"/>
        <v/>
      </c>
      <c r="Z956" s="293" t="str">
        <f t="shared" si="243"/>
        <v/>
      </c>
      <c r="AA956" s="293">
        <f t="shared" si="230"/>
        <v>0</v>
      </c>
      <c r="AB956" s="293">
        <f t="shared" si="231"/>
        <v>0</v>
      </c>
      <c r="AC956" s="293">
        <f t="shared" si="232"/>
        <v>0</v>
      </c>
      <c r="AD956" s="293">
        <f t="shared" si="244"/>
        <v>0</v>
      </c>
      <c r="AE956" s="293">
        <f>IF(ISBLANK(T956),AE955,IF(COUNTIF(T$2:T956,T956)&gt;1,AE955,1+MAX(AE955,0)))</f>
        <v>24</v>
      </c>
      <c r="AI956" s="42" t="str">
        <f t="shared" si="245"/>
        <v/>
      </c>
      <c r="AJ956">
        <f>SUM(AG$2:AG956)</f>
        <v>6</v>
      </c>
      <c r="AK956">
        <f>COUNTA(AF$2:AF956)</f>
        <v>15</v>
      </c>
    </row>
    <row r="957" spans="1:37" x14ac:dyDescent="0.25">
      <c r="A957">
        <v>116</v>
      </c>
      <c r="B957" t="s">
        <v>66</v>
      </c>
      <c r="C957" s="246" t="s">
        <v>740</v>
      </c>
      <c r="D957"/>
      <c r="E957">
        <v>2</v>
      </c>
      <c r="F957">
        <v>3</v>
      </c>
      <c r="G957">
        <v>4</v>
      </c>
      <c r="H957">
        <v>6</v>
      </c>
      <c r="I957">
        <v>0</v>
      </c>
      <c r="J957">
        <v>0</v>
      </c>
      <c r="K957">
        <v>6</v>
      </c>
      <c r="L957">
        <v>6</v>
      </c>
      <c r="M957" t="s">
        <v>742</v>
      </c>
      <c r="N957" s="42"/>
      <c r="O957" s="101">
        <f>IF(ISBLANK(C957),O956,IF(COUNTIF(C$2:C957,C957)&gt;1,O956,1+MAX(O956,0)))</f>
        <v>30</v>
      </c>
      <c r="P957" s="45">
        <f t="shared" si="233"/>
        <v>13</v>
      </c>
      <c r="Q957" s="33" t="str">
        <f t="shared" si="234"/>
        <v/>
      </c>
      <c r="R957" s="33">
        <f t="shared" si="235"/>
        <v>15</v>
      </c>
      <c r="S957" s="33" t="str">
        <f t="shared" si="236"/>
        <v>116_15</v>
      </c>
      <c r="T957" s="35" t="str">
        <f t="shared" si="237"/>
        <v>116PM</v>
      </c>
      <c r="U957" s="35" t="str">
        <f t="shared" si="238"/>
        <v>116PMEW</v>
      </c>
      <c r="V957" s="301">
        <f t="shared" si="239"/>
        <v>28</v>
      </c>
      <c r="W957" s="293" t="str">
        <f t="shared" si="240"/>
        <v/>
      </c>
      <c r="X957" s="293" t="str">
        <f t="shared" si="241"/>
        <v/>
      </c>
      <c r="Y957" s="293" t="str">
        <f t="shared" si="242"/>
        <v/>
      </c>
      <c r="Z957" s="293" t="str">
        <f t="shared" si="243"/>
        <v/>
      </c>
      <c r="AA957" s="293">
        <f t="shared" si="230"/>
        <v>0</v>
      </c>
      <c r="AB957" s="293">
        <f t="shared" si="231"/>
        <v>0</v>
      </c>
      <c r="AC957" s="293">
        <f t="shared" si="232"/>
        <v>0</v>
      </c>
      <c r="AD957" s="293">
        <f t="shared" si="244"/>
        <v>0</v>
      </c>
      <c r="AE957" s="293">
        <f>IF(ISBLANK(T957),AE956,IF(COUNTIF(T$2:T957,T957)&gt;1,AE956,1+MAX(AE956,0)))</f>
        <v>24</v>
      </c>
      <c r="AI957" s="42" t="str">
        <f t="shared" si="245"/>
        <v/>
      </c>
      <c r="AJ957">
        <f>SUM(AG$2:AG957)</f>
        <v>6</v>
      </c>
      <c r="AK957">
        <f>COUNTA(AF$2:AF957)</f>
        <v>15</v>
      </c>
    </row>
    <row r="958" spans="1:37" x14ac:dyDescent="0.25">
      <c r="A958">
        <v>116</v>
      </c>
      <c r="B958" t="s">
        <v>66</v>
      </c>
      <c r="C958" s="246" t="s">
        <v>740</v>
      </c>
      <c r="D958"/>
      <c r="E958">
        <v>2</v>
      </c>
      <c r="F958">
        <v>4</v>
      </c>
      <c r="G958">
        <v>1</v>
      </c>
      <c r="H958">
        <v>4</v>
      </c>
      <c r="I958">
        <v>0</v>
      </c>
      <c r="J958">
        <v>1</v>
      </c>
      <c r="K958">
        <v>1</v>
      </c>
      <c r="L958">
        <v>3</v>
      </c>
      <c r="M958" t="s">
        <v>742</v>
      </c>
      <c r="N958" s="42"/>
      <c r="O958" s="101">
        <f>IF(ISBLANK(C958),O957,IF(COUNTIF(C$2:C958,C958)&gt;1,O957,1+MAX(O957,0)))</f>
        <v>30</v>
      </c>
      <c r="P958" s="45">
        <f t="shared" si="233"/>
        <v>13</v>
      </c>
      <c r="Q958" s="33" t="str">
        <f t="shared" si="234"/>
        <v/>
      </c>
      <c r="R958" s="33">
        <f t="shared" si="235"/>
        <v>16</v>
      </c>
      <c r="S958" s="33" t="str">
        <f t="shared" si="236"/>
        <v>116_16</v>
      </c>
      <c r="T958" s="35" t="str">
        <f t="shared" si="237"/>
        <v>116PM</v>
      </c>
      <c r="U958" s="35" t="str">
        <f t="shared" si="238"/>
        <v>116PMNS</v>
      </c>
      <c r="V958" s="301">
        <f t="shared" si="239"/>
        <v>29</v>
      </c>
      <c r="W958" s="293" t="str">
        <f t="shared" si="240"/>
        <v/>
      </c>
      <c r="X958" s="293" t="str">
        <f t="shared" si="241"/>
        <v/>
      </c>
      <c r="Y958" s="293" t="str">
        <f t="shared" si="242"/>
        <v/>
      </c>
      <c r="Z958" s="293" t="str">
        <f t="shared" si="243"/>
        <v/>
      </c>
      <c r="AA958" s="293">
        <f t="shared" si="230"/>
        <v>0</v>
      </c>
      <c r="AB958" s="293">
        <f t="shared" si="231"/>
        <v>0</v>
      </c>
      <c r="AC958" s="293">
        <f t="shared" si="232"/>
        <v>0</v>
      </c>
      <c r="AD958" s="293">
        <f t="shared" si="244"/>
        <v>0</v>
      </c>
      <c r="AE958" s="293">
        <f>IF(ISBLANK(T958),AE957,IF(COUNTIF(T$2:T958,T958)&gt;1,AE957,1+MAX(AE957,0)))</f>
        <v>24</v>
      </c>
      <c r="AI958" s="42" t="str">
        <f t="shared" si="245"/>
        <v/>
      </c>
      <c r="AJ958">
        <f>SUM(AG$2:AG958)</f>
        <v>6</v>
      </c>
      <c r="AK958">
        <f>COUNTA(AF$2:AF958)</f>
        <v>15</v>
      </c>
    </row>
    <row r="959" spans="1:37" x14ac:dyDescent="0.25">
      <c r="A959">
        <v>116</v>
      </c>
      <c r="B959" t="s">
        <v>66</v>
      </c>
      <c r="C959" s="246" t="s">
        <v>740</v>
      </c>
      <c r="D959"/>
      <c r="E959">
        <v>2</v>
      </c>
      <c r="F959">
        <v>4</v>
      </c>
      <c r="G959">
        <v>2</v>
      </c>
      <c r="H959">
        <v>0</v>
      </c>
      <c r="I959">
        <v>0</v>
      </c>
      <c r="J959">
        <v>0</v>
      </c>
      <c r="K959">
        <v>0</v>
      </c>
      <c r="L959">
        <v>0</v>
      </c>
      <c r="M959" t="s">
        <v>742</v>
      </c>
      <c r="N959" s="42"/>
      <c r="O959" s="101">
        <f>IF(ISBLANK(C959),O958,IF(COUNTIF(C$2:C959,C959)&gt;1,O958,1+MAX(O958,0)))</f>
        <v>30</v>
      </c>
      <c r="P959" s="45">
        <f t="shared" si="233"/>
        <v>13</v>
      </c>
      <c r="Q959" s="33" t="str">
        <f t="shared" si="234"/>
        <v/>
      </c>
      <c r="R959" s="33">
        <f t="shared" si="235"/>
        <v>16</v>
      </c>
      <c r="S959" s="33" t="str">
        <f t="shared" si="236"/>
        <v>116_16</v>
      </c>
      <c r="T959" s="35" t="str">
        <f t="shared" si="237"/>
        <v>116PM</v>
      </c>
      <c r="U959" s="35" t="str">
        <f t="shared" si="238"/>
        <v>116PMNS</v>
      </c>
      <c r="V959" s="301">
        <f t="shared" si="239"/>
        <v>30</v>
      </c>
      <c r="W959" s="293" t="str">
        <f t="shared" si="240"/>
        <v/>
      </c>
      <c r="X959" s="293" t="str">
        <f t="shared" si="241"/>
        <v/>
      </c>
      <c r="Y959" s="293" t="str">
        <f t="shared" si="242"/>
        <v/>
      </c>
      <c r="Z959" s="293" t="str">
        <f t="shared" si="243"/>
        <v/>
      </c>
      <c r="AA959" s="293">
        <f t="shared" si="230"/>
        <v>0</v>
      </c>
      <c r="AB959" s="293">
        <f t="shared" si="231"/>
        <v>0</v>
      </c>
      <c r="AC959" s="293">
        <f t="shared" si="232"/>
        <v>0</v>
      </c>
      <c r="AD959" s="293">
        <f t="shared" si="244"/>
        <v>0</v>
      </c>
      <c r="AE959" s="293">
        <f>IF(ISBLANK(T959),AE958,IF(COUNTIF(T$2:T959,T959)&gt;1,AE958,1+MAX(AE958,0)))</f>
        <v>24</v>
      </c>
      <c r="AI959" s="42" t="str">
        <f t="shared" si="245"/>
        <v/>
      </c>
      <c r="AJ959">
        <f>SUM(AG$2:AG959)</f>
        <v>6</v>
      </c>
      <c r="AK959">
        <f>COUNTA(AF$2:AF959)</f>
        <v>15</v>
      </c>
    </row>
    <row r="960" spans="1:37" x14ac:dyDescent="0.25">
      <c r="A960">
        <v>116</v>
      </c>
      <c r="B960" t="s">
        <v>66</v>
      </c>
      <c r="C960" s="246" t="s">
        <v>740</v>
      </c>
      <c r="D960"/>
      <c r="E960">
        <v>2</v>
      </c>
      <c r="F960">
        <v>4</v>
      </c>
      <c r="G960">
        <v>3</v>
      </c>
      <c r="H960">
        <v>19</v>
      </c>
      <c r="I960">
        <v>5</v>
      </c>
      <c r="J960">
        <v>3</v>
      </c>
      <c r="K960">
        <v>0</v>
      </c>
      <c r="L960">
        <v>8</v>
      </c>
      <c r="M960" t="s">
        <v>742</v>
      </c>
      <c r="N960" s="42"/>
      <c r="O960" s="101">
        <f>IF(ISBLANK(C960),O959,IF(COUNTIF(C$2:C960,C960)&gt;1,O959,1+MAX(O959,0)))</f>
        <v>30</v>
      </c>
      <c r="P960" s="45">
        <f t="shared" si="233"/>
        <v>13</v>
      </c>
      <c r="Q960" s="33" t="str">
        <f t="shared" si="234"/>
        <v/>
      </c>
      <c r="R960" s="33">
        <f t="shared" si="235"/>
        <v>16</v>
      </c>
      <c r="S960" s="33" t="str">
        <f t="shared" si="236"/>
        <v>116_16</v>
      </c>
      <c r="T960" s="35" t="str">
        <f t="shared" si="237"/>
        <v>116PM</v>
      </c>
      <c r="U960" s="35" t="str">
        <f t="shared" si="238"/>
        <v>116PMEW</v>
      </c>
      <c r="V960" s="301">
        <f t="shared" si="239"/>
        <v>31</v>
      </c>
      <c r="W960" s="293" t="str">
        <f t="shared" si="240"/>
        <v/>
      </c>
      <c r="X960" s="293" t="str">
        <f t="shared" si="241"/>
        <v/>
      </c>
      <c r="Y960" s="293" t="str">
        <f t="shared" si="242"/>
        <v/>
      </c>
      <c r="Z960" s="293" t="str">
        <f t="shared" si="243"/>
        <v/>
      </c>
      <c r="AA960" s="293">
        <f t="shared" si="230"/>
        <v>0</v>
      </c>
      <c r="AB960" s="293">
        <f t="shared" si="231"/>
        <v>0</v>
      </c>
      <c r="AC960" s="293">
        <f t="shared" si="232"/>
        <v>0</v>
      </c>
      <c r="AD960" s="293">
        <f t="shared" si="244"/>
        <v>0</v>
      </c>
      <c r="AE960" s="293">
        <f>IF(ISBLANK(T960),AE959,IF(COUNTIF(T$2:T960,T960)&gt;1,AE959,1+MAX(AE959,0)))</f>
        <v>24</v>
      </c>
      <c r="AI960" s="42" t="str">
        <f t="shared" si="245"/>
        <v/>
      </c>
      <c r="AJ960">
        <f>SUM(AG$2:AG960)</f>
        <v>6</v>
      </c>
      <c r="AK960">
        <f>COUNTA(AF$2:AF960)</f>
        <v>15</v>
      </c>
    </row>
    <row r="961" spans="1:37" x14ac:dyDescent="0.25">
      <c r="A961">
        <v>116</v>
      </c>
      <c r="B961" t="s">
        <v>66</v>
      </c>
      <c r="C961" s="246" t="s">
        <v>740</v>
      </c>
      <c r="D961"/>
      <c r="E961">
        <v>2</v>
      </c>
      <c r="F961">
        <v>4</v>
      </c>
      <c r="G961">
        <v>4</v>
      </c>
      <c r="H961">
        <v>4</v>
      </c>
      <c r="I961">
        <v>1</v>
      </c>
      <c r="J961">
        <v>0</v>
      </c>
      <c r="K961">
        <v>2</v>
      </c>
      <c r="L961">
        <v>3</v>
      </c>
      <c r="M961" t="s">
        <v>742</v>
      </c>
      <c r="N961" s="42"/>
      <c r="O961" s="101">
        <f>IF(ISBLANK(C961),O960,IF(COUNTIF(C$2:C961,C961)&gt;1,O960,1+MAX(O960,0)))</f>
        <v>30</v>
      </c>
      <c r="P961" s="45">
        <f t="shared" si="233"/>
        <v>13</v>
      </c>
      <c r="Q961" s="33" t="str">
        <f t="shared" si="234"/>
        <v/>
      </c>
      <c r="R961" s="33">
        <f t="shared" si="235"/>
        <v>16</v>
      </c>
      <c r="S961" s="33" t="str">
        <f t="shared" si="236"/>
        <v>116_16</v>
      </c>
      <c r="T961" s="35" t="str">
        <f t="shared" si="237"/>
        <v>116PM</v>
      </c>
      <c r="U961" s="35" t="str">
        <f t="shared" si="238"/>
        <v>116PMEW</v>
      </c>
      <c r="V961" s="301">
        <f t="shared" si="239"/>
        <v>32</v>
      </c>
      <c r="W961" s="293" t="str">
        <f t="shared" si="240"/>
        <v/>
      </c>
      <c r="X961" s="293" t="str">
        <f t="shared" si="241"/>
        <v/>
      </c>
      <c r="Y961" s="293" t="str">
        <f t="shared" si="242"/>
        <v/>
      </c>
      <c r="Z961" s="293" t="str">
        <f t="shared" si="243"/>
        <v/>
      </c>
      <c r="AA961" s="293">
        <f t="shared" si="230"/>
        <v>0</v>
      </c>
      <c r="AB961" s="293">
        <f t="shared" si="231"/>
        <v>0</v>
      </c>
      <c r="AC961" s="293">
        <f t="shared" si="232"/>
        <v>0</v>
      </c>
      <c r="AD961" s="293">
        <f t="shared" si="244"/>
        <v>0</v>
      </c>
      <c r="AE961" s="293">
        <f>IF(ISBLANK(T961),AE960,IF(COUNTIF(T$2:T961,T961)&gt;1,AE960,1+MAX(AE960,0)))</f>
        <v>24</v>
      </c>
      <c r="AI961" s="42" t="str">
        <f t="shared" si="245"/>
        <v/>
      </c>
      <c r="AJ961">
        <f>SUM(AG$2:AG961)</f>
        <v>6</v>
      </c>
      <c r="AK961">
        <f>COUNTA(AF$2:AF961)</f>
        <v>15</v>
      </c>
    </row>
    <row r="962" spans="1:37"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233"/>
        <v>14</v>
      </c>
      <c r="Q962" s="33">
        <f t="shared" si="234"/>
        <v>14</v>
      </c>
      <c r="R962" s="33">
        <f t="shared" si="235"/>
        <v>1</v>
      </c>
      <c r="S962" s="33" t="str">
        <f t="shared" si="236"/>
        <v>117_1</v>
      </c>
      <c r="T962" s="35" t="str">
        <f t="shared" si="237"/>
        <v>117AM</v>
      </c>
      <c r="U962" s="35" t="str">
        <f t="shared" si="238"/>
        <v>117AMNS</v>
      </c>
      <c r="V962" s="301">
        <f t="shared" si="239"/>
        <v>1</v>
      </c>
      <c r="W962" s="293" t="str">
        <f t="shared" si="240"/>
        <v/>
      </c>
      <c r="X962" s="293" t="str">
        <f t="shared" si="241"/>
        <v/>
      </c>
      <c r="Y962" s="293" t="str">
        <f t="shared" si="242"/>
        <v/>
      </c>
      <c r="Z962" s="293" t="str">
        <f t="shared" si="243"/>
        <v/>
      </c>
      <c r="AA962" s="293">
        <f t="shared" ref="AA962:AA1025" si="246">IF(AND(ISNUMBER($G962),$B962="AM"),INDEX(Cordon,MATCH($A962,loc_ID,0),$G962),0)</f>
        <v>0</v>
      </c>
      <c r="AB962" s="293">
        <f t="shared" ref="AB962:AB1025" si="247">IF(AND(ISNUMBER($G962),$B962="PM"),INDEX(Cordon,MATCH($A962,loc_ID,0),VLOOKUP($G962,dir_correction,2,FALSE)),0)</f>
        <v>0</v>
      </c>
      <c r="AC962" s="293">
        <f t="shared" ref="AC962:AC1025" si="248">IF(AND(ISNUMBER($G962),$B962="AM"),INDEX(Lane,MATCH($A962,loc_ID,0),$G962),0)</f>
        <v>0</v>
      </c>
      <c r="AD962" s="293">
        <f t="shared" si="244"/>
        <v>0</v>
      </c>
      <c r="AE962" s="293">
        <f>IF(ISBLANK(T962),AE961,IF(COUNTIF(T$2:T962,T962)&gt;1,AE961,1+MAX(AE961,0)))</f>
        <v>25</v>
      </c>
      <c r="AI962" s="42" t="str">
        <f t="shared" si="245"/>
        <v/>
      </c>
      <c r="AJ962">
        <f>SUM(AG$2:AG962)</f>
        <v>6</v>
      </c>
      <c r="AK962">
        <f>COUNTA(AF$2:AF962)</f>
        <v>15</v>
      </c>
    </row>
    <row r="963" spans="1:37"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249">IF(A963=A962,P962,IF(ISNUMBER(P962),P962+1,1))</f>
        <v>14</v>
      </c>
      <c r="Q963" s="33" t="str">
        <f t="shared" ref="Q963:Q1026" si="250">IF(OR(P963=P962,LEN(A963)&lt;1),"",P963)</f>
        <v/>
      </c>
      <c r="R963" s="33">
        <f t="shared" ref="R963:R1026" si="251">IF(ISNUMBER(F963),F963+4*(E963-1)+8*IF(B963="PM",1,0),"")</f>
        <v>1</v>
      </c>
      <c r="S963" s="33" t="str">
        <f t="shared" ref="S963:S1026" si="252">IF(ISNUMBER(R963),A963&amp;"_"&amp;R963,"")</f>
        <v>117_1</v>
      </c>
      <c r="T963" s="35" t="str">
        <f t="shared" ref="T963:T1026" si="253">A963&amp;B963</f>
        <v>117AM</v>
      </c>
      <c r="U963" s="35" t="str">
        <f t="shared" ref="U963:U1026" si="254">IF(OR(G963=1,G963=2),T963&amp;"NS",IF(OR(G963=3,G963=4),T963&amp;"EW",""))</f>
        <v>117AMNS</v>
      </c>
      <c r="V963" s="301">
        <f t="shared" ref="V963:V1026" si="255">G963+4*(F963-1)+16*(E963-1)</f>
        <v>2</v>
      </c>
      <c r="W963" s="293" t="str">
        <f t="shared" ref="W963:W1026" si="256">IF(I963&gt;$H963,1,"")</f>
        <v/>
      </c>
      <c r="X963" s="293" t="str">
        <f t="shared" ref="X963:X1026" si="257">IF(J963&gt;$H963,1,"")</f>
        <v/>
      </c>
      <c r="Y963" s="293" t="str">
        <f t="shared" ref="Y963:Y1026" si="258">IF(K963&gt;$H963,1,"")</f>
        <v/>
      </c>
      <c r="Z963" s="293" t="str">
        <f t="shared" ref="Z963:Z1026" si="259">IF(L963&gt;$H963,1,"")</f>
        <v/>
      </c>
      <c r="AA963" s="293">
        <f t="shared" si="246"/>
        <v>0</v>
      </c>
      <c r="AB963" s="293">
        <f t="shared" si="247"/>
        <v>0</v>
      </c>
      <c r="AC963" s="293">
        <f t="shared" si="248"/>
        <v>0</v>
      </c>
      <c r="AD963" s="293">
        <f t="shared" ref="AD963:AD1026" si="260">IF(AND(AC963&gt;0,ISNUMBER(AC963)),1,0)</f>
        <v>0</v>
      </c>
      <c r="AE963" s="293">
        <f>IF(ISBLANK(T963),AE962,IF(COUNTIF(T$2:T963,T963)&gt;1,AE962,1+MAX(AE962,0)))</f>
        <v>25</v>
      </c>
      <c r="AI963" s="42" t="str">
        <f t="shared" ref="AI963:AI1026" si="261">IF(SUM(W963:Z963)&gt;0,1,"")</f>
        <v/>
      </c>
      <c r="AJ963">
        <f>SUM(AG$2:AG963)</f>
        <v>6</v>
      </c>
      <c r="AK963">
        <f>COUNTA(AF$2:AF963)</f>
        <v>15</v>
      </c>
    </row>
    <row r="964" spans="1:37"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249"/>
        <v>14</v>
      </c>
      <c r="Q964" s="33" t="str">
        <f t="shared" si="250"/>
        <v/>
      </c>
      <c r="R964" s="33">
        <f t="shared" si="251"/>
        <v>1</v>
      </c>
      <c r="S964" s="33" t="str">
        <f t="shared" si="252"/>
        <v>117_1</v>
      </c>
      <c r="T964" s="35" t="str">
        <f t="shared" si="253"/>
        <v>117AM</v>
      </c>
      <c r="U964" s="35" t="str">
        <f t="shared" si="254"/>
        <v>117AMEW</v>
      </c>
      <c r="V964" s="301">
        <f t="shared" si="255"/>
        <v>3</v>
      </c>
      <c r="W964" s="293" t="str">
        <f t="shared" si="256"/>
        <v/>
      </c>
      <c r="X964" s="293" t="str">
        <f t="shared" si="257"/>
        <v/>
      </c>
      <c r="Y964" s="293" t="str">
        <f t="shared" si="258"/>
        <v/>
      </c>
      <c r="Z964" s="293" t="str">
        <f t="shared" si="259"/>
        <v/>
      </c>
      <c r="AA964" s="293">
        <f t="shared" si="246"/>
        <v>0</v>
      </c>
      <c r="AB964" s="293">
        <f t="shared" si="247"/>
        <v>0</v>
      </c>
      <c r="AC964" s="293">
        <f t="shared" si="248"/>
        <v>3</v>
      </c>
      <c r="AD964" s="293">
        <f t="shared" si="260"/>
        <v>1</v>
      </c>
      <c r="AE964" s="293">
        <f>IF(ISBLANK(T964),AE963,IF(COUNTIF(T$2:T964,T964)&gt;1,AE963,1+MAX(AE963,0)))</f>
        <v>25</v>
      </c>
      <c r="AI964" s="42" t="str">
        <f t="shared" si="261"/>
        <v/>
      </c>
      <c r="AJ964">
        <f>SUM(AG$2:AG964)</f>
        <v>6</v>
      </c>
      <c r="AK964">
        <f>COUNTA(AF$2:AF964)</f>
        <v>15</v>
      </c>
    </row>
    <row r="965" spans="1:37"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249"/>
        <v>14</v>
      </c>
      <c r="Q965" s="33" t="str">
        <f t="shared" si="250"/>
        <v/>
      </c>
      <c r="R965" s="33">
        <f t="shared" si="251"/>
        <v>1</v>
      </c>
      <c r="S965" s="33" t="str">
        <f t="shared" si="252"/>
        <v>117_1</v>
      </c>
      <c r="T965" s="35" t="str">
        <f t="shared" si="253"/>
        <v>117AM</v>
      </c>
      <c r="U965" s="35" t="str">
        <f t="shared" si="254"/>
        <v>117AMEW</v>
      </c>
      <c r="V965" s="301">
        <f t="shared" si="255"/>
        <v>4</v>
      </c>
      <c r="W965" s="293" t="str">
        <f t="shared" si="256"/>
        <v/>
      </c>
      <c r="X965" s="293" t="str">
        <f t="shared" si="257"/>
        <v/>
      </c>
      <c r="Y965" s="293" t="str">
        <f t="shared" si="258"/>
        <v/>
      </c>
      <c r="Z965" s="293" t="str">
        <f t="shared" si="259"/>
        <v/>
      </c>
      <c r="AA965" s="293">
        <f t="shared" si="246"/>
        <v>1</v>
      </c>
      <c r="AB965" s="293">
        <f t="shared" si="247"/>
        <v>0</v>
      </c>
      <c r="AC965" s="293">
        <f t="shared" si="248"/>
        <v>3</v>
      </c>
      <c r="AD965" s="293">
        <f t="shared" si="260"/>
        <v>1</v>
      </c>
      <c r="AE965" s="293">
        <f>IF(ISBLANK(T965),AE964,IF(COUNTIF(T$2:T965,T965)&gt;1,AE964,1+MAX(AE964,0)))</f>
        <v>25</v>
      </c>
      <c r="AI965" s="42" t="str">
        <f t="shared" si="261"/>
        <v/>
      </c>
      <c r="AJ965">
        <f>SUM(AG$2:AG965)</f>
        <v>6</v>
      </c>
      <c r="AK965">
        <f>COUNTA(AF$2:AF965)</f>
        <v>15</v>
      </c>
    </row>
    <row r="966" spans="1:37"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249"/>
        <v>14</v>
      </c>
      <c r="Q966" s="33" t="str">
        <f t="shared" si="250"/>
        <v/>
      </c>
      <c r="R966" s="33">
        <f t="shared" si="251"/>
        <v>2</v>
      </c>
      <c r="S966" s="33" t="str">
        <f t="shared" si="252"/>
        <v>117_2</v>
      </c>
      <c r="T966" s="35" t="str">
        <f t="shared" si="253"/>
        <v>117AM</v>
      </c>
      <c r="U966" s="35" t="str">
        <f t="shared" si="254"/>
        <v>117AMNS</v>
      </c>
      <c r="V966" s="301">
        <f t="shared" si="255"/>
        <v>5</v>
      </c>
      <c r="W966" s="293" t="str">
        <f t="shared" si="256"/>
        <v/>
      </c>
      <c r="X966" s="293" t="str">
        <f t="shared" si="257"/>
        <v/>
      </c>
      <c r="Y966" s="293" t="str">
        <f t="shared" si="258"/>
        <v/>
      </c>
      <c r="Z966" s="293" t="str">
        <f t="shared" si="259"/>
        <v/>
      </c>
      <c r="AA966" s="293">
        <f t="shared" si="246"/>
        <v>0</v>
      </c>
      <c r="AB966" s="293">
        <f t="shared" si="247"/>
        <v>0</v>
      </c>
      <c r="AC966" s="293">
        <f t="shared" si="248"/>
        <v>0</v>
      </c>
      <c r="AD966" s="293">
        <f t="shared" si="260"/>
        <v>0</v>
      </c>
      <c r="AE966" s="293">
        <f>IF(ISBLANK(T966),AE965,IF(COUNTIF(T$2:T966,T966)&gt;1,AE965,1+MAX(AE965,0)))</f>
        <v>25</v>
      </c>
      <c r="AI966" s="42" t="str">
        <f t="shared" si="261"/>
        <v/>
      </c>
      <c r="AJ966">
        <f>SUM(AG$2:AG966)</f>
        <v>6</v>
      </c>
      <c r="AK966">
        <f>COUNTA(AF$2:AF966)</f>
        <v>15</v>
      </c>
    </row>
    <row r="967" spans="1:37"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249"/>
        <v>14</v>
      </c>
      <c r="Q967" s="33" t="str">
        <f t="shared" si="250"/>
        <v/>
      </c>
      <c r="R967" s="33">
        <f t="shared" si="251"/>
        <v>2</v>
      </c>
      <c r="S967" s="33" t="str">
        <f t="shared" si="252"/>
        <v>117_2</v>
      </c>
      <c r="T967" s="35" t="str">
        <f t="shared" si="253"/>
        <v>117AM</v>
      </c>
      <c r="U967" s="35" t="str">
        <f t="shared" si="254"/>
        <v>117AMNS</v>
      </c>
      <c r="V967" s="301">
        <f t="shared" si="255"/>
        <v>6</v>
      </c>
      <c r="W967" s="293" t="str">
        <f t="shared" si="256"/>
        <v/>
      </c>
      <c r="X967" s="293" t="str">
        <f t="shared" si="257"/>
        <v/>
      </c>
      <c r="Y967" s="293" t="str">
        <f t="shared" si="258"/>
        <v/>
      </c>
      <c r="Z967" s="293" t="str">
        <f t="shared" si="259"/>
        <v/>
      </c>
      <c r="AA967" s="293">
        <f t="shared" si="246"/>
        <v>0</v>
      </c>
      <c r="AB967" s="293">
        <f t="shared" si="247"/>
        <v>0</v>
      </c>
      <c r="AC967" s="293">
        <f t="shared" si="248"/>
        <v>0</v>
      </c>
      <c r="AD967" s="293">
        <f t="shared" si="260"/>
        <v>0</v>
      </c>
      <c r="AE967" s="293">
        <f>IF(ISBLANK(T967),AE966,IF(COUNTIF(T$2:T967,T967)&gt;1,AE966,1+MAX(AE966,0)))</f>
        <v>25</v>
      </c>
      <c r="AI967" s="42" t="str">
        <f t="shared" si="261"/>
        <v/>
      </c>
      <c r="AJ967">
        <f>SUM(AG$2:AG967)</f>
        <v>6</v>
      </c>
      <c r="AK967">
        <f>COUNTA(AF$2:AF967)</f>
        <v>15</v>
      </c>
    </row>
    <row r="968" spans="1:37"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249"/>
        <v>14</v>
      </c>
      <c r="Q968" s="33" t="str">
        <f t="shared" si="250"/>
        <v/>
      </c>
      <c r="R968" s="33">
        <f t="shared" si="251"/>
        <v>2</v>
      </c>
      <c r="S968" s="33" t="str">
        <f t="shared" si="252"/>
        <v>117_2</v>
      </c>
      <c r="T968" s="35" t="str">
        <f t="shared" si="253"/>
        <v>117AM</v>
      </c>
      <c r="U968" s="35" t="str">
        <f t="shared" si="254"/>
        <v>117AMEW</v>
      </c>
      <c r="V968" s="301">
        <f t="shared" si="255"/>
        <v>7</v>
      </c>
      <c r="W968" s="293" t="str">
        <f t="shared" si="256"/>
        <v/>
      </c>
      <c r="X968" s="293" t="str">
        <f t="shared" si="257"/>
        <v/>
      </c>
      <c r="Y968" s="293" t="str">
        <f t="shared" si="258"/>
        <v/>
      </c>
      <c r="Z968" s="293" t="str">
        <f t="shared" si="259"/>
        <v/>
      </c>
      <c r="AA968" s="293">
        <f t="shared" si="246"/>
        <v>0</v>
      </c>
      <c r="AB968" s="293">
        <f t="shared" si="247"/>
        <v>0</v>
      </c>
      <c r="AC968" s="293">
        <f t="shared" si="248"/>
        <v>3</v>
      </c>
      <c r="AD968" s="293">
        <f t="shared" si="260"/>
        <v>1</v>
      </c>
      <c r="AE968" s="293">
        <f>IF(ISBLANK(T968),AE967,IF(COUNTIF(T$2:T968,T968)&gt;1,AE967,1+MAX(AE967,0)))</f>
        <v>25</v>
      </c>
      <c r="AI968" s="42" t="str">
        <f t="shared" si="261"/>
        <v/>
      </c>
      <c r="AJ968">
        <f>SUM(AG$2:AG968)</f>
        <v>6</v>
      </c>
      <c r="AK968">
        <f>COUNTA(AF$2:AF968)</f>
        <v>15</v>
      </c>
    </row>
    <row r="969" spans="1:37"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249"/>
        <v>14</v>
      </c>
      <c r="Q969" s="33" t="str">
        <f t="shared" si="250"/>
        <v/>
      </c>
      <c r="R969" s="33">
        <f t="shared" si="251"/>
        <v>2</v>
      </c>
      <c r="S969" s="33" t="str">
        <f t="shared" si="252"/>
        <v>117_2</v>
      </c>
      <c r="T969" s="35" t="str">
        <f t="shared" si="253"/>
        <v>117AM</v>
      </c>
      <c r="U969" s="35" t="str">
        <f t="shared" si="254"/>
        <v>117AMEW</v>
      </c>
      <c r="V969" s="301">
        <f t="shared" si="255"/>
        <v>8</v>
      </c>
      <c r="W969" s="293" t="str">
        <f t="shared" si="256"/>
        <v/>
      </c>
      <c r="X969" s="293" t="str">
        <f t="shared" si="257"/>
        <v/>
      </c>
      <c r="Y969" s="293" t="str">
        <f t="shared" si="258"/>
        <v/>
      </c>
      <c r="Z969" s="293" t="str">
        <f t="shared" si="259"/>
        <v/>
      </c>
      <c r="AA969" s="293">
        <f t="shared" si="246"/>
        <v>1</v>
      </c>
      <c r="AB969" s="293">
        <f t="shared" si="247"/>
        <v>0</v>
      </c>
      <c r="AC969" s="293">
        <f t="shared" si="248"/>
        <v>3</v>
      </c>
      <c r="AD969" s="293">
        <f t="shared" si="260"/>
        <v>1</v>
      </c>
      <c r="AE969" s="293">
        <f>IF(ISBLANK(T969),AE968,IF(COUNTIF(T$2:T969,T969)&gt;1,AE968,1+MAX(AE968,0)))</f>
        <v>25</v>
      </c>
      <c r="AI969" s="42" t="str">
        <f t="shared" si="261"/>
        <v/>
      </c>
      <c r="AJ969">
        <f>SUM(AG$2:AG969)</f>
        <v>6</v>
      </c>
      <c r="AK969">
        <f>COUNTA(AF$2:AF969)</f>
        <v>15</v>
      </c>
    </row>
    <row r="970" spans="1:37"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249"/>
        <v>14</v>
      </c>
      <c r="Q970" s="33" t="str">
        <f t="shared" si="250"/>
        <v/>
      </c>
      <c r="R970" s="33">
        <f t="shared" si="251"/>
        <v>3</v>
      </c>
      <c r="S970" s="33" t="str">
        <f t="shared" si="252"/>
        <v>117_3</v>
      </c>
      <c r="T970" s="35" t="str">
        <f t="shared" si="253"/>
        <v>117AM</v>
      </c>
      <c r="U970" s="35" t="str">
        <f t="shared" si="254"/>
        <v>117AMNS</v>
      </c>
      <c r="V970" s="301">
        <f t="shared" si="255"/>
        <v>9</v>
      </c>
      <c r="W970" s="293" t="str">
        <f t="shared" si="256"/>
        <v/>
      </c>
      <c r="X970" s="293" t="str">
        <f t="shared" si="257"/>
        <v/>
      </c>
      <c r="Y970" s="293" t="str">
        <f t="shared" si="258"/>
        <v/>
      </c>
      <c r="Z970" s="293" t="str">
        <f t="shared" si="259"/>
        <v/>
      </c>
      <c r="AA970" s="293">
        <f t="shared" si="246"/>
        <v>0</v>
      </c>
      <c r="AB970" s="293">
        <f t="shared" si="247"/>
        <v>0</v>
      </c>
      <c r="AC970" s="293">
        <f t="shared" si="248"/>
        <v>0</v>
      </c>
      <c r="AD970" s="293">
        <f t="shared" si="260"/>
        <v>0</v>
      </c>
      <c r="AE970" s="293">
        <f>IF(ISBLANK(T970),AE969,IF(COUNTIF(T$2:T970,T970)&gt;1,AE969,1+MAX(AE969,0)))</f>
        <v>25</v>
      </c>
      <c r="AI970" s="42" t="str">
        <f t="shared" si="261"/>
        <v/>
      </c>
      <c r="AJ970">
        <f>SUM(AG$2:AG970)</f>
        <v>6</v>
      </c>
      <c r="AK970">
        <f>COUNTA(AF$2:AF970)</f>
        <v>15</v>
      </c>
    </row>
    <row r="971" spans="1:37"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249"/>
        <v>14</v>
      </c>
      <c r="Q971" s="33" t="str">
        <f t="shared" si="250"/>
        <v/>
      </c>
      <c r="R971" s="33">
        <f t="shared" si="251"/>
        <v>3</v>
      </c>
      <c r="S971" s="33" t="str">
        <f t="shared" si="252"/>
        <v>117_3</v>
      </c>
      <c r="T971" s="35" t="str">
        <f t="shared" si="253"/>
        <v>117AM</v>
      </c>
      <c r="U971" s="35" t="str">
        <f t="shared" si="254"/>
        <v>117AMNS</v>
      </c>
      <c r="V971" s="301">
        <f t="shared" si="255"/>
        <v>10</v>
      </c>
      <c r="W971" s="293" t="str">
        <f t="shared" si="256"/>
        <v/>
      </c>
      <c r="X971" s="293" t="str">
        <f t="shared" si="257"/>
        <v/>
      </c>
      <c r="Y971" s="293" t="str">
        <f t="shared" si="258"/>
        <v/>
      </c>
      <c r="Z971" s="293" t="str">
        <f t="shared" si="259"/>
        <v/>
      </c>
      <c r="AA971" s="293">
        <f t="shared" si="246"/>
        <v>0</v>
      </c>
      <c r="AB971" s="293">
        <f t="shared" si="247"/>
        <v>0</v>
      </c>
      <c r="AC971" s="293">
        <f t="shared" si="248"/>
        <v>0</v>
      </c>
      <c r="AD971" s="293">
        <f t="shared" si="260"/>
        <v>0</v>
      </c>
      <c r="AE971" s="293">
        <f>IF(ISBLANK(T971),AE970,IF(COUNTIF(T$2:T971,T971)&gt;1,AE970,1+MAX(AE970,0)))</f>
        <v>25</v>
      </c>
      <c r="AI971" s="42" t="str">
        <f t="shared" si="261"/>
        <v/>
      </c>
      <c r="AJ971">
        <f>SUM(AG$2:AG971)</f>
        <v>6</v>
      </c>
      <c r="AK971">
        <f>COUNTA(AF$2:AF971)</f>
        <v>15</v>
      </c>
    </row>
    <row r="972" spans="1:37"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249"/>
        <v>14</v>
      </c>
      <c r="Q972" s="33" t="str">
        <f t="shared" si="250"/>
        <v/>
      </c>
      <c r="R972" s="33">
        <f t="shared" si="251"/>
        <v>3</v>
      </c>
      <c r="S972" s="33" t="str">
        <f t="shared" si="252"/>
        <v>117_3</v>
      </c>
      <c r="T972" s="35" t="str">
        <f t="shared" si="253"/>
        <v>117AM</v>
      </c>
      <c r="U972" s="35" t="str">
        <f t="shared" si="254"/>
        <v>117AMEW</v>
      </c>
      <c r="V972" s="301">
        <f t="shared" si="255"/>
        <v>11</v>
      </c>
      <c r="W972" s="293" t="str">
        <f t="shared" si="256"/>
        <v/>
      </c>
      <c r="X972" s="293" t="str">
        <f t="shared" si="257"/>
        <v/>
      </c>
      <c r="Y972" s="293" t="str">
        <f t="shared" si="258"/>
        <v/>
      </c>
      <c r="Z972" s="293" t="str">
        <f t="shared" si="259"/>
        <v/>
      </c>
      <c r="AA972" s="293">
        <f t="shared" si="246"/>
        <v>0</v>
      </c>
      <c r="AB972" s="293">
        <f t="shared" si="247"/>
        <v>0</v>
      </c>
      <c r="AC972" s="293">
        <f t="shared" si="248"/>
        <v>3</v>
      </c>
      <c r="AD972" s="293">
        <f t="shared" si="260"/>
        <v>1</v>
      </c>
      <c r="AE972" s="293">
        <f>IF(ISBLANK(T972),AE971,IF(COUNTIF(T$2:T972,T972)&gt;1,AE971,1+MAX(AE971,0)))</f>
        <v>25</v>
      </c>
      <c r="AI972" s="42" t="str">
        <f t="shared" si="261"/>
        <v/>
      </c>
      <c r="AJ972">
        <f>SUM(AG$2:AG972)</f>
        <v>6</v>
      </c>
      <c r="AK972">
        <f>COUNTA(AF$2:AF972)</f>
        <v>15</v>
      </c>
    </row>
    <row r="973" spans="1:37"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249"/>
        <v>14</v>
      </c>
      <c r="Q973" s="33" t="str">
        <f t="shared" si="250"/>
        <v/>
      </c>
      <c r="R973" s="33">
        <f t="shared" si="251"/>
        <v>3</v>
      </c>
      <c r="S973" s="33" t="str">
        <f t="shared" si="252"/>
        <v>117_3</v>
      </c>
      <c r="T973" s="35" t="str">
        <f t="shared" si="253"/>
        <v>117AM</v>
      </c>
      <c r="U973" s="35" t="str">
        <f t="shared" si="254"/>
        <v>117AMEW</v>
      </c>
      <c r="V973" s="301">
        <f t="shared" si="255"/>
        <v>12</v>
      </c>
      <c r="W973" s="293" t="str">
        <f t="shared" si="256"/>
        <v/>
      </c>
      <c r="X973" s="293" t="str">
        <f t="shared" si="257"/>
        <v/>
      </c>
      <c r="Y973" s="293" t="str">
        <f t="shared" si="258"/>
        <v/>
      </c>
      <c r="Z973" s="293" t="str">
        <f t="shared" si="259"/>
        <v/>
      </c>
      <c r="AA973" s="293">
        <f t="shared" si="246"/>
        <v>1</v>
      </c>
      <c r="AB973" s="293">
        <f t="shared" si="247"/>
        <v>0</v>
      </c>
      <c r="AC973" s="293">
        <f t="shared" si="248"/>
        <v>3</v>
      </c>
      <c r="AD973" s="293">
        <f t="shared" si="260"/>
        <v>1</v>
      </c>
      <c r="AE973" s="293">
        <f>IF(ISBLANK(T973),AE972,IF(COUNTIF(T$2:T973,T973)&gt;1,AE972,1+MAX(AE972,0)))</f>
        <v>25</v>
      </c>
      <c r="AI973" s="42" t="str">
        <f t="shared" si="261"/>
        <v/>
      </c>
      <c r="AJ973">
        <f>SUM(AG$2:AG973)</f>
        <v>6</v>
      </c>
      <c r="AK973">
        <f>COUNTA(AF$2:AF973)</f>
        <v>15</v>
      </c>
    </row>
    <row r="974" spans="1:37"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249"/>
        <v>14</v>
      </c>
      <c r="Q974" s="33" t="str">
        <f t="shared" si="250"/>
        <v/>
      </c>
      <c r="R974" s="33">
        <f t="shared" si="251"/>
        <v>4</v>
      </c>
      <c r="S974" s="33" t="str">
        <f t="shared" si="252"/>
        <v>117_4</v>
      </c>
      <c r="T974" s="35" t="str">
        <f t="shared" si="253"/>
        <v>117AM</v>
      </c>
      <c r="U974" s="35" t="str">
        <f t="shared" si="254"/>
        <v>117AMNS</v>
      </c>
      <c r="V974" s="301">
        <f t="shared" si="255"/>
        <v>13</v>
      </c>
      <c r="W974" s="293" t="str">
        <f t="shared" si="256"/>
        <v/>
      </c>
      <c r="X974" s="293" t="str">
        <f t="shared" si="257"/>
        <v/>
      </c>
      <c r="Y974" s="293" t="str">
        <f t="shared" si="258"/>
        <v/>
      </c>
      <c r="Z974" s="293" t="str">
        <f t="shared" si="259"/>
        <v/>
      </c>
      <c r="AA974" s="293">
        <f t="shared" si="246"/>
        <v>0</v>
      </c>
      <c r="AB974" s="293">
        <f t="shared" si="247"/>
        <v>0</v>
      </c>
      <c r="AC974" s="293">
        <f t="shared" si="248"/>
        <v>0</v>
      </c>
      <c r="AD974" s="293">
        <f t="shared" si="260"/>
        <v>0</v>
      </c>
      <c r="AE974" s="293">
        <f>IF(ISBLANK(T974),AE973,IF(COUNTIF(T$2:T974,T974)&gt;1,AE973,1+MAX(AE973,0)))</f>
        <v>25</v>
      </c>
      <c r="AI974" s="42" t="str">
        <f t="shared" si="261"/>
        <v/>
      </c>
      <c r="AJ974">
        <f>SUM(AG$2:AG974)</f>
        <v>6</v>
      </c>
      <c r="AK974">
        <f>COUNTA(AF$2:AF974)</f>
        <v>15</v>
      </c>
    </row>
    <row r="975" spans="1:37"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249"/>
        <v>14</v>
      </c>
      <c r="Q975" s="33" t="str">
        <f t="shared" si="250"/>
        <v/>
      </c>
      <c r="R975" s="33">
        <f t="shared" si="251"/>
        <v>4</v>
      </c>
      <c r="S975" s="33" t="str">
        <f t="shared" si="252"/>
        <v>117_4</v>
      </c>
      <c r="T975" s="35" t="str">
        <f t="shared" si="253"/>
        <v>117AM</v>
      </c>
      <c r="U975" s="35" t="str">
        <f t="shared" si="254"/>
        <v>117AMNS</v>
      </c>
      <c r="V975" s="301">
        <f t="shared" si="255"/>
        <v>14</v>
      </c>
      <c r="W975" s="293" t="str">
        <f t="shared" si="256"/>
        <v/>
      </c>
      <c r="X975" s="293" t="str">
        <f t="shared" si="257"/>
        <v/>
      </c>
      <c r="Y975" s="293" t="str">
        <f t="shared" si="258"/>
        <v/>
      </c>
      <c r="Z975" s="293" t="str">
        <f t="shared" si="259"/>
        <v/>
      </c>
      <c r="AA975" s="293">
        <f t="shared" si="246"/>
        <v>0</v>
      </c>
      <c r="AB975" s="293">
        <f t="shared" si="247"/>
        <v>0</v>
      </c>
      <c r="AC975" s="293">
        <f t="shared" si="248"/>
        <v>0</v>
      </c>
      <c r="AD975" s="293">
        <f t="shared" si="260"/>
        <v>0</v>
      </c>
      <c r="AE975" s="293">
        <f>IF(ISBLANK(T975),AE974,IF(COUNTIF(T$2:T975,T975)&gt;1,AE974,1+MAX(AE974,0)))</f>
        <v>25</v>
      </c>
      <c r="AI975" s="42" t="str">
        <f t="shared" si="261"/>
        <v/>
      </c>
      <c r="AJ975">
        <f>SUM(AG$2:AG975)</f>
        <v>6</v>
      </c>
      <c r="AK975">
        <f>COUNTA(AF$2:AF975)</f>
        <v>15</v>
      </c>
    </row>
    <row r="976" spans="1:37"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249"/>
        <v>14</v>
      </c>
      <c r="Q976" s="33" t="str">
        <f t="shared" si="250"/>
        <v/>
      </c>
      <c r="R976" s="33">
        <f t="shared" si="251"/>
        <v>4</v>
      </c>
      <c r="S976" s="33" t="str">
        <f t="shared" si="252"/>
        <v>117_4</v>
      </c>
      <c r="T976" s="35" t="str">
        <f t="shared" si="253"/>
        <v>117AM</v>
      </c>
      <c r="U976" s="35" t="str">
        <f t="shared" si="254"/>
        <v>117AMEW</v>
      </c>
      <c r="V976" s="301">
        <f t="shared" si="255"/>
        <v>15</v>
      </c>
      <c r="W976" s="293" t="str">
        <f t="shared" si="256"/>
        <v/>
      </c>
      <c r="X976" s="293" t="str">
        <f t="shared" si="257"/>
        <v/>
      </c>
      <c r="Y976" s="293" t="str">
        <f t="shared" si="258"/>
        <v/>
      </c>
      <c r="Z976" s="293" t="str">
        <f t="shared" si="259"/>
        <v/>
      </c>
      <c r="AA976" s="293">
        <f t="shared" si="246"/>
        <v>0</v>
      </c>
      <c r="AB976" s="293">
        <f t="shared" si="247"/>
        <v>0</v>
      </c>
      <c r="AC976" s="293">
        <f t="shared" si="248"/>
        <v>3</v>
      </c>
      <c r="AD976" s="293">
        <f t="shared" si="260"/>
        <v>1</v>
      </c>
      <c r="AE976" s="293">
        <f>IF(ISBLANK(T976),AE975,IF(COUNTIF(T$2:T976,T976)&gt;1,AE975,1+MAX(AE975,0)))</f>
        <v>25</v>
      </c>
      <c r="AI976" s="42" t="str">
        <f t="shared" si="261"/>
        <v/>
      </c>
      <c r="AJ976">
        <f>SUM(AG$2:AG976)</f>
        <v>6</v>
      </c>
      <c r="AK976">
        <f>COUNTA(AF$2:AF976)</f>
        <v>15</v>
      </c>
    </row>
    <row r="977" spans="1:37"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249"/>
        <v>14</v>
      </c>
      <c r="Q977" s="33" t="str">
        <f t="shared" si="250"/>
        <v/>
      </c>
      <c r="R977" s="33">
        <f t="shared" si="251"/>
        <v>4</v>
      </c>
      <c r="S977" s="33" t="str">
        <f t="shared" si="252"/>
        <v>117_4</v>
      </c>
      <c r="T977" s="35" t="str">
        <f t="shared" si="253"/>
        <v>117AM</v>
      </c>
      <c r="U977" s="35" t="str">
        <f t="shared" si="254"/>
        <v>117AMEW</v>
      </c>
      <c r="V977" s="301">
        <f t="shared" si="255"/>
        <v>16</v>
      </c>
      <c r="W977" s="293" t="str">
        <f t="shared" si="256"/>
        <v/>
      </c>
      <c r="X977" s="293" t="str">
        <f t="shared" si="257"/>
        <v/>
      </c>
      <c r="Y977" s="293" t="str">
        <f t="shared" si="258"/>
        <v/>
      </c>
      <c r="Z977" s="293" t="str">
        <f t="shared" si="259"/>
        <v/>
      </c>
      <c r="AA977" s="293">
        <f t="shared" si="246"/>
        <v>1</v>
      </c>
      <c r="AB977" s="293">
        <f t="shared" si="247"/>
        <v>0</v>
      </c>
      <c r="AC977" s="293">
        <f t="shared" si="248"/>
        <v>3</v>
      </c>
      <c r="AD977" s="293">
        <f t="shared" si="260"/>
        <v>1</v>
      </c>
      <c r="AE977" s="293">
        <f>IF(ISBLANK(T977),AE976,IF(COUNTIF(T$2:T977,T977)&gt;1,AE976,1+MAX(AE976,0)))</f>
        <v>25</v>
      </c>
      <c r="AI977" s="42" t="str">
        <f t="shared" si="261"/>
        <v/>
      </c>
      <c r="AJ977">
        <f>SUM(AG$2:AG977)</f>
        <v>6</v>
      </c>
      <c r="AK977">
        <f>COUNTA(AF$2:AF977)</f>
        <v>15</v>
      </c>
    </row>
    <row r="978" spans="1:37"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249"/>
        <v>14</v>
      </c>
      <c r="Q978" s="33" t="str">
        <f t="shared" si="250"/>
        <v/>
      </c>
      <c r="R978" s="33">
        <f t="shared" si="251"/>
        <v>5</v>
      </c>
      <c r="S978" s="33" t="str">
        <f t="shared" si="252"/>
        <v>117_5</v>
      </c>
      <c r="T978" s="35" t="str">
        <f t="shared" si="253"/>
        <v>117AM</v>
      </c>
      <c r="U978" s="35" t="str">
        <f t="shared" si="254"/>
        <v>117AMNS</v>
      </c>
      <c r="V978" s="301">
        <f t="shared" si="255"/>
        <v>17</v>
      </c>
      <c r="W978" s="293" t="str">
        <f t="shared" si="256"/>
        <v/>
      </c>
      <c r="X978" s="293" t="str">
        <f t="shared" si="257"/>
        <v/>
      </c>
      <c r="Y978" s="293" t="str">
        <f t="shared" si="258"/>
        <v/>
      </c>
      <c r="Z978" s="293" t="str">
        <f t="shared" si="259"/>
        <v/>
      </c>
      <c r="AA978" s="293">
        <f t="shared" si="246"/>
        <v>0</v>
      </c>
      <c r="AB978" s="293">
        <f t="shared" si="247"/>
        <v>0</v>
      </c>
      <c r="AC978" s="293">
        <f t="shared" si="248"/>
        <v>0</v>
      </c>
      <c r="AD978" s="293">
        <f t="shared" si="260"/>
        <v>0</v>
      </c>
      <c r="AE978" s="293">
        <f>IF(ISBLANK(T978),AE977,IF(COUNTIF(T$2:T978,T978)&gt;1,AE977,1+MAX(AE977,0)))</f>
        <v>25</v>
      </c>
      <c r="AI978" s="42" t="str">
        <f t="shared" si="261"/>
        <v/>
      </c>
      <c r="AJ978">
        <f>SUM(AG$2:AG978)</f>
        <v>6</v>
      </c>
      <c r="AK978">
        <f>COUNTA(AF$2:AF978)</f>
        <v>15</v>
      </c>
    </row>
    <row r="979" spans="1:37"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249"/>
        <v>14</v>
      </c>
      <c r="Q979" s="33" t="str">
        <f t="shared" si="250"/>
        <v/>
      </c>
      <c r="R979" s="33">
        <f t="shared" si="251"/>
        <v>5</v>
      </c>
      <c r="S979" s="33" t="str">
        <f t="shared" si="252"/>
        <v>117_5</v>
      </c>
      <c r="T979" s="35" t="str">
        <f t="shared" si="253"/>
        <v>117AM</v>
      </c>
      <c r="U979" s="35" t="str">
        <f t="shared" si="254"/>
        <v>117AMNS</v>
      </c>
      <c r="V979" s="301">
        <f t="shared" si="255"/>
        <v>18</v>
      </c>
      <c r="W979" s="293" t="str">
        <f t="shared" si="256"/>
        <v/>
      </c>
      <c r="X979" s="293" t="str">
        <f t="shared" si="257"/>
        <v/>
      </c>
      <c r="Y979" s="293" t="str">
        <f t="shared" si="258"/>
        <v/>
      </c>
      <c r="Z979" s="293" t="str">
        <f t="shared" si="259"/>
        <v/>
      </c>
      <c r="AA979" s="293">
        <f t="shared" si="246"/>
        <v>0</v>
      </c>
      <c r="AB979" s="293">
        <f t="shared" si="247"/>
        <v>0</v>
      </c>
      <c r="AC979" s="293">
        <f t="shared" si="248"/>
        <v>0</v>
      </c>
      <c r="AD979" s="293">
        <f t="shared" si="260"/>
        <v>0</v>
      </c>
      <c r="AE979" s="293">
        <f>IF(ISBLANK(T979),AE978,IF(COUNTIF(T$2:T979,T979)&gt;1,AE978,1+MAX(AE978,0)))</f>
        <v>25</v>
      </c>
      <c r="AI979" s="42" t="str">
        <f t="shared" si="261"/>
        <v/>
      </c>
      <c r="AJ979">
        <f>SUM(AG$2:AG979)</f>
        <v>6</v>
      </c>
      <c r="AK979">
        <f>COUNTA(AF$2:AF979)</f>
        <v>15</v>
      </c>
    </row>
    <row r="980" spans="1:37"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249"/>
        <v>14</v>
      </c>
      <c r="Q980" s="33" t="str">
        <f t="shared" si="250"/>
        <v/>
      </c>
      <c r="R980" s="33">
        <f t="shared" si="251"/>
        <v>5</v>
      </c>
      <c r="S980" s="33" t="str">
        <f t="shared" si="252"/>
        <v>117_5</v>
      </c>
      <c r="T980" s="35" t="str">
        <f t="shared" si="253"/>
        <v>117AM</v>
      </c>
      <c r="U980" s="35" t="str">
        <f t="shared" si="254"/>
        <v>117AMEW</v>
      </c>
      <c r="V980" s="301">
        <f t="shared" si="255"/>
        <v>19</v>
      </c>
      <c r="W980" s="293" t="str">
        <f t="shared" si="256"/>
        <v/>
      </c>
      <c r="X980" s="293" t="str">
        <f t="shared" si="257"/>
        <v/>
      </c>
      <c r="Y980" s="293" t="str">
        <f t="shared" si="258"/>
        <v/>
      </c>
      <c r="Z980" s="293" t="str">
        <f t="shared" si="259"/>
        <v/>
      </c>
      <c r="AA980" s="293">
        <f t="shared" si="246"/>
        <v>0</v>
      </c>
      <c r="AB980" s="293">
        <f t="shared" si="247"/>
        <v>0</v>
      </c>
      <c r="AC980" s="293">
        <f t="shared" si="248"/>
        <v>3</v>
      </c>
      <c r="AD980" s="293">
        <f t="shared" si="260"/>
        <v>1</v>
      </c>
      <c r="AE980" s="293">
        <f>IF(ISBLANK(T980),AE979,IF(COUNTIF(T$2:T980,T980)&gt;1,AE979,1+MAX(AE979,0)))</f>
        <v>25</v>
      </c>
      <c r="AI980" s="42" t="str">
        <f t="shared" si="261"/>
        <v/>
      </c>
      <c r="AJ980">
        <f>SUM(AG$2:AG980)</f>
        <v>6</v>
      </c>
      <c r="AK980">
        <f>COUNTA(AF$2:AF980)</f>
        <v>15</v>
      </c>
    </row>
    <row r="981" spans="1:37"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249"/>
        <v>14</v>
      </c>
      <c r="Q981" s="33" t="str">
        <f t="shared" si="250"/>
        <v/>
      </c>
      <c r="R981" s="33">
        <f t="shared" si="251"/>
        <v>5</v>
      </c>
      <c r="S981" s="33" t="str">
        <f t="shared" si="252"/>
        <v>117_5</v>
      </c>
      <c r="T981" s="35" t="str">
        <f t="shared" si="253"/>
        <v>117AM</v>
      </c>
      <c r="U981" s="35" t="str">
        <f t="shared" si="254"/>
        <v>117AMEW</v>
      </c>
      <c r="V981" s="301">
        <f t="shared" si="255"/>
        <v>20</v>
      </c>
      <c r="W981" s="293" t="str">
        <f t="shared" si="256"/>
        <v/>
      </c>
      <c r="X981" s="293" t="str">
        <f t="shared" si="257"/>
        <v/>
      </c>
      <c r="Y981" s="293" t="str">
        <f t="shared" si="258"/>
        <v/>
      </c>
      <c r="Z981" s="293" t="str">
        <f t="shared" si="259"/>
        <v/>
      </c>
      <c r="AA981" s="293">
        <f t="shared" si="246"/>
        <v>1</v>
      </c>
      <c r="AB981" s="293">
        <f t="shared" si="247"/>
        <v>0</v>
      </c>
      <c r="AC981" s="293">
        <f t="shared" si="248"/>
        <v>3</v>
      </c>
      <c r="AD981" s="293">
        <f t="shared" si="260"/>
        <v>1</v>
      </c>
      <c r="AE981" s="293">
        <f>IF(ISBLANK(T981),AE980,IF(COUNTIF(T$2:T981,T981)&gt;1,AE980,1+MAX(AE980,0)))</f>
        <v>25</v>
      </c>
      <c r="AI981" s="42" t="str">
        <f t="shared" si="261"/>
        <v/>
      </c>
      <c r="AJ981">
        <f>SUM(AG$2:AG981)</f>
        <v>6</v>
      </c>
      <c r="AK981">
        <f>COUNTA(AF$2:AF981)</f>
        <v>15</v>
      </c>
    </row>
    <row r="982" spans="1:37"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249"/>
        <v>14</v>
      </c>
      <c r="Q982" s="33" t="str">
        <f t="shared" si="250"/>
        <v/>
      </c>
      <c r="R982" s="33">
        <f t="shared" si="251"/>
        <v>6</v>
      </c>
      <c r="S982" s="33" t="str">
        <f t="shared" si="252"/>
        <v>117_6</v>
      </c>
      <c r="T982" s="35" t="str">
        <f t="shared" si="253"/>
        <v>117AM</v>
      </c>
      <c r="U982" s="35" t="str">
        <f t="shared" si="254"/>
        <v>117AMNS</v>
      </c>
      <c r="V982" s="301">
        <f t="shared" si="255"/>
        <v>21</v>
      </c>
      <c r="W982" s="293" t="str">
        <f t="shared" si="256"/>
        <v/>
      </c>
      <c r="X982" s="293" t="str">
        <f t="shared" si="257"/>
        <v/>
      </c>
      <c r="Y982" s="293" t="str">
        <f t="shared" si="258"/>
        <v/>
      </c>
      <c r="Z982" s="293" t="str">
        <f t="shared" si="259"/>
        <v/>
      </c>
      <c r="AA982" s="293">
        <f t="shared" si="246"/>
        <v>0</v>
      </c>
      <c r="AB982" s="293">
        <f t="shared" si="247"/>
        <v>0</v>
      </c>
      <c r="AC982" s="293">
        <f t="shared" si="248"/>
        <v>0</v>
      </c>
      <c r="AD982" s="293">
        <f t="shared" si="260"/>
        <v>0</v>
      </c>
      <c r="AE982" s="293">
        <f>IF(ISBLANK(T982),AE981,IF(COUNTIF(T$2:T982,T982)&gt;1,AE981,1+MAX(AE981,0)))</f>
        <v>25</v>
      </c>
      <c r="AI982" s="42" t="str">
        <f t="shared" si="261"/>
        <v/>
      </c>
      <c r="AJ982">
        <f>SUM(AG$2:AG982)</f>
        <v>6</v>
      </c>
      <c r="AK982">
        <f>COUNTA(AF$2:AF982)</f>
        <v>15</v>
      </c>
    </row>
    <row r="983" spans="1:37"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249"/>
        <v>14</v>
      </c>
      <c r="Q983" s="33" t="str">
        <f t="shared" si="250"/>
        <v/>
      </c>
      <c r="R983" s="33">
        <f t="shared" si="251"/>
        <v>6</v>
      </c>
      <c r="S983" s="33" t="str">
        <f t="shared" si="252"/>
        <v>117_6</v>
      </c>
      <c r="T983" s="35" t="str">
        <f t="shared" si="253"/>
        <v>117AM</v>
      </c>
      <c r="U983" s="35" t="str">
        <f t="shared" si="254"/>
        <v>117AMNS</v>
      </c>
      <c r="V983" s="301">
        <f t="shared" si="255"/>
        <v>22</v>
      </c>
      <c r="W983" s="293" t="str">
        <f t="shared" si="256"/>
        <v/>
      </c>
      <c r="X983" s="293" t="str">
        <f t="shared" si="257"/>
        <v/>
      </c>
      <c r="Y983" s="293" t="str">
        <f t="shared" si="258"/>
        <v/>
      </c>
      <c r="Z983" s="293" t="str">
        <f t="shared" si="259"/>
        <v/>
      </c>
      <c r="AA983" s="293">
        <f t="shared" si="246"/>
        <v>0</v>
      </c>
      <c r="AB983" s="293">
        <f t="shared" si="247"/>
        <v>0</v>
      </c>
      <c r="AC983" s="293">
        <f t="shared" si="248"/>
        <v>0</v>
      </c>
      <c r="AD983" s="293">
        <f t="shared" si="260"/>
        <v>0</v>
      </c>
      <c r="AE983" s="293">
        <f>IF(ISBLANK(T983),AE982,IF(COUNTIF(T$2:T983,T983)&gt;1,AE982,1+MAX(AE982,0)))</f>
        <v>25</v>
      </c>
      <c r="AI983" s="42" t="str">
        <f t="shared" si="261"/>
        <v/>
      </c>
      <c r="AJ983">
        <f>SUM(AG$2:AG983)</f>
        <v>6</v>
      </c>
      <c r="AK983">
        <f>COUNTA(AF$2:AF983)</f>
        <v>15</v>
      </c>
    </row>
    <row r="984" spans="1:37"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249"/>
        <v>14</v>
      </c>
      <c r="Q984" s="33" t="str">
        <f t="shared" si="250"/>
        <v/>
      </c>
      <c r="R984" s="33">
        <f t="shared" si="251"/>
        <v>6</v>
      </c>
      <c r="S984" s="33" t="str">
        <f t="shared" si="252"/>
        <v>117_6</v>
      </c>
      <c r="T984" s="35" t="str">
        <f t="shared" si="253"/>
        <v>117AM</v>
      </c>
      <c r="U984" s="35" t="str">
        <f t="shared" si="254"/>
        <v>117AMEW</v>
      </c>
      <c r="V984" s="301">
        <f t="shared" si="255"/>
        <v>23</v>
      </c>
      <c r="W984" s="293" t="str">
        <f t="shared" si="256"/>
        <v/>
      </c>
      <c r="X984" s="293" t="str">
        <f t="shared" si="257"/>
        <v/>
      </c>
      <c r="Y984" s="293" t="str">
        <f t="shared" si="258"/>
        <v/>
      </c>
      <c r="Z984" s="293" t="str">
        <f t="shared" si="259"/>
        <v/>
      </c>
      <c r="AA984" s="293">
        <f t="shared" si="246"/>
        <v>0</v>
      </c>
      <c r="AB984" s="293">
        <f t="shared" si="247"/>
        <v>0</v>
      </c>
      <c r="AC984" s="293">
        <f t="shared" si="248"/>
        <v>3</v>
      </c>
      <c r="AD984" s="293">
        <f t="shared" si="260"/>
        <v>1</v>
      </c>
      <c r="AE984" s="293">
        <f>IF(ISBLANK(T984),AE983,IF(COUNTIF(T$2:T984,T984)&gt;1,AE983,1+MAX(AE983,0)))</f>
        <v>25</v>
      </c>
      <c r="AI984" s="42" t="str">
        <f t="shared" si="261"/>
        <v/>
      </c>
      <c r="AJ984">
        <f>SUM(AG$2:AG984)</f>
        <v>6</v>
      </c>
      <c r="AK984">
        <f>COUNTA(AF$2:AF984)</f>
        <v>15</v>
      </c>
    </row>
    <row r="985" spans="1:37"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249"/>
        <v>14</v>
      </c>
      <c r="Q985" s="33" t="str">
        <f t="shared" si="250"/>
        <v/>
      </c>
      <c r="R985" s="33">
        <f t="shared" si="251"/>
        <v>6</v>
      </c>
      <c r="S985" s="33" t="str">
        <f t="shared" si="252"/>
        <v>117_6</v>
      </c>
      <c r="T985" s="35" t="str">
        <f t="shared" si="253"/>
        <v>117AM</v>
      </c>
      <c r="U985" s="35" t="str">
        <f t="shared" si="254"/>
        <v>117AMEW</v>
      </c>
      <c r="V985" s="301">
        <f t="shared" si="255"/>
        <v>24</v>
      </c>
      <c r="W985" s="293" t="str">
        <f t="shared" si="256"/>
        <v/>
      </c>
      <c r="X985" s="293" t="str">
        <f t="shared" si="257"/>
        <v/>
      </c>
      <c r="Y985" s="293" t="str">
        <f t="shared" si="258"/>
        <v/>
      </c>
      <c r="Z985" s="293" t="str">
        <f t="shared" si="259"/>
        <v/>
      </c>
      <c r="AA985" s="293">
        <f t="shared" si="246"/>
        <v>1</v>
      </c>
      <c r="AB985" s="293">
        <f t="shared" si="247"/>
        <v>0</v>
      </c>
      <c r="AC985" s="293">
        <f t="shared" si="248"/>
        <v>3</v>
      </c>
      <c r="AD985" s="293">
        <f t="shared" si="260"/>
        <v>1</v>
      </c>
      <c r="AE985" s="293">
        <f>IF(ISBLANK(T985),AE984,IF(COUNTIF(T$2:T985,T985)&gt;1,AE984,1+MAX(AE984,0)))</f>
        <v>25</v>
      </c>
      <c r="AI985" s="42" t="str">
        <f t="shared" si="261"/>
        <v/>
      </c>
      <c r="AJ985">
        <f>SUM(AG$2:AG985)</f>
        <v>6</v>
      </c>
      <c r="AK985">
        <f>COUNTA(AF$2:AF985)</f>
        <v>15</v>
      </c>
    </row>
    <row r="986" spans="1:37"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249"/>
        <v>14</v>
      </c>
      <c r="Q986" s="33" t="str">
        <f t="shared" si="250"/>
        <v/>
      </c>
      <c r="R986" s="33">
        <f t="shared" si="251"/>
        <v>7</v>
      </c>
      <c r="S986" s="33" t="str">
        <f t="shared" si="252"/>
        <v>117_7</v>
      </c>
      <c r="T986" s="35" t="str">
        <f t="shared" si="253"/>
        <v>117AM</v>
      </c>
      <c r="U986" s="35" t="str">
        <f t="shared" si="254"/>
        <v>117AMNS</v>
      </c>
      <c r="V986" s="301">
        <f t="shared" si="255"/>
        <v>25</v>
      </c>
      <c r="W986" s="293" t="str">
        <f t="shared" si="256"/>
        <v/>
      </c>
      <c r="X986" s="293" t="str">
        <f t="shared" si="257"/>
        <v/>
      </c>
      <c r="Y986" s="293" t="str">
        <f t="shared" si="258"/>
        <v/>
      </c>
      <c r="Z986" s="293" t="str">
        <f t="shared" si="259"/>
        <v/>
      </c>
      <c r="AA986" s="293">
        <f t="shared" si="246"/>
        <v>0</v>
      </c>
      <c r="AB986" s="293">
        <f t="shared" si="247"/>
        <v>0</v>
      </c>
      <c r="AC986" s="293">
        <f t="shared" si="248"/>
        <v>0</v>
      </c>
      <c r="AD986" s="293">
        <f t="shared" si="260"/>
        <v>0</v>
      </c>
      <c r="AE986" s="293">
        <f>IF(ISBLANK(T986),AE985,IF(COUNTIF(T$2:T986,T986)&gt;1,AE985,1+MAX(AE985,0)))</f>
        <v>25</v>
      </c>
      <c r="AI986" s="42" t="str">
        <f t="shared" si="261"/>
        <v/>
      </c>
      <c r="AJ986">
        <f>SUM(AG$2:AG986)</f>
        <v>6</v>
      </c>
      <c r="AK986">
        <f>COUNTA(AF$2:AF986)</f>
        <v>15</v>
      </c>
    </row>
    <row r="987" spans="1:37"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249"/>
        <v>14</v>
      </c>
      <c r="Q987" s="33" t="str">
        <f t="shared" si="250"/>
        <v/>
      </c>
      <c r="R987" s="33">
        <f t="shared" si="251"/>
        <v>7</v>
      </c>
      <c r="S987" s="33" t="str">
        <f t="shared" si="252"/>
        <v>117_7</v>
      </c>
      <c r="T987" s="35" t="str">
        <f t="shared" si="253"/>
        <v>117AM</v>
      </c>
      <c r="U987" s="35" t="str">
        <f t="shared" si="254"/>
        <v>117AMNS</v>
      </c>
      <c r="V987" s="301">
        <f t="shared" si="255"/>
        <v>26</v>
      </c>
      <c r="W987" s="293" t="str">
        <f t="shared" si="256"/>
        <v/>
      </c>
      <c r="X987" s="293" t="str">
        <f t="shared" si="257"/>
        <v/>
      </c>
      <c r="Y987" s="293" t="str">
        <f t="shared" si="258"/>
        <v/>
      </c>
      <c r="Z987" s="293" t="str">
        <f t="shared" si="259"/>
        <v/>
      </c>
      <c r="AA987" s="293">
        <f t="shared" si="246"/>
        <v>0</v>
      </c>
      <c r="AB987" s="293">
        <f t="shared" si="247"/>
        <v>0</v>
      </c>
      <c r="AC987" s="293">
        <f t="shared" si="248"/>
        <v>0</v>
      </c>
      <c r="AD987" s="293">
        <f t="shared" si="260"/>
        <v>0</v>
      </c>
      <c r="AE987" s="293">
        <f>IF(ISBLANK(T987),AE986,IF(COUNTIF(T$2:T987,T987)&gt;1,AE986,1+MAX(AE986,0)))</f>
        <v>25</v>
      </c>
      <c r="AI987" s="42" t="str">
        <f t="shared" si="261"/>
        <v/>
      </c>
      <c r="AJ987">
        <f>SUM(AG$2:AG987)</f>
        <v>6</v>
      </c>
      <c r="AK987">
        <f>COUNTA(AF$2:AF987)</f>
        <v>15</v>
      </c>
    </row>
    <row r="988" spans="1:37"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249"/>
        <v>14</v>
      </c>
      <c r="Q988" s="33" t="str">
        <f t="shared" si="250"/>
        <v/>
      </c>
      <c r="R988" s="33">
        <f t="shared" si="251"/>
        <v>7</v>
      </c>
      <c r="S988" s="33" t="str">
        <f t="shared" si="252"/>
        <v>117_7</v>
      </c>
      <c r="T988" s="35" t="str">
        <f t="shared" si="253"/>
        <v>117AM</v>
      </c>
      <c r="U988" s="35" t="str">
        <f t="shared" si="254"/>
        <v>117AMEW</v>
      </c>
      <c r="V988" s="301">
        <f t="shared" si="255"/>
        <v>27</v>
      </c>
      <c r="W988" s="293" t="str">
        <f t="shared" si="256"/>
        <v/>
      </c>
      <c r="X988" s="293" t="str">
        <f t="shared" si="257"/>
        <v/>
      </c>
      <c r="Y988" s="293" t="str">
        <f t="shared" si="258"/>
        <v/>
      </c>
      <c r="Z988" s="293" t="str">
        <f t="shared" si="259"/>
        <v/>
      </c>
      <c r="AA988" s="293">
        <f t="shared" si="246"/>
        <v>0</v>
      </c>
      <c r="AB988" s="293">
        <f t="shared" si="247"/>
        <v>0</v>
      </c>
      <c r="AC988" s="293">
        <f t="shared" si="248"/>
        <v>3</v>
      </c>
      <c r="AD988" s="293">
        <f t="shared" si="260"/>
        <v>1</v>
      </c>
      <c r="AE988" s="293">
        <f>IF(ISBLANK(T988),AE987,IF(COUNTIF(T$2:T988,T988)&gt;1,AE987,1+MAX(AE987,0)))</f>
        <v>25</v>
      </c>
      <c r="AI988" s="42" t="str">
        <f t="shared" si="261"/>
        <v/>
      </c>
      <c r="AJ988">
        <f>SUM(AG$2:AG988)</f>
        <v>6</v>
      </c>
      <c r="AK988">
        <f>COUNTA(AF$2:AF988)</f>
        <v>15</v>
      </c>
    </row>
    <row r="989" spans="1:37"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249"/>
        <v>14</v>
      </c>
      <c r="Q989" s="33" t="str">
        <f t="shared" si="250"/>
        <v/>
      </c>
      <c r="R989" s="33">
        <f t="shared" si="251"/>
        <v>7</v>
      </c>
      <c r="S989" s="33" t="str">
        <f t="shared" si="252"/>
        <v>117_7</v>
      </c>
      <c r="T989" s="35" t="str">
        <f t="shared" si="253"/>
        <v>117AM</v>
      </c>
      <c r="U989" s="35" t="str">
        <f t="shared" si="254"/>
        <v>117AMEW</v>
      </c>
      <c r="V989" s="301">
        <f t="shared" si="255"/>
        <v>28</v>
      </c>
      <c r="W989" s="293" t="str">
        <f t="shared" si="256"/>
        <v/>
      </c>
      <c r="X989" s="293" t="str">
        <f t="shared" si="257"/>
        <v/>
      </c>
      <c r="Y989" s="293" t="str">
        <f t="shared" si="258"/>
        <v/>
      </c>
      <c r="Z989" s="293" t="str">
        <f t="shared" si="259"/>
        <v/>
      </c>
      <c r="AA989" s="293">
        <f t="shared" si="246"/>
        <v>1</v>
      </c>
      <c r="AB989" s="293">
        <f t="shared" si="247"/>
        <v>0</v>
      </c>
      <c r="AC989" s="293">
        <f t="shared" si="248"/>
        <v>3</v>
      </c>
      <c r="AD989" s="293">
        <f t="shared" si="260"/>
        <v>1</v>
      </c>
      <c r="AE989" s="293">
        <f>IF(ISBLANK(T989),AE988,IF(COUNTIF(T$2:T989,T989)&gt;1,AE988,1+MAX(AE988,0)))</f>
        <v>25</v>
      </c>
      <c r="AI989" s="42" t="str">
        <f t="shared" si="261"/>
        <v/>
      </c>
      <c r="AJ989">
        <f>SUM(AG$2:AG989)</f>
        <v>6</v>
      </c>
      <c r="AK989">
        <f>COUNTA(AF$2:AF989)</f>
        <v>15</v>
      </c>
    </row>
    <row r="990" spans="1:37"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249"/>
        <v>14</v>
      </c>
      <c r="Q990" s="33" t="str">
        <f t="shared" si="250"/>
        <v/>
      </c>
      <c r="R990" s="33">
        <f t="shared" si="251"/>
        <v>8</v>
      </c>
      <c r="S990" s="33" t="str">
        <f t="shared" si="252"/>
        <v>117_8</v>
      </c>
      <c r="T990" s="35" t="str">
        <f t="shared" si="253"/>
        <v>117AM</v>
      </c>
      <c r="U990" s="35" t="str">
        <f t="shared" si="254"/>
        <v>117AMNS</v>
      </c>
      <c r="V990" s="301">
        <f t="shared" si="255"/>
        <v>29</v>
      </c>
      <c r="W990" s="293" t="str">
        <f t="shared" si="256"/>
        <v/>
      </c>
      <c r="X990" s="293" t="str">
        <f t="shared" si="257"/>
        <v/>
      </c>
      <c r="Y990" s="293" t="str">
        <f t="shared" si="258"/>
        <v/>
      </c>
      <c r="Z990" s="293" t="str">
        <f t="shared" si="259"/>
        <v/>
      </c>
      <c r="AA990" s="293">
        <f t="shared" si="246"/>
        <v>0</v>
      </c>
      <c r="AB990" s="293">
        <f t="shared" si="247"/>
        <v>0</v>
      </c>
      <c r="AC990" s="293">
        <f t="shared" si="248"/>
        <v>0</v>
      </c>
      <c r="AD990" s="293">
        <f t="shared" si="260"/>
        <v>0</v>
      </c>
      <c r="AE990" s="293">
        <f>IF(ISBLANK(T990),AE989,IF(COUNTIF(T$2:T990,T990)&gt;1,AE989,1+MAX(AE989,0)))</f>
        <v>25</v>
      </c>
      <c r="AI990" s="42" t="str">
        <f t="shared" si="261"/>
        <v/>
      </c>
      <c r="AJ990">
        <f>SUM(AG$2:AG990)</f>
        <v>6</v>
      </c>
      <c r="AK990">
        <f>COUNTA(AF$2:AF990)</f>
        <v>15</v>
      </c>
    </row>
    <row r="991" spans="1:37"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249"/>
        <v>14</v>
      </c>
      <c r="Q991" s="33" t="str">
        <f t="shared" si="250"/>
        <v/>
      </c>
      <c r="R991" s="33">
        <f t="shared" si="251"/>
        <v>8</v>
      </c>
      <c r="S991" s="33" t="str">
        <f t="shared" si="252"/>
        <v>117_8</v>
      </c>
      <c r="T991" s="35" t="str">
        <f t="shared" si="253"/>
        <v>117AM</v>
      </c>
      <c r="U991" s="35" t="str">
        <f t="shared" si="254"/>
        <v>117AMNS</v>
      </c>
      <c r="V991" s="301">
        <f t="shared" si="255"/>
        <v>30</v>
      </c>
      <c r="W991" s="293" t="str">
        <f t="shared" si="256"/>
        <v/>
      </c>
      <c r="X991" s="293" t="str">
        <f t="shared" si="257"/>
        <v/>
      </c>
      <c r="Y991" s="293" t="str">
        <f t="shared" si="258"/>
        <v/>
      </c>
      <c r="Z991" s="293" t="str">
        <f t="shared" si="259"/>
        <v/>
      </c>
      <c r="AA991" s="293">
        <f t="shared" si="246"/>
        <v>0</v>
      </c>
      <c r="AB991" s="293">
        <f t="shared" si="247"/>
        <v>0</v>
      </c>
      <c r="AC991" s="293">
        <f t="shared" si="248"/>
        <v>0</v>
      </c>
      <c r="AD991" s="293">
        <f t="shared" si="260"/>
        <v>0</v>
      </c>
      <c r="AE991" s="293">
        <f>IF(ISBLANK(T991),AE990,IF(COUNTIF(T$2:T991,T991)&gt;1,AE990,1+MAX(AE990,0)))</f>
        <v>25</v>
      </c>
      <c r="AI991" s="42" t="str">
        <f t="shared" si="261"/>
        <v/>
      </c>
      <c r="AJ991">
        <f>SUM(AG$2:AG991)</f>
        <v>6</v>
      </c>
      <c r="AK991">
        <f>COUNTA(AF$2:AF991)</f>
        <v>15</v>
      </c>
    </row>
    <row r="992" spans="1:37"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249"/>
        <v>14</v>
      </c>
      <c r="Q992" s="33" t="str">
        <f t="shared" si="250"/>
        <v/>
      </c>
      <c r="R992" s="33">
        <f t="shared" si="251"/>
        <v>8</v>
      </c>
      <c r="S992" s="33" t="str">
        <f t="shared" si="252"/>
        <v>117_8</v>
      </c>
      <c r="T992" s="35" t="str">
        <f t="shared" si="253"/>
        <v>117AM</v>
      </c>
      <c r="U992" s="35" t="str">
        <f t="shared" si="254"/>
        <v>117AMEW</v>
      </c>
      <c r="V992" s="301">
        <f t="shared" si="255"/>
        <v>31</v>
      </c>
      <c r="W992" s="293" t="str">
        <f t="shared" si="256"/>
        <v/>
      </c>
      <c r="X992" s="293" t="str">
        <f t="shared" si="257"/>
        <v/>
      </c>
      <c r="Y992" s="293" t="str">
        <f t="shared" si="258"/>
        <v/>
      </c>
      <c r="Z992" s="293" t="str">
        <f t="shared" si="259"/>
        <v/>
      </c>
      <c r="AA992" s="293">
        <f t="shared" si="246"/>
        <v>0</v>
      </c>
      <c r="AB992" s="293">
        <f t="shared" si="247"/>
        <v>0</v>
      </c>
      <c r="AC992" s="293">
        <f t="shared" si="248"/>
        <v>3</v>
      </c>
      <c r="AD992" s="293">
        <f t="shared" si="260"/>
        <v>1</v>
      </c>
      <c r="AE992" s="293">
        <f>IF(ISBLANK(T992),AE991,IF(COUNTIF(T$2:T992,T992)&gt;1,AE991,1+MAX(AE991,0)))</f>
        <v>25</v>
      </c>
      <c r="AI992" s="42" t="str">
        <f t="shared" si="261"/>
        <v/>
      </c>
      <c r="AJ992">
        <f>SUM(AG$2:AG992)</f>
        <v>6</v>
      </c>
      <c r="AK992">
        <f>COUNTA(AF$2:AF992)</f>
        <v>15</v>
      </c>
    </row>
    <row r="993" spans="1:37"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249"/>
        <v>14</v>
      </c>
      <c r="Q993" s="33" t="str">
        <f t="shared" si="250"/>
        <v/>
      </c>
      <c r="R993" s="33">
        <f t="shared" si="251"/>
        <v>8</v>
      </c>
      <c r="S993" s="33" t="str">
        <f t="shared" si="252"/>
        <v>117_8</v>
      </c>
      <c r="T993" s="35" t="str">
        <f t="shared" si="253"/>
        <v>117AM</v>
      </c>
      <c r="U993" s="35" t="str">
        <f t="shared" si="254"/>
        <v>117AMEW</v>
      </c>
      <c r="V993" s="301">
        <f t="shared" si="255"/>
        <v>32</v>
      </c>
      <c r="W993" s="293" t="str">
        <f t="shared" si="256"/>
        <v/>
      </c>
      <c r="X993" s="293" t="str">
        <f t="shared" si="257"/>
        <v/>
      </c>
      <c r="Y993" s="293" t="str">
        <f t="shared" si="258"/>
        <v/>
      </c>
      <c r="Z993" s="293" t="str">
        <f t="shared" si="259"/>
        <v/>
      </c>
      <c r="AA993" s="293">
        <f t="shared" si="246"/>
        <v>1</v>
      </c>
      <c r="AB993" s="293">
        <f t="shared" si="247"/>
        <v>0</v>
      </c>
      <c r="AC993" s="293">
        <f t="shared" si="248"/>
        <v>3</v>
      </c>
      <c r="AD993" s="293">
        <f t="shared" si="260"/>
        <v>1</v>
      </c>
      <c r="AE993" s="293">
        <f>IF(ISBLANK(T993),AE992,IF(COUNTIF(T$2:T993,T993)&gt;1,AE992,1+MAX(AE992,0)))</f>
        <v>25</v>
      </c>
      <c r="AI993" s="42" t="str">
        <f t="shared" si="261"/>
        <v/>
      </c>
      <c r="AJ993">
        <f>SUM(AG$2:AG993)</f>
        <v>6</v>
      </c>
      <c r="AK993">
        <f>COUNTA(AF$2:AF993)</f>
        <v>15</v>
      </c>
    </row>
    <row r="994" spans="1:37"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249"/>
        <v>14</v>
      </c>
      <c r="Q994" s="33" t="str">
        <f t="shared" si="250"/>
        <v/>
      </c>
      <c r="R994" s="33">
        <f t="shared" si="251"/>
        <v>9</v>
      </c>
      <c r="S994" s="33" t="str">
        <f t="shared" si="252"/>
        <v>117_9</v>
      </c>
      <c r="T994" s="35" t="str">
        <f t="shared" si="253"/>
        <v>117PM</v>
      </c>
      <c r="U994" s="35" t="str">
        <f t="shared" si="254"/>
        <v>117PMNS</v>
      </c>
      <c r="V994" s="301">
        <f t="shared" si="255"/>
        <v>1</v>
      </c>
      <c r="W994" s="293" t="str">
        <f t="shared" si="256"/>
        <v/>
      </c>
      <c r="X994" s="293" t="str">
        <f t="shared" si="257"/>
        <v/>
      </c>
      <c r="Y994" s="293" t="str">
        <f t="shared" si="258"/>
        <v/>
      </c>
      <c r="Z994" s="293" t="str">
        <f t="shared" si="259"/>
        <v/>
      </c>
      <c r="AA994" s="293">
        <f t="shared" si="246"/>
        <v>0</v>
      </c>
      <c r="AB994" s="293">
        <f t="shared" si="247"/>
        <v>0</v>
      </c>
      <c r="AC994" s="293">
        <f t="shared" si="248"/>
        <v>0</v>
      </c>
      <c r="AD994" s="293">
        <f t="shared" si="260"/>
        <v>0</v>
      </c>
      <c r="AE994" s="293">
        <f>IF(ISBLANK(T994),AE993,IF(COUNTIF(T$2:T994,T994)&gt;1,AE993,1+MAX(AE993,0)))</f>
        <v>26</v>
      </c>
      <c r="AI994" s="42" t="str">
        <f t="shared" si="261"/>
        <v/>
      </c>
      <c r="AJ994">
        <f>SUM(AG$2:AG994)</f>
        <v>6</v>
      </c>
      <c r="AK994">
        <f>COUNTA(AF$2:AF994)</f>
        <v>15</v>
      </c>
    </row>
    <row r="995" spans="1:37"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249"/>
        <v>14</v>
      </c>
      <c r="Q995" s="33" t="str">
        <f t="shared" si="250"/>
        <v/>
      </c>
      <c r="R995" s="33">
        <f t="shared" si="251"/>
        <v>9</v>
      </c>
      <c r="S995" s="33" t="str">
        <f t="shared" si="252"/>
        <v>117_9</v>
      </c>
      <c r="T995" s="35" t="str">
        <f t="shared" si="253"/>
        <v>117PM</v>
      </c>
      <c r="U995" s="35" t="str">
        <f t="shared" si="254"/>
        <v>117PMNS</v>
      </c>
      <c r="V995" s="301">
        <f t="shared" si="255"/>
        <v>2</v>
      </c>
      <c r="W995" s="293" t="str">
        <f t="shared" si="256"/>
        <v/>
      </c>
      <c r="X995" s="293" t="str">
        <f t="shared" si="257"/>
        <v/>
      </c>
      <c r="Y995" s="293" t="str">
        <f t="shared" si="258"/>
        <v/>
      </c>
      <c r="Z995" s="293" t="str">
        <f t="shared" si="259"/>
        <v/>
      </c>
      <c r="AA995" s="293">
        <f t="shared" si="246"/>
        <v>0</v>
      </c>
      <c r="AB995" s="293">
        <f t="shared" si="247"/>
        <v>0</v>
      </c>
      <c r="AC995" s="293">
        <f t="shared" si="248"/>
        <v>0</v>
      </c>
      <c r="AD995" s="293">
        <f t="shared" si="260"/>
        <v>0</v>
      </c>
      <c r="AE995" s="293">
        <f>IF(ISBLANK(T995),AE994,IF(COUNTIF(T$2:T995,T995)&gt;1,AE994,1+MAX(AE994,0)))</f>
        <v>26</v>
      </c>
      <c r="AI995" s="42" t="str">
        <f t="shared" si="261"/>
        <v/>
      </c>
      <c r="AJ995">
        <f>SUM(AG$2:AG995)</f>
        <v>6</v>
      </c>
      <c r="AK995">
        <f>COUNTA(AF$2:AF995)</f>
        <v>15</v>
      </c>
    </row>
    <row r="996" spans="1:37"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249"/>
        <v>14</v>
      </c>
      <c r="Q996" s="33" t="str">
        <f t="shared" si="250"/>
        <v/>
      </c>
      <c r="R996" s="33">
        <f t="shared" si="251"/>
        <v>9</v>
      </c>
      <c r="S996" s="33" t="str">
        <f t="shared" si="252"/>
        <v>117_9</v>
      </c>
      <c r="T996" s="35" t="str">
        <f t="shared" si="253"/>
        <v>117PM</v>
      </c>
      <c r="U996" s="35" t="str">
        <f t="shared" si="254"/>
        <v>117PMEW</v>
      </c>
      <c r="V996" s="301">
        <f t="shared" si="255"/>
        <v>3</v>
      </c>
      <c r="W996" s="293" t="str">
        <f t="shared" si="256"/>
        <v/>
      </c>
      <c r="X996" s="293" t="str">
        <f t="shared" si="257"/>
        <v/>
      </c>
      <c r="Y996" s="293" t="str">
        <f t="shared" si="258"/>
        <v/>
      </c>
      <c r="Z996" s="293" t="str">
        <f t="shared" si="259"/>
        <v/>
      </c>
      <c r="AA996" s="293">
        <f t="shared" si="246"/>
        <v>0</v>
      </c>
      <c r="AB996" s="293">
        <f t="shared" si="247"/>
        <v>0</v>
      </c>
      <c r="AC996" s="293">
        <f t="shared" si="248"/>
        <v>0</v>
      </c>
      <c r="AD996" s="293">
        <f t="shared" si="260"/>
        <v>0</v>
      </c>
      <c r="AE996" s="293">
        <f>IF(ISBLANK(T996),AE995,IF(COUNTIF(T$2:T996,T996)&gt;1,AE995,1+MAX(AE995,0)))</f>
        <v>26</v>
      </c>
      <c r="AI996" s="42" t="str">
        <f t="shared" si="261"/>
        <v/>
      </c>
      <c r="AJ996">
        <f>SUM(AG$2:AG996)</f>
        <v>6</v>
      </c>
      <c r="AK996">
        <f>COUNTA(AF$2:AF996)</f>
        <v>15</v>
      </c>
    </row>
    <row r="997" spans="1:37"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249"/>
        <v>14</v>
      </c>
      <c r="Q997" s="33" t="str">
        <f t="shared" si="250"/>
        <v/>
      </c>
      <c r="R997" s="33">
        <f t="shared" si="251"/>
        <v>9</v>
      </c>
      <c r="S997" s="33" t="str">
        <f t="shared" si="252"/>
        <v>117_9</v>
      </c>
      <c r="T997" s="35" t="str">
        <f t="shared" si="253"/>
        <v>117PM</v>
      </c>
      <c r="U997" s="35" t="str">
        <f t="shared" si="254"/>
        <v>117PMEW</v>
      </c>
      <c r="V997" s="301">
        <f t="shared" si="255"/>
        <v>4</v>
      </c>
      <c r="W997" s="293" t="str">
        <f t="shared" si="256"/>
        <v/>
      </c>
      <c r="X997" s="293" t="str">
        <f t="shared" si="257"/>
        <v/>
      </c>
      <c r="Y997" s="293" t="str">
        <f t="shared" si="258"/>
        <v/>
      </c>
      <c r="Z997" s="293" t="str">
        <f t="shared" si="259"/>
        <v/>
      </c>
      <c r="AA997" s="293">
        <f t="shared" si="246"/>
        <v>0</v>
      </c>
      <c r="AB997" s="293">
        <f t="shared" si="247"/>
        <v>1</v>
      </c>
      <c r="AC997" s="293">
        <f t="shared" si="248"/>
        <v>0</v>
      </c>
      <c r="AD997" s="293">
        <f t="shared" si="260"/>
        <v>0</v>
      </c>
      <c r="AE997" s="293">
        <f>IF(ISBLANK(T997),AE996,IF(COUNTIF(T$2:T997,T997)&gt;1,AE996,1+MAX(AE996,0)))</f>
        <v>26</v>
      </c>
      <c r="AI997" s="42" t="str">
        <f t="shared" si="261"/>
        <v/>
      </c>
      <c r="AJ997">
        <f>SUM(AG$2:AG997)</f>
        <v>6</v>
      </c>
      <c r="AK997">
        <f>COUNTA(AF$2:AF997)</f>
        <v>15</v>
      </c>
    </row>
    <row r="998" spans="1:37"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249"/>
        <v>14</v>
      </c>
      <c r="Q998" s="33" t="str">
        <f t="shared" si="250"/>
        <v/>
      </c>
      <c r="R998" s="33">
        <f t="shared" si="251"/>
        <v>10</v>
      </c>
      <c r="S998" s="33" t="str">
        <f t="shared" si="252"/>
        <v>117_10</v>
      </c>
      <c r="T998" s="35" t="str">
        <f t="shared" si="253"/>
        <v>117PM</v>
      </c>
      <c r="U998" s="35" t="str">
        <f t="shared" si="254"/>
        <v>117PMNS</v>
      </c>
      <c r="V998" s="301">
        <f t="shared" si="255"/>
        <v>5</v>
      </c>
      <c r="W998" s="293" t="str">
        <f t="shared" si="256"/>
        <v/>
      </c>
      <c r="X998" s="293" t="str">
        <f t="shared" si="257"/>
        <v/>
      </c>
      <c r="Y998" s="293" t="str">
        <f t="shared" si="258"/>
        <v/>
      </c>
      <c r="Z998" s="293" t="str">
        <f t="shared" si="259"/>
        <v/>
      </c>
      <c r="AA998" s="293">
        <f t="shared" si="246"/>
        <v>0</v>
      </c>
      <c r="AB998" s="293">
        <f t="shared" si="247"/>
        <v>0</v>
      </c>
      <c r="AC998" s="293">
        <f t="shared" si="248"/>
        <v>0</v>
      </c>
      <c r="AD998" s="293">
        <f t="shared" si="260"/>
        <v>0</v>
      </c>
      <c r="AE998" s="293">
        <f>IF(ISBLANK(T998),AE997,IF(COUNTIF(T$2:T998,T998)&gt;1,AE997,1+MAX(AE997,0)))</f>
        <v>26</v>
      </c>
      <c r="AI998" s="42" t="str">
        <f t="shared" si="261"/>
        <v/>
      </c>
      <c r="AJ998">
        <f>SUM(AG$2:AG998)</f>
        <v>6</v>
      </c>
      <c r="AK998">
        <f>COUNTA(AF$2:AF998)</f>
        <v>15</v>
      </c>
    </row>
    <row r="999" spans="1:37"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249"/>
        <v>14</v>
      </c>
      <c r="Q999" s="33" t="str">
        <f t="shared" si="250"/>
        <v/>
      </c>
      <c r="R999" s="33">
        <f t="shared" si="251"/>
        <v>10</v>
      </c>
      <c r="S999" s="33" t="str">
        <f t="shared" si="252"/>
        <v>117_10</v>
      </c>
      <c r="T999" s="35" t="str">
        <f t="shared" si="253"/>
        <v>117PM</v>
      </c>
      <c r="U999" s="35" t="str">
        <f t="shared" si="254"/>
        <v>117PMNS</v>
      </c>
      <c r="V999" s="301">
        <f t="shared" si="255"/>
        <v>6</v>
      </c>
      <c r="W999" s="293" t="str">
        <f t="shared" si="256"/>
        <v/>
      </c>
      <c r="X999" s="293" t="str">
        <f t="shared" si="257"/>
        <v/>
      </c>
      <c r="Y999" s="293" t="str">
        <f t="shared" si="258"/>
        <v/>
      </c>
      <c r="Z999" s="293" t="str">
        <f t="shared" si="259"/>
        <v/>
      </c>
      <c r="AA999" s="293">
        <f t="shared" si="246"/>
        <v>0</v>
      </c>
      <c r="AB999" s="293">
        <f t="shared" si="247"/>
        <v>0</v>
      </c>
      <c r="AC999" s="293">
        <f t="shared" si="248"/>
        <v>0</v>
      </c>
      <c r="AD999" s="293">
        <f t="shared" si="260"/>
        <v>0</v>
      </c>
      <c r="AE999" s="293">
        <f>IF(ISBLANK(T999),AE998,IF(COUNTIF(T$2:T999,T999)&gt;1,AE998,1+MAX(AE998,0)))</f>
        <v>26</v>
      </c>
      <c r="AI999" s="42" t="str">
        <f t="shared" si="261"/>
        <v/>
      </c>
      <c r="AJ999">
        <f>SUM(AG$2:AG999)</f>
        <v>6</v>
      </c>
      <c r="AK999">
        <f>COUNTA(AF$2:AF999)</f>
        <v>15</v>
      </c>
    </row>
    <row r="1000" spans="1:37"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249"/>
        <v>14</v>
      </c>
      <c r="Q1000" s="33" t="str">
        <f t="shared" si="250"/>
        <v/>
      </c>
      <c r="R1000" s="33">
        <f t="shared" si="251"/>
        <v>10</v>
      </c>
      <c r="S1000" s="33" t="str">
        <f t="shared" si="252"/>
        <v>117_10</v>
      </c>
      <c r="T1000" s="35" t="str">
        <f t="shared" si="253"/>
        <v>117PM</v>
      </c>
      <c r="U1000" s="35" t="str">
        <f t="shared" si="254"/>
        <v>117PMEW</v>
      </c>
      <c r="V1000" s="301">
        <f t="shared" si="255"/>
        <v>7</v>
      </c>
      <c r="W1000" s="293" t="str">
        <f t="shared" si="256"/>
        <v/>
      </c>
      <c r="X1000" s="293" t="str">
        <f t="shared" si="257"/>
        <v/>
      </c>
      <c r="Y1000" s="293" t="str">
        <f t="shared" si="258"/>
        <v/>
      </c>
      <c r="Z1000" s="293" t="str">
        <f t="shared" si="259"/>
        <v/>
      </c>
      <c r="AA1000" s="293">
        <f t="shared" si="246"/>
        <v>0</v>
      </c>
      <c r="AB1000" s="293">
        <f t="shared" si="247"/>
        <v>0</v>
      </c>
      <c r="AC1000" s="293">
        <f t="shared" si="248"/>
        <v>0</v>
      </c>
      <c r="AD1000" s="293">
        <f t="shared" si="260"/>
        <v>0</v>
      </c>
      <c r="AE1000" s="293">
        <f>IF(ISBLANK(T1000),AE999,IF(COUNTIF(T$2:T1000,T1000)&gt;1,AE999,1+MAX(AE999,0)))</f>
        <v>26</v>
      </c>
      <c r="AI1000" s="42" t="str">
        <f t="shared" si="261"/>
        <v/>
      </c>
      <c r="AJ1000">
        <f>SUM(AG$2:AG1000)</f>
        <v>6</v>
      </c>
      <c r="AK1000">
        <f>COUNTA(AF$2:AF1000)</f>
        <v>15</v>
      </c>
    </row>
    <row r="1001" spans="1:37"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249"/>
        <v>14</v>
      </c>
      <c r="Q1001" s="33" t="str">
        <f t="shared" si="250"/>
        <v/>
      </c>
      <c r="R1001" s="33">
        <f t="shared" si="251"/>
        <v>10</v>
      </c>
      <c r="S1001" s="33" t="str">
        <f t="shared" si="252"/>
        <v>117_10</v>
      </c>
      <c r="T1001" s="35" t="str">
        <f t="shared" si="253"/>
        <v>117PM</v>
      </c>
      <c r="U1001" s="35" t="str">
        <f t="shared" si="254"/>
        <v>117PMEW</v>
      </c>
      <c r="V1001" s="301">
        <f t="shared" si="255"/>
        <v>8</v>
      </c>
      <c r="W1001" s="293" t="str">
        <f t="shared" si="256"/>
        <v/>
      </c>
      <c r="X1001" s="293" t="str">
        <f t="shared" si="257"/>
        <v/>
      </c>
      <c r="Y1001" s="293" t="str">
        <f t="shared" si="258"/>
        <v/>
      </c>
      <c r="Z1001" s="293" t="str">
        <f t="shared" si="259"/>
        <v/>
      </c>
      <c r="AA1001" s="293">
        <f t="shared" si="246"/>
        <v>0</v>
      </c>
      <c r="AB1001" s="293">
        <f t="shared" si="247"/>
        <v>1</v>
      </c>
      <c r="AC1001" s="293">
        <f t="shared" si="248"/>
        <v>0</v>
      </c>
      <c r="AD1001" s="293">
        <f t="shared" si="260"/>
        <v>0</v>
      </c>
      <c r="AE1001" s="293">
        <f>IF(ISBLANK(T1001),AE1000,IF(COUNTIF(T$2:T1001,T1001)&gt;1,AE1000,1+MAX(AE1000,0)))</f>
        <v>26</v>
      </c>
      <c r="AI1001" s="42" t="str">
        <f t="shared" si="261"/>
        <v/>
      </c>
      <c r="AJ1001">
        <f>SUM(AG$2:AG1001)</f>
        <v>6</v>
      </c>
      <c r="AK1001">
        <f>COUNTA(AF$2:AF1001)</f>
        <v>15</v>
      </c>
    </row>
    <row r="1002" spans="1:37"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249"/>
        <v>14</v>
      </c>
      <c r="Q1002" s="33" t="str">
        <f t="shared" si="250"/>
        <v/>
      </c>
      <c r="R1002" s="33">
        <f t="shared" si="251"/>
        <v>11</v>
      </c>
      <c r="S1002" s="33" t="str">
        <f t="shared" si="252"/>
        <v>117_11</v>
      </c>
      <c r="T1002" s="35" t="str">
        <f t="shared" si="253"/>
        <v>117PM</v>
      </c>
      <c r="U1002" s="35" t="str">
        <f t="shared" si="254"/>
        <v>117PMNS</v>
      </c>
      <c r="V1002" s="301">
        <f t="shared" si="255"/>
        <v>9</v>
      </c>
      <c r="W1002" s="293" t="str">
        <f t="shared" si="256"/>
        <v/>
      </c>
      <c r="X1002" s="293" t="str">
        <f t="shared" si="257"/>
        <v/>
      </c>
      <c r="Y1002" s="293" t="str">
        <f t="shared" si="258"/>
        <v/>
      </c>
      <c r="Z1002" s="293" t="str">
        <f t="shared" si="259"/>
        <v/>
      </c>
      <c r="AA1002" s="293">
        <f t="shared" si="246"/>
        <v>0</v>
      </c>
      <c r="AB1002" s="293">
        <f t="shared" si="247"/>
        <v>0</v>
      </c>
      <c r="AC1002" s="293">
        <f t="shared" si="248"/>
        <v>0</v>
      </c>
      <c r="AD1002" s="293">
        <f t="shared" si="260"/>
        <v>0</v>
      </c>
      <c r="AE1002" s="293">
        <f>IF(ISBLANK(T1002),AE1001,IF(COUNTIF(T$2:T1002,T1002)&gt;1,AE1001,1+MAX(AE1001,0)))</f>
        <v>26</v>
      </c>
      <c r="AI1002" s="42" t="str">
        <f t="shared" si="261"/>
        <v/>
      </c>
      <c r="AJ1002">
        <f>SUM(AG$2:AG1002)</f>
        <v>6</v>
      </c>
      <c r="AK1002">
        <f>COUNTA(AF$2:AF1002)</f>
        <v>15</v>
      </c>
    </row>
    <row r="1003" spans="1:37"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249"/>
        <v>14</v>
      </c>
      <c r="Q1003" s="33" t="str">
        <f t="shared" si="250"/>
        <v/>
      </c>
      <c r="R1003" s="33">
        <f t="shared" si="251"/>
        <v>11</v>
      </c>
      <c r="S1003" s="33" t="str">
        <f t="shared" si="252"/>
        <v>117_11</v>
      </c>
      <c r="T1003" s="35" t="str">
        <f t="shared" si="253"/>
        <v>117PM</v>
      </c>
      <c r="U1003" s="35" t="str">
        <f t="shared" si="254"/>
        <v>117PMNS</v>
      </c>
      <c r="V1003" s="301">
        <f t="shared" si="255"/>
        <v>10</v>
      </c>
      <c r="W1003" s="293" t="str">
        <f t="shared" si="256"/>
        <v/>
      </c>
      <c r="X1003" s="293" t="str">
        <f t="shared" si="257"/>
        <v/>
      </c>
      <c r="Y1003" s="293" t="str">
        <f t="shared" si="258"/>
        <v/>
      </c>
      <c r="Z1003" s="293" t="str">
        <f t="shared" si="259"/>
        <v/>
      </c>
      <c r="AA1003" s="293">
        <f t="shared" si="246"/>
        <v>0</v>
      </c>
      <c r="AB1003" s="293">
        <f t="shared" si="247"/>
        <v>0</v>
      </c>
      <c r="AC1003" s="293">
        <f t="shared" si="248"/>
        <v>0</v>
      </c>
      <c r="AD1003" s="293">
        <f t="shared" si="260"/>
        <v>0</v>
      </c>
      <c r="AE1003" s="293">
        <f>IF(ISBLANK(T1003),AE1002,IF(COUNTIF(T$2:T1003,T1003)&gt;1,AE1002,1+MAX(AE1002,0)))</f>
        <v>26</v>
      </c>
      <c r="AI1003" s="42" t="str">
        <f t="shared" si="261"/>
        <v/>
      </c>
      <c r="AJ1003">
        <f>SUM(AG$2:AG1003)</f>
        <v>6</v>
      </c>
      <c r="AK1003">
        <f>COUNTA(AF$2:AF1003)</f>
        <v>15</v>
      </c>
    </row>
    <row r="1004" spans="1:37"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249"/>
        <v>14</v>
      </c>
      <c r="Q1004" s="33" t="str">
        <f t="shared" si="250"/>
        <v/>
      </c>
      <c r="R1004" s="33">
        <f t="shared" si="251"/>
        <v>11</v>
      </c>
      <c r="S1004" s="33" t="str">
        <f t="shared" si="252"/>
        <v>117_11</v>
      </c>
      <c r="T1004" s="35" t="str">
        <f t="shared" si="253"/>
        <v>117PM</v>
      </c>
      <c r="U1004" s="35" t="str">
        <f t="shared" si="254"/>
        <v>117PMEW</v>
      </c>
      <c r="V1004" s="301">
        <f t="shared" si="255"/>
        <v>11</v>
      </c>
      <c r="W1004" s="293" t="str">
        <f t="shared" si="256"/>
        <v/>
      </c>
      <c r="X1004" s="293" t="str">
        <f t="shared" si="257"/>
        <v/>
      </c>
      <c r="Y1004" s="293" t="str">
        <f t="shared" si="258"/>
        <v/>
      </c>
      <c r="Z1004" s="293" t="str">
        <f t="shared" si="259"/>
        <v/>
      </c>
      <c r="AA1004" s="293">
        <f t="shared" si="246"/>
        <v>0</v>
      </c>
      <c r="AB1004" s="293">
        <f t="shared" si="247"/>
        <v>0</v>
      </c>
      <c r="AC1004" s="293">
        <f t="shared" si="248"/>
        <v>0</v>
      </c>
      <c r="AD1004" s="293">
        <f t="shared" si="260"/>
        <v>0</v>
      </c>
      <c r="AE1004" s="293">
        <f>IF(ISBLANK(T1004),AE1003,IF(COUNTIF(T$2:T1004,T1004)&gt;1,AE1003,1+MAX(AE1003,0)))</f>
        <v>26</v>
      </c>
      <c r="AI1004" s="42" t="str">
        <f t="shared" si="261"/>
        <v/>
      </c>
      <c r="AJ1004">
        <f>SUM(AG$2:AG1004)</f>
        <v>6</v>
      </c>
      <c r="AK1004">
        <f>COUNTA(AF$2:AF1004)</f>
        <v>15</v>
      </c>
    </row>
    <row r="1005" spans="1:37"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249"/>
        <v>14</v>
      </c>
      <c r="Q1005" s="33" t="str">
        <f t="shared" si="250"/>
        <v/>
      </c>
      <c r="R1005" s="33">
        <f t="shared" si="251"/>
        <v>11</v>
      </c>
      <c r="S1005" s="33" t="str">
        <f t="shared" si="252"/>
        <v>117_11</v>
      </c>
      <c r="T1005" s="35" t="str">
        <f t="shared" si="253"/>
        <v>117PM</v>
      </c>
      <c r="U1005" s="35" t="str">
        <f t="shared" si="254"/>
        <v>117PMEW</v>
      </c>
      <c r="V1005" s="301">
        <f t="shared" si="255"/>
        <v>12</v>
      </c>
      <c r="W1005" s="293" t="str">
        <f t="shared" si="256"/>
        <v/>
      </c>
      <c r="X1005" s="293" t="str">
        <f t="shared" si="257"/>
        <v/>
      </c>
      <c r="Y1005" s="293" t="str">
        <f t="shared" si="258"/>
        <v/>
      </c>
      <c r="Z1005" s="293" t="str">
        <f t="shared" si="259"/>
        <v/>
      </c>
      <c r="AA1005" s="293">
        <f t="shared" si="246"/>
        <v>0</v>
      </c>
      <c r="AB1005" s="293">
        <f t="shared" si="247"/>
        <v>1</v>
      </c>
      <c r="AC1005" s="293">
        <f t="shared" si="248"/>
        <v>0</v>
      </c>
      <c r="AD1005" s="293">
        <f t="shared" si="260"/>
        <v>0</v>
      </c>
      <c r="AE1005" s="293">
        <f>IF(ISBLANK(T1005),AE1004,IF(COUNTIF(T$2:T1005,T1005)&gt;1,AE1004,1+MAX(AE1004,0)))</f>
        <v>26</v>
      </c>
      <c r="AI1005" s="42" t="str">
        <f t="shared" si="261"/>
        <v/>
      </c>
      <c r="AJ1005">
        <f>SUM(AG$2:AG1005)</f>
        <v>6</v>
      </c>
      <c r="AK1005">
        <f>COUNTA(AF$2:AF1005)</f>
        <v>15</v>
      </c>
    </row>
    <row r="1006" spans="1:37"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249"/>
        <v>14</v>
      </c>
      <c r="Q1006" s="33" t="str">
        <f t="shared" si="250"/>
        <v/>
      </c>
      <c r="R1006" s="33">
        <f t="shared" si="251"/>
        <v>12</v>
      </c>
      <c r="S1006" s="33" t="str">
        <f t="shared" si="252"/>
        <v>117_12</v>
      </c>
      <c r="T1006" s="35" t="str">
        <f t="shared" si="253"/>
        <v>117PM</v>
      </c>
      <c r="U1006" s="35" t="str">
        <f t="shared" si="254"/>
        <v>117PMNS</v>
      </c>
      <c r="V1006" s="301">
        <f t="shared" si="255"/>
        <v>13</v>
      </c>
      <c r="W1006" s="293" t="str">
        <f t="shared" si="256"/>
        <v/>
      </c>
      <c r="X1006" s="293" t="str">
        <f t="shared" si="257"/>
        <v/>
      </c>
      <c r="Y1006" s="293" t="str">
        <f t="shared" si="258"/>
        <v/>
      </c>
      <c r="Z1006" s="293" t="str">
        <f t="shared" si="259"/>
        <v/>
      </c>
      <c r="AA1006" s="293">
        <f t="shared" si="246"/>
        <v>0</v>
      </c>
      <c r="AB1006" s="293">
        <f t="shared" si="247"/>
        <v>0</v>
      </c>
      <c r="AC1006" s="293">
        <f t="shared" si="248"/>
        <v>0</v>
      </c>
      <c r="AD1006" s="293">
        <f t="shared" si="260"/>
        <v>0</v>
      </c>
      <c r="AE1006" s="293">
        <f>IF(ISBLANK(T1006),AE1005,IF(COUNTIF(T$2:T1006,T1006)&gt;1,AE1005,1+MAX(AE1005,0)))</f>
        <v>26</v>
      </c>
      <c r="AI1006" s="42" t="str">
        <f t="shared" si="261"/>
        <v/>
      </c>
      <c r="AJ1006">
        <f>SUM(AG$2:AG1006)</f>
        <v>6</v>
      </c>
      <c r="AK1006">
        <f>COUNTA(AF$2:AF1006)</f>
        <v>15</v>
      </c>
    </row>
    <row r="1007" spans="1:37"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249"/>
        <v>14</v>
      </c>
      <c r="Q1007" s="33" t="str">
        <f t="shared" si="250"/>
        <v/>
      </c>
      <c r="R1007" s="33">
        <f t="shared" si="251"/>
        <v>12</v>
      </c>
      <c r="S1007" s="33" t="str">
        <f t="shared" si="252"/>
        <v>117_12</v>
      </c>
      <c r="T1007" s="35" t="str">
        <f t="shared" si="253"/>
        <v>117PM</v>
      </c>
      <c r="U1007" s="35" t="str">
        <f t="shared" si="254"/>
        <v>117PMNS</v>
      </c>
      <c r="V1007" s="301">
        <f t="shared" si="255"/>
        <v>14</v>
      </c>
      <c r="W1007" s="293" t="str">
        <f t="shared" si="256"/>
        <v/>
      </c>
      <c r="X1007" s="293" t="str">
        <f t="shared" si="257"/>
        <v/>
      </c>
      <c r="Y1007" s="293" t="str">
        <f t="shared" si="258"/>
        <v/>
      </c>
      <c r="Z1007" s="293" t="str">
        <f t="shared" si="259"/>
        <v/>
      </c>
      <c r="AA1007" s="293">
        <f t="shared" si="246"/>
        <v>0</v>
      </c>
      <c r="AB1007" s="293">
        <f t="shared" si="247"/>
        <v>0</v>
      </c>
      <c r="AC1007" s="293">
        <f t="shared" si="248"/>
        <v>0</v>
      </c>
      <c r="AD1007" s="293">
        <f t="shared" si="260"/>
        <v>0</v>
      </c>
      <c r="AE1007" s="293">
        <f>IF(ISBLANK(T1007),AE1006,IF(COUNTIF(T$2:T1007,T1007)&gt;1,AE1006,1+MAX(AE1006,0)))</f>
        <v>26</v>
      </c>
      <c r="AI1007" s="42" t="str">
        <f t="shared" si="261"/>
        <v/>
      </c>
      <c r="AJ1007">
        <f>SUM(AG$2:AG1007)</f>
        <v>6</v>
      </c>
      <c r="AK1007">
        <f>COUNTA(AF$2:AF1007)</f>
        <v>15</v>
      </c>
    </row>
    <row r="1008" spans="1:37"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249"/>
        <v>14</v>
      </c>
      <c r="Q1008" s="33" t="str">
        <f t="shared" si="250"/>
        <v/>
      </c>
      <c r="R1008" s="33">
        <f t="shared" si="251"/>
        <v>12</v>
      </c>
      <c r="S1008" s="33" t="str">
        <f t="shared" si="252"/>
        <v>117_12</v>
      </c>
      <c r="T1008" s="35" t="str">
        <f t="shared" si="253"/>
        <v>117PM</v>
      </c>
      <c r="U1008" s="35" t="str">
        <f t="shared" si="254"/>
        <v>117PMEW</v>
      </c>
      <c r="V1008" s="301">
        <f t="shared" si="255"/>
        <v>15</v>
      </c>
      <c r="W1008" s="293" t="str">
        <f t="shared" si="256"/>
        <v/>
      </c>
      <c r="X1008" s="293" t="str">
        <f t="shared" si="257"/>
        <v/>
      </c>
      <c r="Y1008" s="293" t="str">
        <f t="shared" si="258"/>
        <v/>
      </c>
      <c r="Z1008" s="293" t="str">
        <f t="shared" si="259"/>
        <v/>
      </c>
      <c r="AA1008" s="293">
        <f t="shared" si="246"/>
        <v>0</v>
      </c>
      <c r="AB1008" s="293">
        <f t="shared" si="247"/>
        <v>0</v>
      </c>
      <c r="AC1008" s="293">
        <f t="shared" si="248"/>
        <v>0</v>
      </c>
      <c r="AD1008" s="293">
        <f t="shared" si="260"/>
        <v>0</v>
      </c>
      <c r="AE1008" s="293">
        <f>IF(ISBLANK(T1008),AE1007,IF(COUNTIF(T$2:T1008,T1008)&gt;1,AE1007,1+MAX(AE1007,0)))</f>
        <v>26</v>
      </c>
      <c r="AI1008" s="42" t="str">
        <f t="shared" si="261"/>
        <v/>
      </c>
      <c r="AJ1008">
        <f>SUM(AG$2:AG1008)</f>
        <v>6</v>
      </c>
      <c r="AK1008">
        <f>COUNTA(AF$2:AF1008)</f>
        <v>15</v>
      </c>
    </row>
    <row r="1009" spans="1:37"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249"/>
        <v>14</v>
      </c>
      <c r="Q1009" s="33" t="str">
        <f t="shared" si="250"/>
        <v/>
      </c>
      <c r="R1009" s="33">
        <f t="shared" si="251"/>
        <v>12</v>
      </c>
      <c r="S1009" s="33" t="str">
        <f t="shared" si="252"/>
        <v>117_12</v>
      </c>
      <c r="T1009" s="35" t="str">
        <f t="shared" si="253"/>
        <v>117PM</v>
      </c>
      <c r="U1009" s="35" t="str">
        <f t="shared" si="254"/>
        <v>117PMEW</v>
      </c>
      <c r="V1009" s="301">
        <f t="shared" si="255"/>
        <v>16</v>
      </c>
      <c r="W1009" s="293" t="str">
        <f t="shared" si="256"/>
        <v/>
      </c>
      <c r="X1009" s="293" t="str">
        <f t="shared" si="257"/>
        <v/>
      </c>
      <c r="Y1009" s="293" t="str">
        <f t="shared" si="258"/>
        <v/>
      </c>
      <c r="Z1009" s="293" t="str">
        <f t="shared" si="259"/>
        <v/>
      </c>
      <c r="AA1009" s="293">
        <f t="shared" si="246"/>
        <v>0</v>
      </c>
      <c r="AB1009" s="293">
        <f t="shared" si="247"/>
        <v>1</v>
      </c>
      <c r="AC1009" s="293">
        <f t="shared" si="248"/>
        <v>0</v>
      </c>
      <c r="AD1009" s="293">
        <f t="shared" si="260"/>
        <v>0</v>
      </c>
      <c r="AE1009" s="293">
        <f>IF(ISBLANK(T1009),AE1008,IF(COUNTIF(T$2:T1009,T1009)&gt;1,AE1008,1+MAX(AE1008,0)))</f>
        <v>26</v>
      </c>
      <c r="AI1009" s="42" t="str">
        <f t="shared" si="261"/>
        <v/>
      </c>
      <c r="AJ1009">
        <f>SUM(AG$2:AG1009)</f>
        <v>6</v>
      </c>
      <c r="AK1009">
        <f>COUNTA(AF$2:AF1009)</f>
        <v>15</v>
      </c>
    </row>
    <row r="1010" spans="1:37" x14ac:dyDescent="0.25">
      <c r="A1010">
        <v>117</v>
      </c>
      <c r="B1010" t="s">
        <v>66</v>
      </c>
      <c r="C1010" s="246" t="s">
        <v>744</v>
      </c>
      <c r="D1010"/>
      <c r="E1010">
        <v>2</v>
      </c>
      <c r="F1010">
        <v>1</v>
      </c>
      <c r="G1010">
        <v>1</v>
      </c>
      <c r="H1010">
        <v>18</v>
      </c>
      <c r="I1010">
        <v>4</v>
      </c>
      <c r="J1010">
        <v>1</v>
      </c>
      <c r="K1010">
        <v>0</v>
      </c>
      <c r="L1010">
        <v>10</v>
      </c>
      <c r="M1010"/>
      <c r="N1010" s="42"/>
      <c r="O1010" s="101">
        <f>IF(ISBLANK(C1010),O1009,IF(COUNTIF(C$2:C1010,C1010)&gt;1,O1009,1+MAX(O1009,0)))</f>
        <v>31</v>
      </c>
      <c r="P1010" s="45">
        <f t="shared" si="249"/>
        <v>14</v>
      </c>
      <c r="Q1010" s="33" t="str">
        <f t="shared" si="250"/>
        <v/>
      </c>
      <c r="R1010" s="33">
        <f t="shared" si="251"/>
        <v>13</v>
      </c>
      <c r="S1010" s="33" t="str">
        <f t="shared" si="252"/>
        <v>117_13</v>
      </c>
      <c r="T1010" s="35" t="str">
        <f t="shared" si="253"/>
        <v>117PM</v>
      </c>
      <c r="U1010" s="35" t="str">
        <f t="shared" si="254"/>
        <v>117PMNS</v>
      </c>
      <c r="V1010" s="301">
        <f t="shared" si="255"/>
        <v>17</v>
      </c>
      <c r="W1010" s="293" t="str">
        <f t="shared" si="256"/>
        <v/>
      </c>
      <c r="X1010" s="293" t="str">
        <f t="shared" si="257"/>
        <v/>
      </c>
      <c r="Y1010" s="293" t="str">
        <f t="shared" si="258"/>
        <v/>
      </c>
      <c r="Z1010" s="293" t="str">
        <f t="shared" si="259"/>
        <v/>
      </c>
      <c r="AA1010" s="293">
        <f t="shared" si="246"/>
        <v>0</v>
      </c>
      <c r="AB1010" s="293">
        <f t="shared" si="247"/>
        <v>0</v>
      </c>
      <c r="AC1010" s="293">
        <f t="shared" si="248"/>
        <v>0</v>
      </c>
      <c r="AD1010" s="293">
        <f t="shared" si="260"/>
        <v>0</v>
      </c>
      <c r="AE1010" s="293">
        <f>IF(ISBLANK(T1010),AE1009,IF(COUNTIF(T$2:T1010,T1010)&gt;1,AE1009,1+MAX(AE1009,0)))</f>
        <v>26</v>
      </c>
      <c r="AI1010" s="42" t="str">
        <f t="shared" si="261"/>
        <v/>
      </c>
      <c r="AJ1010">
        <f>SUM(AG$2:AG1010)</f>
        <v>6</v>
      </c>
      <c r="AK1010">
        <f>COUNTA(AF$2:AF1010)</f>
        <v>15</v>
      </c>
    </row>
    <row r="1011" spans="1:37" x14ac:dyDescent="0.25">
      <c r="A1011">
        <v>117</v>
      </c>
      <c r="B1011" t="s">
        <v>66</v>
      </c>
      <c r="C1011" s="246" t="s">
        <v>744</v>
      </c>
      <c r="D1011"/>
      <c r="E1011">
        <v>2</v>
      </c>
      <c r="F1011">
        <v>1</v>
      </c>
      <c r="G1011">
        <v>2</v>
      </c>
      <c r="H1011">
        <v>4</v>
      </c>
      <c r="I1011">
        <v>0</v>
      </c>
      <c r="J1011">
        <v>1</v>
      </c>
      <c r="K1011">
        <v>3</v>
      </c>
      <c r="L1011">
        <v>3</v>
      </c>
      <c r="M1011"/>
      <c r="N1011" s="42"/>
      <c r="O1011" s="101">
        <f>IF(ISBLANK(C1011),O1010,IF(COUNTIF(C$2:C1011,C1011)&gt;1,O1010,1+MAX(O1010,0)))</f>
        <v>31</v>
      </c>
      <c r="P1011" s="45">
        <f t="shared" si="249"/>
        <v>14</v>
      </c>
      <c r="Q1011" s="33" t="str">
        <f t="shared" si="250"/>
        <v/>
      </c>
      <c r="R1011" s="33">
        <f t="shared" si="251"/>
        <v>13</v>
      </c>
      <c r="S1011" s="33" t="str">
        <f t="shared" si="252"/>
        <v>117_13</v>
      </c>
      <c r="T1011" s="35" t="str">
        <f t="shared" si="253"/>
        <v>117PM</v>
      </c>
      <c r="U1011" s="35" t="str">
        <f t="shared" si="254"/>
        <v>117PMNS</v>
      </c>
      <c r="V1011" s="301">
        <f t="shared" si="255"/>
        <v>18</v>
      </c>
      <c r="W1011" s="293" t="str">
        <f t="shared" si="256"/>
        <v/>
      </c>
      <c r="X1011" s="293" t="str">
        <f t="shared" si="257"/>
        <v/>
      </c>
      <c r="Y1011" s="293" t="str">
        <f t="shared" si="258"/>
        <v/>
      </c>
      <c r="Z1011" s="293" t="str">
        <f t="shared" si="259"/>
        <v/>
      </c>
      <c r="AA1011" s="293">
        <f t="shared" si="246"/>
        <v>0</v>
      </c>
      <c r="AB1011" s="293">
        <f t="shared" si="247"/>
        <v>0</v>
      </c>
      <c r="AC1011" s="293">
        <f t="shared" si="248"/>
        <v>0</v>
      </c>
      <c r="AD1011" s="293">
        <f t="shared" si="260"/>
        <v>0</v>
      </c>
      <c r="AE1011" s="293">
        <f>IF(ISBLANK(T1011),AE1010,IF(COUNTIF(T$2:T1011,T1011)&gt;1,AE1010,1+MAX(AE1010,0)))</f>
        <v>26</v>
      </c>
      <c r="AI1011" s="42" t="str">
        <f t="shared" si="261"/>
        <v/>
      </c>
      <c r="AJ1011">
        <f>SUM(AG$2:AG1011)</f>
        <v>6</v>
      </c>
      <c r="AK1011">
        <f>COUNTA(AF$2:AF1011)</f>
        <v>15</v>
      </c>
    </row>
    <row r="1012" spans="1:37" x14ac:dyDescent="0.25">
      <c r="A1012">
        <v>117</v>
      </c>
      <c r="B1012" t="s">
        <v>66</v>
      </c>
      <c r="C1012" s="246" t="s">
        <v>744</v>
      </c>
      <c r="D1012"/>
      <c r="E1012">
        <v>2</v>
      </c>
      <c r="F1012">
        <v>1</v>
      </c>
      <c r="G1012">
        <v>3</v>
      </c>
      <c r="H1012">
        <v>25</v>
      </c>
      <c r="I1012">
        <v>9</v>
      </c>
      <c r="J1012">
        <v>0</v>
      </c>
      <c r="K1012">
        <v>2</v>
      </c>
      <c r="L1012">
        <v>6</v>
      </c>
      <c r="M1012"/>
      <c r="N1012" s="42"/>
      <c r="O1012" s="101">
        <f>IF(ISBLANK(C1012),O1011,IF(COUNTIF(C$2:C1012,C1012)&gt;1,O1011,1+MAX(O1011,0)))</f>
        <v>31</v>
      </c>
      <c r="P1012" s="45">
        <f t="shared" si="249"/>
        <v>14</v>
      </c>
      <c r="Q1012" s="33" t="str">
        <f t="shared" si="250"/>
        <v/>
      </c>
      <c r="R1012" s="33">
        <f t="shared" si="251"/>
        <v>13</v>
      </c>
      <c r="S1012" s="33" t="str">
        <f t="shared" si="252"/>
        <v>117_13</v>
      </c>
      <c r="T1012" s="35" t="str">
        <f t="shared" si="253"/>
        <v>117PM</v>
      </c>
      <c r="U1012" s="35" t="str">
        <f t="shared" si="254"/>
        <v>117PMEW</v>
      </c>
      <c r="V1012" s="301">
        <f t="shared" si="255"/>
        <v>19</v>
      </c>
      <c r="W1012" s="293" t="str">
        <f t="shared" si="256"/>
        <v/>
      </c>
      <c r="X1012" s="293" t="str">
        <f t="shared" si="257"/>
        <v/>
      </c>
      <c r="Y1012" s="293" t="str">
        <f t="shared" si="258"/>
        <v/>
      </c>
      <c r="Z1012" s="293" t="str">
        <f t="shared" si="259"/>
        <v/>
      </c>
      <c r="AA1012" s="293">
        <f t="shared" si="246"/>
        <v>0</v>
      </c>
      <c r="AB1012" s="293">
        <f t="shared" si="247"/>
        <v>0</v>
      </c>
      <c r="AC1012" s="293">
        <f t="shared" si="248"/>
        <v>0</v>
      </c>
      <c r="AD1012" s="293">
        <f t="shared" si="260"/>
        <v>0</v>
      </c>
      <c r="AE1012" s="293">
        <f>IF(ISBLANK(T1012),AE1011,IF(COUNTIF(T$2:T1012,T1012)&gt;1,AE1011,1+MAX(AE1011,0)))</f>
        <v>26</v>
      </c>
      <c r="AI1012" s="42" t="str">
        <f t="shared" si="261"/>
        <v/>
      </c>
      <c r="AJ1012">
        <f>SUM(AG$2:AG1012)</f>
        <v>6</v>
      </c>
      <c r="AK1012">
        <f>COUNTA(AF$2:AF1012)</f>
        <v>15</v>
      </c>
    </row>
    <row r="1013" spans="1:37" x14ac:dyDescent="0.25">
      <c r="A1013">
        <v>117</v>
      </c>
      <c r="B1013" t="s">
        <v>66</v>
      </c>
      <c r="C1013" s="246" t="s">
        <v>744</v>
      </c>
      <c r="D1013"/>
      <c r="E1013">
        <v>2</v>
      </c>
      <c r="F1013">
        <v>1</v>
      </c>
      <c r="G1013">
        <v>4</v>
      </c>
      <c r="H1013">
        <v>6</v>
      </c>
      <c r="I1013">
        <v>1</v>
      </c>
      <c r="J1013">
        <v>0</v>
      </c>
      <c r="K1013">
        <v>1</v>
      </c>
      <c r="L1013">
        <v>5</v>
      </c>
      <c r="M1013"/>
      <c r="N1013" s="42"/>
      <c r="O1013" s="101">
        <f>IF(ISBLANK(C1013),O1012,IF(COUNTIF(C$2:C1013,C1013)&gt;1,O1012,1+MAX(O1012,0)))</f>
        <v>31</v>
      </c>
      <c r="P1013" s="45">
        <f t="shared" si="249"/>
        <v>14</v>
      </c>
      <c r="Q1013" s="33" t="str">
        <f t="shared" si="250"/>
        <v/>
      </c>
      <c r="R1013" s="33">
        <f t="shared" si="251"/>
        <v>13</v>
      </c>
      <c r="S1013" s="33" t="str">
        <f t="shared" si="252"/>
        <v>117_13</v>
      </c>
      <c r="T1013" s="35" t="str">
        <f t="shared" si="253"/>
        <v>117PM</v>
      </c>
      <c r="U1013" s="35" t="str">
        <f t="shared" si="254"/>
        <v>117PMEW</v>
      </c>
      <c r="V1013" s="301">
        <f t="shared" si="255"/>
        <v>20</v>
      </c>
      <c r="W1013" s="293" t="str">
        <f t="shared" si="256"/>
        <v/>
      </c>
      <c r="X1013" s="293" t="str">
        <f t="shared" si="257"/>
        <v/>
      </c>
      <c r="Y1013" s="293" t="str">
        <f t="shared" si="258"/>
        <v/>
      </c>
      <c r="Z1013" s="293" t="str">
        <f t="shared" si="259"/>
        <v/>
      </c>
      <c r="AA1013" s="293">
        <f t="shared" si="246"/>
        <v>0</v>
      </c>
      <c r="AB1013" s="293">
        <f t="shared" si="247"/>
        <v>1</v>
      </c>
      <c r="AC1013" s="293">
        <f t="shared" si="248"/>
        <v>0</v>
      </c>
      <c r="AD1013" s="293">
        <f t="shared" si="260"/>
        <v>0</v>
      </c>
      <c r="AE1013" s="293">
        <f>IF(ISBLANK(T1013),AE1012,IF(COUNTIF(T$2:T1013,T1013)&gt;1,AE1012,1+MAX(AE1012,0)))</f>
        <v>26</v>
      </c>
      <c r="AI1013" s="42" t="str">
        <f t="shared" si="261"/>
        <v/>
      </c>
      <c r="AJ1013">
        <f>SUM(AG$2:AG1013)</f>
        <v>6</v>
      </c>
      <c r="AK1013">
        <f>COUNTA(AF$2:AF1013)</f>
        <v>15</v>
      </c>
    </row>
    <row r="1014" spans="1:37" x14ac:dyDescent="0.25">
      <c r="A1014">
        <v>117</v>
      </c>
      <c r="B1014" t="s">
        <v>66</v>
      </c>
      <c r="C1014" s="246" t="s">
        <v>744</v>
      </c>
      <c r="D1014"/>
      <c r="E1014">
        <v>2</v>
      </c>
      <c r="F1014">
        <v>2</v>
      </c>
      <c r="G1014">
        <v>1</v>
      </c>
      <c r="H1014">
        <v>11</v>
      </c>
      <c r="I1014">
        <v>1</v>
      </c>
      <c r="J1014">
        <v>2</v>
      </c>
      <c r="K1014">
        <v>4</v>
      </c>
      <c r="L1014">
        <v>7</v>
      </c>
      <c r="M1014"/>
      <c r="N1014" s="42"/>
      <c r="O1014" s="101">
        <f>IF(ISBLANK(C1014),O1013,IF(COUNTIF(C$2:C1014,C1014)&gt;1,O1013,1+MAX(O1013,0)))</f>
        <v>31</v>
      </c>
      <c r="P1014" s="45">
        <f t="shared" si="249"/>
        <v>14</v>
      </c>
      <c r="Q1014" s="33" t="str">
        <f t="shared" si="250"/>
        <v/>
      </c>
      <c r="R1014" s="33">
        <f t="shared" si="251"/>
        <v>14</v>
      </c>
      <c r="S1014" s="33" t="str">
        <f t="shared" si="252"/>
        <v>117_14</v>
      </c>
      <c r="T1014" s="35" t="str">
        <f t="shared" si="253"/>
        <v>117PM</v>
      </c>
      <c r="U1014" s="35" t="str">
        <f t="shared" si="254"/>
        <v>117PMNS</v>
      </c>
      <c r="V1014" s="301">
        <f t="shared" si="255"/>
        <v>21</v>
      </c>
      <c r="W1014" s="293" t="str">
        <f t="shared" si="256"/>
        <v/>
      </c>
      <c r="X1014" s="293" t="str">
        <f t="shared" si="257"/>
        <v/>
      </c>
      <c r="Y1014" s="293" t="str">
        <f t="shared" si="258"/>
        <v/>
      </c>
      <c r="Z1014" s="293" t="str">
        <f t="shared" si="259"/>
        <v/>
      </c>
      <c r="AA1014" s="293">
        <f t="shared" si="246"/>
        <v>0</v>
      </c>
      <c r="AB1014" s="293">
        <f t="shared" si="247"/>
        <v>0</v>
      </c>
      <c r="AC1014" s="293">
        <f t="shared" si="248"/>
        <v>0</v>
      </c>
      <c r="AD1014" s="293">
        <f t="shared" si="260"/>
        <v>0</v>
      </c>
      <c r="AE1014" s="293">
        <f>IF(ISBLANK(T1014),AE1013,IF(COUNTIF(T$2:T1014,T1014)&gt;1,AE1013,1+MAX(AE1013,0)))</f>
        <v>26</v>
      </c>
      <c r="AI1014" s="42" t="str">
        <f t="shared" si="261"/>
        <v/>
      </c>
      <c r="AJ1014">
        <f>SUM(AG$2:AG1014)</f>
        <v>6</v>
      </c>
      <c r="AK1014">
        <f>COUNTA(AF$2:AF1014)</f>
        <v>15</v>
      </c>
    </row>
    <row r="1015" spans="1:37" x14ac:dyDescent="0.25">
      <c r="A1015">
        <v>117</v>
      </c>
      <c r="B1015" t="s">
        <v>66</v>
      </c>
      <c r="C1015" s="246" t="s">
        <v>744</v>
      </c>
      <c r="D1015"/>
      <c r="E1015">
        <v>2</v>
      </c>
      <c r="F1015">
        <v>2</v>
      </c>
      <c r="G1015">
        <v>2</v>
      </c>
      <c r="H1015">
        <v>6</v>
      </c>
      <c r="I1015">
        <v>0</v>
      </c>
      <c r="J1015">
        <v>0</v>
      </c>
      <c r="K1015">
        <v>2</v>
      </c>
      <c r="L1015">
        <v>6</v>
      </c>
      <c r="M1015"/>
      <c r="N1015" s="42"/>
      <c r="O1015" s="101">
        <f>IF(ISBLANK(C1015),O1014,IF(COUNTIF(C$2:C1015,C1015)&gt;1,O1014,1+MAX(O1014,0)))</f>
        <v>31</v>
      </c>
      <c r="P1015" s="45">
        <f t="shared" si="249"/>
        <v>14</v>
      </c>
      <c r="Q1015" s="33" t="str">
        <f t="shared" si="250"/>
        <v/>
      </c>
      <c r="R1015" s="33">
        <f t="shared" si="251"/>
        <v>14</v>
      </c>
      <c r="S1015" s="33" t="str">
        <f t="shared" si="252"/>
        <v>117_14</v>
      </c>
      <c r="T1015" s="35" t="str">
        <f t="shared" si="253"/>
        <v>117PM</v>
      </c>
      <c r="U1015" s="35" t="str">
        <f t="shared" si="254"/>
        <v>117PMNS</v>
      </c>
      <c r="V1015" s="301">
        <f t="shared" si="255"/>
        <v>22</v>
      </c>
      <c r="W1015" s="293" t="str">
        <f t="shared" si="256"/>
        <v/>
      </c>
      <c r="X1015" s="293" t="str">
        <f t="shared" si="257"/>
        <v/>
      </c>
      <c r="Y1015" s="293" t="str">
        <f t="shared" si="258"/>
        <v/>
      </c>
      <c r="Z1015" s="293" t="str">
        <f t="shared" si="259"/>
        <v/>
      </c>
      <c r="AA1015" s="293">
        <f t="shared" si="246"/>
        <v>0</v>
      </c>
      <c r="AB1015" s="293">
        <f t="shared" si="247"/>
        <v>0</v>
      </c>
      <c r="AC1015" s="293">
        <f t="shared" si="248"/>
        <v>0</v>
      </c>
      <c r="AD1015" s="293">
        <f t="shared" si="260"/>
        <v>0</v>
      </c>
      <c r="AE1015" s="293">
        <f>IF(ISBLANK(T1015),AE1014,IF(COUNTIF(T$2:T1015,T1015)&gt;1,AE1014,1+MAX(AE1014,0)))</f>
        <v>26</v>
      </c>
      <c r="AI1015" s="42" t="str">
        <f t="shared" si="261"/>
        <v/>
      </c>
      <c r="AJ1015">
        <f>SUM(AG$2:AG1015)</f>
        <v>6</v>
      </c>
      <c r="AK1015">
        <f>COUNTA(AF$2:AF1015)</f>
        <v>15</v>
      </c>
    </row>
    <row r="1016" spans="1:37" x14ac:dyDescent="0.25">
      <c r="A1016">
        <v>117</v>
      </c>
      <c r="B1016" t="s">
        <v>66</v>
      </c>
      <c r="C1016" s="246" t="s">
        <v>744</v>
      </c>
      <c r="D1016"/>
      <c r="E1016">
        <v>2</v>
      </c>
      <c r="F1016">
        <v>2</v>
      </c>
      <c r="G1016">
        <v>3</v>
      </c>
      <c r="H1016">
        <v>12</v>
      </c>
      <c r="I1016">
        <v>3</v>
      </c>
      <c r="J1016">
        <v>1</v>
      </c>
      <c r="K1016">
        <v>0</v>
      </c>
      <c r="L1016">
        <v>7</v>
      </c>
      <c r="M1016"/>
      <c r="N1016" s="42"/>
      <c r="O1016" s="101">
        <f>IF(ISBLANK(C1016),O1015,IF(COUNTIF(C$2:C1016,C1016)&gt;1,O1015,1+MAX(O1015,0)))</f>
        <v>31</v>
      </c>
      <c r="P1016" s="45">
        <f t="shared" si="249"/>
        <v>14</v>
      </c>
      <c r="Q1016" s="33" t="str">
        <f t="shared" si="250"/>
        <v/>
      </c>
      <c r="R1016" s="33">
        <f t="shared" si="251"/>
        <v>14</v>
      </c>
      <c r="S1016" s="33" t="str">
        <f t="shared" si="252"/>
        <v>117_14</v>
      </c>
      <c r="T1016" s="35" t="str">
        <f t="shared" si="253"/>
        <v>117PM</v>
      </c>
      <c r="U1016" s="35" t="str">
        <f t="shared" si="254"/>
        <v>117PMEW</v>
      </c>
      <c r="V1016" s="301">
        <f t="shared" si="255"/>
        <v>23</v>
      </c>
      <c r="W1016" s="293" t="str">
        <f t="shared" si="256"/>
        <v/>
      </c>
      <c r="X1016" s="293" t="str">
        <f t="shared" si="257"/>
        <v/>
      </c>
      <c r="Y1016" s="293" t="str">
        <f t="shared" si="258"/>
        <v/>
      </c>
      <c r="Z1016" s="293" t="str">
        <f t="shared" si="259"/>
        <v/>
      </c>
      <c r="AA1016" s="293">
        <f t="shared" si="246"/>
        <v>0</v>
      </c>
      <c r="AB1016" s="293">
        <f t="shared" si="247"/>
        <v>0</v>
      </c>
      <c r="AC1016" s="293">
        <f t="shared" si="248"/>
        <v>0</v>
      </c>
      <c r="AD1016" s="293">
        <f t="shared" si="260"/>
        <v>0</v>
      </c>
      <c r="AE1016" s="293">
        <f>IF(ISBLANK(T1016),AE1015,IF(COUNTIF(T$2:T1016,T1016)&gt;1,AE1015,1+MAX(AE1015,0)))</f>
        <v>26</v>
      </c>
      <c r="AI1016" s="42" t="str">
        <f t="shared" si="261"/>
        <v/>
      </c>
      <c r="AJ1016">
        <f>SUM(AG$2:AG1016)</f>
        <v>6</v>
      </c>
      <c r="AK1016">
        <f>COUNTA(AF$2:AF1016)</f>
        <v>15</v>
      </c>
    </row>
    <row r="1017" spans="1:37" x14ac:dyDescent="0.25">
      <c r="A1017">
        <v>117</v>
      </c>
      <c r="B1017" t="s">
        <v>66</v>
      </c>
      <c r="C1017" s="246" t="s">
        <v>744</v>
      </c>
      <c r="D1017"/>
      <c r="E1017">
        <v>2</v>
      </c>
      <c r="F1017">
        <v>2</v>
      </c>
      <c r="G1017">
        <v>4</v>
      </c>
      <c r="H1017">
        <v>4</v>
      </c>
      <c r="I1017">
        <v>1</v>
      </c>
      <c r="J1017">
        <v>0</v>
      </c>
      <c r="K1017">
        <v>3</v>
      </c>
      <c r="L1017">
        <v>4</v>
      </c>
      <c r="M1017"/>
      <c r="N1017" s="42"/>
      <c r="O1017" s="101">
        <f>IF(ISBLANK(C1017),O1016,IF(COUNTIF(C$2:C1017,C1017)&gt;1,O1016,1+MAX(O1016,0)))</f>
        <v>31</v>
      </c>
      <c r="P1017" s="45">
        <f t="shared" si="249"/>
        <v>14</v>
      </c>
      <c r="Q1017" s="33" t="str">
        <f t="shared" si="250"/>
        <v/>
      </c>
      <c r="R1017" s="33">
        <f t="shared" si="251"/>
        <v>14</v>
      </c>
      <c r="S1017" s="33" t="str">
        <f t="shared" si="252"/>
        <v>117_14</v>
      </c>
      <c r="T1017" s="35" t="str">
        <f t="shared" si="253"/>
        <v>117PM</v>
      </c>
      <c r="U1017" s="35" t="str">
        <f t="shared" si="254"/>
        <v>117PMEW</v>
      </c>
      <c r="V1017" s="301">
        <f t="shared" si="255"/>
        <v>24</v>
      </c>
      <c r="W1017" s="293" t="str">
        <f t="shared" si="256"/>
        <v/>
      </c>
      <c r="X1017" s="293" t="str">
        <f t="shared" si="257"/>
        <v/>
      </c>
      <c r="Y1017" s="293" t="str">
        <f t="shared" si="258"/>
        <v/>
      </c>
      <c r="Z1017" s="293" t="str">
        <f t="shared" si="259"/>
        <v/>
      </c>
      <c r="AA1017" s="293">
        <f t="shared" si="246"/>
        <v>0</v>
      </c>
      <c r="AB1017" s="293">
        <f t="shared" si="247"/>
        <v>1</v>
      </c>
      <c r="AC1017" s="293">
        <f t="shared" si="248"/>
        <v>0</v>
      </c>
      <c r="AD1017" s="293">
        <f t="shared" si="260"/>
        <v>0</v>
      </c>
      <c r="AE1017" s="293">
        <f>IF(ISBLANK(T1017),AE1016,IF(COUNTIF(T$2:T1017,T1017)&gt;1,AE1016,1+MAX(AE1016,0)))</f>
        <v>26</v>
      </c>
      <c r="AI1017" s="42" t="str">
        <f t="shared" si="261"/>
        <v/>
      </c>
      <c r="AJ1017">
        <f>SUM(AG$2:AG1017)</f>
        <v>6</v>
      </c>
      <c r="AK1017">
        <f>COUNTA(AF$2:AF1017)</f>
        <v>15</v>
      </c>
    </row>
    <row r="1018" spans="1:37" x14ac:dyDescent="0.25">
      <c r="A1018">
        <v>117</v>
      </c>
      <c r="B1018" t="s">
        <v>66</v>
      </c>
      <c r="C1018" s="246" t="s">
        <v>744</v>
      </c>
      <c r="D1018"/>
      <c r="E1018">
        <v>2</v>
      </c>
      <c r="F1018">
        <v>3</v>
      </c>
      <c r="G1018">
        <v>1</v>
      </c>
      <c r="H1018">
        <v>8</v>
      </c>
      <c r="I1018">
        <v>4</v>
      </c>
      <c r="J1018">
        <v>0</v>
      </c>
      <c r="K1018">
        <v>2</v>
      </c>
      <c r="L1018">
        <v>7</v>
      </c>
      <c r="M1018"/>
      <c r="N1018" s="42"/>
      <c r="O1018" s="101">
        <f>IF(ISBLANK(C1018),O1017,IF(COUNTIF(C$2:C1018,C1018)&gt;1,O1017,1+MAX(O1017,0)))</f>
        <v>31</v>
      </c>
      <c r="P1018" s="45">
        <f t="shared" si="249"/>
        <v>14</v>
      </c>
      <c r="Q1018" s="33" t="str">
        <f t="shared" si="250"/>
        <v/>
      </c>
      <c r="R1018" s="33">
        <f t="shared" si="251"/>
        <v>15</v>
      </c>
      <c r="S1018" s="33" t="str">
        <f t="shared" si="252"/>
        <v>117_15</v>
      </c>
      <c r="T1018" s="35" t="str">
        <f t="shared" si="253"/>
        <v>117PM</v>
      </c>
      <c r="U1018" s="35" t="str">
        <f t="shared" si="254"/>
        <v>117PMNS</v>
      </c>
      <c r="V1018" s="301">
        <f t="shared" si="255"/>
        <v>25</v>
      </c>
      <c r="W1018" s="293" t="str">
        <f t="shared" si="256"/>
        <v/>
      </c>
      <c r="X1018" s="293" t="str">
        <f t="shared" si="257"/>
        <v/>
      </c>
      <c r="Y1018" s="293" t="str">
        <f t="shared" si="258"/>
        <v/>
      </c>
      <c r="Z1018" s="293" t="str">
        <f t="shared" si="259"/>
        <v/>
      </c>
      <c r="AA1018" s="293">
        <f t="shared" si="246"/>
        <v>0</v>
      </c>
      <c r="AB1018" s="293">
        <f t="shared" si="247"/>
        <v>0</v>
      </c>
      <c r="AC1018" s="293">
        <f t="shared" si="248"/>
        <v>0</v>
      </c>
      <c r="AD1018" s="293">
        <f t="shared" si="260"/>
        <v>0</v>
      </c>
      <c r="AE1018" s="293">
        <f>IF(ISBLANK(T1018),AE1017,IF(COUNTIF(T$2:T1018,T1018)&gt;1,AE1017,1+MAX(AE1017,0)))</f>
        <v>26</v>
      </c>
      <c r="AI1018" s="42" t="str">
        <f t="shared" si="261"/>
        <v/>
      </c>
      <c r="AJ1018">
        <f>SUM(AG$2:AG1018)</f>
        <v>6</v>
      </c>
      <c r="AK1018">
        <f>COUNTA(AF$2:AF1018)</f>
        <v>15</v>
      </c>
    </row>
    <row r="1019" spans="1:37" x14ac:dyDescent="0.25">
      <c r="A1019">
        <v>117</v>
      </c>
      <c r="B1019" t="s">
        <v>66</v>
      </c>
      <c r="C1019" s="246" t="s">
        <v>744</v>
      </c>
      <c r="D1019"/>
      <c r="E1019">
        <v>2</v>
      </c>
      <c r="F1019">
        <v>3</v>
      </c>
      <c r="G1019">
        <v>2</v>
      </c>
      <c r="H1019">
        <v>6</v>
      </c>
      <c r="I1019">
        <v>2</v>
      </c>
      <c r="J1019">
        <v>1</v>
      </c>
      <c r="K1019">
        <v>3</v>
      </c>
      <c r="L1019">
        <v>5</v>
      </c>
      <c r="M1019"/>
      <c r="N1019" s="42"/>
      <c r="O1019" s="101">
        <f>IF(ISBLANK(C1019),O1018,IF(COUNTIF(C$2:C1019,C1019)&gt;1,O1018,1+MAX(O1018,0)))</f>
        <v>31</v>
      </c>
      <c r="P1019" s="45">
        <f t="shared" si="249"/>
        <v>14</v>
      </c>
      <c r="Q1019" s="33" t="str">
        <f t="shared" si="250"/>
        <v/>
      </c>
      <c r="R1019" s="33">
        <f t="shared" si="251"/>
        <v>15</v>
      </c>
      <c r="S1019" s="33" t="str">
        <f t="shared" si="252"/>
        <v>117_15</v>
      </c>
      <c r="T1019" s="35" t="str">
        <f t="shared" si="253"/>
        <v>117PM</v>
      </c>
      <c r="U1019" s="35" t="str">
        <f t="shared" si="254"/>
        <v>117PMNS</v>
      </c>
      <c r="V1019" s="301">
        <f t="shared" si="255"/>
        <v>26</v>
      </c>
      <c r="W1019" s="293" t="str">
        <f t="shared" si="256"/>
        <v/>
      </c>
      <c r="X1019" s="293" t="str">
        <f t="shared" si="257"/>
        <v/>
      </c>
      <c r="Y1019" s="293" t="str">
        <f t="shared" si="258"/>
        <v/>
      </c>
      <c r="Z1019" s="293" t="str">
        <f t="shared" si="259"/>
        <v/>
      </c>
      <c r="AA1019" s="293">
        <f t="shared" si="246"/>
        <v>0</v>
      </c>
      <c r="AB1019" s="293">
        <f t="shared" si="247"/>
        <v>0</v>
      </c>
      <c r="AC1019" s="293">
        <f t="shared" si="248"/>
        <v>0</v>
      </c>
      <c r="AD1019" s="293">
        <f t="shared" si="260"/>
        <v>0</v>
      </c>
      <c r="AE1019" s="293">
        <f>IF(ISBLANK(T1019),AE1018,IF(COUNTIF(T$2:T1019,T1019)&gt;1,AE1018,1+MAX(AE1018,0)))</f>
        <v>26</v>
      </c>
      <c r="AI1019" s="42" t="str">
        <f t="shared" si="261"/>
        <v/>
      </c>
      <c r="AJ1019">
        <f>SUM(AG$2:AG1019)</f>
        <v>6</v>
      </c>
      <c r="AK1019">
        <f>COUNTA(AF$2:AF1019)</f>
        <v>15</v>
      </c>
    </row>
    <row r="1020" spans="1:37" x14ac:dyDescent="0.25">
      <c r="A1020">
        <v>117</v>
      </c>
      <c r="B1020" t="s">
        <v>66</v>
      </c>
      <c r="C1020" s="246" t="s">
        <v>744</v>
      </c>
      <c r="D1020"/>
      <c r="E1020">
        <v>2</v>
      </c>
      <c r="F1020">
        <v>3</v>
      </c>
      <c r="G1020">
        <v>3</v>
      </c>
      <c r="H1020">
        <v>30</v>
      </c>
      <c r="I1020">
        <v>10</v>
      </c>
      <c r="J1020">
        <v>2</v>
      </c>
      <c r="K1020">
        <v>2</v>
      </c>
      <c r="L1020">
        <v>8</v>
      </c>
      <c r="M1020"/>
      <c r="N1020" s="42"/>
      <c r="O1020" s="101">
        <f>IF(ISBLANK(C1020),O1019,IF(COUNTIF(C$2:C1020,C1020)&gt;1,O1019,1+MAX(O1019,0)))</f>
        <v>31</v>
      </c>
      <c r="P1020" s="45">
        <f t="shared" si="249"/>
        <v>14</v>
      </c>
      <c r="Q1020" s="33" t="str">
        <f t="shared" si="250"/>
        <v/>
      </c>
      <c r="R1020" s="33">
        <f t="shared" si="251"/>
        <v>15</v>
      </c>
      <c r="S1020" s="33" t="str">
        <f t="shared" si="252"/>
        <v>117_15</v>
      </c>
      <c r="T1020" s="35" t="str">
        <f t="shared" si="253"/>
        <v>117PM</v>
      </c>
      <c r="U1020" s="35" t="str">
        <f t="shared" si="254"/>
        <v>117PMEW</v>
      </c>
      <c r="V1020" s="301">
        <f t="shared" si="255"/>
        <v>27</v>
      </c>
      <c r="W1020" s="293" t="str">
        <f t="shared" si="256"/>
        <v/>
      </c>
      <c r="X1020" s="293" t="str">
        <f t="shared" si="257"/>
        <v/>
      </c>
      <c r="Y1020" s="293" t="str">
        <f t="shared" si="258"/>
        <v/>
      </c>
      <c r="Z1020" s="293" t="str">
        <f t="shared" si="259"/>
        <v/>
      </c>
      <c r="AA1020" s="293">
        <f t="shared" si="246"/>
        <v>0</v>
      </c>
      <c r="AB1020" s="293">
        <f t="shared" si="247"/>
        <v>0</v>
      </c>
      <c r="AC1020" s="293">
        <f t="shared" si="248"/>
        <v>0</v>
      </c>
      <c r="AD1020" s="293">
        <f t="shared" si="260"/>
        <v>0</v>
      </c>
      <c r="AE1020" s="293">
        <f>IF(ISBLANK(T1020),AE1019,IF(COUNTIF(T$2:T1020,T1020)&gt;1,AE1019,1+MAX(AE1019,0)))</f>
        <v>26</v>
      </c>
      <c r="AI1020" s="42" t="str">
        <f t="shared" si="261"/>
        <v/>
      </c>
      <c r="AJ1020">
        <f>SUM(AG$2:AG1020)</f>
        <v>6</v>
      </c>
      <c r="AK1020">
        <f>COUNTA(AF$2:AF1020)</f>
        <v>15</v>
      </c>
    </row>
    <row r="1021" spans="1:37" x14ac:dyDescent="0.25">
      <c r="A1021">
        <v>117</v>
      </c>
      <c r="B1021" t="s">
        <v>66</v>
      </c>
      <c r="C1021" s="246" t="s">
        <v>744</v>
      </c>
      <c r="D1021"/>
      <c r="E1021">
        <v>2</v>
      </c>
      <c r="F1021">
        <v>3</v>
      </c>
      <c r="G1021">
        <v>4</v>
      </c>
      <c r="H1021">
        <v>5</v>
      </c>
      <c r="I1021">
        <v>0</v>
      </c>
      <c r="J1021">
        <v>0</v>
      </c>
      <c r="K1021">
        <v>2</v>
      </c>
      <c r="L1021">
        <v>4</v>
      </c>
      <c r="M1021"/>
      <c r="N1021" s="42"/>
      <c r="O1021" s="101">
        <f>IF(ISBLANK(C1021),O1020,IF(COUNTIF(C$2:C1021,C1021)&gt;1,O1020,1+MAX(O1020,0)))</f>
        <v>31</v>
      </c>
      <c r="P1021" s="45">
        <f t="shared" si="249"/>
        <v>14</v>
      </c>
      <c r="Q1021" s="33" t="str">
        <f t="shared" si="250"/>
        <v/>
      </c>
      <c r="R1021" s="33">
        <f t="shared" si="251"/>
        <v>15</v>
      </c>
      <c r="S1021" s="33" t="str">
        <f t="shared" si="252"/>
        <v>117_15</v>
      </c>
      <c r="T1021" s="35" t="str">
        <f t="shared" si="253"/>
        <v>117PM</v>
      </c>
      <c r="U1021" s="35" t="str">
        <f t="shared" si="254"/>
        <v>117PMEW</v>
      </c>
      <c r="V1021" s="301">
        <f t="shared" si="255"/>
        <v>28</v>
      </c>
      <c r="W1021" s="293" t="str">
        <f t="shared" si="256"/>
        <v/>
      </c>
      <c r="X1021" s="293" t="str">
        <f t="shared" si="257"/>
        <v/>
      </c>
      <c r="Y1021" s="293" t="str">
        <f t="shared" si="258"/>
        <v/>
      </c>
      <c r="Z1021" s="293" t="str">
        <f t="shared" si="259"/>
        <v/>
      </c>
      <c r="AA1021" s="293">
        <f t="shared" si="246"/>
        <v>0</v>
      </c>
      <c r="AB1021" s="293">
        <f t="shared" si="247"/>
        <v>1</v>
      </c>
      <c r="AC1021" s="293">
        <f t="shared" si="248"/>
        <v>0</v>
      </c>
      <c r="AD1021" s="293">
        <f t="shared" si="260"/>
        <v>0</v>
      </c>
      <c r="AE1021" s="293">
        <f>IF(ISBLANK(T1021),AE1020,IF(COUNTIF(T$2:T1021,T1021)&gt;1,AE1020,1+MAX(AE1020,0)))</f>
        <v>26</v>
      </c>
      <c r="AI1021" s="42" t="str">
        <f t="shared" si="261"/>
        <v/>
      </c>
      <c r="AJ1021">
        <f>SUM(AG$2:AG1021)</f>
        <v>6</v>
      </c>
      <c r="AK1021">
        <f>COUNTA(AF$2:AF1021)</f>
        <v>15</v>
      </c>
    </row>
    <row r="1022" spans="1:37" x14ac:dyDescent="0.25">
      <c r="A1022">
        <v>117</v>
      </c>
      <c r="B1022" t="s">
        <v>66</v>
      </c>
      <c r="C1022" s="246" t="s">
        <v>744</v>
      </c>
      <c r="D1022"/>
      <c r="E1022">
        <v>2</v>
      </c>
      <c r="F1022">
        <v>4</v>
      </c>
      <c r="G1022">
        <v>1</v>
      </c>
      <c r="H1022">
        <v>6</v>
      </c>
      <c r="I1022">
        <v>3</v>
      </c>
      <c r="J1022">
        <v>0</v>
      </c>
      <c r="K1022">
        <v>3</v>
      </c>
      <c r="L1022">
        <v>6</v>
      </c>
      <c r="M1022"/>
      <c r="N1022" s="42"/>
      <c r="O1022" s="101">
        <f>IF(ISBLANK(C1022),O1021,IF(COUNTIF(C$2:C1022,C1022)&gt;1,O1021,1+MAX(O1021,0)))</f>
        <v>31</v>
      </c>
      <c r="P1022" s="45">
        <f t="shared" si="249"/>
        <v>14</v>
      </c>
      <c r="Q1022" s="33" t="str">
        <f t="shared" si="250"/>
        <v/>
      </c>
      <c r="R1022" s="33">
        <f t="shared" si="251"/>
        <v>16</v>
      </c>
      <c r="S1022" s="33" t="str">
        <f t="shared" si="252"/>
        <v>117_16</v>
      </c>
      <c r="T1022" s="35" t="str">
        <f t="shared" si="253"/>
        <v>117PM</v>
      </c>
      <c r="U1022" s="35" t="str">
        <f t="shared" si="254"/>
        <v>117PMNS</v>
      </c>
      <c r="V1022" s="301">
        <f t="shared" si="255"/>
        <v>29</v>
      </c>
      <c r="W1022" s="293" t="str">
        <f t="shared" si="256"/>
        <v/>
      </c>
      <c r="X1022" s="293" t="str">
        <f t="shared" si="257"/>
        <v/>
      </c>
      <c r="Y1022" s="293" t="str">
        <f t="shared" si="258"/>
        <v/>
      </c>
      <c r="Z1022" s="293" t="str">
        <f t="shared" si="259"/>
        <v/>
      </c>
      <c r="AA1022" s="293">
        <f t="shared" si="246"/>
        <v>0</v>
      </c>
      <c r="AB1022" s="293">
        <f t="shared" si="247"/>
        <v>0</v>
      </c>
      <c r="AC1022" s="293">
        <f t="shared" si="248"/>
        <v>0</v>
      </c>
      <c r="AD1022" s="293">
        <f t="shared" si="260"/>
        <v>0</v>
      </c>
      <c r="AE1022" s="293">
        <f>IF(ISBLANK(T1022),AE1021,IF(COUNTIF(T$2:T1022,T1022)&gt;1,AE1021,1+MAX(AE1021,0)))</f>
        <v>26</v>
      </c>
      <c r="AI1022" s="42" t="str">
        <f t="shared" si="261"/>
        <v/>
      </c>
      <c r="AJ1022">
        <f>SUM(AG$2:AG1022)</f>
        <v>6</v>
      </c>
      <c r="AK1022">
        <f>COUNTA(AF$2:AF1022)</f>
        <v>15</v>
      </c>
    </row>
    <row r="1023" spans="1:37" x14ac:dyDescent="0.25">
      <c r="A1023">
        <v>117</v>
      </c>
      <c r="B1023" t="s">
        <v>66</v>
      </c>
      <c r="C1023" s="246" t="s">
        <v>744</v>
      </c>
      <c r="D1023"/>
      <c r="E1023">
        <v>2</v>
      </c>
      <c r="F1023">
        <v>4</v>
      </c>
      <c r="G1023">
        <v>2</v>
      </c>
      <c r="H1023">
        <v>5</v>
      </c>
      <c r="I1023">
        <v>2</v>
      </c>
      <c r="J1023">
        <v>2</v>
      </c>
      <c r="K1023">
        <v>1</v>
      </c>
      <c r="L1023">
        <v>4</v>
      </c>
      <c r="M1023"/>
      <c r="N1023" s="42"/>
      <c r="O1023" s="101">
        <f>IF(ISBLANK(C1023),O1022,IF(COUNTIF(C$2:C1023,C1023)&gt;1,O1022,1+MAX(O1022,0)))</f>
        <v>31</v>
      </c>
      <c r="P1023" s="45">
        <f t="shared" si="249"/>
        <v>14</v>
      </c>
      <c r="Q1023" s="33" t="str">
        <f t="shared" si="250"/>
        <v/>
      </c>
      <c r="R1023" s="33">
        <f t="shared" si="251"/>
        <v>16</v>
      </c>
      <c r="S1023" s="33" t="str">
        <f t="shared" si="252"/>
        <v>117_16</v>
      </c>
      <c r="T1023" s="35" t="str">
        <f t="shared" si="253"/>
        <v>117PM</v>
      </c>
      <c r="U1023" s="35" t="str">
        <f t="shared" si="254"/>
        <v>117PMNS</v>
      </c>
      <c r="V1023" s="301">
        <f t="shared" si="255"/>
        <v>30</v>
      </c>
      <c r="W1023" s="293" t="str">
        <f t="shared" si="256"/>
        <v/>
      </c>
      <c r="X1023" s="293" t="str">
        <f t="shared" si="257"/>
        <v/>
      </c>
      <c r="Y1023" s="293" t="str">
        <f t="shared" si="258"/>
        <v/>
      </c>
      <c r="Z1023" s="293" t="str">
        <f t="shared" si="259"/>
        <v/>
      </c>
      <c r="AA1023" s="293">
        <f t="shared" si="246"/>
        <v>0</v>
      </c>
      <c r="AB1023" s="293">
        <f t="shared" si="247"/>
        <v>0</v>
      </c>
      <c r="AC1023" s="293">
        <f t="shared" si="248"/>
        <v>0</v>
      </c>
      <c r="AD1023" s="293">
        <f t="shared" si="260"/>
        <v>0</v>
      </c>
      <c r="AE1023" s="293">
        <f>IF(ISBLANK(T1023),AE1022,IF(COUNTIF(T$2:T1023,T1023)&gt;1,AE1022,1+MAX(AE1022,0)))</f>
        <v>26</v>
      </c>
      <c r="AI1023" s="42" t="str">
        <f t="shared" si="261"/>
        <v/>
      </c>
      <c r="AJ1023">
        <f>SUM(AG$2:AG1023)</f>
        <v>6</v>
      </c>
      <c r="AK1023">
        <f>COUNTA(AF$2:AF1023)</f>
        <v>15</v>
      </c>
    </row>
    <row r="1024" spans="1:37" x14ac:dyDescent="0.25">
      <c r="A1024">
        <v>117</v>
      </c>
      <c r="B1024" t="s">
        <v>66</v>
      </c>
      <c r="C1024" s="246" t="s">
        <v>744</v>
      </c>
      <c r="D1024"/>
      <c r="E1024">
        <v>2</v>
      </c>
      <c r="F1024">
        <v>4</v>
      </c>
      <c r="G1024">
        <v>3</v>
      </c>
      <c r="H1024">
        <v>24</v>
      </c>
      <c r="I1024">
        <v>2</v>
      </c>
      <c r="J1024">
        <v>3</v>
      </c>
      <c r="K1024">
        <v>3</v>
      </c>
      <c r="L1024">
        <v>11</v>
      </c>
      <c r="M1024"/>
      <c r="N1024" s="42"/>
      <c r="O1024" s="101">
        <f>IF(ISBLANK(C1024),O1023,IF(COUNTIF(C$2:C1024,C1024)&gt;1,O1023,1+MAX(O1023,0)))</f>
        <v>31</v>
      </c>
      <c r="P1024" s="45">
        <f t="shared" si="249"/>
        <v>14</v>
      </c>
      <c r="Q1024" s="33" t="str">
        <f t="shared" si="250"/>
        <v/>
      </c>
      <c r="R1024" s="33">
        <f t="shared" si="251"/>
        <v>16</v>
      </c>
      <c r="S1024" s="33" t="str">
        <f t="shared" si="252"/>
        <v>117_16</v>
      </c>
      <c r="T1024" s="35" t="str">
        <f t="shared" si="253"/>
        <v>117PM</v>
      </c>
      <c r="U1024" s="35" t="str">
        <f t="shared" si="254"/>
        <v>117PMEW</v>
      </c>
      <c r="V1024" s="301">
        <f t="shared" si="255"/>
        <v>31</v>
      </c>
      <c r="W1024" s="293" t="str">
        <f t="shared" si="256"/>
        <v/>
      </c>
      <c r="X1024" s="293" t="str">
        <f t="shared" si="257"/>
        <v/>
      </c>
      <c r="Y1024" s="293" t="str">
        <f t="shared" si="258"/>
        <v/>
      </c>
      <c r="Z1024" s="293" t="str">
        <f t="shared" si="259"/>
        <v/>
      </c>
      <c r="AA1024" s="293">
        <f t="shared" si="246"/>
        <v>0</v>
      </c>
      <c r="AB1024" s="293">
        <f t="shared" si="247"/>
        <v>0</v>
      </c>
      <c r="AC1024" s="293">
        <f t="shared" si="248"/>
        <v>0</v>
      </c>
      <c r="AD1024" s="293">
        <f t="shared" si="260"/>
        <v>0</v>
      </c>
      <c r="AE1024" s="293">
        <f>IF(ISBLANK(T1024),AE1023,IF(COUNTIF(T$2:T1024,T1024)&gt;1,AE1023,1+MAX(AE1023,0)))</f>
        <v>26</v>
      </c>
      <c r="AI1024" s="42" t="str">
        <f t="shared" si="261"/>
        <v/>
      </c>
      <c r="AJ1024">
        <f>SUM(AG$2:AG1024)</f>
        <v>6</v>
      </c>
      <c r="AK1024">
        <f>COUNTA(AF$2:AF1024)</f>
        <v>15</v>
      </c>
    </row>
    <row r="1025" spans="1:37" x14ac:dyDescent="0.25">
      <c r="A1025">
        <v>117</v>
      </c>
      <c r="B1025" t="s">
        <v>66</v>
      </c>
      <c r="C1025" s="246" t="s">
        <v>744</v>
      </c>
      <c r="D1025"/>
      <c r="E1025">
        <v>2</v>
      </c>
      <c r="F1025">
        <v>4</v>
      </c>
      <c r="G1025">
        <v>4</v>
      </c>
      <c r="H1025">
        <v>17</v>
      </c>
      <c r="I1025">
        <v>4</v>
      </c>
      <c r="J1025">
        <v>1</v>
      </c>
      <c r="K1025">
        <v>10</v>
      </c>
      <c r="L1025">
        <v>16</v>
      </c>
      <c r="M1025"/>
      <c r="N1025" s="42"/>
      <c r="O1025" s="101">
        <f>IF(ISBLANK(C1025),O1024,IF(COUNTIF(C$2:C1025,C1025)&gt;1,O1024,1+MAX(O1024,0)))</f>
        <v>31</v>
      </c>
      <c r="P1025" s="45">
        <f t="shared" si="249"/>
        <v>14</v>
      </c>
      <c r="Q1025" s="33" t="str">
        <f t="shared" si="250"/>
        <v/>
      </c>
      <c r="R1025" s="33">
        <f t="shared" si="251"/>
        <v>16</v>
      </c>
      <c r="S1025" s="33" t="str">
        <f t="shared" si="252"/>
        <v>117_16</v>
      </c>
      <c r="T1025" s="35" t="str">
        <f t="shared" si="253"/>
        <v>117PM</v>
      </c>
      <c r="U1025" s="35" t="str">
        <f t="shared" si="254"/>
        <v>117PMEW</v>
      </c>
      <c r="V1025" s="301">
        <f t="shared" si="255"/>
        <v>32</v>
      </c>
      <c r="W1025" s="293" t="str">
        <f t="shared" si="256"/>
        <v/>
      </c>
      <c r="X1025" s="293" t="str">
        <f t="shared" si="257"/>
        <v/>
      </c>
      <c r="Y1025" s="293" t="str">
        <f t="shared" si="258"/>
        <v/>
      </c>
      <c r="Z1025" s="293" t="str">
        <f t="shared" si="259"/>
        <v/>
      </c>
      <c r="AA1025" s="293">
        <f t="shared" si="246"/>
        <v>0</v>
      </c>
      <c r="AB1025" s="293">
        <f t="shared" si="247"/>
        <v>1</v>
      </c>
      <c r="AC1025" s="293">
        <f t="shared" si="248"/>
        <v>0</v>
      </c>
      <c r="AD1025" s="293">
        <f t="shared" si="260"/>
        <v>0</v>
      </c>
      <c r="AE1025" s="293">
        <f>IF(ISBLANK(T1025),AE1024,IF(COUNTIF(T$2:T1025,T1025)&gt;1,AE1024,1+MAX(AE1024,0)))</f>
        <v>26</v>
      </c>
      <c r="AI1025" s="42" t="str">
        <f t="shared" si="261"/>
        <v/>
      </c>
      <c r="AJ1025">
        <f>SUM(AG$2:AG1025)</f>
        <v>6</v>
      </c>
      <c r="AK1025">
        <f>COUNTA(AF$2:AF1025)</f>
        <v>15</v>
      </c>
    </row>
    <row r="1026" spans="1:37"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249"/>
        <v>15</v>
      </c>
      <c r="Q1026" s="33">
        <f t="shared" si="250"/>
        <v>15</v>
      </c>
      <c r="R1026" s="33">
        <f t="shared" si="251"/>
        <v>1</v>
      </c>
      <c r="S1026" s="33" t="str">
        <f t="shared" si="252"/>
        <v>118_1</v>
      </c>
      <c r="T1026" s="35" t="str">
        <f t="shared" si="253"/>
        <v>118AM</v>
      </c>
      <c r="U1026" s="35" t="str">
        <f t="shared" si="254"/>
        <v>118AMNS</v>
      </c>
      <c r="V1026" s="301">
        <f t="shared" si="255"/>
        <v>1</v>
      </c>
      <c r="W1026" s="293" t="str">
        <f t="shared" si="256"/>
        <v/>
      </c>
      <c r="X1026" s="293" t="str">
        <f t="shared" si="257"/>
        <v/>
      </c>
      <c r="Y1026" s="293" t="str">
        <f t="shared" si="258"/>
        <v/>
      </c>
      <c r="Z1026" s="293" t="str">
        <f t="shared" si="259"/>
        <v/>
      </c>
      <c r="AA1026" s="293">
        <f t="shared" ref="AA1026:AA1089" si="262">IF(AND(ISNUMBER($G1026),$B1026="AM"),INDEX(Cordon,MATCH($A1026,loc_ID,0),$G1026),0)</f>
        <v>0</v>
      </c>
      <c r="AB1026" s="293">
        <f t="shared" ref="AB1026:AB1089" si="263">IF(AND(ISNUMBER($G1026),$B1026="PM"),INDEX(Cordon,MATCH($A1026,loc_ID,0),VLOOKUP($G1026,dir_correction,2,FALSE)),0)</f>
        <v>0</v>
      </c>
      <c r="AC1026" s="293">
        <f t="shared" ref="AC1026:AC1089" si="264">IF(AND(ISNUMBER($G1026),$B1026="AM"),INDEX(Lane,MATCH($A1026,loc_ID,0),$G1026),0)</f>
        <v>0</v>
      </c>
      <c r="AD1026" s="293">
        <f t="shared" si="260"/>
        <v>0</v>
      </c>
      <c r="AE1026" s="293">
        <f>IF(ISBLANK(T1026),AE1025,IF(COUNTIF(T$2:T1026,T1026)&gt;1,AE1025,1+MAX(AE1025,0)))</f>
        <v>27</v>
      </c>
      <c r="AI1026" s="42" t="str">
        <f t="shared" si="261"/>
        <v/>
      </c>
      <c r="AJ1026">
        <f>SUM(AG$2:AG1026)</f>
        <v>6</v>
      </c>
      <c r="AK1026">
        <f>COUNTA(AF$2:AF1026)</f>
        <v>15</v>
      </c>
    </row>
    <row r="1027" spans="1:37"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265">IF(A1027=A1026,P1026,IF(ISNUMBER(P1026),P1026+1,1))</f>
        <v>15</v>
      </c>
      <c r="Q1027" s="33" t="str">
        <f t="shared" ref="Q1027:Q1090" si="266">IF(OR(P1027=P1026,LEN(A1027)&lt;1),"",P1027)</f>
        <v/>
      </c>
      <c r="R1027" s="33">
        <f t="shared" ref="R1027:R1090" si="267">IF(ISNUMBER(F1027),F1027+4*(E1027-1)+8*IF(B1027="PM",1,0),"")</f>
        <v>1</v>
      </c>
      <c r="S1027" s="33" t="str">
        <f t="shared" ref="S1027:S1090" si="268">IF(ISNUMBER(R1027),A1027&amp;"_"&amp;R1027,"")</f>
        <v>118_1</v>
      </c>
      <c r="T1027" s="35" t="str">
        <f t="shared" ref="T1027:T1090" si="269">A1027&amp;B1027</f>
        <v>118AM</v>
      </c>
      <c r="U1027" s="35" t="str">
        <f t="shared" ref="U1027:U1090" si="270">IF(OR(G1027=1,G1027=2),T1027&amp;"NS",IF(OR(G1027=3,G1027=4),T1027&amp;"EW",""))</f>
        <v>118AMNS</v>
      </c>
      <c r="V1027" s="301">
        <f t="shared" ref="V1027:V1090" si="271">G1027+4*(F1027-1)+16*(E1027-1)</f>
        <v>2</v>
      </c>
      <c r="W1027" s="293" t="str">
        <f t="shared" ref="W1027:W1090" si="272">IF(I1027&gt;$H1027,1,"")</f>
        <v/>
      </c>
      <c r="X1027" s="293" t="str">
        <f t="shared" ref="X1027:X1090" si="273">IF(J1027&gt;$H1027,1,"")</f>
        <v/>
      </c>
      <c r="Y1027" s="293" t="str">
        <f t="shared" ref="Y1027:Y1090" si="274">IF(K1027&gt;$H1027,1,"")</f>
        <v/>
      </c>
      <c r="Z1027" s="293" t="str">
        <f t="shared" ref="Z1027:Z1090" si="275">IF(L1027&gt;$H1027,1,"")</f>
        <v/>
      </c>
      <c r="AA1027" s="293">
        <f t="shared" si="262"/>
        <v>0</v>
      </c>
      <c r="AB1027" s="293">
        <f t="shared" si="263"/>
        <v>0</v>
      </c>
      <c r="AC1027" s="293">
        <f t="shared" si="264"/>
        <v>3</v>
      </c>
      <c r="AD1027" s="293">
        <f t="shared" ref="AD1027:AD1090" si="276">IF(AND(AC1027&gt;0,ISNUMBER(AC1027)),1,0)</f>
        <v>1</v>
      </c>
      <c r="AE1027" s="293">
        <f>IF(ISBLANK(T1027),AE1026,IF(COUNTIF(T$2:T1027,T1027)&gt;1,AE1026,1+MAX(AE1026,0)))</f>
        <v>27</v>
      </c>
      <c r="AI1027" s="42" t="str">
        <f t="shared" ref="AI1027:AI1090" si="277">IF(SUM(W1027:Z1027)&gt;0,1,"")</f>
        <v/>
      </c>
      <c r="AJ1027">
        <f>SUM(AG$2:AG1027)</f>
        <v>6</v>
      </c>
      <c r="AK1027">
        <f>COUNTA(AF$2:AF1027)</f>
        <v>15</v>
      </c>
    </row>
    <row r="1028" spans="1:37"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265"/>
        <v>15</v>
      </c>
      <c r="Q1028" s="33" t="str">
        <f t="shared" si="266"/>
        <v/>
      </c>
      <c r="R1028" s="33">
        <f t="shared" si="267"/>
        <v>1</v>
      </c>
      <c r="S1028" s="33" t="str">
        <f t="shared" si="268"/>
        <v>118_1</v>
      </c>
      <c r="T1028" s="35" t="str">
        <f t="shared" si="269"/>
        <v>118AM</v>
      </c>
      <c r="U1028" s="35" t="str">
        <f t="shared" si="270"/>
        <v>118AMEW</v>
      </c>
      <c r="V1028" s="301">
        <f t="shared" si="271"/>
        <v>3</v>
      </c>
      <c r="W1028" s="293" t="str">
        <f t="shared" si="272"/>
        <v/>
      </c>
      <c r="X1028" s="293" t="str">
        <f t="shared" si="273"/>
        <v/>
      </c>
      <c r="Y1028" s="293" t="str">
        <f t="shared" si="274"/>
        <v/>
      </c>
      <c r="Z1028" s="293" t="str">
        <f t="shared" si="275"/>
        <v/>
      </c>
      <c r="AA1028" s="293">
        <f t="shared" si="262"/>
        <v>1</v>
      </c>
      <c r="AB1028" s="293">
        <f t="shared" si="263"/>
        <v>0</v>
      </c>
      <c r="AC1028" s="293">
        <f t="shared" si="264"/>
        <v>3</v>
      </c>
      <c r="AD1028" s="293">
        <f t="shared" si="276"/>
        <v>1</v>
      </c>
      <c r="AE1028" s="293">
        <f>IF(ISBLANK(T1028),AE1027,IF(COUNTIF(T$2:T1028,T1028)&gt;1,AE1027,1+MAX(AE1027,0)))</f>
        <v>27</v>
      </c>
      <c r="AI1028" s="42" t="str">
        <f t="shared" si="277"/>
        <v/>
      </c>
      <c r="AJ1028">
        <f>SUM(AG$2:AG1028)</f>
        <v>6</v>
      </c>
      <c r="AK1028">
        <f>COUNTA(AF$2:AF1028)</f>
        <v>15</v>
      </c>
    </row>
    <row r="1029" spans="1:37"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265"/>
        <v>15</v>
      </c>
      <c r="Q1029" s="33" t="str">
        <f t="shared" si="266"/>
        <v/>
      </c>
      <c r="R1029" s="33">
        <f t="shared" si="267"/>
        <v>1</v>
      </c>
      <c r="S1029" s="33" t="str">
        <f t="shared" si="268"/>
        <v>118_1</v>
      </c>
      <c r="T1029" s="35" t="str">
        <f t="shared" si="269"/>
        <v>118AM</v>
      </c>
      <c r="U1029" s="35" t="str">
        <f t="shared" si="270"/>
        <v>118AMEW</v>
      </c>
      <c r="V1029" s="301">
        <f t="shared" si="271"/>
        <v>4</v>
      </c>
      <c r="W1029" s="293" t="str">
        <f t="shared" si="272"/>
        <v/>
      </c>
      <c r="X1029" s="293" t="str">
        <f t="shared" si="273"/>
        <v/>
      </c>
      <c r="Y1029" s="293" t="str">
        <f t="shared" si="274"/>
        <v/>
      </c>
      <c r="Z1029" s="293" t="str">
        <f t="shared" si="275"/>
        <v/>
      </c>
      <c r="AA1029" s="293">
        <f t="shared" si="262"/>
        <v>0</v>
      </c>
      <c r="AB1029" s="293">
        <f t="shared" si="263"/>
        <v>0</v>
      </c>
      <c r="AC1029" s="293">
        <f t="shared" si="264"/>
        <v>3</v>
      </c>
      <c r="AD1029" s="293">
        <f t="shared" si="276"/>
        <v>1</v>
      </c>
      <c r="AE1029" s="293">
        <f>IF(ISBLANK(T1029),AE1028,IF(COUNTIF(T$2:T1029,T1029)&gt;1,AE1028,1+MAX(AE1028,0)))</f>
        <v>27</v>
      </c>
      <c r="AI1029" s="42" t="str">
        <f t="shared" si="277"/>
        <v/>
      </c>
      <c r="AJ1029">
        <f>SUM(AG$2:AG1029)</f>
        <v>6</v>
      </c>
      <c r="AK1029">
        <f>COUNTA(AF$2:AF1029)</f>
        <v>15</v>
      </c>
    </row>
    <row r="1030" spans="1:37"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265"/>
        <v>15</v>
      </c>
      <c r="Q1030" s="33" t="str">
        <f t="shared" si="266"/>
        <v/>
      </c>
      <c r="R1030" s="33">
        <f t="shared" si="267"/>
        <v>2</v>
      </c>
      <c r="S1030" s="33" t="str">
        <f t="shared" si="268"/>
        <v>118_2</v>
      </c>
      <c r="T1030" s="35" t="str">
        <f t="shared" si="269"/>
        <v>118AM</v>
      </c>
      <c r="U1030" s="35" t="str">
        <f t="shared" si="270"/>
        <v>118AMNS</v>
      </c>
      <c r="V1030" s="301">
        <f t="shared" si="271"/>
        <v>5</v>
      </c>
      <c r="W1030" s="293" t="str">
        <f t="shared" si="272"/>
        <v/>
      </c>
      <c r="X1030" s="293" t="str">
        <f t="shared" si="273"/>
        <v/>
      </c>
      <c r="Y1030" s="293" t="str">
        <f t="shared" si="274"/>
        <v/>
      </c>
      <c r="Z1030" s="293" t="str">
        <f t="shared" si="275"/>
        <v/>
      </c>
      <c r="AA1030" s="293">
        <f t="shared" si="262"/>
        <v>0</v>
      </c>
      <c r="AB1030" s="293">
        <f t="shared" si="263"/>
        <v>0</v>
      </c>
      <c r="AC1030" s="293">
        <f t="shared" si="264"/>
        <v>0</v>
      </c>
      <c r="AD1030" s="293">
        <f t="shared" si="276"/>
        <v>0</v>
      </c>
      <c r="AE1030" s="293">
        <f>IF(ISBLANK(T1030),AE1029,IF(COUNTIF(T$2:T1030,T1030)&gt;1,AE1029,1+MAX(AE1029,0)))</f>
        <v>27</v>
      </c>
      <c r="AI1030" s="42" t="str">
        <f t="shared" si="277"/>
        <v/>
      </c>
      <c r="AJ1030">
        <f>SUM(AG$2:AG1030)</f>
        <v>6</v>
      </c>
      <c r="AK1030">
        <f>COUNTA(AF$2:AF1030)</f>
        <v>15</v>
      </c>
    </row>
    <row r="1031" spans="1:37"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265"/>
        <v>15</v>
      </c>
      <c r="Q1031" s="33" t="str">
        <f t="shared" si="266"/>
        <v/>
      </c>
      <c r="R1031" s="33">
        <f t="shared" si="267"/>
        <v>2</v>
      </c>
      <c r="S1031" s="33" t="str">
        <f t="shared" si="268"/>
        <v>118_2</v>
      </c>
      <c r="T1031" s="35" t="str">
        <f t="shared" si="269"/>
        <v>118AM</v>
      </c>
      <c r="U1031" s="35" t="str">
        <f t="shared" si="270"/>
        <v>118AMNS</v>
      </c>
      <c r="V1031" s="301">
        <f t="shared" si="271"/>
        <v>6</v>
      </c>
      <c r="W1031" s="293" t="str">
        <f t="shared" si="272"/>
        <v/>
      </c>
      <c r="X1031" s="293" t="str">
        <f t="shared" si="273"/>
        <v/>
      </c>
      <c r="Y1031" s="293" t="str">
        <f t="shared" si="274"/>
        <v/>
      </c>
      <c r="Z1031" s="293" t="str">
        <f t="shared" si="275"/>
        <v/>
      </c>
      <c r="AA1031" s="293">
        <f t="shared" si="262"/>
        <v>0</v>
      </c>
      <c r="AB1031" s="293">
        <f t="shared" si="263"/>
        <v>0</v>
      </c>
      <c r="AC1031" s="293">
        <f t="shared" si="264"/>
        <v>3</v>
      </c>
      <c r="AD1031" s="293">
        <f t="shared" si="276"/>
        <v>1</v>
      </c>
      <c r="AE1031" s="293">
        <f>IF(ISBLANK(T1031),AE1030,IF(COUNTIF(T$2:T1031,T1031)&gt;1,AE1030,1+MAX(AE1030,0)))</f>
        <v>27</v>
      </c>
      <c r="AI1031" s="42" t="str">
        <f t="shared" si="277"/>
        <v/>
      </c>
      <c r="AJ1031">
        <f>SUM(AG$2:AG1031)</f>
        <v>6</v>
      </c>
      <c r="AK1031">
        <f>COUNTA(AF$2:AF1031)</f>
        <v>15</v>
      </c>
    </row>
    <row r="1032" spans="1:37"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265"/>
        <v>15</v>
      </c>
      <c r="Q1032" s="33" t="str">
        <f t="shared" si="266"/>
        <v/>
      </c>
      <c r="R1032" s="33">
        <f t="shared" si="267"/>
        <v>2</v>
      </c>
      <c r="S1032" s="33" t="str">
        <f t="shared" si="268"/>
        <v>118_2</v>
      </c>
      <c r="T1032" s="35" t="str">
        <f t="shared" si="269"/>
        <v>118AM</v>
      </c>
      <c r="U1032" s="35" t="str">
        <f t="shared" si="270"/>
        <v>118AMEW</v>
      </c>
      <c r="V1032" s="301">
        <f t="shared" si="271"/>
        <v>7</v>
      </c>
      <c r="W1032" s="293" t="str">
        <f t="shared" si="272"/>
        <v/>
      </c>
      <c r="X1032" s="293" t="str">
        <f t="shared" si="273"/>
        <v/>
      </c>
      <c r="Y1032" s="293" t="str">
        <f t="shared" si="274"/>
        <v/>
      </c>
      <c r="Z1032" s="293" t="str">
        <f t="shared" si="275"/>
        <v/>
      </c>
      <c r="AA1032" s="293">
        <f t="shared" si="262"/>
        <v>1</v>
      </c>
      <c r="AB1032" s="293">
        <f t="shared" si="263"/>
        <v>0</v>
      </c>
      <c r="AC1032" s="293">
        <f t="shared" si="264"/>
        <v>3</v>
      </c>
      <c r="AD1032" s="293">
        <f t="shared" si="276"/>
        <v>1</v>
      </c>
      <c r="AE1032" s="293">
        <f>IF(ISBLANK(T1032),AE1031,IF(COUNTIF(T$2:T1032,T1032)&gt;1,AE1031,1+MAX(AE1031,0)))</f>
        <v>27</v>
      </c>
      <c r="AI1032" s="42" t="str">
        <f t="shared" si="277"/>
        <v/>
      </c>
      <c r="AJ1032">
        <f>SUM(AG$2:AG1032)</f>
        <v>6</v>
      </c>
      <c r="AK1032">
        <f>COUNTA(AF$2:AF1032)</f>
        <v>15</v>
      </c>
    </row>
    <row r="1033" spans="1:37"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265"/>
        <v>15</v>
      </c>
      <c r="Q1033" s="33" t="str">
        <f t="shared" si="266"/>
        <v/>
      </c>
      <c r="R1033" s="33">
        <f t="shared" si="267"/>
        <v>2</v>
      </c>
      <c r="S1033" s="33" t="str">
        <f t="shared" si="268"/>
        <v>118_2</v>
      </c>
      <c r="T1033" s="35" t="str">
        <f t="shared" si="269"/>
        <v>118AM</v>
      </c>
      <c r="U1033" s="35" t="str">
        <f t="shared" si="270"/>
        <v>118AMEW</v>
      </c>
      <c r="V1033" s="301">
        <f t="shared" si="271"/>
        <v>8</v>
      </c>
      <c r="W1033" s="293" t="str">
        <f t="shared" si="272"/>
        <v/>
      </c>
      <c r="X1033" s="293" t="str">
        <f t="shared" si="273"/>
        <v/>
      </c>
      <c r="Y1033" s="293" t="str">
        <f t="shared" si="274"/>
        <v/>
      </c>
      <c r="Z1033" s="293" t="str">
        <f t="shared" si="275"/>
        <v/>
      </c>
      <c r="AA1033" s="293">
        <f t="shared" si="262"/>
        <v>0</v>
      </c>
      <c r="AB1033" s="293">
        <f t="shared" si="263"/>
        <v>0</v>
      </c>
      <c r="AC1033" s="293">
        <f t="shared" si="264"/>
        <v>3</v>
      </c>
      <c r="AD1033" s="293">
        <f t="shared" si="276"/>
        <v>1</v>
      </c>
      <c r="AE1033" s="293">
        <f>IF(ISBLANK(T1033),AE1032,IF(COUNTIF(T$2:T1033,T1033)&gt;1,AE1032,1+MAX(AE1032,0)))</f>
        <v>27</v>
      </c>
      <c r="AI1033" s="42" t="str">
        <f t="shared" si="277"/>
        <v/>
      </c>
      <c r="AJ1033">
        <f>SUM(AG$2:AG1033)</f>
        <v>6</v>
      </c>
      <c r="AK1033">
        <f>COUNTA(AF$2:AF1033)</f>
        <v>15</v>
      </c>
    </row>
    <row r="1034" spans="1:37"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265"/>
        <v>15</v>
      </c>
      <c r="Q1034" s="33" t="str">
        <f t="shared" si="266"/>
        <v/>
      </c>
      <c r="R1034" s="33">
        <f t="shared" si="267"/>
        <v>3</v>
      </c>
      <c r="S1034" s="33" t="str">
        <f t="shared" si="268"/>
        <v>118_3</v>
      </c>
      <c r="T1034" s="35" t="str">
        <f t="shared" si="269"/>
        <v>118AM</v>
      </c>
      <c r="U1034" s="35" t="str">
        <f t="shared" si="270"/>
        <v>118AMNS</v>
      </c>
      <c r="V1034" s="301">
        <f t="shared" si="271"/>
        <v>9</v>
      </c>
      <c r="W1034" s="293" t="str">
        <f t="shared" si="272"/>
        <v/>
      </c>
      <c r="X1034" s="293" t="str">
        <f t="shared" si="273"/>
        <v/>
      </c>
      <c r="Y1034" s="293" t="str">
        <f t="shared" si="274"/>
        <v/>
      </c>
      <c r="Z1034" s="293" t="str">
        <f t="shared" si="275"/>
        <v/>
      </c>
      <c r="AA1034" s="293">
        <f t="shared" si="262"/>
        <v>0</v>
      </c>
      <c r="AB1034" s="293">
        <f t="shared" si="263"/>
        <v>0</v>
      </c>
      <c r="AC1034" s="293">
        <f t="shared" si="264"/>
        <v>0</v>
      </c>
      <c r="AD1034" s="293">
        <f t="shared" si="276"/>
        <v>0</v>
      </c>
      <c r="AE1034" s="293">
        <f>IF(ISBLANK(T1034),AE1033,IF(COUNTIF(T$2:T1034,T1034)&gt;1,AE1033,1+MAX(AE1033,0)))</f>
        <v>27</v>
      </c>
      <c r="AI1034" s="42" t="str">
        <f t="shared" si="277"/>
        <v/>
      </c>
      <c r="AJ1034">
        <f>SUM(AG$2:AG1034)</f>
        <v>6</v>
      </c>
      <c r="AK1034">
        <f>COUNTA(AF$2:AF1034)</f>
        <v>15</v>
      </c>
    </row>
    <row r="1035" spans="1:37"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265"/>
        <v>15</v>
      </c>
      <c r="Q1035" s="33" t="str">
        <f t="shared" si="266"/>
        <v/>
      </c>
      <c r="R1035" s="33">
        <f t="shared" si="267"/>
        <v>3</v>
      </c>
      <c r="S1035" s="33" t="str">
        <f t="shared" si="268"/>
        <v>118_3</v>
      </c>
      <c r="T1035" s="35" t="str">
        <f t="shared" si="269"/>
        <v>118AM</v>
      </c>
      <c r="U1035" s="35" t="str">
        <f t="shared" si="270"/>
        <v>118AMNS</v>
      </c>
      <c r="V1035" s="301">
        <f t="shared" si="271"/>
        <v>10</v>
      </c>
      <c r="W1035" s="293" t="str">
        <f t="shared" si="272"/>
        <v/>
      </c>
      <c r="X1035" s="293" t="str">
        <f t="shared" si="273"/>
        <v/>
      </c>
      <c r="Y1035" s="293" t="str">
        <f t="shared" si="274"/>
        <v/>
      </c>
      <c r="Z1035" s="293" t="str">
        <f t="shared" si="275"/>
        <v/>
      </c>
      <c r="AA1035" s="293">
        <f t="shared" si="262"/>
        <v>0</v>
      </c>
      <c r="AB1035" s="293">
        <f t="shared" si="263"/>
        <v>0</v>
      </c>
      <c r="AC1035" s="293">
        <f t="shared" si="264"/>
        <v>3</v>
      </c>
      <c r="AD1035" s="293">
        <f t="shared" si="276"/>
        <v>1</v>
      </c>
      <c r="AE1035" s="293">
        <f>IF(ISBLANK(T1035),AE1034,IF(COUNTIF(T$2:T1035,T1035)&gt;1,AE1034,1+MAX(AE1034,0)))</f>
        <v>27</v>
      </c>
      <c r="AI1035" s="42" t="str">
        <f t="shared" si="277"/>
        <v/>
      </c>
      <c r="AJ1035">
        <f>SUM(AG$2:AG1035)</f>
        <v>6</v>
      </c>
      <c r="AK1035">
        <f>COUNTA(AF$2:AF1035)</f>
        <v>15</v>
      </c>
    </row>
    <row r="1036" spans="1:37"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265"/>
        <v>15</v>
      </c>
      <c r="Q1036" s="33" t="str">
        <f t="shared" si="266"/>
        <v/>
      </c>
      <c r="R1036" s="33">
        <f t="shared" si="267"/>
        <v>3</v>
      </c>
      <c r="S1036" s="33" t="str">
        <f t="shared" si="268"/>
        <v>118_3</v>
      </c>
      <c r="T1036" s="35" t="str">
        <f t="shared" si="269"/>
        <v>118AM</v>
      </c>
      <c r="U1036" s="35" t="str">
        <f t="shared" si="270"/>
        <v>118AMEW</v>
      </c>
      <c r="V1036" s="301">
        <f t="shared" si="271"/>
        <v>11</v>
      </c>
      <c r="W1036" s="293" t="str">
        <f t="shared" si="272"/>
        <v/>
      </c>
      <c r="X1036" s="293" t="str">
        <f t="shared" si="273"/>
        <v/>
      </c>
      <c r="Y1036" s="293" t="str">
        <f t="shared" si="274"/>
        <v/>
      </c>
      <c r="Z1036" s="293" t="str">
        <f t="shared" si="275"/>
        <v/>
      </c>
      <c r="AA1036" s="293">
        <f t="shared" si="262"/>
        <v>1</v>
      </c>
      <c r="AB1036" s="293">
        <f t="shared" si="263"/>
        <v>0</v>
      </c>
      <c r="AC1036" s="293">
        <f t="shared" si="264"/>
        <v>3</v>
      </c>
      <c r="AD1036" s="293">
        <f t="shared" si="276"/>
        <v>1</v>
      </c>
      <c r="AE1036" s="293">
        <f>IF(ISBLANK(T1036),AE1035,IF(COUNTIF(T$2:T1036,T1036)&gt;1,AE1035,1+MAX(AE1035,0)))</f>
        <v>27</v>
      </c>
      <c r="AI1036" s="42" t="str">
        <f t="shared" si="277"/>
        <v/>
      </c>
      <c r="AJ1036">
        <f>SUM(AG$2:AG1036)</f>
        <v>6</v>
      </c>
      <c r="AK1036">
        <f>COUNTA(AF$2:AF1036)</f>
        <v>15</v>
      </c>
    </row>
    <row r="1037" spans="1:37"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265"/>
        <v>15</v>
      </c>
      <c r="Q1037" s="33" t="str">
        <f t="shared" si="266"/>
        <v/>
      </c>
      <c r="R1037" s="33">
        <f t="shared" si="267"/>
        <v>3</v>
      </c>
      <c r="S1037" s="33" t="str">
        <f t="shared" si="268"/>
        <v>118_3</v>
      </c>
      <c r="T1037" s="35" t="str">
        <f t="shared" si="269"/>
        <v>118AM</v>
      </c>
      <c r="U1037" s="35" t="str">
        <f t="shared" si="270"/>
        <v>118AMEW</v>
      </c>
      <c r="V1037" s="301">
        <f t="shared" si="271"/>
        <v>12</v>
      </c>
      <c r="W1037" s="293" t="str">
        <f t="shared" si="272"/>
        <v/>
      </c>
      <c r="X1037" s="293" t="str">
        <f t="shared" si="273"/>
        <v/>
      </c>
      <c r="Y1037" s="293" t="str">
        <f t="shared" si="274"/>
        <v/>
      </c>
      <c r="Z1037" s="293" t="str">
        <f t="shared" si="275"/>
        <v/>
      </c>
      <c r="AA1037" s="293">
        <f t="shared" si="262"/>
        <v>0</v>
      </c>
      <c r="AB1037" s="293">
        <f t="shared" si="263"/>
        <v>0</v>
      </c>
      <c r="AC1037" s="293">
        <f t="shared" si="264"/>
        <v>3</v>
      </c>
      <c r="AD1037" s="293">
        <f t="shared" si="276"/>
        <v>1</v>
      </c>
      <c r="AE1037" s="293">
        <f>IF(ISBLANK(T1037),AE1036,IF(COUNTIF(T$2:T1037,T1037)&gt;1,AE1036,1+MAX(AE1036,0)))</f>
        <v>27</v>
      </c>
      <c r="AI1037" s="42" t="str">
        <f t="shared" si="277"/>
        <v/>
      </c>
      <c r="AJ1037">
        <f>SUM(AG$2:AG1037)</f>
        <v>6</v>
      </c>
      <c r="AK1037">
        <f>COUNTA(AF$2:AF1037)</f>
        <v>15</v>
      </c>
    </row>
    <row r="1038" spans="1:37"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265"/>
        <v>15</v>
      </c>
      <c r="Q1038" s="33" t="str">
        <f t="shared" si="266"/>
        <v/>
      </c>
      <c r="R1038" s="33">
        <f t="shared" si="267"/>
        <v>4</v>
      </c>
      <c r="S1038" s="33" t="str">
        <f t="shared" si="268"/>
        <v>118_4</v>
      </c>
      <c r="T1038" s="35" t="str">
        <f t="shared" si="269"/>
        <v>118AM</v>
      </c>
      <c r="U1038" s="35" t="str">
        <f t="shared" si="270"/>
        <v>118AMNS</v>
      </c>
      <c r="V1038" s="301">
        <f t="shared" si="271"/>
        <v>13</v>
      </c>
      <c r="W1038" s="293" t="str">
        <f t="shared" si="272"/>
        <v/>
      </c>
      <c r="X1038" s="293" t="str">
        <f t="shared" si="273"/>
        <v/>
      </c>
      <c r="Y1038" s="293" t="str">
        <f t="shared" si="274"/>
        <v/>
      </c>
      <c r="Z1038" s="293" t="str">
        <f t="shared" si="275"/>
        <v/>
      </c>
      <c r="AA1038" s="293">
        <f t="shared" si="262"/>
        <v>0</v>
      </c>
      <c r="AB1038" s="293">
        <f t="shared" si="263"/>
        <v>0</v>
      </c>
      <c r="AC1038" s="293">
        <f t="shared" si="264"/>
        <v>0</v>
      </c>
      <c r="AD1038" s="293">
        <f t="shared" si="276"/>
        <v>0</v>
      </c>
      <c r="AE1038" s="293">
        <f>IF(ISBLANK(T1038),AE1037,IF(COUNTIF(T$2:T1038,T1038)&gt;1,AE1037,1+MAX(AE1037,0)))</f>
        <v>27</v>
      </c>
      <c r="AI1038" s="42" t="str">
        <f t="shared" si="277"/>
        <v/>
      </c>
      <c r="AJ1038">
        <f>SUM(AG$2:AG1038)</f>
        <v>6</v>
      </c>
      <c r="AK1038">
        <f>COUNTA(AF$2:AF1038)</f>
        <v>15</v>
      </c>
    </row>
    <row r="1039" spans="1:37"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265"/>
        <v>15</v>
      </c>
      <c r="Q1039" s="33" t="str">
        <f t="shared" si="266"/>
        <v/>
      </c>
      <c r="R1039" s="33">
        <f t="shared" si="267"/>
        <v>4</v>
      </c>
      <c r="S1039" s="33" t="str">
        <f t="shared" si="268"/>
        <v>118_4</v>
      </c>
      <c r="T1039" s="35" t="str">
        <f t="shared" si="269"/>
        <v>118AM</v>
      </c>
      <c r="U1039" s="35" t="str">
        <f t="shared" si="270"/>
        <v>118AMNS</v>
      </c>
      <c r="V1039" s="301">
        <f t="shared" si="271"/>
        <v>14</v>
      </c>
      <c r="W1039" s="293" t="str">
        <f t="shared" si="272"/>
        <v/>
      </c>
      <c r="X1039" s="293" t="str">
        <f t="shared" si="273"/>
        <v/>
      </c>
      <c r="Y1039" s="293" t="str">
        <f t="shared" si="274"/>
        <v/>
      </c>
      <c r="Z1039" s="293" t="str">
        <f t="shared" si="275"/>
        <v/>
      </c>
      <c r="AA1039" s="293">
        <f t="shared" si="262"/>
        <v>0</v>
      </c>
      <c r="AB1039" s="293">
        <f t="shared" si="263"/>
        <v>0</v>
      </c>
      <c r="AC1039" s="293">
        <f t="shared" si="264"/>
        <v>3</v>
      </c>
      <c r="AD1039" s="293">
        <f t="shared" si="276"/>
        <v>1</v>
      </c>
      <c r="AE1039" s="293">
        <f>IF(ISBLANK(T1039),AE1038,IF(COUNTIF(T$2:T1039,T1039)&gt;1,AE1038,1+MAX(AE1038,0)))</f>
        <v>27</v>
      </c>
      <c r="AI1039" s="42" t="str">
        <f t="shared" si="277"/>
        <v/>
      </c>
      <c r="AJ1039">
        <f>SUM(AG$2:AG1039)</f>
        <v>6</v>
      </c>
      <c r="AK1039">
        <f>COUNTA(AF$2:AF1039)</f>
        <v>15</v>
      </c>
    </row>
    <row r="1040" spans="1:37"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265"/>
        <v>15</v>
      </c>
      <c r="Q1040" s="33" t="str">
        <f t="shared" si="266"/>
        <v/>
      </c>
      <c r="R1040" s="33">
        <f t="shared" si="267"/>
        <v>4</v>
      </c>
      <c r="S1040" s="33" t="str">
        <f t="shared" si="268"/>
        <v>118_4</v>
      </c>
      <c r="T1040" s="35" t="str">
        <f t="shared" si="269"/>
        <v>118AM</v>
      </c>
      <c r="U1040" s="35" t="str">
        <f t="shared" si="270"/>
        <v>118AMEW</v>
      </c>
      <c r="V1040" s="301">
        <f t="shared" si="271"/>
        <v>15</v>
      </c>
      <c r="W1040" s="293" t="str">
        <f t="shared" si="272"/>
        <v/>
      </c>
      <c r="X1040" s="293" t="str">
        <f t="shared" si="273"/>
        <v/>
      </c>
      <c r="Y1040" s="293" t="str">
        <f t="shared" si="274"/>
        <v/>
      </c>
      <c r="Z1040" s="293" t="str">
        <f t="shared" si="275"/>
        <v/>
      </c>
      <c r="AA1040" s="293">
        <f t="shared" si="262"/>
        <v>1</v>
      </c>
      <c r="AB1040" s="293">
        <f t="shared" si="263"/>
        <v>0</v>
      </c>
      <c r="AC1040" s="293">
        <f t="shared" si="264"/>
        <v>3</v>
      </c>
      <c r="AD1040" s="293">
        <f t="shared" si="276"/>
        <v>1</v>
      </c>
      <c r="AE1040" s="293">
        <f>IF(ISBLANK(T1040),AE1039,IF(COUNTIF(T$2:T1040,T1040)&gt;1,AE1039,1+MAX(AE1039,0)))</f>
        <v>27</v>
      </c>
      <c r="AI1040" s="42" t="str">
        <f t="shared" si="277"/>
        <v/>
      </c>
      <c r="AJ1040">
        <f>SUM(AG$2:AG1040)</f>
        <v>6</v>
      </c>
      <c r="AK1040">
        <f>COUNTA(AF$2:AF1040)</f>
        <v>15</v>
      </c>
    </row>
    <row r="1041" spans="1:37"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265"/>
        <v>15</v>
      </c>
      <c r="Q1041" s="33" t="str">
        <f t="shared" si="266"/>
        <v/>
      </c>
      <c r="R1041" s="33">
        <f t="shared" si="267"/>
        <v>4</v>
      </c>
      <c r="S1041" s="33" t="str">
        <f t="shared" si="268"/>
        <v>118_4</v>
      </c>
      <c r="T1041" s="35" t="str">
        <f t="shared" si="269"/>
        <v>118AM</v>
      </c>
      <c r="U1041" s="35" t="str">
        <f t="shared" si="270"/>
        <v>118AMEW</v>
      </c>
      <c r="V1041" s="301">
        <f t="shared" si="271"/>
        <v>16</v>
      </c>
      <c r="W1041" s="293" t="str">
        <f t="shared" si="272"/>
        <v/>
      </c>
      <c r="X1041" s="293" t="str">
        <f t="shared" si="273"/>
        <v/>
      </c>
      <c r="Y1041" s="293" t="str">
        <f t="shared" si="274"/>
        <v/>
      </c>
      <c r="Z1041" s="293" t="str">
        <f t="shared" si="275"/>
        <v/>
      </c>
      <c r="AA1041" s="293">
        <f t="shared" si="262"/>
        <v>0</v>
      </c>
      <c r="AB1041" s="293">
        <f t="shared" si="263"/>
        <v>0</v>
      </c>
      <c r="AC1041" s="293">
        <f t="shared" si="264"/>
        <v>3</v>
      </c>
      <c r="AD1041" s="293">
        <f t="shared" si="276"/>
        <v>1</v>
      </c>
      <c r="AE1041" s="293">
        <f>IF(ISBLANK(T1041),AE1040,IF(COUNTIF(T$2:T1041,T1041)&gt;1,AE1040,1+MAX(AE1040,0)))</f>
        <v>27</v>
      </c>
      <c r="AI1041" s="42" t="str">
        <f t="shared" si="277"/>
        <v/>
      </c>
      <c r="AJ1041">
        <f>SUM(AG$2:AG1041)</f>
        <v>6</v>
      </c>
      <c r="AK1041">
        <f>COUNTA(AF$2:AF1041)</f>
        <v>15</v>
      </c>
    </row>
    <row r="1042" spans="1:37"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265"/>
        <v>15</v>
      </c>
      <c r="Q1042" s="33" t="str">
        <f t="shared" si="266"/>
        <v/>
      </c>
      <c r="R1042" s="33">
        <f t="shared" si="267"/>
        <v>5</v>
      </c>
      <c r="S1042" s="33" t="str">
        <f t="shared" si="268"/>
        <v>118_5</v>
      </c>
      <c r="T1042" s="35" t="str">
        <f t="shared" si="269"/>
        <v>118AM</v>
      </c>
      <c r="U1042" s="35" t="str">
        <f t="shared" si="270"/>
        <v>118AMNS</v>
      </c>
      <c r="V1042" s="301">
        <f t="shared" si="271"/>
        <v>17</v>
      </c>
      <c r="W1042" s="293" t="str">
        <f t="shared" si="272"/>
        <v/>
      </c>
      <c r="X1042" s="293" t="str">
        <f t="shared" si="273"/>
        <v/>
      </c>
      <c r="Y1042" s="293" t="str">
        <f t="shared" si="274"/>
        <v/>
      </c>
      <c r="Z1042" s="293" t="str">
        <f t="shared" si="275"/>
        <v/>
      </c>
      <c r="AA1042" s="293">
        <f t="shared" si="262"/>
        <v>0</v>
      </c>
      <c r="AB1042" s="293">
        <f t="shared" si="263"/>
        <v>0</v>
      </c>
      <c r="AC1042" s="293">
        <f t="shared" si="264"/>
        <v>0</v>
      </c>
      <c r="AD1042" s="293">
        <f t="shared" si="276"/>
        <v>0</v>
      </c>
      <c r="AE1042" s="293">
        <f>IF(ISBLANK(T1042),AE1041,IF(COUNTIF(T$2:T1042,T1042)&gt;1,AE1041,1+MAX(AE1041,0)))</f>
        <v>27</v>
      </c>
      <c r="AI1042" s="42" t="str">
        <f t="shared" si="277"/>
        <v/>
      </c>
      <c r="AJ1042">
        <f>SUM(AG$2:AG1042)</f>
        <v>6</v>
      </c>
      <c r="AK1042">
        <f>COUNTA(AF$2:AF1042)</f>
        <v>15</v>
      </c>
    </row>
    <row r="1043" spans="1:37"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265"/>
        <v>15</v>
      </c>
      <c r="Q1043" s="33" t="str">
        <f t="shared" si="266"/>
        <v/>
      </c>
      <c r="R1043" s="33">
        <f t="shared" si="267"/>
        <v>5</v>
      </c>
      <c r="S1043" s="33" t="str">
        <f t="shared" si="268"/>
        <v>118_5</v>
      </c>
      <c r="T1043" s="35" t="str">
        <f t="shared" si="269"/>
        <v>118AM</v>
      </c>
      <c r="U1043" s="35" t="str">
        <f t="shared" si="270"/>
        <v>118AMNS</v>
      </c>
      <c r="V1043" s="301">
        <f t="shared" si="271"/>
        <v>18</v>
      </c>
      <c r="W1043" s="293" t="str">
        <f t="shared" si="272"/>
        <v/>
      </c>
      <c r="X1043" s="293" t="str">
        <f t="shared" si="273"/>
        <v/>
      </c>
      <c r="Y1043" s="293" t="str">
        <f t="shared" si="274"/>
        <v/>
      </c>
      <c r="Z1043" s="293" t="str">
        <f t="shared" si="275"/>
        <v/>
      </c>
      <c r="AA1043" s="293">
        <f t="shared" si="262"/>
        <v>0</v>
      </c>
      <c r="AB1043" s="293">
        <f t="shared" si="263"/>
        <v>0</v>
      </c>
      <c r="AC1043" s="293">
        <f t="shared" si="264"/>
        <v>3</v>
      </c>
      <c r="AD1043" s="293">
        <f t="shared" si="276"/>
        <v>1</v>
      </c>
      <c r="AE1043" s="293">
        <f>IF(ISBLANK(T1043),AE1042,IF(COUNTIF(T$2:T1043,T1043)&gt;1,AE1042,1+MAX(AE1042,0)))</f>
        <v>27</v>
      </c>
      <c r="AI1043" s="42" t="str">
        <f t="shared" si="277"/>
        <v/>
      </c>
      <c r="AJ1043">
        <f>SUM(AG$2:AG1043)</f>
        <v>6</v>
      </c>
      <c r="AK1043">
        <f>COUNTA(AF$2:AF1043)</f>
        <v>15</v>
      </c>
    </row>
    <row r="1044" spans="1:37"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265"/>
        <v>15</v>
      </c>
      <c r="Q1044" s="33" t="str">
        <f t="shared" si="266"/>
        <v/>
      </c>
      <c r="R1044" s="33">
        <f t="shared" si="267"/>
        <v>5</v>
      </c>
      <c r="S1044" s="33" t="str">
        <f t="shared" si="268"/>
        <v>118_5</v>
      </c>
      <c r="T1044" s="35" t="str">
        <f t="shared" si="269"/>
        <v>118AM</v>
      </c>
      <c r="U1044" s="35" t="str">
        <f t="shared" si="270"/>
        <v>118AMEW</v>
      </c>
      <c r="V1044" s="301">
        <f t="shared" si="271"/>
        <v>19</v>
      </c>
      <c r="W1044" s="293" t="str">
        <f t="shared" si="272"/>
        <v/>
      </c>
      <c r="X1044" s="293" t="str">
        <f t="shared" si="273"/>
        <v/>
      </c>
      <c r="Y1044" s="293" t="str">
        <f t="shared" si="274"/>
        <v/>
      </c>
      <c r="Z1044" s="293" t="str">
        <f t="shared" si="275"/>
        <v/>
      </c>
      <c r="AA1044" s="293">
        <f t="shared" si="262"/>
        <v>1</v>
      </c>
      <c r="AB1044" s="293">
        <f t="shared" si="263"/>
        <v>0</v>
      </c>
      <c r="AC1044" s="293">
        <f t="shared" si="264"/>
        <v>3</v>
      </c>
      <c r="AD1044" s="293">
        <f t="shared" si="276"/>
        <v>1</v>
      </c>
      <c r="AE1044" s="293">
        <f>IF(ISBLANK(T1044),AE1043,IF(COUNTIF(T$2:T1044,T1044)&gt;1,AE1043,1+MAX(AE1043,0)))</f>
        <v>27</v>
      </c>
      <c r="AI1044" s="42" t="str">
        <f t="shared" si="277"/>
        <v/>
      </c>
      <c r="AJ1044">
        <f>SUM(AG$2:AG1044)</f>
        <v>6</v>
      </c>
      <c r="AK1044">
        <f>COUNTA(AF$2:AF1044)</f>
        <v>15</v>
      </c>
    </row>
    <row r="1045" spans="1:37"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265"/>
        <v>15</v>
      </c>
      <c r="Q1045" s="33" t="str">
        <f t="shared" si="266"/>
        <v/>
      </c>
      <c r="R1045" s="33">
        <f t="shared" si="267"/>
        <v>5</v>
      </c>
      <c r="S1045" s="33" t="str">
        <f t="shared" si="268"/>
        <v>118_5</v>
      </c>
      <c r="T1045" s="35" t="str">
        <f t="shared" si="269"/>
        <v>118AM</v>
      </c>
      <c r="U1045" s="35" t="str">
        <f t="shared" si="270"/>
        <v>118AMEW</v>
      </c>
      <c r="V1045" s="301">
        <f t="shared" si="271"/>
        <v>20</v>
      </c>
      <c r="W1045" s="293" t="str">
        <f t="shared" si="272"/>
        <v/>
      </c>
      <c r="X1045" s="293" t="str">
        <f t="shared" si="273"/>
        <v/>
      </c>
      <c r="Y1045" s="293" t="str">
        <f t="shared" si="274"/>
        <v/>
      </c>
      <c r="Z1045" s="293" t="str">
        <f t="shared" si="275"/>
        <v/>
      </c>
      <c r="AA1045" s="293">
        <f t="shared" si="262"/>
        <v>0</v>
      </c>
      <c r="AB1045" s="293">
        <f t="shared" si="263"/>
        <v>0</v>
      </c>
      <c r="AC1045" s="293">
        <f t="shared" si="264"/>
        <v>3</v>
      </c>
      <c r="AD1045" s="293">
        <f t="shared" si="276"/>
        <v>1</v>
      </c>
      <c r="AE1045" s="293">
        <f>IF(ISBLANK(T1045),AE1044,IF(COUNTIF(T$2:T1045,T1045)&gt;1,AE1044,1+MAX(AE1044,0)))</f>
        <v>27</v>
      </c>
      <c r="AI1045" s="42" t="str">
        <f t="shared" si="277"/>
        <v/>
      </c>
      <c r="AJ1045">
        <f>SUM(AG$2:AG1045)</f>
        <v>6</v>
      </c>
      <c r="AK1045">
        <f>COUNTA(AF$2:AF1045)</f>
        <v>15</v>
      </c>
    </row>
    <row r="1046" spans="1:37"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265"/>
        <v>15</v>
      </c>
      <c r="Q1046" s="33" t="str">
        <f t="shared" si="266"/>
        <v/>
      </c>
      <c r="R1046" s="33">
        <f t="shared" si="267"/>
        <v>6</v>
      </c>
      <c r="S1046" s="33" t="str">
        <f t="shared" si="268"/>
        <v>118_6</v>
      </c>
      <c r="T1046" s="35" t="str">
        <f t="shared" si="269"/>
        <v>118AM</v>
      </c>
      <c r="U1046" s="35" t="str">
        <f t="shared" si="270"/>
        <v>118AMNS</v>
      </c>
      <c r="V1046" s="301">
        <f t="shared" si="271"/>
        <v>21</v>
      </c>
      <c r="W1046" s="293" t="str">
        <f t="shared" si="272"/>
        <v/>
      </c>
      <c r="X1046" s="293" t="str">
        <f t="shared" si="273"/>
        <v/>
      </c>
      <c r="Y1046" s="293" t="str">
        <f t="shared" si="274"/>
        <v/>
      </c>
      <c r="Z1046" s="293" t="str">
        <f t="shared" si="275"/>
        <v/>
      </c>
      <c r="AA1046" s="293">
        <f t="shared" si="262"/>
        <v>0</v>
      </c>
      <c r="AB1046" s="293">
        <f t="shared" si="263"/>
        <v>0</v>
      </c>
      <c r="AC1046" s="293">
        <f t="shared" si="264"/>
        <v>0</v>
      </c>
      <c r="AD1046" s="293">
        <f t="shared" si="276"/>
        <v>0</v>
      </c>
      <c r="AE1046" s="293">
        <f>IF(ISBLANK(T1046),AE1045,IF(COUNTIF(T$2:T1046,T1046)&gt;1,AE1045,1+MAX(AE1045,0)))</f>
        <v>27</v>
      </c>
      <c r="AI1046" s="42" t="str">
        <f t="shared" si="277"/>
        <v/>
      </c>
      <c r="AJ1046">
        <f>SUM(AG$2:AG1046)</f>
        <v>6</v>
      </c>
      <c r="AK1046">
        <f>COUNTA(AF$2:AF1046)</f>
        <v>15</v>
      </c>
    </row>
    <row r="1047" spans="1:37"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265"/>
        <v>15</v>
      </c>
      <c r="Q1047" s="33" t="str">
        <f t="shared" si="266"/>
        <v/>
      </c>
      <c r="R1047" s="33">
        <f t="shared" si="267"/>
        <v>6</v>
      </c>
      <c r="S1047" s="33" t="str">
        <f t="shared" si="268"/>
        <v>118_6</v>
      </c>
      <c r="T1047" s="35" t="str">
        <f t="shared" si="269"/>
        <v>118AM</v>
      </c>
      <c r="U1047" s="35" t="str">
        <f t="shared" si="270"/>
        <v>118AMNS</v>
      </c>
      <c r="V1047" s="301">
        <f t="shared" si="271"/>
        <v>22</v>
      </c>
      <c r="W1047" s="293" t="str">
        <f t="shared" si="272"/>
        <v/>
      </c>
      <c r="X1047" s="293" t="str">
        <f t="shared" si="273"/>
        <v/>
      </c>
      <c r="Y1047" s="293" t="str">
        <f t="shared" si="274"/>
        <v/>
      </c>
      <c r="Z1047" s="293" t="str">
        <f t="shared" si="275"/>
        <v/>
      </c>
      <c r="AA1047" s="293">
        <f t="shared" si="262"/>
        <v>0</v>
      </c>
      <c r="AB1047" s="293">
        <f t="shared" si="263"/>
        <v>0</v>
      </c>
      <c r="AC1047" s="293">
        <f t="shared" si="264"/>
        <v>3</v>
      </c>
      <c r="AD1047" s="293">
        <f t="shared" si="276"/>
        <v>1</v>
      </c>
      <c r="AE1047" s="293">
        <f>IF(ISBLANK(T1047),AE1046,IF(COUNTIF(T$2:T1047,T1047)&gt;1,AE1046,1+MAX(AE1046,0)))</f>
        <v>27</v>
      </c>
      <c r="AI1047" s="42" t="str">
        <f t="shared" si="277"/>
        <v/>
      </c>
      <c r="AJ1047">
        <f>SUM(AG$2:AG1047)</f>
        <v>6</v>
      </c>
      <c r="AK1047">
        <f>COUNTA(AF$2:AF1047)</f>
        <v>15</v>
      </c>
    </row>
    <row r="1048" spans="1:37"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265"/>
        <v>15</v>
      </c>
      <c r="Q1048" s="33" t="str">
        <f t="shared" si="266"/>
        <v/>
      </c>
      <c r="R1048" s="33">
        <f t="shared" si="267"/>
        <v>6</v>
      </c>
      <c r="S1048" s="33" t="str">
        <f t="shared" si="268"/>
        <v>118_6</v>
      </c>
      <c r="T1048" s="35" t="str">
        <f t="shared" si="269"/>
        <v>118AM</v>
      </c>
      <c r="U1048" s="35" t="str">
        <f t="shared" si="270"/>
        <v>118AMEW</v>
      </c>
      <c r="V1048" s="301">
        <f t="shared" si="271"/>
        <v>23</v>
      </c>
      <c r="W1048" s="293" t="str">
        <f t="shared" si="272"/>
        <v/>
      </c>
      <c r="X1048" s="293" t="str">
        <f t="shared" si="273"/>
        <v/>
      </c>
      <c r="Y1048" s="293" t="str">
        <f t="shared" si="274"/>
        <v/>
      </c>
      <c r="Z1048" s="293" t="str">
        <f t="shared" si="275"/>
        <v/>
      </c>
      <c r="AA1048" s="293">
        <f t="shared" si="262"/>
        <v>1</v>
      </c>
      <c r="AB1048" s="293">
        <f t="shared" si="263"/>
        <v>0</v>
      </c>
      <c r="AC1048" s="293">
        <f t="shared" si="264"/>
        <v>3</v>
      </c>
      <c r="AD1048" s="293">
        <f t="shared" si="276"/>
        <v>1</v>
      </c>
      <c r="AE1048" s="293">
        <f>IF(ISBLANK(T1048),AE1047,IF(COUNTIF(T$2:T1048,T1048)&gt;1,AE1047,1+MAX(AE1047,0)))</f>
        <v>27</v>
      </c>
      <c r="AI1048" s="42" t="str">
        <f t="shared" si="277"/>
        <v/>
      </c>
      <c r="AJ1048">
        <f>SUM(AG$2:AG1048)</f>
        <v>6</v>
      </c>
      <c r="AK1048">
        <f>COUNTA(AF$2:AF1048)</f>
        <v>15</v>
      </c>
    </row>
    <row r="1049" spans="1:37"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265"/>
        <v>15</v>
      </c>
      <c r="Q1049" s="33" t="str">
        <f t="shared" si="266"/>
        <v/>
      </c>
      <c r="R1049" s="33">
        <f t="shared" si="267"/>
        <v>6</v>
      </c>
      <c r="S1049" s="33" t="str">
        <f t="shared" si="268"/>
        <v>118_6</v>
      </c>
      <c r="T1049" s="35" t="str">
        <f t="shared" si="269"/>
        <v>118AM</v>
      </c>
      <c r="U1049" s="35" t="str">
        <f t="shared" si="270"/>
        <v>118AMEW</v>
      </c>
      <c r="V1049" s="301">
        <f t="shared" si="271"/>
        <v>24</v>
      </c>
      <c r="W1049" s="293" t="str">
        <f t="shared" si="272"/>
        <v/>
      </c>
      <c r="X1049" s="293" t="str">
        <f t="shared" si="273"/>
        <v/>
      </c>
      <c r="Y1049" s="293" t="str">
        <f t="shared" si="274"/>
        <v/>
      </c>
      <c r="Z1049" s="293" t="str">
        <f t="shared" si="275"/>
        <v/>
      </c>
      <c r="AA1049" s="293">
        <f t="shared" si="262"/>
        <v>0</v>
      </c>
      <c r="AB1049" s="293">
        <f t="shared" si="263"/>
        <v>0</v>
      </c>
      <c r="AC1049" s="293">
        <f t="shared" si="264"/>
        <v>3</v>
      </c>
      <c r="AD1049" s="293">
        <f t="shared" si="276"/>
        <v>1</v>
      </c>
      <c r="AE1049" s="293">
        <f>IF(ISBLANK(T1049),AE1048,IF(COUNTIF(T$2:T1049,T1049)&gt;1,AE1048,1+MAX(AE1048,0)))</f>
        <v>27</v>
      </c>
      <c r="AI1049" s="42" t="str">
        <f t="shared" si="277"/>
        <v/>
      </c>
      <c r="AJ1049">
        <f>SUM(AG$2:AG1049)</f>
        <v>6</v>
      </c>
      <c r="AK1049">
        <f>COUNTA(AF$2:AF1049)</f>
        <v>15</v>
      </c>
    </row>
    <row r="1050" spans="1:37"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265"/>
        <v>15</v>
      </c>
      <c r="Q1050" s="33" t="str">
        <f t="shared" si="266"/>
        <v/>
      </c>
      <c r="R1050" s="33">
        <f t="shared" si="267"/>
        <v>7</v>
      </c>
      <c r="S1050" s="33" t="str">
        <f t="shared" si="268"/>
        <v>118_7</v>
      </c>
      <c r="T1050" s="35" t="str">
        <f t="shared" si="269"/>
        <v>118AM</v>
      </c>
      <c r="U1050" s="35" t="str">
        <f t="shared" si="270"/>
        <v>118AMNS</v>
      </c>
      <c r="V1050" s="301">
        <f t="shared" si="271"/>
        <v>25</v>
      </c>
      <c r="W1050" s="293" t="str">
        <f t="shared" si="272"/>
        <v/>
      </c>
      <c r="X1050" s="293" t="str">
        <f t="shared" si="273"/>
        <v/>
      </c>
      <c r="Y1050" s="293" t="str">
        <f t="shared" si="274"/>
        <v/>
      </c>
      <c r="Z1050" s="293" t="str">
        <f t="shared" si="275"/>
        <v/>
      </c>
      <c r="AA1050" s="293">
        <f t="shared" si="262"/>
        <v>0</v>
      </c>
      <c r="AB1050" s="293">
        <f t="shared" si="263"/>
        <v>0</v>
      </c>
      <c r="AC1050" s="293">
        <f t="shared" si="264"/>
        <v>0</v>
      </c>
      <c r="AD1050" s="293">
        <f t="shared" si="276"/>
        <v>0</v>
      </c>
      <c r="AE1050" s="293">
        <f>IF(ISBLANK(T1050),AE1049,IF(COUNTIF(T$2:T1050,T1050)&gt;1,AE1049,1+MAX(AE1049,0)))</f>
        <v>27</v>
      </c>
      <c r="AI1050" s="42" t="str">
        <f t="shared" si="277"/>
        <v/>
      </c>
      <c r="AJ1050">
        <f>SUM(AG$2:AG1050)</f>
        <v>6</v>
      </c>
      <c r="AK1050">
        <f>COUNTA(AF$2:AF1050)</f>
        <v>15</v>
      </c>
    </row>
    <row r="1051" spans="1:37"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265"/>
        <v>15</v>
      </c>
      <c r="Q1051" s="33" t="str">
        <f t="shared" si="266"/>
        <v/>
      </c>
      <c r="R1051" s="33">
        <f t="shared" si="267"/>
        <v>7</v>
      </c>
      <c r="S1051" s="33" t="str">
        <f t="shared" si="268"/>
        <v>118_7</v>
      </c>
      <c r="T1051" s="35" t="str">
        <f t="shared" si="269"/>
        <v>118AM</v>
      </c>
      <c r="U1051" s="35" t="str">
        <f t="shared" si="270"/>
        <v>118AMNS</v>
      </c>
      <c r="V1051" s="301">
        <f t="shared" si="271"/>
        <v>26</v>
      </c>
      <c r="W1051" s="293" t="str">
        <f t="shared" si="272"/>
        <v/>
      </c>
      <c r="X1051" s="293" t="str">
        <f t="shared" si="273"/>
        <v/>
      </c>
      <c r="Y1051" s="293" t="str">
        <f t="shared" si="274"/>
        <v/>
      </c>
      <c r="Z1051" s="293" t="str">
        <f t="shared" si="275"/>
        <v/>
      </c>
      <c r="AA1051" s="293">
        <f t="shared" si="262"/>
        <v>0</v>
      </c>
      <c r="AB1051" s="293">
        <f t="shared" si="263"/>
        <v>0</v>
      </c>
      <c r="AC1051" s="293">
        <f t="shared" si="264"/>
        <v>3</v>
      </c>
      <c r="AD1051" s="293">
        <f t="shared" si="276"/>
        <v>1</v>
      </c>
      <c r="AE1051" s="293">
        <f>IF(ISBLANK(T1051),AE1050,IF(COUNTIF(T$2:T1051,T1051)&gt;1,AE1050,1+MAX(AE1050,0)))</f>
        <v>27</v>
      </c>
      <c r="AI1051" s="42" t="str">
        <f t="shared" si="277"/>
        <v/>
      </c>
      <c r="AJ1051">
        <f>SUM(AG$2:AG1051)</f>
        <v>6</v>
      </c>
      <c r="AK1051">
        <f>COUNTA(AF$2:AF1051)</f>
        <v>15</v>
      </c>
    </row>
    <row r="1052" spans="1:37"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265"/>
        <v>15</v>
      </c>
      <c r="Q1052" s="33" t="str">
        <f t="shared" si="266"/>
        <v/>
      </c>
      <c r="R1052" s="33">
        <f t="shared" si="267"/>
        <v>7</v>
      </c>
      <c r="S1052" s="33" t="str">
        <f t="shared" si="268"/>
        <v>118_7</v>
      </c>
      <c r="T1052" s="35" t="str">
        <f t="shared" si="269"/>
        <v>118AM</v>
      </c>
      <c r="U1052" s="35" t="str">
        <f t="shared" si="270"/>
        <v>118AMEW</v>
      </c>
      <c r="V1052" s="301">
        <f t="shared" si="271"/>
        <v>27</v>
      </c>
      <c r="W1052" s="293" t="str">
        <f t="shared" si="272"/>
        <v/>
      </c>
      <c r="X1052" s="293" t="str">
        <f t="shared" si="273"/>
        <v/>
      </c>
      <c r="Y1052" s="293" t="str">
        <f t="shared" si="274"/>
        <v/>
      </c>
      <c r="Z1052" s="293" t="str">
        <f t="shared" si="275"/>
        <v/>
      </c>
      <c r="AA1052" s="293">
        <f t="shared" si="262"/>
        <v>1</v>
      </c>
      <c r="AB1052" s="293">
        <f t="shared" si="263"/>
        <v>0</v>
      </c>
      <c r="AC1052" s="293">
        <f t="shared" si="264"/>
        <v>3</v>
      </c>
      <c r="AD1052" s="293">
        <f t="shared" si="276"/>
        <v>1</v>
      </c>
      <c r="AE1052" s="293">
        <f>IF(ISBLANK(T1052),AE1051,IF(COUNTIF(T$2:T1052,T1052)&gt;1,AE1051,1+MAX(AE1051,0)))</f>
        <v>27</v>
      </c>
      <c r="AI1052" s="42" t="str">
        <f t="shared" si="277"/>
        <v/>
      </c>
      <c r="AJ1052">
        <f>SUM(AG$2:AG1052)</f>
        <v>6</v>
      </c>
      <c r="AK1052">
        <f>COUNTA(AF$2:AF1052)</f>
        <v>15</v>
      </c>
    </row>
    <row r="1053" spans="1:37"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265"/>
        <v>15</v>
      </c>
      <c r="Q1053" s="33" t="str">
        <f t="shared" si="266"/>
        <v/>
      </c>
      <c r="R1053" s="33">
        <f t="shared" si="267"/>
        <v>7</v>
      </c>
      <c r="S1053" s="33" t="str">
        <f t="shared" si="268"/>
        <v>118_7</v>
      </c>
      <c r="T1053" s="35" t="str">
        <f t="shared" si="269"/>
        <v>118AM</v>
      </c>
      <c r="U1053" s="35" t="str">
        <f t="shared" si="270"/>
        <v>118AMEW</v>
      </c>
      <c r="V1053" s="301">
        <f t="shared" si="271"/>
        <v>28</v>
      </c>
      <c r="W1053" s="293" t="str">
        <f t="shared" si="272"/>
        <v/>
      </c>
      <c r="X1053" s="293" t="str">
        <f t="shared" si="273"/>
        <v/>
      </c>
      <c r="Y1053" s="293" t="str">
        <f t="shared" si="274"/>
        <v/>
      </c>
      <c r="Z1053" s="293" t="str">
        <f t="shared" si="275"/>
        <v/>
      </c>
      <c r="AA1053" s="293">
        <f t="shared" si="262"/>
        <v>0</v>
      </c>
      <c r="AB1053" s="293">
        <f t="shared" si="263"/>
        <v>0</v>
      </c>
      <c r="AC1053" s="293">
        <f t="shared" si="264"/>
        <v>3</v>
      </c>
      <c r="AD1053" s="293">
        <f t="shared" si="276"/>
        <v>1</v>
      </c>
      <c r="AE1053" s="293">
        <f>IF(ISBLANK(T1053),AE1052,IF(COUNTIF(T$2:T1053,T1053)&gt;1,AE1052,1+MAX(AE1052,0)))</f>
        <v>27</v>
      </c>
      <c r="AI1053" s="42" t="str">
        <f t="shared" si="277"/>
        <v/>
      </c>
      <c r="AJ1053">
        <f>SUM(AG$2:AG1053)</f>
        <v>6</v>
      </c>
      <c r="AK1053">
        <f>COUNTA(AF$2:AF1053)</f>
        <v>15</v>
      </c>
    </row>
    <row r="1054" spans="1:37"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265"/>
        <v>15</v>
      </c>
      <c r="Q1054" s="33" t="str">
        <f t="shared" si="266"/>
        <v/>
      </c>
      <c r="R1054" s="33">
        <f t="shared" si="267"/>
        <v>8</v>
      </c>
      <c r="S1054" s="33" t="str">
        <f t="shared" si="268"/>
        <v>118_8</v>
      </c>
      <c r="T1054" s="35" t="str">
        <f t="shared" si="269"/>
        <v>118AM</v>
      </c>
      <c r="U1054" s="35" t="str">
        <f t="shared" si="270"/>
        <v>118AMNS</v>
      </c>
      <c r="V1054" s="301">
        <f t="shared" si="271"/>
        <v>29</v>
      </c>
      <c r="W1054" s="293" t="str">
        <f t="shared" si="272"/>
        <v/>
      </c>
      <c r="X1054" s="293" t="str">
        <f t="shared" si="273"/>
        <v/>
      </c>
      <c r="Y1054" s="293" t="str">
        <f t="shared" si="274"/>
        <v/>
      </c>
      <c r="Z1054" s="293" t="str">
        <f t="shared" si="275"/>
        <v/>
      </c>
      <c r="AA1054" s="293">
        <f t="shared" si="262"/>
        <v>0</v>
      </c>
      <c r="AB1054" s="293">
        <f t="shared" si="263"/>
        <v>0</v>
      </c>
      <c r="AC1054" s="293">
        <f t="shared" si="264"/>
        <v>0</v>
      </c>
      <c r="AD1054" s="293">
        <f t="shared" si="276"/>
        <v>0</v>
      </c>
      <c r="AE1054" s="293">
        <f>IF(ISBLANK(T1054),AE1053,IF(COUNTIF(T$2:T1054,T1054)&gt;1,AE1053,1+MAX(AE1053,0)))</f>
        <v>27</v>
      </c>
      <c r="AI1054" s="42" t="str">
        <f t="shared" si="277"/>
        <v/>
      </c>
      <c r="AJ1054">
        <f>SUM(AG$2:AG1054)</f>
        <v>6</v>
      </c>
      <c r="AK1054">
        <f>COUNTA(AF$2:AF1054)</f>
        <v>15</v>
      </c>
    </row>
    <row r="1055" spans="1:37"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265"/>
        <v>15</v>
      </c>
      <c r="Q1055" s="33" t="str">
        <f t="shared" si="266"/>
        <v/>
      </c>
      <c r="R1055" s="33">
        <f t="shared" si="267"/>
        <v>8</v>
      </c>
      <c r="S1055" s="33" t="str">
        <f t="shared" si="268"/>
        <v>118_8</v>
      </c>
      <c r="T1055" s="35" t="str">
        <f t="shared" si="269"/>
        <v>118AM</v>
      </c>
      <c r="U1055" s="35" t="str">
        <f t="shared" si="270"/>
        <v>118AMNS</v>
      </c>
      <c r="V1055" s="301">
        <f t="shared" si="271"/>
        <v>30</v>
      </c>
      <c r="W1055" s="293" t="str">
        <f t="shared" si="272"/>
        <v/>
      </c>
      <c r="X1055" s="293" t="str">
        <f t="shared" si="273"/>
        <v/>
      </c>
      <c r="Y1055" s="293" t="str">
        <f t="shared" si="274"/>
        <v/>
      </c>
      <c r="Z1055" s="293" t="str">
        <f t="shared" si="275"/>
        <v/>
      </c>
      <c r="AA1055" s="293">
        <f t="shared" si="262"/>
        <v>0</v>
      </c>
      <c r="AB1055" s="293">
        <f t="shared" si="263"/>
        <v>0</v>
      </c>
      <c r="AC1055" s="293">
        <f t="shared" si="264"/>
        <v>3</v>
      </c>
      <c r="AD1055" s="293">
        <f t="shared" si="276"/>
        <v>1</v>
      </c>
      <c r="AE1055" s="293">
        <f>IF(ISBLANK(T1055),AE1054,IF(COUNTIF(T$2:T1055,T1055)&gt;1,AE1054,1+MAX(AE1054,0)))</f>
        <v>27</v>
      </c>
      <c r="AI1055" s="42" t="str">
        <f t="shared" si="277"/>
        <v/>
      </c>
      <c r="AJ1055">
        <f>SUM(AG$2:AG1055)</f>
        <v>6</v>
      </c>
      <c r="AK1055">
        <f>COUNTA(AF$2:AF1055)</f>
        <v>15</v>
      </c>
    </row>
    <row r="1056" spans="1:37"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265"/>
        <v>15</v>
      </c>
      <c r="Q1056" s="33" t="str">
        <f t="shared" si="266"/>
        <v/>
      </c>
      <c r="R1056" s="33">
        <f t="shared" si="267"/>
        <v>8</v>
      </c>
      <c r="S1056" s="33" t="str">
        <f t="shared" si="268"/>
        <v>118_8</v>
      </c>
      <c r="T1056" s="35" t="str">
        <f t="shared" si="269"/>
        <v>118AM</v>
      </c>
      <c r="U1056" s="35" t="str">
        <f t="shared" si="270"/>
        <v>118AMEW</v>
      </c>
      <c r="V1056" s="301">
        <f t="shared" si="271"/>
        <v>31</v>
      </c>
      <c r="W1056" s="293" t="str">
        <f t="shared" si="272"/>
        <v/>
      </c>
      <c r="X1056" s="293" t="str">
        <f t="shared" si="273"/>
        <v/>
      </c>
      <c r="Y1056" s="293" t="str">
        <f t="shared" si="274"/>
        <v/>
      </c>
      <c r="Z1056" s="293" t="str">
        <f t="shared" si="275"/>
        <v/>
      </c>
      <c r="AA1056" s="293">
        <f t="shared" si="262"/>
        <v>1</v>
      </c>
      <c r="AB1056" s="293">
        <f t="shared" si="263"/>
        <v>0</v>
      </c>
      <c r="AC1056" s="293">
        <f t="shared" si="264"/>
        <v>3</v>
      </c>
      <c r="AD1056" s="293">
        <f t="shared" si="276"/>
        <v>1</v>
      </c>
      <c r="AE1056" s="293">
        <f>IF(ISBLANK(T1056),AE1055,IF(COUNTIF(T$2:T1056,T1056)&gt;1,AE1055,1+MAX(AE1055,0)))</f>
        <v>27</v>
      </c>
      <c r="AI1056" s="42" t="str">
        <f t="shared" si="277"/>
        <v/>
      </c>
      <c r="AJ1056">
        <f>SUM(AG$2:AG1056)</f>
        <v>6</v>
      </c>
      <c r="AK1056">
        <f>COUNTA(AF$2:AF1056)</f>
        <v>15</v>
      </c>
    </row>
    <row r="1057" spans="1:37"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265"/>
        <v>15</v>
      </c>
      <c r="Q1057" s="33" t="str">
        <f t="shared" si="266"/>
        <v/>
      </c>
      <c r="R1057" s="33">
        <f t="shared" si="267"/>
        <v>8</v>
      </c>
      <c r="S1057" s="33" t="str">
        <f t="shared" si="268"/>
        <v>118_8</v>
      </c>
      <c r="T1057" s="35" t="str">
        <f t="shared" si="269"/>
        <v>118AM</v>
      </c>
      <c r="U1057" s="35" t="str">
        <f t="shared" si="270"/>
        <v>118AMEW</v>
      </c>
      <c r="V1057" s="301">
        <f t="shared" si="271"/>
        <v>32</v>
      </c>
      <c r="W1057" s="293" t="str">
        <f t="shared" si="272"/>
        <v/>
      </c>
      <c r="X1057" s="293" t="str">
        <f t="shared" si="273"/>
        <v/>
      </c>
      <c r="Y1057" s="293" t="str">
        <f t="shared" si="274"/>
        <v/>
      </c>
      <c r="Z1057" s="293" t="str">
        <f t="shared" si="275"/>
        <v/>
      </c>
      <c r="AA1057" s="293">
        <f t="shared" si="262"/>
        <v>0</v>
      </c>
      <c r="AB1057" s="293">
        <f t="shared" si="263"/>
        <v>0</v>
      </c>
      <c r="AC1057" s="293">
        <f t="shared" si="264"/>
        <v>3</v>
      </c>
      <c r="AD1057" s="293">
        <f t="shared" si="276"/>
        <v>1</v>
      </c>
      <c r="AE1057" s="293">
        <f>IF(ISBLANK(T1057),AE1056,IF(COUNTIF(T$2:T1057,T1057)&gt;1,AE1056,1+MAX(AE1056,0)))</f>
        <v>27</v>
      </c>
      <c r="AI1057" s="42" t="str">
        <f t="shared" si="277"/>
        <v/>
      </c>
      <c r="AJ1057">
        <f>SUM(AG$2:AG1057)</f>
        <v>6</v>
      </c>
      <c r="AK1057">
        <f>COUNTA(AF$2:AF1057)</f>
        <v>15</v>
      </c>
    </row>
    <row r="1058" spans="1:37"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265"/>
        <v>15</v>
      </c>
      <c r="Q1058" s="33" t="str">
        <f t="shared" si="266"/>
        <v/>
      </c>
      <c r="R1058" s="33">
        <f t="shared" si="267"/>
        <v>9</v>
      </c>
      <c r="S1058" s="33" t="str">
        <f t="shared" si="268"/>
        <v>118_9</v>
      </c>
      <c r="T1058" s="35" t="str">
        <f t="shared" si="269"/>
        <v>118PM</v>
      </c>
      <c r="U1058" s="35" t="str">
        <f t="shared" si="270"/>
        <v>118PMNS</v>
      </c>
      <c r="V1058" s="301">
        <f t="shared" si="271"/>
        <v>1</v>
      </c>
      <c r="W1058" s="293" t="str">
        <f t="shared" si="272"/>
        <v/>
      </c>
      <c r="X1058" s="293" t="str">
        <f t="shared" si="273"/>
        <v/>
      </c>
      <c r="Y1058" s="293" t="str">
        <f t="shared" si="274"/>
        <v/>
      </c>
      <c r="Z1058" s="293" t="str">
        <f t="shared" si="275"/>
        <v/>
      </c>
      <c r="AA1058" s="293">
        <f t="shared" si="262"/>
        <v>0</v>
      </c>
      <c r="AB1058" s="293">
        <f t="shared" si="263"/>
        <v>0</v>
      </c>
      <c r="AC1058" s="293">
        <f t="shared" si="264"/>
        <v>0</v>
      </c>
      <c r="AD1058" s="293">
        <f t="shared" si="276"/>
        <v>0</v>
      </c>
      <c r="AE1058" s="293">
        <f>IF(ISBLANK(T1058),AE1057,IF(COUNTIF(T$2:T1058,T1058)&gt;1,AE1057,1+MAX(AE1057,0)))</f>
        <v>28</v>
      </c>
      <c r="AI1058" s="42" t="str">
        <f t="shared" si="277"/>
        <v/>
      </c>
      <c r="AJ1058">
        <f>SUM(AG$2:AG1058)</f>
        <v>6</v>
      </c>
      <c r="AK1058">
        <f>COUNTA(AF$2:AF1058)</f>
        <v>15</v>
      </c>
    </row>
    <row r="1059" spans="1:37"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265"/>
        <v>15</v>
      </c>
      <c r="Q1059" s="33" t="str">
        <f t="shared" si="266"/>
        <v/>
      </c>
      <c r="R1059" s="33">
        <f t="shared" si="267"/>
        <v>9</v>
      </c>
      <c r="S1059" s="33" t="str">
        <f t="shared" si="268"/>
        <v>118_9</v>
      </c>
      <c r="T1059" s="35" t="str">
        <f t="shared" si="269"/>
        <v>118PM</v>
      </c>
      <c r="U1059" s="35" t="str">
        <f t="shared" si="270"/>
        <v>118PMNS</v>
      </c>
      <c r="V1059" s="301">
        <f t="shared" si="271"/>
        <v>2</v>
      </c>
      <c r="W1059" s="293" t="str">
        <f t="shared" si="272"/>
        <v/>
      </c>
      <c r="X1059" s="293" t="str">
        <f t="shared" si="273"/>
        <v/>
      </c>
      <c r="Y1059" s="293" t="str">
        <f t="shared" si="274"/>
        <v/>
      </c>
      <c r="Z1059" s="293" t="str">
        <f t="shared" si="275"/>
        <v/>
      </c>
      <c r="AA1059" s="293">
        <f t="shared" si="262"/>
        <v>0</v>
      </c>
      <c r="AB1059" s="293">
        <f t="shared" si="263"/>
        <v>0</v>
      </c>
      <c r="AC1059" s="293">
        <f t="shared" si="264"/>
        <v>0</v>
      </c>
      <c r="AD1059" s="293">
        <f t="shared" si="276"/>
        <v>0</v>
      </c>
      <c r="AE1059" s="293">
        <f>IF(ISBLANK(T1059),AE1058,IF(COUNTIF(T$2:T1059,T1059)&gt;1,AE1058,1+MAX(AE1058,0)))</f>
        <v>28</v>
      </c>
      <c r="AI1059" s="42" t="str">
        <f t="shared" si="277"/>
        <v/>
      </c>
      <c r="AJ1059">
        <f>SUM(AG$2:AG1059)</f>
        <v>6</v>
      </c>
      <c r="AK1059">
        <f>COUNTA(AF$2:AF1059)</f>
        <v>15</v>
      </c>
    </row>
    <row r="1060" spans="1:37"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265"/>
        <v>15</v>
      </c>
      <c r="Q1060" s="33" t="str">
        <f t="shared" si="266"/>
        <v/>
      </c>
      <c r="R1060" s="33">
        <f t="shared" si="267"/>
        <v>9</v>
      </c>
      <c r="S1060" s="33" t="str">
        <f t="shared" si="268"/>
        <v>118_9</v>
      </c>
      <c r="T1060" s="35" t="str">
        <f t="shared" si="269"/>
        <v>118PM</v>
      </c>
      <c r="U1060" s="35" t="str">
        <f t="shared" si="270"/>
        <v>118PMEW</v>
      </c>
      <c r="V1060" s="301">
        <f t="shared" si="271"/>
        <v>3</v>
      </c>
      <c r="W1060" s="293" t="str">
        <f t="shared" si="272"/>
        <v/>
      </c>
      <c r="X1060" s="293" t="str">
        <f t="shared" si="273"/>
        <v/>
      </c>
      <c r="Y1060" s="293" t="str">
        <f t="shared" si="274"/>
        <v/>
      </c>
      <c r="Z1060" s="293" t="str">
        <f t="shared" si="275"/>
        <v/>
      </c>
      <c r="AA1060" s="293">
        <f t="shared" si="262"/>
        <v>0</v>
      </c>
      <c r="AB1060" s="293">
        <f t="shared" si="263"/>
        <v>1</v>
      </c>
      <c r="AC1060" s="293">
        <f t="shared" si="264"/>
        <v>0</v>
      </c>
      <c r="AD1060" s="293">
        <f t="shared" si="276"/>
        <v>0</v>
      </c>
      <c r="AE1060" s="293">
        <f>IF(ISBLANK(T1060),AE1059,IF(COUNTIF(T$2:T1060,T1060)&gt;1,AE1059,1+MAX(AE1059,0)))</f>
        <v>28</v>
      </c>
      <c r="AI1060" s="42" t="str">
        <f t="shared" si="277"/>
        <v/>
      </c>
      <c r="AJ1060">
        <f>SUM(AG$2:AG1060)</f>
        <v>6</v>
      </c>
      <c r="AK1060">
        <f>COUNTA(AF$2:AF1060)</f>
        <v>15</v>
      </c>
    </row>
    <row r="1061" spans="1:37"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265"/>
        <v>15</v>
      </c>
      <c r="Q1061" s="33" t="str">
        <f t="shared" si="266"/>
        <v/>
      </c>
      <c r="R1061" s="33">
        <f t="shared" si="267"/>
        <v>9</v>
      </c>
      <c r="S1061" s="33" t="str">
        <f t="shared" si="268"/>
        <v>118_9</v>
      </c>
      <c r="T1061" s="35" t="str">
        <f t="shared" si="269"/>
        <v>118PM</v>
      </c>
      <c r="U1061" s="35" t="str">
        <f t="shared" si="270"/>
        <v>118PMEW</v>
      </c>
      <c r="V1061" s="301">
        <f t="shared" si="271"/>
        <v>4</v>
      </c>
      <c r="W1061" s="293" t="str">
        <f t="shared" si="272"/>
        <v/>
      </c>
      <c r="X1061" s="293" t="str">
        <f t="shared" si="273"/>
        <v/>
      </c>
      <c r="Y1061" s="293" t="str">
        <f t="shared" si="274"/>
        <v/>
      </c>
      <c r="Z1061" s="293" t="str">
        <f t="shared" si="275"/>
        <v/>
      </c>
      <c r="AA1061" s="293">
        <f t="shared" si="262"/>
        <v>0</v>
      </c>
      <c r="AB1061" s="293">
        <f t="shared" si="263"/>
        <v>0</v>
      </c>
      <c r="AC1061" s="293">
        <f t="shared" si="264"/>
        <v>0</v>
      </c>
      <c r="AD1061" s="293">
        <f t="shared" si="276"/>
        <v>0</v>
      </c>
      <c r="AE1061" s="293">
        <f>IF(ISBLANK(T1061),AE1060,IF(COUNTIF(T$2:T1061,T1061)&gt;1,AE1060,1+MAX(AE1060,0)))</f>
        <v>28</v>
      </c>
      <c r="AI1061" s="42" t="str">
        <f t="shared" si="277"/>
        <v/>
      </c>
      <c r="AJ1061">
        <f>SUM(AG$2:AG1061)</f>
        <v>6</v>
      </c>
      <c r="AK1061">
        <f>COUNTA(AF$2:AF1061)</f>
        <v>15</v>
      </c>
    </row>
    <row r="1062" spans="1:37"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265"/>
        <v>15</v>
      </c>
      <c r="Q1062" s="33" t="str">
        <f t="shared" si="266"/>
        <v/>
      </c>
      <c r="R1062" s="33">
        <f t="shared" si="267"/>
        <v>10</v>
      </c>
      <c r="S1062" s="33" t="str">
        <f t="shared" si="268"/>
        <v>118_10</v>
      </c>
      <c r="T1062" s="35" t="str">
        <f t="shared" si="269"/>
        <v>118PM</v>
      </c>
      <c r="U1062" s="35" t="str">
        <f t="shared" si="270"/>
        <v>118PMNS</v>
      </c>
      <c r="V1062" s="301">
        <f t="shared" si="271"/>
        <v>5</v>
      </c>
      <c r="W1062" s="293" t="str">
        <f t="shared" si="272"/>
        <v/>
      </c>
      <c r="X1062" s="293" t="str">
        <f t="shared" si="273"/>
        <v/>
      </c>
      <c r="Y1062" s="293" t="str">
        <f t="shared" si="274"/>
        <v/>
      </c>
      <c r="Z1062" s="293" t="str">
        <f t="shared" si="275"/>
        <v/>
      </c>
      <c r="AA1062" s="293">
        <f t="shared" si="262"/>
        <v>0</v>
      </c>
      <c r="AB1062" s="293">
        <f t="shared" si="263"/>
        <v>0</v>
      </c>
      <c r="AC1062" s="293">
        <f t="shared" si="264"/>
        <v>0</v>
      </c>
      <c r="AD1062" s="293">
        <f t="shared" si="276"/>
        <v>0</v>
      </c>
      <c r="AE1062" s="293">
        <f>IF(ISBLANK(T1062),AE1061,IF(COUNTIF(T$2:T1062,T1062)&gt;1,AE1061,1+MAX(AE1061,0)))</f>
        <v>28</v>
      </c>
      <c r="AI1062" s="42" t="str">
        <f t="shared" si="277"/>
        <v/>
      </c>
      <c r="AJ1062">
        <f>SUM(AG$2:AG1062)</f>
        <v>6</v>
      </c>
      <c r="AK1062">
        <f>COUNTA(AF$2:AF1062)</f>
        <v>15</v>
      </c>
    </row>
    <row r="1063" spans="1:37"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265"/>
        <v>15</v>
      </c>
      <c r="Q1063" s="33" t="str">
        <f t="shared" si="266"/>
        <v/>
      </c>
      <c r="R1063" s="33">
        <f t="shared" si="267"/>
        <v>10</v>
      </c>
      <c r="S1063" s="33" t="str">
        <f t="shared" si="268"/>
        <v>118_10</v>
      </c>
      <c r="T1063" s="35" t="str">
        <f t="shared" si="269"/>
        <v>118PM</v>
      </c>
      <c r="U1063" s="35" t="str">
        <f t="shared" si="270"/>
        <v>118PMNS</v>
      </c>
      <c r="V1063" s="301">
        <f t="shared" si="271"/>
        <v>6</v>
      </c>
      <c r="W1063" s="293" t="str">
        <f t="shared" si="272"/>
        <v/>
      </c>
      <c r="X1063" s="293" t="str">
        <f t="shared" si="273"/>
        <v/>
      </c>
      <c r="Y1063" s="293" t="str">
        <f t="shared" si="274"/>
        <v/>
      </c>
      <c r="Z1063" s="293" t="str">
        <f t="shared" si="275"/>
        <v/>
      </c>
      <c r="AA1063" s="293">
        <f t="shared" si="262"/>
        <v>0</v>
      </c>
      <c r="AB1063" s="293">
        <f t="shared" si="263"/>
        <v>0</v>
      </c>
      <c r="AC1063" s="293">
        <f t="shared" si="264"/>
        <v>0</v>
      </c>
      <c r="AD1063" s="293">
        <f t="shared" si="276"/>
        <v>0</v>
      </c>
      <c r="AE1063" s="293">
        <f>IF(ISBLANK(T1063),AE1062,IF(COUNTIF(T$2:T1063,T1063)&gt;1,AE1062,1+MAX(AE1062,0)))</f>
        <v>28</v>
      </c>
      <c r="AI1063" s="42" t="str">
        <f t="shared" si="277"/>
        <v/>
      </c>
      <c r="AJ1063">
        <f>SUM(AG$2:AG1063)</f>
        <v>6</v>
      </c>
      <c r="AK1063">
        <f>COUNTA(AF$2:AF1063)</f>
        <v>15</v>
      </c>
    </row>
    <row r="1064" spans="1:37"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265"/>
        <v>15</v>
      </c>
      <c r="Q1064" s="33" t="str">
        <f t="shared" si="266"/>
        <v/>
      </c>
      <c r="R1064" s="33">
        <f t="shared" si="267"/>
        <v>10</v>
      </c>
      <c r="S1064" s="33" t="str">
        <f t="shared" si="268"/>
        <v>118_10</v>
      </c>
      <c r="T1064" s="35" t="str">
        <f t="shared" si="269"/>
        <v>118PM</v>
      </c>
      <c r="U1064" s="35" t="str">
        <f t="shared" si="270"/>
        <v>118PMEW</v>
      </c>
      <c r="V1064" s="301">
        <f t="shared" si="271"/>
        <v>7</v>
      </c>
      <c r="W1064" s="293" t="str">
        <f t="shared" si="272"/>
        <v/>
      </c>
      <c r="X1064" s="293" t="str">
        <f t="shared" si="273"/>
        <v/>
      </c>
      <c r="Y1064" s="293" t="str">
        <f t="shared" si="274"/>
        <v/>
      </c>
      <c r="Z1064" s="293" t="str">
        <f t="shared" si="275"/>
        <v/>
      </c>
      <c r="AA1064" s="293">
        <f t="shared" si="262"/>
        <v>0</v>
      </c>
      <c r="AB1064" s="293">
        <f t="shared" si="263"/>
        <v>1</v>
      </c>
      <c r="AC1064" s="293">
        <f t="shared" si="264"/>
        <v>0</v>
      </c>
      <c r="AD1064" s="293">
        <f t="shared" si="276"/>
        <v>0</v>
      </c>
      <c r="AE1064" s="293">
        <f>IF(ISBLANK(T1064),AE1063,IF(COUNTIF(T$2:T1064,T1064)&gt;1,AE1063,1+MAX(AE1063,0)))</f>
        <v>28</v>
      </c>
      <c r="AI1064" s="42" t="str">
        <f t="shared" si="277"/>
        <v/>
      </c>
      <c r="AJ1064">
        <f>SUM(AG$2:AG1064)</f>
        <v>6</v>
      </c>
      <c r="AK1064">
        <f>COUNTA(AF$2:AF1064)</f>
        <v>15</v>
      </c>
    </row>
    <row r="1065" spans="1:37"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265"/>
        <v>15</v>
      </c>
      <c r="Q1065" s="33" t="str">
        <f t="shared" si="266"/>
        <v/>
      </c>
      <c r="R1065" s="33">
        <f t="shared" si="267"/>
        <v>10</v>
      </c>
      <c r="S1065" s="33" t="str">
        <f t="shared" si="268"/>
        <v>118_10</v>
      </c>
      <c r="T1065" s="35" t="str">
        <f t="shared" si="269"/>
        <v>118PM</v>
      </c>
      <c r="U1065" s="35" t="str">
        <f t="shared" si="270"/>
        <v>118PMEW</v>
      </c>
      <c r="V1065" s="301">
        <f t="shared" si="271"/>
        <v>8</v>
      </c>
      <c r="W1065" s="293" t="str">
        <f t="shared" si="272"/>
        <v/>
      </c>
      <c r="X1065" s="293" t="str">
        <f t="shared" si="273"/>
        <v/>
      </c>
      <c r="Y1065" s="293" t="str">
        <f t="shared" si="274"/>
        <v/>
      </c>
      <c r="Z1065" s="293" t="str">
        <f t="shared" si="275"/>
        <v/>
      </c>
      <c r="AA1065" s="293">
        <f t="shared" si="262"/>
        <v>0</v>
      </c>
      <c r="AB1065" s="293">
        <f t="shared" si="263"/>
        <v>0</v>
      </c>
      <c r="AC1065" s="293">
        <f t="shared" si="264"/>
        <v>0</v>
      </c>
      <c r="AD1065" s="293">
        <f t="shared" si="276"/>
        <v>0</v>
      </c>
      <c r="AE1065" s="293">
        <f>IF(ISBLANK(T1065),AE1064,IF(COUNTIF(T$2:T1065,T1065)&gt;1,AE1064,1+MAX(AE1064,0)))</f>
        <v>28</v>
      </c>
      <c r="AI1065" s="42" t="str">
        <f t="shared" si="277"/>
        <v/>
      </c>
      <c r="AJ1065">
        <f>SUM(AG$2:AG1065)</f>
        <v>6</v>
      </c>
      <c r="AK1065">
        <f>COUNTA(AF$2:AF1065)</f>
        <v>15</v>
      </c>
    </row>
    <row r="1066" spans="1:37"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265"/>
        <v>15</v>
      </c>
      <c r="Q1066" s="33" t="str">
        <f t="shared" si="266"/>
        <v/>
      </c>
      <c r="R1066" s="33">
        <f t="shared" si="267"/>
        <v>11</v>
      </c>
      <c r="S1066" s="33" t="str">
        <f t="shared" si="268"/>
        <v>118_11</v>
      </c>
      <c r="T1066" s="35" t="str">
        <f t="shared" si="269"/>
        <v>118PM</v>
      </c>
      <c r="U1066" s="35" t="str">
        <f t="shared" si="270"/>
        <v>118PMNS</v>
      </c>
      <c r="V1066" s="301">
        <f t="shared" si="271"/>
        <v>9</v>
      </c>
      <c r="W1066" s="293" t="str">
        <f t="shared" si="272"/>
        <v/>
      </c>
      <c r="X1066" s="293" t="str">
        <f t="shared" si="273"/>
        <v/>
      </c>
      <c r="Y1066" s="293" t="str">
        <f t="shared" si="274"/>
        <v/>
      </c>
      <c r="Z1066" s="293" t="str">
        <f t="shared" si="275"/>
        <v/>
      </c>
      <c r="AA1066" s="293">
        <f t="shared" si="262"/>
        <v>0</v>
      </c>
      <c r="AB1066" s="293">
        <f t="shared" si="263"/>
        <v>0</v>
      </c>
      <c r="AC1066" s="293">
        <f t="shared" si="264"/>
        <v>0</v>
      </c>
      <c r="AD1066" s="293">
        <f t="shared" si="276"/>
        <v>0</v>
      </c>
      <c r="AE1066" s="293">
        <f>IF(ISBLANK(T1066),AE1065,IF(COUNTIF(T$2:T1066,T1066)&gt;1,AE1065,1+MAX(AE1065,0)))</f>
        <v>28</v>
      </c>
      <c r="AI1066" s="42" t="str">
        <f t="shared" si="277"/>
        <v/>
      </c>
      <c r="AJ1066">
        <f>SUM(AG$2:AG1066)</f>
        <v>6</v>
      </c>
      <c r="AK1066">
        <f>COUNTA(AF$2:AF1066)</f>
        <v>15</v>
      </c>
    </row>
    <row r="1067" spans="1:37"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265"/>
        <v>15</v>
      </c>
      <c r="Q1067" s="33" t="str">
        <f t="shared" si="266"/>
        <v/>
      </c>
      <c r="R1067" s="33">
        <f t="shared" si="267"/>
        <v>11</v>
      </c>
      <c r="S1067" s="33" t="str">
        <f t="shared" si="268"/>
        <v>118_11</v>
      </c>
      <c r="T1067" s="35" t="str">
        <f t="shared" si="269"/>
        <v>118PM</v>
      </c>
      <c r="U1067" s="35" t="str">
        <f t="shared" si="270"/>
        <v>118PMNS</v>
      </c>
      <c r="V1067" s="301">
        <f t="shared" si="271"/>
        <v>10</v>
      </c>
      <c r="W1067" s="293" t="str">
        <f t="shared" si="272"/>
        <v/>
      </c>
      <c r="X1067" s="293" t="str">
        <f t="shared" si="273"/>
        <v/>
      </c>
      <c r="Y1067" s="293" t="str">
        <f t="shared" si="274"/>
        <v/>
      </c>
      <c r="Z1067" s="293" t="str">
        <f t="shared" si="275"/>
        <v/>
      </c>
      <c r="AA1067" s="293">
        <f t="shared" si="262"/>
        <v>0</v>
      </c>
      <c r="AB1067" s="293">
        <f t="shared" si="263"/>
        <v>0</v>
      </c>
      <c r="AC1067" s="293">
        <f t="shared" si="264"/>
        <v>0</v>
      </c>
      <c r="AD1067" s="293">
        <f t="shared" si="276"/>
        <v>0</v>
      </c>
      <c r="AE1067" s="293">
        <f>IF(ISBLANK(T1067),AE1066,IF(COUNTIF(T$2:T1067,T1067)&gt;1,AE1066,1+MAX(AE1066,0)))</f>
        <v>28</v>
      </c>
      <c r="AI1067" s="42" t="str">
        <f t="shared" si="277"/>
        <v/>
      </c>
      <c r="AJ1067">
        <f>SUM(AG$2:AG1067)</f>
        <v>6</v>
      </c>
      <c r="AK1067">
        <f>COUNTA(AF$2:AF1067)</f>
        <v>15</v>
      </c>
    </row>
    <row r="1068" spans="1:37"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265"/>
        <v>15</v>
      </c>
      <c r="Q1068" s="33" t="str">
        <f t="shared" si="266"/>
        <v/>
      </c>
      <c r="R1068" s="33">
        <f t="shared" si="267"/>
        <v>11</v>
      </c>
      <c r="S1068" s="33" t="str">
        <f t="shared" si="268"/>
        <v>118_11</v>
      </c>
      <c r="T1068" s="35" t="str">
        <f t="shared" si="269"/>
        <v>118PM</v>
      </c>
      <c r="U1068" s="35" t="str">
        <f t="shared" si="270"/>
        <v>118PMEW</v>
      </c>
      <c r="V1068" s="301">
        <f t="shared" si="271"/>
        <v>11</v>
      </c>
      <c r="W1068" s="293" t="str">
        <f t="shared" si="272"/>
        <v/>
      </c>
      <c r="X1068" s="293" t="str">
        <f t="shared" si="273"/>
        <v/>
      </c>
      <c r="Y1068" s="293" t="str">
        <f t="shared" si="274"/>
        <v/>
      </c>
      <c r="Z1068" s="293" t="str">
        <f t="shared" si="275"/>
        <v/>
      </c>
      <c r="AA1068" s="293">
        <f t="shared" si="262"/>
        <v>0</v>
      </c>
      <c r="AB1068" s="293">
        <f t="shared" si="263"/>
        <v>1</v>
      </c>
      <c r="AC1068" s="293">
        <f t="shared" si="264"/>
        <v>0</v>
      </c>
      <c r="AD1068" s="293">
        <f t="shared" si="276"/>
        <v>0</v>
      </c>
      <c r="AE1068" s="293">
        <f>IF(ISBLANK(T1068),AE1067,IF(COUNTIF(T$2:T1068,T1068)&gt;1,AE1067,1+MAX(AE1067,0)))</f>
        <v>28</v>
      </c>
      <c r="AI1068" s="42" t="str">
        <f t="shared" si="277"/>
        <v/>
      </c>
      <c r="AJ1068">
        <f>SUM(AG$2:AG1068)</f>
        <v>6</v>
      </c>
      <c r="AK1068">
        <f>COUNTA(AF$2:AF1068)</f>
        <v>15</v>
      </c>
    </row>
    <row r="1069" spans="1:37"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265"/>
        <v>15</v>
      </c>
      <c r="Q1069" s="33" t="str">
        <f t="shared" si="266"/>
        <v/>
      </c>
      <c r="R1069" s="33">
        <f t="shared" si="267"/>
        <v>11</v>
      </c>
      <c r="S1069" s="33" t="str">
        <f t="shared" si="268"/>
        <v>118_11</v>
      </c>
      <c r="T1069" s="35" t="str">
        <f t="shared" si="269"/>
        <v>118PM</v>
      </c>
      <c r="U1069" s="35" t="str">
        <f t="shared" si="270"/>
        <v>118PMEW</v>
      </c>
      <c r="V1069" s="301">
        <f t="shared" si="271"/>
        <v>12</v>
      </c>
      <c r="W1069" s="293" t="str">
        <f t="shared" si="272"/>
        <v/>
      </c>
      <c r="X1069" s="293" t="str">
        <f t="shared" si="273"/>
        <v/>
      </c>
      <c r="Y1069" s="293" t="str">
        <f t="shared" si="274"/>
        <v/>
      </c>
      <c r="Z1069" s="293" t="str">
        <f t="shared" si="275"/>
        <v/>
      </c>
      <c r="AA1069" s="293">
        <f t="shared" si="262"/>
        <v>0</v>
      </c>
      <c r="AB1069" s="293">
        <f t="shared" si="263"/>
        <v>0</v>
      </c>
      <c r="AC1069" s="293">
        <f t="shared" si="264"/>
        <v>0</v>
      </c>
      <c r="AD1069" s="293">
        <f t="shared" si="276"/>
        <v>0</v>
      </c>
      <c r="AE1069" s="293">
        <f>IF(ISBLANK(T1069),AE1068,IF(COUNTIF(T$2:T1069,T1069)&gt;1,AE1068,1+MAX(AE1068,0)))</f>
        <v>28</v>
      </c>
      <c r="AI1069" s="42" t="str">
        <f t="shared" si="277"/>
        <v/>
      </c>
      <c r="AJ1069">
        <f>SUM(AG$2:AG1069)</f>
        <v>6</v>
      </c>
      <c r="AK1069">
        <f>COUNTA(AF$2:AF1069)</f>
        <v>15</v>
      </c>
    </row>
    <row r="1070" spans="1:37"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265"/>
        <v>15</v>
      </c>
      <c r="Q1070" s="33" t="str">
        <f t="shared" si="266"/>
        <v/>
      </c>
      <c r="R1070" s="33">
        <f t="shared" si="267"/>
        <v>12</v>
      </c>
      <c r="S1070" s="33" t="str">
        <f t="shared" si="268"/>
        <v>118_12</v>
      </c>
      <c r="T1070" s="35" t="str">
        <f t="shared" si="269"/>
        <v>118PM</v>
      </c>
      <c r="U1070" s="35" t="str">
        <f t="shared" si="270"/>
        <v>118PMNS</v>
      </c>
      <c r="V1070" s="301">
        <f t="shared" si="271"/>
        <v>13</v>
      </c>
      <c r="W1070" s="293" t="str">
        <f t="shared" si="272"/>
        <v/>
      </c>
      <c r="X1070" s="293" t="str">
        <f t="shared" si="273"/>
        <v/>
      </c>
      <c r="Y1070" s="293" t="str">
        <f t="shared" si="274"/>
        <v/>
      </c>
      <c r="Z1070" s="293" t="str">
        <f t="shared" si="275"/>
        <v/>
      </c>
      <c r="AA1070" s="293">
        <f t="shared" si="262"/>
        <v>0</v>
      </c>
      <c r="AB1070" s="293">
        <f t="shared" si="263"/>
        <v>0</v>
      </c>
      <c r="AC1070" s="293">
        <f t="shared" si="264"/>
        <v>0</v>
      </c>
      <c r="AD1070" s="293">
        <f t="shared" si="276"/>
        <v>0</v>
      </c>
      <c r="AE1070" s="293">
        <f>IF(ISBLANK(T1070),AE1069,IF(COUNTIF(T$2:T1070,T1070)&gt;1,AE1069,1+MAX(AE1069,0)))</f>
        <v>28</v>
      </c>
      <c r="AI1070" s="42" t="str">
        <f t="shared" si="277"/>
        <v/>
      </c>
      <c r="AJ1070">
        <f>SUM(AG$2:AG1070)</f>
        <v>6</v>
      </c>
      <c r="AK1070">
        <f>COUNTA(AF$2:AF1070)</f>
        <v>15</v>
      </c>
    </row>
    <row r="1071" spans="1:37"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265"/>
        <v>15</v>
      </c>
      <c r="Q1071" s="33" t="str">
        <f t="shared" si="266"/>
        <v/>
      </c>
      <c r="R1071" s="33">
        <f t="shared" si="267"/>
        <v>12</v>
      </c>
      <c r="S1071" s="33" t="str">
        <f t="shared" si="268"/>
        <v>118_12</v>
      </c>
      <c r="T1071" s="35" t="str">
        <f t="shared" si="269"/>
        <v>118PM</v>
      </c>
      <c r="U1071" s="35" t="str">
        <f t="shared" si="270"/>
        <v>118PMNS</v>
      </c>
      <c r="V1071" s="301">
        <f t="shared" si="271"/>
        <v>14</v>
      </c>
      <c r="W1071" s="293" t="str">
        <f t="shared" si="272"/>
        <v/>
      </c>
      <c r="X1071" s="293" t="str">
        <f t="shared" si="273"/>
        <v/>
      </c>
      <c r="Y1071" s="293" t="str">
        <f t="shared" si="274"/>
        <v/>
      </c>
      <c r="Z1071" s="293" t="str">
        <f t="shared" si="275"/>
        <v/>
      </c>
      <c r="AA1071" s="293">
        <f t="shared" si="262"/>
        <v>0</v>
      </c>
      <c r="AB1071" s="293">
        <f t="shared" si="263"/>
        <v>0</v>
      </c>
      <c r="AC1071" s="293">
        <f t="shared" si="264"/>
        <v>0</v>
      </c>
      <c r="AD1071" s="293">
        <f t="shared" si="276"/>
        <v>0</v>
      </c>
      <c r="AE1071" s="293">
        <f>IF(ISBLANK(T1071),AE1070,IF(COUNTIF(T$2:T1071,T1071)&gt;1,AE1070,1+MAX(AE1070,0)))</f>
        <v>28</v>
      </c>
      <c r="AI1071" s="42" t="str">
        <f t="shared" si="277"/>
        <v/>
      </c>
      <c r="AJ1071">
        <f>SUM(AG$2:AG1071)</f>
        <v>6</v>
      </c>
      <c r="AK1071">
        <f>COUNTA(AF$2:AF1071)</f>
        <v>15</v>
      </c>
    </row>
    <row r="1072" spans="1:37"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265"/>
        <v>15</v>
      </c>
      <c r="Q1072" s="33" t="str">
        <f t="shared" si="266"/>
        <v/>
      </c>
      <c r="R1072" s="33">
        <f t="shared" si="267"/>
        <v>12</v>
      </c>
      <c r="S1072" s="33" t="str">
        <f t="shared" si="268"/>
        <v>118_12</v>
      </c>
      <c r="T1072" s="35" t="str">
        <f t="shared" si="269"/>
        <v>118PM</v>
      </c>
      <c r="U1072" s="35" t="str">
        <f t="shared" si="270"/>
        <v>118PMEW</v>
      </c>
      <c r="V1072" s="301">
        <f t="shared" si="271"/>
        <v>15</v>
      </c>
      <c r="W1072" s="293" t="str">
        <f t="shared" si="272"/>
        <v/>
      </c>
      <c r="X1072" s="293" t="str">
        <f t="shared" si="273"/>
        <v/>
      </c>
      <c r="Y1072" s="293" t="str">
        <f t="shared" si="274"/>
        <v/>
      </c>
      <c r="Z1072" s="293" t="str">
        <f t="shared" si="275"/>
        <v/>
      </c>
      <c r="AA1072" s="293">
        <f t="shared" si="262"/>
        <v>0</v>
      </c>
      <c r="AB1072" s="293">
        <f t="shared" si="263"/>
        <v>1</v>
      </c>
      <c r="AC1072" s="293">
        <f t="shared" si="264"/>
        <v>0</v>
      </c>
      <c r="AD1072" s="293">
        <f t="shared" si="276"/>
        <v>0</v>
      </c>
      <c r="AE1072" s="293">
        <f>IF(ISBLANK(T1072),AE1071,IF(COUNTIF(T$2:T1072,T1072)&gt;1,AE1071,1+MAX(AE1071,0)))</f>
        <v>28</v>
      </c>
      <c r="AI1072" s="42" t="str">
        <f t="shared" si="277"/>
        <v/>
      </c>
      <c r="AJ1072">
        <f>SUM(AG$2:AG1072)</f>
        <v>6</v>
      </c>
      <c r="AK1072">
        <f>COUNTA(AF$2:AF1072)</f>
        <v>15</v>
      </c>
    </row>
    <row r="1073" spans="1:37"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265"/>
        <v>15</v>
      </c>
      <c r="Q1073" s="33" t="str">
        <f t="shared" si="266"/>
        <v/>
      </c>
      <c r="R1073" s="33">
        <f t="shared" si="267"/>
        <v>12</v>
      </c>
      <c r="S1073" s="33" t="str">
        <f t="shared" si="268"/>
        <v>118_12</v>
      </c>
      <c r="T1073" s="35" t="str">
        <f t="shared" si="269"/>
        <v>118PM</v>
      </c>
      <c r="U1073" s="35" t="str">
        <f t="shared" si="270"/>
        <v>118PMEW</v>
      </c>
      <c r="V1073" s="301">
        <f t="shared" si="271"/>
        <v>16</v>
      </c>
      <c r="W1073" s="293" t="str">
        <f t="shared" si="272"/>
        <v/>
      </c>
      <c r="X1073" s="293" t="str">
        <f t="shared" si="273"/>
        <v/>
      </c>
      <c r="Y1073" s="293" t="str">
        <f t="shared" si="274"/>
        <v/>
      </c>
      <c r="Z1073" s="293" t="str">
        <f t="shared" si="275"/>
        <v/>
      </c>
      <c r="AA1073" s="293">
        <f t="shared" si="262"/>
        <v>0</v>
      </c>
      <c r="AB1073" s="293">
        <f t="shared" si="263"/>
        <v>0</v>
      </c>
      <c r="AC1073" s="293">
        <f t="shared" si="264"/>
        <v>0</v>
      </c>
      <c r="AD1073" s="293">
        <f t="shared" si="276"/>
        <v>0</v>
      </c>
      <c r="AE1073" s="293">
        <f>IF(ISBLANK(T1073),AE1072,IF(COUNTIF(T$2:T1073,T1073)&gt;1,AE1072,1+MAX(AE1072,0)))</f>
        <v>28</v>
      </c>
      <c r="AI1073" s="42" t="str">
        <f t="shared" si="277"/>
        <v/>
      </c>
      <c r="AJ1073">
        <f>SUM(AG$2:AG1073)</f>
        <v>6</v>
      </c>
      <c r="AK1073">
        <f>COUNTA(AF$2:AF1073)</f>
        <v>15</v>
      </c>
    </row>
    <row r="1074" spans="1:37"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265"/>
        <v>15</v>
      </c>
      <c r="Q1074" s="33" t="str">
        <f t="shared" si="266"/>
        <v/>
      </c>
      <c r="R1074" s="33">
        <f t="shared" si="267"/>
        <v>13</v>
      </c>
      <c r="S1074" s="33" t="str">
        <f t="shared" si="268"/>
        <v>118_13</v>
      </c>
      <c r="T1074" s="35" t="str">
        <f t="shared" si="269"/>
        <v>118PM</v>
      </c>
      <c r="U1074" s="35" t="str">
        <f t="shared" si="270"/>
        <v>118PMNS</v>
      </c>
      <c r="V1074" s="301">
        <f t="shared" si="271"/>
        <v>17</v>
      </c>
      <c r="W1074" s="293" t="str">
        <f t="shared" si="272"/>
        <v/>
      </c>
      <c r="X1074" s="293" t="str">
        <f t="shared" si="273"/>
        <v/>
      </c>
      <c r="Y1074" s="293" t="str">
        <f t="shared" si="274"/>
        <v/>
      </c>
      <c r="Z1074" s="293" t="str">
        <f t="shared" si="275"/>
        <v/>
      </c>
      <c r="AA1074" s="293">
        <f t="shared" si="262"/>
        <v>0</v>
      </c>
      <c r="AB1074" s="293">
        <f t="shared" si="263"/>
        <v>0</v>
      </c>
      <c r="AC1074" s="293">
        <f t="shared" si="264"/>
        <v>0</v>
      </c>
      <c r="AD1074" s="293">
        <f t="shared" si="276"/>
        <v>0</v>
      </c>
      <c r="AE1074" s="293">
        <f>IF(ISBLANK(T1074),AE1073,IF(COUNTIF(T$2:T1074,T1074)&gt;1,AE1073,1+MAX(AE1073,0)))</f>
        <v>28</v>
      </c>
      <c r="AI1074" s="42" t="str">
        <f t="shared" si="277"/>
        <v/>
      </c>
      <c r="AJ1074">
        <f>SUM(AG$2:AG1074)</f>
        <v>6</v>
      </c>
      <c r="AK1074">
        <f>COUNTA(AF$2:AF1074)</f>
        <v>15</v>
      </c>
    </row>
    <row r="1075" spans="1:37"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265"/>
        <v>15</v>
      </c>
      <c r="Q1075" s="33" t="str">
        <f t="shared" si="266"/>
        <v/>
      </c>
      <c r="R1075" s="33">
        <f t="shared" si="267"/>
        <v>13</v>
      </c>
      <c r="S1075" s="33" t="str">
        <f t="shared" si="268"/>
        <v>118_13</v>
      </c>
      <c r="T1075" s="35" t="str">
        <f t="shared" si="269"/>
        <v>118PM</v>
      </c>
      <c r="U1075" s="35" t="str">
        <f t="shared" si="270"/>
        <v>118PMNS</v>
      </c>
      <c r="V1075" s="301">
        <f t="shared" si="271"/>
        <v>18</v>
      </c>
      <c r="W1075" s="293" t="str">
        <f t="shared" si="272"/>
        <v/>
      </c>
      <c r="X1075" s="293" t="str">
        <f t="shared" si="273"/>
        <v/>
      </c>
      <c r="Y1075" s="293" t="str">
        <f t="shared" si="274"/>
        <v/>
      </c>
      <c r="Z1075" s="293" t="str">
        <f t="shared" si="275"/>
        <v/>
      </c>
      <c r="AA1075" s="293">
        <f t="shared" si="262"/>
        <v>0</v>
      </c>
      <c r="AB1075" s="293">
        <f t="shared" si="263"/>
        <v>0</v>
      </c>
      <c r="AC1075" s="293">
        <f t="shared" si="264"/>
        <v>0</v>
      </c>
      <c r="AD1075" s="293">
        <f t="shared" si="276"/>
        <v>0</v>
      </c>
      <c r="AE1075" s="293">
        <f>IF(ISBLANK(T1075),AE1074,IF(COUNTIF(T$2:T1075,T1075)&gt;1,AE1074,1+MAX(AE1074,0)))</f>
        <v>28</v>
      </c>
      <c r="AI1075" s="42" t="str">
        <f t="shared" si="277"/>
        <v/>
      </c>
      <c r="AJ1075">
        <f>SUM(AG$2:AG1075)</f>
        <v>6</v>
      </c>
      <c r="AK1075">
        <f>COUNTA(AF$2:AF1075)</f>
        <v>15</v>
      </c>
    </row>
    <row r="1076" spans="1:37"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265"/>
        <v>15</v>
      </c>
      <c r="Q1076" s="33" t="str">
        <f t="shared" si="266"/>
        <v/>
      </c>
      <c r="R1076" s="33">
        <f t="shared" si="267"/>
        <v>13</v>
      </c>
      <c r="S1076" s="33" t="str">
        <f t="shared" si="268"/>
        <v>118_13</v>
      </c>
      <c r="T1076" s="35" t="str">
        <f t="shared" si="269"/>
        <v>118PM</v>
      </c>
      <c r="U1076" s="35" t="str">
        <f t="shared" si="270"/>
        <v>118PMEW</v>
      </c>
      <c r="V1076" s="301">
        <f t="shared" si="271"/>
        <v>19</v>
      </c>
      <c r="W1076" s="293" t="str">
        <f t="shared" si="272"/>
        <v/>
      </c>
      <c r="X1076" s="293" t="str">
        <f t="shared" si="273"/>
        <v/>
      </c>
      <c r="Y1076" s="293" t="str">
        <f t="shared" si="274"/>
        <v/>
      </c>
      <c r="Z1076" s="293" t="str">
        <f t="shared" si="275"/>
        <v/>
      </c>
      <c r="AA1076" s="293">
        <f t="shared" si="262"/>
        <v>0</v>
      </c>
      <c r="AB1076" s="293">
        <f t="shared" si="263"/>
        <v>1</v>
      </c>
      <c r="AC1076" s="293">
        <f t="shared" si="264"/>
        <v>0</v>
      </c>
      <c r="AD1076" s="293">
        <f t="shared" si="276"/>
        <v>0</v>
      </c>
      <c r="AE1076" s="293">
        <f>IF(ISBLANK(T1076),AE1075,IF(COUNTIF(T$2:T1076,T1076)&gt;1,AE1075,1+MAX(AE1075,0)))</f>
        <v>28</v>
      </c>
      <c r="AI1076" s="42" t="str">
        <f t="shared" si="277"/>
        <v/>
      </c>
      <c r="AJ1076">
        <f>SUM(AG$2:AG1076)</f>
        <v>6</v>
      </c>
      <c r="AK1076">
        <f>COUNTA(AF$2:AF1076)</f>
        <v>15</v>
      </c>
    </row>
    <row r="1077" spans="1:37"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265"/>
        <v>15</v>
      </c>
      <c r="Q1077" s="33" t="str">
        <f t="shared" si="266"/>
        <v/>
      </c>
      <c r="R1077" s="33">
        <f t="shared" si="267"/>
        <v>13</v>
      </c>
      <c r="S1077" s="33" t="str">
        <f t="shared" si="268"/>
        <v>118_13</v>
      </c>
      <c r="T1077" s="35" t="str">
        <f t="shared" si="269"/>
        <v>118PM</v>
      </c>
      <c r="U1077" s="35" t="str">
        <f t="shared" si="270"/>
        <v>118PMEW</v>
      </c>
      <c r="V1077" s="301">
        <f t="shared" si="271"/>
        <v>20</v>
      </c>
      <c r="W1077" s="293" t="str">
        <f t="shared" si="272"/>
        <v/>
      </c>
      <c r="X1077" s="293" t="str">
        <f t="shared" si="273"/>
        <v/>
      </c>
      <c r="Y1077" s="293" t="str">
        <f t="shared" si="274"/>
        <v/>
      </c>
      <c r="Z1077" s="293" t="str">
        <f t="shared" si="275"/>
        <v/>
      </c>
      <c r="AA1077" s="293">
        <f t="shared" si="262"/>
        <v>0</v>
      </c>
      <c r="AB1077" s="293">
        <f t="shared" si="263"/>
        <v>0</v>
      </c>
      <c r="AC1077" s="293">
        <f t="shared" si="264"/>
        <v>0</v>
      </c>
      <c r="AD1077" s="293">
        <f t="shared" si="276"/>
        <v>0</v>
      </c>
      <c r="AE1077" s="293">
        <f>IF(ISBLANK(T1077),AE1076,IF(COUNTIF(T$2:T1077,T1077)&gt;1,AE1076,1+MAX(AE1076,0)))</f>
        <v>28</v>
      </c>
      <c r="AI1077" s="42" t="str">
        <f t="shared" si="277"/>
        <v/>
      </c>
      <c r="AJ1077">
        <f>SUM(AG$2:AG1077)</f>
        <v>6</v>
      </c>
      <c r="AK1077">
        <f>COUNTA(AF$2:AF1077)</f>
        <v>15</v>
      </c>
    </row>
    <row r="1078" spans="1:37"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265"/>
        <v>15</v>
      </c>
      <c r="Q1078" s="33" t="str">
        <f t="shared" si="266"/>
        <v/>
      </c>
      <c r="R1078" s="33">
        <f t="shared" si="267"/>
        <v>14</v>
      </c>
      <c r="S1078" s="33" t="str">
        <f t="shared" si="268"/>
        <v>118_14</v>
      </c>
      <c r="T1078" s="35" t="str">
        <f t="shared" si="269"/>
        <v>118PM</v>
      </c>
      <c r="U1078" s="35" t="str">
        <f t="shared" si="270"/>
        <v>118PMNS</v>
      </c>
      <c r="V1078" s="301">
        <f t="shared" si="271"/>
        <v>21</v>
      </c>
      <c r="W1078" s="293" t="str">
        <f t="shared" si="272"/>
        <v/>
      </c>
      <c r="X1078" s="293" t="str">
        <f t="shared" si="273"/>
        <v/>
      </c>
      <c r="Y1078" s="293" t="str">
        <f t="shared" si="274"/>
        <v/>
      </c>
      <c r="Z1078" s="293" t="str">
        <f t="shared" si="275"/>
        <v/>
      </c>
      <c r="AA1078" s="293">
        <f t="shared" si="262"/>
        <v>0</v>
      </c>
      <c r="AB1078" s="293">
        <f t="shared" si="263"/>
        <v>0</v>
      </c>
      <c r="AC1078" s="293">
        <f t="shared" si="264"/>
        <v>0</v>
      </c>
      <c r="AD1078" s="293">
        <f t="shared" si="276"/>
        <v>0</v>
      </c>
      <c r="AE1078" s="293">
        <f>IF(ISBLANK(T1078),AE1077,IF(COUNTIF(T$2:T1078,T1078)&gt;1,AE1077,1+MAX(AE1077,0)))</f>
        <v>28</v>
      </c>
      <c r="AI1078" s="42" t="str">
        <f t="shared" si="277"/>
        <v/>
      </c>
      <c r="AJ1078">
        <f>SUM(AG$2:AG1078)</f>
        <v>6</v>
      </c>
      <c r="AK1078">
        <f>COUNTA(AF$2:AF1078)</f>
        <v>15</v>
      </c>
    </row>
    <row r="1079" spans="1:37"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265"/>
        <v>15</v>
      </c>
      <c r="Q1079" s="33" t="str">
        <f t="shared" si="266"/>
        <v/>
      </c>
      <c r="R1079" s="33">
        <f t="shared" si="267"/>
        <v>14</v>
      </c>
      <c r="S1079" s="33" t="str">
        <f t="shared" si="268"/>
        <v>118_14</v>
      </c>
      <c r="T1079" s="35" t="str">
        <f t="shared" si="269"/>
        <v>118PM</v>
      </c>
      <c r="U1079" s="35" t="str">
        <f t="shared" si="270"/>
        <v>118PMNS</v>
      </c>
      <c r="V1079" s="301">
        <f t="shared" si="271"/>
        <v>22</v>
      </c>
      <c r="W1079" s="293" t="str">
        <f t="shared" si="272"/>
        <v/>
      </c>
      <c r="X1079" s="293" t="str">
        <f t="shared" si="273"/>
        <v/>
      </c>
      <c r="Y1079" s="293" t="str">
        <f t="shared" si="274"/>
        <v/>
      </c>
      <c r="Z1079" s="293" t="str">
        <f t="shared" si="275"/>
        <v/>
      </c>
      <c r="AA1079" s="293">
        <f t="shared" si="262"/>
        <v>0</v>
      </c>
      <c r="AB1079" s="293">
        <f t="shared" si="263"/>
        <v>0</v>
      </c>
      <c r="AC1079" s="293">
        <f t="shared" si="264"/>
        <v>0</v>
      </c>
      <c r="AD1079" s="293">
        <f t="shared" si="276"/>
        <v>0</v>
      </c>
      <c r="AE1079" s="293">
        <f>IF(ISBLANK(T1079),AE1078,IF(COUNTIF(T$2:T1079,T1079)&gt;1,AE1078,1+MAX(AE1078,0)))</f>
        <v>28</v>
      </c>
      <c r="AI1079" s="42" t="str">
        <f t="shared" si="277"/>
        <v/>
      </c>
      <c r="AJ1079">
        <f>SUM(AG$2:AG1079)</f>
        <v>6</v>
      </c>
      <c r="AK1079">
        <f>COUNTA(AF$2:AF1079)</f>
        <v>15</v>
      </c>
    </row>
    <row r="1080" spans="1:37"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265"/>
        <v>15</v>
      </c>
      <c r="Q1080" s="33" t="str">
        <f t="shared" si="266"/>
        <v/>
      </c>
      <c r="R1080" s="33">
        <f t="shared" si="267"/>
        <v>14</v>
      </c>
      <c r="S1080" s="33" t="str">
        <f t="shared" si="268"/>
        <v>118_14</v>
      </c>
      <c r="T1080" s="35" t="str">
        <f t="shared" si="269"/>
        <v>118PM</v>
      </c>
      <c r="U1080" s="35" t="str">
        <f t="shared" si="270"/>
        <v>118PMEW</v>
      </c>
      <c r="V1080" s="301">
        <f t="shared" si="271"/>
        <v>23</v>
      </c>
      <c r="W1080" s="293" t="str">
        <f t="shared" si="272"/>
        <v/>
      </c>
      <c r="X1080" s="293" t="str">
        <f t="shared" si="273"/>
        <v/>
      </c>
      <c r="Y1080" s="293" t="str">
        <f t="shared" si="274"/>
        <v/>
      </c>
      <c r="Z1080" s="293" t="str">
        <f t="shared" si="275"/>
        <v/>
      </c>
      <c r="AA1080" s="293">
        <f t="shared" si="262"/>
        <v>0</v>
      </c>
      <c r="AB1080" s="293">
        <f t="shared" si="263"/>
        <v>1</v>
      </c>
      <c r="AC1080" s="293">
        <f t="shared" si="264"/>
        <v>0</v>
      </c>
      <c r="AD1080" s="293">
        <f t="shared" si="276"/>
        <v>0</v>
      </c>
      <c r="AE1080" s="293">
        <f>IF(ISBLANK(T1080),AE1079,IF(COUNTIF(T$2:T1080,T1080)&gt;1,AE1079,1+MAX(AE1079,0)))</f>
        <v>28</v>
      </c>
      <c r="AI1080" s="42" t="str">
        <f t="shared" si="277"/>
        <v/>
      </c>
      <c r="AJ1080">
        <f>SUM(AG$2:AG1080)</f>
        <v>6</v>
      </c>
      <c r="AK1080">
        <f>COUNTA(AF$2:AF1080)</f>
        <v>15</v>
      </c>
    </row>
    <row r="1081" spans="1:37"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265"/>
        <v>15</v>
      </c>
      <c r="Q1081" s="33" t="str">
        <f t="shared" si="266"/>
        <v/>
      </c>
      <c r="R1081" s="33">
        <f t="shared" si="267"/>
        <v>14</v>
      </c>
      <c r="S1081" s="33" t="str">
        <f t="shared" si="268"/>
        <v>118_14</v>
      </c>
      <c r="T1081" s="35" t="str">
        <f t="shared" si="269"/>
        <v>118PM</v>
      </c>
      <c r="U1081" s="35" t="str">
        <f t="shared" si="270"/>
        <v>118PMEW</v>
      </c>
      <c r="V1081" s="301">
        <f t="shared" si="271"/>
        <v>24</v>
      </c>
      <c r="W1081" s="293" t="str">
        <f t="shared" si="272"/>
        <v/>
      </c>
      <c r="X1081" s="293" t="str">
        <f t="shared" si="273"/>
        <v/>
      </c>
      <c r="Y1081" s="293" t="str">
        <f t="shared" si="274"/>
        <v/>
      </c>
      <c r="Z1081" s="293" t="str">
        <f t="shared" si="275"/>
        <v/>
      </c>
      <c r="AA1081" s="293">
        <f t="shared" si="262"/>
        <v>0</v>
      </c>
      <c r="AB1081" s="293">
        <f t="shared" si="263"/>
        <v>0</v>
      </c>
      <c r="AC1081" s="293">
        <f t="shared" si="264"/>
        <v>0</v>
      </c>
      <c r="AD1081" s="293">
        <f t="shared" si="276"/>
        <v>0</v>
      </c>
      <c r="AE1081" s="293">
        <f>IF(ISBLANK(T1081),AE1080,IF(COUNTIF(T$2:T1081,T1081)&gt;1,AE1080,1+MAX(AE1080,0)))</f>
        <v>28</v>
      </c>
      <c r="AI1081" s="42" t="str">
        <f t="shared" si="277"/>
        <v/>
      </c>
      <c r="AJ1081">
        <f>SUM(AG$2:AG1081)</f>
        <v>6</v>
      </c>
      <c r="AK1081">
        <f>COUNTA(AF$2:AF1081)</f>
        <v>15</v>
      </c>
    </row>
    <row r="1082" spans="1:37"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265"/>
        <v>15</v>
      </c>
      <c r="Q1082" s="33" t="str">
        <f t="shared" si="266"/>
        <v/>
      </c>
      <c r="R1082" s="33">
        <f t="shared" si="267"/>
        <v>15</v>
      </c>
      <c r="S1082" s="33" t="str">
        <f t="shared" si="268"/>
        <v>118_15</v>
      </c>
      <c r="T1082" s="35" t="str">
        <f t="shared" si="269"/>
        <v>118PM</v>
      </c>
      <c r="U1082" s="35" t="str">
        <f t="shared" si="270"/>
        <v>118PMNS</v>
      </c>
      <c r="V1082" s="301">
        <f t="shared" si="271"/>
        <v>25</v>
      </c>
      <c r="W1082" s="293" t="str">
        <f t="shared" si="272"/>
        <v/>
      </c>
      <c r="X1082" s="293" t="str">
        <f t="shared" si="273"/>
        <v/>
      </c>
      <c r="Y1082" s="293" t="str">
        <f t="shared" si="274"/>
        <v/>
      </c>
      <c r="Z1082" s="293" t="str">
        <f t="shared" si="275"/>
        <v/>
      </c>
      <c r="AA1082" s="293">
        <f t="shared" si="262"/>
        <v>0</v>
      </c>
      <c r="AB1082" s="293">
        <f t="shared" si="263"/>
        <v>0</v>
      </c>
      <c r="AC1082" s="293">
        <f t="shared" si="264"/>
        <v>0</v>
      </c>
      <c r="AD1082" s="293">
        <f t="shared" si="276"/>
        <v>0</v>
      </c>
      <c r="AE1082" s="293">
        <f>IF(ISBLANK(T1082),AE1081,IF(COUNTIF(T$2:T1082,T1082)&gt;1,AE1081,1+MAX(AE1081,0)))</f>
        <v>28</v>
      </c>
      <c r="AI1082" s="42" t="str">
        <f t="shared" si="277"/>
        <v/>
      </c>
      <c r="AJ1082">
        <f>SUM(AG$2:AG1082)</f>
        <v>6</v>
      </c>
      <c r="AK1082">
        <f>COUNTA(AF$2:AF1082)</f>
        <v>15</v>
      </c>
    </row>
    <row r="1083" spans="1:37"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265"/>
        <v>15</v>
      </c>
      <c r="Q1083" s="33" t="str">
        <f t="shared" si="266"/>
        <v/>
      </c>
      <c r="R1083" s="33">
        <f t="shared" si="267"/>
        <v>15</v>
      </c>
      <c r="S1083" s="33" t="str">
        <f t="shared" si="268"/>
        <v>118_15</v>
      </c>
      <c r="T1083" s="35" t="str">
        <f t="shared" si="269"/>
        <v>118PM</v>
      </c>
      <c r="U1083" s="35" t="str">
        <f t="shared" si="270"/>
        <v>118PMNS</v>
      </c>
      <c r="V1083" s="301">
        <f t="shared" si="271"/>
        <v>26</v>
      </c>
      <c r="W1083" s="293" t="str">
        <f t="shared" si="272"/>
        <v/>
      </c>
      <c r="X1083" s="293" t="str">
        <f t="shared" si="273"/>
        <v/>
      </c>
      <c r="Y1083" s="293" t="str">
        <f t="shared" si="274"/>
        <v/>
      </c>
      <c r="Z1083" s="293" t="str">
        <f t="shared" si="275"/>
        <v/>
      </c>
      <c r="AA1083" s="293">
        <f t="shared" si="262"/>
        <v>0</v>
      </c>
      <c r="AB1083" s="293">
        <f t="shared" si="263"/>
        <v>0</v>
      </c>
      <c r="AC1083" s="293">
        <f t="shared" si="264"/>
        <v>0</v>
      </c>
      <c r="AD1083" s="293">
        <f t="shared" si="276"/>
        <v>0</v>
      </c>
      <c r="AE1083" s="293">
        <f>IF(ISBLANK(T1083),AE1082,IF(COUNTIF(T$2:T1083,T1083)&gt;1,AE1082,1+MAX(AE1082,0)))</f>
        <v>28</v>
      </c>
      <c r="AI1083" s="42" t="str">
        <f t="shared" si="277"/>
        <v/>
      </c>
      <c r="AJ1083">
        <f>SUM(AG$2:AG1083)</f>
        <v>6</v>
      </c>
      <c r="AK1083">
        <f>COUNTA(AF$2:AF1083)</f>
        <v>15</v>
      </c>
    </row>
    <row r="1084" spans="1:37"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265"/>
        <v>15</v>
      </c>
      <c r="Q1084" s="33" t="str">
        <f t="shared" si="266"/>
        <v/>
      </c>
      <c r="R1084" s="33">
        <f t="shared" si="267"/>
        <v>15</v>
      </c>
      <c r="S1084" s="33" t="str">
        <f t="shared" si="268"/>
        <v>118_15</v>
      </c>
      <c r="T1084" s="35" t="str">
        <f t="shared" si="269"/>
        <v>118PM</v>
      </c>
      <c r="U1084" s="35" t="str">
        <f t="shared" si="270"/>
        <v>118PMEW</v>
      </c>
      <c r="V1084" s="301">
        <f t="shared" si="271"/>
        <v>27</v>
      </c>
      <c r="W1084" s="293" t="str">
        <f t="shared" si="272"/>
        <v/>
      </c>
      <c r="X1084" s="293" t="str">
        <f t="shared" si="273"/>
        <v/>
      </c>
      <c r="Y1084" s="293" t="str">
        <f t="shared" si="274"/>
        <v/>
      </c>
      <c r="Z1084" s="293" t="str">
        <f t="shared" si="275"/>
        <v/>
      </c>
      <c r="AA1084" s="293">
        <f t="shared" si="262"/>
        <v>0</v>
      </c>
      <c r="AB1084" s="293">
        <f t="shared" si="263"/>
        <v>1</v>
      </c>
      <c r="AC1084" s="293">
        <f t="shared" si="264"/>
        <v>0</v>
      </c>
      <c r="AD1084" s="293">
        <f t="shared" si="276"/>
        <v>0</v>
      </c>
      <c r="AE1084" s="293">
        <f>IF(ISBLANK(T1084),AE1083,IF(COUNTIF(T$2:T1084,T1084)&gt;1,AE1083,1+MAX(AE1083,0)))</f>
        <v>28</v>
      </c>
      <c r="AI1084" s="42" t="str">
        <f t="shared" si="277"/>
        <v/>
      </c>
      <c r="AJ1084">
        <f>SUM(AG$2:AG1084)</f>
        <v>6</v>
      </c>
      <c r="AK1084">
        <f>COUNTA(AF$2:AF1084)</f>
        <v>15</v>
      </c>
    </row>
    <row r="1085" spans="1:37"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265"/>
        <v>15</v>
      </c>
      <c r="Q1085" s="33" t="str">
        <f t="shared" si="266"/>
        <v/>
      </c>
      <c r="R1085" s="33">
        <f t="shared" si="267"/>
        <v>15</v>
      </c>
      <c r="S1085" s="33" t="str">
        <f t="shared" si="268"/>
        <v>118_15</v>
      </c>
      <c r="T1085" s="35" t="str">
        <f t="shared" si="269"/>
        <v>118PM</v>
      </c>
      <c r="U1085" s="35" t="str">
        <f t="shared" si="270"/>
        <v>118PMEW</v>
      </c>
      <c r="V1085" s="301">
        <f t="shared" si="271"/>
        <v>28</v>
      </c>
      <c r="W1085" s="293" t="str">
        <f t="shared" si="272"/>
        <v/>
      </c>
      <c r="X1085" s="293" t="str">
        <f t="shared" si="273"/>
        <v/>
      </c>
      <c r="Y1085" s="293" t="str">
        <f t="shared" si="274"/>
        <v/>
      </c>
      <c r="Z1085" s="293" t="str">
        <f t="shared" si="275"/>
        <v/>
      </c>
      <c r="AA1085" s="293">
        <f t="shared" si="262"/>
        <v>0</v>
      </c>
      <c r="AB1085" s="293">
        <f t="shared" si="263"/>
        <v>0</v>
      </c>
      <c r="AC1085" s="293">
        <f t="shared" si="264"/>
        <v>0</v>
      </c>
      <c r="AD1085" s="293">
        <f t="shared" si="276"/>
        <v>0</v>
      </c>
      <c r="AE1085" s="293">
        <f>IF(ISBLANK(T1085),AE1084,IF(COUNTIF(T$2:T1085,T1085)&gt;1,AE1084,1+MAX(AE1084,0)))</f>
        <v>28</v>
      </c>
      <c r="AI1085" s="42" t="str">
        <f t="shared" si="277"/>
        <v/>
      </c>
      <c r="AJ1085">
        <f>SUM(AG$2:AG1085)</f>
        <v>6</v>
      </c>
      <c r="AK1085">
        <f>COUNTA(AF$2:AF1085)</f>
        <v>15</v>
      </c>
    </row>
    <row r="1086" spans="1:37"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265"/>
        <v>15</v>
      </c>
      <c r="Q1086" s="33" t="str">
        <f t="shared" si="266"/>
        <v/>
      </c>
      <c r="R1086" s="33">
        <f t="shared" si="267"/>
        <v>16</v>
      </c>
      <c r="S1086" s="33" t="str">
        <f t="shared" si="268"/>
        <v>118_16</v>
      </c>
      <c r="T1086" s="35" t="str">
        <f t="shared" si="269"/>
        <v>118PM</v>
      </c>
      <c r="U1086" s="35" t="str">
        <f t="shared" si="270"/>
        <v>118PMNS</v>
      </c>
      <c r="V1086" s="301">
        <f t="shared" si="271"/>
        <v>29</v>
      </c>
      <c r="W1086" s="293" t="str">
        <f t="shared" si="272"/>
        <v/>
      </c>
      <c r="X1086" s="293" t="str">
        <f t="shared" si="273"/>
        <v/>
      </c>
      <c r="Y1086" s="293" t="str">
        <f t="shared" si="274"/>
        <v/>
      </c>
      <c r="Z1086" s="293" t="str">
        <f t="shared" si="275"/>
        <v/>
      </c>
      <c r="AA1086" s="293">
        <f t="shared" si="262"/>
        <v>0</v>
      </c>
      <c r="AB1086" s="293">
        <f t="shared" si="263"/>
        <v>0</v>
      </c>
      <c r="AC1086" s="293">
        <f t="shared" si="264"/>
        <v>0</v>
      </c>
      <c r="AD1086" s="293">
        <f t="shared" si="276"/>
        <v>0</v>
      </c>
      <c r="AE1086" s="293">
        <f>IF(ISBLANK(T1086),AE1085,IF(COUNTIF(T$2:T1086,T1086)&gt;1,AE1085,1+MAX(AE1085,0)))</f>
        <v>28</v>
      </c>
      <c r="AI1086" s="42" t="str">
        <f t="shared" si="277"/>
        <v/>
      </c>
      <c r="AJ1086">
        <f>SUM(AG$2:AG1086)</f>
        <v>6</v>
      </c>
      <c r="AK1086">
        <f>COUNTA(AF$2:AF1086)</f>
        <v>15</v>
      </c>
    </row>
    <row r="1087" spans="1:37"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265"/>
        <v>15</v>
      </c>
      <c r="Q1087" s="33" t="str">
        <f t="shared" si="266"/>
        <v/>
      </c>
      <c r="R1087" s="33">
        <f t="shared" si="267"/>
        <v>16</v>
      </c>
      <c r="S1087" s="33" t="str">
        <f t="shared" si="268"/>
        <v>118_16</v>
      </c>
      <c r="T1087" s="35" t="str">
        <f t="shared" si="269"/>
        <v>118PM</v>
      </c>
      <c r="U1087" s="35" t="str">
        <f t="shared" si="270"/>
        <v>118PMNS</v>
      </c>
      <c r="V1087" s="301">
        <f t="shared" si="271"/>
        <v>30</v>
      </c>
      <c r="W1087" s="293" t="str">
        <f t="shared" si="272"/>
        <v/>
      </c>
      <c r="X1087" s="293" t="str">
        <f t="shared" si="273"/>
        <v/>
      </c>
      <c r="Y1087" s="293" t="str">
        <f t="shared" si="274"/>
        <v/>
      </c>
      <c r="Z1087" s="293" t="str">
        <f t="shared" si="275"/>
        <v/>
      </c>
      <c r="AA1087" s="293">
        <f t="shared" si="262"/>
        <v>0</v>
      </c>
      <c r="AB1087" s="293">
        <f t="shared" si="263"/>
        <v>0</v>
      </c>
      <c r="AC1087" s="293">
        <f t="shared" si="264"/>
        <v>0</v>
      </c>
      <c r="AD1087" s="293">
        <f t="shared" si="276"/>
        <v>0</v>
      </c>
      <c r="AE1087" s="293">
        <f>IF(ISBLANK(T1087),AE1086,IF(COUNTIF(T$2:T1087,T1087)&gt;1,AE1086,1+MAX(AE1086,0)))</f>
        <v>28</v>
      </c>
      <c r="AI1087" s="42" t="str">
        <f t="shared" si="277"/>
        <v/>
      </c>
      <c r="AJ1087">
        <f>SUM(AG$2:AG1087)</f>
        <v>6</v>
      </c>
      <c r="AK1087">
        <f>COUNTA(AF$2:AF1087)</f>
        <v>15</v>
      </c>
    </row>
    <row r="1088" spans="1:37"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265"/>
        <v>15</v>
      </c>
      <c r="Q1088" s="33" t="str">
        <f t="shared" si="266"/>
        <v/>
      </c>
      <c r="R1088" s="33">
        <f t="shared" si="267"/>
        <v>16</v>
      </c>
      <c r="S1088" s="33" t="str">
        <f t="shared" si="268"/>
        <v>118_16</v>
      </c>
      <c r="T1088" s="35" t="str">
        <f t="shared" si="269"/>
        <v>118PM</v>
      </c>
      <c r="U1088" s="35" t="str">
        <f t="shared" si="270"/>
        <v>118PMEW</v>
      </c>
      <c r="V1088" s="301">
        <f t="shared" si="271"/>
        <v>31</v>
      </c>
      <c r="W1088" s="293" t="str">
        <f t="shared" si="272"/>
        <v/>
      </c>
      <c r="X1088" s="293" t="str">
        <f t="shared" si="273"/>
        <v/>
      </c>
      <c r="Y1088" s="293" t="str">
        <f t="shared" si="274"/>
        <v/>
      </c>
      <c r="Z1088" s="293" t="str">
        <f t="shared" si="275"/>
        <v/>
      </c>
      <c r="AA1088" s="293">
        <f t="shared" si="262"/>
        <v>0</v>
      </c>
      <c r="AB1088" s="293">
        <f t="shared" si="263"/>
        <v>1</v>
      </c>
      <c r="AC1088" s="293">
        <f t="shared" si="264"/>
        <v>0</v>
      </c>
      <c r="AD1088" s="293">
        <f t="shared" si="276"/>
        <v>0</v>
      </c>
      <c r="AE1088" s="293">
        <f>IF(ISBLANK(T1088),AE1087,IF(COUNTIF(T$2:T1088,T1088)&gt;1,AE1087,1+MAX(AE1087,0)))</f>
        <v>28</v>
      </c>
      <c r="AI1088" s="42" t="str">
        <f t="shared" si="277"/>
        <v/>
      </c>
      <c r="AJ1088">
        <f>SUM(AG$2:AG1088)</f>
        <v>6</v>
      </c>
      <c r="AK1088">
        <f>COUNTA(AF$2:AF1088)</f>
        <v>15</v>
      </c>
    </row>
    <row r="1089" spans="1:37"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265"/>
        <v>15</v>
      </c>
      <c r="Q1089" s="33" t="str">
        <f t="shared" si="266"/>
        <v/>
      </c>
      <c r="R1089" s="33">
        <f t="shared" si="267"/>
        <v>16</v>
      </c>
      <c r="S1089" s="33" t="str">
        <f t="shared" si="268"/>
        <v>118_16</v>
      </c>
      <c r="T1089" s="35" t="str">
        <f t="shared" si="269"/>
        <v>118PM</v>
      </c>
      <c r="U1089" s="35" t="str">
        <f t="shared" si="270"/>
        <v>118PMEW</v>
      </c>
      <c r="V1089" s="301">
        <f t="shared" si="271"/>
        <v>32</v>
      </c>
      <c r="W1089" s="293" t="str">
        <f t="shared" si="272"/>
        <v/>
      </c>
      <c r="X1089" s="293" t="str">
        <f t="shared" si="273"/>
        <v/>
      </c>
      <c r="Y1089" s="293" t="str">
        <f t="shared" si="274"/>
        <v/>
      </c>
      <c r="Z1089" s="293" t="str">
        <f t="shared" si="275"/>
        <v/>
      </c>
      <c r="AA1089" s="293">
        <f t="shared" si="262"/>
        <v>0</v>
      </c>
      <c r="AB1089" s="293">
        <f t="shared" si="263"/>
        <v>0</v>
      </c>
      <c r="AC1089" s="293">
        <f t="shared" si="264"/>
        <v>0</v>
      </c>
      <c r="AD1089" s="293">
        <f t="shared" si="276"/>
        <v>0</v>
      </c>
      <c r="AE1089" s="293">
        <f>IF(ISBLANK(T1089),AE1088,IF(COUNTIF(T$2:T1089,T1089)&gt;1,AE1088,1+MAX(AE1088,0)))</f>
        <v>28</v>
      </c>
      <c r="AI1089" s="42" t="str">
        <f t="shared" si="277"/>
        <v/>
      </c>
      <c r="AJ1089">
        <f>SUM(AG$2:AG1089)</f>
        <v>6</v>
      </c>
      <c r="AK1089">
        <f>COUNTA(AF$2:AF1089)</f>
        <v>15</v>
      </c>
    </row>
    <row r="1090" spans="1:37"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265"/>
        <v>16</v>
      </c>
      <c r="Q1090" s="33">
        <f t="shared" si="266"/>
        <v>16</v>
      </c>
      <c r="R1090" s="33">
        <f t="shared" si="267"/>
        <v>1</v>
      </c>
      <c r="S1090" s="33" t="str">
        <f t="shared" si="268"/>
        <v>119_1</v>
      </c>
      <c r="T1090" s="35" t="str">
        <f t="shared" si="269"/>
        <v>119AM</v>
      </c>
      <c r="U1090" s="35" t="str">
        <f t="shared" si="270"/>
        <v>119AMNS</v>
      </c>
      <c r="V1090" s="301">
        <f t="shared" si="271"/>
        <v>1</v>
      </c>
      <c r="W1090" s="293" t="str">
        <f t="shared" si="272"/>
        <v/>
      </c>
      <c r="X1090" s="293" t="str">
        <f t="shared" si="273"/>
        <v/>
      </c>
      <c r="Y1090" s="293" t="str">
        <f t="shared" si="274"/>
        <v/>
      </c>
      <c r="Z1090" s="293" t="str">
        <f t="shared" si="275"/>
        <v/>
      </c>
      <c r="AA1090" s="293">
        <f t="shared" ref="AA1090:AA1153" si="278">IF(AND(ISNUMBER($G1090),$B1090="AM"),INDEX(Cordon,MATCH($A1090,loc_ID,0),$G1090),0)</f>
        <v>0</v>
      </c>
      <c r="AB1090" s="293">
        <f t="shared" ref="AB1090:AB1153" si="279">IF(AND(ISNUMBER($G1090),$B1090="PM"),INDEX(Cordon,MATCH($A1090,loc_ID,0),VLOOKUP($G1090,dir_correction,2,FALSE)),0)</f>
        <v>0</v>
      </c>
      <c r="AC1090" s="293">
        <f t="shared" ref="AC1090:AC1153" si="280">IF(AND(ISNUMBER($G1090),$B1090="AM"),INDEX(Lane,MATCH($A1090,loc_ID,0),$G1090),0)</f>
        <v>0</v>
      </c>
      <c r="AD1090" s="293">
        <f t="shared" si="276"/>
        <v>0</v>
      </c>
      <c r="AE1090" s="293">
        <f>IF(ISBLANK(T1090),AE1089,IF(COUNTIF(T$2:T1090,T1090)&gt;1,AE1089,1+MAX(AE1089,0)))</f>
        <v>29</v>
      </c>
      <c r="AI1090" s="42" t="str">
        <f t="shared" si="277"/>
        <v/>
      </c>
      <c r="AJ1090">
        <f>SUM(AG$2:AG1090)</f>
        <v>6</v>
      </c>
      <c r="AK1090">
        <f>COUNTA(AF$2:AF1090)</f>
        <v>15</v>
      </c>
    </row>
    <row r="1091" spans="1:37"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281">IF(A1091=A1090,P1090,IF(ISNUMBER(P1090),P1090+1,1))</f>
        <v>16</v>
      </c>
      <c r="Q1091" s="33" t="str">
        <f t="shared" ref="Q1091:Q1154" si="282">IF(OR(P1091=P1090,LEN(A1091)&lt;1),"",P1091)</f>
        <v/>
      </c>
      <c r="R1091" s="33">
        <f t="shared" ref="R1091:R1154" si="283">IF(ISNUMBER(F1091),F1091+4*(E1091-1)+8*IF(B1091="PM",1,0),"")</f>
        <v>1</v>
      </c>
      <c r="S1091" s="33" t="str">
        <f t="shared" ref="S1091:S1154" si="284">IF(ISNUMBER(R1091),A1091&amp;"_"&amp;R1091,"")</f>
        <v>119_1</v>
      </c>
      <c r="T1091" s="35" t="str">
        <f t="shared" ref="T1091:T1154" si="285">A1091&amp;B1091</f>
        <v>119AM</v>
      </c>
      <c r="U1091" s="35" t="str">
        <f t="shared" ref="U1091:U1154" si="286">IF(OR(G1091=1,G1091=2),T1091&amp;"NS",IF(OR(G1091=3,G1091=4),T1091&amp;"EW",""))</f>
        <v>119AMNS</v>
      </c>
      <c r="V1091" s="301">
        <f t="shared" ref="V1091:V1154" si="287">G1091+4*(F1091-1)+16*(E1091-1)</f>
        <v>2</v>
      </c>
      <c r="W1091" s="293" t="str">
        <f t="shared" ref="W1091:W1154" si="288">IF(I1091&gt;$H1091,1,"")</f>
        <v/>
      </c>
      <c r="X1091" s="293" t="str">
        <f t="shared" ref="X1091:X1154" si="289">IF(J1091&gt;$H1091,1,"")</f>
        <v/>
      </c>
      <c r="Y1091" s="293" t="str">
        <f t="shared" ref="Y1091:Y1154" si="290">IF(K1091&gt;$H1091,1,"")</f>
        <v/>
      </c>
      <c r="Z1091" s="293" t="str">
        <f t="shared" ref="Z1091:Z1154" si="291">IF(L1091&gt;$H1091,1,"")</f>
        <v/>
      </c>
      <c r="AA1091" s="293">
        <f t="shared" si="278"/>
        <v>0</v>
      </c>
      <c r="AB1091" s="293">
        <f t="shared" si="279"/>
        <v>0</v>
      </c>
      <c r="AC1091" s="293">
        <f t="shared" si="280"/>
        <v>3</v>
      </c>
      <c r="AD1091" s="293">
        <f t="shared" ref="AD1091:AD1154" si="292">IF(AND(AC1091&gt;0,ISNUMBER(AC1091)),1,0)</f>
        <v>1</v>
      </c>
      <c r="AE1091" s="293">
        <f>IF(ISBLANK(T1091),AE1090,IF(COUNTIF(T$2:T1091,T1091)&gt;1,AE1090,1+MAX(AE1090,0)))</f>
        <v>29</v>
      </c>
      <c r="AI1091" s="42" t="str">
        <f t="shared" ref="AI1091:AI1154" si="293">IF(SUM(W1091:Z1091)&gt;0,1,"")</f>
        <v/>
      </c>
      <c r="AJ1091">
        <f>SUM(AG$2:AG1091)</f>
        <v>6</v>
      </c>
      <c r="AK1091">
        <f>COUNTA(AF$2:AF1091)</f>
        <v>15</v>
      </c>
    </row>
    <row r="1092" spans="1:37"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281"/>
        <v>16</v>
      </c>
      <c r="Q1092" s="33" t="str">
        <f t="shared" si="282"/>
        <v/>
      </c>
      <c r="R1092" s="33">
        <f t="shared" si="283"/>
        <v>1</v>
      </c>
      <c r="S1092" s="33" t="str">
        <f t="shared" si="284"/>
        <v>119_1</v>
      </c>
      <c r="T1092" s="35" t="str">
        <f t="shared" si="285"/>
        <v>119AM</v>
      </c>
      <c r="U1092" s="35" t="str">
        <f t="shared" si="286"/>
        <v>119AMEW</v>
      </c>
      <c r="V1092" s="301">
        <f t="shared" si="287"/>
        <v>3</v>
      </c>
      <c r="W1092" s="293" t="str">
        <f t="shared" si="288"/>
        <v/>
      </c>
      <c r="X1092" s="293" t="str">
        <f t="shared" si="289"/>
        <v/>
      </c>
      <c r="Y1092" s="293" t="str">
        <f t="shared" si="290"/>
        <v/>
      </c>
      <c r="Z1092" s="293" t="str">
        <f t="shared" si="291"/>
        <v/>
      </c>
      <c r="AA1092" s="293">
        <f t="shared" si="278"/>
        <v>0</v>
      </c>
      <c r="AB1092" s="293">
        <f t="shared" si="279"/>
        <v>0</v>
      </c>
      <c r="AC1092" s="293">
        <f t="shared" si="280"/>
        <v>3</v>
      </c>
      <c r="AD1092" s="293">
        <f t="shared" si="292"/>
        <v>1</v>
      </c>
      <c r="AE1092" s="293">
        <f>IF(ISBLANK(T1092),AE1091,IF(COUNTIF(T$2:T1092,T1092)&gt;1,AE1091,1+MAX(AE1091,0)))</f>
        <v>29</v>
      </c>
      <c r="AI1092" s="42" t="str">
        <f t="shared" si="293"/>
        <v/>
      </c>
      <c r="AJ1092">
        <f>SUM(AG$2:AG1092)</f>
        <v>6</v>
      </c>
      <c r="AK1092">
        <f>COUNTA(AF$2:AF1092)</f>
        <v>15</v>
      </c>
    </row>
    <row r="1093" spans="1:37"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281"/>
        <v>16</v>
      </c>
      <c r="Q1093" s="33" t="str">
        <f t="shared" si="282"/>
        <v/>
      </c>
      <c r="R1093" s="33">
        <f t="shared" si="283"/>
        <v>1</v>
      </c>
      <c r="S1093" s="33" t="str">
        <f t="shared" si="284"/>
        <v>119_1</v>
      </c>
      <c r="T1093" s="35" t="str">
        <f t="shared" si="285"/>
        <v>119AM</v>
      </c>
      <c r="U1093" s="35" t="str">
        <f t="shared" si="286"/>
        <v>119AMEW</v>
      </c>
      <c r="V1093" s="301">
        <f t="shared" si="287"/>
        <v>4</v>
      </c>
      <c r="W1093" s="293" t="str">
        <f t="shared" si="288"/>
        <v/>
      </c>
      <c r="X1093" s="293" t="str">
        <f t="shared" si="289"/>
        <v/>
      </c>
      <c r="Y1093" s="293" t="str">
        <f t="shared" si="290"/>
        <v/>
      </c>
      <c r="Z1093" s="293" t="str">
        <f t="shared" si="291"/>
        <v/>
      </c>
      <c r="AA1093" s="293">
        <f t="shared" si="278"/>
        <v>0</v>
      </c>
      <c r="AB1093" s="293">
        <f t="shared" si="279"/>
        <v>0</v>
      </c>
      <c r="AC1093" s="293">
        <f t="shared" si="280"/>
        <v>3</v>
      </c>
      <c r="AD1093" s="293">
        <f t="shared" si="292"/>
        <v>1</v>
      </c>
      <c r="AE1093" s="293">
        <f>IF(ISBLANK(T1093),AE1092,IF(COUNTIF(T$2:T1093,T1093)&gt;1,AE1092,1+MAX(AE1092,0)))</f>
        <v>29</v>
      </c>
      <c r="AI1093" s="42" t="str">
        <f t="shared" si="293"/>
        <v/>
      </c>
      <c r="AJ1093">
        <f>SUM(AG$2:AG1093)</f>
        <v>6</v>
      </c>
      <c r="AK1093">
        <f>COUNTA(AF$2:AF1093)</f>
        <v>15</v>
      </c>
    </row>
    <row r="1094" spans="1:37"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281"/>
        <v>16</v>
      </c>
      <c r="Q1094" s="33" t="str">
        <f t="shared" si="282"/>
        <v/>
      </c>
      <c r="R1094" s="33">
        <f t="shared" si="283"/>
        <v>2</v>
      </c>
      <c r="S1094" s="33" t="str">
        <f t="shared" si="284"/>
        <v>119_2</v>
      </c>
      <c r="T1094" s="35" t="str">
        <f t="shared" si="285"/>
        <v>119AM</v>
      </c>
      <c r="U1094" s="35" t="str">
        <f t="shared" si="286"/>
        <v>119AMNS</v>
      </c>
      <c r="V1094" s="301">
        <f t="shared" si="287"/>
        <v>5</v>
      </c>
      <c r="W1094" s="293" t="str">
        <f t="shared" si="288"/>
        <v/>
      </c>
      <c r="X1094" s="293" t="str">
        <f t="shared" si="289"/>
        <v/>
      </c>
      <c r="Y1094" s="293" t="str">
        <f t="shared" si="290"/>
        <v/>
      </c>
      <c r="Z1094" s="293" t="str">
        <f t="shared" si="291"/>
        <v/>
      </c>
      <c r="AA1094" s="293">
        <f t="shared" si="278"/>
        <v>0</v>
      </c>
      <c r="AB1094" s="293">
        <f t="shared" si="279"/>
        <v>0</v>
      </c>
      <c r="AC1094" s="293">
        <f t="shared" si="280"/>
        <v>0</v>
      </c>
      <c r="AD1094" s="293">
        <f t="shared" si="292"/>
        <v>0</v>
      </c>
      <c r="AE1094" s="293">
        <f>IF(ISBLANK(T1094),AE1093,IF(COUNTIF(T$2:T1094,T1094)&gt;1,AE1093,1+MAX(AE1093,0)))</f>
        <v>29</v>
      </c>
      <c r="AI1094" s="42" t="str">
        <f t="shared" si="293"/>
        <v/>
      </c>
      <c r="AJ1094">
        <f>SUM(AG$2:AG1094)</f>
        <v>6</v>
      </c>
      <c r="AK1094">
        <f>COUNTA(AF$2:AF1094)</f>
        <v>15</v>
      </c>
    </row>
    <row r="1095" spans="1:37"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281"/>
        <v>16</v>
      </c>
      <c r="Q1095" s="33" t="str">
        <f t="shared" si="282"/>
        <v/>
      </c>
      <c r="R1095" s="33">
        <f t="shared" si="283"/>
        <v>2</v>
      </c>
      <c r="S1095" s="33" t="str">
        <f t="shared" si="284"/>
        <v>119_2</v>
      </c>
      <c r="T1095" s="35" t="str">
        <f t="shared" si="285"/>
        <v>119AM</v>
      </c>
      <c r="U1095" s="35" t="str">
        <f t="shared" si="286"/>
        <v>119AMNS</v>
      </c>
      <c r="V1095" s="301">
        <f t="shared" si="287"/>
        <v>6</v>
      </c>
      <c r="W1095" s="293" t="str">
        <f t="shared" si="288"/>
        <v/>
      </c>
      <c r="X1095" s="293" t="str">
        <f t="shared" si="289"/>
        <v/>
      </c>
      <c r="Y1095" s="293" t="str">
        <f t="shared" si="290"/>
        <v/>
      </c>
      <c r="Z1095" s="293" t="str">
        <f t="shared" si="291"/>
        <v/>
      </c>
      <c r="AA1095" s="293">
        <f t="shared" si="278"/>
        <v>0</v>
      </c>
      <c r="AB1095" s="293">
        <f t="shared" si="279"/>
        <v>0</v>
      </c>
      <c r="AC1095" s="293">
        <f t="shared" si="280"/>
        <v>3</v>
      </c>
      <c r="AD1095" s="293">
        <f t="shared" si="292"/>
        <v>1</v>
      </c>
      <c r="AE1095" s="293">
        <f>IF(ISBLANK(T1095),AE1094,IF(COUNTIF(T$2:T1095,T1095)&gt;1,AE1094,1+MAX(AE1094,0)))</f>
        <v>29</v>
      </c>
      <c r="AI1095" s="42" t="str">
        <f t="shared" si="293"/>
        <v/>
      </c>
      <c r="AJ1095">
        <f>SUM(AG$2:AG1095)</f>
        <v>6</v>
      </c>
      <c r="AK1095">
        <f>COUNTA(AF$2:AF1095)</f>
        <v>15</v>
      </c>
    </row>
    <row r="1096" spans="1:37"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281"/>
        <v>16</v>
      </c>
      <c r="Q1096" s="33" t="str">
        <f t="shared" si="282"/>
        <v/>
      </c>
      <c r="R1096" s="33">
        <f t="shared" si="283"/>
        <v>2</v>
      </c>
      <c r="S1096" s="33" t="str">
        <f t="shared" si="284"/>
        <v>119_2</v>
      </c>
      <c r="T1096" s="35" t="str">
        <f t="shared" si="285"/>
        <v>119AM</v>
      </c>
      <c r="U1096" s="35" t="str">
        <f t="shared" si="286"/>
        <v>119AMEW</v>
      </c>
      <c r="V1096" s="301">
        <f t="shared" si="287"/>
        <v>7</v>
      </c>
      <c r="W1096" s="293" t="str">
        <f t="shared" si="288"/>
        <v/>
      </c>
      <c r="X1096" s="293" t="str">
        <f t="shared" si="289"/>
        <v/>
      </c>
      <c r="Y1096" s="293" t="str">
        <f t="shared" si="290"/>
        <v/>
      </c>
      <c r="Z1096" s="293" t="str">
        <f t="shared" si="291"/>
        <v/>
      </c>
      <c r="AA1096" s="293">
        <f t="shared" si="278"/>
        <v>0</v>
      </c>
      <c r="AB1096" s="293">
        <f t="shared" si="279"/>
        <v>0</v>
      </c>
      <c r="AC1096" s="293">
        <f t="shared" si="280"/>
        <v>3</v>
      </c>
      <c r="AD1096" s="293">
        <f t="shared" si="292"/>
        <v>1</v>
      </c>
      <c r="AE1096" s="293">
        <f>IF(ISBLANK(T1096),AE1095,IF(COUNTIF(T$2:T1096,T1096)&gt;1,AE1095,1+MAX(AE1095,0)))</f>
        <v>29</v>
      </c>
      <c r="AI1096" s="42" t="str">
        <f t="shared" si="293"/>
        <v/>
      </c>
      <c r="AJ1096">
        <f>SUM(AG$2:AG1096)</f>
        <v>6</v>
      </c>
      <c r="AK1096">
        <f>COUNTA(AF$2:AF1096)</f>
        <v>15</v>
      </c>
    </row>
    <row r="1097" spans="1:37"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281"/>
        <v>16</v>
      </c>
      <c r="Q1097" s="33" t="str">
        <f t="shared" si="282"/>
        <v/>
      </c>
      <c r="R1097" s="33">
        <f t="shared" si="283"/>
        <v>2</v>
      </c>
      <c r="S1097" s="33" t="str">
        <f t="shared" si="284"/>
        <v>119_2</v>
      </c>
      <c r="T1097" s="35" t="str">
        <f t="shared" si="285"/>
        <v>119AM</v>
      </c>
      <c r="U1097" s="35" t="str">
        <f t="shared" si="286"/>
        <v>119AMEW</v>
      </c>
      <c r="V1097" s="301">
        <f t="shared" si="287"/>
        <v>8</v>
      </c>
      <c r="W1097" s="293" t="str">
        <f t="shared" si="288"/>
        <v/>
      </c>
      <c r="X1097" s="293" t="str">
        <f t="shared" si="289"/>
        <v/>
      </c>
      <c r="Y1097" s="293" t="str">
        <f t="shared" si="290"/>
        <v/>
      </c>
      <c r="Z1097" s="293" t="str">
        <f t="shared" si="291"/>
        <v/>
      </c>
      <c r="AA1097" s="293">
        <f t="shared" si="278"/>
        <v>0</v>
      </c>
      <c r="AB1097" s="293">
        <f t="shared" si="279"/>
        <v>0</v>
      </c>
      <c r="AC1097" s="293">
        <f t="shared" si="280"/>
        <v>3</v>
      </c>
      <c r="AD1097" s="293">
        <f t="shared" si="292"/>
        <v>1</v>
      </c>
      <c r="AE1097" s="293">
        <f>IF(ISBLANK(T1097),AE1096,IF(COUNTIF(T$2:T1097,T1097)&gt;1,AE1096,1+MAX(AE1096,0)))</f>
        <v>29</v>
      </c>
      <c r="AI1097" s="42" t="str">
        <f t="shared" si="293"/>
        <v/>
      </c>
      <c r="AJ1097">
        <f>SUM(AG$2:AG1097)</f>
        <v>6</v>
      </c>
      <c r="AK1097">
        <f>COUNTA(AF$2:AF1097)</f>
        <v>15</v>
      </c>
    </row>
    <row r="1098" spans="1:37"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281"/>
        <v>16</v>
      </c>
      <c r="Q1098" s="33" t="str">
        <f t="shared" si="282"/>
        <v/>
      </c>
      <c r="R1098" s="33">
        <f t="shared" si="283"/>
        <v>3</v>
      </c>
      <c r="S1098" s="33" t="str">
        <f t="shared" si="284"/>
        <v>119_3</v>
      </c>
      <c r="T1098" s="35" t="str">
        <f t="shared" si="285"/>
        <v>119AM</v>
      </c>
      <c r="U1098" s="35" t="str">
        <f t="shared" si="286"/>
        <v>119AMNS</v>
      </c>
      <c r="V1098" s="301">
        <f t="shared" si="287"/>
        <v>9</v>
      </c>
      <c r="W1098" s="293" t="str">
        <f t="shared" si="288"/>
        <v/>
      </c>
      <c r="X1098" s="293" t="str">
        <f t="shared" si="289"/>
        <v/>
      </c>
      <c r="Y1098" s="293" t="str">
        <f t="shared" si="290"/>
        <v/>
      </c>
      <c r="Z1098" s="293" t="str">
        <f t="shared" si="291"/>
        <v/>
      </c>
      <c r="AA1098" s="293">
        <f t="shared" si="278"/>
        <v>0</v>
      </c>
      <c r="AB1098" s="293">
        <f t="shared" si="279"/>
        <v>0</v>
      </c>
      <c r="AC1098" s="293">
        <f t="shared" si="280"/>
        <v>0</v>
      </c>
      <c r="AD1098" s="293">
        <f t="shared" si="292"/>
        <v>0</v>
      </c>
      <c r="AE1098" s="293">
        <f>IF(ISBLANK(T1098),AE1097,IF(COUNTIF(T$2:T1098,T1098)&gt;1,AE1097,1+MAX(AE1097,0)))</f>
        <v>29</v>
      </c>
      <c r="AI1098" s="42" t="str">
        <f t="shared" si="293"/>
        <v/>
      </c>
      <c r="AJ1098">
        <f>SUM(AG$2:AG1098)</f>
        <v>6</v>
      </c>
      <c r="AK1098">
        <f>COUNTA(AF$2:AF1098)</f>
        <v>15</v>
      </c>
    </row>
    <row r="1099" spans="1:37"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281"/>
        <v>16</v>
      </c>
      <c r="Q1099" s="33" t="str">
        <f t="shared" si="282"/>
        <v/>
      </c>
      <c r="R1099" s="33">
        <f t="shared" si="283"/>
        <v>3</v>
      </c>
      <c r="S1099" s="33" t="str">
        <f t="shared" si="284"/>
        <v>119_3</v>
      </c>
      <c r="T1099" s="35" t="str">
        <f t="shared" si="285"/>
        <v>119AM</v>
      </c>
      <c r="U1099" s="35" t="str">
        <f t="shared" si="286"/>
        <v>119AMNS</v>
      </c>
      <c r="V1099" s="301">
        <f t="shared" si="287"/>
        <v>10</v>
      </c>
      <c r="W1099" s="293" t="str">
        <f t="shared" si="288"/>
        <v/>
      </c>
      <c r="X1099" s="293" t="str">
        <f t="shared" si="289"/>
        <v/>
      </c>
      <c r="Y1099" s="293" t="str">
        <f t="shared" si="290"/>
        <v/>
      </c>
      <c r="Z1099" s="293" t="str">
        <f t="shared" si="291"/>
        <v/>
      </c>
      <c r="AA1099" s="293">
        <f t="shared" si="278"/>
        <v>0</v>
      </c>
      <c r="AB1099" s="293">
        <f t="shared" si="279"/>
        <v>0</v>
      </c>
      <c r="AC1099" s="293">
        <f t="shared" si="280"/>
        <v>3</v>
      </c>
      <c r="AD1099" s="293">
        <f t="shared" si="292"/>
        <v>1</v>
      </c>
      <c r="AE1099" s="293">
        <f>IF(ISBLANK(T1099),AE1098,IF(COUNTIF(T$2:T1099,T1099)&gt;1,AE1098,1+MAX(AE1098,0)))</f>
        <v>29</v>
      </c>
      <c r="AI1099" s="42" t="str">
        <f t="shared" si="293"/>
        <v/>
      </c>
      <c r="AJ1099">
        <f>SUM(AG$2:AG1099)</f>
        <v>6</v>
      </c>
      <c r="AK1099">
        <f>COUNTA(AF$2:AF1099)</f>
        <v>15</v>
      </c>
    </row>
    <row r="1100" spans="1:37"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281"/>
        <v>16</v>
      </c>
      <c r="Q1100" s="33" t="str">
        <f t="shared" si="282"/>
        <v/>
      </c>
      <c r="R1100" s="33">
        <f t="shared" si="283"/>
        <v>3</v>
      </c>
      <c r="S1100" s="33" t="str">
        <f t="shared" si="284"/>
        <v>119_3</v>
      </c>
      <c r="T1100" s="35" t="str">
        <f t="shared" si="285"/>
        <v>119AM</v>
      </c>
      <c r="U1100" s="35" t="str">
        <f t="shared" si="286"/>
        <v>119AMEW</v>
      </c>
      <c r="V1100" s="301">
        <f t="shared" si="287"/>
        <v>11</v>
      </c>
      <c r="W1100" s="293" t="str">
        <f t="shared" si="288"/>
        <v/>
      </c>
      <c r="X1100" s="293" t="str">
        <f t="shared" si="289"/>
        <v/>
      </c>
      <c r="Y1100" s="293" t="str">
        <f t="shared" si="290"/>
        <v/>
      </c>
      <c r="Z1100" s="293" t="str">
        <f t="shared" si="291"/>
        <v/>
      </c>
      <c r="AA1100" s="293">
        <f t="shared" si="278"/>
        <v>0</v>
      </c>
      <c r="AB1100" s="293">
        <f t="shared" si="279"/>
        <v>0</v>
      </c>
      <c r="AC1100" s="293">
        <f t="shared" si="280"/>
        <v>3</v>
      </c>
      <c r="AD1100" s="293">
        <f t="shared" si="292"/>
        <v>1</v>
      </c>
      <c r="AE1100" s="293">
        <f>IF(ISBLANK(T1100),AE1099,IF(COUNTIF(T$2:T1100,T1100)&gt;1,AE1099,1+MAX(AE1099,0)))</f>
        <v>29</v>
      </c>
      <c r="AI1100" s="42" t="str">
        <f t="shared" si="293"/>
        <v/>
      </c>
      <c r="AJ1100">
        <f>SUM(AG$2:AG1100)</f>
        <v>6</v>
      </c>
      <c r="AK1100">
        <f>COUNTA(AF$2:AF1100)</f>
        <v>15</v>
      </c>
    </row>
    <row r="1101" spans="1:37"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281"/>
        <v>16</v>
      </c>
      <c r="Q1101" s="33" t="str">
        <f t="shared" si="282"/>
        <v/>
      </c>
      <c r="R1101" s="33">
        <f t="shared" si="283"/>
        <v>3</v>
      </c>
      <c r="S1101" s="33" t="str">
        <f t="shared" si="284"/>
        <v>119_3</v>
      </c>
      <c r="T1101" s="35" t="str">
        <f t="shared" si="285"/>
        <v>119AM</v>
      </c>
      <c r="U1101" s="35" t="str">
        <f t="shared" si="286"/>
        <v>119AMEW</v>
      </c>
      <c r="V1101" s="301">
        <f t="shared" si="287"/>
        <v>12</v>
      </c>
      <c r="W1101" s="293" t="str">
        <f t="shared" si="288"/>
        <v/>
      </c>
      <c r="X1101" s="293" t="str">
        <f t="shared" si="289"/>
        <v/>
      </c>
      <c r="Y1101" s="293" t="str">
        <f t="shared" si="290"/>
        <v/>
      </c>
      <c r="Z1101" s="293" t="str">
        <f t="shared" si="291"/>
        <v/>
      </c>
      <c r="AA1101" s="293">
        <f t="shared" si="278"/>
        <v>0</v>
      </c>
      <c r="AB1101" s="293">
        <f t="shared" si="279"/>
        <v>0</v>
      </c>
      <c r="AC1101" s="293">
        <f t="shared" si="280"/>
        <v>3</v>
      </c>
      <c r="AD1101" s="293">
        <f t="shared" si="292"/>
        <v>1</v>
      </c>
      <c r="AE1101" s="293">
        <f>IF(ISBLANK(T1101),AE1100,IF(COUNTIF(T$2:T1101,T1101)&gt;1,AE1100,1+MAX(AE1100,0)))</f>
        <v>29</v>
      </c>
      <c r="AI1101" s="42" t="str">
        <f t="shared" si="293"/>
        <v/>
      </c>
      <c r="AJ1101">
        <f>SUM(AG$2:AG1101)</f>
        <v>6</v>
      </c>
      <c r="AK1101">
        <f>COUNTA(AF$2:AF1101)</f>
        <v>15</v>
      </c>
    </row>
    <row r="1102" spans="1:37"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281"/>
        <v>16</v>
      </c>
      <c r="Q1102" s="33" t="str">
        <f t="shared" si="282"/>
        <v/>
      </c>
      <c r="R1102" s="33">
        <f t="shared" si="283"/>
        <v>4</v>
      </c>
      <c r="S1102" s="33" t="str">
        <f t="shared" si="284"/>
        <v>119_4</v>
      </c>
      <c r="T1102" s="35" t="str">
        <f t="shared" si="285"/>
        <v>119AM</v>
      </c>
      <c r="U1102" s="35" t="str">
        <f t="shared" si="286"/>
        <v>119AMNS</v>
      </c>
      <c r="V1102" s="301">
        <f t="shared" si="287"/>
        <v>13</v>
      </c>
      <c r="W1102" s="293" t="str">
        <f t="shared" si="288"/>
        <v/>
      </c>
      <c r="X1102" s="293" t="str">
        <f t="shared" si="289"/>
        <v/>
      </c>
      <c r="Y1102" s="293" t="str">
        <f t="shared" si="290"/>
        <v/>
      </c>
      <c r="Z1102" s="293" t="str">
        <f t="shared" si="291"/>
        <v/>
      </c>
      <c r="AA1102" s="293">
        <f t="shared" si="278"/>
        <v>0</v>
      </c>
      <c r="AB1102" s="293">
        <f t="shared" si="279"/>
        <v>0</v>
      </c>
      <c r="AC1102" s="293">
        <f t="shared" si="280"/>
        <v>0</v>
      </c>
      <c r="AD1102" s="293">
        <f t="shared" si="292"/>
        <v>0</v>
      </c>
      <c r="AE1102" s="293">
        <f>IF(ISBLANK(T1102),AE1101,IF(COUNTIF(T$2:T1102,T1102)&gt;1,AE1101,1+MAX(AE1101,0)))</f>
        <v>29</v>
      </c>
      <c r="AI1102" s="42" t="str">
        <f t="shared" si="293"/>
        <v/>
      </c>
      <c r="AJ1102">
        <f>SUM(AG$2:AG1102)</f>
        <v>6</v>
      </c>
      <c r="AK1102">
        <f>COUNTA(AF$2:AF1102)</f>
        <v>15</v>
      </c>
    </row>
    <row r="1103" spans="1:37"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281"/>
        <v>16</v>
      </c>
      <c r="Q1103" s="33" t="str">
        <f t="shared" si="282"/>
        <v/>
      </c>
      <c r="R1103" s="33">
        <f t="shared" si="283"/>
        <v>4</v>
      </c>
      <c r="S1103" s="33" t="str">
        <f t="shared" si="284"/>
        <v>119_4</v>
      </c>
      <c r="T1103" s="35" t="str">
        <f t="shared" si="285"/>
        <v>119AM</v>
      </c>
      <c r="U1103" s="35" t="str">
        <f t="shared" si="286"/>
        <v>119AMNS</v>
      </c>
      <c r="V1103" s="301">
        <f t="shared" si="287"/>
        <v>14</v>
      </c>
      <c r="W1103" s="293" t="str">
        <f t="shared" si="288"/>
        <v/>
      </c>
      <c r="X1103" s="293" t="str">
        <f t="shared" si="289"/>
        <v/>
      </c>
      <c r="Y1103" s="293" t="str">
        <f t="shared" si="290"/>
        <v/>
      </c>
      <c r="Z1103" s="293" t="str">
        <f t="shared" si="291"/>
        <v/>
      </c>
      <c r="AA1103" s="293">
        <f t="shared" si="278"/>
        <v>0</v>
      </c>
      <c r="AB1103" s="293">
        <f t="shared" si="279"/>
        <v>0</v>
      </c>
      <c r="AC1103" s="293">
        <f t="shared" si="280"/>
        <v>3</v>
      </c>
      <c r="AD1103" s="293">
        <f t="shared" si="292"/>
        <v>1</v>
      </c>
      <c r="AE1103" s="293">
        <f>IF(ISBLANK(T1103),AE1102,IF(COUNTIF(T$2:T1103,T1103)&gt;1,AE1102,1+MAX(AE1102,0)))</f>
        <v>29</v>
      </c>
      <c r="AI1103" s="42" t="str">
        <f t="shared" si="293"/>
        <v/>
      </c>
      <c r="AJ1103">
        <f>SUM(AG$2:AG1103)</f>
        <v>6</v>
      </c>
      <c r="AK1103">
        <f>COUNTA(AF$2:AF1103)</f>
        <v>15</v>
      </c>
    </row>
    <row r="1104" spans="1:37"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281"/>
        <v>16</v>
      </c>
      <c r="Q1104" s="33" t="str">
        <f t="shared" si="282"/>
        <v/>
      </c>
      <c r="R1104" s="33">
        <f t="shared" si="283"/>
        <v>4</v>
      </c>
      <c r="S1104" s="33" t="str">
        <f t="shared" si="284"/>
        <v>119_4</v>
      </c>
      <c r="T1104" s="35" t="str">
        <f t="shared" si="285"/>
        <v>119AM</v>
      </c>
      <c r="U1104" s="35" t="str">
        <f t="shared" si="286"/>
        <v>119AMEW</v>
      </c>
      <c r="V1104" s="301">
        <f t="shared" si="287"/>
        <v>15</v>
      </c>
      <c r="W1104" s="293" t="str">
        <f t="shared" si="288"/>
        <v/>
      </c>
      <c r="X1104" s="293" t="str">
        <f t="shared" si="289"/>
        <v/>
      </c>
      <c r="Y1104" s="293" t="str">
        <f t="shared" si="290"/>
        <v/>
      </c>
      <c r="Z1104" s="293" t="str">
        <f t="shared" si="291"/>
        <v/>
      </c>
      <c r="AA1104" s="293">
        <f t="shared" si="278"/>
        <v>0</v>
      </c>
      <c r="AB1104" s="293">
        <f t="shared" si="279"/>
        <v>0</v>
      </c>
      <c r="AC1104" s="293">
        <f t="shared" si="280"/>
        <v>3</v>
      </c>
      <c r="AD1104" s="293">
        <f t="shared" si="292"/>
        <v>1</v>
      </c>
      <c r="AE1104" s="293">
        <f>IF(ISBLANK(T1104),AE1103,IF(COUNTIF(T$2:T1104,T1104)&gt;1,AE1103,1+MAX(AE1103,0)))</f>
        <v>29</v>
      </c>
      <c r="AI1104" s="42" t="str">
        <f t="shared" si="293"/>
        <v/>
      </c>
      <c r="AJ1104">
        <f>SUM(AG$2:AG1104)</f>
        <v>6</v>
      </c>
      <c r="AK1104">
        <f>COUNTA(AF$2:AF1104)</f>
        <v>15</v>
      </c>
    </row>
    <row r="1105" spans="1:37"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281"/>
        <v>16</v>
      </c>
      <c r="Q1105" s="33" t="str">
        <f t="shared" si="282"/>
        <v/>
      </c>
      <c r="R1105" s="33">
        <f t="shared" si="283"/>
        <v>4</v>
      </c>
      <c r="S1105" s="33" t="str">
        <f t="shared" si="284"/>
        <v>119_4</v>
      </c>
      <c r="T1105" s="35" t="str">
        <f t="shared" si="285"/>
        <v>119AM</v>
      </c>
      <c r="U1105" s="35" t="str">
        <f t="shared" si="286"/>
        <v>119AMEW</v>
      </c>
      <c r="V1105" s="301">
        <f t="shared" si="287"/>
        <v>16</v>
      </c>
      <c r="W1105" s="293" t="str">
        <f t="shared" si="288"/>
        <v/>
      </c>
      <c r="X1105" s="293" t="str">
        <f t="shared" si="289"/>
        <v/>
      </c>
      <c r="Y1105" s="293" t="str">
        <f t="shared" si="290"/>
        <v/>
      </c>
      <c r="Z1105" s="293" t="str">
        <f t="shared" si="291"/>
        <v/>
      </c>
      <c r="AA1105" s="293">
        <f t="shared" si="278"/>
        <v>0</v>
      </c>
      <c r="AB1105" s="293">
        <f t="shared" si="279"/>
        <v>0</v>
      </c>
      <c r="AC1105" s="293">
        <f t="shared" si="280"/>
        <v>3</v>
      </c>
      <c r="AD1105" s="293">
        <f t="shared" si="292"/>
        <v>1</v>
      </c>
      <c r="AE1105" s="293">
        <f>IF(ISBLANK(T1105),AE1104,IF(COUNTIF(T$2:T1105,T1105)&gt;1,AE1104,1+MAX(AE1104,0)))</f>
        <v>29</v>
      </c>
      <c r="AI1105" s="42" t="str">
        <f t="shared" si="293"/>
        <v/>
      </c>
      <c r="AJ1105">
        <f>SUM(AG$2:AG1105)</f>
        <v>6</v>
      </c>
      <c r="AK1105">
        <f>COUNTA(AF$2:AF1105)</f>
        <v>15</v>
      </c>
    </row>
    <row r="1106" spans="1:37"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281"/>
        <v>16</v>
      </c>
      <c r="Q1106" s="33" t="str">
        <f t="shared" si="282"/>
        <v/>
      </c>
      <c r="R1106" s="33">
        <f t="shared" si="283"/>
        <v>5</v>
      </c>
      <c r="S1106" s="33" t="str">
        <f t="shared" si="284"/>
        <v>119_5</v>
      </c>
      <c r="T1106" s="35" t="str">
        <f t="shared" si="285"/>
        <v>119AM</v>
      </c>
      <c r="U1106" s="35" t="str">
        <f t="shared" si="286"/>
        <v>119AMNS</v>
      </c>
      <c r="V1106" s="301">
        <f t="shared" si="287"/>
        <v>17</v>
      </c>
      <c r="W1106" s="293" t="str">
        <f t="shared" si="288"/>
        <v/>
      </c>
      <c r="X1106" s="293" t="str">
        <f t="shared" si="289"/>
        <v/>
      </c>
      <c r="Y1106" s="293" t="str">
        <f t="shared" si="290"/>
        <v/>
      </c>
      <c r="Z1106" s="293" t="str">
        <f t="shared" si="291"/>
        <v/>
      </c>
      <c r="AA1106" s="293">
        <f t="shared" si="278"/>
        <v>0</v>
      </c>
      <c r="AB1106" s="293">
        <f t="shared" si="279"/>
        <v>0</v>
      </c>
      <c r="AC1106" s="293">
        <f t="shared" si="280"/>
        <v>0</v>
      </c>
      <c r="AD1106" s="293">
        <f t="shared" si="292"/>
        <v>0</v>
      </c>
      <c r="AE1106" s="293">
        <f>IF(ISBLANK(T1106),AE1105,IF(COUNTIF(T$2:T1106,T1106)&gt;1,AE1105,1+MAX(AE1105,0)))</f>
        <v>29</v>
      </c>
      <c r="AI1106" s="42" t="str">
        <f t="shared" si="293"/>
        <v/>
      </c>
      <c r="AJ1106">
        <f>SUM(AG$2:AG1106)</f>
        <v>6</v>
      </c>
      <c r="AK1106">
        <f>COUNTA(AF$2:AF1106)</f>
        <v>15</v>
      </c>
    </row>
    <row r="1107" spans="1:37"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281"/>
        <v>16</v>
      </c>
      <c r="Q1107" s="33" t="str">
        <f t="shared" si="282"/>
        <v/>
      </c>
      <c r="R1107" s="33">
        <f t="shared" si="283"/>
        <v>5</v>
      </c>
      <c r="S1107" s="33" t="str">
        <f t="shared" si="284"/>
        <v>119_5</v>
      </c>
      <c r="T1107" s="35" t="str">
        <f t="shared" si="285"/>
        <v>119AM</v>
      </c>
      <c r="U1107" s="35" t="str">
        <f t="shared" si="286"/>
        <v>119AMNS</v>
      </c>
      <c r="V1107" s="301">
        <f t="shared" si="287"/>
        <v>18</v>
      </c>
      <c r="W1107" s="293" t="str">
        <f t="shared" si="288"/>
        <v/>
      </c>
      <c r="X1107" s="293" t="str">
        <f t="shared" si="289"/>
        <v/>
      </c>
      <c r="Y1107" s="293" t="str">
        <f t="shared" si="290"/>
        <v/>
      </c>
      <c r="Z1107" s="293" t="str">
        <f t="shared" si="291"/>
        <v/>
      </c>
      <c r="AA1107" s="293">
        <f t="shared" si="278"/>
        <v>0</v>
      </c>
      <c r="AB1107" s="293">
        <f t="shared" si="279"/>
        <v>0</v>
      </c>
      <c r="AC1107" s="293">
        <f t="shared" si="280"/>
        <v>3</v>
      </c>
      <c r="AD1107" s="293">
        <f t="shared" si="292"/>
        <v>1</v>
      </c>
      <c r="AE1107" s="293">
        <f>IF(ISBLANK(T1107),AE1106,IF(COUNTIF(T$2:T1107,T1107)&gt;1,AE1106,1+MAX(AE1106,0)))</f>
        <v>29</v>
      </c>
      <c r="AI1107" s="42" t="str">
        <f t="shared" si="293"/>
        <v/>
      </c>
      <c r="AJ1107">
        <f>SUM(AG$2:AG1107)</f>
        <v>6</v>
      </c>
      <c r="AK1107">
        <f>COUNTA(AF$2:AF1107)</f>
        <v>15</v>
      </c>
    </row>
    <row r="1108" spans="1:37"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281"/>
        <v>16</v>
      </c>
      <c r="Q1108" s="33" t="str">
        <f t="shared" si="282"/>
        <v/>
      </c>
      <c r="R1108" s="33">
        <f t="shared" si="283"/>
        <v>5</v>
      </c>
      <c r="S1108" s="33" t="str">
        <f t="shared" si="284"/>
        <v>119_5</v>
      </c>
      <c r="T1108" s="35" t="str">
        <f t="shared" si="285"/>
        <v>119AM</v>
      </c>
      <c r="U1108" s="35" t="str">
        <f t="shared" si="286"/>
        <v>119AMEW</v>
      </c>
      <c r="V1108" s="301">
        <f t="shared" si="287"/>
        <v>19</v>
      </c>
      <c r="W1108" s="293" t="str">
        <f t="shared" si="288"/>
        <v/>
      </c>
      <c r="X1108" s="293" t="str">
        <f t="shared" si="289"/>
        <v/>
      </c>
      <c r="Y1108" s="293" t="str">
        <f t="shared" si="290"/>
        <v/>
      </c>
      <c r="Z1108" s="293" t="str">
        <f t="shared" si="291"/>
        <v/>
      </c>
      <c r="AA1108" s="293">
        <f t="shared" si="278"/>
        <v>0</v>
      </c>
      <c r="AB1108" s="293">
        <f t="shared" si="279"/>
        <v>0</v>
      </c>
      <c r="AC1108" s="293">
        <f t="shared" si="280"/>
        <v>3</v>
      </c>
      <c r="AD1108" s="293">
        <f t="shared" si="292"/>
        <v>1</v>
      </c>
      <c r="AE1108" s="293">
        <f>IF(ISBLANK(T1108),AE1107,IF(COUNTIF(T$2:T1108,T1108)&gt;1,AE1107,1+MAX(AE1107,0)))</f>
        <v>29</v>
      </c>
      <c r="AI1108" s="42" t="str">
        <f t="shared" si="293"/>
        <v/>
      </c>
      <c r="AJ1108">
        <f>SUM(AG$2:AG1108)</f>
        <v>6</v>
      </c>
      <c r="AK1108">
        <f>COUNTA(AF$2:AF1108)</f>
        <v>15</v>
      </c>
    </row>
    <row r="1109" spans="1:37"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281"/>
        <v>16</v>
      </c>
      <c r="Q1109" s="33" t="str">
        <f t="shared" si="282"/>
        <v/>
      </c>
      <c r="R1109" s="33">
        <f t="shared" si="283"/>
        <v>5</v>
      </c>
      <c r="S1109" s="33" t="str">
        <f t="shared" si="284"/>
        <v>119_5</v>
      </c>
      <c r="T1109" s="35" t="str">
        <f t="shared" si="285"/>
        <v>119AM</v>
      </c>
      <c r="U1109" s="35" t="str">
        <f t="shared" si="286"/>
        <v>119AMEW</v>
      </c>
      <c r="V1109" s="301">
        <f t="shared" si="287"/>
        <v>20</v>
      </c>
      <c r="W1109" s="293" t="str">
        <f t="shared" si="288"/>
        <v/>
      </c>
      <c r="X1109" s="293" t="str">
        <f t="shared" si="289"/>
        <v/>
      </c>
      <c r="Y1109" s="293" t="str">
        <f t="shared" si="290"/>
        <v/>
      </c>
      <c r="Z1109" s="293" t="str">
        <f t="shared" si="291"/>
        <v/>
      </c>
      <c r="AA1109" s="293">
        <f t="shared" si="278"/>
        <v>0</v>
      </c>
      <c r="AB1109" s="293">
        <f t="shared" si="279"/>
        <v>0</v>
      </c>
      <c r="AC1109" s="293">
        <f t="shared" si="280"/>
        <v>3</v>
      </c>
      <c r="AD1109" s="293">
        <f t="shared" si="292"/>
        <v>1</v>
      </c>
      <c r="AE1109" s="293">
        <f>IF(ISBLANK(T1109),AE1108,IF(COUNTIF(T$2:T1109,T1109)&gt;1,AE1108,1+MAX(AE1108,0)))</f>
        <v>29</v>
      </c>
      <c r="AI1109" s="42" t="str">
        <f t="shared" si="293"/>
        <v/>
      </c>
      <c r="AJ1109">
        <f>SUM(AG$2:AG1109)</f>
        <v>6</v>
      </c>
      <c r="AK1109">
        <f>COUNTA(AF$2:AF1109)</f>
        <v>15</v>
      </c>
    </row>
    <row r="1110" spans="1:37"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281"/>
        <v>16</v>
      </c>
      <c r="Q1110" s="33" t="str">
        <f t="shared" si="282"/>
        <v/>
      </c>
      <c r="R1110" s="33">
        <f t="shared" si="283"/>
        <v>6</v>
      </c>
      <c r="S1110" s="33" t="str">
        <f t="shared" si="284"/>
        <v>119_6</v>
      </c>
      <c r="T1110" s="35" t="str">
        <f t="shared" si="285"/>
        <v>119AM</v>
      </c>
      <c r="U1110" s="35" t="str">
        <f t="shared" si="286"/>
        <v>119AMNS</v>
      </c>
      <c r="V1110" s="301">
        <f t="shared" si="287"/>
        <v>21</v>
      </c>
      <c r="W1110" s="293" t="str">
        <f t="shared" si="288"/>
        <v/>
      </c>
      <c r="X1110" s="293" t="str">
        <f t="shared" si="289"/>
        <v/>
      </c>
      <c r="Y1110" s="293" t="str">
        <f t="shared" si="290"/>
        <v/>
      </c>
      <c r="Z1110" s="293" t="str">
        <f t="shared" si="291"/>
        <v/>
      </c>
      <c r="AA1110" s="293">
        <f t="shared" si="278"/>
        <v>0</v>
      </c>
      <c r="AB1110" s="293">
        <f t="shared" si="279"/>
        <v>0</v>
      </c>
      <c r="AC1110" s="293">
        <f t="shared" si="280"/>
        <v>0</v>
      </c>
      <c r="AD1110" s="293">
        <f t="shared" si="292"/>
        <v>0</v>
      </c>
      <c r="AE1110" s="293">
        <f>IF(ISBLANK(T1110),AE1109,IF(COUNTIF(T$2:T1110,T1110)&gt;1,AE1109,1+MAX(AE1109,0)))</f>
        <v>29</v>
      </c>
      <c r="AI1110" s="42" t="str">
        <f t="shared" si="293"/>
        <v/>
      </c>
      <c r="AJ1110">
        <f>SUM(AG$2:AG1110)</f>
        <v>6</v>
      </c>
      <c r="AK1110">
        <f>COUNTA(AF$2:AF1110)</f>
        <v>15</v>
      </c>
    </row>
    <row r="1111" spans="1:37"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281"/>
        <v>16</v>
      </c>
      <c r="Q1111" s="33" t="str">
        <f t="shared" si="282"/>
        <v/>
      </c>
      <c r="R1111" s="33">
        <f t="shared" si="283"/>
        <v>6</v>
      </c>
      <c r="S1111" s="33" t="str">
        <f t="shared" si="284"/>
        <v>119_6</v>
      </c>
      <c r="T1111" s="35" t="str">
        <f t="shared" si="285"/>
        <v>119AM</v>
      </c>
      <c r="U1111" s="35" t="str">
        <f t="shared" si="286"/>
        <v>119AMNS</v>
      </c>
      <c r="V1111" s="301">
        <f t="shared" si="287"/>
        <v>22</v>
      </c>
      <c r="W1111" s="293" t="str">
        <f t="shared" si="288"/>
        <v/>
      </c>
      <c r="X1111" s="293" t="str">
        <f t="shared" si="289"/>
        <v/>
      </c>
      <c r="Y1111" s="293" t="str">
        <f t="shared" si="290"/>
        <v/>
      </c>
      <c r="Z1111" s="293" t="str">
        <f t="shared" si="291"/>
        <v/>
      </c>
      <c r="AA1111" s="293">
        <f t="shared" si="278"/>
        <v>0</v>
      </c>
      <c r="AB1111" s="293">
        <f t="shared" si="279"/>
        <v>0</v>
      </c>
      <c r="AC1111" s="293">
        <f t="shared" si="280"/>
        <v>3</v>
      </c>
      <c r="AD1111" s="293">
        <f t="shared" si="292"/>
        <v>1</v>
      </c>
      <c r="AE1111" s="293">
        <f>IF(ISBLANK(T1111),AE1110,IF(COUNTIF(T$2:T1111,T1111)&gt;1,AE1110,1+MAX(AE1110,0)))</f>
        <v>29</v>
      </c>
      <c r="AI1111" s="42" t="str">
        <f t="shared" si="293"/>
        <v/>
      </c>
      <c r="AJ1111">
        <f>SUM(AG$2:AG1111)</f>
        <v>6</v>
      </c>
      <c r="AK1111">
        <f>COUNTA(AF$2:AF1111)</f>
        <v>15</v>
      </c>
    </row>
    <row r="1112" spans="1:37"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281"/>
        <v>16</v>
      </c>
      <c r="Q1112" s="33" t="str">
        <f t="shared" si="282"/>
        <v/>
      </c>
      <c r="R1112" s="33">
        <f t="shared" si="283"/>
        <v>6</v>
      </c>
      <c r="S1112" s="33" t="str">
        <f t="shared" si="284"/>
        <v>119_6</v>
      </c>
      <c r="T1112" s="35" t="str">
        <f t="shared" si="285"/>
        <v>119AM</v>
      </c>
      <c r="U1112" s="35" t="str">
        <f t="shared" si="286"/>
        <v>119AMEW</v>
      </c>
      <c r="V1112" s="301">
        <f t="shared" si="287"/>
        <v>23</v>
      </c>
      <c r="W1112" s="293" t="str">
        <f t="shared" si="288"/>
        <v/>
      </c>
      <c r="X1112" s="293" t="str">
        <f t="shared" si="289"/>
        <v/>
      </c>
      <c r="Y1112" s="293" t="str">
        <f t="shared" si="290"/>
        <v/>
      </c>
      <c r="Z1112" s="293" t="str">
        <f t="shared" si="291"/>
        <v/>
      </c>
      <c r="AA1112" s="293">
        <f t="shared" si="278"/>
        <v>0</v>
      </c>
      <c r="AB1112" s="293">
        <f t="shared" si="279"/>
        <v>0</v>
      </c>
      <c r="AC1112" s="293">
        <f t="shared" si="280"/>
        <v>3</v>
      </c>
      <c r="AD1112" s="293">
        <f t="shared" si="292"/>
        <v>1</v>
      </c>
      <c r="AE1112" s="293">
        <f>IF(ISBLANK(T1112),AE1111,IF(COUNTIF(T$2:T1112,T1112)&gt;1,AE1111,1+MAX(AE1111,0)))</f>
        <v>29</v>
      </c>
      <c r="AI1112" s="42" t="str">
        <f t="shared" si="293"/>
        <v/>
      </c>
      <c r="AJ1112">
        <f>SUM(AG$2:AG1112)</f>
        <v>6</v>
      </c>
      <c r="AK1112">
        <f>COUNTA(AF$2:AF1112)</f>
        <v>15</v>
      </c>
    </row>
    <row r="1113" spans="1:37"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281"/>
        <v>16</v>
      </c>
      <c r="Q1113" s="33" t="str">
        <f t="shared" si="282"/>
        <v/>
      </c>
      <c r="R1113" s="33">
        <f t="shared" si="283"/>
        <v>6</v>
      </c>
      <c r="S1113" s="33" t="str">
        <f t="shared" si="284"/>
        <v>119_6</v>
      </c>
      <c r="T1113" s="35" t="str">
        <f t="shared" si="285"/>
        <v>119AM</v>
      </c>
      <c r="U1113" s="35" t="str">
        <f t="shared" si="286"/>
        <v>119AMEW</v>
      </c>
      <c r="V1113" s="301">
        <f t="shared" si="287"/>
        <v>24</v>
      </c>
      <c r="W1113" s="293" t="str">
        <f t="shared" si="288"/>
        <v/>
      </c>
      <c r="X1113" s="293" t="str">
        <f t="shared" si="289"/>
        <v/>
      </c>
      <c r="Y1113" s="293" t="str">
        <f t="shared" si="290"/>
        <v/>
      </c>
      <c r="Z1113" s="293" t="str">
        <f t="shared" si="291"/>
        <v/>
      </c>
      <c r="AA1113" s="293">
        <f t="shared" si="278"/>
        <v>0</v>
      </c>
      <c r="AB1113" s="293">
        <f t="shared" si="279"/>
        <v>0</v>
      </c>
      <c r="AC1113" s="293">
        <f t="shared" si="280"/>
        <v>3</v>
      </c>
      <c r="AD1113" s="293">
        <f t="shared" si="292"/>
        <v>1</v>
      </c>
      <c r="AE1113" s="293">
        <f>IF(ISBLANK(T1113),AE1112,IF(COUNTIF(T$2:T1113,T1113)&gt;1,AE1112,1+MAX(AE1112,0)))</f>
        <v>29</v>
      </c>
      <c r="AI1113" s="42" t="str">
        <f t="shared" si="293"/>
        <v/>
      </c>
      <c r="AJ1113">
        <f>SUM(AG$2:AG1113)</f>
        <v>6</v>
      </c>
      <c r="AK1113">
        <f>COUNTA(AF$2:AF1113)</f>
        <v>15</v>
      </c>
    </row>
    <row r="1114" spans="1:37"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281"/>
        <v>16</v>
      </c>
      <c r="Q1114" s="33" t="str">
        <f t="shared" si="282"/>
        <v/>
      </c>
      <c r="R1114" s="33">
        <f t="shared" si="283"/>
        <v>7</v>
      </c>
      <c r="S1114" s="33" t="str">
        <f t="shared" si="284"/>
        <v>119_7</v>
      </c>
      <c r="T1114" s="35" t="str">
        <f t="shared" si="285"/>
        <v>119AM</v>
      </c>
      <c r="U1114" s="35" t="str">
        <f t="shared" si="286"/>
        <v>119AMNS</v>
      </c>
      <c r="V1114" s="301">
        <f t="shared" si="287"/>
        <v>25</v>
      </c>
      <c r="W1114" s="293" t="str">
        <f t="shared" si="288"/>
        <v/>
      </c>
      <c r="X1114" s="293" t="str">
        <f t="shared" si="289"/>
        <v/>
      </c>
      <c r="Y1114" s="293" t="str">
        <f t="shared" si="290"/>
        <v/>
      </c>
      <c r="Z1114" s="293" t="str">
        <f t="shared" si="291"/>
        <v/>
      </c>
      <c r="AA1114" s="293">
        <f t="shared" si="278"/>
        <v>0</v>
      </c>
      <c r="AB1114" s="293">
        <f t="shared" si="279"/>
        <v>0</v>
      </c>
      <c r="AC1114" s="293">
        <f t="shared" si="280"/>
        <v>0</v>
      </c>
      <c r="AD1114" s="293">
        <f t="shared" si="292"/>
        <v>0</v>
      </c>
      <c r="AE1114" s="293">
        <f>IF(ISBLANK(T1114),AE1113,IF(COUNTIF(T$2:T1114,T1114)&gt;1,AE1113,1+MAX(AE1113,0)))</f>
        <v>29</v>
      </c>
      <c r="AI1114" s="42" t="str">
        <f t="shared" si="293"/>
        <v/>
      </c>
      <c r="AJ1114">
        <f>SUM(AG$2:AG1114)</f>
        <v>6</v>
      </c>
      <c r="AK1114">
        <f>COUNTA(AF$2:AF1114)</f>
        <v>15</v>
      </c>
    </row>
    <row r="1115" spans="1:37"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281"/>
        <v>16</v>
      </c>
      <c r="Q1115" s="33" t="str">
        <f t="shared" si="282"/>
        <v/>
      </c>
      <c r="R1115" s="33">
        <f t="shared" si="283"/>
        <v>7</v>
      </c>
      <c r="S1115" s="33" t="str">
        <f t="shared" si="284"/>
        <v>119_7</v>
      </c>
      <c r="T1115" s="35" t="str">
        <f t="shared" si="285"/>
        <v>119AM</v>
      </c>
      <c r="U1115" s="35" t="str">
        <f t="shared" si="286"/>
        <v>119AMNS</v>
      </c>
      <c r="V1115" s="301">
        <f t="shared" si="287"/>
        <v>26</v>
      </c>
      <c r="W1115" s="293" t="str">
        <f t="shared" si="288"/>
        <v/>
      </c>
      <c r="X1115" s="293" t="str">
        <f t="shared" si="289"/>
        <v/>
      </c>
      <c r="Y1115" s="293" t="str">
        <f t="shared" si="290"/>
        <v/>
      </c>
      <c r="Z1115" s="293" t="str">
        <f t="shared" si="291"/>
        <v/>
      </c>
      <c r="AA1115" s="293">
        <f t="shared" si="278"/>
        <v>0</v>
      </c>
      <c r="AB1115" s="293">
        <f t="shared" si="279"/>
        <v>0</v>
      </c>
      <c r="AC1115" s="293">
        <f t="shared" si="280"/>
        <v>3</v>
      </c>
      <c r="AD1115" s="293">
        <f t="shared" si="292"/>
        <v>1</v>
      </c>
      <c r="AE1115" s="293">
        <f>IF(ISBLANK(T1115),AE1114,IF(COUNTIF(T$2:T1115,T1115)&gt;1,AE1114,1+MAX(AE1114,0)))</f>
        <v>29</v>
      </c>
      <c r="AI1115" s="42" t="str">
        <f t="shared" si="293"/>
        <v/>
      </c>
      <c r="AJ1115">
        <f>SUM(AG$2:AG1115)</f>
        <v>6</v>
      </c>
      <c r="AK1115">
        <f>COUNTA(AF$2:AF1115)</f>
        <v>15</v>
      </c>
    </row>
    <row r="1116" spans="1:37"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281"/>
        <v>16</v>
      </c>
      <c r="Q1116" s="33" t="str">
        <f t="shared" si="282"/>
        <v/>
      </c>
      <c r="R1116" s="33">
        <f t="shared" si="283"/>
        <v>7</v>
      </c>
      <c r="S1116" s="33" t="str">
        <f t="shared" si="284"/>
        <v>119_7</v>
      </c>
      <c r="T1116" s="35" t="str">
        <f t="shared" si="285"/>
        <v>119AM</v>
      </c>
      <c r="U1116" s="35" t="str">
        <f t="shared" si="286"/>
        <v>119AMEW</v>
      </c>
      <c r="V1116" s="301">
        <f t="shared" si="287"/>
        <v>27</v>
      </c>
      <c r="W1116" s="293" t="str">
        <f t="shared" si="288"/>
        <v/>
      </c>
      <c r="X1116" s="293" t="str">
        <f t="shared" si="289"/>
        <v/>
      </c>
      <c r="Y1116" s="293" t="str">
        <f t="shared" si="290"/>
        <v/>
      </c>
      <c r="Z1116" s="293" t="str">
        <f t="shared" si="291"/>
        <v/>
      </c>
      <c r="AA1116" s="293">
        <f t="shared" si="278"/>
        <v>0</v>
      </c>
      <c r="AB1116" s="293">
        <f t="shared" si="279"/>
        <v>0</v>
      </c>
      <c r="AC1116" s="293">
        <f t="shared" si="280"/>
        <v>3</v>
      </c>
      <c r="AD1116" s="293">
        <f t="shared" si="292"/>
        <v>1</v>
      </c>
      <c r="AE1116" s="293">
        <f>IF(ISBLANK(T1116),AE1115,IF(COUNTIF(T$2:T1116,T1116)&gt;1,AE1115,1+MAX(AE1115,0)))</f>
        <v>29</v>
      </c>
      <c r="AI1116" s="42" t="str">
        <f t="shared" si="293"/>
        <v/>
      </c>
      <c r="AJ1116">
        <f>SUM(AG$2:AG1116)</f>
        <v>6</v>
      </c>
      <c r="AK1116">
        <f>COUNTA(AF$2:AF1116)</f>
        <v>15</v>
      </c>
    </row>
    <row r="1117" spans="1:37"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281"/>
        <v>16</v>
      </c>
      <c r="Q1117" s="33" t="str">
        <f t="shared" si="282"/>
        <v/>
      </c>
      <c r="R1117" s="33">
        <f t="shared" si="283"/>
        <v>7</v>
      </c>
      <c r="S1117" s="33" t="str">
        <f t="shared" si="284"/>
        <v>119_7</v>
      </c>
      <c r="T1117" s="35" t="str">
        <f t="shared" si="285"/>
        <v>119AM</v>
      </c>
      <c r="U1117" s="35" t="str">
        <f t="shared" si="286"/>
        <v>119AMEW</v>
      </c>
      <c r="V1117" s="301">
        <f t="shared" si="287"/>
        <v>28</v>
      </c>
      <c r="W1117" s="293" t="str">
        <f t="shared" si="288"/>
        <v/>
      </c>
      <c r="X1117" s="293" t="str">
        <f t="shared" si="289"/>
        <v/>
      </c>
      <c r="Y1117" s="293" t="str">
        <f t="shared" si="290"/>
        <v/>
      </c>
      <c r="Z1117" s="293" t="str">
        <f t="shared" si="291"/>
        <v/>
      </c>
      <c r="AA1117" s="293">
        <f t="shared" si="278"/>
        <v>0</v>
      </c>
      <c r="AB1117" s="293">
        <f t="shared" si="279"/>
        <v>0</v>
      </c>
      <c r="AC1117" s="293">
        <f t="shared" si="280"/>
        <v>3</v>
      </c>
      <c r="AD1117" s="293">
        <f t="shared" si="292"/>
        <v>1</v>
      </c>
      <c r="AE1117" s="293">
        <f>IF(ISBLANK(T1117),AE1116,IF(COUNTIF(T$2:T1117,T1117)&gt;1,AE1116,1+MAX(AE1116,0)))</f>
        <v>29</v>
      </c>
      <c r="AI1117" s="42" t="str">
        <f t="shared" si="293"/>
        <v/>
      </c>
      <c r="AJ1117">
        <f>SUM(AG$2:AG1117)</f>
        <v>6</v>
      </c>
      <c r="AK1117">
        <f>COUNTA(AF$2:AF1117)</f>
        <v>15</v>
      </c>
    </row>
    <row r="1118" spans="1:37"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281"/>
        <v>16</v>
      </c>
      <c r="Q1118" s="33" t="str">
        <f t="shared" si="282"/>
        <v/>
      </c>
      <c r="R1118" s="33">
        <f t="shared" si="283"/>
        <v>8</v>
      </c>
      <c r="S1118" s="33" t="str">
        <f t="shared" si="284"/>
        <v>119_8</v>
      </c>
      <c r="T1118" s="35" t="str">
        <f t="shared" si="285"/>
        <v>119AM</v>
      </c>
      <c r="U1118" s="35" t="str">
        <f t="shared" si="286"/>
        <v>119AMNS</v>
      </c>
      <c r="V1118" s="301">
        <f t="shared" si="287"/>
        <v>29</v>
      </c>
      <c r="W1118" s="293" t="str">
        <f t="shared" si="288"/>
        <v/>
      </c>
      <c r="X1118" s="293" t="str">
        <f t="shared" si="289"/>
        <v/>
      </c>
      <c r="Y1118" s="293" t="str">
        <f t="shared" si="290"/>
        <v/>
      </c>
      <c r="Z1118" s="293" t="str">
        <f t="shared" si="291"/>
        <v/>
      </c>
      <c r="AA1118" s="293">
        <f t="shared" si="278"/>
        <v>0</v>
      </c>
      <c r="AB1118" s="293">
        <f t="shared" si="279"/>
        <v>0</v>
      </c>
      <c r="AC1118" s="293">
        <f t="shared" si="280"/>
        <v>0</v>
      </c>
      <c r="AD1118" s="293">
        <f t="shared" si="292"/>
        <v>0</v>
      </c>
      <c r="AE1118" s="293">
        <f>IF(ISBLANK(T1118),AE1117,IF(COUNTIF(T$2:T1118,T1118)&gt;1,AE1117,1+MAX(AE1117,0)))</f>
        <v>29</v>
      </c>
      <c r="AI1118" s="42" t="str">
        <f t="shared" si="293"/>
        <v/>
      </c>
      <c r="AJ1118">
        <f>SUM(AG$2:AG1118)</f>
        <v>6</v>
      </c>
      <c r="AK1118">
        <f>COUNTA(AF$2:AF1118)</f>
        <v>15</v>
      </c>
    </row>
    <row r="1119" spans="1:37"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281"/>
        <v>16</v>
      </c>
      <c r="Q1119" s="33" t="str">
        <f t="shared" si="282"/>
        <v/>
      </c>
      <c r="R1119" s="33">
        <f t="shared" si="283"/>
        <v>8</v>
      </c>
      <c r="S1119" s="33" t="str">
        <f t="shared" si="284"/>
        <v>119_8</v>
      </c>
      <c r="T1119" s="35" t="str">
        <f t="shared" si="285"/>
        <v>119AM</v>
      </c>
      <c r="U1119" s="35" t="str">
        <f t="shared" si="286"/>
        <v>119AMNS</v>
      </c>
      <c r="V1119" s="301">
        <f t="shared" si="287"/>
        <v>30</v>
      </c>
      <c r="W1119" s="293" t="str">
        <f t="shared" si="288"/>
        <v/>
      </c>
      <c r="X1119" s="293" t="str">
        <f t="shared" si="289"/>
        <v/>
      </c>
      <c r="Y1119" s="293" t="str">
        <f t="shared" si="290"/>
        <v/>
      </c>
      <c r="Z1119" s="293" t="str">
        <f t="shared" si="291"/>
        <v/>
      </c>
      <c r="AA1119" s="293">
        <f t="shared" si="278"/>
        <v>0</v>
      </c>
      <c r="AB1119" s="293">
        <f t="shared" si="279"/>
        <v>0</v>
      </c>
      <c r="AC1119" s="293">
        <f t="shared" si="280"/>
        <v>3</v>
      </c>
      <c r="AD1119" s="293">
        <f t="shared" si="292"/>
        <v>1</v>
      </c>
      <c r="AE1119" s="293">
        <f>IF(ISBLANK(T1119),AE1118,IF(COUNTIF(T$2:T1119,T1119)&gt;1,AE1118,1+MAX(AE1118,0)))</f>
        <v>29</v>
      </c>
      <c r="AI1119" s="42" t="str">
        <f t="shared" si="293"/>
        <v/>
      </c>
      <c r="AJ1119">
        <f>SUM(AG$2:AG1119)</f>
        <v>6</v>
      </c>
      <c r="AK1119">
        <f>COUNTA(AF$2:AF1119)</f>
        <v>15</v>
      </c>
    </row>
    <row r="1120" spans="1:37"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281"/>
        <v>16</v>
      </c>
      <c r="Q1120" s="33" t="str">
        <f t="shared" si="282"/>
        <v/>
      </c>
      <c r="R1120" s="33">
        <f t="shared" si="283"/>
        <v>8</v>
      </c>
      <c r="S1120" s="33" t="str">
        <f t="shared" si="284"/>
        <v>119_8</v>
      </c>
      <c r="T1120" s="35" t="str">
        <f t="shared" si="285"/>
        <v>119AM</v>
      </c>
      <c r="U1120" s="35" t="str">
        <f t="shared" si="286"/>
        <v>119AMEW</v>
      </c>
      <c r="V1120" s="301">
        <f t="shared" si="287"/>
        <v>31</v>
      </c>
      <c r="W1120" s="293" t="str">
        <f t="shared" si="288"/>
        <v/>
      </c>
      <c r="X1120" s="293" t="str">
        <f t="shared" si="289"/>
        <v/>
      </c>
      <c r="Y1120" s="293" t="str">
        <f t="shared" si="290"/>
        <v/>
      </c>
      <c r="Z1120" s="293" t="str">
        <f t="shared" si="291"/>
        <v/>
      </c>
      <c r="AA1120" s="293">
        <f t="shared" si="278"/>
        <v>0</v>
      </c>
      <c r="AB1120" s="293">
        <f t="shared" si="279"/>
        <v>0</v>
      </c>
      <c r="AC1120" s="293">
        <f t="shared" si="280"/>
        <v>3</v>
      </c>
      <c r="AD1120" s="293">
        <f t="shared" si="292"/>
        <v>1</v>
      </c>
      <c r="AE1120" s="293">
        <f>IF(ISBLANK(T1120),AE1119,IF(COUNTIF(T$2:T1120,T1120)&gt;1,AE1119,1+MAX(AE1119,0)))</f>
        <v>29</v>
      </c>
      <c r="AI1120" s="42" t="str">
        <f t="shared" si="293"/>
        <v/>
      </c>
      <c r="AJ1120">
        <f>SUM(AG$2:AG1120)</f>
        <v>6</v>
      </c>
      <c r="AK1120">
        <f>COUNTA(AF$2:AF1120)</f>
        <v>15</v>
      </c>
    </row>
    <row r="1121" spans="1:37"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281"/>
        <v>16</v>
      </c>
      <c r="Q1121" s="33" t="str">
        <f t="shared" si="282"/>
        <v/>
      </c>
      <c r="R1121" s="33">
        <f t="shared" si="283"/>
        <v>8</v>
      </c>
      <c r="S1121" s="33" t="str">
        <f t="shared" si="284"/>
        <v>119_8</v>
      </c>
      <c r="T1121" s="35" t="str">
        <f t="shared" si="285"/>
        <v>119AM</v>
      </c>
      <c r="U1121" s="35" t="str">
        <f t="shared" si="286"/>
        <v>119AMEW</v>
      </c>
      <c r="V1121" s="301">
        <f t="shared" si="287"/>
        <v>32</v>
      </c>
      <c r="W1121" s="293" t="str">
        <f t="shared" si="288"/>
        <v/>
      </c>
      <c r="X1121" s="293" t="str">
        <f t="shared" si="289"/>
        <v/>
      </c>
      <c r="Y1121" s="293" t="str">
        <f t="shared" si="290"/>
        <v/>
      </c>
      <c r="Z1121" s="293" t="str">
        <f t="shared" si="291"/>
        <v/>
      </c>
      <c r="AA1121" s="293">
        <f t="shared" si="278"/>
        <v>0</v>
      </c>
      <c r="AB1121" s="293">
        <f t="shared" si="279"/>
        <v>0</v>
      </c>
      <c r="AC1121" s="293">
        <f t="shared" si="280"/>
        <v>3</v>
      </c>
      <c r="AD1121" s="293">
        <f t="shared" si="292"/>
        <v>1</v>
      </c>
      <c r="AE1121" s="293">
        <f>IF(ISBLANK(T1121),AE1120,IF(COUNTIF(T$2:T1121,T1121)&gt;1,AE1120,1+MAX(AE1120,0)))</f>
        <v>29</v>
      </c>
      <c r="AI1121" s="42" t="str">
        <f t="shared" si="293"/>
        <v/>
      </c>
      <c r="AJ1121">
        <f>SUM(AG$2:AG1121)</f>
        <v>6</v>
      </c>
      <c r="AK1121">
        <f>COUNTA(AF$2:AF1121)</f>
        <v>15</v>
      </c>
    </row>
    <row r="1122" spans="1:37"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281"/>
        <v>16</v>
      </c>
      <c r="Q1122" s="33" t="str">
        <f t="shared" si="282"/>
        <v/>
      </c>
      <c r="R1122" s="33">
        <f t="shared" si="283"/>
        <v>9</v>
      </c>
      <c r="S1122" s="33" t="str">
        <f t="shared" si="284"/>
        <v>119_9</v>
      </c>
      <c r="T1122" s="35" t="str">
        <f t="shared" si="285"/>
        <v>119PM</v>
      </c>
      <c r="U1122" s="35" t="str">
        <f t="shared" si="286"/>
        <v>119PMNS</v>
      </c>
      <c r="V1122" s="301">
        <f t="shared" si="287"/>
        <v>1</v>
      </c>
      <c r="W1122" s="293" t="str">
        <f t="shared" si="288"/>
        <v/>
      </c>
      <c r="X1122" s="293" t="str">
        <f t="shared" si="289"/>
        <v/>
      </c>
      <c r="Y1122" s="293" t="str">
        <f t="shared" si="290"/>
        <v/>
      </c>
      <c r="Z1122" s="293" t="str">
        <f t="shared" si="291"/>
        <v/>
      </c>
      <c r="AA1122" s="293">
        <f t="shared" si="278"/>
        <v>0</v>
      </c>
      <c r="AB1122" s="293">
        <f t="shared" si="279"/>
        <v>0</v>
      </c>
      <c r="AC1122" s="293">
        <f t="shared" si="280"/>
        <v>0</v>
      </c>
      <c r="AD1122" s="293">
        <f t="shared" si="292"/>
        <v>0</v>
      </c>
      <c r="AE1122" s="293">
        <f>IF(ISBLANK(T1122),AE1121,IF(COUNTIF(T$2:T1122,T1122)&gt;1,AE1121,1+MAX(AE1121,0)))</f>
        <v>30</v>
      </c>
      <c r="AI1122" s="42" t="str">
        <f t="shared" si="293"/>
        <v/>
      </c>
      <c r="AJ1122">
        <f>SUM(AG$2:AG1122)</f>
        <v>6</v>
      </c>
      <c r="AK1122">
        <f>COUNTA(AF$2:AF1122)</f>
        <v>15</v>
      </c>
    </row>
    <row r="1123" spans="1:37"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281"/>
        <v>16</v>
      </c>
      <c r="Q1123" s="33" t="str">
        <f t="shared" si="282"/>
        <v/>
      </c>
      <c r="R1123" s="33">
        <f t="shared" si="283"/>
        <v>9</v>
      </c>
      <c r="S1123" s="33" t="str">
        <f t="shared" si="284"/>
        <v>119_9</v>
      </c>
      <c r="T1123" s="35" t="str">
        <f t="shared" si="285"/>
        <v>119PM</v>
      </c>
      <c r="U1123" s="35" t="str">
        <f t="shared" si="286"/>
        <v>119PMNS</v>
      </c>
      <c r="V1123" s="301">
        <f t="shared" si="287"/>
        <v>2</v>
      </c>
      <c r="W1123" s="293" t="str">
        <f t="shared" si="288"/>
        <v/>
      </c>
      <c r="X1123" s="293" t="str">
        <f t="shared" si="289"/>
        <v/>
      </c>
      <c r="Y1123" s="293" t="str">
        <f t="shared" si="290"/>
        <v/>
      </c>
      <c r="Z1123" s="293" t="str">
        <f t="shared" si="291"/>
        <v/>
      </c>
      <c r="AA1123" s="293">
        <f t="shared" si="278"/>
        <v>0</v>
      </c>
      <c r="AB1123" s="293">
        <f t="shared" si="279"/>
        <v>0</v>
      </c>
      <c r="AC1123" s="293">
        <f t="shared" si="280"/>
        <v>0</v>
      </c>
      <c r="AD1123" s="293">
        <f t="shared" si="292"/>
        <v>0</v>
      </c>
      <c r="AE1123" s="293">
        <f>IF(ISBLANK(T1123),AE1122,IF(COUNTIF(T$2:T1123,T1123)&gt;1,AE1122,1+MAX(AE1122,0)))</f>
        <v>30</v>
      </c>
      <c r="AI1123" s="42" t="str">
        <f t="shared" si="293"/>
        <v/>
      </c>
      <c r="AJ1123">
        <f>SUM(AG$2:AG1123)</f>
        <v>6</v>
      </c>
      <c r="AK1123">
        <f>COUNTA(AF$2:AF1123)</f>
        <v>15</v>
      </c>
    </row>
    <row r="1124" spans="1:37"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281"/>
        <v>16</v>
      </c>
      <c r="Q1124" s="33" t="str">
        <f t="shared" si="282"/>
        <v/>
      </c>
      <c r="R1124" s="33">
        <f t="shared" si="283"/>
        <v>9</v>
      </c>
      <c r="S1124" s="33" t="str">
        <f t="shared" si="284"/>
        <v>119_9</v>
      </c>
      <c r="T1124" s="35" t="str">
        <f t="shared" si="285"/>
        <v>119PM</v>
      </c>
      <c r="U1124" s="35" t="str">
        <f t="shared" si="286"/>
        <v>119PMEW</v>
      </c>
      <c r="V1124" s="301">
        <f t="shared" si="287"/>
        <v>3</v>
      </c>
      <c r="W1124" s="293" t="str">
        <f t="shared" si="288"/>
        <v/>
      </c>
      <c r="X1124" s="293" t="str">
        <f t="shared" si="289"/>
        <v/>
      </c>
      <c r="Y1124" s="293" t="str">
        <f t="shared" si="290"/>
        <v/>
      </c>
      <c r="Z1124" s="293" t="str">
        <f t="shared" si="291"/>
        <v/>
      </c>
      <c r="AA1124" s="293">
        <f t="shared" si="278"/>
        <v>0</v>
      </c>
      <c r="AB1124" s="293">
        <f t="shared" si="279"/>
        <v>0</v>
      </c>
      <c r="AC1124" s="293">
        <f t="shared" si="280"/>
        <v>0</v>
      </c>
      <c r="AD1124" s="293">
        <f t="shared" si="292"/>
        <v>0</v>
      </c>
      <c r="AE1124" s="293">
        <f>IF(ISBLANK(T1124),AE1123,IF(COUNTIF(T$2:T1124,T1124)&gt;1,AE1123,1+MAX(AE1123,0)))</f>
        <v>30</v>
      </c>
      <c r="AI1124" s="42" t="str">
        <f t="shared" si="293"/>
        <v/>
      </c>
      <c r="AJ1124">
        <f>SUM(AG$2:AG1124)</f>
        <v>6</v>
      </c>
      <c r="AK1124">
        <f>COUNTA(AF$2:AF1124)</f>
        <v>15</v>
      </c>
    </row>
    <row r="1125" spans="1:37"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281"/>
        <v>16</v>
      </c>
      <c r="Q1125" s="33" t="str">
        <f t="shared" si="282"/>
        <v/>
      </c>
      <c r="R1125" s="33">
        <f t="shared" si="283"/>
        <v>9</v>
      </c>
      <c r="S1125" s="33" t="str">
        <f t="shared" si="284"/>
        <v>119_9</v>
      </c>
      <c r="T1125" s="35" t="str">
        <f t="shared" si="285"/>
        <v>119PM</v>
      </c>
      <c r="U1125" s="35" t="str">
        <f t="shared" si="286"/>
        <v>119PMEW</v>
      </c>
      <c r="V1125" s="301">
        <f t="shared" si="287"/>
        <v>4</v>
      </c>
      <c r="W1125" s="293" t="str">
        <f t="shared" si="288"/>
        <v/>
      </c>
      <c r="X1125" s="293" t="str">
        <f t="shared" si="289"/>
        <v/>
      </c>
      <c r="Y1125" s="293" t="str">
        <f t="shared" si="290"/>
        <v/>
      </c>
      <c r="Z1125" s="293" t="str">
        <f t="shared" si="291"/>
        <v/>
      </c>
      <c r="AA1125" s="293">
        <f t="shared" si="278"/>
        <v>0</v>
      </c>
      <c r="AB1125" s="293">
        <f t="shared" si="279"/>
        <v>0</v>
      </c>
      <c r="AC1125" s="293">
        <f t="shared" si="280"/>
        <v>0</v>
      </c>
      <c r="AD1125" s="293">
        <f t="shared" si="292"/>
        <v>0</v>
      </c>
      <c r="AE1125" s="293">
        <f>IF(ISBLANK(T1125),AE1124,IF(COUNTIF(T$2:T1125,T1125)&gt;1,AE1124,1+MAX(AE1124,0)))</f>
        <v>30</v>
      </c>
      <c r="AI1125" s="42" t="str">
        <f t="shared" si="293"/>
        <v/>
      </c>
      <c r="AJ1125">
        <f>SUM(AG$2:AG1125)</f>
        <v>6</v>
      </c>
      <c r="AK1125">
        <f>COUNTA(AF$2:AF1125)</f>
        <v>15</v>
      </c>
    </row>
    <row r="1126" spans="1:37"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281"/>
        <v>16</v>
      </c>
      <c r="Q1126" s="33" t="str">
        <f t="shared" si="282"/>
        <v/>
      </c>
      <c r="R1126" s="33">
        <f t="shared" si="283"/>
        <v>10</v>
      </c>
      <c r="S1126" s="33" t="str">
        <f t="shared" si="284"/>
        <v>119_10</v>
      </c>
      <c r="T1126" s="35" t="str">
        <f t="shared" si="285"/>
        <v>119PM</v>
      </c>
      <c r="U1126" s="35" t="str">
        <f t="shared" si="286"/>
        <v>119PMNS</v>
      </c>
      <c r="V1126" s="301">
        <f t="shared" si="287"/>
        <v>5</v>
      </c>
      <c r="W1126" s="293" t="str">
        <f t="shared" si="288"/>
        <v/>
      </c>
      <c r="X1126" s="293" t="str">
        <f t="shared" si="289"/>
        <v/>
      </c>
      <c r="Y1126" s="293" t="str">
        <f t="shared" si="290"/>
        <v/>
      </c>
      <c r="Z1126" s="293" t="str">
        <f t="shared" si="291"/>
        <v/>
      </c>
      <c r="AA1126" s="293">
        <f t="shared" si="278"/>
        <v>0</v>
      </c>
      <c r="AB1126" s="293">
        <f t="shared" si="279"/>
        <v>0</v>
      </c>
      <c r="AC1126" s="293">
        <f t="shared" si="280"/>
        <v>0</v>
      </c>
      <c r="AD1126" s="293">
        <f t="shared" si="292"/>
        <v>0</v>
      </c>
      <c r="AE1126" s="293">
        <f>IF(ISBLANK(T1126),AE1125,IF(COUNTIF(T$2:T1126,T1126)&gt;1,AE1125,1+MAX(AE1125,0)))</f>
        <v>30</v>
      </c>
      <c r="AI1126" s="42" t="str">
        <f t="shared" si="293"/>
        <v/>
      </c>
      <c r="AJ1126">
        <f>SUM(AG$2:AG1126)</f>
        <v>6</v>
      </c>
      <c r="AK1126">
        <f>COUNTA(AF$2:AF1126)</f>
        <v>15</v>
      </c>
    </row>
    <row r="1127" spans="1:37"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281"/>
        <v>16</v>
      </c>
      <c r="Q1127" s="33" t="str">
        <f t="shared" si="282"/>
        <v/>
      </c>
      <c r="R1127" s="33">
        <f t="shared" si="283"/>
        <v>10</v>
      </c>
      <c r="S1127" s="33" t="str">
        <f t="shared" si="284"/>
        <v>119_10</v>
      </c>
      <c r="T1127" s="35" t="str">
        <f t="shared" si="285"/>
        <v>119PM</v>
      </c>
      <c r="U1127" s="35" t="str">
        <f t="shared" si="286"/>
        <v>119PMNS</v>
      </c>
      <c r="V1127" s="301">
        <f t="shared" si="287"/>
        <v>6</v>
      </c>
      <c r="W1127" s="293" t="str">
        <f t="shared" si="288"/>
        <v/>
      </c>
      <c r="X1127" s="293" t="str">
        <f t="shared" si="289"/>
        <v/>
      </c>
      <c r="Y1127" s="293" t="str">
        <f t="shared" si="290"/>
        <v/>
      </c>
      <c r="Z1127" s="293" t="str">
        <f t="shared" si="291"/>
        <v/>
      </c>
      <c r="AA1127" s="293">
        <f t="shared" si="278"/>
        <v>0</v>
      </c>
      <c r="AB1127" s="293">
        <f t="shared" si="279"/>
        <v>0</v>
      </c>
      <c r="AC1127" s="293">
        <f t="shared" si="280"/>
        <v>0</v>
      </c>
      <c r="AD1127" s="293">
        <f t="shared" si="292"/>
        <v>0</v>
      </c>
      <c r="AE1127" s="293">
        <f>IF(ISBLANK(T1127),AE1126,IF(COUNTIF(T$2:T1127,T1127)&gt;1,AE1126,1+MAX(AE1126,0)))</f>
        <v>30</v>
      </c>
      <c r="AI1127" s="42" t="str">
        <f t="shared" si="293"/>
        <v/>
      </c>
      <c r="AJ1127">
        <f>SUM(AG$2:AG1127)</f>
        <v>6</v>
      </c>
      <c r="AK1127">
        <f>COUNTA(AF$2:AF1127)</f>
        <v>15</v>
      </c>
    </row>
    <row r="1128" spans="1:37"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281"/>
        <v>16</v>
      </c>
      <c r="Q1128" s="33" t="str">
        <f t="shared" si="282"/>
        <v/>
      </c>
      <c r="R1128" s="33">
        <f t="shared" si="283"/>
        <v>10</v>
      </c>
      <c r="S1128" s="33" t="str">
        <f t="shared" si="284"/>
        <v>119_10</v>
      </c>
      <c r="T1128" s="35" t="str">
        <f t="shared" si="285"/>
        <v>119PM</v>
      </c>
      <c r="U1128" s="35" t="str">
        <f t="shared" si="286"/>
        <v>119PMEW</v>
      </c>
      <c r="V1128" s="301">
        <f t="shared" si="287"/>
        <v>7</v>
      </c>
      <c r="W1128" s="293" t="str">
        <f t="shared" si="288"/>
        <v/>
      </c>
      <c r="X1128" s="293" t="str">
        <f t="shared" si="289"/>
        <v/>
      </c>
      <c r="Y1128" s="293" t="str">
        <f t="shared" si="290"/>
        <v/>
      </c>
      <c r="Z1128" s="293" t="str">
        <f t="shared" si="291"/>
        <v/>
      </c>
      <c r="AA1128" s="293">
        <f t="shared" si="278"/>
        <v>0</v>
      </c>
      <c r="AB1128" s="293">
        <f t="shared" si="279"/>
        <v>0</v>
      </c>
      <c r="AC1128" s="293">
        <f t="shared" si="280"/>
        <v>0</v>
      </c>
      <c r="AD1128" s="293">
        <f t="shared" si="292"/>
        <v>0</v>
      </c>
      <c r="AE1128" s="293">
        <f>IF(ISBLANK(T1128),AE1127,IF(COUNTIF(T$2:T1128,T1128)&gt;1,AE1127,1+MAX(AE1127,0)))</f>
        <v>30</v>
      </c>
      <c r="AI1128" s="42" t="str">
        <f t="shared" si="293"/>
        <v/>
      </c>
      <c r="AJ1128">
        <f>SUM(AG$2:AG1128)</f>
        <v>6</v>
      </c>
      <c r="AK1128">
        <f>COUNTA(AF$2:AF1128)</f>
        <v>15</v>
      </c>
    </row>
    <row r="1129" spans="1:37"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281"/>
        <v>16</v>
      </c>
      <c r="Q1129" s="33" t="str">
        <f t="shared" si="282"/>
        <v/>
      </c>
      <c r="R1129" s="33">
        <f t="shared" si="283"/>
        <v>10</v>
      </c>
      <c r="S1129" s="33" t="str">
        <f t="shared" si="284"/>
        <v>119_10</v>
      </c>
      <c r="T1129" s="35" t="str">
        <f t="shared" si="285"/>
        <v>119PM</v>
      </c>
      <c r="U1129" s="35" t="str">
        <f t="shared" si="286"/>
        <v>119PMEW</v>
      </c>
      <c r="V1129" s="301">
        <f t="shared" si="287"/>
        <v>8</v>
      </c>
      <c r="W1129" s="293" t="str">
        <f t="shared" si="288"/>
        <v/>
      </c>
      <c r="X1129" s="293" t="str">
        <f t="shared" si="289"/>
        <v/>
      </c>
      <c r="Y1129" s="293" t="str">
        <f t="shared" si="290"/>
        <v/>
      </c>
      <c r="Z1129" s="293" t="str">
        <f t="shared" si="291"/>
        <v/>
      </c>
      <c r="AA1129" s="293">
        <f t="shared" si="278"/>
        <v>0</v>
      </c>
      <c r="AB1129" s="293">
        <f t="shared" si="279"/>
        <v>0</v>
      </c>
      <c r="AC1129" s="293">
        <f t="shared" si="280"/>
        <v>0</v>
      </c>
      <c r="AD1129" s="293">
        <f t="shared" si="292"/>
        <v>0</v>
      </c>
      <c r="AE1129" s="293">
        <f>IF(ISBLANK(T1129),AE1128,IF(COUNTIF(T$2:T1129,T1129)&gt;1,AE1128,1+MAX(AE1128,0)))</f>
        <v>30</v>
      </c>
      <c r="AI1129" s="42" t="str">
        <f t="shared" si="293"/>
        <v/>
      </c>
      <c r="AJ1129">
        <f>SUM(AG$2:AG1129)</f>
        <v>6</v>
      </c>
      <c r="AK1129">
        <f>COUNTA(AF$2:AF1129)</f>
        <v>15</v>
      </c>
    </row>
    <row r="1130" spans="1:37"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281"/>
        <v>16</v>
      </c>
      <c r="Q1130" s="33" t="str">
        <f t="shared" si="282"/>
        <v/>
      </c>
      <c r="R1130" s="33">
        <f t="shared" si="283"/>
        <v>11</v>
      </c>
      <c r="S1130" s="33" t="str">
        <f t="shared" si="284"/>
        <v>119_11</v>
      </c>
      <c r="T1130" s="35" t="str">
        <f t="shared" si="285"/>
        <v>119PM</v>
      </c>
      <c r="U1130" s="35" t="str">
        <f t="shared" si="286"/>
        <v>119PMNS</v>
      </c>
      <c r="V1130" s="301">
        <f t="shared" si="287"/>
        <v>9</v>
      </c>
      <c r="W1130" s="293" t="str">
        <f t="shared" si="288"/>
        <v/>
      </c>
      <c r="X1130" s="293" t="str">
        <f t="shared" si="289"/>
        <v/>
      </c>
      <c r="Y1130" s="293" t="str">
        <f t="shared" si="290"/>
        <v/>
      </c>
      <c r="Z1130" s="293" t="str">
        <f t="shared" si="291"/>
        <v/>
      </c>
      <c r="AA1130" s="293">
        <f t="shared" si="278"/>
        <v>0</v>
      </c>
      <c r="AB1130" s="293">
        <f t="shared" si="279"/>
        <v>0</v>
      </c>
      <c r="AC1130" s="293">
        <f t="shared" si="280"/>
        <v>0</v>
      </c>
      <c r="AD1130" s="293">
        <f t="shared" si="292"/>
        <v>0</v>
      </c>
      <c r="AE1130" s="293">
        <f>IF(ISBLANK(T1130),AE1129,IF(COUNTIF(T$2:T1130,T1130)&gt;1,AE1129,1+MAX(AE1129,0)))</f>
        <v>30</v>
      </c>
      <c r="AI1130" s="42" t="str">
        <f t="shared" si="293"/>
        <v/>
      </c>
      <c r="AJ1130">
        <f>SUM(AG$2:AG1130)</f>
        <v>6</v>
      </c>
      <c r="AK1130">
        <f>COUNTA(AF$2:AF1130)</f>
        <v>15</v>
      </c>
    </row>
    <row r="1131" spans="1:37"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281"/>
        <v>16</v>
      </c>
      <c r="Q1131" s="33" t="str">
        <f t="shared" si="282"/>
        <v/>
      </c>
      <c r="R1131" s="33">
        <f t="shared" si="283"/>
        <v>11</v>
      </c>
      <c r="S1131" s="33" t="str">
        <f t="shared" si="284"/>
        <v>119_11</v>
      </c>
      <c r="T1131" s="35" t="str">
        <f t="shared" si="285"/>
        <v>119PM</v>
      </c>
      <c r="U1131" s="35" t="str">
        <f t="shared" si="286"/>
        <v>119PMNS</v>
      </c>
      <c r="V1131" s="301">
        <f t="shared" si="287"/>
        <v>10</v>
      </c>
      <c r="W1131" s="293" t="str">
        <f t="shared" si="288"/>
        <v/>
      </c>
      <c r="X1131" s="293" t="str">
        <f t="shared" si="289"/>
        <v/>
      </c>
      <c r="Y1131" s="293" t="str">
        <f t="shared" si="290"/>
        <v/>
      </c>
      <c r="Z1131" s="293" t="str">
        <f t="shared" si="291"/>
        <v/>
      </c>
      <c r="AA1131" s="293">
        <f t="shared" si="278"/>
        <v>0</v>
      </c>
      <c r="AB1131" s="293">
        <f t="shared" si="279"/>
        <v>0</v>
      </c>
      <c r="AC1131" s="293">
        <f t="shared" si="280"/>
        <v>0</v>
      </c>
      <c r="AD1131" s="293">
        <f t="shared" si="292"/>
        <v>0</v>
      </c>
      <c r="AE1131" s="293">
        <f>IF(ISBLANK(T1131),AE1130,IF(COUNTIF(T$2:T1131,T1131)&gt;1,AE1130,1+MAX(AE1130,0)))</f>
        <v>30</v>
      </c>
      <c r="AI1131" s="42" t="str">
        <f t="shared" si="293"/>
        <v/>
      </c>
      <c r="AJ1131">
        <f>SUM(AG$2:AG1131)</f>
        <v>6</v>
      </c>
      <c r="AK1131">
        <f>COUNTA(AF$2:AF1131)</f>
        <v>15</v>
      </c>
    </row>
    <row r="1132" spans="1:37"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281"/>
        <v>16</v>
      </c>
      <c r="Q1132" s="33" t="str">
        <f t="shared" si="282"/>
        <v/>
      </c>
      <c r="R1132" s="33">
        <f t="shared" si="283"/>
        <v>11</v>
      </c>
      <c r="S1132" s="33" t="str">
        <f t="shared" si="284"/>
        <v>119_11</v>
      </c>
      <c r="T1132" s="35" t="str">
        <f t="shared" si="285"/>
        <v>119PM</v>
      </c>
      <c r="U1132" s="35" t="str">
        <f t="shared" si="286"/>
        <v>119PMEW</v>
      </c>
      <c r="V1132" s="301">
        <f t="shared" si="287"/>
        <v>11</v>
      </c>
      <c r="W1132" s="293" t="str">
        <f t="shared" si="288"/>
        <v/>
      </c>
      <c r="X1132" s="293" t="str">
        <f t="shared" si="289"/>
        <v/>
      </c>
      <c r="Y1132" s="293" t="str">
        <f t="shared" si="290"/>
        <v/>
      </c>
      <c r="Z1132" s="293" t="str">
        <f t="shared" si="291"/>
        <v/>
      </c>
      <c r="AA1132" s="293">
        <f t="shared" si="278"/>
        <v>0</v>
      </c>
      <c r="AB1132" s="293">
        <f t="shared" si="279"/>
        <v>0</v>
      </c>
      <c r="AC1132" s="293">
        <f t="shared" si="280"/>
        <v>0</v>
      </c>
      <c r="AD1132" s="293">
        <f t="shared" si="292"/>
        <v>0</v>
      </c>
      <c r="AE1132" s="293">
        <f>IF(ISBLANK(T1132),AE1131,IF(COUNTIF(T$2:T1132,T1132)&gt;1,AE1131,1+MAX(AE1131,0)))</f>
        <v>30</v>
      </c>
      <c r="AI1132" s="42" t="str">
        <f t="shared" si="293"/>
        <v/>
      </c>
      <c r="AJ1132">
        <f>SUM(AG$2:AG1132)</f>
        <v>6</v>
      </c>
      <c r="AK1132">
        <f>COUNTA(AF$2:AF1132)</f>
        <v>15</v>
      </c>
    </row>
    <row r="1133" spans="1:37"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281"/>
        <v>16</v>
      </c>
      <c r="Q1133" s="33" t="str">
        <f t="shared" si="282"/>
        <v/>
      </c>
      <c r="R1133" s="33">
        <f t="shared" si="283"/>
        <v>11</v>
      </c>
      <c r="S1133" s="33" t="str">
        <f t="shared" si="284"/>
        <v>119_11</v>
      </c>
      <c r="T1133" s="35" t="str">
        <f t="shared" si="285"/>
        <v>119PM</v>
      </c>
      <c r="U1133" s="35" t="str">
        <f t="shared" si="286"/>
        <v>119PMEW</v>
      </c>
      <c r="V1133" s="301">
        <f t="shared" si="287"/>
        <v>12</v>
      </c>
      <c r="W1133" s="293" t="str">
        <f t="shared" si="288"/>
        <v/>
      </c>
      <c r="X1133" s="293" t="str">
        <f t="shared" si="289"/>
        <v/>
      </c>
      <c r="Y1133" s="293" t="str">
        <f t="shared" si="290"/>
        <v/>
      </c>
      <c r="Z1133" s="293" t="str">
        <f t="shared" si="291"/>
        <v/>
      </c>
      <c r="AA1133" s="293">
        <f t="shared" si="278"/>
        <v>0</v>
      </c>
      <c r="AB1133" s="293">
        <f t="shared" si="279"/>
        <v>0</v>
      </c>
      <c r="AC1133" s="293">
        <f t="shared" si="280"/>
        <v>0</v>
      </c>
      <c r="AD1133" s="293">
        <f t="shared" si="292"/>
        <v>0</v>
      </c>
      <c r="AE1133" s="293">
        <f>IF(ISBLANK(T1133),AE1132,IF(COUNTIF(T$2:T1133,T1133)&gt;1,AE1132,1+MAX(AE1132,0)))</f>
        <v>30</v>
      </c>
      <c r="AI1133" s="42" t="str">
        <f t="shared" si="293"/>
        <v/>
      </c>
      <c r="AJ1133">
        <f>SUM(AG$2:AG1133)</f>
        <v>6</v>
      </c>
      <c r="AK1133">
        <f>COUNTA(AF$2:AF1133)</f>
        <v>15</v>
      </c>
    </row>
    <row r="1134" spans="1:37"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281"/>
        <v>16</v>
      </c>
      <c r="Q1134" s="33" t="str">
        <f t="shared" si="282"/>
        <v/>
      </c>
      <c r="R1134" s="33">
        <f t="shared" si="283"/>
        <v>12</v>
      </c>
      <c r="S1134" s="33" t="str">
        <f t="shared" si="284"/>
        <v>119_12</v>
      </c>
      <c r="T1134" s="35" t="str">
        <f t="shared" si="285"/>
        <v>119PM</v>
      </c>
      <c r="U1134" s="35" t="str">
        <f t="shared" si="286"/>
        <v>119PMNS</v>
      </c>
      <c r="V1134" s="301">
        <f t="shared" si="287"/>
        <v>13</v>
      </c>
      <c r="W1134" s="293" t="str">
        <f t="shared" si="288"/>
        <v/>
      </c>
      <c r="X1134" s="293" t="str">
        <f t="shared" si="289"/>
        <v/>
      </c>
      <c r="Y1134" s="293" t="str">
        <f t="shared" si="290"/>
        <v/>
      </c>
      <c r="Z1134" s="293" t="str">
        <f t="shared" si="291"/>
        <v/>
      </c>
      <c r="AA1134" s="293">
        <f t="shared" si="278"/>
        <v>0</v>
      </c>
      <c r="AB1134" s="293">
        <f t="shared" si="279"/>
        <v>0</v>
      </c>
      <c r="AC1134" s="293">
        <f t="shared" si="280"/>
        <v>0</v>
      </c>
      <c r="AD1134" s="293">
        <f t="shared" si="292"/>
        <v>0</v>
      </c>
      <c r="AE1134" s="293">
        <f>IF(ISBLANK(T1134),AE1133,IF(COUNTIF(T$2:T1134,T1134)&gt;1,AE1133,1+MAX(AE1133,0)))</f>
        <v>30</v>
      </c>
      <c r="AI1134" s="42" t="str">
        <f t="shared" si="293"/>
        <v/>
      </c>
      <c r="AJ1134">
        <f>SUM(AG$2:AG1134)</f>
        <v>6</v>
      </c>
      <c r="AK1134">
        <f>COUNTA(AF$2:AF1134)</f>
        <v>15</v>
      </c>
    </row>
    <row r="1135" spans="1:37"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281"/>
        <v>16</v>
      </c>
      <c r="Q1135" s="33" t="str">
        <f t="shared" si="282"/>
        <v/>
      </c>
      <c r="R1135" s="33">
        <f t="shared" si="283"/>
        <v>12</v>
      </c>
      <c r="S1135" s="33" t="str">
        <f t="shared" si="284"/>
        <v>119_12</v>
      </c>
      <c r="T1135" s="35" t="str">
        <f t="shared" si="285"/>
        <v>119PM</v>
      </c>
      <c r="U1135" s="35" t="str">
        <f t="shared" si="286"/>
        <v>119PMNS</v>
      </c>
      <c r="V1135" s="301">
        <f t="shared" si="287"/>
        <v>14</v>
      </c>
      <c r="W1135" s="293" t="str">
        <f t="shared" si="288"/>
        <v/>
      </c>
      <c r="X1135" s="293" t="str">
        <f t="shared" si="289"/>
        <v/>
      </c>
      <c r="Y1135" s="293" t="str">
        <f t="shared" si="290"/>
        <v/>
      </c>
      <c r="Z1135" s="293" t="str">
        <f t="shared" si="291"/>
        <v/>
      </c>
      <c r="AA1135" s="293">
        <f t="shared" si="278"/>
        <v>0</v>
      </c>
      <c r="AB1135" s="293">
        <f t="shared" si="279"/>
        <v>0</v>
      </c>
      <c r="AC1135" s="293">
        <f t="shared" si="280"/>
        <v>0</v>
      </c>
      <c r="AD1135" s="293">
        <f t="shared" si="292"/>
        <v>0</v>
      </c>
      <c r="AE1135" s="293">
        <f>IF(ISBLANK(T1135),AE1134,IF(COUNTIF(T$2:T1135,T1135)&gt;1,AE1134,1+MAX(AE1134,0)))</f>
        <v>30</v>
      </c>
      <c r="AI1135" s="42" t="str">
        <f t="shared" si="293"/>
        <v/>
      </c>
      <c r="AJ1135">
        <f>SUM(AG$2:AG1135)</f>
        <v>6</v>
      </c>
      <c r="AK1135">
        <f>COUNTA(AF$2:AF1135)</f>
        <v>15</v>
      </c>
    </row>
    <row r="1136" spans="1:37"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281"/>
        <v>16</v>
      </c>
      <c r="Q1136" s="33" t="str">
        <f t="shared" si="282"/>
        <v/>
      </c>
      <c r="R1136" s="33">
        <f t="shared" si="283"/>
        <v>12</v>
      </c>
      <c r="S1136" s="33" t="str">
        <f t="shared" si="284"/>
        <v>119_12</v>
      </c>
      <c r="T1136" s="35" t="str">
        <f t="shared" si="285"/>
        <v>119PM</v>
      </c>
      <c r="U1136" s="35" t="str">
        <f t="shared" si="286"/>
        <v>119PMEW</v>
      </c>
      <c r="V1136" s="301">
        <f t="shared" si="287"/>
        <v>15</v>
      </c>
      <c r="W1136" s="293" t="str">
        <f t="shared" si="288"/>
        <v/>
      </c>
      <c r="X1136" s="293" t="str">
        <f t="shared" si="289"/>
        <v/>
      </c>
      <c r="Y1136" s="293" t="str">
        <f t="shared" si="290"/>
        <v/>
      </c>
      <c r="Z1136" s="293" t="str">
        <f t="shared" si="291"/>
        <v/>
      </c>
      <c r="AA1136" s="293">
        <f t="shared" si="278"/>
        <v>0</v>
      </c>
      <c r="AB1136" s="293">
        <f t="shared" si="279"/>
        <v>0</v>
      </c>
      <c r="AC1136" s="293">
        <f t="shared" si="280"/>
        <v>0</v>
      </c>
      <c r="AD1136" s="293">
        <f t="shared" si="292"/>
        <v>0</v>
      </c>
      <c r="AE1136" s="293">
        <f>IF(ISBLANK(T1136),AE1135,IF(COUNTIF(T$2:T1136,T1136)&gt;1,AE1135,1+MAX(AE1135,0)))</f>
        <v>30</v>
      </c>
      <c r="AI1136" s="42" t="str">
        <f t="shared" si="293"/>
        <v/>
      </c>
      <c r="AJ1136">
        <f>SUM(AG$2:AG1136)</f>
        <v>6</v>
      </c>
      <c r="AK1136">
        <f>COUNTA(AF$2:AF1136)</f>
        <v>15</v>
      </c>
    </row>
    <row r="1137" spans="1:37"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281"/>
        <v>16</v>
      </c>
      <c r="Q1137" s="33" t="str">
        <f t="shared" si="282"/>
        <v/>
      </c>
      <c r="R1137" s="33">
        <f t="shared" si="283"/>
        <v>12</v>
      </c>
      <c r="S1137" s="33" t="str">
        <f t="shared" si="284"/>
        <v>119_12</v>
      </c>
      <c r="T1137" s="35" t="str">
        <f t="shared" si="285"/>
        <v>119PM</v>
      </c>
      <c r="U1137" s="35" t="str">
        <f t="shared" si="286"/>
        <v>119PMEW</v>
      </c>
      <c r="V1137" s="301">
        <f t="shared" si="287"/>
        <v>16</v>
      </c>
      <c r="W1137" s="293" t="str">
        <f t="shared" si="288"/>
        <v/>
      </c>
      <c r="X1137" s="293" t="str">
        <f t="shared" si="289"/>
        <v/>
      </c>
      <c r="Y1137" s="293" t="str">
        <f t="shared" si="290"/>
        <v/>
      </c>
      <c r="Z1137" s="293" t="str">
        <f t="shared" si="291"/>
        <v/>
      </c>
      <c r="AA1137" s="293">
        <f t="shared" si="278"/>
        <v>0</v>
      </c>
      <c r="AB1137" s="293">
        <f t="shared" si="279"/>
        <v>0</v>
      </c>
      <c r="AC1137" s="293">
        <f t="shared" si="280"/>
        <v>0</v>
      </c>
      <c r="AD1137" s="293">
        <f t="shared" si="292"/>
        <v>0</v>
      </c>
      <c r="AE1137" s="293">
        <f>IF(ISBLANK(T1137),AE1136,IF(COUNTIF(T$2:T1137,T1137)&gt;1,AE1136,1+MAX(AE1136,0)))</f>
        <v>30</v>
      </c>
      <c r="AI1137" s="42" t="str">
        <f t="shared" si="293"/>
        <v/>
      </c>
      <c r="AJ1137">
        <f>SUM(AG$2:AG1137)</f>
        <v>6</v>
      </c>
      <c r="AK1137">
        <f>COUNTA(AF$2:AF1137)</f>
        <v>15</v>
      </c>
    </row>
    <row r="1138" spans="1:37"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281"/>
        <v>16</v>
      </c>
      <c r="Q1138" s="33" t="str">
        <f t="shared" si="282"/>
        <v/>
      </c>
      <c r="R1138" s="33">
        <f t="shared" si="283"/>
        <v>13</v>
      </c>
      <c r="S1138" s="33" t="str">
        <f t="shared" si="284"/>
        <v>119_13</v>
      </c>
      <c r="T1138" s="35" t="str">
        <f t="shared" si="285"/>
        <v>119PM</v>
      </c>
      <c r="U1138" s="35" t="str">
        <f t="shared" si="286"/>
        <v>119PMNS</v>
      </c>
      <c r="V1138" s="301">
        <f t="shared" si="287"/>
        <v>17</v>
      </c>
      <c r="W1138" s="293" t="str">
        <f t="shared" si="288"/>
        <v/>
      </c>
      <c r="X1138" s="293" t="str">
        <f t="shared" si="289"/>
        <v/>
      </c>
      <c r="Y1138" s="293" t="str">
        <f t="shared" si="290"/>
        <v/>
      </c>
      <c r="Z1138" s="293" t="str">
        <f t="shared" si="291"/>
        <v/>
      </c>
      <c r="AA1138" s="293">
        <f t="shared" si="278"/>
        <v>0</v>
      </c>
      <c r="AB1138" s="293">
        <f t="shared" si="279"/>
        <v>0</v>
      </c>
      <c r="AC1138" s="293">
        <f t="shared" si="280"/>
        <v>0</v>
      </c>
      <c r="AD1138" s="293">
        <f t="shared" si="292"/>
        <v>0</v>
      </c>
      <c r="AE1138" s="293">
        <f>IF(ISBLANK(T1138),AE1137,IF(COUNTIF(T$2:T1138,T1138)&gt;1,AE1137,1+MAX(AE1137,0)))</f>
        <v>30</v>
      </c>
      <c r="AI1138" s="42" t="str">
        <f t="shared" si="293"/>
        <v/>
      </c>
      <c r="AJ1138">
        <f>SUM(AG$2:AG1138)</f>
        <v>6</v>
      </c>
      <c r="AK1138">
        <f>COUNTA(AF$2:AF1138)</f>
        <v>15</v>
      </c>
    </row>
    <row r="1139" spans="1:37"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281"/>
        <v>16</v>
      </c>
      <c r="Q1139" s="33" t="str">
        <f t="shared" si="282"/>
        <v/>
      </c>
      <c r="R1139" s="33">
        <f t="shared" si="283"/>
        <v>13</v>
      </c>
      <c r="S1139" s="33" t="str">
        <f t="shared" si="284"/>
        <v>119_13</v>
      </c>
      <c r="T1139" s="35" t="str">
        <f t="shared" si="285"/>
        <v>119PM</v>
      </c>
      <c r="U1139" s="35" t="str">
        <f t="shared" si="286"/>
        <v>119PMNS</v>
      </c>
      <c r="V1139" s="301">
        <f t="shared" si="287"/>
        <v>18</v>
      </c>
      <c r="W1139" s="293" t="str">
        <f t="shared" si="288"/>
        <v/>
      </c>
      <c r="X1139" s="293" t="str">
        <f t="shared" si="289"/>
        <v/>
      </c>
      <c r="Y1139" s="293" t="str">
        <f t="shared" si="290"/>
        <v/>
      </c>
      <c r="Z1139" s="293" t="str">
        <f t="shared" si="291"/>
        <v/>
      </c>
      <c r="AA1139" s="293">
        <f t="shared" si="278"/>
        <v>0</v>
      </c>
      <c r="AB1139" s="293">
        <f t="shared" si="279"/>
        <v>0</v>
      </c>
      <c r="AC1139" s="293">
        <f t="shared" si="280"/>
        <v>0</v>
      </c>
      <c r="AD1139" s="293">
        <f t="shared" si="292"/>
        <v>0</v>
      </c>
      <c r="AE1139" s="293">
        <f>IF(ISBLANK(T1139),AE1138,IF(COUNTIF(T$2:T1139,T1139)&gt;1,AE1138,1+MAX(AE1138,0)))</f>
        <v>30</v>
      </c>
      <c r="AI1139" s="42" t="str">
        <f t="shared" si="293"/>
        <v/>
      </c>
      <c r="AJ1139">
        <f>SUM(AG$2:AG1139)</f>
        <v>6</v>
      </c>
      <c r="AK1139">
        <f>COUNTA(AF$2:AF1139)</f>
        <v>15</v>
      </c>
    </row>
    <row r="1140" spans="1:37"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281"/>
        <v>16</v>
      </c>
      <c r="Q1140" s="33" t="str">
        <f t="shared" si="282"/>
        <v/>
      </c>
      <c r="R1140" s="33">
        <f t="shared" si="283"/>
        <v>13</v>
      </c>
      <c r="S1140" s="33" t="str">
        <f t="shared" si="284"/>
        <v>119_13</v>
      </c>
      <c r="T1140" s="35" t="str">
        <f t="shared" si="285"/>
        <v>119PM</v>
      </c>
      <c r="U1140" s="35" t="str">
        <f t="shared" si="286"/>
        <v>119PMEW</v>
      </c>
      <c r="V1140" s="301">
        <f t="shared" si="287"/>
        <v>19</v>
      </c>
      <c r="W1140" s="293" t="str">
        <f t="shared" si="288"/>
        <v/>
      </c>
      <c r="X1140" s="293" t="str">
        <f t="shared" si="289"/>
        <v/>
      </c>
      <c r="Y1140" s="293" t="str">
        <f t="shared" si="290"/>
        <v/>
      </c>
      <c r="Z1140" s="293" t="str">
        <f t="shared" si="291"/>
        <v/>
      </c>
      <c r="AA1140" s="293">
        <f t="shared" si="278"/>
        <v>0</v>
      </c>
      <c r="AB1140" s="293">
        <f t="shared" si="279"/>
        <v>0</v>
      </c>
      <c r="AC1140" s="293">
        <f t="shared" si="280"/>
        <v>0</v>
      </c>
      <c r="AD1140" s="293">
        <f t="shared" si="292"/>
        <v>0</v>
      </c>
      <c r="AE1140" s="293">
        <f>IF(ISBLANK(T1140),AE1139,IF(COUNTIF(T$2:T1140,T1140)&gt;1,AE1139,1+MAX(AE1139,0)))</f>
        <v>30</v>
      </c>
      <c r="AI1140" s="42" t="str">
        <f t="shared" si="293"/>
        <v/>
      </c>
      <c r="AJ1140">
        <f>SUM(AG$2:AG1140)</f>
        <v>6</v>
      </c>
      <c r="AK1140">
        <f>COUNTA(AF$2:AF1140)</f>
        <v>15</v>
      </c>
    </row>
    <row r="1141" spans="1:37"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281"/>
        <v>16</v>
      </c>
      <c r="Q1141" s="33" t="str">
        <f t="shared" si="282"/>
        <v/>
      </c>
      <c r="R1141" s="33">
        <f t="shared" si="283"/>
        <v>13</v>
      </c>
      <c r="S1141" s="33" t="str">
        <f t="shared" si="284"/>
        <v>119_13</v>
      </c>
      <c r="T1141" s="35" t="str">
        <f t="shared" si="285"/>
        <v>119PM</v>
      </c>
      <c r="U1141" s="35" t="str">
        <f t="shared" si="286"/>
        <v>119PMEW</v>
      </c>
      <c r="V1141" s="301">
        <f t="shared" si="287"/>
        <v>20</v>
      </c>
      <c r="W1141" s="293" t="str">
        <f t="shared" si="288"/>
        <v/>
      </c>
      <c r="X1141" s="293" t="str">
        <f t="shared" si="289"/>
        <v/>
      </c>
      <c r="Y1141" s="293" t="str">
        <f t="shared" si="290"/>
        <v/>
      </c>
      <c r="Z1141" s="293" t="str">
        <f t="shared" si="291"/>
        <v/>
      </c>
      <c r="AA1141" s="293">
        <f t="shared" si="278"/>
        <v>0</v>
      </c>
      <c r="AB1141" s="293">
        <f t="shared" si="279"/>
        <v>0</v>
      </c>
      <c r="AC1141" s="293">
        <f t="shared" si="280"/>
        <v>0</v>
      </c>
      <c r="AD1141" s="293">
        <f t="shared" si="292"/>
        <v>0</v>
      </c>
      <c r="AE1141" s="293">
        <f>IF(ISBLANK(T1141),AE1140,IF(COUNTIF(T$2:T1141,T1141)&gt;1,AE1140,1+MAX(AE1140,0)))</f>
        <v>30</v>
      </c>
      <c r="AI1141" s="42" t="str">
        <f t="shared" si="293"/>
        <v/>
      </c>
      <c r="AJ1141">
        <f>SUM(AG$2:AG1141)</f>
        <v>6</v>
      </c>
      <c r="AK1141">
        <f>COUNTA(AF$2:AF1141)</f>
        <v>15</v>
      </c>
    </row>
    <row r="1142" spans="1:37"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281"/>
        <v>16</v>
      </c>
      <c r="Q1142" s="33" t="str">
        <f t="shared" si="282"/>
        <v/>
      </c>
      <c r="R1142" s="33">
        <f t="shared" si="283"/>
        <v>14</v>
      </c>
      <c r="S1142" s="33" t="str">
        <f t="shared" si="284"/>
        <v>119_14</v>
      </c>
      <c r="T1142" s="35" t="str">
        <f t="shared" si="285"/>
        <v>119PM</v>
      </c>
      <c r="U1142" s="35" t="str">
        <f t="shared" si="286"/>
        <v>119PMNS</v>
      </c>
      <c r="V1142" s="301">
        <f t="shared" si="287"/>
        <v>21</v>
      </c>
      <c r="W1142" s="293" t="str">
        <f t="shared" si="288"/>
        <v/>
      </c>
      <c r="X1142" s="293" t="str">
        <f t="shared" si="289"/>
        <v/>
      </c>
      <c r="Y1142" s="293" t="str">
        <f t="shared" si="290"/>
        <v/>
      </c>
      <c r="Z1142" s="293" t="str">
        <f t="shared" si="291"/>
        <v/>
      </c>
      <c r="AA1142" s="293">
        <f t="shared" si="278"/>
        <v>0</v>
      </c>
      <c r="AB1142" s="293">
        <f t="shared" si="279"/>
        <v>0</v>
      </c>
      <c r="AC1142" s="293">
        <f t="shared" si="280"/>
        <v>0</v>
      </c>
      <c r="AD1142" s="293">
        <f t="shared" si="292"/>
        <v>0</v>
      </c>
      <c r="AE1142" s="293">
        <f>IF(ISBLANK(T1142),AE1141,IF(COUNTIF(T$2:T1142,T1142)&gt;1,AE1141,1+MAX(AE1141,0)))</f>
        <v>30</v>
      </c>
      <c r="AI1142" s="42" t="str">
        <f t="shared" si="293"/>
        <v/>
      </c>
      <c r="AJ1142">
        <f>SUM(AG$2:AG1142)</f>
        <v>6</v>
      </c>
      <c r="AK1142">
        <f>COUNTA(AF$2:AF1142)</f>
        <v>15</v>
      </c>
    </row>
    <row r="1143" spans="1:37"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281"/>
        <v>16</v>
      </c>
      <c r="Q1143" s="33" t="str">
        <f t="shared" si="282"/>
        <v/>
      </c>
      <c r="R1143" s="33">
        <f t="shared" si="283"/>
        <v>14</v>
      </c>
      <c r="S1143" s="33" t="str">
        <f t="shared" si="284"/>
        <v>119_14</v>
      </c>
      <c r="T1143" s="35" t="str">
        <f t="shared" si="285"/>
        <v>119PM</v>
      </c>
      <c r="U1143" s="35" t="str">
        <f t="shared" si="286"/>
        <v>119PMNS</v>
      </c>
      <c r="V1143" s="301">
        <f t="shared" si="287"/>
        <v>22</v>
      </c>
      <c r="W1143" s="293" t="str">
        <f t="shared" si="288"/>
        <v/>
      </c>
      <c r="X1143" s="293" t="str">
        <f t="shared" si="289"/>
        <v/>
      </c>
      <c r="Y1143" s="293" t="str">
        <f t="shared" si="290"/>
        <v/>
      </c>
      <c r="Z1143" s="293" t="str">
        <f t="shared" si="291"/>
        <v/>
      </c>
      <c r="AA1143" s="293">
        <f t="shared" si="278"/>
        <v>0</v>
      </c>
      <c r="AB1143" s="293">
        <f t="shared" si="279"/>
        <v>0</v>
      </c>
      <c r="AC1143" s="293">
        <f t="shared" si="280"/>
        <v>0</v>
      </c>
      <c r="AD1143" s="293">
        <f t="shared" si="292"/>
        <v>0</v>
      </c>
      <c r="AE1143" s="293">
        <f>IF(ISBLANK(T1143),AE1142,IF(COUNTIF(T$2:T1143,T1143)&gt;1,AE1142,1+MAX(AE1142,0)))</f>
        <v>30</v>
      </c>
      <c r="AI1143" s="42" t="str">
        <f t="shared" si="293"/>
        <v/>
      </c>
      <c r="AJ1143">
        <f>SUM(AG$2:AG1143)</f>
        <v>6</v>
      </c>
      <c r="AK1143">
        <f>COUNTA(AF$2:AF1143)</f>
        <v>15</v>
      </c>
    </row>
    <row r="1144" spans="1:37"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281"/>
        <v>16</v>
      </c>
      <c r="Q1144" s="33" t="str">
        <f t="shared" si="282"/>
        <v/>
      </c>
      <c r="R1144" s="33">
        <f t="shared" si="283"/>
        <v>14</v>
      </c>
      <c r="S1144" s="33" t="str">
        <f t="shared" si="284"/>
        <v>119_14</v>
      </c>
      <c r="T1144" s="35" t="str">
        <f t="shared" si="285"/>
        <v>119PM</v>
      </c>
      <c r="U1144" s="35" t="str">
        <f t="shared" si="286"/>
        <v>119PMEW</v>
      </c>
      <c r="V1144" s="301">
        <f t="shared" si="287"/>
        <v>23</v>
      </c>
      <c r="W1144" s="293" t="str">
        <f t="shared" si="288"/>
        <v/>
      </c>
      <c r="X1144" s="293" t="str">
        <f t="shared" si="289"/>
        <v/>
      </c>
      <c r="Y1144" s="293" t="str">
        <f t="shared" si="290"/>
        <v/>
      </c>
      <c r="Z1144" s="293" t="str">
        <f t="shared" si="291"/>
        <v/>
      </c>
      <c r="AA1144" s="293">
        <f t="shared" si="278"/>
        <v>0</v>
      </c>
      <c r="AB1144" s="293">
        <f t="shared" si="279"/>
        <v>0</v>
      </c>
      <c r="AC1144" s="293">
        <f t="shared" si="280"/>
        <v>0</v>
      </c>
      <c r="AD1144" s="293">
        <f t="shared" si="292"/>
        <v>0</v>
      </c>
      <c r="AE1144" s="293">
        <f>IF(ISBLANK(T1144),AE1143,IF(COUNTIF(T$2:T1144,T1144)&gt;1,AE1143,1+MAX(AE1143,0)))</f>
        <v>30</v>
      </c>
      <c r="AI1144" s="42" t="str">
        <f t="shared" si="293"/>
        <v/>
      </c>
      <c r="AJ1144">
        <f>SUM(AG$2:AG1144)</f>
        <v>6</v>
      </c>
      <c r="AK1144">
        <f>COUNTA(AF$2:AF1144)</f>
        <v>15</v>
      </c>
    </row>
    <row r="1145" spans="1:37"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281"/>
        <v>16</v>
      </c>
      <c r="Q1145" s="33" t="str">
        <f t="shared" si="282"/>
        <v/>
      </c>
      <c r="R1145" s="33">
        <f t="shared" si="283"/>
        <v>14</v>
      </c>
      <c r="S1145" s="33" t="str">
        <f t="shared" si="284"/>
        <v>119_14</v>
      </c>
      <c r="T1145" s="35" t="str">
        <f t="shared" si="285"/>
        <v>119PM</v>
      </c>
      <c r="U1145" s="35" t="str">
        <f t="shared" si="286"/>
        <v>119PMEW</v>
      </c>
      <c r="V1145" s="301">
        <f t="shared" si="287"/>
        <v>24</v>
      </c>
      <c r="W1145" s="293" t="str">
        <f t="shared" si="288"/>
        <v/>
      </c>
      <c r="X1145" s="293" t="str">
        <f t="shared" si="289"/>
        <v/>
      </c>
      <c r="Y1145" s="293" t="str">
        <f t="shared" si="290"/>
        <v/>
      </c>
      <c r="Z1145" s="293" t="str">
        <f t="shared" si="291"/>
        <v/>
      </c>
      <c r="AA1145" s="293">
        <f t="shared" si="278"/>
        <v>0</v>
      </c>
      <c r="AB1145" s="293">
        <f t="shared" si="279"/>
        <v>0</v>
      </c>
      <c r="AC1145" s="293">
        <f t="shared" si="280"/>
        <v>0</v>
      </c>
      <c r="AD1145" s="293">
        <f t="shared" si="292"/>
        <v>0</v>
      </c>
      <c r="AE1145" s="293">
        <f>IF(ISBLANK(T1145),AE1144,IF(COUNTIF(T$2:T1145,T1145)&gt;1,AE1144,1+MAX(AE1144,0)))</f>
        <v>30</v>
      </c>
      <c r="AI1145" s="42" t="str">
        <f t="shared" si="293"/>
        <v/>
      </c>
      <c r="AJ1145">
        <f>SUM(AG$2:AG1145)</f>
        <v>6</v>
      </c>
      <c r="AK1145">
        <f>COUNTA(AF$2:AF1145)</f>
        <v>15</v>
      </c>
    </row>
    <row r="1146" spans="1:37"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281"/>
        <v>16</v>
      </c>
      <c r="Q1146" s="33" t="str">
        <f t="shared" si="282"/>
        <v/>
      </c>
      <c r="R1146" s="33">
        <f t="shared" si="283"/>
        <v>15</v>
      </c>
      <c r="S1146" s="33" t="str">
        <f t="shared" si="284"/>
        <v>119_15</v>
      </c>
      <c r="T1146" s="35" t="str">
        <f t="shared" si="285"/>
        <v>119PM</v>
      </c>
      <c r="U1146" s="35" t="str">
        <f t="shared" si="286"/>
        <v>119PMNS</v>
      </c>
      <c r="V1146" s="301">
        <f t="shared" si="287"/>
        <v>25</v>
      </c>
      <c r="W1146" s="293" t="str">
        <f t="shared" si="288"/>
        <v/>
      </c>
      <c r="X1146" s="293" t="str">
        <f t="shared" si="289"/>
        <v/>
      </c>
      <c r="Y1146" s="293" t="str">
        <f t="shared" si="290"/>
        <v/>
      </c>
      <c r="Z1146" s="293" t="str">
        <f t="shared" si="291"/>
        <v/>
      </c>
      <c r="AA1146" s="293">
        <f t="shared" si="278"/>
        <v>0</v>
      </c>
      <c r="AB1146" s="293">
        <f t="shared" si="279"/>
        <v>0</v>
      </c>
      <c r="AC1146" s="293">
        <f t="shared" si="280"/>
        <v>0</v>
      </c>
      <c r="AD1146" s="293">
        <f t="shared" si="292"/>
        <v>0</v>
      </c>
      <c r="AE1146" s="293">
        <f>IF(ISBLANK(T1146),AE1145,IF(COUNTIF(T$2:T1146,T1146)&gt;1,AE1145,1+MAX(AE1145,0)))</f>
        <v>30</v>
      </c>
      <c r="AI1146" s="42" t="str">
        <f t="shared" si="293"/>
        <v/>
      </c>
      <c r="AJ1146">
        <f>SUM(AG$2:AG1146)</f>
        <v>6</v>
      </c>
      <c r="AK1146">
        <f>COUNTA(AF$2:AF1146)</f>
        <v>15</v>
      </c>
    </row>
    <row r="1147" spans="1:37"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281"/>
        <v>16</v>
      </c>
      <c r="Q1147" s="33" t="str">
        <f t="shared" si="282"/>
        <v/>
      </c>
      <c r="R1147" s="33">
        <f t="shared" si="283"/>
        <v>15</v>
      </c>
      <c r="S1147" s="33" t="str">
        <f t="shared" si="284"/>
        <v>119_15</v>
      </c>
      <c r="T1147" s="35" t="str">
        <f t="shared" si="285"/>
        <v>119PM</v>
      </c>
      <c r="U1147" s="35" t="str">
        <f t="shared" si="286"/>
        <v>119PMNS</v>
      </c>
      <c r="V1147" s="301">
        <f t="shared" si="287"/>
        <v>26</v>
      </c>
      <c r="W1147" s="293" t="str">
        <f t="shared" si="288"/>
        <v/>
      </c>
      <c r="X1147" s="293" t="str">
        <f t="shared" si="289"/>
        <v/>
      </c>
      <c r="Y1147" s="293" t="str">
        <f t="shared" si="290"/>
        <v/>
      </c>
      <c r="Z1147" s="293" t="str">
        <f t="shared" si="291"/>
        <v/>
      </c>
      <c r="AA1147" s="293">
        <f t="shared" si="278"/>
        <v>0</v>
      </c>
      <c r="AB1147" s="293">
        <f t="shared" si="279"/>
        <v>0</v>
      </c>
      <c r="AC1147" s="293">
        <f t="shared" si="280"/>
        <v>0</v>
      </c>
      <c r="AD1147" s="293">
        <f t="shared" si="292"/>
        <v>0</v>
      </c>
      <c r="AE1147" s="293">
        <f>IF(ISBLANK(T1147),AE1146,IF(COUNTIF(T$2:T1147,T1147)&gt;1,AE1146,1+MAX(AE1146,0)))</f>
        <v>30</v>
      </c>
      <c r="AI1147" s="42" t="str">
        <f t="shared" si="293"/>
        <v/>
      </c>
      <c r="AJ1147">
        <f>SUM(AG$2:AG1147)</f>
        <v>6</v>
      </c>
      <c r="AK1147">
        <f>COUNTA(AF$2:AF1147)</f>
        <v>15</v>
      </c>
    </row>
    <row r="1148" spans="1:37"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281"/>
        <v>16</v>
      </c>
      <c r="Q1148" s="33" t="str">
        <f t="shared" si="282"/>
        <v/>
      </c>
      <c r="R1148" s="33">
        <f t="shared" si="283"/>
        <v>15</v>
      </c>
      <c r="S1148" s="33" t="str">
        <f t="shared" si="284"/>
        <v>119_15</v>
      </c>
      <c r="T1148" s="35" t="str">
        <f t="shared" si="285"/>
        <v>119PM</v>
      </c>
      <c r="U1148" s="35" t="str">
        <f t="shared" si="286"/>
        <v>119PMEW</v>
      </c>
      <c r="V1148" s="301">
        <f t="shared" si="287"/>
        <v>27</v>
      </c>
      <c r="W1148" s="293" t="str">
        <f t="shared" si="288"/>
        <v/>
      </c>
      <c r="X1148" s="293" t="str">
        <f t="shared" si="289"/>
        <v/>
      </c>
      <c r="Y1148" s="293" t="str">
        <f t="shared" si="290"/>
        <v/>
      </c>
      <c r="Z1148" s="293" t="str">
        <f t="shared" si="291"/>
        <v/>
      </c>
      <c r="AA1148" s="293">
        <f t="shared" si="278"/>
        <v>0</v>
      </c>
      <c r="AB1148" s="293">
        <f t="shared" si="279"/>
        <v>0</v>
      </c>
      <c r="AC1148" s="293">
        <f t="shared" si="280"/>
        <v>0</v>
      </c>
      <c r="AD1148" s="293">
        <f t="shared" si="292"/>
        <v>0</v>
      </c>
      <c r="AE1148" s="293">
        <f>IF(ISBLANK(T1148),AE1147,IF(COUNTIF(T$2:T1148,T1148)&gt;1,AE1147,1+MAX(AE1147,0)))</f>
        <v>30</v>
      </c>
      <c r="AI1148" s="42" t="str">
        <f t="shared" si="293"/>
        <v/>
      </c>
      <c r="AJ1148">
        <f>SUM(AG$2:AG1148)</f>
        <v>6</v>
      </c>
      <c r="AK1148">
        <f>COUNTA(AF$2:AF1148)</f>
        <v>15</v>
      </c>
    </row>
    <row r="1149" spans="1:37"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281"/>
        <v>16</v>
      </c>
      <c r="Q1149" s="33" t="str">
        <f t="shared" si="282"/>
        <v/>
      </c>
      <c r="R1149" s="33">
        <f t="shared" si="283"/>
        <v>15</v>
      </c>
      <c r="S1149" s="33" t="str">
        <f t="shared" si="284"/>
        <v>119_15</v>
      </c>
      <c r="T1149" s="35" t="str">
        <f t="shared" si="285"/>
        <v>119PM</v>
      </c>
      <c r="U1149" s="35" t="str">
        <f t="shared" si="286"/>
        <v>119PMEW</v>
      </c>
      <c r="V1149" s="301">
        <f t="shared" si="287"/>
        <v>28</v>
      </c>
      <c r="W1149" s="293" t="str">
        <f t="shared" si="288"/>
        <v/>
      </c>
      <c r="X1149" s="293" t="str">
        <f t="shared" si="289"/>
        <v/>
      </c>
      <c r="Y1149" s="293" t="str">
        <f t="shared" si="290"/>
        <v/>
      </c>
      <c r="Z1149" s="293" t="str">
        <f t="shared" si="291"/>
        <v/>
      </c>
      <c r="AA1149" s="293">
        <f t="shared" si="278"/>
        <v>0</v>
      </c>
      <c r="AB1149" s="293">
        <f t="shared" si="279"/>
        <v>0</v>
      </c>
      <c r="AC1149" s="293">
        <f t="shared" si="280"/>
        <v>0</v>
      </c>
      <c r="AD1149" s="293">
        <f t="shared" si="292"/>
        <v>0</v>
      </c>
      <c r="AE1149" s="293">
        <f>IF(ISBLANK(T1149),AE1148,IF(COUNTIF(T$2:T1149,T1149)&gt;1,AE1148,1+MAX(AE1148,0)))</f>
        <v>30</v>
      </c>
      <c r="AI1149" s="42" t="str">
        <f t="shared" si="293"/>
        <v/>
      </c>
      <c r="AJ1149">
        <f>SUM(AG$2:AG1149)</f>
        <v>6</v>
      </c>
      <c r="AK1149">
        <f>COUNTA(AF$2:AF1149)</f>
        <v>15</v>
      </c>
    </row>
    <row r="1150" spans="1:37"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281"/>
        <v>16</v>
      </c>
      <c r="Q1150" s="33" t="str">
        <f t="shared" si="282"/>
        <v/>
      </c>
      <c r="R1150" s="33">
        <f t="shared" si="283"/>
        <v>16</v>
      </c>
      <c r="S1150" s="33" t="str">
        <f t="shared" si="284"/>
        <v>119_16</v>
      </c>
      <c r="T1150" s="35" t="str">
        <f t="shared" si="285"/>
        <v>119PM</v>
      </c>
      <c r="U1150" s="35" t="str">
        <f t="shared" si="286"/>
        <v>119PMNS</v>
      </c>
      <c r="V1150" s="301">
        <f t="shared" si="287"/>
        <v>29</v>
      </c>
      <c r="W1150" s="293" t="str">
        <f t="shared" si="288"/>
        <v/>
      </c>
      <c r="X1150" s="293" t="str">
        <f t="shared" si="289"/>
        <v/>
      </c>
      <c r="Y1150" s="293" t="str">
        <f t="shared" si="290"/>
        <v/>
      </c>
      <c r="Z1150" s="293" t="str">
        <f t="shared" si="291"/>
        <v/>
      </c>
      <c r="AA1150" s="293">
        <f t="shared" si="278"/>
        <v>0</v>
      </c>
      <c r="AB1150" s="293">
        <f t="shared" si="279"/>
        <v>0</v>
      </c>
      <c r="AC1150" s="293">
        <f t="shared" si="280"/>
        <v>0</v>
      </c>
      <c r="AD1150" s="293">
        <f t="shared" si="292"/>
        <v>0</v>
      </c>
      <c r="AE1150" s="293">
        <f>IF(ISBLANK(T1150),AE1149,IF(COUNTIF(T$2:T1150,T1150)&gt;1,AE1149,1+MAX(AE1149,0)))</f>
        <v>30</v>
      </c>
      <c r="AI1150" s="42" t="str">
        <f t="shared" si="293"/>
        <v/>
      </c>
      <c r="AJ1150">
        <f>SUM(AG$2:AG1150)</f>
        <v>6</v>
      </c>
      <c r="AK1150">
        <f>COUNTA(AF$2:AF1150)</f>
        <v>15</v>
      </c>
    </row>
    <row r="1151" spans="1:37"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281"/>
        <v>16</v>
      </c>
      <c r="Q1151" s="33" t="str">
        <f t="shared" si="282"/>
        <v/>
      </c>
      <c r="R1151" s="33">
        <f t="shared" si="283"/>
        <v>16</v>
      </c>
      <c r="S1151" s="33" t="str">
        <f t="shared" si="284"/>
        <v>119_16</v>
      </c>
      <c r="T1151" s="35" t="str">
        <f t="shared" si="285"/>
        <v>119PM</v>
      </c>
      <c r="U1151" s="35" t="str">
        <f t="shared" si="286"/>
        <v>119PMNS</v>
      </c>
      <c r="V1151" s="301">
        <f t="shared" si="287"/>
        <v>30</v>
      </c>
      <c r="W1151" s="293" t="str">
        <f t="shared" si="288"/>
        <v/>
      </c>
      <c r="X1151" s="293" t="str">
        <f t="shared" si="289"/>
        <v/>
      </c>
      <c r="Y1151" s="293" t="str">
        <f t="shared" si="290"/>
        <v/>
      </c>
      <c r="Z1151" s="293" t="str">
        <f t="shared" si="291"/>
        <v/>
      </c>
      <c r="AA1151" s="293">
        <f t="shared" si="278"/>
        <v>0</v>
      </c>
      <c r="AB1151" s="293">
        <f t="shared" si="279"/>
        <v>0</v>
      </c>
      <c r="AC1151" s="293">
        <f t="shared" si="280"/>
        <v>0</v>
      </c>
      <c r="AD1151" s="293">
        <f t="shared" si="292"/>
        <v>0</v>
      </c>
      <c r="AE1151" s="293">
        <f>IF(ISBLANK(T1151),AE1150,IF(COUNTIF(T$2:T1151,T1151)&gt;1,AE1150,1+MAX(AE1150,0)))</f>
        <v>30</v>
      </c>
      <c r="AI1151" s="42" t="str">
        <f t="shared" si="293"/>
        <v/>
      </c>
      <c r="AJ1151">
        <f>SUM(AG$2:AG1151)</f>
        <v>6</v>
      </c>
      <c r="AK1151">
        <f>COUNTA(AF$2:AF1151)</f>
        <v>15</v>
      </c>
    </row>
    <row r="1152" spans="1:37"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281"/>
        <v>16</v>
      </c>
      <c r="Q1152" s="33" t="str">
        <f t="shared" si="282"/>
        <v/>
      </c>
      <c r="R1152" s="33">
        <f t="shared" si="283"/>
        <v>16</v>
      </c>
      <c r="S1152" s="33" t="str">
        <f t="shared" si="284"/>
        <v>119_16</v>
      </c>
      <c r="T1152" s="35" t="str">
        <f t="shared" si="285"/>
        <v>119PM</v>
      </c>
      <c r="U1152" s="35" t="str">
        <f t="shared" si="286"/>
        <v>119PMEW</v>
      </c>
      <c r="V1152" s="301">
        <f t="shared" si="287"/>
        <v>31</v>
      </c>
      <c r="W1152" s="293" t="str">
        <f t="shared" si="288"/>
        <v/>
      </c>
      <c r="X1152" s="293" t="str">
        <f t="shared" si="289"/>
        <v/>
      </c>
      <c r="Y1152" s="293" t="str">
        <f t="shared" si="290"/>
        <v/>
      </c>
      <c r="Z1152" s="293" t="str">
        <f t="shared" si="291"/>
        <v/>
      </c>
      <c r="AA1152" s="293">
        <f t="shared" si="278"/>
        <v>0</v>
      </c>
      <c r="AB1152" s="293">
        <f t="shared" si="279"/>
        <v>0</v>
      </c>
      <c r="AC1152" s="293">
        <f t="shared" si="280"/>
        <v>0</v>
      </c>
      <c r="AD1152" s="293">
        <f t="shared" si="292"/>
        <v>0</v>
      </c>
      <c r="AE1152" s="293">
        <f>IF(ISBLANK(T1152),AE1151,IF(COUNTIF(T$2:T1152,T1152)&gt;1,AE1151,1+MAX(AE1151,0)))</f>
        <v>30</v>
      </c>
      <c r="AI1152" s="42" t="str">
        <f t="shared" si="293"/>
        <v/>
      </c>
      <c r="AJ1152">
        <f>SUM(AG$2:AG1152)</f>
        <v>6</v>
      </c>
      <c r="AK1152">
        <f>COUNTA(AF$2:AF1152)</f>
        <v>15</v>
      </c>
    </row>
    <row r="1153" spans="1:37"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281"/>
        <v>16</v>
      </c>
      <c r="Q1153" s="33" t="str">
        <f t="shared" si="282"/>
        <v/>
      </c>
      <c r="R1153" s="33">
        <f t="shared" si="283"/>
        <v>16</v>
      </c>
      <c r="S1153" s="33" t="str">
        <f t="shared" si="284"/>
        <v>119_16</v>
      </c>
      <c r="T1153" s="35" t="str">
        <f t="shared" si="285"/>
        <v>119PM</v>
      </c>
      <c r="U1153" s="35" t="str">
        <f t="shared" si="286"/>
        <v>119PMEW</v>
      </c>
      <c r="V1153" s="301">
        <f t="shared" si="287"/>
        <v>32</v>
      </c>
      <c r="W1153" s="293" t="str">
        <f t="shared" si="288"/>
        <v/>
      </c>
      <c r="X1153" s="293" t="str">
        <f t="shared" si="289"/>
        <v/>
      </c>
      <c r="Y1153" s="293" t="str">
        <f t="shared" si="290"/>
        <v/>
      </c>
      <c r="Z1153" s="293" t="str">
        <f t="shared" si="291"/>
        <v/>
      </c>
      <c r="AA1153" s="293">
        <f t="shared" si="278"/>
        <v>0</v>
      </c>
      <c r="AB1153" s="293">
        <f t="shared" si="279"/>
        <v>0</v>
      </c>
      <c r="AC1153" s="293">
        <f t="shared" si="280"/>
        <v>0</v>
      </c>
      <c r="AD1153" s="293">
        <f t="shared" si="292"/>
        <v>0</v>
      </c>
      <c r="AE1153" s="293">
        <f>IF(ISBLANK(T1153),AE1152,IF(COUNTIF(T$2:T1153,T1153)&gt;1,AE1152,1+MAX(AE1152,0)))</f>
        <v>30</v>
      </c>
      <c r="AI1153" s="42" t="str">
        <f t="shared" si="293"/>
        <v/>
      </c>
      <c r="AJ1153">
        <f>SUM(AG$2:AG1153)</f>
        <v>6</v>
      </c>
      <c r="AK1153">
        <f>COUNTA(AF$2:AF1153)</f>
        <v>15</v>
      </c>
    </row>
    <row r="1154" spans="1:37" x14ac:dyDescent="0.25">
      <c r="A1154">
        <v>120</v>
      </c>
      <c r="B1154" t="s">
        <v>65</v>
      </c>
      <c r="C1154" s="246" t="s">
        <v>890</v>
      </c>
      <c r="D1154"/>
      <c r="E1154">
        <v>1</v>
      </c>
      <c r="F1154">
        <v>1</v>
      </c>
      <c r="G1154">
        <v>1</v>
      </c>
      <c r="H1154">
        <v>1</v>
      </c>
      <c r="I1154">
        <v>1</v>
      </c>
      <c r="J1154">
        <v>0</v>
      </c>
      <c r="K1154">
        <v>0</v>
      </c>
      <c r="L1154">
        <v>0</v>
      </c>
      <c r="M1154" t="s">
        <v>751</v>
      </c>
      <c r="O1154" s="101">
        <f>IF(ISBLANK(C1154),O1153,IF(COUNTIF(C$2:C1154,C1154)&gt;1,O1153,1+MAX(O1153,0)))</f>
        <v>36</v>
      </c>
      <c r="P1154" s="45">
        <f t="shared" si="281"/>
        <v>17</v>
      </c>
      <c r="Q1154" s="33">
        <f t="shared" si="282"/>
        <v>17</v>
      </c>
      <c r="R1154" s="33">
        <f t="shared" si="283"/>
        <v>1</v>
      </c>
      <c r="S1154" s="33" t="str">
        <f t="shared" si="284"/>
        <v>120_1</v>
      </c>
      <c r="T1154" s="35" t="str">
        <f t="shared" si="285"/>
        <v>120AM</v>
      </c>
      <c r="U1154" s="35" t="str">
        <f t="shared" si="286"/>
        <v>120AMNS</v>
      </c>
      <c r="V1154" s="301">
        <f t="shared" si="287"/>
        <v>1</v>
      </c>
      <c r="W1154" s="293" t="str">
        <f t="shared" si="288"/>
        <v/>
      </c>
      <c r="X1154" s="293" t="str">
        <f t="shared" si="289"/>
        <v/>
      </c>
      <c r="Y1154" s="293" t="str">
        <f t="shared" si="290"/>
        <v/>
      </c>
      <c r="Z1154" s="293" t="str">
        <f t="shared" si="291"/>
        <v/>
      </c>
      <c r="AA1154" s="293">
        <f t="shared" ref="AA1154:AA1217" si="294">IF(AND(ISNUMBER($G1154),$B1154="AM"),INDEX(Cordon,MATCH($A1154,loc_ID,0),$G1154),0)</f>
        <v>0</v>
      </c>
      <c r="AB1154" s="293">
        <f t="shared" ref="AB1154:AB1217" si="295">IF(AND(ISNUMBER($G1154),$B1154="PM"),INDEX(Cordon,MATCH($A1154,loc_ID,0),VLOOKUP($G1154,dir_correction,2,FALSE)),0)</f>
        <v>0</v>
      </c>
      <c r="AC1154" s="293">
        <f t="shared" ref="AC1154:AC1217" si="296">IF(AND(ISNUMBER($G1154),$B1154="AM"),INDEX(Lane,MATCH($A1154,loc_ID,0),$G1154),0)</f>
        <v>3</v>
      </c>
      <c r="AD1154" s="293">
        <f t="shared" si="292"/>
        <v>1</v>
      </c>
      <c r="AE1154" s="293">
        <f>IF(ISBLANK(T1154),AE1153,IF(COUNTIF(T$2:T1154,T1154)&gt;1,AE1153,1+MAX(AE1153,0)))</f>
        <v>31</v>
      </c>
      <c r="AI1154" s="42" t="str">
        <f t="shared" si="293"/>
        <v/>
      </c>
      <c r="AJ1154">
        <f>SUM(AG$2:AG1154)</f>
        <v>6</v>
      </c>
      <c r="AK1154">
        <f>COUNTA(AF$2:AF1154)</f>
        <v>15</v>
      </c>
    </row>
    <row r="1155" spans="1:37" x14ac:dyDescent="0.25">
      <c r="A1155">
        <v>120</v>
      </c>
      <c r="B1155" t="s">
        <v>65</v>
      </c>
      <c r="C1155" s="246"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297">IF(A1155=A1154,P1154,IF(ISNUMBER(P1154),P1154+1,1))</f>
        <v>17</v>
      </c>
      <c r="Q1155" s="33" t="str">
        <f t="shared" ref="Q1155:Q1218" si="298">IF(OR(P1155=P1154,LEN(A1155)&lt;1),"",P1155)</f>
        <v/>
      </c>
      <c r="R1155" s="33">
        <f t="shared" ref="R1155:R1218" si="299">IF(ISNUMBER(F1155),F1155+4*(E1155-1)+8*IF(B1155="PM",1,0),"")</f>
        <v>1</v>
      </c>
      <c r="S1155" s="33" t="str">
        <f t="shared" ref="S1155:S1218" si="300">IF(ISNUMBER(R1155),A1155&amp;"_"&amp;R1155,"")</f>
        <v>120_1</v>
      </c>
      <c r="T1155" s="35" t="str">
        <f t="shared" ref="T1155:T1218" si="301">A1155&amp;B1155</f>
        <v>120AM</v>
      </c>
      <c r="U1155" s="35" t="str">
        <f t="shared" ref="U1155:U1218" si="302">IF(OR(G1155=1,G1155=2),T1155&amp;"NS",IF(OR(G1155=3,G1155=4),T1155&amp;"EW",""))</f>
        <v>120AMNS</v>
      </c>
      <c r="V1155" s="301">
        <f t="shared" ref="V1155:V1218" si="303">G1155+4*(F1155-1)+16*(E1155-1)</f>
        <v>2</v>
      </c>
      <c r="W1155" s="293" t="str">
        <f t="shared" ref="W1155:W1218" si="304">IF(I1155&gt;$H1155,1,"")</f>
        <v/>
      </c>
      <c r="X1155" s="293" t="str">
        <f t="shared" ref="X1155:X1218" si="305">IF(J1155&gt;$H1155,1,"")</f>
        <v/>
      </c>
      <c r="Y1155" s="293" t="str">
        <f t="shared" ref="Y1155:Y1218" si="306">IF(K1155&gt;$H1155,1,"")</f>
        <v/>
      </c>
      <c r="Z1155" s="293" t="str">
        <f t="shared" ref="Z1155:Z1218" si="307">IF(L1155&gt;$H1155,1,"")</f>
        <v/>
      </c>
      <c r="AA1155" s="293">
        <f t="shared" si="294"/>
        <v>0</v>
      </c>
      <c r="AB1155" s="293">
        <f t="shared" si="295"/>
        <v>0</v>
      </c>
      <c r="AC1155" s="293">
        <f t="shared" si="296"/>
        <v>2</v>
      </c>
      <c r="AD1155" s="293">
        <f t="shared" ref="AD1155:AD1218" si="308">IF(AND(AC1155&gt;0,ISNUMBER(AC1155)),1,0)</f>
        <v>1</v>
      </c>
      <c r="AE1155" s="293">
        <f>IF(ISBLANK(T1155),AE1154,IF(COUNTIF(T$2:T1155,T1155)&gt;1,AE1154,1+MAX(AE1154,0)))</f>
        <v>31</v>
      </c>
      <c r="AI1155" s="42" t="str">
        <f t="shared" ref="AI1155:AI1218" si="309">IF(SUM(W1155:Z1155)&gt;0,1,"")</f>
        <v/>
      </c>
      <c r="AJ1155">
        <f>SUM(AG$2:AG1155)</f>
        <v>6</v>
      </c>
      <c r="AK1155">
        <f>COUNTA(AF$2:AF1155)</f>
        <v>15</v>
      </c>
    </row>
    <row r="1156" spans="1:37" x14ac:dyDescent="0.25">
      <c r="A1156">
        <v>120</v>
      </c>
      <c r="B1156" t="s">
        <v>65</v>
      </c>
      <c r="C1156" s="246" t="s">
        <v>890</v>
      </c>
      <c r="D1156"/>
      <c r="E1156">
        <v>1</v>
      </c>
      <c r="F1156">
        <v>1</v>
      </c>
      <c r="G1156">
        <v>3</v>
      </c>
      <c r="H1156">
        <v>7</v>
      </c>
      <c r="I1156">
        <v>3</v>
      </c>
      <c r="J1156">
        <v>0</v>
      </c>
      <c r="K1156">
        <v>3</v>
      </c>
      <c r="L1156">
        <v>3</v>
      </c>
      <c r="M1156" t="s">
        <v>751</v>
      </c>
      <c r="O1156" s="101">
        <f>IF(ISBLANK(C1156),O1155,IF(COUNTIF(C$2:C1156,C1156)&gt;1,O1155,1+MAX(O1155,0)))</f>
        <v>36</v>
      </c>
      <c r="P1156" s="45">
        <f t="shared" si="297"/>
        <v>17</v>
      </c>
      <c r="Q1156" s="33" t="str">
        <f t="shared" si="298"/>
        <v/>
      </c>
      <c r="R1156" s="33">
        <f t="shared" si="299"/>
        <v>1</v>
      </c>
      <c r="S1156" s="33" t="str">
        <f t="shared" si="300"/>
        <v>120_1</v>
      </c>
      <c r="T1156" s="35" t="str">
        <f t="shared" si="301"/>
        <v>120AM</v>
      </c>
      <c r="U1156" s="35" t="str">
        <f t="shared" si="302"/>
        <v>120AMEW</v>
      </c>
      <c r="V1156" s="301">
        <f t="shared" si="303"/>
        <v>3</v>
      </c>
      <c r="W1156" s="293" t="str">
        <f t="shared" si="304"/>
        <v/>
      </c>
      <c r="X1156" s="293" t="str">
        <f t="shared" si="305"/>
        <v/>
      </c>
      <c r="Y1156" s="293" t="str">
        <f t="shared" si="306"/>
        <v/>
      </c>
      <c r="Z1156" s="293" t="str">
        <f t="shared" si="307"/>
        <v/>
      </c>
      <c r="AA1156" s="293">
        <f t="shared" si="294"/>
        <v>0</v>
      </c>
      <c r="AB1156" s="293">
        <f t="shared" si="295"/>
        <v>0</v>
      </c>
      <c r="AC1156" s="293">
        <f t="shared" si="296"/>
        <v>3</v>
      </c>
      <c r="AD1156" s="293">
        <f t="shared" si="308"/>
        <v>1</v>
      </c>
      <c r="AE1156" s="293">
        <f>IF(ISBLANK(T1156),AE1155,IF(COUNTIF(T$2:T1156,T1156)&gt;1,AE1155,1+MAX(AE1155,0)))</f>
        <v>31</v>
      </c>
      <c r="AI1156" s="42" t="str">
        <f t="shared" si="309"/>
        <v/>
      </c>
      <c r="AJ1156">
        <f>SUM(AG$2:AG1156)</f>
        <v>6</v>
      </c>
      <c r="AK1156">
        <f>COUNTA(AF$2:AF1156)</f>
        <v>15</v>
      </c>
    </row>
    <row r="1157" spans="1:37" x14ac:dyDescent="0.25">
      <c r="A1157">
        <v>120</v>
      </c>
      <c r="B1157" t="s">
        <v>65</v>
      </c>
      <c r="C1157" s="246" t="s">
        <v>890</v>
      </c>
      <c r="D1157"/>
      <c r="E1157">
        <v>1</v>
      </c>
      <c r="F1157">
        <v>1</v>
      </c>
      <c r="G1157">
        <v>4</v>
      </c>
      <c r="H1157">
        <v>3</v>
      </c>
      <c r="I1157">
        <v>0</v>
      </c>
      <c r="J1157">
        <v>1</v>
      </c>
      <c r="K1157">
        <v>1</v>
      </c>
      <c r="L1157">
        <v>1</v>
      </c>
      <c r="M1157" t="s">
        <v>751</v>
      </c>
      <c r="O1157" s="101">
        <f>IF(ISBLANK(C1157),O1156,IF(COUNTIF(C$2:C1157,C1157)&gt;1,O1156,1+MAX(O1156,0)))</f>
        <v>36</v>
      </c>
      <c r="P1157" s="45">
        <f t="shared" si="297"/>
        <v>17</v>
      </c>
      <c r="Q1157" s="33" t="str">
        <f t="shared" si="298"/>
        <v/>
      </c>
      <c r="R1157" s="33">
        <f t="shared" si="299"/>
        <v>1</v>
      </c>
      <c r="S1157" s="33" t="str">
        <f t="shared" si="300"/>
        <v>120_1</v>
      </c>
      <c r="T1157" s="35" t="str">
        <f t="shared" si="301"/>
        <v>120AM</v>
      </c>
      <c r="U1157" s="35" t="str">
        <f t="shared" si="302"/>
        <v>120AMEW</v>
      </c>
      <c r="V1157" s="301">
        <f t="shared" si="303"/>
        <v>4</v>
      </c>
      <c r="W1157" s="293" t="str">
        <f t="shared" si="304"/>
        <v/>
      </c>
      <c r="X1157" s="293" t="str">
        <f t="shared" si="305"/>
        <v/>
      </c>
      <c r="Y1157" s="293" t="str">
        <f t="shared" si="306"/>
        <v/>
      </c>
      <c r="Z1157" s="293" t="str">
        <f t="shared" si="307"/>
        <v/>
      </c>
      <c r="AA1157" s="293">
        <f t="shared" si="294"/>
        <v>0</v>
      </c>
      <c r="AB1157" s="293">
        <f t="shared" si="295"/>
        <v>0</v>
      </c>
      <c r="AC1157" s="293">
        <f t="shared" si="296"/>
        <v>3</v>
      </c>
      <c r="AD1157" s="293">
        <f t="shared" si="308"/>
        <v>1</v>
      </c>
      <c r="AE1157" s="293">
        <f>IF(ISBLANK(T1157),AE1156,IF(COUNTIF(T$2:T1157,T1157)&gt;1,AE1156,1+MAX(AE1156,0)))</f>
        <v>31</v>
      </c>
      <c r="AI1157" s="42" t="str">
        <f t="shared" si="309"/>
        <v/>
      </c>
      <c r="AJ1157">
        <f>SUM(AG$2:AG1157)</f>
        <v>6</v>
      </c>
      <c r="AK1157">
        <f>COUNTA(AF$2:AF1157)</f>
        <v>15</v>
      </c>
    </row>
    <row r="1158" spans="1:37" x14ac:dyDescent="0.25">
      <c r="A1158">
        <v>120</v>
      </c>
      <c r="B1158" t="s">
        <v>65</v>
      </c>
      <c r="C1158" s="246" t="s">
        <v>890</v>
      </c>
      <c r="D1158"/>
      <c r="E1158">
        <v>1</v>
      </c>
      <c r="F1158">
        <v>2</v>
      </c>
      <c r="G1158">
        <v>1</v>
      </c>
      <c r="H1158">
        <v>0</v>
      </c>
      <c r="I1158">
        <v>0</v>
      </c>
      <c r="J1158">
        <v>0</v>
      </c>
      <c r="K1158">
        <v>0</v>
      </c>
      <c r="L1158">
        <v>0</v>
      </c>
      <c r="M1158" t="s">
        <v>751</v>
      </c>
      <c r="O1158" s="101">
        <f>IF(ISBLANK(C1158),O1157,IF(COUNTIF(C$2:C1158,C1158)&gt;1,O1157,1+MAX(O1157,0)))</f>
        <v>36</v>
      </c>
      <c r="P1158" s="45">
        <f t="shared" si="297"/>
        <v>17</v>
      </c>
      <c r="Q1158" s="33" t="str">
        <f t="shared" si="298"/>
        <v/>
      </c>
      <c r="R1158" s="33">
        <f t="shared" si="299"/>
        <v>2</v>
      </c>
      <c r="S1158" s="33" t="str">
        <f t="shared" si="300"/>
        <v>120_2</v>
      </c>
      <c r="T1158" s="35" t="str">
        <f t="shared" si="301"/>
        <v>120AM</v>
      </c>
      <c r="U1158" s="35" t="str">
        <f t="shared" si="302"/>
        <v>120AMNS</v>
      </c>
      <c r="V1158" s="301">
        <f t="shared" si="303"/>
        <v>5</v>
      </c>
      <c r="W1158" s="293" t="str">
        <f t="shared" si="304"/>
        <v/>
      </c>
      <c r="X1158" s="293" t="str">
        <f t="shared" si="305"/>
        <v/>
      </c>
      <c r="Y1158" s="293" t="str">
        <f t="shared" si="306"/>
        <v/>
      </c>
      <c r="Z1158" s="293" t="str">
        <f t="shared" si="307"/>
        <v/>
      </c>
      <c r="AA1158" s="293">
        <f t="shared" si="294"/>
        <v>0</v>
      </c>
      <c r="AB1158" s="293">
        <f t="shared" si="295"/>
        <v>0</v>
      </c>
      <c r="AC1158" s="293">
        <f t="shared" si="296"/>
        <v>3</v>
      </c>
      <c r="AD1158" s="293">
        <f t="shared" si="308"/>
        <v>1</v>
      </c>
      <c r="AE1158" s="293">
        <f>IF(ISBLANK(T1158),AE1157,IF(COUNTIF(T$2:T1158,T1158)&gt;1,AE1157,1+MAX(AE1157,0)))</f>
        <v>31</v>
      </c>
      <c r="AI1158" s="42" t="str">
        <f t="shared" si="309"/>
        <v/>
      </c>
      <c r="AJ1158">
        <f>SUM(AG$2:AG1158)</f>
        <v>6</v>
      </c>
      <c r="AK1158">
        <f>COUNTA(AF$2:AF1158)</f>
        <v>15</v>
      </c>
    </row>
    <row r="1159" spans="1:37" x14ac:dyDescent="0.25">
      <c r="A1159">
        <v>120</v>
      </c>
      <c r="B1159" t="s">
        <v>65</v>
      </c>
      <c r="C1159" s="246" t="s">
        <v>890</v>
      </c>
      <c r="D1159"/>
      <c r="E1159">
        <v>1</v>
      </c>
      <c r="F1159">
        <v>2</v>
      </c>
      <c r="G1159">
        <v>2</v>
      </c>
      <c r="H1159">
        <v>3</v>
      </c>
      <c r="I1159">
        <v>0</v>
      </c>
      <c r="J1159">
        <v>0</v>
      </c>
      <c r="K1159">
        <v>2</v>
      </c>
      <c r="L1159">
        <v>2</v>
      </c>
      <c r="M1159" t="s">
        <v>751</v>
      </c>
      <c r="O1159" s="101">
        <f>IF(ISBLANK(C1159),O1158,IF(COUNTIF(C$2:C1159,C1159)&gt;1,O1158,1+MAX(O1158,0)))</f>
        <v>36</v>
      </c>
      <c r="P1159" s="45">
        <f t="shared" si="297"/>
        <v>17</v>
      </c>
      <c r="Q1159" s="33" t="str">
        <f t="shared" si="298"/>
        <v/>
      </c>
      <c r="R1159" s="33">
        <f t="shared" si="299"/>
        <v>2</v>
      </c>
      <c r="S1159" s="33" t="str">
        <f t="shared" si="300"/>
        <v>120_2</v>
      </c>
      <c r="T1159" s="35" t="str">
        <f t="shared" si="301"/>
        <v>120AM</v>
      </c>
      <c r="U1159" s="35" t="str">
        <f t="shared" si="302"/>
        <v>120AMNS</v>
      </c>
      <c r="V1159" s="301">
        <f t="shared" si="303"/>
        <v>6</v>
      </c>
      <c r="W1159" s="293" t="str">
        <f t="shared" si="304"/>
        <v/>
      </c>
      <c r="X1159" s="293" t="str">
        <f t="shared" si="305"/>
        <v/>
      </c>
      <c r="Y1159" s="293" t="str">
        <f t="shared" si="306"/>
        <v/>
      </c>
      <c r="Z1159" s="293" t="str">
        <f t="shared" si="307"/>
        <v/>
      </c>
      <c r="AA1159" s="293">
        <f t="shared" si="294"/>
        <v>0</v>
      </c>
      <c r="AB1159" s="293">
        <f t="shared" si="295"/>
        <v>0</v>
      </c>
      <c r="AC1159" s="293">
        <f t="shared" si="296"/>
        <v>2</v>
      </c>
      <c r="AD1159" s="293">
        <f t="shared" si="308"/>
        <v>1</v>
      </c>
      <c r="AE1159" s="293">
        <f>IF(ISBLANK(T1159),AE1158,IF(COUNTIF(T$2:T1159,T1159)&gt;1,AE1158,1+MAX(AE1158,0)))</f>
        <v>31</v>
      </c>
      <c r="AI1159" s="42" t="str">
        <f t="shared" si="309"/>
        <v/>
      </c>
      <c r="AJ1159">
        <f>SUM(AG$2:AG1159)</f>
        <v>6</v>
      </c>
      <c r="AK1159">
        <f>COUNTA(AF$2:AF1159)</f>
        <v>15</v>
      </c>
    </row>
    <row r="1160" spans="1:37" x14ac:dyDescent="0.25">
      <c r="A1160">
        <v>120</v>
      </c>
      <c r="B1160" t="s">
        <v>65</v>
      </c>
      <c r="C1160" s="246" t="s">
        <v>890</v>
      </c>
      <c r="D1160"/>
      <c r="E1160">
        <v>1</v>
      </c>
      <c r="F1160">
        <v>2</v>
      </c>
      <c r="G1160">
        <v>3</v>
      </c>
      <c r="H1160">
        <v>8</v>
      </c>
      <c r="I1160">
        <v>1</v>
      </c>
      <c r="J1160">
        <v>0</v>
      </c>
      <c r="K1160">
        <v>1</v>
      </c>
      <c r="L1160">
        <v>1</v>
      </c>
      <c r="M1160" t="s">
        <v>751</v>
      </c>
      <c r="O1160" s="101">
        <f>IF(ISBLANK(C1160),O1159,IF(COUNTIF(C$2:C1160,C1160)&gt;1,O1159,1+MAX(O1159,0)))</f>
        <v>36</v>
      </c>
      <c r="P1160" s="45">
        <f t="shared" si="297"/>
        <v>17</v>
      </c>
      <c r="Q1160" s="33" t="str">
        <f t="shared" si="298"/>
        <v/>
      </c>
      <c r="R1160" s="33">
        <f t="shared" si="299"/>
        <v>2</v>
      </c>
      <c r="S1160" s="33" t="str">
        <f t="shared" si="300"/>
        <v>120_2</v>
      </c>
      <c r="T1160" s="35" t="str">
        <f t="shared" si="301"/>
        <v>120AM</v>
      </c>
      <c r="U1160" s="35" t="str">
        <f t="shared" si="302"/>
        <v>120AMEW</v>
      </c>
      <c r="V1160" s="301">
        <f t="shared" si="303"/>
        <v>7</v>
      </c>
      <c r="W1160" s="293" t="str">
        <f t="shared" si="304"/>
        <v/>
      </c>
      <c r="X1160" s="293" t="str">
        <f t="shared" si="305"/>
        <v/>
      </c>
      <c r="Y1160" s="293" t="str">
        <f t="shared" si="306"/>
        <v/>
      </c>
      <c r="Z1160" s="293" t="str">
        <f t="shared" si="307"/>
        <v/>
      </c>
      <c r="AA1160" s="293">
        <f t="shared" si="294"/>
        <v>0</v>
      </c>
      <c r="AB1160" s="293">
        <f t="shared" si="295"/>
        <v>0</v>
      </c>
      <c r="AC1160" s="293">
        <f t="shared" si="296"/>
        <v>3</v>
      </c>
      <c r="AD1160" s="293">
        <f t="shared" si="308"/>
        <v>1</v>
      </c>
      <c r="AE1160" s="293">
        <f>IF(ISBLANK(T1160),AE1159,IF(COUNTIF(T$2:T1160,T1160)&gt;1,AE1159,1+MAX(AE1159,0)))</f>
        <v>31</v>
      </c>
      <c r="AI1160" s="42" t="str">
        <f t="shared" si="309"/>
        <v/>
      </c>
      <c r="AJ1160">
        <f>SUM(AG$2:AG1160)</f>
        <v>6</v>
      </c>
      <c r="AK1160">
        <f>COUNTA(AF$2:AF1160)</f>
        <v>15</v>
      </c>
    </row>
    <row r="1161" spans="1:37" x14ac:dyDescent="0.25">
      <c r="A1161">
        <v>120</v>
      </c>
      <c r="B1161" t="s">
        <v>65</v>
      </c>
      <c r="C1161" s="246" t="s">
        <v>890</v>
      </c>
      <c r="D1161"/>
      <c r="E1161">
        <v>1</v>
      </c>
      <c r="F1161">
        <v>2</v>
      </c>
      <c r="G1161">
        <v>4</v>
      </c>
      <c r="H1161">
        <v>4</v>
      </c>
      <c r="I1161">
        <v>0</v>
      </c>
      <c r="J1161">
        <v>0</v>
      </c>
      <c r="K1161">
        <v>2</v>
      </c>
      <c r="L1161">
        <v>1</v>
      </c>
      <c r="M1161" t="s">
        <v>751</v>
      </c>
      <c r="O1161" s="101">
        <f>IF(ISBLANK(C1161),O1160,IF(COUNTIF(C$2:C1161,C1161)&gt;1,O1160,1+MAX(O1160,0)))</f>
        <v>36</v>
      </c>
      <c r="P1161" s="45">
        <f t="shared" si="297"/>
        <v>17</v>
      </c>
      <c r="Q1161" s="33" t="str">
        <f t="shared" si="298"/>
        <v/>
      </c>
      <c r="R1161" s="33">
        <f t="shared" si="299"/>
        <v>2</v>
      </c>
      <c r="S1161" s="33" t="str">
        <f t="shared" si="300"/>
        <v>120_2</v>
      </c>
      <c r="T1161" s="35" t="str">
        <f t="shared" si="301"/>
        <v>120AM</v>
      </c>
      <c r="U1161" s="35" t="str">
        <f t="shared" si="302"/>
        <v>120AMEW</v>
      </c>
      <c r="V1161" s="301">
        <f t="shared" si="303"/>
        <v>8</v>
      </c>
      <c r="W1161" s="293" t="str">
        <f t="shared" si="304"/>
        <v/>
      </c>
      <c r="X1161" s="293" t="str">
        <f t="shared" si="305"/>
        <v/>
      </c>
      <c r="Y1161" s="293" t="str">
        <f t="shared" si="306"/>
        <v/>
      </c>
      <c r="Z1161" s="293" t="str">
        <f t="shared" si="307"/>
        <v/>
      </c>
      <c r="AA1161" s="293">
        <f t="shared" si="294"/>
        <v>0</v>
      </c>
      <c r="AB1161" s="293">
        <f t="shared" si="295"/>
        <v>0</v>
      </c>
      <c r="AC1161" s="293">
        <f t="shared" si="296"/>
        <v>3</v>
      </c>
      <c r="AD1161" s="293">
        <f t="shared" si="308"/>
        <v>1</v>
      </c>
      <c r="AE1161" s="293">
        <f>IF(ISBLANK(T1161),AE1160,IF(COUNTIF(T$2:T1161,T1161)&gt;1,AE1160,1+MAX(AE1160,0)))</f>
        <v>31</v>
      </c>
      <c r="AI1161" s="42" t="str">
        <f t="shared" si="309"/>
        <v/>
      </c>
      <c r="AJ1161">
        <f>SUM(AG$2:AG1161)</f>
        <v>6</v>
      </c>
      <c r="AK1161">
        <f>COUNTA(AF$2:AF1161)</f>
        <v>15</v>
      </c>
    </row>
    <row r="1162" spans="1:37" x14ac:dyDescent="0.25">
      <c r="A1162">
        <v>120</v>
      </c>
      <c r="B1162" t="s">
        <v>65</v>
      </c>
      <c r="C1162" s="246" t="s">
        <v>890</v>
      </c>
      <c r="D1162"/>
      <c r="E1162">
        <v>1</v>
      </c>
      <c r="F1162">
        <v>3</v>
      </c>
      <c r="G1162">
        <v>1</v>
      </c>
      <c r="H1162">
        <v>0</v>
      </c>
      <c r="I1162">
        <v>0</v>
      </c>
      <c r="J1162">
        <v>0</v>
      </c>
      <c r="K1162">
        <v>0</v>
      </c>
      <c r="L1162">
        <v>0</v>
      </c>
      <c r="M1162" t="s">
        <v>751</v>
      </c>
      <c r="O1162" s="101">
        <f>IF(ISBLANK(C1162),O1161,IF(COUNTIF(C$2:C1162,C1162)&gt;1,O1161,1+MAX(O1161,0)))</f>
        <v>36</v>
      </c>
      <c r="P1162" s="45">
        <f t="shared" si="297"/>
        <v>17</v>
      </c>
      <c r="Q1162" s="33" t="str">
        <f t="shared" si="298"/>
        <v/>
      </c>
      <c r="R1162" s="33">
        <f t="shared" si="299"/>
        <v>3</v>
      </c>
      <c r="S1162" s="33" t="str">
        <f t="shared" si="300"/>
        <v>120_3</v>
      </c>
      <c r="T1162" s="35" t="str">
        <f t="shared" si="301"/>
        <v>120AM</v>
      </c>
      <c r="U1162" s="35" t="str">
        <f t="shared" si="302"/>
        <v>120AMNS</v>
      </c>
      <c r="V1162" s="301">
        <f t="shared" si="303"/>
        <v>9</v>
      </c>
      <c r="W1162" s="293" t="str">
        <f t="shared" si="304"/>
        <v/>
      </c>
      <c r="X1162" s="293" t="str">
        <f t="shared" si="305"/>
        <v/>
      </c>
      <c r="Y1162" s="293" t="str">
        <f t="shared" si="306"/>
        <v/>
      </c>
      <c r="Z1162" s="293" t="str">
        <f t="shared" si="307"/>
        <v/>
      </c>
      <c r="AA1162" s="293">
        <f t="shared" si="294"/>
        <v>0</v>
      </c>
      <c r="AB1162" s="293">
        <f t="shared" si="295"/>
        <v>0</v>
      </c>
      <c r="AC1162" s="293">
        <f t="shared" si="296"/>
        <v>3</v>
      </c>
      <c r="AD1162" s="293">
        <f t="shared" si="308"/>
        <v>1</v>
      </c>
      <c r="AE1162" s="293">
        <f>IF(ISBLANK(T1162),AE1161,IF(COUNTIF(T$2:T1162,T1162)&gt;1,AE1161,1+MAX(AE1161,0)))</f>
        <v>31</v>
      </c>
      <c r="AI1162" s="42" t="str">
        <f t="shared" si="309"/>
        <v/>
      </c>
      <c r="AJ1162">
        <f>SUM(AG$2:AG1162)</f>
        <v>6</v>
      </c>
      <c r="AK1162">
        <f>COUNTA(AF$2:AF1162)</f>
        <v>15</v>
      </c>
    </row>
    <row r="1163" spans="1:37" x14ac:dyDescent="0.25">
      <c r="A1163">
        <v>120</v>
      </c>
      <c r="B1163" t="s">
        <v>65</v>
      </c>
      <c r="C1163" s="246" t="s">
        <v>890</v>
      </c>
      <c r="D1163"/>
      <c r="E1163">
        <v>1</v>
      </c>
      <c r="F1163">
        <v>3</v>
      </c>
      <c r="G1163">
        <v>2</v>
      </c>
      <c r="H1163">
        <v>4</v>
      </c>
      <c r="I1163">
        <v>1</v>
      </c>
      <c r="J1163">
        <v>0</v>
      </c>
      <c r="K1163">
        <v>3</v>
      </c>
      <c r="L1163">
        <v>4</v>
      </c>
      <c r="M1163" t="s">
        <v>751</v>
      </c>
      <c r="O1163" s="101">
        <f>IF(ISBLANK(C1163),O1162,IF(COUNTIF(C$2:C1163,C1163)&gt;1,O1162,1+MAX(O1162,0)))</f>
        <v>36</v>
      </c>
      <c r="P1163" s="45">
        <f t="shared" si="297"/>
        <v>17</v>
      </c>
      <c r="Q1163" s="33" t="str">
        <f t="shared" si="298"/>
        <v/>
      </c>
      <c r="R1163" s="33">
        <f t="shared" si="299"/>
        <v>3</v>
      </c>
      <c r="S1163" s="33" t="str">
        <f t="shared" si="300"/>
        <v>120_3</v>
      </c>
      <c r="T1163" s="35" t="str">
        <f t="shared" si="301"/>
        <v>120AM</v>
      </c>
      <c r="U1163" s="35" t="str">
        <f t="shared" si="302"/>
        <v>120AMNS</v>
      </c>
      <c r="V1163" s="301">
        <f t="shared" si="303"/>
        <v>10</v>
      </c>
      <c r="W1163" s="293" t="str">
        <f t="shared" si="304"/>
        <v/>
      </c>
      <c r="X1163" s="293" t="str">
        <f t="shared" si="305"/>
        <v/>
      </c>
      <c r="Y1163" s="293" t="str">
        <f t="shared" si="306"/>
        <v/>
      </c>
      <c r="Z1163" s="293" t="str">
        <f t="shared" si="307"/>
        <v/>
      </c>
      <c r="AA1163" s="293">
        <f t="shared" si="294"/>
        <v>0</v>
      </c>
      <c r="AB1163" s="293">
        <f t="shared" si="295"/>
        <v>0</v>
      </c>
      <c r="AC1163" s="293">
        <f t="shared" si="296"/>
        <v>2</v>
      </c>
      <c r="AD1163" s="293">
        <f t="shared" si="308"/>
        <v>1</v>
      </c>
      <c r="AE1163" s="293">
        <f>IF(ISBLANK(T1163),AE1162,IF(COUNTIF(T$2:T1163,T1163)&gt;1,AE1162,1+MAX(AE1162,0)))</f>
        <v>31</v>
      </c>
      <c r="AI1163" s="42" t="str">
        <f t="shared" si="309"/>
        <v/>
      </c>
      <c r="AJ1163">
        <f>SUM(AG$2:AG1163)</f>
        <v>6</v>
      </c>
      <c r="AK1163">
        <f>COUNTA(AF$2:AF1163)</f>
        <v>15</v>
      </c>
    </row>
    <row r="1164" spans="1:37" x14ac:dyDescent="0.25">
      <c r="A1164">
        <v>120</v>
      </c>
      <c r="B1164" t="s">
        <v>65</v>
      </c>
      <c r="C1164" s="246" t="s">
        <v>890</v>
      </c>
      <c r="D1164"/>
      <c r="E1164">
        <v>1</v>
      </c>
      <c r="F1164">
        <v>3</v>
      </c>
      <c r="G1164">
        <v>3</v>
      </c>
      <c r="H1164">
        <v>3</v>
      </c>
      <c r="I1164">
        <v>1</v>
      </c>
      <c r="J1164">
        <v>0</v>
      </c>
      <c r="K1164">
        <v>3</v>
      </c>
      <c r="L1164">
        <v>3</v>
      </c>
      <c r="M1164" t="s">
        <v>751</v>
      </c>
      <c r="O1164" s="101">
        <f>IF(ISBLANK(C1164),O1163,IF(COUNTIF(C$2:C1164,C1164)&gt;1,O1163,1+MAX(O1163,0)))</f>
        <v>36</v>
      </c>
      <c r="P1164" s="45">
        <f t="shared" si="297"/>
        <v>17</v>
      </c>
      <c r="Q1164" s="33" t="str">
        <f t="shared" si="298"/>
        <v/>
      </c>
      <c r="R1164" s="33">
        <f t="shared" si="299"/>
        <v>3</v>
      </c>
      <c r="S1164" s="33" t="str">
        <f t="shared" si="300"/>
        <v>120_3</v>
      </c>
      <c r="T1164" s="35" t="str">
        <f t="shared" si="301"/>
        <v>120AM</v>
      </c>
      <c r="U1164" s="35" t="str">
        <f t="shared" si="302"/>
        <v>120AMEW</v>
      </c>
      <c r="V1164" s="301">
        <f t="shared" si="303"/>
        <v>11</v>
      </c>
      <c r="W1164" s="293" t="str">
        <f t="shared" si="304"/>
        <v/>
      </c>
      <c r="X1164" s="293" t="str">
        <f t="shared" si="305"/>
        <v/>
      </c>
      <c r="Y1164" s="293" t="str">
        <f t="shared" si="306"/>
        <v/>
      </c>
      <c r="Z1164" s="293" t="str">
        <f t="shared" si="307"/>
        <v/>
      </c>
      <c r="AA1164" s="293">
        <f t="shared" si="294"/>
        <v>0</v>
      </c>
      <c r="AB1164" s="293">
        <f t="shared" si="295"/>
        <v>0</v>
      </c>
      <c r="AC1164" s="293">
        <f t="shared" si="296"/>
        <v>3</v>
      </c>
      <c r="AD1164" s="293">
        <f t="shared" si="308"/>
        <v>1</v>
      </c>
      <c r="AE1164" s="293">
        <f>IF(ISBLANK(T1164),AE1163,IF(COUNTIF(T$2:T1164,T1164)&gt;1,AE1163,1+MAX(AE1163,0)))</f>
        <v>31</v>
      </c>
      <c r="AI1164" s="42" t="str">
        <f t="shared" si="309"/>
        <v/>
      </c>
      <c r="AJ1164">
        <f>SUM(AG$2:AG1164)</f>
        <v>6</v>
      </c>
      <c r="AK1164">
        <f>COUNTA(AF$2:AF1164)</f>
        <v>15</v>
      </c>
    </row>
    <row r="1165" spans="1:37" x14ac:dyDescent="0.25">
      <c r="A1165">
        <v>120</v>
      </c>
      <c r="B1165" t="s">
        <v>65</v>
      </c>
      <c r="C1165" s="246" t="s">
        <v>890</v>
      </c>
      <c r="D1165"/>
      <c r="E1165">
        <v>1</v>
      </c>
      <c r="F1165">
        <v>3</v>
      </c>
      <c r="G1165">
        <v>4</v>
      </c>
      <c r="H1165">
        <v>4</v>
      </c>
      <c r="I1165">
        <v>0</v>
      </c>
      <c r="J1165">
        <v>1</v>
      </c>
      <c r="K1165">
        <v>2</v>
      </c>
      <c r="L1165">
        <v>1</v>
      </c>
      <c r="M1165" t="s">
        <v>751</v>
      </c>
      <c r="O1165" s="101">
        <f>IF(ISBLANK(C1165),O1164,IF(COUNTIF(C$2:C1165,C1165)&gt;1,O1164,1+MAX(O1164,0)))</f>
        <v>36</v>
      </c>
      <c r="P1165" s="45">
        <f t="shared" si="297"/>
        <v>17</v>
      </c>
      <c r="Q1165" s="33" t="str">
        <f t="shared" si="298"/>
        <v/>
      </c>
      <c r="R1165" s="33">
        <f t="shared" si="299"/>
        <v>3</v>
      </c>
      <c r="S1165" s="33" t="str">
        <f t="shared" si="300"/>
        <v>120_3</v>
      </c>
      <c r="T1165" s="35" t="str">
        <f t="shared" si="301"/>
        <v>120AM</v>
      </c>
      <c r="U1165" s="35" t="str">
        <f t="shared" si="302"/>
        <v>120AMEW</v>
      </c>
      <c r="V1165" s="301">
        <f t="shared" si="303"/>
        <v>12</v>
      </c>
      <c r="W1165" s="293" t="str">
        <f t="shared" si="304"/>
        <v/>
      </c>
      <c r="X1165" s="293" t="str">
        <f t="shared" si="305"/>
        <v/>
      </c>
      <c r="Y1165" s="293" t="str">
        <f t="shared" si="306"/>
        <v/>
      </c>
      <c r="Z1165" s="293" t="str">
        <f t="shared" si="307"/>
        <v/>
      </c>
      <c r="AA1165" s="293">
        <f t="shared" si="294"/>
        <v>0</v>
      </c>
      <c r="AB1165" s="293">
        <f t="shared" si="295"/>
        <v>0</v>
      </c>
      <c r="AC1165" s="293">
        <f t="shared" si="296"/>
        <v>3</v>
      </c>
      <c r="AD1165" s="293">
        <f t="shared" si="308"/>
        <v>1</v>
      </c>
      <c r="AE1165" s="293">
        <f>IF(ISBLANK(T1165),AE1164,IF(COUNTIF(T$2:T1165,T1165)&gt;1,AE1164,1+MAX(AE1164,0)))</f>
        <v>31</v>
      </c>
      <c r="AI1165" s="42" t="str">
        <f t="shared" si="309"/>
        <v/>
      </c>
      <c r="AJ1165">
        <f>SUM(AG$2:AG1165)</f>
        <v>6</v>
      </c>
      <c r="AK1165">
        <f>COUNTA(AF$2:AF1165)</f>
        <v>15</v>
      </c>
    </row>
    <row r="1166" spans="1:37" x14ac:dyDescent="0.25">
      <c r="A1166">
        <v>120</v>
      </c>
      <c r="B1166" t="s">
        <v>65</v>
      </c>
      <c r="C1166" s="246" t="s">
        <v>890</v>
      </c>
      <c r="D1166"/>
      <c r="E1166">
        <v>1</v>
      </c>
      <c r="F1166">
        <v>4</v>
      </c>
      <c r="G1166">
        <v>1</v>
      </c>
      <c r="H1166">
        <v>0</v>
      </c>
      <c r="I1166">
        <v>0</v>
      </c>
      <c r="J1166">
        <v>0</v>
      </c>
      <c r="K1166">
        <v>0</v>
      </c>
      <c r="L1166">
        <v>0</v>
      </c>
      <c r="M1166" t="s">
        <v>751</v>
      </c>
      <c r="O1166" s="101">
        <f>IF(ISBLANK(C1166),O1165,IF(COUNTIF(C$2:C1166,C1166)&gt;1,O1165,1+MAX(O1165,0)))</f>
        <v>36</v>
      </c>
      <c r="P1166" s="45">
        <f t="shared" si="297"/>
        <v>17</v>
      </c>
      <c r="Q1166" s="33" t="str">
        <f t="shared" si="298"/>
        <v/>
      </c>
      <c r="R1166" s="33">
        <f t="shared" si="299"/>
        <v>4</v>
      </c>
      <c r="S1166" s="33" t="str">
        <f t="shared" si="300"/>
        <v>120_4</v>
      </c>
      <c r="T1166" s="35" t="str">
        <f t="shared" si="301"/>
        <v>120AM</v>
      </c>
      <c r="U1166" s="35" t="str">
        <f t="shared" si="302"/>
        <v>120AMNS</v>
      </c>
      <c r="V1166" s="301">
        <f t="shared" si="303"/>
        <v>13</v>
      </c>
      <c r="W1166" s="293" t="str">
        <f t="shared" si="304"/>
        <v/>
      </c>
      <c r="X1166" s="293" t="str">
        <f t="shared" si="305"/>
        <v/>
      </c>
      <c r="Y1166" s="293" t="str">
        <f t="shared" si="306"/>
        <v/>
      </c>
      <c r="Z1166" s="293" t="str">
        <f t="shared" si="307"/>
        <v/>
      </c>
      <c r="AA1166" s="293">
        <f t="shared" si="294"/>
        <v>0</v>
      </c>
      <c r="AB1166" s="293">
        <f t="shared" si="295"/>
        <v>0</v>
      </c>
      <c r="AC1166" s="293">
        <f t="shared" si="296"/>
        <v>3</v>
      </c>
      <c r="AD1166" s="293">
        <f t="shared" si="308"/>
        <v>1</v>
      </c>
      <c r="AE1166" s="293">
        <f>IF(ISBLANK(T1166),AE1165,IF(COUNTIF(T$2:T1166,T1166)&gt;1,AE1165,1+MAX(AE1165,0)))</f>
        <v>31</v>
      </c>
      <c r="AI1166" s="42" t="str">
        <f t="shared" si="309"/>
        <v/>
      </c>
      <c r="AJ1166">
        <f>SUM(AG$2:AG1166)</f>
        <v>6</v>
      </c>
      <c r="AK1166">
        <f>COUNTA(AF$2:AF1166)</f>
        <v>15</v>
      </c>
    </row>
    <row r="1167" spans="1:37" x14ac:dyDescent="0.25">
      <c r="A1167">
        <v>120</v>
      </c>
      <c r="B1167" t="s">
        <v>65</v>
      </c>
      <c r="C1167" s="246" t="s">
        <v>890</v>
      </c>
      <c r="D1167"/>
      <c r="E1167">
        <v>1</v>
      </c>
      <c r="F1167">
        <v>4</v>
      </c>
      <c r="G1167">
        <v>2</v>
      </c>
      <c r="H1167">
        <v>1</v>
      </c>
      <c r="I1167">
        <v>0</v>
      </c>
      <c r="J1167">
        <v>0</v>
      </c>
      <c r="K1167">
        <v>1</v>
      </c>
      <c r="L1167">
        <v>1</v>
      </c>
      <c r="M1167" t="s">
        <v>751</v>
      </c>
      <c r="O1167" s="101">
        <f>IF(ISBLANK(C1167),O1166,IF(COUNTIF(C$2:C1167,C1167)&gt;1,O1166,1+MAX(O1166,0)))</f>
        <v>36</v>
      </c>
      <c r="P1167" s="45">
        <f t="shared" si="297"/>
        <v>17</v>
      </c>
      <c r="Q1167" s="33" t="str">
        <f t="shared" si="298"/>
        <v/>
      </c>
      <c r="R1167" s="33">
        <f t="shared" si="299"/>
        <v>4</v>
      </c>
      <c r="S1167" s="33" t="str">
        <f t="shared" si="300"/>
        <v>120_4</v>
      </c>
      <c r="T1167" s="35" t="str">
        <f t="shared" si="301"/>
        <v>120AM</v>
      </c>
      <c r="U1167" s="35" t="str">
        <f t="shared" si="302"/>
        <v>120AMNS</v>
      </c>
      <c r="V1167" s="301">
        <f t="shared" si="303"/>
        <v>14</v>
      </c>
      <c r="W1167" s="293" t="str">
        <f t="shared" si="304"/>
        <v/>
      </c>
      <c r="X1167" s="293" t="str">
        <f t="shared" si="305"/>
        <v/>
      </c>
      <c r="Y1167" s="293" t="str">
        <f t="shared" si="306"/>
        <v/>
      </c>
      <c r="Z1167" s="293" t="str">
        <f t="shared" si="307"/>
        <v/>
      </c>
      <c r="AA1167" s="293">
        <f t="shared" si="294"/>
        <v>0</v>
      </c>
      <c r="AB1167" s="293">
        <f t="shared" si="295"/>
        <v>0</v>
      </c>
      <c r="AC1167" s="293">
        <f t="shared" si="296"/>
        <v>2</v>
      </c>
      <c r="AD1167" s="293">
        <f t="shared" si="308"/>
        <v>1</v>
      </c>
      <c r="AE1167" s="293">
        <f>IF(ISBLANK(T1167),AE1166,IF(COUNTIF(T$2:T1167,T1167)&gt;1,AE1166,1+MAX(AE1166,0)))</f>
        <v>31</v>
      </c>
      <c r="AI1167" s="42" t="str">
        <f t="shared" si="309"/>
        <v/>
      </c>
      <c r="AJ1167">
        <f>SUM(AG$2:AG1167)</f>
        <v>6</v>
      </c>
      <c r="AK1167">
        <f>COUNTA(AF$2:AF1167)</f>
        <v>15</v>
      </c>
    </row>
    <row r="1168" spans="1:37" x14ac:dyDescent="0.25">
      <c r="A1168">
        <v>120</v>
      </c>
      <c r="B1168" t="s">
        <v>65</v>
      </c>
      <c r="C1168" s="246" t="s">
        <v>890</v>
      </c>
      <c r="D1168"/>
      <c r="E1168">
        <v>1</v>
      </c>
      <c r="F1168">
        <v>4</v>
      </c>
      <c r="G1168">
        <v>3</v>
      </c>
      <c r="H1168">
        <v>4</v>
      </c>
      <c r="I1168">
        <v>1</v>
      </c>
      <c r="J1168">
        <v>0</v>
      </c>
      <c r="K1168">
        <v>2</v>
      </c>
      <c r="L1168">
        <v>2</v>
      </c>
      <c r="M1168" t="s">
        <v>751</v>
      </c>
      <c r="O1168" s="101">
        <f>IF(ISBLANK(C1168),O1167,IF(COUNTIF(C$2:C1168,C1168)&gt;1,O1167,1+MAX(O1167,0)))</f>
        <v>36</v>
      </c>
      <c r="P1168" s="45">
        <f t="shared" si="297"/>
        <v>17</v>
      </c>
      <c r="Q1168" s="33" t="str">
        <f t="shared" si="298"/>
        <v/>
      </c>
      <c r="R1168" s="33">
        <f t="shared" si="299"/>
        <v>4</v>
      </c>
      <c r="S1168" s="33" t="str">
        <f t="shared" si="300"/>
        <v>120_4</v>
      </c>
      <c r="T1168" s="35" t="str">
        <f t="shared" si="301"/>
        <v>120AM</v>
      </c>
      <c r="U1168" s="35" t="str">
        <f t="shared" si="302"/>
        <v>120AMEW</v>
      </c>
      <c r="V1168" s="301">
        <f t="shared" si="303"/>
        <v>15</v>
      </c>
      <c r="W1168" s="293" t="str">
        <f t="shared" si="304"/>
        <v/>
      </c>
      <c r="X1168" s="293" t="str">
        <f t="shared" si="305"/>
        <v/>
      </c>
      <c r="Y1168" s="293" t="str">
        <f t="shared" si="306"/>
        <v/>
      </c>
      <c r="Z1168" s="293" t="str">
        <f t="shared" si="307"/>
        <v/>
      </c>
      <c r="AA1168" s="293">
        <f t="shared" si="294"/>
        <v>0</v>
      </c>
      <c r="AB1168" s="293">
        <f t="shared" si="295"/>
        <v>0</v>
      </c>
      <c r="AC1168" s="293">
        <f t="shared" si="296"/>
        <v>3</v>
      </c>
      <c r="AD1168" s="293">
        <f t="shared" si="308"/>
        <v>1</v>
      </c>
      <c r="AE1168" s="293">
        <f>IF(ISBLANK(T1168),AE1167,IF(COUNTIF(T$2:T1168,T1168)&gt;1,AE1167,1+MAX(AE1167,0)))</f>
        <v>31</v>
      </c>
      <c r="AI1168" s="42" t="str">
        <f t="shared" si="309"/>
        <v/>
      </c>
      <c r="AJ1168">
        <f>SUM(AG$2:AG1168)</f>
        <v>6</v>
      </c>
      <c r="AK1168">
        <f>COUNTA(AF$2:AF1168)</f>
        <v>15</v>
      </c>
    </row>
    <row r="1169" spans="1:37" x14ac:dyDescent="0.25">
      <c r="A1169">
        <v>120</v>
      </c>
      <c r="B1169" t="s">
        <v>65</v>
      </c>
      <c r="C1169" s="246" t="s">
        <v>890</v>
      </c>
      <c r="D1169"/>
      <c r="E1169">
        <v>1</v>
      </c>
      <c r="F1169">
        <v>4</v>
      </c>
      <c r="G1169">
        <v>4</v>
      </c>
      <c r="H1169">
        <v>1</v>
      </c>
      <c r="I1169">
        <v>1</v>
      </c>
      <c r="J1169">
        <v>0</v>
      </c>
      <c r="K1169">
        <v>0</v>
      </c>
      <c r="L1169">
        <v>1</v>
      </c>
      <c r="M1169" t="s">
        <v>751</v>
      </c>
      <c r="O1169" s="101">
        <f>IF(ISBLANK(C1169),O1168,IF(COUNTIF(C$2:C1169,C1169)&gt;1,O1168,1+MAX(O1168,0)))</f>
        <v>36</v>
      </c>
      <c r="P1169" s="45">
        <f t="shared" si="297"/>
        <v>17</v>
      </c>
      <c r="Q1169" s="33" t="str">
        <f t="shared" si="298"/>
        <v/>
      </c>
      <c r="R1169" s="33">
        <f t="shared" si="299"/>
        <v>4</v>
      </c>
      <c r="S1169" s="33" t="str">
        <f t="shared" si="300"/>
        <v>120_4</v>
      </c>
      <c r="T1169" s="35" t="str">
        <f t="shared" si="301"/>
        <v>120AM</v>
      </c>
      <c r="U1169" s="35" t="str">
        <f t="shared" si="302"/>
        <v>120AMEW</v>
      </c>
      <c r="V1169" s="301">
        <f t="shared" si="303"/>
        <v>16</v>
      </c>
      <c r="W1169" s="293" t="str">
        <f t="shared" si="304"/>
        <v/>
      </c>
      <c r="X1169" s="293" t="str">
        <f t="shared" si="305"/>
        <v/>
      </c>
      <c r="Y1169" s="293" t="str">
        <f t="shared" si="306"/>
        <v/>
      </c>
      <c r="Z1169" s="293" t="str">
        <f t="shared" si="307"/>
        <v/>
      </c>
      <c r="AA1169" s="293">
        <f t="shared" si="294"/>
        <v>0</v>
      </c>
      <c r="AB1169" s="293">
        <f t="shared" si="295"/>
        <v>0</v>
      </c>
      <c r="AC1169" s="293">
        <f t="shared" si="296"/>
        <v>3</v>
      </c>
      <c r="AD1169" s="293">
        <f t="shared" si="308"/>
        <v>1</v>
      </c>
      <c r="AE1169" s="293">
        <f>IF(ISBLANK(T1169),AE1168,IF(COUNTIF(T$2:T1169,T1169)&gt;1,AE1168,1+MAX(AE1168,0)))</f>
        <v>31</v>
      </c>
      <c r="AI1169" s="42" t="str">
        <f t="shared" si="309"/>
        <v/>
      </c>
      <c r="AJ1169">
        <f>SUM(AG$2:AG1169)</f>
        <v>6</v>
      </c>
      <c r="AK1169">
        <f>COUNTA(AF$2:AF1169)</f>
        <v>15</v>
      </c>
    </row>
    <row r="1170" spans="1:37" x14ac:dyDescent="0.25">
      <c r="A1170">
        <v>120</v>
      </c>
      <c r="B1170" t="s">
        <v>65</v>
      </c>
      <c r="C1170" s="246" t="s">
        <v>890</v>
      </c>
      <c r="D1170"/>
      <c r="E1170">
        <v>2</v>
      </c>
      <c r="F1170">
        <v>1</v>
      </c>
      <c r="G1170">
        <v>1</v>
      </c>
      <c r="H1170">
        <v>0</v>
      </c>
      <c r="I1170">
        <v>0</v>
      </c>
      <c r="J1170">
        <v>0</v>
      </c>
      <c r="K1170">
        <v>0</v>
      </c>
      <c r="L1170">
        <v>0</v>
      </c>
      <c r="M1170"/>
      <c r="O1170" s="101">
        <f>IF(ISBLANK(C1170),O1169,IF(COUNTIF(C$2:C1170,C1170)&gt;1,O1169,1+MAX(O1169,0)))</f>
        <v>36</v>
      </c>
      <c r="P1170" s="45">
        <f t="shared" si="297"/>
        <v>17</v>
      </c>
      <c r="Q1170" s="33" t="str">
        <f t="shared" si="298"/>
        <v/>
      </c>
      <c r="R1170" s="33">
        <f t="shared" si="299"/>
        <v>5</v>
      </c>
      <c r="S1170" s="33" t="str">
        <f t="shared" si="300"/>
        <v>120_5</v>
      </c>
      <c r="T1170" s="35" t="str">
        <f t="shared" si="301"/>
        <v>120AM</v>
      </c>
      <c r="U1170" s="35" t="str">
        <f t="shared" si="302"/>
        <v>120AMNS</v>
      </c>
      <c r="V1170" s="301">
        <f t="shared" si="303"/>
        <v>17</v>
      </c>
      <c r="W1170" s="293" t="str">
        <f t="shared" si="304"/>
        <v/>
      </c>
      <c r="X1170" s="293" t="str">
        <f t="shared" si="305"/>
        <v/>
      </c>
      <c r="Y1170" s="293" t="str">
        <f t="shared" si="306"/>
        <v/>
      </c>
      <c r="Z1170" s="293" t="str">
        <f t="shared" si="307"/>
        <v/>
      </c>
      <c r="AA1170" s="293">
        <f t="shared" si="294"/>
        <v>0</v>
      </c>
      <c r="AB1170" s="293">
        <f t="shared" si="295"/>
        <v>0</v>
      </c>
      <c r="AC1170" s="293">
        <f t="shared" si="296"/>
        <v>3</v>
      </c>
      <c r="AD1170" s="293">
        <f t="shared" si="308"/>
        <v>1</v>
      </c>
      <c r="AE1170" s="293">
        <f>IF(ISBLANK(T1170),AE1169,IF(COUNTIF(T$2:T1170,T1170)&gt;1,AE1169,1+MAX(AE1169,0)))</f>
        <v>31</v>
      </c>
      <c r="AI1170" s="42" t="str">
        <f t="shared" si="309"/>
        <v/>
      </c>
      <c r="AJ1170">
        <f>SUM(AG$2:AG1170)</f>
        <v>6</v>
      </c>
      <c r="AK1170">
        <f>COUNTA(AF$2:AF1170)</f>
        <v>15</v>
      </c>
    </row>
    <row r="1171" spans="1:37" x14ac:dyDescent="0.25">
      <c r="A1171">
        <v>120</v>
      </c>
      <c r="B1171" t="s">
        <v>65</v>
      </c>
      <c r="C1171" s="246" t="s">
        <v>890</v>
      </c>
      <c r="D1171"/>
      <c r="E1171">
        <v>2</v>
      </c>
      <c r="F1171">
        <v>1</v>
      </c>
      <c r="G1171">
        <v>2</v>
      </c>
      <c r="H1171">
        <v>1</v>
      </c>
      <c r="I1171">
        <v>1</v>
      </c>
      <c r="J1171">
        <v>0</v>
      </c>
      <c r="K1171">
        <v>0</v>
      </c>
      <c r="L1171">
        <v>0</v>
      </c>
      <c r="M1171"/>
      <c r="O1171" s="101">
        <f>IF(ISBLANK(C1171),O1170,IF(COUNTIF(C$2:C1171,C1171)&gt;1,O1170,1+MAX(O1170,0)))</f>
        <v>36</v>
      </c>
      <c r="P1171" s="45">
        <f t="shared" si="297"/>
        <v>17</v>
      </c>
      <c r="Q1171" s="33" t="str">
        <f t="shared" si="298"/>
        <v/>
      </c>
      <c r="R1171" s="33">
        <f t="shared" si="299"/>
        <v>5</v>
      </c>
      <c r="S1171" s="33" t="str">
        <f t="shared" si="300"/>
        <v>120_5</v>
      </c>
      <c r="T1171" s="35" t="str">
        <f t="shared" si="301"/>
        <v>120AM</v>
      </c>
      <c r="U1171" s="35" t="str">
        <f t="shared" si="302"/>
        <v>120AMNS</v>
      </c>
      <c r="V1171" s="301">
        <f t="shared" si="303"/>
        <v>18</v>
      </c>
      <c r="W1171" s="293" t="str">
        <f t="shared" si="304"/>
        <v/>
      </c>
      <c r="X1171" s="293" t="str">
        <f t="shared" si="305"/>
        <v/>
      </c>
      <c r="Y1171" s="293" t="str">
        <f t="shared" si="306"/>
        <v/>
      </c>
      <c r="Z1171" s="293" t="str">
        <f t="shared" si="307"/>
        <v/>
      </c>
      <c r="AA1171" s="293">
        <f t="shared" si="294"/>
        <v>0</v>
      </c>
      <c r="AB1171" s="293">
        <f t="shared" si="295"/>
        <v>0</v>
      </c>
      <c r="AC1171" s="293">
        <f t="shared" si="296"/>
        <v>2</v>
      </c>
      <c r="AD1171" s="293">
        <f t="shared" si="308"/>
        <v>1</v>
      </c>
      <c r="AE1171" s="293">
        <f>IF(ISBLANK(T1171),AE1170,IF(COUNTIF(T$2:T1171,T1171)&gt;1,AE1170,1+MAX(AE1170,0)))</f>
        <v>31</v>
      </c>
      <c r="AI1171" s="42" t="str">
        <f t="shared" si="309"/>
        <v/>
      </c>
      <c r="AJ1171">
        <f>SUM(AG$2:AG1171)</f>
        <v>6</v>
      </c>
      <c r="AK1171">
        <f>COUNTA(AF$2:AF1171)</f>
        <v>15</v>
      </c>
    </row>
    <row r="1172" spans="1:37" x14ac:dyDescent="0.25">
      <c r="A1172">
        <v>120</v>
      </c>
      <c r="B1172" t="s">
        <v>65</v>
      </c>
      <c r="C1172" s="246" t="s">
        <v>890</v>
      </c>
      <c r="D1172"/>
      <c r="E1172">
        <v>2</v>
      </c>
      <c r="F1172">
        <v>1</v>
      </c>
      <c r="G1172">
        <v>3</v>
      </c>
      <c r="H1172">
        <v>7</v>
      </c>
      <c r="I1172">
        <v>3</v>
      </c>
      <c r="J1172">
        <v>0</v>
      </c>
      <c r="K1172">
        <v>3</v>
      </c>
      <c r="L1172">
        <v>5</v>
      </c>
      <c r="M1172"/>
      <c r="O1172" s="101">
        <f>IF(ISBLANK(C1172),O1171,IF(COUNTIF(C$2:C1172,C1172)&gt;1,O1171,1+MAX(O1171,0)))</f>
        <v>36</v>
      </c>
      <c r="P1172" s="45">
        <f t="shared" si="297"/>
        <v>17</v>
      </c>
      <c r="Q1172" s="33" t="str">
        <f t="shared" si="298"/>
        <v/>
      </c>
      <c r="R1172" s="33">
        <f t="shared" si="299"/>
        <v>5</v>
      </c>
      <c r="S1172" s="33" t="str">
        <f t="shared" si="300"/>
        <v>120_5</v>
      </c>
      <c r="T1172" s="35" t="str">
        <f t="shared" si="301"/>
        <v>120AM</v>
      </c>
      <c r="U1172" s="35" t="str">
        <f t="shared" si="302"/>
        <v>120AMEW</v>
      </c>
      <c r="V1172" s="301">
        <f t="shared" si="303"/>
        <v>19</v>
      </c>
      <c r="W1172" s="293" t="str">
        <f t="shared" si="304"/>
        <v/>
      </c>
      <c r="X1172" s="293" t="str">
        <f t="shared" si="305"/>
        <v/>
      </c>
      <c r="Y1172" s="293" t="str">
        <f t="shared" si="306"/>
        <v/>
      </c>
      <c r="Z1172" s="293" t="str">
        <f t="shared" si="307"/>
        <v/>
      </c>
      <c r="AA1172" s="293">
        <f t="shared" si="294"/>
        <v>0</v>
      </c>
      <c r="AB1172" s="293">
        <f t="shared" si="295"/>
        <v>0</v>
      </c>
      <c r="AC1172" s="293">
        <f t="shared" si="296"/>
        <v>3</v>
      </c>
      <c r="AD1172" s="293">
        <f t="shared" si="308"/>
        <v>1</v>
      </c>
      <c r="AE1172" s="293">
        <f>IF(ISBLANK(T1172),AE1171,IF(COUNTIF(T$2:T1172,T1172)&gt;1,AE1171,1+MAX(AE1171,0)))</f>
        <v>31</v>
      </c>
      <c r="AI1172" s="42" t="str">
        <f t="shared" si="309"/>
        <v/>
      </c>
      <c r="AJ1172">
        <f>SUM(AG$2:AG1172)</f>
        <v>6</v>
      </c>
      <c r="AK1172">
        <f>COUNTA(AF$2:AF1172)</f>
        <v>15</v>
      </c>
    </row>
    <row r="1173" spans="1:37" x14ac:dyDescent="0.25">
      <c r="A1173">
        <v>120</v>
      </c>
      <c r="B1173" t="s">
        <v>65</v>
      </c>
      <c r="C1173" s="246" t="s">
        <v>890</v>
      </c>
      <c r="D1173"/>
      <c r="E1173">
        <v>2</v>
      </c>
      <c r="F1173">
        <v>1</v>
      </c>
      <c r="G1173">
        <v>4</v>
      </c>
      <c r="H1173">
        <v>1</v>
      </c>
      <c r="I1173">
        <v>0</v>
      </c>
      <c r="J1173">
        <v>0</v>
      </c>
      <c r="K1173">
        <v>0</v>
      </c>
      <c r="L1173">
        <v>0</v>
      </c>
      <c r="M1173"/>
      <c r="O1173" s="101">
        <f>IF(ISBLANK(C1173),O1172,IF(COUNTIF(C$2:C1173,C1173)&gt;1,O1172,1+MAX(O1172,0)))</f>
        <v>36</v>
      </c>
      <c r="P1173" s="45">
        <f t="shared" si="297"/>
        <v>17</v>
      </c>
      <c r="Q1173" s="33" t="str">
        <f t="shared" si="298"/>
        <v/>
      </c>
      <c r="R1173" s="33">
        <f t="shared" si="299"/>
        <v>5</v>
      </c>
      <c r="S1173" s="33" t="str">
        <f t="shared" si="300"/>
        <v>120_5</v>
      </c>
      <c r="T1173" s="35" t="str">
        <f t="shared" si="301"/>
        <v>120AM</v>
      </c>
      <c r="U1173" s="35" t="str">
        <f t="shared" si="302"/>
        <v>120AMEW</v>
      </c>
      <c r="V1173" s="301">
        <f t="shared" si="303"/>
        <v>20</v>
      </c>
      <c r="W1173" s="293" t="str">
        <f t="shared" si="304"/>
        <v/>
      </c>
      <c r="X1173" s="293" t="str">
        <f t="shared" si="305"/>
        <v/>
      </c>
      <c r="Y1173" s="293" t="str">
        <f t="shared" si="306"/>
        <v/>
      </c>
      <c r="Z1173" s="293" t="str">
        <f t="shared" si="307"/>
        <v/>
      </c>
      <c r="AA1173" s="293">
        <f t="shared" si="294"/>
        <v>0</v>
      </c>
      <c r="AB1173" s="293">
        <f t="shared" si="295"/>
        <v>0</v>
      </c>
      <c r="AC1173" s="293">
        <f t="shared" si="296"/>
        <v>3</v>
      </c>
      <c r="AD1173" s="293">
        <f t="shared" si="308"/>
        <v>1</v>
      </c>
      <c r="AE1173" s="293">
        <f>IF(ISBLANK(T1173),AE1172,IF(COUNTIF(T$2:T1173,T1173)&gt;1,AE1172,1+MAX(AE1172,0)))</f>
        <v>31</v>
      </c>
      <c r="AI1173" s="42" t="str">
        <f t="shared" si="309"/>
        <v/>
      </c>
      <c r="AJ1173">
        <f>SUM(AG$2:AG1173)</f>
        <v>6</v>
      </c>
      <c r="AK1173">
        <f>COUNTA(AF$2:AF1173)</f>
        <v>15</v>
      </c>
    </row>
    <row r="1174" spans="1:37" x14ac:dyDescent="0.25">
      <c r="A1174">
        <v>120</v>
      </c>
      <c r="B1174" t="s">
        <v>65</v>
      </c>
      <c r="C1174" s="246" t="s">
        <v>890</v>
      </c>
      <c r="D1174"/>
      <c r="E1174">
        <v>2</v>
      </c>
      <c r="F1174">
        <v>2</v>
      </c>
      <c r="G1174">
        <v>1</v>
      </c>
      <c r="H1174">
        <v>0</v>
      </c>
      <c r="I1174">
        <v>0</v>
      </c>
      <c r="J1174">
        <v>0</v>
      </c>
      <c r="K1174">
        <v>0</v>
      </c>
      <c r="L1174">
        <v>0</v>
      </c>
      <c r="M1174"/>
      <c r="O1174" s="101">
        <f>IF(ISBLANK(C1174),O1173,IF(COUNTIF(C$2:C1174,C1174)&gt;1,O1173,1+MAX(O1173,0)))</f>
        <v>36</v>
      </c>
      <c r="P1174" s="45">
        <f t="shared" si="297"/>
        <v>17</v>
      </c>
      <c r="Q1174" s="33" t="str">
        <f t="shared" si="298"/>
        <v/>
      </c>
      <c r="R1174" s="33">
        <f t="shared" si="299"/>
        <v>6</v>
      </c>
      <c r="S1174" s="33" t="str">
        <f t="shared" si="300"/>
        <v>120_6</v>
      </c>
      <c r="T1174" s="35" t="str">
        <f t="shared" si="301"/>
        <v>120AM</v>
      </c>
      <c r="U1174" s="35" t="str">
        <f t="shared" si="302"/>
        <v>120AMNS</v>
      </c>
      <c r="V1174" s="301">
        <f t="shared" si="303"/>
        <v>21</v>
      </c>
      <c r="W1174" s="293" t="str">
        <f t="shared" si="304"/>
        <v/>
      </c>
      <c r="X1174" s="293" t="str">
        <f t="shared" si="305"/>
        <v/>
      </c>
      <c r="Y1174" s="293" t="str">
        <f t="shared" si="306"/>
        <v/>
      </c>
      <c r="Z1174" s="293" t="str">
        <f t="shared" si="307"/>
        <v/>
      </c>
      <c r="AA1174" s="293">
        <f t="shared" si="294"/>
        <v>0</v>
      </c>
      <c r="AB1174" s="293">
        <f t="shared" si="295"/>
        <v>0</v>
      </c>
      <c r="AC1174" s="293">
        <f t="shared" si="296"/>
        <v>3</v>
      </c>
      <c r="AD1174" s="293">
        <f t="shared" si="308"/>
        <v>1</v>
      </c>
      <c r="AE1174" s="293">
        <f>IF(ISBLANK(T1174),AE1173,IF(COUNTIF(T$2:T1174,T1174)&gt;1,AE1173,1+MAX(AE1173,0)))</f>
        <v>31</v>
      </c>
      <c r="AI1174" s="42" t="str">
        <f t="shared" si="309"/>
        <v/>
      </c>
      <c r="AJ1174">
        <f>SUM(AG$2:AG1174)</f>
        <v>6</v>
      </c>
      <c r="AK1174">
        <f>COUNTA(AF$2:AF1174)</f>
        <v>15</v>
      </c>
    </row>
    <row r="1175" spans="1:37" x14ac:dyDescent="0.25">
      <c r="A1175">
        <v>120</v>
      </c>
      <c r="B1175" t="s">
        <v>65</v>
      </c>
      <c r="C1175" s="246" t="s">
        <v>890</v>
      </c>
      <c r="D1175"/>
      <c r="E1175">
        <v>2</v>
      </c>
      <c r="F1175">
        <v>2</v>
      </c>
      <c r="G1175">
        <v>2</v>
      </c>
      <c r="H1175">
        <v>1</v>
      </c>
      <c r="I1175">
        <v>0</v>
      </c>
      <c r="J1175">
        <v>0</v>
      </c>
      <c r="K1175">
        <v>1</v>
      </c>
      <c r="L1175">
        <v>1</v>
      </c>
      <c r="M1175"/>
      <c r="O1175" s="101">
        <f>IF(ISBLANK(C1175),O1174,IF(COUNTIF(C$2:C1175,C1175)&gt;1,O1174,1+MAX(O1174,0)))</f>
        <v>36</v>
      </c>
      <c r="P1175" s="45">
        <f t="shared" si="297"/>
        <v>17</v>
      </c>
      <c r="Q1175" s="33" t="str">
        <f t="shared" si="298"/>
        <v/>
      </c>
      <c r="R1175" s="33">
        <f t="shared" si="299"/>
        <v>6</v>
      </c>
      <c r="S1175" s="33" t="str">
        <f t="shared" si="300"/>
        <v>120_6</v>
      </c>
      <c r="T1175" s="35" t="str">
        <f t="shared" si="301"/>
        <v>120AM</v>
      </c>
      <c r="U1175" s="35" t="str">
        <f t="shared" si="302"/>
        <v>120AMNS</v>
      </c>
      <c r="V1175" s="301">
        <f t="shared" si="303"/>
        <v>22</v>
      </c>
      <c r="W1175" s="293" t="str">
        <f t="shared" si="304"/>
        <v/>
      </c>
      <c r="X1175" s="293" t="str">
        <f t="shared" si="305"/>
        <v/>
      </c>
      <c r="Y1175" s="293" t="str">
        <f t="shared" si="306"/>
        <v/>
      </c>
      <c r="Z1175" s="293" t="str">
        <f t="shared" si="307"/>
        <v/>
      </c>
      <c r="AA1175" s="293">
        <f t="shared" si="294"/>
        <v>0</v>
      </c>
      <c r="AB1175" s="293">
        <f t="shared" si="295"/>
        <v>0</v>
      </c>
      <c r="AC1175" s="293">
        <f t="shared" si="296"/>
        <v>2</v>
      </c>
      <c r="AD1175" s="293">
        <f t="shared" si="308"/>
        <v>1</v>
      </c>
      <c r="AE1175" s="293">
        <f>IF(ISBLANK(T1175),AE1174,IF(COUNTIF(T$2:T1175,T1175)&gt;1,AE1174,1+MAX(AE1174,0)))</f>
        <v>31</v>
      </c>
      <c r="AI1175" s="42" t="str">
        <f t="shared" si="309"/>
        <v/>
      </c>
      <c r="AJ1175">
        <f>SUM(AG$2:AG1175)</f>
        <v>6</v>
      </c>
      <c r="AK1175">
        <f>COUNTA(AF$2:AF1175)</f>
        <v>15</v>
      </c>
    </row>
    <row r="1176" spans="1:37" x14ac:dyDescent="0.25">
      <c r="A1176">
        <v>120</v>
      </c>
      <c r="B1176" t="s">
        <v>65</v>
      </c>
      <c r="C1176" s="246" t="s">
        <v>890</v>
      </c>
      <c r="D1176"/>
      <c r="E1176">
        <v>2</v>
      </c>
      <c r="F1176">
        <v>2</v>
      </c>
      <c r="G1176">
        <v>3</v>
      </c>
      <c r="H1176">
        <v>3</v>
      </c>
      <c r="I1176">
        <v>0</v>
      </c>
      <c r="J1176">
        <v>0</v>
      </c>
      <c r="K1176">
        <v>1</v>
      </c>
      <c r="L1176">
        <v>1</v>
      </c>
      <c r="M1176"/>
      <c r="O1176" s="101">
        <f>IF(ISBLANK(C1176),O1175,IF(COUNTIF(C$2:C1176,C1176)&gt;1,O1175,1+MAX(O1175,0)))</f>
        <v>36</v>
      </c>
      <c r="P1176" s="45">
        <f t="shared" si="297"/>
        <v>17</v>
      </c>
      <c r="Q1176" s="33" t="str">
        <f t="shared" si="298"/>
        <v/>
      </c>
      <c r="R1176" s="33">
        <f t="shared" si="299"/>
        <v>6</v>
      </c>
      <c r="S1176" s="33" t="str">
        <f t="shared" si="300"/>
        <v>120_6</v>
      </c>
      <c r="T1176" s="35" t="str">
        <f t="shared" si="301"/>
        <v>120AM</v>
      </c>
      <c r="U1176" s="35" t="str">
        <f t="shared" si="302"/>
        <v>120AMEW</v>
      </c>
      <c r="V1176" s="301">
        <f t="shared" si="303"/>
        <v>23</v>
      </c>
      <c r="W1176" s="293" t="str">
        <f t="shared" si="304"/>
        <v/>
      </c>
      <c r="X1176" s="293" t="str">
        <f t="shared" si="305"/>
        <v/>
      </c>
      <c r="Y1176" s="293" t="str">
        <f t="shared" si="306"/>
        <v/>
      </c>
      <c r="Z1176" s="293" t="str">
        <f t="shared" si="307"/>
        <v/>
      </c>
      <c r="AA1176" s="293">
        <f t="shared" si="294"/>
        <v>0</v>
      </c>
      <c r="AB1176" s="293">
        <f t="shared" si="295"/>
        <v>0</v>
      </c>
      <c r="AC1176" s="293">
        <f t="shared" si="296"/>
        <v>3</v>
      </c>
      <c r="AD1176" s="293">
        <f t="shared" si="308"/>
        <v>1</v>
      </c>
      <c r="AE1176" s="293">
        <f>IF(ISBLANK(T1176),AE1175,IF(COUNTIF(T$2:T1176,T1176)&gt;1,AE1175,1+MAX(AE1175,0)))</f>
        <v>31</v>
      </c>
      <c r="AI1176" s="42" t="str">
        <f t="shared" si="309"/>
        <v/>
      </c>
      <c r="AJ1176">
        <f>SUM(AG$2:AG1176)</f>
        <v>6</v>
      </c>
      <c r="AK1176">
        <f>COUNTA(AF$2:AF1176)</f>
        <v>15</v>
      </c>
    </row>
    <row r="1177" spans="1:37" x14ac:dyDescent="0.25">
      <c r="A1177">
        <v>120</v>
      </c>
      <c r="B1177" t="s">
        <v>65</v>
      </c>
      <c r="C1177" s="246" t="s">
        <v>890</v>
      </c>
      <c r="D1177"/>
      <c r="E1177">
        <v>2</v>
      </c>
      <c r="F1177">
        <v>2</v>
      </c>
      <c r="G1177">
        <v>4</v>
      </c>
      <c r="H1177">
        <v>4</v>
      </c>
      <c r="I1177">
        <v>0</v>
      </c>
      <c r="J1177">
        <v>0</v>
      </c>
      <c r="K1177">
        <v>0</v>
      </c>
      <c r="L1177">
        <v>1</v>
      </c>
      <c r="M1177"/>
      <c r="O1177" s="101">
        <f>IF(ISBLANK(C1177),O1176,IF(COUNTIF(C$2:C1177,C1177)&gt;1,O1176,1+MAX(O1176,0)))</f>
        <v>36</v>
      </c>
      <c r="P1177" s="45">
        <f t="shared" si="297"/>
        <v>17</v>
      </c>
      <c r="Q1177" s="33" t="str">
        <f t="shared" si="298"/>
        <v/>
      </c>
      <c r="R1177" s="33">
        <f t="shared" si="299"/>
        <v>6</v>
      </c>
      <c r="S1177" s="33" t="str">
        <f t="shared" si="300"/>
        <v>120_6</v>
      </c>
      <c r="T1177" s="35" t="str">
        <f t="shared" si="301"/>
        <v>120AM</v>
      </c>
      <c r="U1177" s="35" t="str">
        <f t="shared" si="302"/>
        <v>120AMEW</v>
      </c>
      <c r="V1177" s="301">
        <f t="shared" si="303"/>
        <v>24</v>
      </c>
      <c r="W1177" s="293" t="str">
        <f t="shared" si="304"/>
        <v/>
      </c>
      <c r="X1177" s="293" t="str">
        <f t="shared" si="305"/>
        <v/>
      </c>
      <c r="Y1177" s="293" t="str">
        <f t="shared" si="306"/>
        <v/>
      </c>
      <c r="Z1177" s="293" t="str">
        <f t="shared" si="307"/>
        <v/>
      </c>
      <c r="AA1177" s="293">
        <f t="shared" si="294"/>
        <v>0</v>
      </c>
      <c r="AB1177" s="293">
        <f t="shared" si="295"/>
        <v>0</v>
      </c>
      <c r="AC1177" s="293">
        <f t="shared" si="296"/>
        <v>3</v>
      </c>
      <c r="AD1177" s="293">
        <f t="shared" si="308"/>
        <v>1</v>
      </c>
      <c r="AE1177" s="293">
        <f>IF(ISBLANK(T1177),AE1176,IF(COUNTIF(T$2:T1177,T1177)&gt;1,AE1176,1+MAX(AE1176,0)))</f>
        <v>31</v>
      </c>
      <c r="AI1177" s="42" t="str">
        <f t="shared" si="309"/>
        <v/>
      </c>
      <c r="AJ1177">
        <f>SUM(AG$2:AG1177)</f>
        <v>6</v>
      </c>
      <c r="AK1177">
        <f>COUNTA(AF$2:AF1177)</f>
        <v>15</v>
      </c>
    </row>
    <row r="1178" spans="1:37" x14ac:dyDescent="0.25">
      <c r="A1178">
        <v>120</v>
      </c>
      <c r="B1178" t="s">
        <v>65</v>
      </c>
      <c r="C1178" s="246" t="s">
        <v>890</v>
      </c>
      <c r="D1178"/>
      <c r="E1178">
        <v>2</v>
      </c>
      <c r="F1178">
        <v>3</v>
      </c>
      <c r="G1178">
        <v>1</v>
      </c>
      <c r="H1178">
        <v>0</v>
      </c>
      <c r="I1178">
        <v>0</v>
      </c>
      <c r="J1178">
        <v>0</v>
      </c>
      <c r="K1178">
        <v>0</v>
      </c>
      <c r="L1178">
        <v>0</v>
      </c>
      <c r="M1178"/>
      <c r="O1178" s="101">
        <f>IF(ISBLANK(C1178),O1177,IF(COUNTIF(C$2:C1178,C1178)&gt;1,O1177,1+MAX(O1177,0)))</f>
        <v>36</v>
      </c>
      <c r="P1178" s="45">
        <f t="shared" si="297"/>
        <v>17</v>
      </c>
      <c r="Q1178" s="33" t="str">
        <f t="shared" si="298"/>
        <v/>
      </c>
      <c r="R1178" s="33">
        <f t="shared" si="299"/>
        <v>7</v>
      </c>
      <c r="S1178" s="33" t="str">
        <f t="shared" si="300"/>
        <v>120_7</v>
      </c>
      <c r="T1178" s="35" t="str">
        <f t="shared" si="301"/>
        <v>120AM</v>
      </c>
      <c r="U1178" s="35" t="str">
        <f t="shared" si="302"/>
        <v>120AMNS</v>
      </c>
      <c r="V1178" s="301">
        <f t="shared" si="303"/>
        <v>25</v>
      </c>
      <c r="W1178" s="293" t="str">
        <f t="shared" si="304"/>
        <v/>
      </c>
      <c r="X1178" s="293" t="str">
        <f t="shared" si="305"/>
        <v/>
      </c>
      <c r="Y1178" s="293" t="str">
        <f t="shared" si="306"/>
        <v/>
      </c>
      <c r="Z1178" s="293" t="str">
        <f t="shared" si="307"/>
        <v/>
      </c>
      <c r="AA1178" s="293">
        <f t="shared" si="294"/>
        <v>0</v>
      </c>
      <c r="AB1178" s="293">
        <f t="shared" si="295"/>
        <v>0</v>
      </c>
      <c r="AC1178" s="293">
        <f t="shared" si="296"/>
        <v>3</v>
      </c>
      <c r="AD1178" s="293">
        <f t="shared" si="308"/>
        <v>1</v>
      </c>
      <c r="AE1178" s="293">
        <f>IF(ISBLANK(T1178),AE1177,IF(COUNTIF(T$2:T1178,T1178)&gt;1,AE1177,1+MAX(AE1177,0)))</f>
        <v>31</v>
      </c>
      <c r="AI1178" s="42" t="str">
        <f t="shared" si="309"/>
        <v/>
      </c>
      <c r="AJ1178">
        <f>SUM(AG$2:AG1178)</f>
        <v>6</v>
      </c>
      <c r="AK1178">
        <f>COUNTA(AF$2:AF1178)</f>
        <v>15</v>
      </c>
    </row>
    <row r="1179" spans="1:37" x14ac:dyDescent="0.25">
      <c r="A1179">
        <v>120</v>
      </c>
      <c r="B1179" t="s">
        <v>65</v>
      </c>
      <c r="C1179" s="246" t="s">
        <v>890</v>
      </c>
      <c r="D1179"/>
      <c r="E1179">
        <v>2</v>
      </c>
      <c r="F1179">
        <v>3</v>
      </c>
      <c r="G1179">
        <v>2</v>
      </c>
      <c r="H1179">
        <v>0</v>
      </c>
      <c r="I1179">
        <v>0</v>
      </c>
      <c r="J1179">
        <v>0</v>
      </c>
      <c r="K1179">
        <v>0</v>
      </c>
      <c r="L1179">
        <v>0</v>
      </c>
      <c r="M1179"/>
      <c r="O1179" s="101">
        <f>IF(ISBLANK(C1179),O1178,IF(COUNTIF(C$2:C1179,C1179)&gt;1,O1178,1+MAX(O1178,0)))</f>
        <v>36</v>
      </c>
      <c r="P1179" s="45">
        <f t="shared" si="297"/>
        <v>17</v>
      </c>
      <c r="Q1179" s="33" t="str">
        <f t="shared" si="298"/>
        <v/>
      </c>
      <c r="R1179" s="33">
        <f t="shared" si="299"/>
        <v>7</v>
      </c>
      <c r="S1179" s="33" t="str">
        <f t="shared" si="300"/>
        <v>120_7</v>
      </c>
      <c r="T1179" s="35" t="str">
        <f t="shared" si="301"/>
        <v>120AM</v>
      </c>
      <c r="U1179" s="35" t="str">
        <f t="shared" si="302"/>
        <v>120AMNS</v>
      </c>
      <c r="V1179" s="301">
        <f t="shared" si="303"/>
        <v>26</v>
      </c>
      <c r="W1179" s="293" t="str">
        <f t="shared" si="304"/>
        <v/>
      </c>
      <c r="X1179" s="293" t="str">
        <f t="shared" si="305"/>
        <v/>
      </c>
      <c r="Y1179" s="293" t="str">
        <f t="shared" si="306"/>
        <v/>
      </c>
      <c r="Z1179" s="293" t="str">
        <f t="shared" si="307"/>
        <v/>
      </c>
      <c r="AA1179" s="293">
        <f t="shared" si="294"/>
        <v>0</v>
      </c>
      <c r="AB1179" s="293">
        <f t="shared" si="295"/>
        <v>0</v>
      </c>
      <c r="AC1179" s="293">
        <f t="shared" si="296"/>
        <v>2</v>
      </c>
      <c r="AD1179" s="293">
        <f t="shared" si="308"/>
        <v>1</v>
      </c>
      <c r="AE1179" s="293">
        <f>IF(ISBLANK(T1179),AE1178,IF(COUNTIF(T$2:T1179,T1179)&gt;1,AE1178,1+MAX(AE1178,0)))</f>
        <v>31</v>
      </c>
      <c r="AI1179" s="42" t="str">
        <f t="shared" si="309"/>
        <v/>
      </c>
      <c r="AJ1179">
        <f>SUM(AG$2:AG1179)</f>
        <v>6</v>
      </c>
      <c r="AK1179">
        <f>COUNTA(AF$2:AF1179)</f>
        <v>15</v>
      </c>
    </row>
    <row r="1180" spans="1:37" x14ac:dyDescent="0.25">
      <c r="A1180">
        <v>120</v>
      </c>
      <c r="B1180" t="s">
        <v>65</v>
      </c>
      <c r="C1180" s="246" t="s">
        <v>890</v>
      </c>
      <c r="D1180"/>
      <c r="E1180">
        <v>2</v>
      </c>
      <c r="F1180">
        <v>3</v>
      </c>
      <c r="G1180">
        <v>3</v>
      </c>
      <c r="H1180">
        <v>7</v>
      </c>
      <c r="I1180">
        <v>1</v>
      </c>
      <c r="J1180">
        <v>2</v>
      </c>
      <c r="K1180">
        <v>2</v>
      </c>
      <c r="L1180">
        <v>3</v>
      </c>
      <c r="M1180"/>
      <c r="O1180" s="101">
        <f>IF(ISBLANK(C1180),O1179,IF(COUNTIF(C$2:C1180,C1180)&gt;1,O1179,1+MAX(O1179,0)))</f>
        <v>36</v>
      </c>
      <c r="P1180" s="45">
        <f t="shared" si="297"/>
        <v>17</v>
      </c>
      <c r="Q1180" s="33" t="str">
        <f t="shared" si="298"/>
        <v/>
      </c>
      <c r="R1180" s="33">
        <f t="shared" si="299"/>
        <v>7</v>
      </c>
      <c r="S1180" s="33" t="str">
        <f t="shared" si="300"/>
        <v>120_7</v>
      </c>
      <c r="T1180" s="35" t="str">
        <f t="shared" si="301"/>
        <v>120AM</v>
      </c>
      <c r="U1180" s="35" t="str">
        <f t="shared" si="302"/>
        <v>120AMEW</v>
      </c>
      <c r="V1180" s="301">
        <f t="shared" si="303"/>
        <v>27</v>
      </c>
      <c r="W1180" s="293" t="str">
        <f t="shared" si="304"/>
        <v/>
      </c>
      <c r="X1180" s="293" t="str">
        <f t="shared" si="305"/>
        <v/>
      </c>
      <c r="Y1180" s="293" t="str">
        <f t="shared" si="306"/>
        <v/>
      </c>
      <c r="Z1180" s="293" t="str">
        <f t="shared" si="307"/>
        <v/>
      </c>
      <c r="AA1180" s="293">
        <f t="shared" si="294"/>
        <v>0</v>
      </c>
      <c r="AB1180" s="293">
        <f t="shared" si="295"/>
        <v>0</v>
      </c>
      <c r="AC1180" s="293">
        <f t="shared" si="296"/>
        <v>3</v>
      </c>
      <c r="AD1180" s="293">
        <f t="shared" si="308"/>
        <v>1</v>
      </c>
      <c r="AE1180" s="293">
        <f>IF(ISBLANK(T1180),AE1179,IF(COUNTIF(T$2:T1180,T1180)&gt;1,AE1179,1+MAX(AE1179,0)))</f>
        <v>31</v>
      </c>
      <c r="AI1180" s="42" t="str">
        <f t="shared" si="309"/>
        <v/>
      </c>
      <c r="AJ1180">
        <f>SUM(AG$2:AG1180)</f>
        <v>6</v>
      </c>
      <c r="AK1180">
        <f>COUNTA(AF$2:AF1180)</f>
        <v>15</v>
      </c>
    </row>
    <row r="1181" spans="1:37" x14ac:dyDescent="0.25">
      <c r="A1181">
        <v>120</v>
      </c>
      <c r="B1181" t="s">
        <v>65</v>
      </c>
      <c r="C1181" s="246" t="s">
        <v>890</v>
      </c>
      <c r="D1181"/>
      <c r="E1181">
        <v>2</v>
      </c>
      <c r="F1181">
        <v>3</v>
      </c>
      <c r="G1181">
        <v>4</v>
      </c>
      <c r="H1181">
        <v>4</v>
      </c>
      <c r="I1181">
        <v>0</v>
      </c>
      <c r="J1181">
        <v>2</v>
      </c>
      <c r="K1181">
        <v>0</v>
      </c>
      <c r="L1181">
        <v>0</v>
      </c>
      <c r="M1181"/>
      <c r="O1181" s="101">
        <f>IF(ISBLANK(C1181),O1180,IF(COUNTIF(C$2:C1181,C1181)&gt;1,O1180,1+MAX(O1180,0)))</f>
        <v>36</v>
      </c>
      <c r="P1181" s="45">
        <f t="shared" si="297"/>
        <v>17</v>
      </c>
      <c r="Q1181" s="33" t="str">
        <f t="shared" si="298"/>
        <v/>
      </c>
      <c r="R1181" s="33">
        <f t="shared" si="299"/>
        <v>7</v>
      </c>
      <c r="S1181" s="33" t="str">
        <f t="shared" si="300"/>
        <v>120_7</v>
      </c>
      <c r="T1181" s="35" t="str">
        <f t="shared" si="301"/>
        <v>120AM</v>
      </c>
      <c r="U1181" s="35" t="str">
        <f t="shared" si="302"/>
        <v>120AMEW</v>
      </c>
      <c r="V1181" s="301">
        <f t="shared" si="303"/>
        <v>28</v>
      </c>
      <c r="W1181" s="293" t="str">
        <f t="shared" si="304"/>
        <v/>
      </c>
      <c r="X1181" s="293" t="str">
        <f t="shared" si="305"/>
        <v/>
      </c>
      <c r="Y1181" s="293" t="str">
        <f t="shared" si="306"/>
        <v/>
      </c>
      <c r="Z1181" s="293" t="str">
        <f t="shared" si="307"/>
        <v/>
      </c>
      <c r="AA1181" s="293">
        <f t="shared" si="294"/>
        <v>0</v>
      </c>
      <c r="AB1181" s="293">
        <f t="shared" si="295"/>
        <v>0</v>
      </c>
      <c r="AC1181" s="293">
        <f t="shared" si="296"/>
        <v>3</v>
      </c>
      <c r="AD1181" s="293">
        <f t="shared" si="308"/>
        <v>1</v>
      </c>
      <c r="AE1181" s="293">
        <f>IF(ISBLANK(T1181),AE1180,IF(COUNTIF(T$2:T1181,T1181)&gt;1,AE1180,1+MAX(AE1180,0)))</f>
        <v>31</v>
      </c>
      <c r="AI1181" s="42" t="str">
        <f t="shared" si="309"/>
        <v/>
      </c>
      <c r="AJ1181">
        <f>SUM(AG$2:AG1181)</f>
        <v>6</v>
      </c>
      <c r="AK1181">
        <f>COUNTA(AF$2:AF1181)</f>
        <v>15</v>
      </c>
    </row>
    <row r="1182" spans="1:37" x14ac:dyDescent="0.25">
      <c r="A1182">
        <v>120</v>
      </c>
      <c r="B1182" t="s">
        <v>65</v>
      </c>
      <c r="C1182" s="246" t="s">
        <v>890</v>
      </c>
      <c r="D1182"/>
      <c r="E1182">
        <v>2</v>
      </c>
      <c r="F1182">
        <v>4</v>
      </c>
      <c r="G1182">
        <v>1</v>
      </c>
      <c r="H1182">
        <v>0</v>
      </c>
      <c r="I1182">
        <v>0</v>
      </c>
      <c r="J1182">
        <v>0</v>
      </c>
      <c r="K1182">
        <v>0</v>
      </c>
      <c r="L1182">
        <v>0</v>
      </c>
      <c r="M1182"/>
      <c r="O1182" s="101">
        <f>IF(ISBLANK(C1182),O1181,IF(COUNTIF(C$2:C1182,C1182)&gt;1,O1181,1+MAX(O1181,0)))</f>
        <v>36</v>
      </c>
      <c r="P1182" s="45">
        <f t="shared" si="297"/>
        <v>17</v>
      </c>
      <c r="Q1182" s="33" t="str">
        <f t="shared" si="298"/>
        <v/>
      </c>
      <c r="R1182" s="33">
        <f t="shared" si="299"/>
        <v>8</v>
      </c>
      <c r="S1182" s="33" t="str">
        <f t="shared" si="300"/>
        <v>120_8</v>
      </c>
      <c r="T1182" s="35" t="str">
        <f t="shared" si="301"/>
        <v>120AM</v>
      </c>
      <c r="U1182" s="35" t="str">
        <f t="shared" si="302"/>
        <v>120AMNS</v>
      </c>
      <c r="V1182" s="301">
        <f t="shared" si="303"/>
        <v>29</v>
      </c>
      <c r="W1182" s="293" t="str">
        <f t="shared" si="304"/>
        <v/>
      </c>
      <c r="X1182" s="293" t="str">
        <f t="shared" si="305"/>
        <v/>
      </c>
      <c r="Y1182" s="293" t="str">
        <f t="shared" si="306"/>
        <v/>
      </c>
      <c r="Z1182" s="293" t="str">
        <f t="shared" si="307"/>
        <v/>
      </c>
      <c r="AA1182" s="293">
        <f t="shared" si="294"/>
        <v>0</v>
      </c>
      <c r="AB1182" s="293">
        <f t="shared" si="295"/>
        <v>0</v>
      </c>
      <c r="AC1182" s="293">
        <f t="shared" si="296"/>
        <v>3</v>
      </c>
      <c r="AD1182" s="293">
        <f t="shared" si="308"/>
        <v>1</v>
      </c>
      <c r="AE1182" s="293">
        <f>IF(ISBLANK(T1182),AE1181,IF(COUNTIF(T$2:T1182,T1182)&gt;1,AE1181,1+MAX(AE1181,0)))</f>
        <v>31</v>
      </c>
      <c r="AI1182" s="42" t="str">
        <f t="shared" si="309"/>
        <v/>
      </c>
      <c r="AJ1182">
        <f>SUM(AG$2:AG1182)</f>
        <v>6</v>
      </c>
      <c r="AK1182">
        <f>COUNTA(AF$2:AF1182)</f>
        <v>15</v>
      </c>
    </row>
    <row r="1183" spans="1:37" x14ac:dyDescent="0.25">
      <c r="A1183">
        <v>120</v>
      </c>
      <c r="B1183" t="s">
        <v>65</v>
      </c>
      <c r="C1183" s="246" t="s">
        <v>890</v>
      </c>
      <c r="D1183"/>
      <c r="E1183">
        <v>2</v>
      </c>
      <c r="F1183">
        <v>4</v>
      </c>
      <c r="G1183">
        <v>2</v>
      </c>
      <c r="H1183">
        <v>5</v>
      </c>
      <c r="I1183">
        <v>0</v>
      </c>
      <c r="J1183">
        <v>0</v>
      </c>
      <c r="K1183">
        <v>4</v>
      </c>
      <c r="L1183">
        <v>5</v>
      </c>
      <c r="M1183"/>
      <c r="O1183" s="101">
        <f>IF(ISBLANK(C1183),O1182,IF(COUNTIF(C$2:C1183,C1183)&gt;1,O1182,1+MAX(O1182,0)))</f>
        <v>36</v>
      </c>
      <c r="P1183" s="45">
        <f t="shared" si="297"/>
        <v>17</v>
      </c>
      <c r="Q1183" s="33" t="str">
        <f t="shared" si="298"/>
        <v/>
      </c>
      <c r="R1183" s="33">
        <f t="shared" si="299"/>
        <v>8</v>
      </c>
      <c r="S1183" s="33" t="str">
        <f t="shared" si="300"/>
        <v>120_8</v>
      </c>
      <c r="T1183" s="35" t="str">
        <f t="shared" si="301"/>
        <v>120AM</v>
      </c>
      <c r="U1183" s="35" t="str">
        <f t="shared" si="302"/>
        <v>120AMNS</v>
      </c>
      <c r="V1183" s="301">
        <f t="shared" si="303"/>
        <v>30</v>
      </c>
      <c r="W1183" s="293" t="str">
        <f t="shared" si="304"/>
        <v/>
      </c>
      <c r="X1183" s="293" t="str">
        <f t="shared" si="305"/>
        <v/>
      </c>
      <c r="Y1183" s="293" t="str">
        <f t="shared" si="306"/>
        <v/>
      </c>
      <c r="Z1183" s="293" t="str">
        <f t="shared" si="307"/>
        <v/>
      </c>
      <c r="AA1183" s="293">
        <f t="shared" si="294"/>
        <v>0</v>
      </c>
      <c r="AB1183" s="293">
        <f t="shared" si="295"/>
        <v>0</v>
      </c>
      <c r="AC1183" s="293">
        <f t="shared" si="296"/>
        <v>2</v>
      </c>
      <c r="AD1183" s="293">
        <f t="shared" si="308"/>
        <v>1</v>
      </c>
      <c r="AE1183" s="293">
        <f>IF(ISBLANK(T1183),AE1182,IF(COUNTIF(T$2:T1183,T1183)&gt;1,AE1182,1+MAX(AE1182,0)))</f>
        <v>31</v>
      </c>
      <c r="AI1183" s="42" t="str">
        <f t="shared" si="309"/>
        <v/>
      </c>
      <c r="AJ1183">
        <f>SUM(AG$2:AG1183)</f>
        <v>6</v>
      </c>
      <c r="AK1183">
        <f>COUNTA(AF$2:AF1183)</f>
        <v>15</v>
      </c>
    </row>
    <row r="1184" spans="1:37" x14ac:dyDescent="0.25">
      <c r="A1184">
        <v>120</v>
      </c>
      <c r="B1184" t="s">
        <v>65</v>
      </c>
      <c r="C1184" s="246" t="s">
        <v>890</v>
      </c>
      <c r="D1184"/>
      <c r="E1184">
        <v>2</v>
      </c>
      <c r="F1184">
        <v>4</v>
      </c>
      <c r="G1184">
        <v>3</v>
      </c>
      <c r="H1184">
        <v>18</v>
      </c>
      <c r="I1184">
        <v>6</v>
      </c>
      <c r="J1184">
        <v>0</v>
      </c>
      <c r="K1184">
        <v>9</v>
      </c>
      <c r="L1184">
        <v>11</v>
      </c>
      <c r="M1184"/>
      <c r="O1184" s="101">
        <f>IF(ISBLANK(C1184),O1183,IF(COUNTIF(C$2:C1184,C1184)&gt;1,O1183,1+MAX(O1183,0)))</f>
        <v>36</v>
      </c>
      <c r="P1184" s="45">
        <f t="shared" si="297"/>
        <v>17</v>
      </c>
      <c r="Q1184" s="33" t="str">
        <f t="shared" si="298"/>
        <v/>
      </c>
      <c r="R1184" s="33">
        <f t="shared" si="299"/>
        <v>8</v>
      </c>
      <c r="S1184" s="33" t="str">
        <f t="shared" si="300"/>
        <v>120_8</v>
      </c>
      <c r="T1184" s="35" t="str">
        <f t="shared" si="301"/>
        <v>120AM</v>
      </c>
      <c r="U1184" s="35" t="str">
        <f t="shared" si="302"/>
        <v>120AMEW</v>
      </c>
      <c r="V1184" s="301">
        <f t="shared" si="303"/>
        <v>31</v>
      </c>
      <c r="W1184" s="293" t="str">
        <f t="shared" si="304"/>
        <v/>
      </c>
      <c r="X1184" s="293" t="str">
        <f t="shared" si="305"/>
        <v/>
      </c>
      <c r="Y1184" s="293" t="str">
        <f t="shared" si="306"/>
        <v/>
      </c>
      <c r="Z1184" s="293" t="str">
        <f t="shared" si="307"/>
        <v/>
      </c>
      <c r="AA1184" s="293">
        <f t="shared" si="294"/>
        <v>0</v>
      </c>
      <c r="AB1184" s="293">
        <f t="shared" si="295"/>
        <v>0</v>
      </c>
      <c r="AC1184" s="293">
        <f t="shared" si="296"/>
        <v>3</v>
      </c>
      <c r="AD1184" s="293">
        <f t="shared" si="308"/>
        <v>1</v>
      </c>
      <c r="AE1184" s="293">
        <f>IF(ISBLANK(T1184),AE1183,IF(COUNTIF(T$2:T1184,T1184)&gt;1,AE1183,1+MAX(AE1183,0)))</f>
        <v>31</v>
      </c>
      <c r="AI1184" s="42" t="str">
        <f t="shared" si="309"/>
        <v/>
      </c>
      <c r="AJ1184">
        <f>SUM(AG$2:AG1184)</f>
        <v>6</v>
      </c>
      <c r="AK1184">
        <f>COUNTA(AF$2:AF1184)</f>
        <v>15</v>
      </c>
    </row>
    <row r="1185" spans="1:37" x14ac:dyDescent="0.25">
      <c r="A1185">
        <v>120</v>
      </c>
      <c r="B1185" t="s">
        <v>65</v>
      </c>
      <c r="C1185" s="246" t="s">
        <v>890</v>
      </c>
      <c r="D1185"/>
      <c r="E1185">
        <v>2</v>
      </c>
      <c r="F1185">
        <v>4</v>
      </c>
      <c r="G1185">
        <v>4</v>
      </c>
      <c r="H1185">
        <v>2</v>
      </c>
      <c r="I1185">
        <v>0</v>
      </c>
      <c r="J1185">
        <v>0</v>
      </c>
      <c r="K1185">
        <v>0</v>
      </c>
      <c r="L1185">
        <v>1</v>
      </c>
      <c r="M1185"/>
      <c r="O1185" s="101">
        <f>IF(ISBLANK(C1185),O1184,IF(COUNTIF(C$2:C1185,C1185)&gt;1,O1184,1+MAX(O1184,0)))</f>
        <v>36</v>
      </c>
      <c r="P1185" s="45">
        <f t="shared" si="297"/>
        <v>17</v>
      </c>
      <c r="Q1185" s="33" t="str">
        <f t="shared" si="298"/>
        <v/>
      </c>
      <c r="R1185" s="33">
        <f t="shared" si="299"/>
        <v>8</v>
      </c>
      <c r="S1185" s="33" t="str">
        <f t="shared" si="300"/>
        <v>120_8</v>
      </c>
      <c r="T1185" s="35" t="str">
        <f t="shared" si="301"/>
        <v>120AM</v>
      </c>
      <c r="U1185" s="35" t="str">
        <f t="shared" si="302"/>
        <v>120AMEW</v>
      </c>
      <c r="V1185" s="301">
        <f t="shared" si="303"/>
        <v>32</v>
      </c>
      <c r="W1185" s="293" t="str">
        <f t="shared" si="304"/>
        <v/>
      </c>
      <c r="X1185" s="293" t="str">
        <f t="shared" si="305"/>
        <v/>
      </c>
      <c r="Y1185" s="293" t="str">
        <f t="shared" si="306"/>
        <v/>
      </c>
      <c r="Z1185" s="293" t="str">
        <f t="shared" si="307"/>
        <v/>
      </c>
      <c r="AA1185" s="293">
        <f t="shared" si="294"/>
        <v>0</v>
      </c>
      <c r="AB1185" s="293">
        <f t="shared" si="295"/>
        <v>0</v>
      </c>
      <c r="AC1185" s="293">
        <f t="shared" si="296"/>
        <v>3</v>
      </c>
      <c r="AD1185" s="293">
        <f t="shared" si="308"/>
        <v>1</v>
      </c>
      <c r="AE1185" s="293">
        <f>IF(ISBLANK(T1185),AE1184,IF(COUNTIF(T$2:T1185,T1185)&gt;1,AE1184,1+MAX(AE1184,0)))</f>
        <v>31</v>
      </c>
      <c r="AI1185" s="42" t="str">
        <f t="shared" si="309"/>
        <v/>
      </c>
      <c r="AJ1185">
        <f>SUM(AG$2:AG1185)</f>
        <v>6</v>
      </c>
      <c r="AK1185">
        <f>COUNTA(AF$2:AF1185)</f>
        <v>15</v>
      </c>
    </row>
    <row r="1186" spans="1:37"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297"/>
        <v>17</v>
      </c>
      <c r="Q1186" s="33" t="str">
        <f t="shared" si="298"/>
        <v/>
      </c>
      <c r="R1186" s="33">
        <f t="shared" si="299"/>
        <v>9</v>
      </c>
      <c r="S1186" s="33" t="str">
        <f t="shared" si="300"/>
        <v>120_9</v>
      </c>
      <c r="T1186" s="35" t="str">
        <f t="shared" si="301"/>
        <v>120PM</v>
      </c>
      <c r="U1186" s="35" t="str">
        <f t="shared" si="302"/>
        <v>120PMNS</v>
      </c>
      <c r="V1186" s="301">
        <f t="shared" si="303"/>
        <v>1</v>
      </c>
      <c r="W1186" s="293" t="str">
        <f t="shared" si="304"/>
        <v/>
      </c>
      <c r="X1186" s="293" t="str">
        <f t="shared" si="305"/>
        <v/>
      </c>
      <c r="Y1186" s="293" t="str">
        <f t="shared" si="306"/>
        <v/>
      </c>
      <c r="Z1186" s="293" t="str">
        <f t="shared" si="307"/>
        <v/>
      </c>
      <c r="AA1186" s="293">
        <f t="shared" si="294"/>
        <v>0</v>
      </c>
      <c r="AB1186" s="293">
        <f t="shared" si="295"/>
        <v>0</v>
      </c>
      <c r="AC1186" s="293">
        <f t="shared" si="296"/>
        <v>0</v>
      </c>
      <c r="AD1186" s="293">
        <f t="shared" si="308"/>
        <v>0</v>
      </c>
      <c r="AE1186" s="293">
        <f>IF(ISBLANK(T1186),AE1185,IF(COUNTIF(T$2:T1186,T1186)&gt;1,AE1185,1+MAX(AE1185,0)))</f>
        <v>32</v>
      </c>
      <c r="AI1186" s="42" t="str">
        <f t="shared" si="309"/>
        <v/>
      </c>
      <c r="AJ1186">
        <f>SUM(AG$2:AG1186)</f>
        <v>6</v>
      </c>
      <c r="AK1186">
        <f>COUNTA(AF$2:AF1186)</f>
        <v>15</v>
      </c>
    </row>
    <row r="1187" spans="1:37"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297"/>
        <v>17</v>
      </c>
      <c r="Q1187" s="33" t="str">
        <f t="shared" si="298"/>
        <v/>
      </c>
      <c r="R1187" s="33">
        <f t="shared" si="299"/>
        <v>9</v>
      </c>
      <c r="S1187" s="33" t="str">
        <f t="shared" si="300"/>
        <v>120_9</v>
      </c>
      <c r="T1187" s="35" t="str">
        <f t="shared" si="301"/>
        <v>120PM</v>
      </c>
      <c r="U1187" s="35" t="str">
        <f t="shared" si="302"/>
        <v>120PMNS</v>
      </c>
      <c r="V1187" s="301">
        <f t="shared" si="303"/>
        <v>2</v>
      </c>
      <c r="W1187" s="293" t="str">
        <f t="shared" si="304"/>
        <v/>
      </c>
      <c r="X1187" s="293" t="str">
        <f t="shared" si="305"/>
        <v/>
      </c>
      <c r="Y1187" s="293" t="str">
        <f t="shared" si="306"/>
        <v/>
      </c>
      <c r="Z1187" s="293" t="str">
        <f t="shared" si="307"/>
        <v/>
      </c>
      <c r="AA1187" s="293">
        <f t="shared" si="294"/>
        <v>0</v>
      </c>
      <c r="AB1187" s="293">
        <f t="shared" si="295"/>
        <v>0</v>
      </c>
      <c r="AC1187" s="293">
        <f t="shared" si="296"/>
        <v>0</v>
      </c>
      <c r="AD1187" s="293">
        <f t="shared" si="308"/>
        <v>0</v>
      </c>
      <c r="AE1187" s="293">
        <f>IF(ISBLANK(T1187),AE1186,IF(COUNTIF(T$2:T1187,T1187)&gt;1,AE1186,1+MAX(AE1186,0)))</f>
        <v>32</v>
      </c>
      <c r="AI1187" s="42" t="str">
        <f t="shared" si="309"/>
        <v/>
      </c>
      <c r="AJ1187">
        <f>SUM(AG$2:AG1187)</f>
        <v>6</v>
      </c>
      <c r="AK1187">
        <f>COUNTA(AF$2:AF1187)</f>
        <v>15</v>
      </c>
    </row>
    <row r="1188" spans="1:37"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297"/>
        <v>17</v>
      </c>
      <c r="Q1188" s="33" t="str">
        <f t="shared" si="298"/>
        <v/>
      </c>
      <c r="R1188" s="33">
        <f t="shared" si="299"/>
        <v>9</v>
      </c>
      <c r="S1188" s="33" t="str">
        <f t="shared" si="300"/>
        <v>120_9</v>
      </c>
      <c r="T1188" s="35" t="str">
        <f t="shared" si="301"/>
        <v>120PM</v>
      </c>
      <c r="U1188" s="35" t="str">
        <f t="shared" si="302"/>
        <v>120PMEW</v>
      </c>
      <c r="V1188" s="301">
        <f t="shared" si="303"/>
        <v>3</v>
      </c>
      <c r="W1188" s="293" t="str">
        <f t="shared" si="304"/>
        <v/>
      </c>
      <c r="X1188" s="293" t="str">
        <f t="shared" si="305"/>
        <v/>
      </c>
      <c r="Y1188" s="293" t="str">
        <f t="shared" si="306"/>
        <v/>
      </c>
      <c r="Z1188" s="293" t="str">
        <f t="shared" si="307"/>
        <v/>
      </c>
      <c r="AA1188" s="293">
        <f t="shared" si="294"/>
        <v>0</v>
      </c>
      <c r="AB1188" s="293">
        <f t="shared" si="295"/>
        <v>0</v>
      </c>
      <c r="AC1188" s="293">
        <f t="shared" si="296"/>
        <v>0</v>
      </c>
      <c r="AD1188" s="293">
        <f t="shared" si="308"/>
        <v>0</v>
      </c>
      <c r="AE1188" s="293">
        <f>IF(ISBLANK(T1188),AE1187,IF(COUNTIF(T$2:T1188,T1188)&gt;1,AE1187,1+MAX(AE1187,0)))</f>
        <v>32</v>
      </c>
      <c r="AI1188" s="42" t="str">
        <f t="shared" si="309"/>
        <v/>
      </c>
      <c r="AJ1188">
        <f>SUM(AG$2:AG1188)</f>
        <v>6</v>
      </c>
      <c r="AK1188">
        <f>COUNTA(AF$2:AF1188)</f>
        <v>15</v>
      </c>
    </row>
    <row r="1189" spans="1:37"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297"/>
        <v>17</v>
      </c>
      <c r="Q1189" s="33" t="str">
        <f t="shared" si="298"/>
        <v/>
      </c>
      <c r="R1189" s="33">
        <f t="shared" si="299"/>
        <v>9</v>
      </c>
      <c r="S1189" s="33" t="str">
        <f t="shared" si="300"/>
        <v>120_9</v>
      </c>
      <c r="T1189" s="35" t="str">
        <f t="shared" si="301"/>
        <v>120PM</v>
      </c>
      <c r="U1189" s="35" t="str">
        <f t="shared" si="302"/>
        <v>120PMEW</v>
      </c>
      <c r="V1189" s="301">
        <f t="shared" si="303"/>
        <v>4</v>
      </c>
      <c r="W1189" s="293" t="str">
        <f t="shared" si="304"/>
        <v/>
      </c>
      <c r="X1189" s="293" t="str">
        <f t="shared" si="305"/>
        <v/>
      </c>
      <c r="Y1189" s="293" t="str">
        <f t="shared" si="306"/>
        <v/>
      </c>
      <c r="Z1189" s="293" t="str">
        <f t="shared" si="307"/>
        <v/>
      </c>
      <c r="AA1189" s="293">
        <f t="shared" si="294"/>
        <v>0</v>
      </c>
      <c r="AB1189" s="293">
        <f t="shared" si="295"/>
        <v>0</v>
      </c>
      <c r="AC1189" s="293">
        <f t="shared" si="296"/>
        <v>0</v>
      </c>
      <c r="AD1189" s="293">
        <f t="shared" si="308"/>
        <v>0</v>
      </c>
      <c r="AE1189" s="293">
        <f>IF(ISBLANK(T1189),AE1188,IF(COUNTIF(T$2:T1189,T1189)&gt;1,AE1188,1+MAX(AE1188,0)))</f>
        <v>32</v>
      </c>
      <c r="AI1189" s="42" t="str">
        <f t="shared" si="309"/>
        <v/>
      </c>
      <c r="AJ1189">
        <f>SUM(AG$2:AG1189)</f>
        <v>6</v>
      </c>
      <c r="AK1189">
        <f>COUNTA(AF$2:AF1189)</f>
        <v>15</v>
      </c>
    </row>
    <row r="1190" spans="1:37"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297"/>
        <v>17</v>
      </c>
      <c r="Q1190" s="33" t="str">
        <f t="shared" si="298"/>
        <v/>
      </c>
      <c r="R1190" s="33">
        <f t="shared" si="299"/>
        <v>10</v>
      </c>
      <c r="S1190" s="33" t="str">
        <f t="shared" si="300"/>
        <v>120_10</v>
      </c>
      <c r="T1190" s="35" t="str">
        <f t="shared" si="301"/>
        <v>120PM</v>
      </c>
      <c r="U1190" s="35" t="str">
        <f t="shared" si="302"/>
        <v>120PMNS</v>
      </c>
      <c r="V1190" s="301">
        <f t="shared" si="303"/>
        <v>5</v>
      </c>
      <c r="W1190" s="293" t="str">
        <f t="shared" si="304"/>
        <v/>
      </c>
      <c r="X1190" s="293" t="str">
        <f t="shared" si="305"/>
        <v/>
      </c>
      <c r="Y1190" s="293" t="str">
        <f t="shared" si="306"/>
        <v/>
      </c>
      <c r="Z1190" s="293" t="str">
        <f t="shared" si="307"/>
        <v/>
      </c>
      <c r="AA1190" s="293">
        <f t="shared" si="294"/>
        <v>0</v>
      </c>
      <c r="AB1190" s="293">
        <f t="shared" si="295"/>
        <v>0</v>
      </c>
      <c r="AC1190" s="293">
        <f t="shared" si="296"/>
        <v>0</v>
      </c>
      <c r="AD1190" s="293">
        <f t="shared" si="308"/>
        <v>0</v>
      </c>
      <c r="AE1190" s="293">
        <f>IF(ISBLANK(T1190),AE1189,IF(COUNTIF(T$2:T1190,T1190)&gt;1,AE1189,1+MAX(AE1189,0)))</f>
        <v>32</v>
      </c>
      <c r="AI1190" s="42" t="str">
        <f t="shared" si="309"/>
        <v/>
      </c>
      <c r="AJ1190">
        <f>SUM(AG$2:AG1190)</f>
        <v>6</v>
      </c>
      <c r="AK1190">
        <f>COUNTA(AF$2:AF1190)</f>
        <v>15</v>
      </c>
    </row>
    <row r="1191" spans="1:37"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297"/>
        <v>17</v>
      </c>
      <c r="Q1191" s="33" t="str">
        <f t="shared" si="298"/>
        <v/>
      </c>
      <c r="R1191" s="33">
        <f t="shared" si="299"/>
        <v>10</v>
      </c>
      <c r="S1191" s="33" t="str">
        <f t="shared" si="300"/>
        <v>120_10</v>
      </c>
      <c r="T1191" s="35" t="str">
        <f t="shared" si="301"/>
        <v>120PM</v>
      </c>
      <c r="U1191" s="35" t="str">
        <f t="shared" si="302"/>
        <v>120PMNS</v>
      </c>
      <c r="V1191" s="301">
        <f t="shared" si="303"/>
        <v>6</v>
      </c>
      <c r="W1191" s="293" t="str">
        <f t="shared" si="304"/>
        <v/>
      </c>
      <c r="X1191" s="293" t="str">
        <f t="shared" si="305"/>
        <v/>
      </c>
      <c r="Y1191" s="293" t="str">
        <f t="shared" si="306"/>
        <v/>
      </c>
      <c r="Z1191" s="293" t="str">
        <f t="shared" si="307"/>
        <v/>
      </c>
      <c r="AA1191" s="293">
        <f t="shared" si="294"/>
        <v>0</v>
      </c>
      <c r="AB1191" s="293">
        <f t="shared" si="295"/>
        <v>0</v>
      </c>
      <c r="AC1191" s="293">
        <f t="shared" si="296"/>
        <v>0</v>
      </c>
      <c r="AD1191" s="293">
        <f t="shared" si="308"/>
        <v>0</v>
      </c>
      <c r="AE1191" s="293">
        <f>IF(ISBLANK(T1191),AE1190,IF(COUNTIF(T$2:T1191,T1191)&gt;1,AE1190,1+MAX(AE1190,0)))</f>
        <v>32</v>
      </c>
      <c r="AI1191" s="42" t="str">
        <f t="shared" si="309"/>
        <v/>
      </c>
      <c r="AJ1191">
        <f>SUM(AG$2:AG1191)</f>
        <v>6</v>
      </c>
      <c r="AK1191">
        <f>COUNTA(AF$2:AF1191)</f>
        <v>15</v>
      </c>
    </row>
    <row r="1192" spans="1:37"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297"/>
        <v>17</v>
      </c>
      <c r="Q1192" s="33" t="str">
        <f t="shared" si="298"/>
        <v/>
      </c>
      <c r="R1192" s="33">
        <f t="shared" si="299"/>
        <v>10</v>
      </c>
      <c r="S1192" s="33" t="str">
        <f t="shared" si="300"/>
        <v>120_10</v>
      </c>
      <c r="T1192" s="35" t="str">
        <f t="shared" si="301"/>
        <v>120PM</v>
      </c>
      <c r="U1192" s="35" t="str">
        <f t="shared" si="302"/>
        <v>120PMEW</v>
      </c>
      <c r="V1192" s="301">
        <f t="shared" si="303"/>
        <v>7</v>
      </c>
      <c r="W1192" s="293" t="str">
        <f t="shared" si="304"/>
        <v/>
      </c>
      <c r="X1192" s="293" t="str">
        <f t="shared" si="305"/>
        <v/>
      </c>
      <c r="Y1192" s="293" t="str">
        <f t="shared" si="306"/>
        <v/>
      </c>
      <c r="Z1192" s="293" t="str">
        <f t="shared" si="307"/>
        <v/>
      </c>
      <c r="AA1192" s="293">
        <f t="shared" si="294"/>
        <v>0</v>
      </c>
      <c r="AB1192" s="293">
        <f t="shared" si="295"/>
        <v>0</v>
      </c>
      <c r="AC1192" s="293">
        <f t="shared" si="296"/>
        <v>0</v>
      </c>
      <c r="AD1192" s="293">
        <f t="shared" si="308"/>
        <v>0</v>
      </c>
      <c r="AE1192" s="293">
        <f>IF(ISBLANK(T1192),AE1191,IF(COUNTIF(T$2:T1192,T1192)&gt;1,AE1191,1+MAX(AE1191,0)))</f>
        <v>32</v>
      </c>
      <c r="AI1192" s="42" t="str">
        <f t="shared" si="309"/>
        <v/>
      </c>
      <c r="AJ1192">
        <f>SUM(AG$2:AG1192)</f>
        <v>6</v>
      </c>
      <c r="AK1192">
        <f>COUNTA(AF$2:AF1192)</f>
        <v>15</v>
      </c>
    </row>
    <row r="1193" spans="1:37"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297"/>
        <v>17</v>
      </c>
      <c r="Q1193" s="33" t="str">
        <f t="shared" si="298"/>
        <v/>
      </c>
      <c r="R1193" s="33">
        <f t="shared" si="299"/>
        <v>10</v>
      </c>
      <c r="S1193" s="33" t="str">
        <f t="shared" si="300"/>
        <v>120_10</v>
      </c>
      <c r="T1193" s="35" t="str">
        <f t="shared" si="301"/>
        <v>120PM</v>
      </c>
      <c r="U1193" s="35" t="str">
        <f t="shared" si="302"/>
        <v>120PMEW</v>
      </c>
      <c r="V1193" s="301">
        <f t="shared" si="303"/>
        <v>8</v>
      </c>
      <c r="W1193" s="293" t="str">
        <f t="shared" si="304"/>
        <v/>
      </c>
      <c r="X1193" s="293" t="str">
        <f t="shared" si="305"/>
        <v/>
      </c>
      <c r="Y1193" s="293" t="str">
        <f t="shared" si="306"/>
        <v/>
      </c>
      <c r="Z1193" s="293" t="str">
        <f t="shared" si="307"/>
        <v/>
      </c>
      <c r="AA1193" s="293">
        <f t="shared" si="294"/>
        <v>0</v>
      </c>
      <c r="AB1193" s="293">
        <f t="shared" si="295"/>
        <v>0</v>
      </c>
      <c r="AC1193" s="293">
        <f t="shared" si="296"/>
        <v>0</v>
      </c>
      <c r="AD1193" s="293">
        <f t="shared" si="308"/>
        <v>0</v>
      </c>
      <c r="AE1193" s="293">
        <f>IF(ISBLANK(T1193),AE1192,IF(COUNTIF(T$2:T1193,T1193)&gt;1,AE1192,1+MAX(AE1192,0)))</f>
        <v>32</v>
      </c>
      <c r="AI1193" s="42" t="str">
        <f t="shared" si="309"/>
        <v/>
      </c>
      <c r="AJ1193">
        <f>SUM(AG$2:AG1193)</f>
        <v>6</v>
      </c>
      <c r="AK1193">
        <f>COUNTA(AF$2:AF1193)</f>
        <v>15</v>
      </c>
    </row>
    <row r="1194" spans="1:37"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297"/>
        <v>17</v>
      </c>
      <c r="Q1194" s="33" t="str">
        <f t="shared" si="298"/>
        <v/>
      </c>
      <c r="R1194" s="33">
        <f t="shared" si="299"/>
        <v>11</v>
      </c>
      <c r="S1194" s="33" t="str">
        <f t="shared" si="300"/>
        <v>120_11</v>
      </c>
      <c r="T1194" s="35" t="str">
        <f t="shared" si="301"/>
        <v>120PM</v>
      </c>
      <c r="U1194" s="35" t="str">
        <f t="shared" si="302"/>
        <v>120PMNS</v>
      </c>
      <c r="V1194" s="301">
        <f t="shared" si="303"/>
        <v>9</v>
      </c>
      <c r="W1194" s="293" t="str">
        <f t="shared" si="304"/>
        <v/>
      </c>
      <c r="X1194" s="293" t="str">
        <f t="shared" si="305"/>
        <v/>
      </c>
      <c r="Y1194" s="293" t="str">
        <f t="shared" si="306"/>
        <v/>
      </c>
      <c r="Z1194" s="293" t="str">
        <f t="shared" si="307"/>
        <v/>
      </c>
      <c r="AA1194" s="293">
        <f t="shared" si="294"/>
        <v>0</v>
      </c>
      <c r="AB1194" s="293">
        <f t="shared" si="295"/>
        <v>0</v>
      </c>
      <c r="AC1194" s="293">
        <f t="shared" si="296"/>
        <v>0</v>
      </c>
      <c r="AD1194" s="293">
        <f t="shared" si="308"/>
        <v>0</v>
      </c>
      <c r="AE1194" s="293">
        <f>IF(ISBLANK(T1194),AE1193,IF(COUNTIF(T$2:T1194,T1194)&gt;1,AE1193,1+MAX(AE1193,0)))</f>
        <v>32</v>
      </c>
      <c r="AI1194" s="42" t="str">
        <f t="shared" si="309"/>
        <v/>
      </c>
      <c r="AJ1194">
        <f>SUM(AG$2:AG1194)</f>
        <v>6</v>
      </c>
      <c r="AK1194">
        <f>COUNTA(AF$2:AF1194)</f>
        <v>15</v>
      </c>
    </row>
    <row r="1195" spans="1:37"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297"/>
        <v>17</v>
      </c>
      <c r="Q1195" s="33" t="str">
        <f t="shared" si="298"/>
        <v/>
      </c>
      <c r="R1195" s="33">
        <f t="shared" si="299"/>
        <v>11</v>
      </c>
      <c r="S1195" s="33" t="str">
        <f t="shared" si="300"/>
        <v>120_11</v>
      </c>
      <c r="T1195" s="35" t="str">
        <f t="shared" si="301"/>
        <v>120PM</v>
      </c>
      <c r="U1195" s="35" t="str">
        <f t="shared" si="302"/>
        <v>120PMNS</v>
      </c>
      <c r="V1195" s="301">
        <f t="shared" si="303"/>
        <v>10</v>
      </c>
      <c r="W1195" s="293" t="str">
        <f t="shared" si="304"/>
        <v/>
      </c>
      <c r="X1195" s="293" t="str">
        <f t="shared" si="305"/>
        <v/>
      </c>
      <c r="Y1195" s="293" t="str">
        <f t="shared" si="306"/>
        <v/>
      </c>
      <c r="Z1195" s="293" t="str">
        <f t="shared" si="307"/>
        <v/>
      </c>
      <c r="AA1195" s="293">
        <f t="shared" si="294"/>
        <v>0</v>
      </c>
      <c r="AB1195" s="293">
        <f t="shared" si="295"/>
        <v>0</v>
      </c>
      <c r="AC1195" s="293">
        <f t="shared" si="296"/>
        <v>0</v>
      </c>
      <c r="AD1195" s="293">
        <f t="shared" si="308"/>
        <v>0</v>
      </c>
      <c r="AE1195" s="293">
        <f>IF(ISBLANK(T1195),AE1194,IF(COUNTIF(T$2:T1195,T1195)&gt;1,AE1194,1+MAX(AE1194,0)))</f>
        <v>32</v>
      </c>
      <c r="AI1195" s="42" t="str">
        <f t="shared" si="309"/>
        <v/>
      </c>
      <c r="AJ1195">
        <f>SUM(AG$2:AG1195)</f>
        <v>6</v>
      </c>
      <c r="AK1195">
        <f>COUNTA(AF$2:AF1195)</f>
        <v>15</v>
      </c>
    </row>
    <row r="1196" spans="1:37"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297"/>
        <v>17</v>
      </c>
      <c r="Q1196" s="33" t="str">
        <f t="shared" si="298"/>
        <v/>
      </c>
      <c r="R1196" s="33">
        <f t="shared" si="299"/>
        <v>11</v>
      </c>
      <c r="S1196" s="33" t="str">
        <f t="shared" si="300"/>
        <v>120_11</v>
      </c>
      <c r="T1196" s="35" t="str">
        <f t="shared" si="301"/>
        <v>120PM</v>
      </c>
      <c r="U1196" s="35" t="str">
        <f t="shared" si="302"/>
        <v>120PMEW</v>
      </c>
      <c r="V1196" s="301">
        <f t="shared" si="303"/>
        <v>11</v>
      </c>
      <c r="W1196" s="293" t="str">
        <f t="shared" si="304"/>
        <v/>
      </c>
      <c r="X1196" s="293" t="str">
        <f t="shared" si="305"/>
        <v/>
      </c>
      <c r="Y1196" s="293" t="str">
        <f t="shared" si="306"/>
        <v/>
      </c>
      <c r="Z1196" s="293" t="str">
        <f t="shared" si="307"/>
        <v/>
      </c>
      <c r="AA1196" s="293">
        <f t="shared" si="294"/>
        <v>0</v>
      </c>
      <c r="AB1196" s="293">
        <f t="shared" si="295"/>
        <v>0</v>
      </c>
      <c r="AC1196" s="293">
        <f t="shared" si="296"/>
        <v>0</v>
      </c>
      <c r="AD1196" s="293">
        <f t="shared" si="308"/>
        <v>0</v>
      </c>
      <c r="AE1196" s="293">
        <f>IF(ISBLANK(T1196),AE1195,IF(COUNTIF(T$2:T1196,T1196)&gt;1,AE1195,1+MAX(AE1195,0)))</f>
        <v>32</v>
      </c>
      <c r="AI1196" s="42" t="str">
        <f t="shared" si="309"/>
        <v/>
      </c>
      <c r="AJ1196">
        <f>SUM(AG$2:AG1196)</f>
        <v>6</v>
      </c>
      <c r="AK1196">
        <f>COUNTA(AF$2:AF1196)</f>
        <v>15</v>
      </c>
    </row>
    <row r="1197" spans="1:37"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297"/>
        <v>17</v>
      </c>
      <c r="Q1197" s="33" t="str">
        <f t="shared" si="298"/>
        <v/>
      </c>
      <c r="R1197" s="33">
        <f t="shared" si="299"/>
        <v>11</v>
      </c>
      <c r="S1197" s="33" t="str">
        <f t="shared" si="300"/>
        <v>120_11</v>
      </c>
      <c r="T1197" s="35" t="str">
        <f t="shared" si="301"/>
        <v>120PM</v>
      </c>
      <c r="U1197" s="35" t="str">
        <f t="shared" si="302"/>
        <v>120PMEW</v>
      </c>
      <c r="V1197" s="301">
        <f t="shared" si="303"/>
        <v>12</v>
      </c>
      <c r="W1197" s="293" t="str">
        <f t="shared" si="304"/>
        <v/>
      </c>
      <c r="X1197" s="293" t="str">
        <f t="shared" si="305"/>
        <v/>
      </c>
      <c r="Y1197" s="293" t="str">
        <f t="shared" si="306"/>
        <v/>
      </c>
      <c r="Z1197" s="293" t="str">
        <f t="shared" si="307"/>
        <v/>
      </c>
      <c r="AA1197" s="293">
        <f t="shared" si="294"/>
        <v>0</v>
      </c>
      <c r="AB1197" s="293">
        <f t="shared" si="295"/>
        <v>0</v>
      </c>
      <c r="AC1197" s="293">
        <f t="shared" si="296"/>
        <v>0</v>
      </c>
      <c r="AD1197" s="293">
        <f t="shared" si="308"/>
        <v>0</v>
      </c>
      <c r="AE1197" s="293">
        <f>IF(ISBLANK(T1197),AE1196,IF(COUNTIF(T$2:T1197,T1197)&gt;1,AE1196,1+MAX(AE1196,0)))</f>
        <v>32</v>
      </c>
      <c r="AI1197" s="42" t="str">
        <f t="shared" si="309"/>
        <v/>
      </c>
      <c r="AJ1197">
        <f>SUM(AG$2:AG1197)</f>
        <v>6</v>
      </c>
      <c r="AK1197">
        <f>COUNTA(AF$2:AF1197)</f>
        <v>15</v>
      </c>
    </row>
    <row r="1198" spans="1:37"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297"/>
        <v>17</v>
      </c>
      <c r="Q1198" s="33" t="str">
        <f t="shared" si="298"/>
        <v/>
      </c>
      <c r="R1198" s="33">
        <f t="shared" si="299"/>
        <v>12</v>
      </c>
      <c r="S1198" s="33" t="str">
        <f t="shared" si="300"/>
        <v>120_12</v>
      </c>
      <c r="T1198" s="35" t="str">
        <f t="shared" si="301"/>
        <v>120PM</v>
      </c>
      <c r="U1198" s="35" t="str">
        <f t="shared" si="302"/>
        <v>120PMNS</v>
      </c>
      <c r="V1198" s="301">
        <f t="shared" si="303"/>
        <v>13</v>
      </c>
      <c r="W1198" s="293" t="str">
        <f t="shared" si="304"/>
        <v/>
      </c>
      <c r="X1198" s="293" t="str">
        <f t="shared" si="305"/>
        <v/>
      </c>
      <c r="Y1198" s="293" t="str">
        <f t="shared" si="306"/>
        <v/>
      </c>
      <c r="Z1198" s="293" t="str">
        <f t="shared" si="307"/>
        <v/>
      </c>
      <c r="AA1198" s="293">
        <f t="shared" si="294"/>
        <v>0</v>
      </c>
      <c r="AB1198" s="293">
        <f t="shared" si="295"/>
        <v>0</v>
      </c>
      <c r="AC1198" s="293">
        <f t="shared" si="296"/>
        <v>0</v>
      </c>
      <c r="AD1198" s="293">
        <f t="shared" si="308"/>
        <v>0</v>
      </c>
      <c r="AE1198" s="293">
        <f>IF(ISBLANK(T1198),AE1197,IF(COUNTIF(T$2:T1198,T1198)&gt;1,AE1197,1+MAX(AE1197,0)))</f>
        <v>32</v>
      </c>
      <c r="AI1198" s="42" t="str">
        <f t="shared" si="309"/>
        <v/>
      </c>
      <c r="AJ1198">
        <f>SUM(AG$2:AG1198)</f>
        <v>6</v>
      </c>
      <c r="AK1198">
        <f>COUNTA(AF$2:AF1198)</f>
        <v>15</v>
      </c>
    </row>
    <row r="1199" spans="1:37"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297"/>
        <v>17</v>
      </c>
      <c r="Q1199" s="33" t="str">
        <f t="shared" si="298"/>
        <v/>
      </c>
      <c r="R1199" s="33">
        <f t="shared" si="299"/>
        <v>12</v>
      </c>
      <c r="S1199" s="33" t="str">
        <f t="shared" si="300"/>
        <v>120_12</v>
      </c>
      <c r="T1199" s="35" t="str">
        <f t="shared" si="301"/>
        <v>120PM</v>
      </c>
      <c r="U1199" s="35" t="str">
        <f t="shared" si="302"/>
        <v>120PMNS</v>
      </c>
      <c r="V1199" s="301">
        <f t="shared" si="303"/>
        <v>14</v>
      </c>
      <c r="W1199" s="293" t="str">
        <f t="shared" si="304"/>
        <v/>
      </c>
      <c r="X1199" s="293" t="str">
        <f t="shared" si="305"/>
        <v/>
      </c>
      <c r="Y1199" s="293" t="str">
        <f t="shared" si="306"/>
        <v/>
      </c>
      <c r="Z1199" s="293" t="str">
        <f t="shared" si="307"/>
        <v/>
      </c>
      <c r="AA1199" s="293">
        <f t="shared" si="294"/>
        <v>0</v>
      </c>
      <c r="AB1199" s="293">
        <f t="shared" si="295"/>
        <v>0</v>
      </c>
      <c r="AC1199" s="293">
        <f t="shared" si="296"/>
        <v>0</v>
      </c>
      <c r="AD1199" s="293">
        <f t="shared" si="308"/>
        <v>0</v>
      </c>
      <c r="AE1199" s="293">
        <f>IF(ISBLANK(T1199),AE1198,IF(COUNTIF(T$2:T1199,T1199)&gt;1,AE1198,1+MAX(AE1198,0)))</f>
        <v>32</v>
      </c>
      <c r="AI1199" s="42" t="str">
        <f t="shared" si="309"/>
        <v/>
      </c>
      <c r="AJ1199">
        <f>SUM(AG$2:AG1199)</f>
        <v>6</v>
      </c>
      <c r="AK1199">
        <f>COUNTA(AF$2:AF1199)</f>
        <v>15</v>
      </c>
    </row>
    <row r="1200" spans="1:37"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297"/>
        <v>17</v>
      </c>
      <c r="Q1200" s="33" t="str">
        <f t="shared" si="298"/>
        <v/>
      </c>
      <c r="R1200" s="33">
        <f t="shared" si="299"/>
        <v>12</v>
      </c>
      <c r="S1200" s="33" t="str">
        <f t="shared" si="300"/>
        <v>120_12</v>
      </c>
      <c r="T1200" s="35" t="str">
        <f t="shared" si="301"/>
        <v>120PM</v>
      </c>
      <c r="U1200" s="35" t="str">
        <f t="shared" si="302"/>
        <v>120PMEW</v>
      </c>
      <c r="V1200" s="301">
        <f t="shared" si="303"/>
        <v>15</v>
      </c>
      <c r="W1200" s="293" t="str">
        <f t="shared" si="304"/>
        <v/>
      </c>
      <c r="X1200" s="293" t="str">
        <f t="shared" si="305"/>
        <v/>
      </c>
      <c r="Y1200" s="293" t="str">
        <f t="shared" si="306"/>
        <v/>
      </c>
      <c r="Z1200" s="293" t="str">
        <f t="shared" si="307"/>
        <v/>
      </c>
      <c r="AA1200" s="293">
        <f t="shared" si="294"/>
        <v>0</v>
      </c>
      <c r="AB1200" s="293">
        <f t="shared" si="295"/>
        <v>0</v>
      </c>
      <c r="AC1200" s="293">
        <f t="shared" si="296"/>
        <v>0</v>
      </c>
      <c r="AD1200" s="293">
        <f t="shared" si="308"/>
        <v>0</v>
      </c>
      <c r="AE1200" s="293">
        <f>IF(ISBLANK(T1200),AE1199,IF(COUNTIF(T$2:T1200,T1200)&gt;1,AE1199,1+MAX(AE1199,0)))</f>
        <v>32</v>
      </c>
      <c r="AI1200" s="42" t="str">
        <f t="shared" si="309"/>
        <v/>
      </c>
      <c r="AJ1200">
        <f>SUM(AG$2:AG1200)</f>
        <v>6</v>
      </c>
      <c r="AK1200">
        <f>COUNTA(AF$2:AF1200)</f>
        <v>15</v>
      </c>
    </row>
    <row r="1201" spans="1:37"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297"/>
        <v>17</v>
      </c>
      <c r="Q1201" s="33" t="str">
        <f t="shared" si="298"/>
        <v/>
      </c>
      <c r="R1201" s="33">
        <f t="shared" si="299"/>
        <v>12</v>
      </c>
      <c r="S1201" s="33" t="str">
        <f t="shared" si="300"/>
        <v>120_12</v>
      </c>
      <c r="T1201" s="35" t="str">
        <f t="shared" si="301"/>
        <v>120PM</v>
      </c>
      <c r="U1201" s="35" t="str">
        <f t="shared" si="302"/>
        <v>120PMEW</v>
      </c>
      <c r="V1201" s="301">
        <f t="shared" si="303"/>
        <v>16</v>
      </c>
      <c r="W1201" s="293" t="str">
        <f t="shared" si="304"/>
        <v/>
      </c>
      <c r="X1201" s="293" t="str">
        <f t="shared" si="305"/>
        <v/>
      </c>
      <c r="Y1201" s="293" t="str">
        <f t="shared" si="306"/>
        <v/>
      </c>
      <c r="Z1201" s="293" t="str">
        <f t="shared" si="307"/>
        <v/>
      </c>
      <c r="AA1201" s="293">
        <f t="shared" si="294"/>
        <v>0</v>
      </c>
      <c r="AB1201" s="293">
        <f t="shared" si="295"/>
        <v>0</v>
      </c>
      <c r="AC1201" s="293">
        <f t="shared" si="296"/>
        <v>0</v>
      </c>
      <c r="AD1201" s="293">
        <f t="shared" si="308"/>
        <v>0</v>
      </c>
      <c r="AE1201" s="293">
        <f>IF(ISBLANK(T1201),AE1200,IF(COUNTIF(T$2:T1201,T1201)&gt;1,AE1200,1+MAX(AE1200,0)))</f>
        <v>32</v>
      </c>
      <c r="AI1201" s="42" t="str">
        <f t="shared" si="309"/>
        <v/>
      </c>
      <c r="AJ1201">
        <f>SUM(AG$2:AG1201)</f>
        <v>6</v>
      </c>
      <c r="AK1201">
        <f>COUNTA(AF$2:AF1201)</f>
        <v>15</v>
      </c>
    </row>
    <row r="1202" spans="1:37" x14ac:dyDescent="0.25">
      <c r="A1202">
        <v>120</v>
      </c>
      <c r="B1202" t="s">
        <v>66</v>
      </c>
      <c r="C1202" s="246" t="s">
        <v>719</v>
      </c>
      <c r="D1202"/>
      <c r="E1202">
        <v>2</v>
      </c>
      <c r="F1202">
        <v>1</v>
      </c>
      <c r="G1202">
        <v>1</v>
      </c>
      <c r="H1202">
        <v>0</v>
      </c>
      <c r="I1202">
        <v>0</v>
      </c>
      <c r="J1202">
        <v>0</v>
      </c>
      <c r="K1202">
        <v>0</v>
      </c>
      <c r="L1202">
        <v>0</v>
      </c>
      <c r="M1202"/>
      <c r="O1202" s="101">
        <f>IF(ISBLANK(C1202),O1201,IF(COUNTIF(C$2:C1202,C1202)&gt;1,O1201,1+MAX(O1201,0)))</f>
        <v>36</v>
      </c>
      <c r="P1202" s="45">
        <f t="shared" si="297"/>
        <v>17</v>
      </c>
      <c r="Q1202" s="33" t="str">
        <f t="shared" si="298"/>
        <v/>
      </c>
      <c r="R1202" s="33">
        <f t="shared" si="299"/>
        <v>13</v>
      </c>
      <c r="S1202" s="33" t="str">
        <f t="shared" si="300"/>
        <v>120_13</v>
      </c>
      <c r="T1202" s="35" t="str">
        <f t="shared" si="301"/>
        <v>120PM</v>
      </c>
      <c r="U1202" s="35" t="str">
        <f t="shared" si="302"/>
        <v>120PMNS</v>
      </c>
      <c r="V1202" s="301">
        <f t="shared" si="303"/>
        <v>17</v>
      </c>
      <c r="W1202" s="293" t="str">
        <f t="shared" si="304"/>
        <v/>
      </c>
      <c r="X1202" s="293" t="str">
        <f t="shared" si="305"/>
        <v/>
      </c>
      <c r="Y1202" s="293" t="str">
        <f t="shared" si="306"/>
        <v/>
      </c>
      <c r="Z1202" s="293" t="str">
        <f t="shared" si="307"/>
        <v/>
      </c>
      <c r="AA1202" s="293">
        <f t="shared" si="294"/>
        <v>0</v>
      </c>
      <c r="AB1202" s="293">
        <f t="shared" si="295"/>
        <v>0</v>
      </c>
      <c r="AC1202" s="293">
        <f t="shared" si="296"/>
        <v>0</v>
      </c>
      <c r="AD1202" s="293">
        <f t="shared" si="308"/>
        <v>0</v>
      </c>
      <c r="AE1202" s="293">
        <f>IF(ISBLANK(T1202),AE1201,IF(COUNTIF(T$2:T1202,T1202)&gt;1,AE1201,1+MAX(AE1201,0)))</f>
        <v>32</v>
      </c>
      <c r="AI1202" s="42" t="str">
        <f t="shared" si="309"/>
        <v/>
      </c>
      <c r="AJ1202">
        <f>SUM(AG$2:AG1202)</f>
        <v>6</v>
      </c>
      <c r="AK1202">
        <f>COUNTA(AF$2:AF1202)</f>
        <v>15</v>
      </c>
    </row>
    <row r="1203" spans="1:37" x14ac:dyDescent="0.25">
      <c r="A1203">
        <v>120</v>
      </c>
      <c r="B1203" t="s">
        <v>66</v>
      </c>
      <c r="C1203" s="246" t="s">
        <v>719</v>
      </c>
      <c r="D1203"/>
      <c r="E1203">
        <v>2</v>
      </c>
      <c r="F1203">
        <v>1</v>
      </c>
      <c r="G1203">
        <v>2</v>
      </c>
      <c r="H1203">
        <v>0</v>
      </c>
      <c r="I1203">
        <v>0</v>
      </c>
      <c r="J1203">
        <v>0</v>
      </c>
      <c r="K1203">
        <v>0</v>
      </c>
      <c r="L1203">
        <v>0</v>
      </c>
      <c r="M1203"/>
      <c r="O1203" s="101">
        <f>IF(ISBLANK(C1203),O1202,IF(COUNTIF(C$2:C1203,C1203)&gt;1,O1202,1+MAX(O1202,0)))</f>
        <v>36</v>
      </c>
      <c r="P1203" s="45">
        <f t="shared" si="297"/>
        <v>17</v>
      </c>
      <c r="Q1203" s="33" t="str">
        <f t="shared" si="298"/>
        <v/>
      </c>
      <c r="R1203" s="33">
        <f t="shared" si="299"/>
        <v>13</v>
      </c>
      <c r="S1203" s="33" t="str">
        <f t="shared" si="300"/>
        <v>120_13</v>
      </c>
      <c r="T1203" s="35" t="str">
        <f t="shared" si="301"/>
        <v>120PM</v>
      </c>
      <c r="U1203" s="35" t="str">
        <f t="shared" si="302"/>
        <v>120PMNS</v>
      </c>
      <c r="V1203" s="301">
        <f t="shared" si="303"/>
        <v>18</v>
      </c>
      <c r="W1203" s="293" t="str">
        <f t="shared" si="304"/>
        <v/>
      </c>
      <c r="X1203" s="293" t="str">
        <f t="shared" si="305"/>
        <v/>
      </c>
      <c r="Y1203" s="293" t="str">
        <f t="shared" si="306"/>
        <v/>
      </c>
      <c r="Z1203" s="293" t="str">
        <f t="shared" si="307"/>
        <v/>
      </c>
      <c r="AA1203" s="293">
        <f t="shared" si="294"/>
        <v>0</v>
      </c>
      <c r="AB1203" s="293">
        <f t="shared" si="295"/>
        <v>0</v>
      </c>
      <c r="AC1203" s="293">
        <f t="shared" si="296"/>
        <v>0</v>
      </c>
      <c r="AD1203" s="293">
        <f t="shared" si="308"/>
        <v>0</v>
      </c>
      <c r="AE1203" s="293">
        <f>IF(ISBLANK(T1203),AE1202,IF(COUNTIF(T$2:T1203,T1203)&gt;1,AE1202,1+MAX(AE1202,0)))</f>
        <v>32</v>
      </c>
      <c r="AI1203" s="42" t="str">
        <f t="shared" si="309"/>
        <v/>
      </c>
      <c r="AJ1203">
        <f>SUM(AG$2:AG1203)</f>
        <v>6</v>
      </c>
      <c r="AK1203">
        <f>COUNTA(AF$2:AF1203)</f>
        <v>15</v>
      </c>
    </row>
    <row r="1204" spans="1:37" x14ac:dyDescent="0.25">
      <c r="A1204">
        <v>120</v>
      </c>
      <c r="B1204" t="s">
        <v>66</v>
      </c>
      <c r="C1204" s="246" t="s">
        <v>719</v>
      </c>
      <c r="D1204"/>
      <c r="E1204">
        <v>2</v>
      </c>
      <c r="F1204">
        <v>1</v>
      </c>
      <c r="G1204">
        <v>3</v>
      </c>
      <c r="H1204">
        <v>4</v>
      </c>
      <c r="I1204">
        <v>0</v>
      </c>
      <c r="J1204">
        <v>0</v>
      </c>
      <c r="K1204">
        <v>0</v>
      </c>
      <c r="L1204">
        <v>2</v>
      </c>
      <c r="M1204"/>
      <c r="O1204" s="101">
        <f>IF(ISBLANK(C1204),O1203,IF(COUNTIF(C$2:C1204,C1204)&gt;1,O1203,1+MAX(O1203,0)))</f>
        <v>36</v>
      </c>
      <c r="P1204" s="45">
        <f t="shared" si="297"/>
        <v>17</v>
      </c>
      <c r="Q1204" s="33" t="str">
        <f t="shared" si="298"/>
        <v/>
      </c>
      <c r="R1204" s="33">
        <f t="shared" si="299"/>
        <v>13</v>
      </c>
      <c r="S1204" s="33" t="str">
        <f t="shared" si="300"/>
        <v>120_13</v>
      </c>
      <c r="T1204" s="35" t="str">
        <f t="shared" si="301"/>
        <v>120PM</v>
      </c>
      <c r="U1204" s="35" t="str">
        <f t="shared" si="302"/>
        <v>120PMEW</v>
      </c>
      <c r="V1204" s="301">
        <f t="shared" si="303"/>
        <v>19</v>
      </c>
      <c r="W1204" s="293" t="str">
        <f t="shared" si="304"/>
        <v/>
      </c>
      <c r="X1204" s="293" t="str">
        <f t="shared" si="305"/>
        <v/>
      </c>
      <c r="Y1204" s="293" t="str">
        <f t="shared" si="306"/>
        <v/>
      </c>
      <c r="Z1204" s="293" t="str">
        <f t="shared" si="307"/>
        <v/>
      </c>
      <c r="AA1204" s="293">
        <f t="shared" si="294"/>
        <v>0</v>
      </c>
      <c r="AB1204" s="293">
        <f t="shared" si="295"/>
        <v>0</v>
      </c>
      <c r="AC1204" s="293">
        <f t="shared" si="296"/>
        <v>0</v>
      </c>
      <c r="AD1204" s="293">
        <f t="shared" si="308"/>
        <v>0</v>
      </c>
      <c r="AE1204" s="293">
        <f>IF(ISBLANK(T1204),AE1203,IF(COUNTIF(T$2:T1204,T1204)&gt;1,AE1203,1+MAX(AE1203,0)))</f>
        <v>32</v>
      </c>
      <c r="AI1204" s="42" t="str">
        <f t="shared" si="309"/>
        <v/>
      </c>
      <c r="AJ1204">
        <f>SUM(AG$2:AG1204)</f>
        <v>6</v>
      </c>
      <c r="AK1204">
        <f>COUNTA(AF$2:AF1204)</f>
        <v>15</v>
      </c>
    </row>
    <row r="1205" spans="1:37" x14ac:dyDescent="0.25">
      <c r="A1205">
        <v>120</v>
      </c>
      <c r="B1205" t="s">
        <v>66</v>
      </c>
      <c r="C1205" s="246" t="s">
        <v>719</v>
      </c>
      <c r="D1205"/>
      <c r="E1205">
        <v>2</v>
      </c>
      <c r="F1205">
        <v>1</v>
      </c>
      <c r="G1205">
        <v>4</v>
      </c>
      <c r="H1205">
        <v>7</v>
      </c>
      <c r="I1205">
        <v>0</v>
      </c>
      <c r="J1205">
        <v>0</v>
      </c>
      <c r="K1205">
        <v>0</v>
      </c>
      <c r="L1205">
        <v>4</v>
      </c>
      <c r="M1205"/>
      <c r="O1205" s="101">
        <f>IF(ISBLANK(C1205),O1204,IF(COUNTIF(C$2:C1205,C1205)&gt;1,O1204,1+MAX(O1204,0)))</f>
        <v>36</v>
      </c>
      <c r="P1205" s="45">
        <f t="shared" si="297"/>
        <v>17</v>
      </c>
      <c r="Q1205" s="33" t="str">
        <f t="shared" si="298"/>
        <v/>
      </c>
      <c r="R1205" s="33">
        <f t="shared" si="299"/>
        <v>13</v>
      </c>
      <c r="S1205" s="33" t="str">
        <f t="shared" si="300"/>
        <v>120_13</v>
      </c>
      <c r="T1205" s="35" t="str">
        <f t="shared" si="301"/>
        <v>120PM</v>
      </c>
      <c r="U1205" s="35" t="str">
        <f t="shared" si="302"/>
        <v>120PMEW</v>
      </c>
      <c r="V1205" s="301">
        <f t="shared" si="303"/>
        <v>20</v>
      </c>
      <c r="W1205" s="293" t="str">
        <f t="shared" si="304"/>
        <v/>
      </c>
      <c r="X1205" s="293" t="str">
        <f t="shared" si="305"/>
        <v/>
      </c>
      <c r="Y1205" s="293" t="str">
        <f t="shared" si="306"/>
        <v/>
      </c>
      <c r="Z1205" s="293" t="str">
        <f t="shared" si="307"/>
        <v/>
      </c>
      <c r="AA1205" s="293">
        <f t="shared" si="294"/>
        <v>0</v>
      </c>
      <c r="AB1205" s="293">
        <f t="shared" si="295"/>
        <v>0</v>
      </c>
      <c r="AC1205" s="293">
        <f t="shared" si="296"/>
        <v>0</v>
      </c>
      <c r="AD1205" s="293">
        <f t="shared" si="308"/>
        <v>0</v>
      </c>
      <c r="AE1205" s="293">
        <f>IF(ISBLANK(T1205),AE1204,IF(COUNTIF(T$2:T1205,T1205)&gt;1,AE1204,1+MAX(AE1204,0)))</f>
        <v>32</v>
      </c>
      <c r="AI1205" s="42" t="str">
        <f t="shared" si="309"/>
        <v/>
      </c>
      <c r="AJ1205">
        <f>SUM(AG$2:AG1205)</f>
        <v>6</v>
      </c>
      <c r="AK1205">
        <f>COUNTA(AF$2:AF1205)</f>
        <v>15</v>
      </c>
    </row>
    <row r="1206" spans="1:37" x14ac:dyDescent="0.25">
      <c r="A1206">
        <v>120</v>
      </c>
      <c r="B1206" t="s">
        <v>66</v>
      </c>
      <c r="C1206" s="246" t="s">
        <v>719</v>
      </c>
      <c r="D1206"/>
      <c r="E1206">
        <v>2</v>
      </c>
      <c r="F1206">
        <v>2</v>
      </c>
      <c r="G1206">
        <v>1</v>
      </c>
      <c r="H1206">
        <v>1</v>
      </c>
      <c r="I1206">
        <v>0</v>
      </c>
      <c r="J1206">
        <v>1</v>
      </c>
      <c r="K1206">
        <v>0</v>
      </c>
      <c r="L1206">
        <v>0</v>
      </c>
      <c r="M1206"/>
      <c r="O1206" s="101">
        <f>IF(ISBLANK(C1206),O1205,IF(COUNTIF(C$2:C1206,C1206)&gt;1,O1205,1+MAX(O1205,0)))</f>
        <v>36</v>
      </c>
      <c r="P1206" s="45">
        <f t="shared" si="297"/>
        <v>17</v>
      </c>
      <c r="Q1206" s="33" t="str">
        <f t="shared" si="298"/>
        <v/>
      </c>
      <c r="R1206" s="33">
        <f t="shared" si="299"/>
        <v>14</v>
      </c>
      <c r="S1206" s="33" t="str">
        <f t="shared" si="300"/>
        <v>120_14</v>
      </c>
      <c r="T1206" s="35" t="str">
        <f t="shared" si="301"/>
        <v>120PM</v>
      </c>
      <c r="U1206" s="35" t="str">
        <f t="shared" si="302"/>
        <v>120PMNS</v>
      </c>
      <c r="V1206" s="301">
        <f t="shared" si="303"/>
        <v>21</v>
      </c>
      <c r="W1206" s="293" t="str">
        <f t="shared" si="304"/>
        <v/>
      </c>
      <c r="X1206" s="293" t="str">
        <f t="shared" si="305"/>
        <v/>
      </c>
      <c r="Y1206" s="293" t="str">
        <f t="shared" si="306"/>
        <v/>
      </c>
      <c r="Z1206" s="293" t="str">
        <f t="shared" si="307"/>
        <v/>
      </c>
      <c r="AA1206" s="293">
        <f t="shared" si="294"/>
        <v>0</v>
      </c>
      <c r="AB1206" s="293">
        <f t="shared" si="295"/>
        <v>0</v>
      </c>
      <c r="AC1206" s="293">
        <f t="shared" si="296"/>
        <v>0</v>
      </c>
      <c r="AD1206" s="293">
        <f t="shared" si="308"/>
        <v>0</v>
      </c>
      <c r="AE1206" s="293">
        <f>IF(ISBLANK(T1206),AE1205,IF(COUNTIF(T$2:T1206,T1206)&gt;1,AE1205,1+MAX(AE1205,0)))</f>
        <v>32</v>
      </c>
      <c r="AI1206" s="42" t="str">
        <f t="shared" si="309"/>
        <v/>
      </c>
      <c r="AJ1206">
        <f>SUM(AG$2:AG1206)</f>
        <v>6</v>
      </c>
      <c r="AK1206">
        <f>COUNTA(AF$2:AF1206)</f>
        <v>15</v>
      </c>
    </row>
    <row r="1207" spans="1:37" x14ac:dyDescent="0.25">
      <c r="A1207">
        <v>120</v>
      </c>
      <c r="B1207" t="s">
        <v>66</v>
      </c>
      <c r="C1207" s="246" t="s">
        <v>719</v>
      </c>
      <c r="D1207"/>
      <c r="E1207">
        <v>2</v>
      </c>
      <c r="F1207">
        <v>2</v>
      </c>
      <c r="G1207">
        <v>2</v>
      </c>
      <c r="H1207">
        <v>1</v>
      </c>
      <c r="I1207">
        <v>1</v>
      </c>
      <c r="J1207">
        <v>0</v>
      </c>
      <c r="K1207">
        <v>0</v>
      </c>
      <c r="L1207">
        <v>0</v>
      </c>
      <c r="M1207"/>
      <c r="O1207" s="101">
        <f>IF(ISBLANK(C1207),O1206,IF(COUNTIF(C$2:C1207,C1207)&gt;1,O1206,1+MAX(O1206,0)))</f>
        <v>36</v>
      </c>
      <c r="P1207" s="45">
        <f t="shared" si="297"/>
        <v>17</v>
      </c>
      <c r="Q1207" s="33" t="str">
        <f t="shared" si="298"/>
        <v/>
      </c>
      <c r="R1207" s="33">
        <f t="shared" si="299"/>
        <v>14</v>
      </c>
      <c r="S1207" s="33" t="str">
        <f t="shared" si="300"/>
        <v>120_14</v>
      </c>
      <c r="T1207" s="35" t="str">
        <f t="shared" si="301"/>
        <v>120PM</v>
      </c>
      <c r="U1207" s="35" t="str">
        <f t="shared" si="302"/>
        <v>120PMNS</v>
      </c>
      <c r="V1207" s="301">
        <f t="shared" si="303"/>
        <v>22</v>
      </c>
      <c r="W1207" s="293" t="str">
        <f t="shared" si="304"/>
        <v/>
      </c>
      <c r="X1207" s="293" t="str">
        <f t="shared" si="305"/>
        <v/>
      </c>
      <c r="Y1207" s="293" t="str">
        <f t="shared" si="306"/>
        <v/>
      </c>
      <c r="Z1207" s="293" t="str">
        <f t="shared" si="307"/>
        <v/>
      </c>
      <c r="AA1207" s="293">
        <f t="shared" si="294"/>
        <v>0</v>
      </c>
      <c r="AB1207" s="293">
        <f t="shared" si="295"/>
        <v>0</v>
      </c>
      <c r="AC1207" s="293">
        <f t="shared" si="296"/>
        <v>0</v>
      </c>
      <c r="AD1207" s="293">
        <f t="shared" si="308"/>
        <v>0</v>
      </c>
      <c r="AE1207" s="293">
        <f>IF(ISBLANK(T1207),AE1206,IF(COUNTIF(T$2:T1207,T1207)&gt;1,AE1206,1+MAX(AE1206,0)))</f>
        <v>32</v>
      </c>
      <c r="AI1207" s="42" t="str">
        <f t="shared" si="309"/>
        <v/>
      </c>
      <c r="AJ1207">
        <f>SUM(AG$2:AG1207)</f>
        <v>6</v>
      </c>
      <c r="AK1207">
        <f>COUNTA(AF$2:AF1207)</f>
        <v>15</v>
      </c>
    </row>
    <row r="1208" spans="1:37" x14ac:dyDescent="0.25">
      <c r="A1208">
        <v>120</v>
      </c>
      <c r="B1208" t="s">
        <v>66</v>
      </c>
      <c r="C1208" s="246" t="s">
        <v>719</v>
      </c>
      <c r="D1208"/>
      <c r="E1208">
        <v>2</v>
      </c>
      <c r="F1208">
        <v>2</v>
      </c>
      <c r="G1208">
        <v>3</v>
      </c>
      <c r="H1208">
        <v>8</v>
      </c>
      <c r="I1208">
        <v>2</v>
      </c>
      <c r="J1208">
        <v>0</v>
      </c>
      <c r="K1208">
        <v>2</v>
      </c>
      <c r="L1208">
        <v>4</v>
      </c>
      <c r="M1208"/>
      <c r="O1208" s="101">
        <f>IF(ISBLANK(C1208),O1207,IF(COUNTIF(C$2:C1208,C1208)&gt;1,O1207,1+MAX(O1207,0)))</f>
        <v>36</v>
      </c>
      <c r="P1208" s="45">
        <f t="shared" si="297"/>
        <v>17</v>
      </c>
      <c r="Q1208" s="33" t="str">
        <f t="shared" si="298"/>
        <v/>
      </c>
      <c r="R1208" s="33">
        <f t="shared" si="299"/>
        <v>14</v>
      </c>
      <c r="S1208" s="33" t="str">
        <f t="shared" si="300"/>
        <v>120_14</v>
      </c>
      <c r="T1208" s="35" t="str">
        <f t="shared" si="301"/>
        <v>120PM</v>
      </c>
      <c r="U1208" s="35" t="str">
        <f t="shared" si="302"/>
        <v>120PMEW</v>
      </c>
      <c r="V1208" s="301">
        <f t="shared" si="303"/>
        <v>23</v>
      </c>
      <c r="W1208" s="293" t="str">
        <f t="shared" si="304"/>
        <v/>
      </c>
      <c r="X1208" s="293" t="str">
        <f t="shared" si="305"/>
        <v/>
      </c>
      <c r="Y1208" s="293" t="str">
        <f t="shared" si="306"/>
        <v/>
      </c>
      <c r="Z1208" s="293" t="str">
        <f t="shared" si="307"/>
        <v/>
      </c>
      <c r="AA1208" s="293">
        <f t="shared" si="294"/>
        <v>0</v>
      </c>
      <c r="AB1208" s="293">
        <f t="shared" si="295"/>
        <v>0</v>
      </c>
      <c r="AC1208" s="293">
        <f t="shared" si="296"/>
        <v>0</v>
      </c>
      <c r="AD1208" s="293">
        <f t="shared" si="308"/>
        <v>0</v>
      </c>
      <c r="AE1208" s="293">
        <f>IF(ISBLANK(T1208),AE1207,IF(COUNTIF(T$2:T1208,T1208)&gt;1,AE1207,1+MAX(AE1207,0)))</f>
        <v>32</v>
      </c>
      <c r="AI1208" s="42" t="str">
        <f t="shared" si="309"/>
        <v/>
      </c>
      <c r="AJ1208">
        <f>SUM(AG$2:AG1208)</f>
        <v>6</v>
      </c>
      <c r="AK1208">
        <f>COUNTA(AF$2:AF1208)</f>
        <v>15</v>
      </c>
    </row>
    <row r="1209" spans="1:37" x14ac:dyDescent="0.25">
      <c r="A1209">
        <v>120</v>
      </c>
      <c r="B1209" t="s">
        <v>66</v>
      </c>
      <c r="C1209" s="246" t="s">
        <v>719</v>
      </c>
      <c r="D1209"/>
      <c r="E1209">
        <v>2</v>
      </c>
      <c r="F1209">
        <v>2</v>
      </c>
      <c r="G1209">
        <v>4</v>
      </c>
      <c r="H1209">
        <v>12</v>
      </c>
      <c r="I1209">
        <v>1</v>
      </c>
      <c r="J1209">
        <v>1</v>
      </c>
      <c r="K1209">
        <v>1</v>
      </c>
      <c r="L1209">
        <v>9</v>
      </c>
      <c r="M1209"/>
      <c r="O1209" s="101">
        <f>IF(ISBLANK(C1209),O1208,IF(COUNTIF(C$2:C1209,C1209)&gt;1,O1208,1+MAX(O1208,0)))</f>
        <v>36</v>
      </c>
      <c r="P1209" s="45">
        <f t="shared" si="297"/>
        <v>17</v>
      </c>
      <c r="Q1209" s="33" t="str">
        <f t="shared" si="298"/>
        <v/>
      </c>
      <c r="R1209" s="33">
        <f t="shared" si="299"/>
        <v>14</v>
      </c>
      <c r="S1209" s="33" t="str">
        <f t="shared" si="300"/>
        <v>120_14</v>
      </c>
      <c r="T1209" s="35" t="str">
        <f t="shared" si="301"/>
        <v>120PM</v>
      </c>
      <c r="U1209" s="35" t="str">
        <f t="shared" si="302"/>
        <v>120PMEW</v>
      </c>
      <c r="V1209" s="301">
        <f t="shared" si="303"/>
        <v>24</v>
      </c>
      <c r="W1209" s="293" t="str">
        <f t="shared" si="304"/>
        <v/>
      </c>
      <c r="X1209" s="293" t="str">
        <f t="shared" si="305"/>
        <v/>
      </c>
      <c r="Y1209" s="293" t="str">
        <f t="shared" si="306"/>
        <v/>
      </c>
      <c r="Z1209" s="293" t="str">
        <f t="shared" si="307"/>
        <v/>
      </c>
      <c r="AA1209" s="293">
        <f t="shared" si="294"/>
        <v>0</v>
      </c>
      <c r="AB1209" s="293">
        <f t="shared" si="295"/>
        <v>0</v>
      </c>
      <c r="AC1209" s="293">
        <f t="shared" si="296"/>
        <v>0</v>
      </c>
      <c r="AD1209" s="293">
        <f t="shared" si="308"/>
        <v>0</v>
      </c>
      <c r="AE1209" s="293">
        <f>IF(ISBLANK(T1209),AE1208,IF(COUNTIF(T$2:T1209,T1209)&gt;1,AE1208,1+MAX(AE1208,0)))</f>
        <v>32</v>
      </c>
      <c r="AI1209" s="42" t="str">
        <f t="shared" si="309"/>
        <v/>
      </c>
      <c r="AJ1209">
        <f>SUM(AG$2:AG1209)</f>
        <v>6</v>
      </c>
      <c r="AK1209">
        <f>COUNTA(AF$2:AF1209)</f>
        <v>15</v>
      </c>
    </row>
    <row r="1210" spans="1:37" x14ac:dyDescent="0.25">
      <c r="A1210">
        <v>120</v>
      </c>
      <c r="B1210" t="s">
        <v>66</v>
      </c>
      <c r="C1210" s="246" t="s">
        <v>719</v>
      </c>
      <c r="D1210"/>
      <c r="E1210">
        <v>2</v>
      </c>
      <c r="F1210">
        <v>3</v>
      </c>
      <c r="G1210">
        <v>1</v>
      </c>
      <c r="H1210">
        <v>1</v>
      </c>
      <c r="I1210">
        <v>0</v>
      </c>
      <c r="J1210">
        <v>1</v>
      </c>
      <c r="K1210">
        <v>0</v>
      </c>
      <c r="L1210">
        <v>0</v>
      </c>
      <c r="M1210"/>
      <c r="O1210" s="101">
        <f>IF(ISBLANK(C1210),O1209,IF(COUNTIF(C$2:C1210,C1210)&gt;1,O1209,1+MAX(O1209,0)))</f>
        <v>36</v>
      </c>
      <c r="P1210" s="45">
        <f t="shared" si="297"/>
        <v>17</v>
      </c>
      <c r="Q1210" s="33" t="str">
        <f t="shared" si="298"/>
        <v/>
      </c>
      <c r="R1210" s="33">
        <f t="shared" si="299"/>
        <v>15</v>
      </c>
      <c r="S1210" s="33" t="str">
        <f t="shared" si="300"/>
        <v>120_15</v>
      </c>
      <c r="T1210" s="35" t="str">
        <f t="shared" si="301"/>
        <v>120PM</v>
      </c>
      <c r="U1210" s="35" t="str">
        <f t="shared" si="302"/>
        <v>120PMNS</v>
      </c>
      <c r="V1210" s="301">
        <f t="shared" si="303"/>
        <v>25</v>
      </c>
      <c r="W1210" s="293" t="str">
        <f t="shared" si="304"/>
        <v/>
      </c>
      <c r="X1210" s="293" t="str">
        <f t="shared" si="305"/>
        <v/>
      </c>
      <c r="Y1210" s="293" t="str">
        <f t="shared" si="306"/>
        <v/>
      </c>
      <c r="Z1210" s="293" t="str">
        <f t="shared" si="307"/>
        <v/>
      </c>
      <c r="AA1210" s="293">
        <f t="shared" si="294"/>
        <v>0</v>
      </c>
      <c r="AB1210" s="293">
        <f t="shared" si="295"/>
        <v>0</v>
      </c>
      <c r="AC1210" s="293">
        <f t="shared" si="296"/>
        <v>0</v>
      </c>
      <c r="AD1210" s="293">
        <f t="shared" si="308"/>
        <v>0</v>
      </c>
      <c r="AE1210" s="293">
        <f>IF(ISBLANK(T1210),AE1209,IF(COUNTIF(T$2:T1210,T1210)&gt;1,AE1209,1+MAX(AE1209,0)))</f>
        <v>32</v>
      </c>
      <c r="AI1210" s="42" t="str">
        <f t="shared" si="309"/>
        <v/>
      </c>
      <c r="AJ1210">
        <f>SUM(AG$2:AG1210)</f>
        <v>6</v>
      </c>
      <c r="AK1210">
        <f>COUNTA(AF$2:AF1210)</f>
        <v>15</v>
      </c>
    </row>
    <row r="1211" spans="1:37" x14ac:dyDescent="0.25">
      <c r="A1211">
        <v>120</v>
      </c>
      <c r="B1211" t="s">
        <v>66</v>
      </c>
      <c r="C1211" s="246" t="s">
        <v>719</v>
      </c>
      <c r="D1211"/>
      <c r="E1211">
        <v>2</v>
      </c>
      <c r="F1211">
        <v>3</v>
      </c>
      <c r="G1211">
        <v>2</v>
      </c>
      <c r="H1211">
        <v>1</v>
      </c>
      <c r="I1211">
        <v>0</v>
      </c>
      <c r="J1211">
        <v>1</v>
      </c>
      <c r="K1211">
        <v>0</v>
      </c>
      <c r="L1211">
        <v>0</v>
      </c>
      <c r="M1211"/>
      <c r="O1211" s="101">
        <f>IF(ISBLANK(C1211),O1210,IF(COUNTIF(C$2:C1211,C1211)&gt;1,O1210,1+MAX(O1210,0)))</f>
        <v>36</v>
      </c>
      <c r="P1211" s="45">
        <f t="shared" si="297"/>
        <v>17</v>
      </c>
      <c r="Q1211" s="33" t="str">
        <f t="shared" si="298"/>
        <v/>
      </c>
      <c r="R1211" s="33">
        <f t="shared" si="299"/>
        <v>15</v>
      </c>
      <c r="S1211" s="33" t="str">
        <f t="shared" si="300"/>
        <v>120_15</v>
      </c>
      <c r="T1211" s="35" t="str">
        <f t="shared" si="301"/>
        <v>120PM</v>
      </c>
      <c r="U1211" s="35" t="str">
        <f t="shared" si="302"/>
        <v>120PMNS</v>
      </c>
      <c r="V1211" s="301">
        <f t="shared" si="303"/>
        <v>26</v>
      </c>
      <c r="W1211" s="293" t="str">
        <f t="shared" si="304"/>
        <v/>
      </c>
      <c r="X1211" s="293" t="str">
        <f t="shared" si="305"/>
        <v/>
      </c>
      <c r="Y1211" s="293" t="str">
        <f t="shared" si="306"/>
        <v/>
      </c>
      <c r="Z1211" s="293" t="str">
        <f t="shared" si="307"/>
        <v/>
      </c>
      <c r="AA1211" s="293">
        <f t="shared" si="294"/>
        <v>0</v>
      </c>
      <c r="AB1211" s="293">
        <f t="shared" si="295"/>
        <v>0</v>
      </c>
      <c r="AC1211" s="293">
        <f t="shared" si="296"/>
        <v>0</v>
      </c>
      <c r="AD1211" s="293">
        <f t="shared" si="308"/>
        <v>0</v>
      </c>
      <c r="AE1211" s="293">
        <f>IF(ISBLANK(T1211),AE1210,IF(COUNTIF(T$2:T1211,T1211)&gt;1,AE1210,1+MAX(AE1210,0)))</f>
        <v>32</v>
      </c>
      <c r="AI1211" s="42" t="str">
        <f t="shared" si="309"/>
        <v/>
      </c>
      <c r="AJ1211">
        <f>SUM(AG$2:AG1211)</f>
        <v>6</v>
      </c>
      <c r="AK1211">
        <f>COUNTA(AF$2:AF1211)</f>
        <v>15</v>
      </c>
    </row>
    <row r="1212" spans="1:37" x14ac:dyDescent="0.25">
      <c r="A1212">
        <v>120</v>
      </c>
      <c r="B1212" t="s">
        <v>66</v>
      </c>
      <c r="C1212" s="246" t="s">
        <v>719</v>
      </c>
      <c r="D1212"/>
      <c r="E1212">
        <v>2</v>
      </c>
      <c r="F1212">
        <v>3</v>
      </c>
      <c r="G1212">
        <v>3</v>
      </c>
      <c r="H1212">
        <v>4</v>
      </c>
      <c r="I1212">
        <v>0</v>
      </c>
      <c r="J1212">
        <v>0</v>
      </c>
      <c r="K1212">
        <v>0</v>
      </c>
      <c r="L1212">
        <v>0</v>
      </c>
      <c r="M1212"/>
      <c r="O1212" s="101">
        <f>IF(ISBLANK(C1212),O1211,IF(COUNTIF(C$2:C1212,C1212)&gt;1,O1211,1+MAX(O1211,0)))</f>
        <v>36</v>
      </c>
      <c r="P1212" s="45">
        <f t="shared" si="297"/>
        <v>17</v>
      </c>
      <c r="Q1212" s="33" t="str">
        <f t="shared" si="298"/>
        <v/>
      </c>
      <c r="R1212" s="33">
        <f t="shared" si="299"/>
        <v>15</v>
      </c>
      <c r="S1212" s="33" t="str">
        <f t="shared" si="300"/>
        <v>120_15</v>
      </c>
      <c r="T1212" s="35" t="str">
        <f t="shared" si="301"/>
        <v>120PM</v>
      </c>
      <c r="U1212" s="35" t="str">
        <f t="shared" si="302"/>
        <v>120PMEW</v>
      </c>
      <c r="V1212" s="301">
        <f t="shared" si="303"/>
        <v>27</v>
      </c>
      <c r="W1212" s="293" t="str">
        <f t="shared" si="304"/>
        <v/>
      </c>
      <c r="X1212" s="293" t="str">
        <f t="shared" si="305"/>
        <v/>
      </c>
      <c r="Y1212" s="293" t="str">
        <f t="shared" si="306"/>
        <v/>
      </c>
      <c r="Z1212" s="293" t="str">
        <f t="shared" si="307"/>
        <v/>
      </c>
      <c r="AA1212" s="293">
        <f t="shared" si="294"/>
        <v>0</v>
      </c>
      <c r="AB1212" s="293">
        <f t="shared" si="295"/>
        <v>0</v>
      </c>
      <c r="AC1212" s="293">
        <f t="shared" si="296"/>
        <v>0</v>
      </c>
      <c r="AD1212" s="293">
        <f t="shared" si="308"/>
        <v>0</v>
      </c>
      <c r="AE1212" s="293">
        <f>IF(ISBLANK(T1212),AE1211,IF(COUNTIF(T$2:T1212,T1212)&gt;1,AE1211,1+MAX(AE1211,0)))</f>
        <v>32</v>
      </c>
      <c r="AI1212" s="42" t="str">
        <f t="shared" si="309"/>
        <v/>
      </c>
      <c r="AJ1212">
        <f>SUM(AG$2:AG1212)</f>
        <v>6</v>
      </c>
      <c r="AK1212">
        <f>COUNTA(AF$2:AF1212)</f>
        <v>15</v>
      </c>
    </row>
    <row r="1213" spans="1:37" x14ac:dyDescent="0.25">
      <c r="A1213">
        <v>120</v>
      </c>
      <c r="B1213" t="s">
        <v>66</v>
      </c>
      <c r="C1213" s="246" t="s">
        <v>719</v>
      </c>
      <c r="D1213"/>
      <c r="E1213">
        <v>2</v>
      </c>
      <c r="F1213">
        <v>3</v>
      </c>
      <c r="G1213">
        <v>4</v>
      </c>
      <c r="H1213">
        <v>8</v>
      </c>
      <c r="I1213">
        <v>2</v>
      </c>
      <c r="J1213">
        <v>1</v>
      </c>
      <c r="K1213">
        <v>3</v>
      </c>
      <c r="L1213">
        <v>4</v>
      </c>
      <c r="M1213"/>
      <c r="O1213" s="101">
        <f>IF(ISBLANK(C1213),O1212,IF(COUNTIF(C$2:C1213,C1213)&gt;1,O1212,1+MAX(O1212,0)))</f>
        <v>36</v>
      </c>
      <c r="P1213" s="45">
        <f t="shared" si="297"/>
        <v>17</v>
      </c>
      <c r="Q1213" s="33" t="str">
        <f t="shared" si="298"/>
        <v/>
      </c>
      <c r="R1213" s="33">
        <f t="shared" si="299"/>
        <v>15</v>
      </c>
      <c r="S1213" s="33" t="str">
        <f t="shared" si="300"/>
        <v>120_15</v>
      </c>
      <c r="T1213" s="35" t="str">
        <f t="shared" si="301"/>
        <v>120PM</v>
      </c>
      <c r="U1213" s="35" t="str">
        <f t="shared" si="302"/>
        <v>120PMEW</v>
      </c>
      <c r="V1213" s="301">
        <f t="shared" si="303"/>
        <v>28</v>
      </c>
      <c r="W1213" s="293" t="str">
        <f t="shared" si="304"/>
        <v/>
      </c>
      <c r="X1213" s="293" t="str">
        <f t="shared" si="305"/>
        <v/>
      </c>
      <c r="Y1213" s="293" t="str">
        <f t="shared" si="306"/>
        <v/>
      </c>
      <c r="Z1213" s="293" t="str">
        <f t="shared" si="307"/>
        <v/>
      </c>
      <c r="AA1213" s="293">
        <f t="shared" si="294"/>
        <v>0</v>
      </c>
      <c r="AB1213" s="293">
        <f t="shared" si="295"/>
        <v>0</v>
      </c>
      <c r="AC1213" s="293">
        <f t="shared" si="296"/>
        <v>0</v>
      </c>
      <c r="AD1213" s="293">
        <f t="shared" si="308"/>
        <v>0</v>
      </c>
      <c r="AE1213" s="293">
        <f>IF(ISBLANK(T1213),AE1212,IF(COUNTIF(T$2:T1213,T1213)&gt;1,AE1212,1+MAX(AE1212,0)))</f>
        <v>32</v>
      </c>
      <c r="AI1213" s="42" t="str">
        <f t="shared" si="309"/>
        <v/>
      </c>
      <c r="AJ1213">
        <f>SUM(AG$2:AG1213)</f>
        <v>6</v>
      </c>
      <c r="AK1213">
        <f>COUNTA(AF$2:AF1213)</f>
        <v>15</v>
      </c>
    </row>
    <row r="1214" spans="1:37" x14ac:dyDescent="0.25">
      <c r="A1214">
        <v>120</v>
      </c>
      <c r="B1214" t="s">
        <v>66</v>
      </c>
      <c r="C1214" s="246" t="s">
        <v>719</v>
      </c>
      <c r="D1214"/>
      <c r="E1214">
        <v>2</v>
      </c>
      <c r="F1214">
        <v>4</v>
      </c>
      <c r="G1214">
        <v>1</v>
      </c>
      <c r="H1214">
        <v>0</v>
      </c>
      <c r="I1214">
        <v>0</v>
      </c>
      <c r="J1214">
        <v>0</v>
      </c>
      <c r="K1214">
        <v>0</v>
      </c>
      <c r="L1214">
        <v>0</v>
      </c>
      <c r="M1214"/>
      <c r="O1214" s="101">
        <f>IF(ISBLANK(C1214),O1213,IF(COUNTIF(C$2:C1214,C1214)&gt;1,O1213,1+MAX(O1213,0)))</f>
        <v>36</v>
      </c>
      <c r="P1214" s="45">
        <f t="shared" si="297"/>
        <v>17</v>
      </c>
      <c r="Q1214" s="33" t="str">
        <f t="shared" si="298"/>
        <v/>
      </c>
      <c r="R1214" s="33">
        <f t="shared" si="299"/>
        <v>16</v>
      </c>
      <c r="S1214" s="33" t="str">
        <f t="shared" si="300"/>
        <v>120_16</v>
      </c>
      <c r="T1214" s="35" t="str">
        <f t="shared" si="301"/>
        <v>120PM</v>
      </c>
      <c r="U1214" s="35" t="str">
        <f t="shared" si="302"/>
        <v>120PMNS</v>
      </c>
      <c r="V1214" s="301">
        <f t="shared" si="303"/>
        <v>29</v>
      </c>
      <c r="W1214" s="293" t="str">
        <f t="shared" si="304"/>
        <v/>
      </c>
      <c r="X1214" s="293" t="str">
        <f t="shared" si="305"/>
        <v/>
      </c>
      <c r="Y1214" s="293" t="str">
        <f t="shared" si="306"/>
        <v/>
      </c>
      <c r="Z1214" s="293" t="str">
        <f t="shared" si="307"/>
        <v/>
      </c>
      <c r="AA1214" s="293">
        <f t="shared" si="294"/>
        <v>0</v>
      </c>
      <c r="AB1214" s="293">
        <f t="shared" si="295"/>
        <v>0</v>
      </c>
      <c r="AC1214" s="293">
        <f t="shared" si="296"/>
        <v>0</v>
      </c>
      <c r="AD1214" s="293">
        <f t="shared" si="308"/>
        <v>0</v>
      </c>
      <c r="AE1214" s="293">
        <f>IF(ISBLANK(T1214),AE1213,IF(COUNTIF(T$2:T1214,T1214)&gt;1,AE1213,1+MAX(AE1213,0)))</f>
        <v>32</v>
      </c>
      <c r="AI1214" s="42" t="str">
        <f t="shared" si="309"/>
        <v/>
      </c>
      <c r="AJ1214">
        <f>SUM(AG$2:AG1214)</f>
        <v>6</v>
      </c>
      <c r="AK1214">
        <f>COUNTA(AF$2:AF1214)</f>
        <v>15</v>
      </c>
    </row>
    <row r="1215" spans="1:37" x14ac:dyDescent="0.25">
      <c r="A1215">
        <v>120</v>
      </c>
      <c r="B1215" t="s">
        <v>66</v>
      </c>
      <c r="C1215" s="246" t="s">
        <v>719</v>
      </c>
      <c r="D1215"/>
      <c r="E1215">
        <v>2</v>
      </c>
      <c r="F1215">
        <v>4</v>
      </c>
      <c r="G1215">
        <v>2</v>
      </c>
      <c r="H1215">
        <v>0</v>
      </c>
      <c r="I1215">
        <v>0</v>
      </c>
      <c r="J1215">
        <v>0</v>
      </c>
      <c r="K1215">
        <v>0</v>
      </c>
      <c r="L1215">
        <v>0</v>
      </c>
      <c r="M1215"/>
      <c r="O1215" s="101">
        <f>IF(ISBLANK(C1215),O1214,IF(COUNTIF(C$2:C1215,C1215)&gt;1,O1214,1+MAX(O1214,0)))</f>
        <v>36</v>
      </c>
      <c r="P1215" s="45">
        <f t="shared" si="297"/>
        <v>17</v>
      </c>
      <c r="Q1215" s="33" t="str">
        <f t="shared" si="298"/>
        <v/>
      </c>
      <c r="R1215" s="33">
        <f t="shared" si="299"/>
        <v>16</v>
      </c>
      <c r="S1215" s="33" t="str">
        <f t="shared" si="300"/>
        <v>120_16</v>
      </c>
      <c r="T1215" s="35" t="str">
        <f t="shared" si="301"/>
        <v>120PM</v>
      </c>
      <c r="U1215" s="35" t="str">
        <f t="shared" si="302"/>
        <v>120PMNS</v>
      </c>
      <c r="V1215" s="301">
        <f t="shared" si="303"/>
        <v>30</v>
      </c>
      <c r="W1215" s="293" t="str">
        <f t="shared" si="304"/>
        <v/>
      </c>
      <c r="X1215" s="293" t="str">
        <f t="shared" si="305"/>
        <v/>
      </c>
      <c r="Y1215" s="293" t="str">
        <f t="shared" si="306"/>
        <v/>
      </c>
      <c r="Z1215" s="293" t="str">
        <f t="shared" si="307"/>
        <v/>
      </c>
      <c r="AA1215" s="293">
        <f t="shared" si="294"/>
        <v>0</v>
      </c>
      <c r="AB1215" s="293">
        <f t="shared" si="295"/>
        <v>0</v>
      </c>
      <c r="AC1215" s="293">
        <f t="shared" si="296"/>
        <v>0</v>
      </c>
      <c r="AD1215" s="293">
        <f t="shared" si="308"/>
        <v>0</v>
      </c>
      <c r="AE1215" s="293">
        <f>IF(ISBLANK(T1215),AE1214,IF(COUNTIF(T$2:T1215,T1215)&gt;1,AE1214,1+MAX(AE1214,0)))</f>
        <v>32</v>
      </c>
      <c r="AI1215" s="42" t="str">
        <f t="shared" si="309"/>
        <v/>
      </c>
      <c r="AJ1215">
        <f>SUM(AG$2:AG1215)</f>
        <v>6</v>
      </c>
      <c r="AK1215">
        <f>COUNTA(AF$2:AF1215)</f>
        <v>15</v>
      </c>
    </row>
    <row r="1216" spans="1:37" x14ac:dyDescent="0.25">
      <c r="A1216">
        <v>120</v>
      </c>
      <c r="B1216" t="s">
        <v>66</v>
      </c>
      <c r="C1216" s="246" t="s">
        <v>719</v>
      </c>
      <c r="D1216"/>
      <c r="E1216">
        <v>2</v>
      </c>
      <c r="F1216">
        <v>4</v>
      </c>
      <c r="G1216">
        <v>3</v>
      </c>
      <c r="H1216">
        <v>2</v>
      </c>
      <c r="I1216">
        <v>0</v>
      </c>
      <c r="J1216">
        <v>0</v>
      </c>
      <c r="K1216">
        <v>0</v>
      </c>
      <c r="L1216">
        <v>1</v>
      </c>
      <c r="M1216"/>
      <c r="O1216" s="101">
        <f>IF(ISBLANK(C1216),O1215,IF(COUNTIF(C$2:C1216,C1216)&gt;1,O1215,1+MAX(O1215,0)))</f>
        <v>36</v>
      </c>
      <c r="P1216" s="45">
        <f t="shared" si="297"/>
        <v>17</v>
      </c>
      <c r="Q1216" s="33" t="str">
        <f t="shared" si="298"/>
        <v/>
      </c>
      <c r="R1216" s="33">
        <f t="shared" si="299"/>
        <v>16</v>
      </c>
      <c r="S1216" s="33" t="str">
        <f t="shared" si="300"/>
        <v>120_16</v>
      </c>
      <c r="T1216" s="35" t="str">
        <f t="shared" si="301"/>
        <v>120PM</v>
      </c>
      <c r="U1216" s="35" t="str">
        <f t="shared" si="302"/>
        <v>120PMEW</v>
      </c>
      <c r="V1216" s="301">
        <f t="shared" si="303"/>
        <v>31</v>
      </c>
      <c r="W1216" s="293" t="str">
        <f t="shared" si="304"/>
        <v/>
      </c>
      <c r="X1216" s="293" t="str">
        <f t="shared" si="305"/>
        <v/>
      </c>
      <c r="Y1216" s="293" t="str">
        <f t="shared" si="306"/>
        <v/>
      </c>
      <c r="Z1216" s="293" t="str">
        <f t="shared" si="307"/>
        <v/>
      </c>
      <c r="AA1216" s="293">
        <f t="shared" si="294"/>
        <v>0</v>
      </c>
      <c r="AB1216" s="293">
        <f t="shared" si="295"/>
        <v>0</v>
      </c>
      <c r="AC1216" s="293">
        <f t="shared" si="296"/>
        <v>0</v>
      </c>
      <c r="AD1216" s="293">
        <f t="shared" si="308"/>
        <v>0</v>
      </c>
      <c r="AE1216" s="293">
        <f>IF(ISBLANK(T1216),AE1215,IF(COUNTIF(T$2:T1216,T1216)&gt;1,AE1215,1+MAX(AE1215,0)))</f>
        <v>32</v>
      </c>
      <c r="AI1216" s="42" t="str">
        <f t="shared" si="309"/>
        <v/>
      </c>
      <c r="AJ1216">
        <f>SUM(AG$2:AG1216)</f>
        <v>6</v>
      </c>
      <c r="AK1216">
        <f>COUNTA(AF$2:AF1216)</f>
        <v>15</v>
      </c>
    </row>
    <row r="1217" spans="1:37" x14ac:dyDescent="0.25">
      <c r="A1217">
        <v>120</v>
      </c>
      <c r="B1217" t="s">
        <v>66</v>
      </c>
      <c r="C1217" s="246" t="s">
        <v>719</v>
      </c>
      <c r="D1217"/>
      <c r="E1217">
        <v>2</v>
      </c>
      <c r="F1217">
        <v>4</v>
      </c>
      <c r="G1217">
        <v>4</v>
      </c>
      <c r="H1217">
        <v>8</v>
      </c>
      <c r="I1217">
        <v>4</v>
      </c>
      <c r="J1217">
        <v>1</v>
      </c>
      <c r="K1217">
        <v>0</v>
      </c>
      <c r="L1217">
        <v>4</v>
      </c>
      <c r="M1217"/>
      <c r="O1217" s="101">
        <f>IF(ISBLANK(C1217),O1216,IF(COUNTIF(C$2:C1217,C1217)&gt;1,O1216,1+MAX(O1216,0)))</f>
        <v>36</v>
      </c>
      <c r="P1217" s="45">
        <f t="shared" si="297"/>
        <v>17</v>
      </c>
      <c r="Q1217" s="33" t="str">
        <f t="shared" si="298"/>
        <v/>
      </c>
      <c r="R1217" s="33">
        <f t="shared" si="299"/>
        <v>16</v>
      </c>
      <c r="S1217" s="33" t="str">
        <f t="shared" si="300"/>
        <v>120_16</v>
      </c>
      <c r="T1217" s="35" t="str">
        <f t="shared" si="301"/>
        <v>120PM</v>
      </c>
      <c r="U1217" s="35" t="str">
        <f t="shared" si="302"/>
        <v>120PMEW</v>
      </c>
      <c r="V1217" s="301">
        <f t="shared" si="303"/>
        <v>32</v>
      </c>
      <c r="W1217" s="293" t="str">
        <f t="shared" si="304"/>
        <v/>
      </c>
      <c r="X1217" s="293" t="str">
        <f t="shared" si="305"/>
        <v/>
      </c>
      <c r="Y1217" s="293" t="str">
        <f t="shared" si="306"/>
        <v/>
      </c>
      <c r="Z1217" s="293" t="str">
        <f t="shared" si="307"/>
        <v/>
      </c>
      <c r="AA1217" s="293">
        <f t="shared" si="294"/>
        <v>0</v>
      </c>
      <c r="AB1217" s="293">
        <f t="shared" si="295"/>
        <v>0</v>
      </c>
      <c r="AC1217" s="293">
        <f t="shared" si="296"/>
        <v>0</v>
      </c>
      <c r="AD1217" s="293">
        <f t="shared" si="308"/>
        <v>0</v>
      </c>
      <c r="AE1217" s="293">
        <f>IF(ISBLANK(T1217),AE1216,IF(COUNTIF(T$2:T1217,T1217)&gt;1,AE1216,1+MAX(AE1216,0)))</f>
        <v>32</v>
      </c>
      <c r="AI1217" s="42" t="str">
        <f t="shared" si="309"/>
        <v/>
      </c>
      <c r="AJ1217">
        <f>SUM(AG$2:AG1217)</f>
        <v>6</v>
      </c>
      <c r="AK1217">
        <f>COUNTA(AF$2:AF1217)</f>
        <v>15</v>
      </c>
    </row>
    <row r="1218" spans="1:37"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297"/>
        <v>18</v>
      </c>
      <c r="Q1218" s="33">
        <f t="shared" si="298"/>
        <v>18</v>
      </c>
      <c r="R1218" s="33">
        <f t="shared" si="299"/>
        <v>9</v>
      </c>
      <c r="S1218" s="33" t="str">
        <f t="shared" si="300"/>
        <v>121_9</v>
      </c>
      <c r="T1218" s="35" t="str">
        <f t="shared" si="301"/>
        <v>121PM</v>
      </c>
      <c r="U1218" s="35" t="str">
        <f t="shared" si="302"/>
        <v>121PMNS</v>
      </c>
      <c r="V1218" s="301">
        <f t="shared" si="303"/>
        <v>1</v>
      </c>
      <c r="W1218" s="293" t="str">
        <f t="shared" si="304"/>
        <v/>
      </c>
      <c r="X1218" s="293" t="str">
        <f t="shared" si="305"/>
        <v/>
      </c>
      <c r="Y1218" s="293" t="str">
        <f t="shared" si="306"/>
        <v/>
      </c>
      <c r="Z1218" s="293" t="str">
        <f t="shared" si="307"/>
        <v/>
      </c>
      <c r="AA1218" s="293">
        <f t="shared" ref="AA1218:AA1281" si="310">IF(AND(ISNUMBER($G1218),$B1218="AM"),INDEX(Cordon,MATCH($A1218,loc_ID,0),$G1218),0)</f>
        <v>0</v>
      </c>
      <c r="AB1218" s="293">
        <f t="shared" ref="AB1218:AB1281" si="311">IF(AND(ISNUMBER($G1218),$B1218="PM"),INDEX(Cordon,MATCH($A1218,loc_ID,0),VLOOKUP($G1218,dir_correction,2,FALSE)),0)</f>
        <v>0</v>
      </c>
      <c r="AC1218" s="293">
        <f t="shared" ref="AC1218:AC1281" si="312">IF(AND(ISNUMBER($G1218),$B1218="AM"),INDEX(Lane,MATCH($A1218,loc_ID,0),$G1218),0)</f>
        <v>0</v>
      </c>
      <c r="AD1218" s="293">
        <f t="shared" si="308"/>
        <v>0</v>
      </c>
      <c r="AE1218" s="293">
        <f>IF(ISBLANK(T1218),AE1217,IF(COUNTIF(T$2:T1218,T1218)&gt;1,AE1217,1+MAX(AE1217,0)))</f>
        <v>33</v>
      </c>
      <c r="AI1218" s="42" t="str">
        <f t="shared" si="309"/>
        <v/>
      </c>
      <c r="AJ1218">
        <f>SUM(AG$2:AG1218)</f>
        <v>6</v>
      </c>
      <c r="AK1218">
        <f>COUNTA(AF$2:AF1218)</f>
        <v>15</v>
      </c>
    </row>
    <row r="1219" spans="1:37"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313">IF(A1219=A1218,P1218,IF(ISNUMBER(P1218),P1218+1,1))</f>
        <v>18</v>
      </c>
      <c r="Q1219" s="33" t="str">
        <f t="shared" ref="Q1219:Q1282" si="314">IF(OR(P1219=P1218,LEN(A1219)&lt;1),"",P1219)</f>
        <v/>
      </c>
      <c r="R1219" s="33">
        <f t="shared" ref="R1219:R1282" si="315">IF(ISNUMBER(F1219),F1219+4*(E1219-1)+8*IF(B1219="PM",1,0),"")</f>
        <v>9</v>
      </c>
      <c r="S1219" s="33" t="str">
        <f t="shared" ref="S1219:S1282" si="316">IF(ISNUMBER(R1219),A1219&amp;"_"&amp;R1219,"")</f>
        <v>121_9</v>
      </c>
      <c r="T1219" s="35" t="str">
        <f t="shared" ref="T1219:T1282" si="317">A1219&amp;B1219</f>
        <v>121PM</v>
      </c>
      <c r="U1219" s="35" t="str">
        <f t="shared" ref="U1219:U1282" si="318">IF(OR(G1219=1,G1219=2),T1219&amp;"NS",IF(OR(G1219=3,G1219=4),T1219&amp;"EW",""))</f>
        <v>121PMNS</v>
      </c>
      <c r="V1219" s="301">
        <f t="shared" ref="V1219:V1282" si="319">G1219+4*(F1219-1)+16*(E1219-1)</f>
        <v>2</v>
      </c>
      <c r="W1219" s="293" t="str">
        <f t="shared" ref="W1219:W1282" si="320">IF(I1219&gt;$H1219,1,"")</f>
        <v/>
      </c>
      <c r="X1219" s="293" t="str">
        <f t="shared" ref="X1219:X1282" si="321">IF(J1219&gt;$H1219,1,"")</f>
        <v/>
      </c>
      <c r="Y1219" s="293" t="str">
        <f t="shared" ref="Y1219:Y1282" si="322">IF(K1219&gt;$H1219,1,"")</f>
        <v/>
      </c>
      <c r="Z1219" s="293" t="str">
        <f t="shared" ref="Z1219:Z1282" si="323">IF(L1219&gt;$H1219,1,"")</f>
        <v/>
      </c>
      <c r="AA1219" s="293">
        <f t="shared" si="310"/>
        <v>0</v>
      </c>
      <c r="AB1219" s="293">
        <f t="shared" si="311"/>
        <v>0</v>
      </c>
      <c r="AC1219" s="293">
        <f t="shared" si="312"/>
        <v>0</v>
      </c>
      <c r="AD1219" s="293">
        <f t="shared" ref="AD1219:AD1282" si="324">IF(AND(AC1219&gt;0,ISNUMBER(AC1219)),1,0)</f>
        <v>0</v>
      </c>
      <c r="AE1219" s="293">
        <f>IF(ISBLANK(T1219),AE1218,IF(COUNTIF(T$2:T1219,T1219)&gt;1,AE1218,1+MAX(AE1218,0)))</f>
        <v>33</v>
      </c>
      <c r="AI1219" s="42" t="str">
        <f t="shared" ref="AI1219:AI1282" si="325">IF(SUM(W1219:Z1219)&gt;0,1,"")</f>
        <v/>
      </c>
      <c r="AJ1219">
        <f>SUM(AG$2:AG1219)</f>
        <v>6</v>
      </c>
      <c r="AK1219">
        <f>COUNTA(AF$2:AF1219)</f>
        <v>15</v>
      </c>
    </row>
    <row r="1220" spans="1:37"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313"/>
        <v>18</v>
      </c>
      <c r="Q1220" s="33" t="str">
        <f t="shared" si="314"/>
        <v/>
      </c>
      <c r="R1220" s="33">
        <f t="shared" si="315"/>
        <v>9</v>
      </c>
      <c r="S1220" s="33" t="str">
        <f t="shared" si="316"/>
        <v>121_9</v>
      </c>
      <c r="T1220" s="35" t="str">
        <f t="shared" si="317"/>
        <v>121PM</v>
      </c>
      <c r="U1220" s="35" t="str">
        <f t="shared" si="318"/>
        <v>121PMEW</v>
      </c>
      <c r="V1220" s="301">
        <f t="shared" si="319"/>
        <v>3</v>
      </c>
      <c r="W1220" s="293" t="str">
        <f t="shared" si="320"/>
        <v/>
      </c>
      <c r="X1220" s="293" t="str">
        <f t="shared" si="321"/>
        <v/>
      </c>
      <c r="Y1220" s="293" t="str">
        <f t="shared" si="322"/>
        <v/>
      </c>
      <c r="Z1220" s="293" t="str">
        <f t="shared" si="323"/>
        <v/>
      </c>
      <c r="AA1220" s="293">
        <f t="shared" si="310"/>
        <v>0</v>
      </c>
      <c r="AB1220" s="293">
        <f t="shared" si="311"/>
        <v>0</v>
      </c>
      <c r="AC1220" s="293">
        <f t="shared" si="312"/>
        <v>0</v>
      </c>
      <c r="AD1220" s="293">
        <f t="shared" si="324"/>
        <v>0</v>
      </c>
      <c r="AE1220" s="293">
        <f>IF(ISBLANK(T1220),AE1219,IF(COUNTIF(T$2:T1220,T1220)&gt;1,AE1219,1+MAX(AE1219,0)))</f>
        <v>33</v>
      </c>
      <c r="AI1220" s="42" t="str">
        <f t="shared" si="325"/>
        <v/>
      </c>
      <c r="AJ1220">
        <f>SUM(AG$2:AG1220)</f>
        <v>6</v>
      </c>
      <c r="AK1220">
        <f>COUNTA(AF$2:AF1220)</f>
        <v>15</v>
      </c>
    </row>
    <row r="1221" spans="1:37"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313"/>
        <v>18</v>
      </c>
      <c r="Q1221" s="33" t="str">
        <f t="shared" si="314"/>
        <v/>
      </c>
      <c r="R1221" s="33">
        <f t="shared" si="315"/>
        <v>9</v>
      </c>
      <c r="S1221" s="33" t="str">
        <f t="shared" si="316"/>
        <v>121_9</v>
      </c>
      <c r="T1221" s="35" t="str">
        <f t="shared" si="317"/>
        <v>121PM</v>
      </c>
      <c r="U1221" s="35" t="str">
        <f t="shared" si="318"/>
        <v>121PMEW</v>
      </c>
      <c r="V1221" s="301">
        <f t="shared" si="319"/>
        <v>4</v>
      </c>
      <c r="W1221" s="293" t="str">
        <f t="shared" si="320"/>
        <v/>
      </c>
      <c r="X1221" s="293" t="str">
        <f t="shared" si="321"/>
        <v/>
      </c>
      <c r="Y1221" s="293" t="str">
        <f t="shared" si="322"/>
        <v/>
      </c>
      <c r="Z1221" s="293" t="str">
        <f t="shared" si="323"/>
        <v/>
      </c>
      <c r="AA1221" s="293">
        <f t="shared" si="310"/>
        <v>0</v>
      </c>
      <c r="AB1221" s="293">
        <f t="shared" si="311"/>
        <v>0</v>
      </c>
      <c r="AC1221" s="293">
        <f t="shared" si="312"/>
        <v>0</v>
      </c>
      <c r="AD1221" s="293">
        <f t="shared" si="324"/>
        <v>0</v>
      </c>
      <c r="AE1221" s="293">
        <f>IF(ISBLANK(T1221),AE1220,IF(COUNTIF(T$2:T1221,T1221)&gt;1,AE1220,1+MAX(AE1220,0)))</f>
        <v>33</v>
      </c>
      <c r="AI1221" s="42" t="str">
        <f t="shared" si="325"/>
        <v/>
      </c>
      <c r="AJ1221">
        <f>SUM(AG$2:AG1221)</f>
        <v>6</v>
      </c>
      <c r="AK1221">
        <f>COUNTA(AF$2:AF1221)</f>
        <v>15</v>
      </c>
    </row>
    <row r="1222" spans="1:37"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313"/>
        <v>18</v>
      </c>
      <c r="Q1222" s="33" t="str">
        <f t="shared" si="314"/>
        <v/>
      </c>
      <c r="R1222" s="33">
        <f t="shared" si="315"/>
        <v>10</v>
      </c>
      <c r="S1222" s="33" t="str">
        <f t="shared" si="316"/>
        <v>121_10</v>
      </c>
      <c r="T1222" s="35" t="str">
        <f t="shared" si="317"/>
        <v>121PM</v>
      </c>
      <c r="U1222" s="35" t="str">
        <f t="shared" si="318"/>
        <v>121PMNS</v>
      </c>
      <c r="V1222" s="301">
        <f t="shared" si="319"/>
        <v>5</v>
      </c>
      <c r="W1222" s="293" t="str">
        <f t="shared" si="320"/>
        <v/>
      </c>
      <c r="X1222" s="293" t="str">
        <f t="shared" si="321"/>
        <v/>
      </c>
      <c r="Y1222" s="293" t="str">
        <f t="shared" si="322"/>
        <v/>
      </c>
      <c r="Z1222" s="293" t="str">
        <f t="shared" si="323"/>
        <v/>
      </c>
      <c r="AA1222" s="293">
        <f t="shared" si="310"/>
        <v>0</v>
      </c>
      <c r="AB1222" s="293">
        <f t="shared" si="311"/>
        <v>0</v>
      </c>
      <c r="AC1222" s="293">
        <f t="shared" si="312"/>
        <v>0</v>
      </c>
      <c r="AD1222" s="293">
        <f t="shared" si="324"/>
        <v>0</v>
      </c>
      <c r="AE1222" s="293">
        <f>IF(ISBLANK(T1222),AE1221,IF(COUNTIF(T$2:T1222,T1222)&gt;1,AE1221,1+MAX(AE1221,0)))</f>
        <v>33</v>
      </c>
      <c r="AI1222" s="42" t="str">
        <f t="shared" si="325"/>
        <v/>
      </c>
      <c r="AJ1222">
        <f>SUM(AG$2:AG1222)</f>
        <v>6</v>
      </c>
      <c r="AK1222">
        <f>COUNTA(AF$2:AF1222)</f>
        <v>15</v>
      </c>
    </row>
    <row r="1223" spans="1:37"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313"/>
        <v>18</v>
      </c>
      <c r="Q1223" s="33" t="str">
        <f t="shared" si="314"/>
        <v/>
      </c>
      <c r="R1223" s="33">
        <f t="shared" si="315"/>
        <v>10</v>
      </c>
      <c r="S1223" s="33" t="str">
        <f t="shared" si="316"/>
        <v>121_10</v>
      </c>
      <c r="T1223" s="35" t="str">
        <f t="shared" si="317"/>
        <v>121PM</v>
      </c>
      <c r="U1223" s="35" t="str">
        <f t="shared" si="318"/>
        <v>121PMNS</v>
      </c>
      <c r="V1223" s="301">
        <f t="shared" si="319"/>
        <v>6</v>
      </c>
      <c r="W1223" s="293" t="str">
        <f t="shared" si="320"/>
        <v/>
      </c>
      <c r="X1223" s="293" t="str">
        <f t="shared" si="321"/>
        <v/>
      </c>
      <c r="Y1223" s="293" t="str">
        <f t="shared" si="322"/>
        <v/>
      </c>
      <c r="Z1223" s="293" t="str">
        <f t="shared" si="323"/>
        <v/>
      </c>
      <c r="AA1223" s="293">
        <f t="shared" si="310"/>
        <v>0</v>
      </c>
      <c r="AB1223" s="293">
        <f t="shared" si="311"/>
        <v>0</v>
      </c>
      <c r="AC1223" s="293">
        <f t="shared" si="312"/>
        <v>0</v>
      </c>
      <c r="AD1223" s="293">
        <f t="shared" si="324"/>
        <v>0</v>
      </c>
      <c r="AE1223" s="293">
        <f>IF(ISBLANK(T1223),AE1222,IF(COUNTIF(T$2:T1223,T1223)&gt;1,AE1222,1+MAX(AE1222,0)))</f>
        <v>33</v>
      </c>
      <c r="AI1223" s="42" t="str">
        <f t="shared" si="325"/>
        <v/>
      </c>
      <c r="AJ1223">
        <f>SUM(AG$2:AG1223)</f>
        <v>6</v>
      </c>
      <c r="AK1223">
        <f>COUNTA(AF$2:AF1223)</f>
        <v>15</v>
      </c>
    </row>
    <row r="1224" spans="1:37"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313"/>
        <v>18</v>
      </c>
      <c r="Q1224" s="33" t="str">
        <f t="shared" si="314"/>
        <v/>
      </c>
      <c r="R1224" s="33">
        <f t="shared" si="315"/>
        <v>10</v>
      </c>
      <c r="S1224" s="33" t="str">
        <f t="shared" si="316"/>
        <v>121_10</v>
      </c>
      <c r="T1224" s="35" t="str">
        <f t="shared" si="317"/>
        <v>121PM</v>
      </c>
      <c r="U1224" s="35" t="str">
        <f t="shared" si="318"/>
        <v>121PMEW</v>
      </c>
      <c r="V1224" s="301">
        <f t="shared" si="319"/>
        <v>7</v>
      </c>
      <c r="W1224" s="293" t="str">
        <f t="shared" si="320"/>
        <v/>
      </c>
      <c r="X1224" s="293" t="str">
        <f t="shared" si="321"/>
        <v/>
      </c>
      <c r="Y1224" s="293" t="str">
        <f t="shared" si="322"/>
        <v/>
      </c>
      <c r="Z1224" s="293" t="str">
        <f t="shared" si="323"/>
        <v/>
      </c>
      <c r="AA1224" s="293">
        <f t="shared" si="310"/>
        <v>0</v>
      </c>
      <c r="AB1224" s="293">
        <f t="shared" si="311"/>
        <v>0</v>
      </c>
      <c r="AC1224" s="293">
        <f t="shared" si="312"/>
        <v>0</v>
      </c>
      <c r="AD1224" s="293">
        <f t="shared" si="324"/>
        <v>0</v>
      </c>
      <c r="AE1224" s="293">
        <f>IF(ISBLANK(T1224),AE1223,IF(COUNTIF(T$2:T1224,T1224)&gt;1,AE1223,1+MAX(AE1223,0)))</f>
        <v>33</v>
      </c>
      <c r="AI1224" s="42" t="str">
        <f t="shared" si="325"/>
        <v/>
      </c>
      <c r="AJ1224">
        <f>SUM(AG$2:AG1224)</f>
        <v>6</v>
      </c>
      <c r="AK1224">
        <f>COUNTA(AF$2:AF1224)</f>
        <v>15</v>
      </c>
    </row>
    <row r="1225" spans="1:37"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313"/>
        <v>18</v>
      </c>
      <c r="Q1225" s="33" t="str">
        <f t="shared" si="314"/>
        <v/>
      </c>
      <c r="R1225" s="33">
        <f t="shared" si="315"/>
        <v>10</v>
      </c>
      <c r="S1225" s="33" t="str">
        <f t="shared" si="316"/>
        <v>121_10</v>
      </c>
      <c r="T1225" s="35" t="str">
        <f t="shared" si="317"/>
        <v>121PM</v>
      </c>
      <c r="U1225" s="35" t="str">
        <f t="shared" si="318"/>
        <v>121PMEW</v>
      </c>
      <c r="V1225" s="301">
        <f t="shared" si="319"/>
        <v>8</v>
      </c>
      <c r="W1225" s="293" t="str">
        <f t="shared" si="320"/>
        <v/>
      </c>
      <c r="X1225" s="293" t="str">
        <f t="shared" si="321"/>
        <v/>
      </c>
      <c r="Y1225" s="293" t="str">
        <f t="shared" si="322"/>
        <v/>
      </c>
      <c r="Z1225" s="293" t="str">
        <f t="shared" si="323"/>
        <v/>
      </c>
      <c r="AA1225" s="293">
        <f t="shared" si="310"/>
        <v>0</v>
      </c>
      <c r="AB1225" s="293">
        <f t="shared" si="311"/>
        <v>0</v>
      </c>
      <c r="AC1225" s="293">
        <f t="shared" si="312"/>
        <v>0</v>
      </c>
      <c r="AD1225" s="293">
        <f t="shared" si="324"/>
        <v>0</v>
      </c>
      <c r="AE1225" s="293">
        <f>IF(ISBLANK(T1225),AE1224,IF(COUNTIF(T$2:T1225,T1225)&gt;1,AE1224,1+MAX(AE1224,0)))</f>
        <v>33</v>
      </c>
      <c r="AI1225" s="42" t="str">
        <f t="shared" si="325"/>
        <v/>
      </c>
      <c r="AJ1225">
        <f>SUM(AG$2:AG1225)</f>
        <v>6</v>
      </c>
      <c r="AK1225">
        <f>COUNTA(AF$2:AF1225)</f>
        <v>15</v>
      </c>
    </row>
    <row r="1226" spans="1:37"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313"/>
        <v>18</v>
      </c>
      <c r="Q1226" s="33" t="str">
        <f t="shared" si="314"/>
        <v/>
      </c>
      <c r="R1226" s="33">
        <f t="shared" si="315"/>
        <v>11</v>
      </c>
      <c r="S1226" s="33" t="str">
        <f t="shared" si="316"/>
        <v>121_11</v>
      </c>
      <c r="T1226" s="35" t="str">
        <f t="shared" si="317"/>
        <v>121PM</v>
      </c>
      <c r="U1226" s="35" t="str">
        <f t="shared" si="318"/>
        <v>121PMNS</v>
      </c>
      <c r="V1226" s="301">
        <f t="shared" si="319"/>
        <v>9</v>
      </c>
      <c r="W1226" s="293" t="str">
        <f t="shared" si="320"/>
        <v/>
      </c>
      <c r="X1226" s="293" t="str">
        <f t="shared" si="321"/>
        <v/>
      </c>
      <c r="Y1226" s="293" t="str">
        <f t="shared" si="322"/>
        <v/>
      </c>
      <c r="Z1226" s="293" t="str">
        <f t="shared" si="323"/>
        <v/>
      </c>
      <c r="AA1226" s="293">
        <f t="shared" si="310"/>
        <v>0</v>
      </c>
      <c r="AB1226" s="293">
        <f t="shared" si="311"/>
        <v>0</v>
      </c>
      <c r="AC1226" s="293">
        <f t="shared" si="312"/>
        <v>0</v>
      </c>
      <c r="AD1226" s="293">
        <f t="shared" si="324"/>
        <v>0</v>
      </c>
      <c r="AE1226" s="293">
        <f>IF(ISBLANK(T1226),AE1225,IF(COUNTIF(T$2:T1226,T1226)&gt;1,AE1225,1+MAX(AE1225,0)))</f>
        <v>33</v>
      </c>
      <c r="AI1226" s="42" t="str">
        <f t="shared" si="325"/>
        <v/>
      </c>
      <c r="AJ1226">
        <f>SUM(AG$2:AG1226)</f>
        <v>6</v>
      </c>
      <c r="AK1226">
        <f>COUNTA(AF$2:AF1226)</f>
        <v>15</v>
      </c>
    </row>
    <row r="1227" spans="1:37"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313"/>
        <v>18</v>
      </c>
      <c r="Q1227" s="33" t="str">
        <f t="shared" si="314"/>
        <v/>
      </c>
      <c r="R1227" s="33">
        <f t="shared" si="315"/>
        <v>11</v>
      </c>
      <c r="S1227" s="33" t="str">
        <f t="shared" si="316"/>
        <v>121_11</v>
      </c>
      <c r="T1227" s="35" t="str">
        <f t="shared" si="317"/>
        <v>121PM</v>
      </c>
      <c r="U1227" s="35" t="str">
        <f t="shared" si="318"/>
        <v>121PMNS</v>
      </c>
      <c r="V1227" s="301">
        <f t="shared" si="319"/>
        <v>10</v>
      </c>
      <c r="W1227" s="293" t="str">
        <f t="shared" si="320"/>
        <v/>
      </c>
      <c r="X1227" s="293" t="str">
        <f t="shared" si="321"/>
        <v/>
      </c>
      <c r="Y1227" s="293" t="str">
        <f t="shared" si="322"/>
        <v/>
      </c>
      <c r="Z1227" s="293" t="str">
        <f t="shared" si="323"/>
        <v/>
      </c>
      <c r="AA1227" s="293">
        <f t="shared" si="310"/>
        <v>0</v>
      </c>
      <c r="AB1227" s="293">
        <f t="shared" si="311"/>
        <v>0</v>
      </c>
      <c r="AC1227" s="293">
        <f t="shared" si="312"/>
        <v>0</v>
      </c>
      <c r="AD1227" s="293">
        <f t="shared" si="324"/>
        <v>0</v>
      </c>
      <c r="AE1227" s="293">
        <f>IF(ISBLANK(T1227),AE1226,IF(COUNTIF(T$2:T1227,T1227)&gt;1,AE1226,1+MAX(AE1226,0)))</f>
        <v>33</v>
      </c>
      <c r="AI1227" s="42" t="str">
        <f t="shared" si="325"/>
        <v/>
      </c>
      <c r="AJ1227">
        <f>SUM(AG$2:AG1227)</f>
        <v>6</v>
      </c>
      <c r="AK1227">
        <f>COUNTA(AF$2:AF1227)</f>
        <v>15</v>
      </c>
    </row>
    <row r="1228" spans="1:37"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313"/>
        <v>18</v>
      </c>
      <c r="Q1228" s="33" t="str">
        <f t="shared" si="314"/>
        <v/>
      </c>
      <c r="R1228" s="33">
        <f t="shared" si="315"/>
        <v>11</v>
      </c>
      <c r="S1228" s="33" t="str">
        <f t="shared" si="316"/>
        <v>121_11</v>
      </c>
      <c r="T1228" s="35" t="str">
        <f t="shared" si="317"/>
        <v>121PM</v>
      </c>
      <c r="U1228" s="35" t="str">
        <f t="shared" si="318"/>
        <v>121PMEW</v>
      </c>
      <c r="V1228" s="301">
        <f t="shared" si="319"/>
        <v>11</v>
      </c>
      <c r="W1228" s="293" t="str">
        <f t="shared" si="320"/>
        <v/>
      </c>
      <c r="X1228" s="293" t="str">
        <f t="shared" si="321"/>
        <v/>
      </c>
      <c r="Y1228" s="293" t="str">
        <f t="shared" si="322"/>
        <v/>
      </c>
      <c r="Z1228" s="293" t="str">
        <f t="shared" si="323"/>
        <v/>
      </c>
      <c r="AA1228" s="293">
        <f t="shared" si="310"/>
        <v>0</v>
      </c>
      <c r="AB1228" s="293">
        <f t="shared" si="311"/>
        <v>0</v>
      </c>
      <c r="AC1228" s="293">
        <f t="shared" si="312"/>
        <v>0</v>
      </c>
      <c r="AD1228" s="293">
        <f t="shared" si="324"/>
        <v>0</v>
      </c>
      <c r="AE1228" s="293">
        <f>IF(ISBLANK(T1228),AE1227,IF(COUNTIF(T$2:T1228,T1228)&gt;1,AE1227,1+MAX(AE1227,0)))</f>
        <v>33</v>
      </c>
      <c r="AI1228" s="42" t="str">
        <f t="shared" si="325"/>
        <v/>
      </c>
      <c r="AJ1228">
        <f>SUM(AG$2:AG1228)</f>
        <v>6</v>
      </c>
      <c r="AK1228">
        <f>COUNTA(AF$2:AF1228)</f>
        <v>15</v>
      </c>
    </row>
    <row r="1229" spans="1:37"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313"/>
        <v>18</v>
      </c>
      <c r="Q1229" s="33" t="str">
        <f t="shared" si="314"/>
        <v/>
      </c>
      <c r="R1229" s="33">
        <f t="shared" si="315"/>
        <v>11</v>
      </c>
      <c r="S1229" s="33" t="str">
        <f t="shared" si="316"/>
        <v>121_11</v>
      </c>
      <c r="T1229" s="35" t="str">
        <f t="shared" si="317"/>
        <v>121PM</v>
      </c>
      <c r="U1229" s="35" t="str">
        <f t="shared" si="318"/>
        <v>121PMEW</v>
      </c>
      <c r="V1229" s="301">
        <f t="shared" si="319"/>
        <v>12</v>
      </c>
      <c r="W1229" s="293" t="str">
        <f t="shared" si="320"/>
        <v/>
      </c>
      <c r="X1229" s="293" t="str">
        <f t="shared" si="321"/>
        <v/>
      </c>
      <c r="Y1229" s="293" t="str">
        <f t="shared" si="322"/>
        <v/>
      </c>
      <c r="Z1229" s="293" t="str">
        <f t="shared" si="323"/>
        <v/>
      </c>
      <c r="AA1229" s="293">
        <f t="shared" si="310"/>
        <v>0</v>
      </c>
      <c r="AB1229" s="293">
        <f t="shared" si="311"/>
        <v>0</v>
      </c>
      <c r="AC1229" s="293">
        <f t="shared" si="312"/>
        <v>0</v>
      </c>
      <c r="AD1229" s="293">
        <f t="shared" si="324"/>
        <v>0</v>
      </c>
      <c r="AE1229" s="293">
        <f>IF(ISBLANK(T1229),AE1228,IF(COUNTIF(T$2:T1229,T1229)&gt;1,AE1228,1+MAX(AE1228,0)))</f>
        <v>33</v>
      </c>
      <c r="AI1229" s="42" t="str">
        <f t="shared" si="325"/>
        <v/>
      </c>
      <c r="AJ1229">
        <f>SUM(AG$2:AG1229)</f>
        <v>6</v>
      </c>
      <c r="AK1229">
        <f>COUNTA(AF$2:AF1229)</f>
        <v>15</v>
      </c>
    </row>
    <row r="1230" spans="1:37"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313"/>
        <v>18</v>
      </c>
      <c r="Q1230" s="33" t="str">
        <f t="shared" si="314"/>
        <v/>
      </c>
      <c r="R1230" s="33">
        <f t="shared" si="315"/>
        <v>12</v>
      </c>
      <c r="S1230" s="33" t="str">
        <f t="shared" si="316"/>
        <v>121_12</v>
      </c>
      <c r="T1230" s="35" t="str">
        <f t="shared" si="317"/>
        <v>121PM</v>
      </c>
      <c r="U1230" s="35" t="str">
        <f t="shared" si="318"/>
        <v>121PMNS</v>
      </c>
      <c r="V1230" s="301">
        <f t="shared" si="319"/>
        <v>13</v>
      </c>
      <c r="W1230" s="293" t="str">
        <f t="shared" si="320"/>
        <v/>
      </c>
      <c r="X1230" s="293" t="str">
        <f t="shared" si="321"/>
        <v/>
      </c>
      <c r="Y1230" s="293" t="str">
        <f t="shared" si="322"/>
        <v/>
      </c>
      <c r="Z1230" s="293" t="str">
        <f t="shared" si="323"/>
        <v/>
      </c>
      <c r="AA1230" s="293">
        <f t="shared" si="310"/>
        <v>0</v>
      </c>
      <c r="AB1230" s="293">
        <f t="shared" si="311"/>
        <v>0</v>
      </c>
      <c r="AC1230" s="293">
        <f t="shared" si="312"/>
        <v>0</v>
      </c>
      <c r="AD1230" s="293">
        <f t="shared" si="324"/>
        <v>0</v>
      </c>
      <c r="AE1230" s="293">
        <f>IF(ISBLANK(T1230),AE1229,IF(COUNTIF(T$2:T1230,T1230)&gt;1,AE1229,1+MAX(AE1229,0)))</f>
        <v>33</v>
      </c>
      <c r="AI1230" s="42" t="str">
        <f t="shared" si="325"/>
        <v/>
      </c>
      <c r="AJ1230">
        <f>SUM(AG$2:AG1230)</f>
        <v>6</v>
      </c>
      <c r="AK1230">
        <f>COUNTA(AF$2:AF1230)</f>
        <v>15</v>
      </c>
    </row>
    <row r="1231" spans="1:37"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313"/>
        <v>18</v>
      </c>
      <c r="Q1231" s="33" t="str">
        <f t="shared" si="314"/>
        <v/>
      </c>
      <c r="R1231" s="33">
        <f t="shared" si="315"/>
        <v>12</v>
      </c>
      <c r="S1231" s="33" t="str">
        <f t="shared" si="316"/>
        <v>121_12</v>
      </c>
      <c r="T1231" s="35" t="str">
        <f t="shared" si="317"/>
        <v>121PM</v>
      </c>
      <c r="U1231" s="35" t="str">
        <f t="shared" si="318"/>
        <v>121PMNS</v>
      </c>
      <c r="V1231" s="301">
        <f t="shared" si="319"/>
        <v>14</v>
      </c>
      <c r="W1231" s="293" t="str">
        <f t="shared" si="320"/>
        <v/>
      </c>
      <c r="X1231" s="293" t="str">
        <f t="shared" si="321"/>
        <v/>
      </c>
      <c r="Y1231" s="293" t="str">
        <f t="shared" si="322"/>
        <v/>
      </c>
      <c r="Z1231" s="293" t="str">
        <f t="shared" si="323"/>
        <v/>
      </c>
      <c r="AA1231" s="293">
        <f t="shared" si="310"/>
        <v>0</v>
      </c>
      <c r="AB1231" s="293">
        <f t="shared" si="311"/>
        <v>0</v>
      </c>
      <c r="AC1231" s="293">
        <f t="shared" si="312"/>
        <v>0</v>
      </c>
      <c r="AD1231" s="293">
        <f t="shared" si="324"/>
        <v>0</v>
      </c>
      <c r="AE1231" s="293">
        <f>IF(ISBLANK(T1231),AE1230,IF(COUNTIF(T$2:T1231,T1231)&gt;1,AE1230,1+MAX(AE1230,0)))</f>
        <v>33</v>
      </c>
      <c r="AI1231" s="42" t="str">
        <f t="shared" si="325"/>
        <v/>
      </c>
      <c r="AJ1231">
        <f>SUM(AG$2:AG1231)</f>
        <v>6</v>
      </c>
      <c r="AK1231">
        <f>COUNTA(AF$2:AF1231)</f>
        <v>15</v>
      </c>
    </row>
    <row r="1232" spans="1:37"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313"/>
        <v>18</v>
      </c>
      <c r="Q1232" s="33" t="str">
        <f t="shared" si="314"/>
        <v/>
      </c>
      <c r="R1232" s="33">
        <f t="shared" si="315"/>
        <v>12</v>
      </c>
      <c r="S1232" s="33" t="str">
        <f t="shared" si="316"/>
        <v>121_12</v>
      </c>
      <c r="T1232" s="35" t="str">
        <f t="shared" si="317"/>
        <v>121PM</v>
      </c>
      <c r="U1232" s="35" t="str">
        <f t="shared" si="318"/>
        <v>121PMEW</v>
      </c>
      <c r="V1232" s="301">
        <f t="shared" si="319"/>
        <v>15</v>
      </c>
      <c r="W1232" s="293" t="str">
        <f t="shared" si="320"/>
        <v/>
      </c>
      <c r="X1232" s="293" t="str">
        <f t="shared" si="321"/>
        <v/>
      </c>
      <c r="Y1232" s="293" t="str">
        <f t="shared" si="322"/>
        <v/>
      </c>
      <c r="Z1232" s="293" t="str">
        <f t="shared" si="323"/>
        <v/>
      </c>
      <c r="AA1232" s="293">
        <f t="shared" si="310"/>
        <v>0</v>
      </c>
      <c r="AB1232" s="293">
        <f t="shared" si="311"/>
        <v>0</v>
      </c>
      <c r="AC1232" s="293">
        <f t="shared" si="312"/>
        <v>0</v>
      </c>
      <c r="AD1232" s="293">
        <f t="shared" si="324"/>
        <v>0</v>
      </c>
      <c r="AE1232" s="293">
        <f>IF(ISBLANK(T1232),AE1231,IF(COUNTIF(T$2:T1232,T1232)&gt;1,AE1231,1+MAX(AE1231,0)))</f>
        <v>33</v>
      </c>
      <c r="AI1232" s="42" t="str">
        <f t="shared" si="325"/>
        <v/>
      </c>
      <c r="AJ1232">
        <f>SUM(AG$2:AG1232)</f>
        <v>6</v>
      </c>
      <c r="AK1232">
        <f>COUNTA(AF$2:AF1232)</f>
        <v>15</v>
      </c>
    </row>
    <row r="1233" spans="1:37"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313"/>
        <v>18</v>
      </c>
      <c r="Q1233" s="33" t="str">
        <f t="shared" si="314"/>
        <v/>
      </c>
      <c r="R1233" s="33">
        <f t="shared" si="315"/>
        <v>12</v>
      </c>
      <c r="S1233" s="33" t="str">
        <f t="shared" si="316"/>
        <v>121_12</v>
      </c>
      <c r="T1233" s="35" t="str">
        <f t="shared" si="317"/>
        <v>121PM</v>
      </c>
      <c r="U1233" s="35" t="str">
        <f t="shared" si="318"/>
        <v>121PMEW</v>
      </c>
      <c r="V1233" s="301">
        <f t="shared" si="319"/>
        <v>16</v>
      </c>
      <c r="W1233" s="293" t="str">
        <f t="shared" si="320"/>
        <v/>
      </c>
      <c r="X1233" s="293" t="str">
        <f t="shared" si="321"/>
        <v/>
      </c>
      <c r="Y1233" s="293" t="str">
        <f t="shared" si="322"/>
        <v/>
      </c>
      <c r="Z1233" s="293" t="str">
        <f t="shared" si="323"/>
        <v/>
      </c>
      <c r="AA1233" s="293">
        <f t="shared" si="310"/>
        <v>0</v>
      </c>
      <c r="AB1233" s="293">
        <f t="shared" si="311"/>
        <v>0</v>
      </c>
      <c r="AC1233" s="293">
        <f t="shared" si="312"/>
        <v>0</v>
      </c>
      <c r="AD1233" s="293">
        <f t="shared" si="324"/>
        <v>0</v>
      </c>
      <c r="AE1233" s="293">
        <f>IF(ISBLANK(T1233),AE1232,IF(COUNTIF(T$2:T1233,T1233)&gt;1,AE1232,1+MAX(AE1232,0)))</f>
        <v>33</v>
      </c>
      <c r="AI1233" s="42" t="str">
        <f t="shared" si="325"/>
        <v/>
      </c>
      <c r="AJ1233">
        <f>SUM(AG$2:AG1233)</f>
        <v>6</v>
      </c>
      <c r="AK1233">
        <f>COUNTA(AF$2:AF1233)</f>
        <v>15</v>
      </c>
    </row>
    <row r="1234" spans="1:37"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313"/>
        <v>18</v>
      </c>
      <c r="Q1234" s="33" t="str">
        <f t="shared" si="314"/>
        <v/>
      </c>
      <c r="R1234" s="33">
        <f t="shared" si="315"/>
        <v>13</v>
      </c>
      <c r="S1234" s="33" t="str">
        <f t="shared" si="316"/>
        <v>121_13</v>
      </c>
      <c r="T1234" s="35" t="str">
        <f t="shared" si="317"/>
        <v>121PM</v>
      </c>
      <c r="U1234" s="35" t="str">
        <f t="shared" si="318"/>
        <v>121PMNS</v>
      </c>
      <c r="V1234" s="301">
        <f t="shared" si="319"/>
        <v>17</v>
      </c>
      <c r="W1234" s="293" t="str">
        <f t="shared" si="320"/>
        <v/>
      </c>
      <c r="X1234" s="293" t="str">
        <f t="shared" si="321"/>
        <v/>
      </c>
      <c r="Y1234" s="293" t="str">
        <f t="shared" si="322"/>
        <v/>
      </c>
      <c r="Z1234" s="293" t="str">
        <f t="shared" si="323"/>
        <v/>
      </c>
      <c r="AA1234" s="293">
        <f t="shared" si="310"/>
        <v>0</v>
      </c>
      <c r="AB1234" s="293">
        <f t="shared" si="311"/>
        <v>0</v>
      </c>
      <c r="AC1234" s="293">
        <f t="shared" si="312"/>
        <v>0</v>
      </c>
      <c r="AD1234" s="293">
        <f t="shared" si="324"/>
        <v>0</v>
      </c>
      <c r="AE1234" s="293">
        <f>IF(ISBLANK(T1234),AE1233,IF(COUNTIF(T$2:T1234,T1234)&gt;1,AE1233,1+MAX(AE1233,0)))</f>
        <v>33</v>
      </c>
      <c r="AI1234" s="42" t="str">
        <f t="shared" si="325"/>
        <v/>
      </c>
      <c r="AJ1234">
        <f>SUM(AG$2:AG1234)</f>
        <v>6</v>
      </c>
      <c r="AK1234">
        <f>COUNTA(AF$2:AF1234)</f>
        <v>15</v>
      </c>
    </row>
    <row r="1235" spans="1:37"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313"/>
        <v>18</v>
      </c>
      <c r="Q1235" s="33" t="str">
        <f t="shared" si="314"/>
        <v/>
      </c>
      <c r="R1235" s="33">
        <f t="shared" si="315"/>
        <v>13</v>
      </c>
      <c r="S1235" s="33" t="str">
        <f t="shared" si="316"/>
        <v>121_13</v>
      </c>
      <c r="T1235" s="35" t="str">
        <f t="shared" si="317"/>
        <v>121PM</v>
      </c>
      <c r="U1235" s="35" t="str">
        <f t="shared" si="318"/>
        <v>121PMNS</v>
      </c>
      <c r="V1235" s="301">
        <f t="shared" si="319"/>
        <v>18</v>
      </c>
      <c r="W1235" s="293" t="str">
        <f t="shared" si="320"/>
        <v/>
      </c>
      <c r="X1235" s="293" t="str">
        <f t="shared" si="321"/>
        <v/>
      </c>
      <c r="Y1235" s="293" t="str">
        <f t="shared" si="322"/>
        <v/>
      </c>
      <c r="Z1235" s="293" t="str">
        <f t="shared" si="323"/>
        <v/>
      </c>
      <c r="AA1235" s="293">
        <f t="shared" si="310"/>
        <v>0</v>
      </c>
      <c r="AB1235" s="293">
        <f t="shared" si="311"/>
        <v>0</v>
      </c>
      <c r="AC1235" s="293">
        <f t="shared" si="312"/>
        <v>0</v>
      </c>
      <c r="AD1235" s="293">
        <f t="shared" si="324"/>
        <v>0</v>
      </c>
      <c r="AE1235" s="293">
        <f>IF(ISBLANK(T1235),AE1234,IF(COUNTIF(T$2:T1235,T1235)&gt;1,AE1234,1+MAX(AE1234,0)))</f>
        <v>33</v>
      </c>
      <c r="AI1235" s="42" t="str">
        <f t="shared" si="325"/>
        <v/>
      </c>
      <c r="AJ1235">
        <f>SUM(AG$2:AG1235)</f>
        <v>6</v>
      </c>
      <c r="AK1235">
        <f>COUNTA(AF$2:AF1235)</f>
        <v>15</v>
      </c>
    </row>
    <row r="1236" spans="1:37"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313"/>
        <v>18</v>
      </c>
      <c r="Q1236" s="33" t="str">
        <f t="shared" si="314"/>
        <v/>
      </c>
      <c r="R1236" s="33">
        <f t="shared" si="315"/>
        <v>13</v>
      </c>
      <c r="S1236" s="33" t="str">
        <f t="shared" si="316"/>
        <v>121_13</v>
      </c>
      <c r="T1236" s="35" t="str">
        <f t="shared" si="317"/>
        <v>121PM</v>
      </c>
      <c r="U1236" s="35" t="str">
        <f t="shared" si="318"/>
        <v>121PMEW</v>
      </c>
      <c r="V1236" s="301">
        <f t="shared" si="319"/>
        <v>19</v>
      </c>
      <c r="W1236" s="293" t="str">
        <f t="shared" si="320"/>
        <v/>
      </c>
      <c r="X1236" s="293" t="str">
        <f t="shared" si="321"/>
        <v/>
      </c>
      <c r="Y1236" s="293" t="str">
        <f t="shared" si="322"/>
        <v/>
      </c>
      <c r="Z1236" s="293" t="str">
        <f t="shared" si="323"/>
        <v/>
      </c>
      <c r="AA1236" s="293">
        <f t="shared" si="310"/>
        <v>0</v>
      </c>
      <c r="AB1236" s="293">
        <f t="shared" si="311"/>
        <v>0</v>
      </c>
      <c r="AC1236" s="293">
        <f t="shared" si="312"/>
        <v>0</v>
      </c>
      <c r="AD1236" s="293">
        <f t="shared" si="324"/>
        <v>0</v>
      </c>
      <c r="AE1236" s="293">
        <f>IF(ISBLANK(T1236),AE1235,IF(COUNTIF(T$2:T1236,T1236)&gt;1,AE1235,1+MAX(AE1235,0)))</f>
        <v>33</v>
      </c>
      <c r="AI1236" s="42" t="str">
        <f t="shared" si="325"/>
        <v/>
      </c>
      <c r="AJ1236">
        <f>SUM(AG$2:AG1236)</f>
        <v>6</v>
      </c>
      <c r="AK1236">
        <f>COUNTA(AF$2:AF1236)</f>
        <v>15</v>
      </c>
    </row>
    <row r="1237" spans="1:37"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313"/>
        <v>18</v>
      </c>
      <c r="Q1237" s="33" t="str">
        <f t="shared" si="314"/>
        <v/>
      </c>
      <c r="R1237" s="33">
        <f t="shared" si="315"/>
        <v>13</v>
      </c>
      <c r="S1237" s="33" t="str">
        <f t="shared" si="316"/>
        <v>121_13</v>
      </c>
      <c r="T1237" s="35" t="str">
        <f t="shared" si="317"/>
        <v>121PM</v>
      </c>
      <c r="U1237" s="35" t="str">
        <f t="shared" si="318"/>
        <v>121PMEW</v>
      </c>
      <c r="V1237" s="301">
        <f t="shared" si="319"/>
        <v>20</v>
      </c>
      <c r="W1237" s="293" t="str">
        <f t="shared" si="320"/>
        <v/>
      </c>
      <c r="X1237" s="293" t="str">
        <f t="shared" si="321"/>
        <v/>
      </c>
      <c r="Y1237" s="293" t="str">
        <f t="shared" si="322"/>
        <v/>
      </c>
      <c r="Z1237" s="293" t="str">
        <f t="shared" si="323"/>
        <v/>
      </c>
      <c r="AA1237" s="293">
        <f t="shared" si="310"/>
        <v>0</v>
      </c>
      <c r="AB1237" s="293">
        <f t="shared" si="311"/>
        <v>0</v>
      </c>
      <c r="AC1237" s="293">
        <f t="shared" si="312"/>
        <v>0</v>
      </c>
      <c r="AD1237" s="293">
        <f t="shared" si="324"/>
        <v>0</v>
      </c>
      <c r="AE1237" s="293">
        <f>IF(ISBLANK(T1237),AE1236,IF(COUNTIF(T$2:T1237,T1237)&gt;1,AE1236,1+MAX(AE1236,0)))</f>
        <v>33</v>
      </c>
      <c r="AI1237" s="42" t="str">
        <f t="shared" si="325"/>
        <v/>
      </c>
      <c r="AJ1237">
        <f>SUM(AG$2:AG1237)</f>
        <v>6</v>
      </c>
      <c r="AK1237">
        <f>COUNTA(AF$2:AF1237)</f>
        <v>15</v>
      </c>
    </row>
    <row r="1238" spans="1:37"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313"/>
        <v>18</v>
      </c>
      <c r="Q1238" s="33" t="str">
        <f t="shared" si="314"/>
        <v/>
      </c>
      <c r="R1238" s="33">
        <f t="shared" si="315"/>
        <v>14</v>
      </c>
      <c r="S1238" s="33" t="str">
        <f t="shared" si="316"/>
        <v>121_14</v>
      </c>
      <c r="T1238" s="35" t="str">
        <f t="shared" si="317"/>
        <v>121PM</v>
      </c>
      <c r="U1238" s="35" t="str">
        <f t="shared" si="318"/>
        <v>121PMNS</v>
      </c>
      <c r="V1238" s="301">
        <f t="shared" si="319"/>
        <v>21</v>
      </c>
      <c r="W1238" s="293" t="str">
        <f t="shared" si="320"/>
        <v/>
      </c>
      <c r="X1238" s="293" t="str">
        <f t="shared" si="321"/>
        <v/>
      </c>
      <c r="Y1238" s="293" t="str">
        <f t="shared" si="322"/>
        <v/>
      </c>
      <c r="Z1238" s="293" t="str">
        <f t="shared" si="323"/>
        <v/>
      </c>
      <c r="AA1238" s="293">
        <f t="shared" si="310"/>
        <v>0</v>
      </c>
      <c r="AB1238" s="293">
        <f t="shared" si="311"/>
        <v>0</v>
      </c>
      <c r="AC1238" s="293">
        <f t="shared" si="312"/>
        <v>0</v>
      </c>
      <c r="AD1238" s="293">
        <f t="shared" si="324"/>
        <v>0</v>
      </c>
      <c r="AE1238" s="293">
        <f>IF(ISBLANK(T1238),AE1237,IF(COUNTIF(T$2:T1238,T1238)&gt;1,AE1237,1+MAX(AE1237,0)))</f>
        <v>33</v>
      </c>
      <c r="AI1238" s="42" t="str">
        <f t="shared" si="325"/>
        <v/>
      </c>
      <c r="AJ1238">
        <f>SUM(AG$2:AG1238)</f>
        <v>6</v>
      </c>
      <c r="AK1238">
        <f>COUNTA(AF$2:AF1238)</f>
        <v>15</v>
      </c>
    </row>
    <row r="1239" spans="1:37"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313"/>
        <v>18</v>
      </c>
      <c r="Q1239" s="33" t="str">
        <f t="shared" si="314"/>
        <v/>
      </c>
      <c r="R1239" s="33">
        <f t="shared" si="315"/>
        <v>14</v>
      </c>
      <c r="S1239" s="33" t="str">
        <f t="shared" si="316"/>
        <v>121_14</v>
      </c>
      <c r="T1239" s="35" t="str">
        <f t="shared" si="317"/>
        <v>121PM</v>
      </c>
      <c r="U1239" s="35" t="str">
        <f t="shared" si="318"/>
        <v>121PMNS</v>
      </c>
      <c r="V1239" s="301">
        <f t="shared" si="319"/>
        <v>22</v>
      </c>
      <c r="W1239" s="293" t="str">
        <f t="shared" si="320"/>
        <v/>
      </c>
      <c r="X1239" s="293" t="str">
        <f t="shared" si="321"/>
        <v/>
      </c>
      <c r="Y1239" s="293" t="str">
        <f t="shared" si="322"/>
        <v/>
      </c>
      <c r="Z1239" s="293" t="str">
        <f t="shared" si="323"/>
        <v/>
      </c>
      <c r="AA1239" s="293">
        <f t="shared" si="310"/>
        <v>0</v>
      </c>
      <c r="AB1239" s="293">
        <f t="shared" si="311"/>
        <v>0</v>
      </c>
      <c r="AC1239" s="293">
        <f t="shared" si="312"/>
        <v>0</v>
      </c>
      <c r="AD1239" s="293">
        <f t="shared" si="324"/>
        <v>0</v>
      </c>
      <c r="AE1239" s="293">
        <f>IF(ISBLANK(T1239),AE1238,IF(COUNTIF(T$2:T1239,T1239)&gt;1,AE1238,1+MAX(AE1238,0)))</f>
        <v>33</v>
      </c>
      <c r="AI1239" s="42" t="str">
        <f t="shared" si="325"/>
        <v/>
      </c>
      <c r="AJ1239">
        <f>SUM(AG$2:AG1239)</f>
        <v>6</v>
      </c>
      <c r="AK1239">
        <f>COUNTA(AF$2:AF1239)</f>
        <v>15</v>
      </c>
    </row>
    <row r="1240" spans="1:37"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313"/>
        <v>18</v>
      </c>
      <c r="Q1240" s="33" t="str">
        <f t="shared" si="314"/>
        <v/>
      </c>
      <c r="R1240" s="33">
        <f t="shared" si="315"/>
        <v>14</v>
      </c>
      <c r="S1240" s="33" t="str">
        <f t="shared" si="316"/>
        <v>121_14</v>
      </c>
      <c r="T1240" s="35" t="str">
        <f t="shared" si="317"/>
        <v>121PM</v>
      </c>
      <c r="U1240" s="35" t="str">
        <f t="shared" si="318"/>
        <v>121PMEW</v>
      </c>
      <c r="V1240" s="301">
        <f t="shared" si="319"/>
        <v>23</v>
      </c>
      <c r="W1240" s="293" t="str">
        <f t="shared" si="320"/>
        <v/>
      </c>
      <c r="X1240" s="293" t="str">
        <f t="shared" si="321"/>
        <v/>
      </c>
      <c r="Y1240" s="293" t="str">
        <f t="shared" si="322"/>
        <v/>
      </c>
      <c r="Z1240" s="293" t="str">
        <f t="shared" si="323"/>
        <v/>
      </c>
      <c r="AA1240" s="293">
        <f t="shared" si="310"/>
        <v>0</v>
      </c>
      <c r="AB1240" s="293">
        <f t="shared" si="311"/>
        <v>0</v>
      </c>
      <c r="AC1240" s="293">
        <f t="shared" si="312"/>
        <v>0</v>
      </c>
      <c r="AD1240" s="293">
        <f t="shared" si="324"/>
        <v>0</v>
      </c>
      <c r="AE1240" s="293">
        <f>IF(ISBLANK(T1240),AE1239,IF(COUNTIF(T$2:T1240,T1240)&gt;1,AE1239,1+MAX(AE1239,0)))</f>
        <v>33</v>
      </c>
      <c r="AI1240" s="42" t="str">
        <f t="shared" si="325"/>
        <v/>
      </c>
      <c r="AJ1240">
        <f>SUM(AG$2:AG1240)</f>
        <v>6</v>
      </c>
      <c r="AK1240">
        <f>COUNTA(AF$2:AF1240)</f>
        <v>15</v>
      </c>
    </row>
    <row r="1241" spans="1:37"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313"/>
        <v>18</v>
      </c>
      <c r="Q1241" s="33" t="str">
        <f t="shared" si="314"/>
        <v/>
      </c>
      <c r="R1241" s="33">
        <f t="shared" si="315"/>
        <v>14</v>
      </c>
      <c r="S1241" s="33" t="str">
        <f t="shared" si="316"/>
        <v>121_14</v>
      </c>
      <c r="T1241" s="35" t="str">
        <f t="shared" si="317"/>
        <v>121PM</v>
      </c>
      <c r="U1241" s="35" t="str">
        <f t="shared" si="318"/>
        <v>121PMEW</v>
      </c>
      <c r="V1241" s="301">
        <f t="shared" si="319"/>
        <v>24</v>
      </c>
      <c r="W1241" s="293" t="str">
        <f t="shared" si="320"/>
        <v/>
      </c>
      <c r="X1241" s="293" t="str">
        <f t="shared" si="321"/>
        <v/>
      </c>
      <c r="Y1241" s="293" t="str">
        <f t="shared" si="322"/>
        <v/>
      </c>
      <c r="Z1241" s="293" t="str">
        <f t="shared" si="323"/>
        <v/>
      </c>
      <c r="AA1241" s="293">
        <f t="shared" si="310"/>
        <v>0</v>
      </c>
      <c r="AB1241" s="293">
        <f t="shared" si="311"/>
        <v>0</v>
      </c>
      <c r="AC1241" s="293">
        <f t="shared" si="312"/>
        <v>0</v>
      </c>
      <c r="AD1241" s="293">
        <f t="shared" si="324"/>
        <v>0</v>
      </c>
      <c r="AE1241" s="293">
        <f>IF(ISBLANK(T1241),AE1240,IF(COUNTIF(T$2:T1241,T1241)&gt;1,AE1240,1+MAX(AE1240,0)))</f>
        <v>33</v>
      </c>
      <c r="AI1241" s="42" t="str">
        <f t="shared" si="325"/>
        <v/>
      </c>
      <c r="AJ1241">
        <f>SUM(AG$2:AG1241)</f>
        <v>6</v>
      </c>
      <c r="AK1241">
        <f>COUNTA(AF$2:AF1241)</f>
        <v>15</v>
      </c>
    </row>
    <row r="1242" spans="1:37"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313"/>
        <v>18</v>
      </c>
      <c r="Q1242" s="33" t="str">
        <f t="shared" si="314"/>
        <v/>
      </c>
      <c r="R1242" s="33">
        <f t="shared" si="315"/>
        <v>15</v>
      </c>
      <c r="S1242" s="33" t="str">
        <f t="shared" si="316"/>
        <v>121_15</v>
      </c>
      <c r="T1242" s="35" t="str">
        <f t="shared" si="317"/>
        <v>121PM</v>
      </c>
      <c r="U1242" s="35" t="str">
        <f t="shared" si="318"/>
        <v>121PMNS</v>
      </c>
      <c r="V1242" s="301">
        <f t="shared" si="319"/>
        <v>25</v>
      </c>
      <c r="W1242" s="293" t="str">
        <f t="shared" si="320"/>
        <v/>
      </c>
      <c r="X1242" s="293" t="str">
        <f t="shared" si="321"/>
        <v/>
      </c>
      <c r="Y1242" s="293" t="str">
        <f t="shared" si="322"/>
        <v/>
      </c>
      <c r="Z1242" s="293" t="str">
        <f t="shared" si="323"/>
        <v/>
      </c>
      <c r="AA1242" s="293">
        <f t="shared" si="310"/>
        <v>0</v>
      </c>
      <c r="AB1242" s="293">
        <f t="shared" si="311"/>
        <v>0</v>
      </c>
      <c r="AC1242" s="293">
        <f t="shared" si="312"/>
        <v>0</v>
      </c>
      <c r="AD1242" s="293">
        <f t="shared" si="324"/>
        <v>0</v>
      </c>
      <c r="AE1242" s="293">
        <f>IF(ISBLANK(T1242),AE1241,IF(COUNTIF(T$2:T1242,T1242)&gt;1,AE1241,1+MAX(AE1241,0)))</f>
        <v>33</v>
      </c>
      <c r="AI1242" s="42" t="str">
        <f t="shared" si="325"/>
        <v/>
      </c>
      <c r="AJ1242">
        <f>SUM(AG$2:AG1242)</f>
        <v>6</v>
      </c>
      <c r="AK1242">
        <f>COUNTA(AF$2:AF1242)</f>
        <v>15</v>
      </c>
    </row>
    <row r="1243" spans="1:37"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313"/>
        <v>18</v>
      </c>
      <c r="Q1243" s="33" t="str">
        <f t="shared" si="314"/>
        <v/>
      </c>
      <c r="R1243" s="33">
        <f t="shared" si="315"/>
        <v>15</v>
      </c>
      <c r="S1243" s="33" t="str">
        <f t="shared" si="316"/>
        <v>121_15</v>
      </c>
      <c r="T1243" s="35" t="str">
        <f t="shared" si="317"/>
        <v>121PM</v>
      </c>
      <c r="U1243" s="35" t="str">
        <f t="shared" si="318"/>
        <v>121PMNS</v>
      </c>
      <c r="V1243" s="301">
        <f t="shared" si="319"/>
        <v>26</v>
      </c>
      <c r="W1243" s="293" t="str">
        <f t="shared" si="320"/>
        <v/>
      </c>
      <c r="X1243" s="293" t="str">
        <f t="shared" si="321"/>
        <v/>
      </c>
      <c r="Y1243" s="293" t="str">
        <f t="shared" si="322"/>
        <v/>
      </c>
      <c r="Z1243" s="293" t="str">
        <f t="shared" si="323"/>
        <v/>
      </c>
      <c r="AA1243" s="293">
        <f t="shared" si="310"/>
        <v>0</v>
      </c>
      <c r="AB1243" s="293">
        <f t="shared" si="311"/>
        <v>0</v>
      </c>
      <c r="AC1243" s="293">
        <f t="shared" si="312"/>
        <v>0</v>
      </c>
      <c r="AD1243" s="293">
        <f t="shared" si="324"/>
        <v>0</v>
      </c>
      <c r="AE1243" s="293">
        <f>IF(ISBLANK(T1243),AE1242,IF(COUNTIF(T$2:T1243,T1243)&gt;1,AE1242,1+MAX(AE1242,0)))</f>
        <v>33</v>
      </c>
      <c r="AI1243" s="42" t="str">
        <f t="shared" si="325"/>
        <v/>
      </c>
      <c r="AJ1243">
        <f>SUM(AG$2:AG1243)</f>
        <v>6</v>
      </c>
      <c r="AK1243">
        <f>COUNTA(AF$2:AF1243)</f>
        <v>15</v>
      </c>
    </row>
    <row r="1244" spans="1:37"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313"/>
        <v>18</v>
      </c>
      <c r="Q1244" s="33" t="str">
        <f t="shared" si="314"/>
        <v/>
      </c>
      <c r="R1244" s="33">
        <f t="shared" si="315"/>
        <v>15</v>
      </c>
      <c r="S1244" s="33" t="str">
        <f t="shared" si="316"/>
        <v>121_15</v>
      </c>
      <c r="T1244" s="35" t="str">
        <f t="shared" si="317"/>
        <v>121PM</v>
      </c>
      <c r="U1244" s="35" t="str">
        <f t="shared" si="318"/>
        <v>121PMEW</v>
      </c>
      <c r="V1244" s="301">
        <f t="shared" si="319"/>
        <v>27</v>
      </c>
      <c r="W1244" s="293" t="str">
        <f t="shared" si="320"/>
        <v/>
      </c>
      <c r="X1244" s="293" t="str">
        <f t="shared" si="321"/>
        <v/>
      </c>
      <c r="Y1244" s="293" t="str">
        <f t="shared" si="322"/>
        <v/>
      </c>
      <c r="Z1244" s="293" t="str">
        <f t="shared" si="323"/>
        <v/>
      </c>
      <c r="AA1244" s="293">
        <f t="shared" si="310"/>
        <v>0</v>
      </c>
      <c r="AB1244" s="293">
        <f t="shared" si="311"/>
        <v>0</v>
      </c>
      <c r="AC1244" s="293">
        <f t="shared" si="312"/>
        <v>0</v>
      </c>
      <c r="AD1244" s="293">
        <f t="shared" si="324"/>
        <v>0</v>
      </c>
      <c r="AE1244" s="293">
        <f>IF(ISBLANK(T1244),AE1243,IF(COUNTIF(T$2:T1244,T1244)&gt;1,AE1243,1+MAX(AE1243,0)))</f>
        <v>33</v>
      </c>
      <c r="AI1244" s="42" t="str">
        <f t="shared" si="325"/>
        <v/>
      </c>
      <c r="AJ1244">
        <f>SUM(AG$2:AG1244)</f>
        <v>6</v>
      </c>
      <c r="AK1244">
        <f>COUNTA(AF$2:AF1244)</f>
        <v>15</v>
      </c>
    </row>
    <row r="1245" spans="1:37"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313"/>
        <v>18</v>
      </c>
      <c r="Q1245" s="33" t="str">
        <f t="shared" si="314"/>
        <v/>
      </c>
      <c r="R1245" s="33">
        <f t="shared" si="315"/>
        <v>15</v>
      </c>
      <c r="S1245" s="33" t="str">
        <f t="shared" si="316"/>
        <v>121_15</v>
      </c>
      <c r="T1245" s="35" t="str">
        <f t="shared" si="317"/>
        <v>121PM</v>
      </c>
      <c r="U1245" s="35" t="str">
        <f t="shared" si="318"/>
        <v>121PMEW</v>
      </c>
      <c r="V1245" s="301">
        <f t="shared" si="319"/>
        <v>28</v>
      </c>
      <c r="W1245" s="293" t="str">
        <f t="shared" si="320"/>
        <v/>
      </c>
      <c r="X1245" s="293" t="str">
        <f t="shared" si="321"/>
        <v/>
      </c>
      <c r="Y1245" s="293" t="str">
        <f t="shared" si="322"/>
        <v/>
      </c>
      <c r="Z1245" s="293" t="str">
        <f t="shared" si="323"/>
        <v/>
      </c>
      <c r="AA1245" s="293">
        <f t="shared" si="310"/>
        <v>0</v>
      </c>
      <c r="AB1245" s="293">
        <f t="shared" si="311"/>
        <v>0</v>
      </c>
      <c r="AC1245" s="293">
        <f t="shared" si="312"/>
        <v>0</v>
      </c>
      <c r="AD1245" s="293">
        <f t="shared" si="324"/>
        <v>0</v>
      </c>
      <c r="AE1245" s="293">
        <f>IF(ISBLANK(T1245),AE1244,IF(COUNTIF(T$2:T1245,T1245)&gt;1,AE1244,1+MAX(AE1244,0)))</f>
        <v>33</v>
      </c>
      <c r="AI1245" s="42" t="str">
        <f t="shared" si="325"/>
        <v/>
      </c>
      <c r="AJ1245">
        <f>SUM(AG$2:AG1245)</f>
        <v>6</v>
      </c>
      <c r="AK1245">
        <f>COUNTA(AF$2:AF1245)</f>
        <v>15</v>
      </c>
    </row>
    <row r="1246" spans="1:37"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313"/>
        <v>18</v>
      </c>
      <c r="Q1246" s="33" t="str">
        <f t="shared" si="314"/>
        <v/>
      </c>
      <c r="R1246" s="33">
        <f t="shared" si="315"/>
        <v>16</v>
      </c>
      <c r="S1246" s="33" t="str">
        <f t="shared" si="316"/>
        <v>121_16</v>
      </c>
      <c r="T1246" s="35" t="str">
        <f t="shared" si="317"/>
        <v>121PM</v>
      </c>
      <c r="U1246" s="35" t="str">
        <f t="shared" si="318"/>
        <v>121PMNS</v>
      </c>
      <c r="V1246" s="301">
        <f t="shared" si="319"/>
        <v>29</v>
      </c>
      <c r="W1246" s="293" t="str">
        <f t="shared" si="320"/>
        <v/>
      </c>
      <c r="X1246" s="293" t="str">
        <f t="shared" si="321"/>
        <v/>
      </c>
      <c r="Y1246" s="293" t="str">
        <f t="shared" si="322"/>
        <v/>
      </c>
      <c r="Z1246" s="293" t="str">
        <f t="shared" si="323"/>
        <v/>
      </c>
      <c r="AA1246" s="293">
        <f t="shared" si="310"/>
        <v>0</v>
      </c>
      <c r="AB1246" s="293">
        <f t="shared" si="311"/>
        <v>0</v>
      </c>
      <c r="AC1246" s="293">
        <f t="shared" si="312"/>
        <v>0</v>
      </c>
      <c r="AD1246" s="293">
        <f t="shared" si="324"/>
        <v>0</v>
      </c>
      <c r="AE1246" s="293">
        <f>IF(ISBLANK(T1246),AE1245,IF(COUNTIF(T$2:T1246,T1246)&gt;1,AE1245,1+MAX(AE1245,0)))</f>
        <v>33</v>
      </c>
      <c r="AI1246" s="42" t="str">
        <f t="shared" si="325"/>
        <v/>
      </c>
      <c r="AJ1246">
        <f>SUM(AG$2:AG1246)</f>
        <v>6</v>
      </c>
      <c r="AK1246">
        <f>COUNTA(AF$2:AF1246)</f>
        <v>15</v>
      </c>
    </row>
    <row r="1247" spans="1:37"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313"/>
        <v>18</v>
      </c>
      <c r="Q1247" s="33" t="str">
        <f t="shared" si="314"/>
        <v/>
      </c>
      <c r="R1247" s="33">
        <f t="shared" si="315"/>
        <v>16</v>
      </c>
      <c r="S1247" s="33" t="str">
        <f t="shared" si="316"/>
        <v>121_16</v>
      </c>
      <c r="T1247" s="35" t="str">
        <f t="shared" si="317"/>
        <v>121PM</v>
      </c>
      <c r="U1247" s="35" t="str">
        <f t="shared" si="318"/>
        <v>121PMNS</v>
      </c>
      <c r="V1247" s="301">
        <f t="shared" si="319"/>
        <v>30</v>
      </c>
      <c r="W1247" s="293" t="str">
        <f t="shared" si="320"/>
        <v/>
      </c>
      <c r="X1247" s="293" t="str">
        <f t="shared" si="321"/>
        <v/>
      </c>
      <c r="Y1247" s="293" t="str">
        <f t="shared" si="322"/>
        <v/>
      </c>
      <c r="Z1247" s="293" t="str">
        <f t="shared" si="323"/>
        <v/>
      </c>
      <c r="AA1247" s="293">
        <f t="shared" si="310"/>
        <v>0</v>
      </c>
      <c r="AB1247" s="293">
        <f t="shared" si="311"/>
        <v>0</v>
      </c>
      <c r="AC1247" s="293">
        <f t="shared" si="312"/>
        <v>0</v>
      </c>
      <c r="AD1247" s="293">
        <f t="shared" si="324"/>
        <v>0</v>
      </c>
      <c r="AE1247" s="293">
        <f>IF(ISBLANK(T1247),AE1246,IF(COUNTIF(T$2:T1247,T1247)&gt;1,AE1246,1+MAX(AE1246,0)))</f>
        <v>33</v>
      </c>
      <c r="AI1247" s="42" t="str">
        <f t="shared" si="325"/>
        <v/>
      </c>
      <c r="AJ1247">
        <f>SUM(AG$2:AG1247)</f>
        <v>6</v>
      </c>
      <c r="AK1247">
        <f>COUNTA(AF$2:AF1247)</f>
        <v>15</v>
      </c>
    </row>
    <row r="1248" spans="1:37"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313"/>
        <v>18</v>
      </c>
      <c r="Q1248" s="33" t="str">
        <f t="shared" si="314"/>
        <v/>
      </c>
      <c r="R1248" s="33">
        <f t="shared" si="315"/>
        <v>16</v>
      </c>
      <c r="S1248" s="33" t="str">
        <f t="shared" si="316"/>
        <v>121_16</v>
      </c>
      <c r="T1248" s="35" t="str">
        <f t="shared" si="317"/>
        <v>121PM</v>
      </c>
      <c r="U1248" s="35" t="str">
        <f t="shared" si="318"/>
        <v>121PMEW</v>
      </c>
      <c r="V1248" s="301">
        <f t="shared" si="319"/>
        <v>31</v>
      </c>
      <c r="W1248" s="293" t="str">
        <f t="shared" si="320"/>
        <v/>
      </c>
      <c r="X1248" s="293" t="str">
        <f t="shared" si="321"/>
        <v/>
      </c>
      <c r="Y1248" s="293" t="str">
        <f t="shared" si="322"/>
        <v/>
      </c>
      <c r="Z1248" s="293" t="str">
        <f t="shared" si="323"/>
        <v/>
      </c>
      <c r="AA1248" s="293">
        <f t="shared" si="310"/>
        <v>0</v>
      </c>
      <c r="AB1248" s="293">
        <f t="shared" si="311"/>
        <v>0</v>
      </c>
      <c r="AC1248" s="293">
        <f t="shared" si="312"/>
        <v>0</v>
      </c>
      <c r="AD1248" s="293">
        <f t="shared" si="324"/>
        <v>0</v>
      </c>
      <c r="AE1248" s="293">
        <f>IF(ISBLANK(T1248),AE1247,IF(COUNTIF(T$2:T1248,T1248)&gt;1,AE1247,1+MAX(AE1247,0)))</f>
        <v>33</v>
      </c>
      <c r="AI1248" s="42" t="str">
        <f t="shared" si="325"/>
        <v/>
      </c>
      <c r="AJ1248">
        <f>SUM(AG$2:AG1248)</f>
        <v>6</v>
      </c>
      <c r="AK1248">
        <f>COUNTA(AF$2:AF1248)</f>
        <v>15</v>
      </c>
    </row>
    <row r="1249" spans="1:37"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313"/>
        <v>18</v>
      </c>
      <c r="Q1249" s="33" t="str">
        <f t="shared" si="314"/>
        <v/>
      </c>
      <c r="R1249" s="33">
        <f t="shared" si="315"/>
        <v>16</v>
      </c>
      <c r="S1249" s="33" t="str">
        <f t="shared" si="316"/>
        <v>121_16</v>
      </c>
      <c r="T1249" s="35" t="str">
        <f t="shared" si="317"/>
        <v>121PM</v>
      </c>
      <c r="U1249" s="35" t="str">
        <f t="shared" si="318"/>
        <v>121PMEW</v>
      </c>
      <c r="V1249" s="301">
        <f t="shared" si="319"/>
        <v>32</v>
      </c>
      <c r="W1249" s="293" t="str">
        <f t="shared" si="320"/>
        <v/>
      </c>
      <c r="X1249" s="293" t="str">
        <f t="shared" si="321"/>
        <v/>
      </c>
      <c r="Y1249" s="293" t="str">
        <f t="shared" si="322"/>
        <v/>
      </c>
      <c r="Z1249" s="293" t="str">
        <f t="shared" si="323"/>
        <v/>
      </c>
      <c r="AA1249" s="293">
        <f t="shared" si="310"/>
        <v>0</v>
      </c>
      <c r="AB1249" s="293">
        <f t="shared" si="311"/>
        <v>0</v>
      </c>
      <c r="AC1249" s="293">
        <f t="shared" si="312"/>
        <v>0</v>
      </c>
      <c r="AD1249" s="293">
        <f t="shared" si="324"/>
        <v>0</v>
      </c>
      <c r="AE1249" s="293">
        <f>IF(ISBLANK(T1249),AE1248,IF(COUNTIF(T$2:T1249,T1249)&gt;1,AE1248,1+MAX(AE1248,0)))</f>
        <v>33</v>
      </c>
      <c r="AI1249" s="42" t="str">
        <f t="shared" si="325"/>
        <v/>
      </c>
      <c r="AJ1249">
        <f>SUM(AG$2:AG1249)</f>
        <v>6</v>
      </c>
      <c r="AK1249">
        <f>COUNTA(AF$2:AF1249)</f>
        <v>15</v>
      </c>
    </row>
    <row r="1250" spans="1:37"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313"/>
        <v>19</v>
      </c>
      <c r="Q1250" s="33">
        <f t="shared" si="314"/>
        <v>19</v>
      </c>
      <c r="R1250" s="33">
        <f t="shared" si="315"/>
        <v>1</v>
      </c>
      <c r="S1250" s="33" t="str">
        <f t="shared" si="316"/>
        <v>122_1</v>
      </c>
      <c r="T1250" s="35" t="str">
        <f t="shared" si="317"/>
        <v>122AM</v>
      </c>
      <c r="U1250" s="35" t="str">
        <f t="shared" si="318"/>
        <v>122AMNS</v>
      </c>
      <c r="V1250" s="301">
        <f t="shared" si="319"/>
        <v>1</v>
      </c>
      <c r="W1250" s="293" t="str">
        <f t="shared" si="320"/>
        <v/>
      </c>
      <c r="X1250" s="293" t="str">
        <f t="shared" si="321"/>
        <v/>
      </c>
      <c r="Y1250" s="293" t="str">
        <f t="shared" si="322"/>
        <v/>
      </c>
      <c r="Z1250" s="293" t="str">
        <f t="shared" si="323"/>
        <v/>
      </c>
      <c r="AA1250" s="293">
        <f t="shared" si="310"/>
        <v>0</v>
      </c>
      <c r="AB1250" s="293">
        <f t="shared" si="311"/>
        <v>0</v>
      </c>
      <c r="AC1250" s="293">
        <f t="shared" si="312"/>
        <v>4</v>
      </c>
      <c r="AD1250" s="293">
        <f t="shared" si="324"/>
        <v>1</v>
      </c>
      <c r="AE1250" s="293">
        <f>IF(ISBLANK(T1250),AE1249,IF(COUNTIF(T$2:T1250,T1250)&gt;1,AE1249,1+MAX(AE1249,0)))</f>
        <v>34</v>
      </c>
      <c r="AI1250" s="42" t="str">
        <f t="shared" si="325"/>
        <v/>
      </c>
      <c r="AJ1250">
        <f>SUM(AG$2:AG1250)</f>
        <v>6</v>
      </c>
      <c r="AK1250">
        <f>COUNTA(AF$2:AF1250)</f>
        <v>15</v>
      </c>
    </row>
    <row r="1251" spans="1:37"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313"/>
        <v>19</v>
      </c>
      <c r="Q1251" s="33" t="str">
        <f t="shared" si="314"/>
        <v/>
      </c>
      <c r="R1251" s="33">
        <f t="shared" si="315"/>
        <v>1</v>
      </c>
      <c r="S1251" s="33" t="str">
        <f t="shared" si="316"/>
        <v>122_1</v>
      </c>
      <c r="T1251" s="35" t="str">
        <f t="shared" si="317"/>
        <v>122AM</v>
      </c>
      <c r="U1251" s="35" t="str">
        <f t="shared" si="318"/>
        <v>122AMNS</v>
      </c>
      <c r="V1251" s="301">
        <f t="shared" si="319"/>
        <v>2</v>
      </c>
      <c r="W1251" s="293" t="str">
        <f t="shared" si="320"/>
        <v/>
      </c>
      <c r="X1251" s="293" t="str">
        <f t="shared" si="321"/>
        <v/>
      </c>
      <c r="Y1251" s="293" t="str">
        <f t="shared" si="322"/>
        <v/>
      </c>
      <c r="Z1251" s="293" t="str">
        <f t="shared" si="323"/>
        <v/>
      </c>
      <c r="AA1251" s="293">
        <f t="shared" si="310"/>
        <v>0</v>
      </c>
      <c r="AB1251" s="293">
        <f t="shared" si="311"/>
        <v>0</v>
      </c>
      <c r="AC1251" s="293">
        <f t="shared" si="312"/>
        <v>4</v>
      </c>
      <c r="AD1251" s="293">
        <f t="shared" si="324"/>
        <v>1</v>
      </c>
      <c r="AE1251" s="293">
        <f>IF(ISBLANK(T1251),AE1250,IF(COUNTIF(T$2:T1251,T1251)&gt;1,AE1250,1+MAX(AE1250,0)))</f>
        <v>34</v>
      </c>
      <c r="AI1251" s="42" t="str">
        <f t="shared" si="325"/>
        <v/>
      </c>
      <c r="AJ1251">
        <f>SUM(AG$2:AG1251)</f>
        <v>6</v>
      </c>
      <c r="AK1251">
        <f>COUNTA(AF$2:AF1251)</f>
        <v>15</v>
      </c>
    </row>
    <row r="1252" spans="1:37"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313"/>
        <v>19</v>
      </c>
      <c r="Q1252" s="33" t="str">
        <f t="shared" si="314"/>
        <v/>
      </c>
      <c r="R1252" s="33">
        <f t="shared" si="315"/>
        <v>1</v>
      </c>
      <c r="S1252" s="33" t="str">
        <f t="shared" si="316"/>
        <v>122_1</v>
      </c>
      <c r="T1252" s="35" t="str">
        <f t="shared" si="317"/>
        <v>122AM</v>
      </c>
      <c r="U1252" s="35" t="str">
        <f t="shared" si="318"/>
        <v>122AMEW</v>
      </c>
      <c r="V1252" s="301">
        <f t="shared" si="319"/>
        <v>3</v>
      </c>
      <c r="W1252" s="293" t="str">
        <f t="shared" si="320"/>
        <v/>
      </c>
      <c r="X1252" s="293" t="str">
        <f t="shared" si="321"/>
        <v/>
      </c>
      <c r="Y1252" s="293" t="str">
        <f t="shared" si="322"/>
        <v/>
      </c>
      <c r="Z1252" s="293" t="str">
        <f t="shared" si="323"/>
        <v/>
      </c>
      <c r="AA1252" s="293">
        <f t="shared" si="310"/>
        <v>0</v>
      </c>
      <c r="AB1252" s="293">
        <f t="shared" si="311"/>
        <v>0</v>
      </c>
      <c r="AC1252" s="293">
        <f t="shared" si="312"/>
        <v>3</v>
      </c>
      <c r="AD1252" s="293">
        <f t="shared" si="324"/>
        <v>1</v>
      </c>
      <c r="AE1252" s="293">
        <f>IF(ISBLANK(T1252),AE1251,IF(COUNTIF(T$2:T1252,T1252)&gt;1,AE1251,1+MAX(AE1251,0)))</f>
        <v>34</v>
      </c>
      <c r="AI1252" s="42" t="str">
        <f t="shared" si="325"/>
        <v/>
      </c>
      <c r="AJ1252">
        <f>SUM(AG$2:AG1252)</f>
        <v>6</v>
      </c>
      <c r="AK1252">
        <f>COUNTA(AF$2:AF1252)</f>
        <v>15</v>
      </c>
    </row>
    <row r="1253" spans="1:37"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313"/>
        <v>19</v>
      </c>
      <c r="Q1253" s="33" t="str">
        <f t="shared" si="314"/>
        <v/>
      </c>
      <c r="R1253" s="33">
        <f t="shared" si="315"/>
        <v>1</v>
      </c>
      <c r="S1253" s="33" t="str">
        <f t="shared" si="316"/>
        <v>122_1</v>
      </c>
      <c r="T1253" s="35" t="str">
        <f t="shared" si="317"/>
        <v>122AM</v>
      </c>
      <c r="U1253" s="35" t="str">
        <f t="shared" si="318"/>
        <v>122AMEW</v>
      </c>
      <c r="V1253" s="301">
        <f t="shared" si="319"/>
        <v>4</v>
      </c>
      <c r="W1253" s="293" t="str">
        <f t="shared" si="320"/>
        <v/>
      </c>
      <c r="X1253" s="293" t="str">
        <f t="shared" si="321"/>
        <v/>
      </c>
      <c r="Y1253" s="293" t="str">
        <f t="shared" si="322"/>
        <v/>
      </c>
      <c r="Z1253" s="293" t="str">
        <f t="shared" si="323"/>
        <v/>
      </c>
      <c r="AA1253" s="293">
        <f t="shared" si="310"/>
        <v>0</v>
      </c>
      <c r="AB1253" s="293">
        <f t="shared" si="311"/>
        <v>0</v>
      </c>
      <c r="AC1253" s="293">
        <f t="shared" si="312"/>
        <v>3</v>
      </c>
      <c r="AD1253" s="293">
        <f t="shared" si="324"/>
        <v>1</v>
      </c>
      <c r="AE1253" s="293">
        <f>IF(ISBLANK(T1253),AE1252,IF(COUNTIF(T$2:T1253,T1253)&gt;1,AE1252,1+MAX(AE1252,0)))</f>
        <v>34</v>
      </c>
      <c r="AI1253" s="42" t="str">
        <f t="shared" si="325"/>
        <v/>
      </c>
      <c r="AJ1253">
        <f>SUM(AG$2:AG1253)</f>
        <v>6</v>
      </c>
      <c r="AK1253">
        <f>COUNTA(AF$2:AF1253)</f>
        <v>15</v>
      </c>
    </row>
    <row r="1254" spans="1:37"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313"/>
        <v>19</v>
      </c>
      <c r="Q1254" s="33" t="str">
        <f t="shared" si="314"/>
        <v/>
      </c>
      <c r="R1254" s="33">
        <f t="shared" si="315"/>
        <v>2</v>
      </c>
      <c r="S1254" s="33" t="str">
        <f t="shared" si="316"/>
        <v>122_2</v>
      </c>
      <c r="T1254" s="35" t="str">
        <f t="shared" si="317"/>
        <v>122AM</v>
      </c>
      <c r="U1254" s="35" t="str">
        <f t="shared" si="318"/>
        <v>122AMNS</v>
      </c>
      <c r="V1254" s="301">
        <f t="shared" si="319"/>
        <v>5</v>
      </c>
      <c r="W1254" s="293" t="str">
        <f t="shared" si="320"/>
        <v/>
      </c>
      <c r="X1254" s="293" t="str">
        <f t="shared" si="321"/>
        <v/>
      </c>
      <c r="Y1254" s="293" t="str">
        <f t="shared" si="322"/>
        <v/>
      </c>
      <c r="Z1254" s="293" t="str">
        <f t="shared" si="323"/>
        <v/>
      </c>
      <c r="AA1254" s="293">
        <f t="shared" si="310"/>
        <v>0</v>
      </c>
      <c r="AB1254" s="293">
        <f t="shared" si="311"/>
        <v>0</v>
      </c>
      <c r="AC1254" s="293">
        <f t="shared" si="312"/>
        <v>4</v>
      </c>
      <c r="AD1254" s="293">
        <f t="shared" si="324"/>
        <v>1</v>
      </c>
      <c r="AE1254" s="293">
        <f>IF(ISBLANK(T1254),AE1253,IF(COUNTIF(T$2:T1254,T1254)&gt;1,AE1253,1+MAX(AE1253,0)))</f>
        <v>34</v>
      </c>
      <c r="AI1254" s="42" t="str">
        <f t="shared" si="325"/>
        <v/>
      </c>
      <c r="AJ1254">
        <f>SUM(AG$2:AG1254)</f>
        <v>6</v>
      </c>
      <c r="AK1254">
        <f>COUNTA(AF$2:AF1254)</f>
        <v>15</v>
      </c>
    </row>
    <row r="1255" spans="1:37"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313"/>
        <v>19</v>
      </c>
      <c r="Q1255" s="33" t="str">
        <f t="shared" si="314"/>
        <v/>
      </c>
      <c r="R1255" s="33">
        <f t="shared" si="315"/>
        <v>2</v>
      </c>
      <c r="S1255" s="33" t="str">
        <f t="shared" si="316"/>
        <v>122_2</v>
      </c>
      <c r="T1255" s="35" t="str">
        <f t="shared" si="317"/>
        <v>122AM</v>
      </c>
      <c r="U1255" s="35" t="str">
        <f t="shared" si="318"/>
        <v>122AMNS</v>
      </c>
      <c r="V1255" s="301">
        <f t="shared" si="319"/>
        <v>6</v>
      </c>
      <c r="W1255" s="293" t="str">
        <f t="shared" si="320"/>
        <v/>
      </c>
      <c r="X1255" s="293" t="str">
        <f t="shared" si="321"/>
        <v/>
      </c>
      <c r="Y1255" s="293" t="str">
        <f t="shared" si="322"/>
        <v/>
      </c>
      <c r="Z1255" s="293" t="str">
        <f t="shared" si="323"/>
        <v/>
      </c>
      <c r="AA1255" s="293">
        <f t="shared" si="310"/>
        <v>0</v>
      </c>
      <c r="AB1255" s="293">
        <f t="shared" si="311"/>
        <v>0</v>
      </c>
      <c r="AC1255" s="293">
        <f t="shared" si="312"/>
        <v>4</v>
      </c>
      <c r="AD1255" s="293">
        <f t="shared" si="324"/>
        <v>1</v>
      </c>
      <c r="AE1255" s="293">
        <f>IF(ISBLANK(T1255),AE1254,IF(COUNTIF(T$2:T1255,T1255)&gt;1,AE1254,1+MAX(AE1254,0)))</f>
        <v>34</v>
      </c>
      <c r="AI1255" s="42" t="str">
        <f t="shared" si="325"/>
        <v/>
      </c>
      <c r="AJ1255">
        <f>SUM(AG$2:AG1255)</f>
        <v>6</v>
      </c>
      <c r="AK1255">
        <f>COUNTA(AF$2:AF1255)</f>
        <v>15</v>
      </c>
    </row>
    <row r="1256" spans="1:37"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313"/>
        <v>19</v>
      </c>
      <c r="Q1256" s="33" t="str">
        <f t="shared" si="314"/>
        <v/>
      </c>
      <c r="R1256" s="33">
        <f t="shared" si="315"/>
        <v>2</v>
      </c>
      <c r="S1256" s="33" t="str">
        <f t="shared" si="316"/>
        <v>122_2</v>
      </c>
      <c r="T1256" s="35" t="str">
        <f t="shared" si="317"/>
        <v>122AM</v>
      </c>
      <c r="U1256" s="35" t="str">
        <f t="shared" si="318"/>
        <v>122AMEW</v>
      </c>
      <c r="V1256" s="301">
        <f t="shared" si="319"/>
        <v>7</v>
      </c>
      <c r="W1256" s="293" t="str">
        <f t="shared" si="320"/>
        <v/>
      </c>
      <c r="X1256" s="293" t="str">
        <f t="shared" si="321"/>
        <v/>
      </c>
      <c r="Y1256" s="293" t="str">
        <f t="shared" si="322"/>
        <v/>
      </c>
      <c r="Z1256" s="293" t="str">
        <f t="shared" si="323"/>
        <v/>
      </c>
      <c r="AA1256" s="293">
        <f t="shared" si="310"/>
        <v>0</v>
      </c>
      <c r="AB1256" s="293">
        <f t="shared" si="311"/>
        <v>0</v>
      </c>
      <c r="AC1256" s="293">
        <f t="shared" si="312"/>
        <v>3</v>
      </c>
      <c r="AD1256" s="293">
        <f t="shared" si="324"/>
        <v>1</v>
      </c>
      <c r="AE1256" s="293">
        <f>IF(ISBLANK(T1256),AE1255,IF(COUNTIF(T$2:T1256,T1256)&gt;1,AE1255,1+MAX(AE1255,0)))</f>
        <v>34</v>
      </c>
      <c r="AI1256" s="42" t="str">
        <f t="shared" si="325"/>
        <v/>
      </c>
      <c r="AJ1256">
        <f>SUM(AG$2:AG1256)</f>
        <v>6</v>
      </c>
      <c r="AK1256">
        <f>COUNTA(AF$2:AF1256)</f>
        <v>15</v>
      </c>
    </row>
    <row r="1257" spans="1:37"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313"/>
        <v>19</v>
      </c>
      <c r="Q1257" s="33" t="str">
        <f t="shared" si="314"/>
        <v/>
      </c>
      <c r="R1257" s="33">
        <f t="shared" si="315"/>
        <v>2</v>
      </c>
      <c r="S1257" s="33" t="str">
        <f t="shared" si="316"/>
        <v>122_2</v>
      </c>
      <c r="T1257" s="35" t="str">
        <f t="shared" si="317"/>
        <v>122AM</v>
      </c>
      <c r="U1257" s="35" t="str">
        <f t="shared" si="318"/>
        <v>122AMEW</v>
      </c>
      <c r="V1257" s="301">
        <f t="shared" si="319"/>
        <v>8</v>
      </c>
      <c r="W1257" s="293" t="str">
        <f t="shared" si="320"/>
        <v/>
      </c>
      <c r="X1257" s="293" t="str">
        <f t="shared" si="321"/>
        <v/>
      </c>
      <c r="Y1257" s="293" t="str">
        <f t="shared" si="322"/>
        <v/>
      </c>
      <c r="Z1257" s="293" t="str">
        <f t="shared" si="323"/>
        <v/>
      </c>
      <c r="AA1257" s="293">
        <f t="shared" si="310"/>
        <v>0</v>
      </c>
      <c r="AB1257" s="293">
        <f t="shared" si="311"/>
        <v>0</v>
      </c>
      <c r="AC1257" s="293">
        <f t="shared" si="312"/>
        <v>3</v>
      </c>
      <c r="AD1257" s="293">
        <f t="shared" si="324"/>
        <v>1</v>
      </c>
      <c r="AE1257" s="293">
        <f>IF(ISBLANK(T1257),AE1256,IF(COUNTIF(T$2:T1257,T1257)&gt;1,AE1256,1+MAX(AE1256,0)))</f>
        <v>34</v>
      </c>
      <c r="AI1257" s="42" t="str">
        <f t="shared" si="325"/>
        <v/>
      </c>
      <c r="AJ1257">
        <f>SUM(AG$2:AG1257)</f>
        <v>6</v>
      </c>
      <c r="AK1257">
        <f>COUNTA(AF$2:AF1257)</f>
        <v>15</v>
      </c>
    </row>
    <row r="1258" spans="1:37"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313"/>
        <v>19</v>
      </c>
      <c r="Q1258" s="33" t="str">
        <f t="shared" si="314"/>
        <v/>
      </c>
      <c r="R1258" s="33">
        <f t="shared" si="315"/>
        <v>3</v>
      </c>
      <c r="S1258" s="33" t="str">
        <f t="shared" si="316"/>
        <v>122_3</v>
      </c>
      <c r="T1258" s="35" t="str">
        <f t="shared" si="317"/>
        <v>122AM</v>
      </c>
      <c r="U1258" s="35" t="str">
        <f t="shared" si="318"/>
        <v>122AMNS</v>
      </c>
      <c r="V1258" s="301">
        <f t="shared" si="319"/>
        <v>9</v>
      </c>
      <c r="W1258" s="293" t="str">
        <f t="shared" si="320"/>
        <v/>
      </c>
      <c r="X1258" s="293" t="str">
        <f t="shared" si="321"/>
        <v/>
      </c>
      <c r="Y1258" s="293" t="str">
        <f t="shared" si="322"/>
        <v/>
      </c>
      <c r="Z1258" s="293" t="str">
        <f t="shared" si="323"/>
        <v/>
      </c>
      <c r="AA1258" s="293">
        <f t="shared" si="310"/>
        <v>0</v>
      </c>
      <c r="AB1258" s="293">
        <f t="shared" si="311"/>
        <v>0</v>
      </c>
      <c r="AC1258" s="293">
        <f t="shared" si="312"/>
        <v>4</v>
      </c>
      <c r="AD1258" s="293">
        <f t="shared" si="324"/>
        <v>1</v>
      </c>
      <c r="AE1258" s="293">
        <f>IF(ISBLANK(T1258),AE1257,IF(COUNTIF(T$2:T1258,T1258)&gt;1,AE1257,1+MAX(AE1257,0)))</f>
        <v>34</v>
      </c>
      <c r="AI1258" s="42" t="str">
        <f t="shared" si="325"/>
        <v/>
      </c>
      <c r="AJ1258">
        <f>SUM(AG$2:AG1258)</f>
        <v>6</v>
      </c>
      <c r="AK1258">
        <f>COUNTA(AF$2:AF1258)</f>
        <v>15</v>
      </c>
    </row>
    <row r="1259" spans="1:37"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313"/>
        <v>19</v>
      </c>
      <c r="Q1259" s="33" t="str">
        <f t="shared" si="314"/>
        <v/>
      </c>
      <c r="R1259" s="33">
        <f t="shared" si="315"/>
        <v>3</v>
      </c>
      <c r="S1259" s="33" t="str">
        <f t="shared" si="316"/>
        <v>122_3</v>
      </c>
      <c r="T1259" s="35" t="str">
        <f t="shared" si="317"/>
        <v>122AM</v>
      </c>
      <c r="U1259" s="35" t="str">
        <f t="shared" si="318"/>
        <v>122AMNS</v>
      </c>
      <c r="V1259" s="301">
        <f t="shared" si="319"/>
        <v>10</v>
      </c>
      <c r="W1259" s="293" t="str">
        <f t="shared" si="320"/>
        <v/>
      </c>
      <c r="X1259" s="293" t="str">
        <f t="shared" si="321"/>
        <v/>
      </c>
      <c r="Y1259" s="293" t="str">
        <f t="shared" si="322"/>
        <v/>
      </c>
      <c r="Z1259" s="293" t="str">
        <f t="shared" si="323"/>
        <v/>
      </c>
      <c r="AA1259" s="293">
        <f t="shared" si="310"/>
        <v>0</v>
      </c>
      <c r="AB1259" s="293">
        <f t="shared" si="311"/>
        <v>0</v>
      </c>
      <c r="AC1259" s="293">
        <f t="shared" si="312"/>
        <v>4</v>
      </c>
      <c r="AD1259" s="293">
        <f t="shared" si="324"/>
        <v>1</v>
      </c>
      <c r="AE1259" s="293">
        <f>IF(ISBLANK(T1259),AE1258,IF(COUNTIF(T$2:T1259,T1259)&gt;1,AE1258,1+MAX(AE1258,0)))</f>
        <v>34</v>
      </c>
      <c r="AI1259" s="42" t="str">
        <f t="shared" si="325"/>
        <v/>
      </c>
      <c r="AJ1259">
        <f>SUM(AG$2:AG1259)</f>
        <v>6</v>
      </c>
      <c r="AK1259">
        <f>COUNTA(AF$2:AF1259)</f>
        <v>15</v>
      </c>
    </row>
    <row r="1260" spans="1:37"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313"/>
        <v>19</v>
      </c>
      <c r="Q1260" s="33" t="str">
        <f t="shared" si="314"/>
        <v/>
      </c>
      <c r="R1260" s="33">
        <f t="shared" si="315"/>
        <v>3</v>
      </c>
      <c r="S1260" s="33" t="str">
        <f t="shared" si="316"/>
        <v>122_3</v>
      </c>
      <c r="T1260" s="35" t="str">
        <f t="shared" si="317"/>
        <v>122AM</v>
      </c>
      <c r="U1260" s="35" t="str">
        <f t="shared" si="318"/>
        <v>122AMEW</v>
      </c>
      <c r="V1260" s="301">
        <f t="shared" si="319"/>
        <v>11</v>
      </c>
      <c r="W1260" s="293" t="str">
        <f t="shared" si="320"/>
        <v/>
      </c>
      <c r="X1260" s="293" t="str">
        <f t="shared" si="321"/>
        <v/>
      </c>
      <c r="Y1260" s="293" t="str">
        <f t="shared" si="322"/>
        <v/>
      </c>
      <c r="Z1260" s="293" t="str">
        <f t="shared" si="323"/>
        <v/>
      </c>
      <c r="AA1260" s="293">
        <f t="shared" si="310"/>
        <v>0</v>
      </c>
      <c r="AB1260" s="293">
        <f t="shared" si="311"/>
        <v>0</v>
      </c>
      <c r="AC1260" s="293">
        <f t="shared" si="312"/>
        <v>3</v>
      </c>
      <c r="AD1260" s="293">
        <f t="shared" si="324"/>
        <v>1</v>
      </c>
      <c r="AE1260" s="293">
        <f>IF(ISBLANK(T1260),AE1259,IF(COUNTIF(T$2:T1260,T1260)&gt;1,AE1259,1+MAX(AE1259,0)))</f>
        <v>34</v>
      </c>
      <c r="AI1260" s="42" t="str">
        <f t="shared" si="325"/>
        <v/>
      </c>
      <c r="AJ1260">
        <f>SUM(AG$2:AG1260)</f>
        <v>6</v>
      </c>
      <c r="AK1260">
        <f>COUNTA(AF$2:AF1260)</f>
        <v>15</v>
      </c>
    </row>
    <row r="1261" spans="1:37"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313"/>
        <v>19</v>
      </c>
      <c r="Q1261" s="33" t="str">
        <f t="shared" si="314"/>
        <v/>
      </c>
      <c r="R1261" s="33">
        <f t="shared" si="315"/>
        <v>3</v>
      </c>
      <c r="S1261" s="33" t="str">
        <f t="shared" si="316"/>
        <v>122_3</v>
      </c>
      <c r="T1261" s="35" t="str">
        <f t="shared" si="317"/>
        <v>122AM</v>
      </c>
      <c r="U1261" s="35" t="str">
        <f t="shared" si="318"/>
        <v>122AMEW</v>
      </c>
      <c r="V1261" s="301">
        <f t="shared" si="319"/>
        <v>12</v>
      </c>
      <c r="W1261" s="293" t="str">
        <f t="shared" si="320"/>
        <v/>
      </c>
      <c r="X1261" s="293" t="str">
        <f t="shared" si="321"/>
        <v/>
      </c>
      <c r="Y1261" s="293" t="str">
        <f t="shared" si="322"/>
        <v/>
      </c>
      <c r="Z1261" s="293" t="str">
        <f t="shared" si="323"/>
        <v/>
      </c>
      <c r="AA1261" s="293">
        <f t="shared" si="310"/>
        <v>0</v>
      </c>
      <c r="AB1261" s="293">
        <f t="shared" si="311"/>
        <v>0</v>
      </c>
      <c r="AC1261" s="293">
        <f t="shared" si="312"/>
        <v>3</v>
      </c>
      <c r="AD1261" s="293">
        <f t="shared" si="324"/>
        <v>1</v>
      </c>
      <c r="AE1261" s="293">
        <f>IF(ISBLANK(T1261),AE1260,IF(COUNTIF(T$2:T1261,T1261)&gt;1,AE1260,1+MAX(AE1260,0)))</f>
        <v>34</v>
      </c>
      <c r="AI1261" s="42" t="str">
        <f t="shared" si="325"/>
        <v/>
      </c>
      <c r="AJ1261">
        <f>SUM(AG$2:AG1261)</f>
        <v>6</v>
      </c>
      <c r="AK1261">
        <f>COUNTA(AF$2:AF1261)</f>
        <v>15</v>
      </c>
    </row>
    <row r="1262" spans="1:37"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313"/>
        <v>19</v>
      </c>
      <c r="Q1262" s="33" t="str">
        <f t="shared" si="314"/>
        <v/>
      </c>
      <c r="R1262" s="33">
        <f t="shared" si="315"/>
        <v>4</v>
      </c>
      <c r="S1262" s="33" t="str">
        <f t="shared" si="316"/>
        <v>122_4</v>
      </c>
      <c r="T1262" s="35" t="str">
        <f t="shared" si="317"/>
        <v>122AM</v>
      </c>
      <c r="U1262" s="35" t="str">
        <f t="shared" si="318"/>
        <v>122AMNS</v>
      </c>
      <c r="V1262" s="301">
        <f t="shared" si="319"/>
        <v>13</v>
      </c>
      <c r="W1262" s="293" t="str">
        <f t="shared" si="320"/>
        <v/>
      </c>
      <c r="X1262" s="293" t="str">
        <f t="shared" si="321"/>
        <v/>
      </c>
      <c r="Y1262" s="293" t="str">
        <f t="shared" si="322"/>
        <v/>
      </c>
      <c r="Z1262" s="293" t="str">
        <f t="shared" si="323"/>
        <v/>
      </c>
      <c r="AA1262" s="293">
        <f t="shared" si="310"/>
        <v>0</v>
      </c>
      <c r="AB1262" s="293">
        <f t="shared" si="311"/>
        <v>0</v>
      </c>
      <c r="AC1262" s="293">
        <f t="shared" si="312"/>
        <v>4</v>
      </c>
      <c r="AD1262" s="293">
        <f t="shared" si="324"/>
        <v>1</v>
      </c>
      <c r="AE1262" s="293">
        <f>IF(ISBLANK(T1262),AE1261,IF(COUNTIF(T$2:T1262,T1262)&gt;1,AE1261,1+MAX(AE1261,0)))</f>
        <v>34</v>
      </c>
      <c r="AI1262" s="42" t="str">
        <f t="shared" si="325"/>
        <v/>
      </c>
      <c r="AJ1262">
        <f>SUM(AG$2:AG1262)</f>
        <v>6</v>
      </c>
      <c r="AK1262">
        <f>COUNTA(AF$2:AF1262)</f>
        <v>15</v>
      </c>
    </row>
    <row r="1263" spans="1:37"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313"/>
        <v>19</v>
      </c>
      <c r="Q1263" s="33" t="str">
        <f t="shared" si="314"/>
        <v/>
      </c>
      <c r="R1263" s="33">
        <f t="shared" si="315"/>
        <v>4</v>
      </c>
      <c r="S1263" s="33" t="str">
        <f t="shared" si="316"/>
        <v>122_4</v>
      </c>
      <c r="T1263" s="35" t="str">
        <f t="shared" si="317"/>
        <v>122AM</v>
      </c>
      <c r="U1263" s="35" t="str">
        <f t="shared" si="318"/>
        <v>122AMNS</v>
      </c>
      <c r="V1263" s="301">
        <f t="shared" si="319"/>
        <v>14</v>
      </c>
      <c r="W1263" s="293" t="str">
        <f t="shared" si="320"/>
        <v/>
      </c>
      <c r="X1263" s="293" t="str">
        <f t="shared" si="321"/>
        <v/>
      </c>
      <c r="Y1263" s="293" t="str">
        <f t="shared" si="322"/>
        <v/>
      </c>
      <c r="Z1263" s="293" t="str">
        <f t="shared" si="323"/>
        <v/>
      </c>
      <c r="AA1263" s="293">
        <f t="shared" si="310"/>
        <v>0</v>
      </c>
      <c r="AB1263" s="293">
        <f t="shared" si="311"/>
        <v>0</v>
      </c>
      <c r="AC1263" s="293">
        <f t="shared" si="312"/>
        <v>4</v>
      </c>
      <c r="AD1263" s="293">
        <f t="shared" si="324"/>
        <v>1</v>
      </c>
      <c r="AE1263" s="293">
        <f>IF(ISBLANK(T1263),AE1262,IF(COUNTIF(T$2:T1263,T1263)&gt;1,AE1262,1+MAX(AE1262,0)))</f>
        <v>34</v>
      </c>
      <c r="AI1263" s="42" t="str">
        <f t="shared" si="325"/>
        <v/>
      </c>
      <c r="AJ1263">
        <f>SUM(AG$2:AG1263)</f>
        <v>6</v>
      </c>
      <c r="AK1263">
        <f>COUNTA(AF$2:AF1263)</f>
        <v>15</v>
      </c>
    </row>
    <row r="1264" spans="1:37"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313"/>
        <v>19</v>
      </c>
      <c r="Q1264" s="33" t="str">
        <f t="shared" si="314"/>
        <v/>
      </c>
      <c r="R1264" s="33">
        <f t="shared" si="315"/>
        <v>4</v>
      </c>
      <c r="S1264" s="33" t="str">
        <f t="shared" si="316"/>
        <v>122_4</v>
      </c>
      <c r="T1264" s="35" t="str">
        <f t="shared" si="317"/>
        <v>122AM</v>
      </c>
      <c r="U1264" s="35" t="str">
        <f t="shared" si="318"/>
        <v>122AMEW</v>
      </c>
      <c r="V1264" s="301">
        <f t="shared" si="319"/>
        <v>15</v>
      </c>
      <c r="W1264" s="293" t="str">
        <f t="shared" si="320"/>
        <v/>
      </c>
      <c r="X1264" s="293" t="str">
        <f t="shared" si="321"/>
        <v/>
      </c>
      <c r="Y1264" s="293" t="str">
        <f t="shared" si="322"/>
        <v/>
      </c>
      <c r="Z1264" s="293" t="str">
        <f t="shared" si="323"/>
        <v/>
      </c>
      <c r="AA1264" s="293">
        <f t="shared" si="310"/>
        <v>0</v>
      </c>
      <c r="AB1264" s="293">
        <f t="shared" si="311"/>
        <v>0</v>
      </c>
      <c r="AC1264" s="293">
        <f t="shared" si="312"/>
        <v>3</v>
      </c>
      <c r="AD1264" s="293">
        <f t="shared" si="324"/>
        <v>1</v>
      </c>
      <c r="AE1264" s="293">
        <f>IF(ISBLANK(T1264),AE1263,IF(COUNTIF(T$2:T1264,T1264)&gt;1,AE1263,1+MAX(AE1263,0)))</f>
        <v>34</v>
      </c>
      <c r="AI1264" s="42" t="str">
        <f t="shared" si="325"/>
        <v/>
      </c>
      <c r="AJ1264">
        <f>SUM(AG$2:AG1264)</f>
        <v>6</v>
      </c>
      <c r="AK1264">
        <f>COUNTA(AF$2:AF1264)</f>
        <v>15</v>
      </c>
    </row>
    <row r="1265" spans="1:37"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313"/>
        <v>19</v>
      </c>
      <c r="Q1265" s="33" t="str">
        <f t="shared" si="314"/>
        <v/>
      </c>
      <c r="R1265" s="33">
        <f t="shared" si="315"/>
        <v>4</v>
      </c>
      <c r="S1265" s="33" t="str">
        <f t="shared" si="316"/>
        <v>122_4</v>
      </c>
      <c r="T1265" s="35" t="str">
        <f t="shared" si="317"/>
        <v>122AM</v>
      </c>
      <c r="U1265" s="35" t="str">
        <f t="shared" si="318"/>
        <v>122AMEW</v>
      </c>
      <c r="V1265" s="301">
        <f t="shared" si="319"/>
        <v>16</v>
      </c>
      <c r="W1265" s="293" t="str">
        <f t="shared" si="320"/>
        <v/>
      </c>
      <c r="X1265" s="293" t="str">
        <f t="shared" si="321"/>
        <v/>
      </c>
      <c r="Y1265" s="293" t="str">
        <f t="shared" si="322"/>
        <v/>
      </c>
      <c r="Z1265" s="293" t="str">
        <f t="shared" si="323"/>
        <v/>
      </c>
      <c r="AA1265" s="293">
        <f t="shared" si="310"/>
        <v>0</v>
      </c>
      <c r="AB1265" s="293">
        <f t="shared" si="311"/>
        <v>0</v>
      </c>
      <c r="AC1265" s="293">
        <f t="shared" si="312"/>
        <v>3</v>
      </c>
      <c r="AD1265" s="293">
        <f t="shared" si="324"/>
        <v>1</v>
      </c>
      <c r="AE1265" s="293">
        <f>IF(ISBLANK(T1265),AE1264,IF(COUNTIF(T$2:T1265,T1265)&gt;1,AE1264,1+MAX(AE1264,0)))</f>
        <v>34</v>
      </c>
      <c r="AI1265" s="42" t="str">
        <f t="shared" si="325"/>
        <v/>
      </c>
      <c r="AJ1265">
        <f>SUM(AG$2:AG1265)</f>
        <v>6</v>
      </c>
      <c r="AK1265">
        <f>COUNTA(AF$2:AF1265)</f>
        <v>15</v>
      </c>
    </row>
    <row r="1266" spans="1:37" x14ac:dyDescent="0.25">
      <c r="A1266">
        <v>122</v>
      </c>
      <c r="B1266" t="s">
        <v>65</v>
      </c>
      <c r="C1266" s="246" t="s">
        <v>754</v>
      </c>
      <c r="D1266"/>
      <c r="E1266">
        <v>2</v>
      </c>
      <c r="F1266">
        <v>1</v>
      </c>
      <c r="G1266">
        <v>1</v>
      </c>
      <c r="H1266">
        <v>1</v>
      </c>
      <c r="I1266">
        <v>0</v>
      </c>
      <c r="J1266">
        <v>1</v>
      </c>
      <c r="K1266">
        <v>0</v>
      </c>
      <c r="L1266">
        <v>0</v>
      </c>
      <c r="M1266" t="s">
        <v>755</v>
      </c>
      <c r="O1266" s="101">
        <f>IF(ISBLANK(C1266),O1265,IF(COUNTIF(C$2:C1266,C1266)&gt;1,O1265,1+MAX(O1265,0)))</f>
        <v>38</v>
      </c>
      <c r="P1266" s="45">
        <f t="shared" si="313"/>
        <v>19</v>
      </c>
      <c r="Q1266" s="33" t="str">
        <f t="shared" si="314"/>
        <v/>
      </c>
      <c r="R1266" s="33">
        <f t="shared" si="315"/>
        <v>5</v>
      </c>
      <c r="S1266" s="33" t="str">
        <f t="shared" si="316"/>
        <v>122_5</v>
      </c>
      <c r="T1266" s="35" t="str">
        <f t="shared" si="317"/>
        <v>122AM</v>
      </c>
      <c r="U1266" s="35" t="str">
        <f t="shared" si="318"/>
        <v>122AMNS</v>
      </c>
      <c r="V1266" s="301">
        <f t="shared" si="319"/>
        <v>17</v>
      </c>
      <c r="W1266" s="293" t="str">
        <f t="shared" si="320"/>
        <v/>
      </c>
      <c r="X1266" s="293" t="str">
        <f t="shared" si="321"/>
        <v/>
      </c>
      <c r="Y1266" s="293" t="str">
        <f t="shared" si="322"/>
        <v/>
      </c>
      <c r="Z1266" s="293" t="str">
        <f t="shared" si="323"/>
        <v/>
      </c>
      <c r="AA1266" s="293">
        <f t="shared" si="310"/>
        <v>0</v>
      </c>
      <c r="AB1266" s="293">
        <f t="shared" si="311"/>
        <v>0</v>
      </c>
      <c r="AC1266" s="293">
        <f t="shared" si="312"/>
        <v>4</v>
      </c>
      <c r="AD1266" s="293">
        <f t="shared" si="324"/>
        <v>1</v>
      </c>
      <c r="AE1266" s="293">
        <f>IF(ISBLANK(T1266),AE1265,IF(COUNTIF(T$2:T1266,T1266)&gt;1,AE1265,1+MAX(AE1265,0)))</f>
        <v>34</v>
      </c>
      <c r="AI1266" s="42" t="str">
        <f t="shared" si="325"/>
        <v/>
      </c>
      <c r="AJ1266">
        <f>SUM(AG$2:AG1266)</f>
        <v>6</v>
      </c>
      <c r="AK1266">
        <f>COUNTA(AF$2:AF1266)</f>
        <v>15</v>
      </c>
    </row>
    <row r="1267" spans="1:37" x14ac:dyDescent="0.25">
      <c r="A1267">
        <v>122</v>
      </c>
      <c r="B1267" t="s">
        <v>65</v>
      </c>
      <c r="C1267" s="246" t="s">
        <v>754</v>
      </c>
      <c r="D1267"/>
      <c r="E1267">
        <v>2</v>
      </c>
      <c r="F1267">
        <v>1</v>
      </c>
      <c r="G1267">
        <v>2</v>
      </c>
      <c r="H1267">
        <v>4</v>
      </c>
      <c r="I1267">
        <v>2</v>
      </c>
      <c r="J1267">
        <v>3</v>
      </c>
      <c r="K1267">
        <v>0</v>
      </c>
      <c r="L1267">
        <v>0</v>
      </c>
      <c r="M1267" t="s">
        <v>755</v>
      </c>
      <c r="O1267" s="101">
        <f>IF(ISBLANK(C1267),O1266,IF(COUNTIF(C$2:C1267,C1267)&gt;1,O1266,1+MAX(O1266,0)))</f>
        <v>38</v>
      </c>
      <c r="P1267" s="45">
        <f t="shared" si="313"/>
        <v>19</v>
      </c>
      <c r="Q1267" s="33" t="str">
        <f t="shared" si="314"/>
        <v/>
      </c>
      <c r="R1267" s="33">
        <f t="shared" si="315"/>
        <v>5</v>
      </c>
      <c r="S1267" s="33" t="str">
        <f t="shared" si="316"/>
        <v>122_5</v>
      </c>
      <c r="T1267" s="35" t="str">
        <f t="shared" si="317"/>
        <v>122AM</v>
      </c>
      <c r="U1267" s="35" t="str">
        <f t="shared" si="318"/>
        <v>122AMNS</v>
      </c>
      <c r="V1267" s="301">
        <f t="shared" si="319"/>
        <v>18</v>
      </c>
      <c r="W1267" s="293" t="str">
        <f t="shared" si="320"/>
        <v/>
      </c>
      <c r="X1267" s="293" t="str">
        <f t="shared" si="321"/>
        <v/>
      </c>
      <c r="Y1267" s="293" t="str">
        <f t="shared" si="322"/>
        <v/>
      </c>
      <c r="Z1267" s="293" t="str">
        <f t="shared" si="323"/>
        <v/>
      </c>
      <c r="AA1267" s="293">
        <f t="shared" si="310"/>
        <v>0</v>
      </c>
      <c r="AB1267" s="293">
        <f t="shared" si="311"/>
        <v>0</v>
      </c>
      <c r="AC1267" s="293">
        <f t="shared" si="312"/>
        <v>4</v>
      </c>
      <c r="AD1267" s="293">
        <f t="shared" si="324"/>
        <v>1</v>
      </c>
      <c r="AE1267" s="293">
        <f>IF(ISBLANK(T1267),AE1266,IF(COUNTIF(T$2:T1267,T1267)&gt;1,AE1266,1+MAX(AE1266,0)))</f>
        <v>34</v>
      </c>
      <c r="AI1267" s="42" t="str">
        <f t="shared" si="325"/>
        <v/>
      </c>
      <c r="AJ1267">
        <f>SUM(AG$2:AG1267)</f>
        <v>6</v>
      </c>
      <c r="AK1267">
        <f>COUNTA(AF$2:AF1267)</f>
        <v>15</v>
      </c>
    </row>
    <row r="1268" spans="1:37" x14ac:dyDescent="0.25">
      <c r="A1268">
        <v>122</v>
      </c>
      <c r="B1268" t="s">
        <v>65</v>
      </c>
      <c r="C1268" s="246" t="s">
        <v>754</v>
      </c>
      <c r="D1268"/>
      <c r="E1268">
        <v>2</v>
      </c>
      <c r="F1268">
        <v>1</v>
      </c>
      <c r="G1268">
        <v>3</v>
      </c>
      <c r="H1268">
        <v>1</v>
      </c>
      <c r="I1268">
        <v>0</v>
      </c>
      <c r="J1268">
        <v>0</v>
      </c>
      <c r="K1268">
        <v>0</v>
      </c>
      <c r="L1268">
        <v>0</v>
      </c>
      <c r="M1268" t="s">
        <v>755</v>
      </c>
      <c r="O1268" s="101">
        <f>IF(ISBLANK(C1268),O1267,IF(COUNTIF(C$2:C1268,C1268)&gt;1,O1267,1+MAX(O1267,0)))</f>
        <v>38</v>
      </c>
      <c r="P1268" s="45">
        <f t="shared" si="313"/>
        <v>19</v>
      </c>
      <c r="Q1268" s="33" t="str">
        <f t="shared" si="314"/>
        <v/>
      </c>
      <c r="R1268" s="33">
        <f t="shared" si="315"/>
        <v>5</v>
      </c>
      <c r="S1268" s="33" t="str">
        <f t="shared" si="316"/>
        <v>122_5</v>
      </c>
      <c r="T1268" s="35" t="str">
        <f t="shared" si="317"/>
        <v>122AM</v>
      </c>
      <c r="U1268" s="35" t="str">
        <f t="shared" si="318"/>
        <v>122AMEW</v>
      </c>
      <c r="V1268" s="301">
        <f t="shared" si="319"/>
        <v>19</v>
      </c>
      <c r="W1268" s="293" t="str">
        <f t="shared" si="320"/>
        <v/>
      </c>
      <c r="X1268" s="293" t="str">
        <f t="shared" si="321"/>
        <v/>
      </c>
      <c r="Y1268" s="293" t="str">
        <f t="shared" si="322"/>
        <v/>
      </c>
      <c r="Z1268" s="293" t="str">
        <f t="shared" si="323"/>
        <v/>
      </c>
      <c r="AA1268" s="293">
        <f t="shared" si="310"/>
        <v>0</v>
      </c>
      <c r="AB1268" s="293">
        <f t="shared" si="311"/>
        <v>0</v>
      </c>
      <c r="AC1268" s="293">
        <f t="shared" si="312"/>
        <v>3</v>
      </c>
      <c r="AD1268" s="293">
        <f t="shared" si="324"/>
        <v>1</v>
      </c>
      <c r="AE1268" s="293">
        <f>IF(ISBLANK(T1268),AE1267,IF(COUNTIF(T$2:T1268,T1268)&gt;1,AE1267,1+MAX(AE1267,0)))</f>
        <v>34</v>
      </c>
      <c r="AI1268" s="42" t="str">
        <f t="shared" si="325"/>
        <v/>
      </c>
      <c r="AJ1268">
        <f>SUM(AG$2:AG1268)</f>
        <v>6</v>
      </c>
      <c r="AK1268">
        <f>COUNTA(AF$2:AF1268)</f>
        <v>15</v>
      </c>
    </row>
    <row r="1269" spans="1:37" x14ac:dyDescent="0.25">
      <c r="A1269">
        <v>122</v>
      </c>
      <c r="B1269" t="s">
        <v>65</v>
      </c>
      <c r="C1269" s="246" t="s">
        <v>754</v>
      </c>
      <c r="D1269"/>
      <c r="E1269">
        <v>2</v>
      </c>
      <c r="F1269">
        <v>1</v>
      </c>
      <c r="G1269">
        <v>4</v>
      </c>
      <c r="H1269">
        <v>0</v>
      </c>
      <c r="I1269">
        <v>0</v>
      </c>
      <c r="J1269">
        <v>0</v>
      </c>
      <c r="K1269">
        <v>0</v>
      </c>
      <c r="L1269">
        <v>0</v>
      </c>
      <c r="M1269" t="s">
        <v>755</v>
      </c>
      <c r="O1269" s="101">
        <f>IF(ISBLANK(C1269),O1268,IF(COUNTIF(C$2:C1269,C1269)&gt;1,O1268,1+MAX(O1268,0)))</f>
        <v>38</v>
      </c>
      <c r="P1269" s="45">
        <f t="shared" si="313"/>
        <v>19</v>
      </c>
      <c r="Q1269" s="33" t="str">
        <f t="shared" si="314"/>
        <v/>
      </c>
      <c r="R1269" s="33">
        <f t="shared" si="315"/>
        <v>5</v>
      </c>
      <c r="S1269" s="33" t="str">
        <f t="shared" si="316"/>
        <v>122_5</v>
      </c>
      <c r="T1269" s="35" t="str">
        <f t="shared" si="317"/>
        <v>122AM</v>
      </c>
      <c r="U1269" s="35" t="str">
        <f t="shared" si="318"/>
        <v>122AMEW</v>
      </c>
      <c r="V1269" s="301">
        <f t="shared" si="319"/>
        <v>20</v>
      </c>
      <c r="W1269" s="293" t="str">
        <f t="shared" si="320"/>
        <v/>
      </c>
      <c r="X1269" s="293" t="str">
        <f t="shared" si="321"/>
        <v/>
      </c>
      <c r="Y1269" s="293" t="str">
        <f t="shared" si="322"/>
        <v/>
      </c>
      <c r="Z1269" s="293" t="str">
        <f t="shared" si="323"/>
        <v/>
      </c>
      <c r="AA1269" s="293">
        <f t="shared" si="310"/>
        <v>0</v>
      </c>
      <c r="AB1269" s="293">
        <f t="shared" si="311"/>
        <v>0</v>
      </c>
      <c r="AC1269" s="293">
        <f t="shared" si="312"/>
        <v>3</v>
      </c>
      <c r="AD1269" s="293">
        <f t="shared" si="324"/>
        <v>1</v>
      </c>
      <c r="AE1269" s="293">
        <f>IF(ISBLANK(T1269),AE1268,IF(COUNTIF(T$2:T1269,T1269)&gt;1,AE1268,1+MAX(AE1268,0)))</f>
        <v>34</v>
      </c>
      <c r="AI1269" s="42" t="str">
        <f t="shared" si="325"/>
        <v/>
      </c>
      <c r="AJ1269">
        <f>SUM(AG$2:AG1269)</f>
        <v>6</v>
      </c>
      <c r="AK1269">
        <f>COUNTA(AF$2:AF1269)</f>
        <v>15</v>
      </c>
    </row>
    <row r="1270" spans="1:37" x14ac:dyDescent="0.25">
      <c r="A1270">
        <v>122</v>
      </c>
      <c r="B1270" t="s">
        <v>65</v>
      </c>
      <c r="C1270" s="246" t="s">
        <v>754</v>
      </c>
      <c r="D1270"/>
      <c r="E1270">
        <v>2</v>
      </c>
      <c r="F1270">
        <v>2</v>
      </c>
      <c r="G1270">
        <v>1</v>
      </c>
      <c r="H1270">
        <v>4</v>
      </c>
      <c r="I1270">
        <v>0</v>
      </c>
      <c r="J1270">
        <v>3</v>
      </c>
      <c r="K1270">
        <v>0</v>
      </c>
      <c r="L1270">
        <v>0</v>
      </c>
      <c r="M1270" t="s">
        <v>755</v>
      </c>
      <c r="O1270" s="101">
        <f>IF(ISBLANK(C1270),O1269,IF(COUNTIF(C$2:C1270,C1270)&gt;1,O1269,1+MAX(O1269,0)))</f>
        <v>38</v>
      </c>
      <c r="P1270" s="45">
        <f t="shared" si="313"/>
        <v>19</v>
      </c>
      <c r="Q1270" s="33" t="str">
        <f t="shared" si="314"/>
        <v/>
      </c>
      <c r="R1270" s="33">
        <f t="shared" si="315"/>
        <v>6</v>
      </c>
      <c r="S1270" s="33" t="str">
        <f t="shared" si="316"/>
        <v>122_6</v>
      </c>
      <c r="T1270" s="35" t="str">
        <f t="shared" si="317"/>
        <v>122AM</v>
      </c>
      <c r="U1270" s="35" t="str">
        <f t="shared" si="318"/>
        <v>122AMNS</v>
      </c>
      <c r="V1270" s="301">
        <f t="shared" si="319"/>
        <v>21</v>
      </c>
      <c r="W1270" s="293" t="str">
        <f t="shared" si="320"/>
        <v/>
      </c>
      <c r="X1270" s="293" t="str">
        <f t="shared" si="321"/>
        <v/>
      </c>
      <c r="Y1270" s="293" t="str">
        <f t="shared" si="322"/>
        <v/>
      </c>
      <c r="Z1270" s="293" t="str">
        <f t="shared" si="323"/>
        <v/>
      </c>
      <c r="AA1270" s="293">
        <f t="shared" si="310"/>
        <v>0</v>
      </c>
      <c r="AB1270" s="293">
        <f t="shared" si="311"/>
        <v>0</v>
      </c>
      <c r="AC1270" s="293">
        <f t="shared" si="312"/>
        <v>4</v>
      </c>
      <c r="AD1270" s="293">
        <f t="shared" si="324"/>
        <v>1</v>
      </c>
      <c r="AE1270" s="293">
        <f>IF(ISBLANK(T1270),AE1269,IF(COUNTIF(T$2:T1270,T1270)&gt;1,AE1269,1+MAX(AE1269,0)))</f>
        <v>34</v>
      </c>
      <c r="AI1270" s="42" t="str">
        <f t="shared" si="325"/>
        <v/>
      </c>
      <c r="AJ1270">
        <f>SUM(AG$2:AG1270)</f>
        <v>6</v>
      </c>
      <c r="AK1270">
        <f>COUNTA(AF$2:AF1270)</f>
        <v>15</v>
      </c>
    </row>
    <row r="1271" spans="1:37" x14ac:dyDescent="0.25">
      <c r="A1271">
        <v>122</v>
      </c>
      <c r="B1271" t="s">
        <v>65</v>
      </c>
      <c r="C1271" s="246" t="s">
        <v>754</v>
      </c>
      <c r="D1271"/>
      <c r="E1271">
        <v>2</v>
      </c>
      <c r="F1271">
        <v>2</v>
      </c>
      <c r="G1271">
        <v>2</v>
      </c>
      <c r="H1271">
        <v>6</v>
      </c>
      <c r="I1271">
        <v>0</v>
      </c>
      <c r="J1271">
        <v>5</v>
      </c>
      <c r="K1271">
        <v>0</v>
      </c>
      <c r="L1271">
        <v>0</v>
      </c>
      <c r="M1271" t="s">
        <v>755</v>
      </c>
      <c r="O1271" s="101">
        <f>IF(ISBLANK(C1271),O1270,IF(COUNTIF(C$2:C1271,C1271)&gt;1,O1270,1+MAX(O1270,0)))</f>
        <v>38</v>
      </c>
      <c r="P1271" s="45">
        <f t="shared" si="313"/>
        <v>19</v>
      </c>
      <c r="Q1271" s="33" t="str">
        <f t="shared" si="314"/>
        <v/>
      </c>
      <c r="R1271" s="33">
        <f t="shared" si="315"/>
        <v>6</v>
      </c>
      <c r="S1271" s="33" t="str">
        <f t="shared" si="316"/>
        <v>122_6</v>
      </c>
      <c r="T1271" s="35" t="str">
        <f t="shared" si="317"/>
        <v>122AM</v>
      </c>
      <c r="U1271" s="35" t="str">
        <f t="shared" si="318"/>
        <v>122AMNS</v>
      </c>
      <c r="V1271" s="301">
        <f t="shared" si="319"/>
        <v>22</v>
      </c>
      <c r="W1271" s="293" t="str">
        <f t="shared" si="320"/>
        <v/>
      </c>
      <c r="X1271" s="293" t="str">
        <f t="shared" si="321"/>
        <v/>
      </c>
      <c r="Y1271" s="293" t="str">
        <f t="shared" si="322"/>
        <v/>
      </c>
      <c r="Z1271" s="293" t="str">
        <f t="shared" si="323"/>
        <v/>
      </c>
      <c r="AA1271" s="293">
        <f t="shared" si="310"/>
        <v>0</v>
      </c>
      <c r="AB1271" s="293">
        <f t="shared" si="311"/>
        <v>0</v>
      </c>
      <c r="AC1271" s="293">
        <f t="shared" si="312"/>
        <v>4</v>
      </c>
      <c r="AD1271" s="293">
        <f t="shared" si="324"/>
        <v>1</v>
      </c>
      <c r="AE1271" s="293">
        <f>IF(ISBLANK(T1271),AE1270,IF(COUNTIF(T$2:T1271,T1271)&gt;1,AE1270,1+MAX(AE1270,0)))</f>
        <v>34</v>
      </c>
      <c r="AI1271" s="42" t="str">
        <f t="shared" si="325"/>
        <v/>
      </c>
      <c r="AJ1271">
        <f>SUM(AG$2:AG1271)</f>
        <v>6</v>
      </c>
      <c r="AK1271">
        <f>COUNTA(AF$2:AF1271)</f>
        <v>15</v>
      </c>
    </row>
    <row r="1272" spans="1:37" x14ac:dyDescent="0.25">
      <c r="A1272">
        <v>122</v>
      </c>
      <c r="B1272" t="s">
        <v>65</v>
      </c>
      <c r="C1272" s="246" t="s">
        <v>754</v>
      </c>
      <c r="D1272"/>
      <c r="E1272">
        <v>2</v>
      </c>
      <c r="F1272">
        <v>2</v>
      </c>
      <c r="G1272">
        <v>3</v>
      </c>
      <c r="H1272">
        <v>0</v>
      </c>
      <c r="I1272">
        <v>0</v>
      </c>
      <c r="J1272">
        <v>0</v>
      </c>
      <c r="K1272">
        <v>0</v>
      </c>
      <c r="L1272">
        <v>0</v>
      </c>
      <c r="M1272" t="s">
        <v>755</v>
      </c>
      <c r="O1272" s="101">
        <f>IF(ISBLANK(C1272),O1271,IF(COUNTIF(C$2:C1272,C1272)&gt;1,O1271,1+MAX(O1271,0)))</f>
        <v>38</v>
      </c>
      <c r="P1272" s="45">
        <f t="shared" si="313"/>
        <v>19</v>
      </c>
      <c r="Q1272" s="33" t="str">
        <f t="shared" si="314"/>
        <v/>
      </c>
      <c r="R1272" s="33">
        <f t="shared" si="315"/>
        <v>6</v>
      </c>
      <c r="S1272" s="33" t="str">
        <f t="shared" si="316"/>
        <v>122_6</v>
      </c>
      <c r="T1272" s="35" t="str">
        <f t="shared" si="317"/>
        <v>122AM</v>
      </c>
      <c r="U1272" s="35" t="str">
        <f t="shared" si="318"/>
        <v>122AMEW</v>
      </c>
      <c r="V1272" s="301">
        <f t="shared" si="319"/>
        <v>23</v>
      </c>
      <c r="W1272" s="293" t="str">
        <f t="shared" si="320"/>
        <v/>
      </c>
      <c r="X1272" s="293" t="str">
        <f t="shared" si="321"/>
        <v/>
      </c>
      <c r="Y1272" s="293" t="str">
        <f t="shared" si="322"/>
        <v/>
      </c>
      <c r="Z1272" s="293" t="str">
        <f t="shared" si="323"/>
        <v/>
      </c>
      <c r="AA1272" s="293">
        <f t="shared" si="310"/>
        <v>0</v>
      </c>
      <c r="AB1272" s="293">
        <f t="shared" si="311"/>
        <v>0</v>
      </c>
      <c r="AC1272" s="293">
        <f t="shared" si="312"/>
        <v>3</v>
      </c>
      <c r="AD1272" s="293">
        <f t="shared" si="324"/>
        <v>1</v>
      </c>
      <c r="AE1272" s="293">
        <f>IF(ISBLANK(T1272),AE1271,IF(COUNTIF(T$2:T1272,T1272)&gt;1,AE1271,1+MAX(AE1271,0)))</f>
        <v>34</v>
      </c>
      <c r="AI1272" s="42" t="str">
        <f t="shared" si="325"/>
        <v/>
      </c>
      <c r="AJ1272">
        <f>SUM(AG$2:AG1272)</f>
        <v>6</v>
      </c>
      <c r="AK1272">
        <f>COUNTA(AF$2:AF1272)</f>
        <v>15</v>
      </c>
    </row>
    <row r="1273" spans="1:37" x14ac:dyDescent="0.25">
      <c r="A1273">
        <v>122</v>
      </c>
      <c r="B1273" t="s">
        <v>65</v>
      </c>
      <c r="C1273" s="246" t="s">
        <v>754</v>
      </c>
      <c r="D1273"/>
      <c r="E1273">
        <v>2</v>
      </c>
      <c r="F1273">
        <v>2</v>
      </c>
      <c r="G1273">
        <v>4</v>
      </c>
      <c r="H1273">
        <v>1</v>
      </c>
      <c r="I1273">
        <v>0</v>
      </c>
      <c r="J1273">
        <v>1</v>
      </c>
      <c r="K1273">
        <v>0</v>
      </c>
      <c r="L1273">
        <v>0</v>
      </c>
      <c r="M1273" t="s">
        <v>755</v>
      </c>
      <c r="O1273" s="101">
        <f>IF(ISBLANK(C1273),O1272,IF(COUNTIF(C$2:C1273,C1273)&gt;1,O1272,1+MAX(O1272,0)))</f>
        <v>38</v>
      </c>
      <c r="P1273" s="45">
        <f t="shared" si="313"/>
        <v>19</v>
      </c>
      <c r="Q1273" s="33" t="str">
        <f t="shared" si="314"/>
        <v/>
      </c>
      <c r="R1273" s="33">
        <f t="shared" si="315"/>
        <v>6</v>
      </c>
      <c r="S1273" s="33" t="str">
        <f t="shared" si="316"/>
        <v>122_6</v>
      </c>
      <c r="T1273" s="35" t="str">
        <f t="shared" si="317"/>
        <v>122AM</v>
      </c>
      <c r="U1273" s="35" t="str">
        <f t="shared" si="318"/>
        <v>122AMEW</v>
      </c>
      <c r="V1273" s="301">
        <f t="shared" si="319"/>
        <v>24</v>
      </c>
      <c r="W1273" s="293" t="str">
        <f t="shared" si="320"/>
        <v/>
      </c>
      <c r="X1273" s="293" t="str">
        <f t="shared" si="321"/>
        <v/>
      </c>
      <c r="Y1273" s="293" t="str">
        <f t="shared" si="322"/>
        <v/>
      </c>
      <c r="Z1273" s="293" t="str">
        <f t="shared" si="323"/>
        <v/>
      </c>
      <c r="AA1273" s="293">
        <f t="shared" si="310"/>
        <v>0</v>
      </c>
      <c r="AB1273" s="293">
        <f t="shared" si="311"/>
        <v>0</v>
      </c>
      <c r="AC1273" s="293">
        <f t="shared" si="312"/>
        <v>3</v>
      </c>
      <c r="AD1273" s="293">
        <f t="shared" si="324"/>
        <v>1</v>
      </c>
      <c r="AE1273" s="293">
        <f>IF(ISBLANK(T1273),AE1272,IF(COUNTIF(T$2:T1273,T1273)&gt;1,AE1272,1+MAX(AE1272,0)))</f>
        <v>34</v>
      </c>
      <c r="AI1273" s="42" t="str">
        <f t="shared" si="325"/>
        <v/>
      </c>
      <c r="AJ1273">
        <f>SUM(AG$2:AG1273)</f>
        <v>6</v>
      </c>
      <c r="AK1273">
        <f>COUNTA(AF$2:AF1273)</f>
        <v>15</v>
      </c>
    </row>
    <row r="1274" spans="1:37" x14ac:dyDescent="0.25">
      <c r="A1274">
        <v>122</v>
      </c>
      <c r="B1274" t="s">
        <v>65</v>
      </c>
      <c r="C1274" s="246" t="s">
        <v>754</v>
      </c>
      <c r="D1274"/>
      <c r="E1274">
        <v>2</v>
      </c>
      <c r="F1274">
        <v>3</v>
      </c>
      <c r="G1274">
        <v>1</v>
      </c>
      <c r="H1274">
        <v>3</v>
      </c>
      <c r="I1274">
        <v>0</v>
      </c>
      <c r="J1274">
        <v>3</v>
      </c>
      <c r="K1274">
        <v>0</v>
      </c>
      <c r="L1274">
        <v>0</v>
      </c>
      <c r="M1274" t="s">
        <v>755</v>
      </c>
      <c r="O1274" s="101">
        <f>IF(ISBLANK(C1274),O1273,IF(COUNTIF(C$2:C1274,C1274)&gt;1,O1273,1+MAX(O1273,0)))</f>
        <v>38</v>
      </c>
      <c r="P1274" s="45">
        <f t="shared" si="313"/>
        <v>19</v>
      </c>
      <c r="Q1274" s="33" t="str">
        <f t="shared" si="314"/>
        <v/>
      </c>
      <c r="R1274" s="33">
        <f t="shared" si="315"/>
        <v>7</v>
      </c>
      <c r="S1274" s="33" t="str">
        <f t="shared" si="316"/>
        <v>122_7</v>
      </c>
      <c r="T1274" s="35" t="str">
        <f t="shared" si="317"/>
        <v>122AM</v>
      </c>
      <c r="U1274" s="35" t="str">
        <f t="shared" si="318"/>
        <v>122AMNS</v>
      </c>
      <c r="V1274" s="301">
        <f t="shared" si="319"/>
        <v>25</v>
      </c>
      <c r="W1274" s="293" t="str">
        <f t="shared" si="320"/>
        <v/>
      </c>
      <c r="X1274" s="293" t="str">
        <f t="shared" si="321"/>
        <v/>
      </c>
      <c r="Y1274" s="293" t="str">
        <f t="shared" si="322"/>
        <v/>
      </c>
      <c r="Z1274" s="293" t="str">
        <f t="shared" si="323"/>
        <v/>
      </c>
      <c r="AA1274" s="293">
        <f t="shared" si="310"/>
        <v>0</v>
      </c>
      <c r="AB1274" s="293">
        <f t="shared" si="311"/>
        <v>0</v>
      </c>
      <c r="AC1274" s="293">
        <f t="shared" si="312"/>
        <v>4</v>
      </c>
      <c r="AD1274" s="293">
        <f t="shared" si="324"/>
        <v>1</v>
      </c>
      <c r="AE1274" s="293">
        <f>IF(ISBLANK(T1274),AE1273,IF(COUNTIF(T$2:T1274,T1274)&gt;1,AE1273,1+MAX(AE1273,0)))</f>
        <v>34</v>
      </c>
      <c r="AI1274" s="42" t="str">
        <f t="shared" si="325"/>
        <v/>
      </c>
      <c r="AJ1274">
        <f>SUM(AG$2:AG1274)</f>
        <v>6</v>
      </c>
      <c r="AK1274">
        <f>COUNTA(AF$2:AF1274)</f>
        <v>15</v>
      </c>
    </row>
    <row r="1275" spans="1:37" x14ac:dyDescent="0.25">
      <c r="A1275">
        <v>122</v>
      </c>
      <c r="B1275" t="s">
        <v>65</v>
      </c>
      <c r="C1275" s="246" t="s">
        <v>754</v>
      </c>
      <c r="D1275"/>
      <c r="E1275">
        <v>2</v>
      </c>
      <c r="F1275">
        <v>3</v>
      </c>
      <c r="G1275">
        <v>2</v>
      </c>
      <c r="H1275">
        <v>5</v>
      </c>
      <c r="I1275">
        <v>0</v>
      </c>
      <c r="J1275">
        <v>2</v>
      </c>
      <c r="K1275">
        <v>0</v>
      </c>
      <c r="L1275">
        <v>0</v>
      </c>
      <c r="M1275" t="s">
        <v>755</v>
      </c>
      <c r="O1275" s="101">
        <f>IF(ISBLANK(C1275),O1274,IF(COUNTIF(C$2:C1275,C1275)&gt;1,O1274,1+MAX(O1274,0)))</f>
        <v>38</v>
      </c>
      <c r="P1275" s="45">
        <f t="shared" si="313"/>
        <v>19</v>
      </c>
      <c r="Q1275" s="33" t="str">
        <f t="shared" si="314"/>
        <v/>
      </c>
      <c r="R1275" s="33">
        <f t="shared" si="315"/>
        <v>7</v>
      </c>
      <c r="S1275" s="33" t="str">
        <f t="shared" si="316"/>
        <v>122_7</v>
      </c>
      <c r="T1275" s="35" t="str">
        <f t="shared" si="317"/>
        <v>122AM</v>
      </c>
      <c r="U1275" s="35" t="str">
        <f t="shared" si="318"/>
        <v>122AMNS</v>
      </c>
      <c r="V1275" s="301">
        <f t="shared" si="319"/>
        <v>26</v>
      </c>
      <c r="W1275" s="293" t="str">
        <f t="shared" si="320"/>
        <v/>
      </c>
      <c r="X1275" s="293" t="str">
        <f t="shared" si="321"/>
        <v/>
      </c>
      <c r="Y1275" s="293" t="str">
        <f t="shared" si="322"/>
        <v/>
      </c>
      <c r="Z1275" s="293" t="str">
        <f t="shared" si="323"/>
        <v/>
      </c>
      <c r="AA1275" s="293">
        <f t="shared" si="310"/>
        <v>0</v>
      </c>
      <c r="AB1275" s="293">
        <f t="shared" si="311"/>
        <v>0</v>
      </c>
      <c r="AC1275" s="293">
        <f t="shared" si="312"/>
        <v>4</v>
      </c>
      <c r="AD1275" s="293">
        <f t="shared" si="324"/>
        <v>1</v>
      </c>
      <c r="AE1275" s="293">
        <f>IF(ISBLANK(T1275),AE1274,IF(COUNTIF(T$2:T1275,T1275)&gt;1,AE1274,1+MAX(AE1274,0)))</f>
        <v>34</v>
      </c>
      <c r="AI1275" s="42" t="str">
        <f t="shared" si="325"/>
        <v/>
      </c>
      <c r="AJ1275">
        <f>SUM(AG$2:AG1275)</f>
        <v>6</v>
      </c>
      <c r="AK1275">
        <f>COUNTA(AF$2:AF1275)</f>
        <v>15</v>
      </c>
    </row>
    <row r="1276" spans="1:37" x14ac:dyDescent="0.25">
      <c r="A1276">
        <v>122</v>
      </c>
      <c r="B1276" t="s">
        <v>65</v>
      </c>
      <c r="C1276" s="246" t="s">
        <v>754</v>
      </c>
      <c r="D1276"/>
      <c r="E1276">
        <v>2</v>
      </c>
      <c r="F1276">
        <v>3</v>
      </c>
      <c r="G1276">
        <v>3</v>
      </c>
      <c r="H1276">
        <v>1</v>
      </c>
      <c r="I1276">
        <v>0</v>
      </c>
      <c r="J1276">
        <v>0</v>
      </c>
      <c r="K1276">
        <v>0</v>
      </c>
      <c r="L1276">
        <v>0</v>
      </c>
      <c r="M1276" t="s">
        <v>755</v>
      </c>
      <c r="O1276" s="101">
        <f>IF(ISBLANK(C1276),O1275,IF(COUNTIF(C$2:C1276,C1276)&gt;1,O1275,1+MAX(O1275,0)))</f>
        <v>38</v>
      </c>
      <c r="P1276" s="45">
        <f t="shared" si="313"/>
        <v>19</v>
      </c>
      <c r="Q1276" s="33" t="str">
        <f t="shared" si="314"/>
        <v/>
      </c>
      <c r="R1276" s="33">
        <f t="shared" si="315"/>
        <v>7</v>
      </c>
      <c r="S1276" s="33" t="str">
        <f t="shared" si="316"/>
        <v>122_7</v>
      </c>
      <c r="T1276" s="35" t="str">
        <f t="shared" si="317"/>
        <v>122AM</v>
      </c>
      <c r="U1276" s="35" t="str">
        <f t="shared" si="318"/>
        <v>122AMEW</v>
      </c>
      <c r="V1276" s="301">
        <f t="shared" si="319"/>
        <v>27</v>
      </c>
      <c r="W1276" s="293" t="str">
        <f t="shared" si="320"/>
        <v/>
      </c>
      <c r="X1276" s="293" t="str">
        <f t="shared" si="321"/>
        <v/>
      </c>
      <c r="Y1276" s="293" t="str">
        <f t="shared" si="322"/>
        <v/>
      </c>
      <c r="Z1276" s="293" t="str">
        <f t="shared" si="323"/>
        <v/>
      </c>
      <c r="AA1276" s="293">
        <f t="shared" si="310"/>
        <v>0</v>
      </c>
      <c r="AB1276" s="293">
        <f t="shared" si="311"/>
        <v>0</v>
      </c>
      <c r="AC1276" s="293">
        <f t="shared" si="312"/>
        <v>3</v>
      </c>
      <c r="AD1276" s="293">
        <f t="shared" si="324"/>
        <v>1</v>
      </c>
      <c r="AE1276" s="293">
        <f>IF(ISBLANK(T1276),AE1275,IF(COUNTIF(T$2:T1276,T1276)&gt;1,AE1275,1+MAX(AE1275,0)))</f>
        <v>34</v>
      </c>
      <c r="AI1276" s="42" t="str">
        <f t="shared" si="325"/>
        <v/>
      </c>
      <c r="AJ1276">
        <f>SUM(AG$2:AG1276)</f>
        <v>6</v>
      </c>
      <c r="AK1276">
        <f>COUNTA(AF$2:AF1276)</f>
        <v>15</v>
      </c>
    </row>
    <row r="1277" spans="1:37" x14ac:dyDescent="0.25">
      <c r="A1277">
        <v>122</v>
      </c>
      <c r="B1277" t="s">
        <v>65</v>
      </c>
      <c r="C1277" s="246" t="s">
        <v>754</v>
      </c>
      <c r="D1277"/>
      <c r="E1277">
        <v>2</v>
      </c>
      <c r="F1277">
        <v>3</v>
      </c>
      <c r="G1277">
        <v>4</v>
      </c>
      <c r="H1277">
        <v>0</v>
      </c>
      <c r="I1277">
        <v>0</v>
      </c>
      <c r="J1277">
        <v>0</v>
      </c>
      <c r="K1277">
        <v>0</v>
      </c>
      <c r="L1277">
        <v>0</v>
      </c>
      <c r="M1277" t="s">
        <v>755</v>
      </c>
      <c r="O1277" s="101">
        <f>IF(ISBLANK(C1277),O1276,IF(COUNTIF(C$2:C1277,C1277)&gt;1,O1276,1+MAX(O1276,0)))</f>
        <v>38</v>
      </c>
      <c r="P1277" s="45">
        <f t="shared" si="313"/>
        <v>19</v>
      </c>
      <c r="Q1277" s="33" t="str">
        <f t="shared" si="314"/>
        <v/>
      </c>
      <c r="R1277" s="33">
        <f t="shared" si="315"/>
        <v>7</v>
      </c>
      <c r="S1277" s="33" t="str">
        <f t="shared" si="316"/>
        <v>122_7</v>
      </c>
      <c r="T1277" s="35" t="str">
        <f t="shared" si="317"/>
        <v>122AM</v>
      </c>
      <c r="U1277" s="35" t="str">
        <f t="shared" si="318"/>
        <v>122AMEW</v>
      </c>
      <c r="V1277" s="301">
        <f t="shared" si="319"/>
        <v>28</v>
      </c>
      <c r="W1277" s="293" t="str">
        <f t="shared" si="320"/>
        <v/>
      </c>
      <c r="X1277" s="293" t="str">
        <f t="shared" si="321"/>
        <v/>
      </c>
      <c r="Y1277" s="293" t="str">
        <f t="shared" si="322"/>
        <v/>
      </c>
      <c r="Z1277" s="293" t="str">
        <f t="shared" si="323"/>
        <v/>
      </c>
      <c r="AA1277" s="293">
        <f t="shared" si="310"/>
        <v>0</v>
      </c>
      <c r="AB1277" s="293">
        <f t="shared" si="311"/>
        <v>0</v>
      </c>
      <c r="AC1277" s="293">
        <f t="shared" si="312"/>
        <v>3</v>
      </c>
      <c r="AD1277" s="293">
        <f t="shared" si="324"/>
        <v>1</v>
      </c>
      <c r="AE1277" s="293">
        <f>IF(ISBLANK(T1277),AE1276,IF(COUNTIF(T$2:T1277,T1277)&gt;1,AE1276,1+MAX(AE1276,0)))</f>
        <v>34</v>
      </c>
      <c r="AI1277" s="42" t="str">
        <f t="shared" si="325"/>
        <v/>
      </c>
      <c r="AJ1277">
        <f>SUM(AG$2:AG1277)</f>
        <v>6</v>
      </c>
      <c r="AK1277">
        <f>COUNTA(AF$2:AF1277)</f>
        <v>15</v>
      </c>
    </row>
    <row r="1278" spans="1:37" x14ac:dyDescent="0.25">
      <c r="A1278">
        <v>122</v>
      </c>
      <c r="B1278" t="s">
        <v>65</v>
      </c>
      <c r="C1278" s="246" t="s">
        <v>754</v>
      </c>
      <c r="D1278"/>
      <c r="E1278">
        <v>2</v>
      </c>
      <c r="F1278">
        <v>4</v>
      </c>
      <c r="G1278">
        <v>1</v>
      </c>
      <c r="H1278">
        <v>1</v>
      </c>
      <c r="I1278">
        <v>0</v>
      </c>
      <c r="J1278">
        <v>1</v>
      </c>
      <c r="K1278">
        <v>0</v>
      </c>
      <c r="L1278">
        <v>0</v>
      </c>
      <c r="M1278" t="s">
        <v>755</v>
      </c>
      <c r="O1278" s="101">
        <f>IF(ISBLANK(C1278),O1277,IF(COUNTIF(C$2:C1278,C1278)&gt;1,O1277,1+MAX(O1277,0)))</f>
        <v>38</v>
      </c>
      <c r="P1278" s="45">
        <f t="shared" si="313"/>
        <v>19</v>
      </c>
      <c r="Q1278" s="33" t="str">
        <f t="shared" si="314"/>
        <v/>
      </c>
      <c r="R1278" s="33">
        <f t="shared" si="315"/>
        <v>8</v>
      </c>
      <c r="S1278" s="33" t="str">
        <f t="shared" si="316"/>
        <v>122_8</v>
      </c>
      <c r="T1278" s="35" t="str">
        <f t="shared" si="317"/>
        <v>122AM</v>
      </c>
      <c r="U1278" s="35" t="str">
        <f t="shared" si="318"/>
        <v>122AMNS</v>
      </c>
      <c r="V1278" s="301">
        <f t="shared" si="319"/>
        <v>29</v>
      </c>
      <c r="W1278" s="293" t="str">
        <f t="shared" si="320"/>
        <v/>
      </c>
      <c r="X1278" s="293" t="str">
        <f t="shared" si="321"/>
        <v/>
      </c>
      <c r="Y1278" s="293" t="str">
        <f t="shared" si="322"/>
        <v/>
      </c>
      <c r="Z1278" s="293" t="str">
        <f t="shared" si="323"/>
        <v/>
      </c>
      <c r="AA1278" s="293">
        <f t="shared" si="310"/>
        <v>0</v>
      </c>
      <c r="AB1278" s="293">
        <f t="shared" si="311"/>
        <v>0</v>
      </c>
      <c r="AC1278" s="293">
        <f t="shared" si="312"/>
        <v>4</v>
      </c>
      <c r="AD1278" s="293">
        <f t="shared" si="324"/>
        <v>1</v>
      </c>
      <c r="AE1278" s="293">
        <f>IF(ISBLANK(T1278),AE1277,IF(COUNTIF(T$2:T1278,T1278)&gt;1,AE1277,1+MAX(AE1277,0)))</f>
        <v>34</v>
      </c>
      <c r="AI1278" s="42" t="str">
        <f t="shared" si="325"/>
        <v/>
      </c>
      <c r="AJ1278">
        <f>SUM(AG$2:AG1278)</f>
        <v>6</v>
      </c>
      <c r="AK1278">
        <f>COUNTA(AF$2:AF1278)</f>
        <v>15</v>
      </c>
    </row>
    <row r="1279" spans="1:37" x14ac:dyDescent="0.25">
      <c r="A1279">
        <v>122</v>
      </c>
      <c r="B1279" t="s">
        <v>65</v>
      </c>
      <c r="C1279" s="246" t="s">
        <v>754</v>
      </c>
      <c r="D1279"/>
      <c r="E1279">
        <v>2</v>
      </c>
      <c r="F1279">
        <v>4</v>
      </c>
      <c r="G1279">
        <v>2</v>
      </c>
      <c r="H1279">
        <v>6</v>
      </c>
      <c r="I1279">
        <v>2</v>
      </c>
      <c r="J1279">
        <v>5</v>
      </c>
      <c r="K1279">
        <v>0</v>
      </c>
      <c r="L1279">
        <v>0</v>
      </c>
      <c r="M1279" t="s">
        <v>755</v>
      </c>
      <c r="O1279" s="101">
        <f>IF(ISBLANK(C1279),O1278,IF(COUNTIF(C$2:C1279,C1279)&gt;1,O1278,1+MAX(O1278,0)))</f>
        <v>38</v>
      </c>
      <c r="P1279" s="45">
        <f t="shared" si="313"/>
        <v>19</v>
      </c>
      <c r="Q1279" s="33" t="str">
        <f t="shared" si="314"/>
        <v/>
      </c>
      <c r="R1279" s="33">
        <f t="shared" si="315"/>
        <v>8</v>
      </c>
      <c r="S1279" s="33" t="str">
        <f t="shared" si="316"/>
        <v>122_8</v>
      </c>
      <c r="T1279" s="35" t="str">
        <f t="shared" si="317"/>
        <v>122AM</v>
      </c>
      <c r="U1279" s="35" t="str">
        <f t="shared" si="318"/>
        <v>122AMNS</v>
      </c>
      <c r="V1279" s="301">
        <f t="shared" si="319"/>
        <v>30</v>
      </c>
      <c r="W1279" s="293" t="str">
        <f t="shared" si="320"/>
        <v/>
      </c>
      <c r="X1279" s="293" t="str">
        <f t="shared" si="321"/>
        <v/>
      </c>
      <c r="Y1279" s="293" t="str">
        <f t="shared" si="322"/>
        <v/>
      </c>
      <c r="Z1279" s="293" t="str">
        <f t="shared" si="323"/>
        <v/>
      </c>
      <c r="AA1279" s="293">
        <f t="shared" si="310"/>
        <v>0</v>
      </c>
      <c r="AB1279" s="293">
        <f t="shared" si="311"/>
        <v>0</v>
      </c>
      <c r="AC1279" s="293">
        <f t="shared" si="312"/>
        <v>4</v>
      </c>
      <c r="AD1279" s="293">
        <f t="shared" si="324"/>
        <v>1</v>
      </c>
      <c r="AE1279" s="293">
        <f>IF(ISBLANK(T1279),AE1278,IF(COUNTIF(T$2:T1279,T1279)&gt;1,AE1278,1+MAX(AE1278,0)))</f>
        <v>34</v>
      </c>
      <c r="AI1279" s="42" t="str">
        <f t="shared" si="325"/>
        <v/>
      </c>
      <c r="AJ1279">
        <f>SUM(AG$2:AG1279)</f>
        <v>6</v>
      </c>
      <c r="AK1279">
        <f>COUNTA(AF$2:AF1279)</f>
        <v>15</v>
      </c>
    </row>
    <row r="1280" spans="1:37" x14ac:dyDescent="0.25">
      <c r="A1280">
        <v>122</v>
      </c>
      <c r="B1280" t="s">
        <v>65</v>
      </c>
      <c r="C1280" s="246" t="s">
        <v>754</v>
      </c>
      <c r="D1280"/>
      <c r="E1280">
        <v>2</v>
      </c>
      <c r="F1280">
        <v>4</v>
      </c>
      <c r="G1280">
        <v>3</v>
      </c>
      <c r="H1280">
        <v>0</v>
      </c>
      <c r="I1280">
        <v>0</v>
      </c>
      <c r="J1280">
        <v>0</v>
      </c>
      <c r="K1280">
        <v>0</v>
      </c>
      <c r="L1280">
        <v>0</v>
      </c>
      <c r="M1280" t="s">
        <v>755</v>
      </c>
      <c r="O1280" s="101">
        <f>IF(ISBLANK(C1280),O1279,IF(COUNTIF(C$2:C1280,C1280)&gt;1,O1279,1+MAX(O1279,0)))</f>
        <v>38</v>
      </c>
      <c r="P1280" s="45">
        <f t="shared" si="313"/>
        <v>19</v>
      </c>
      <c r="Q1280" s="33" t="str">
        <f t="shared" si="314"/>
        <v/>
      </c>
      <c r="R1280" s="33">
        <f t="shared" si="315"/>
        <v>8</v>
      </c>
      <c r="S1280" s="33" t="str">
        <f t="shared" si="316"/>
        <v>122_8</v>
      </c>
      <c r="T1280" s="35" t="str">
        <f t="shared" si="317"/>
        <v>122AM</v>
      </c>
      <c r="U1280" s="35" t="str">
        <f t="shared" si="318"/>
        <v>122AMEW</v>
      </c>
      <c r="V1280" s="301">
        <f t="shared" si="319"/>
        <v>31</v>
      </c>
      <c r="W1280" s="293" t="str">
        <f t="shared" si="320"/>
        <v/>
      </c>
      <c r="X1280" s="293" t="str">
        <f t="shared" si="321"/>
        <v/>
      </c>
      <c r="Y1280" s="293" t="str">
        <f t="shared" si="322"/>
        <v/>
      </c>
      <c r="Z1280" s="293" t="str">
        <f t="shared" si="323"/>
        <v/>
      </c>
      <c r="AA1280" s="293">
        <f t="shared" si="310"/>
        <v>0</v>
      </c>
      <c r="AB1280" s="293">
        <f t="shared" si="311"/>
        <v>0</v>
      </c>
      <c r="AC1280" s="293">
        <f t="shared" si="312"/>
        <v>3</v>
      </c>
      <c r="AD1280" s="293">
        <f t="shared" si="324"/>
        <v>1</v>
      </c>
      <c r="AE1280" s="293">
        <f>IF(ISBLANK(T1280),AE1279,IF(COUNTIF(T$2:T1280,T1280)&gt;1,AE1279,1+MAX(AE1279,0)))</f>
        <v>34</v>
      </c>
      <c r="AI1280" s="42" t="str">
        <f t="shared" si="325"/>
        <v/>
      </c>
      <c r="AJ1280">
        <f>SUM(AG$2:AG1280)</f>
        <v>6</v>
      </c>
      <c r="AK1280">
        <f>COUNTA(AF$2:AF1280)</f>
        <v>15</v>
      </c>
    </row>
    <row r="1281" spans="1:37" x14ac:dyDescent="0.25">
      <c r="A1281">
        <v>122</v>
      </c>
      <c r="B1281" t="s">
        <v>65</v>
      </c>
      <c r="C1281" s="246" t="s">
        <v>754</v>
      </c>
      <c r="D1281"/>
      <c r="E1281">
        <v>2</v>
      </c>
      <c r="F1281">
        <v>4</v>
      </c>
      <c r="G1281">
        <v>4</v>
      </c>
      <c r="H1281">
        <v>1</v>
      </c>
      <c r="I1281">
        <v>0</v>
      </c>
      <c r="J1281">
        <v>0</v>
      </c>
      <c r="K1281">
        <v>0</v>
      </c>
      <c r="L1281">
        <v>0</v>
      </c>
      <c r="M1281" t="s">
        <v>755</v>
      </c>
      <c r="O1281" s="101">
        <f>IF(ISBLANK(C1281),O1280,IF(COUNTIF(C$2:C1281,C1281)&gt;1,O1280,1+MAX(O1280,0)))</f>
        <v>38</v>
      </c>
      <c r="P1281" s="45">
        <f t="shared" si="313"/>
        <v>19</v>
      </c>
      <c r="Q1281" s="33" t="str">
        <f t="shared" si="314"/>
        <v/>
      </c>
      <c r="R1281" s="33">
        <f t="shared" si="315"/>
        <v>8</v>
      </c>
      <c r="S1281" s="33" t="str">
        <f t="shared" si="316"/>
        <v>122_8</v>
      </c>
      <c r="T1281" s="35" t="str">
        <f t="shared" si="317"/>
        <v>122AM</v>
      </c>
      <c r="U1281" s="35" t="str">
        <f t="shared" si="318"/>
        <v>122AMEW</v>
      </c>
      <c r="V1281" s="301">
        <f t="shared" si="319"/>
        <v>32</v>
      </c>
      <c r="W1281" s="293" t="str">
        <f t="shared" si="320"/>
        <v/>
      </c>
      <c r="X1281" s="293" t="str">
        <f t="shared" si="321"/>
        <v/>
      </c>
      <c r="Y1281" s="293" t="str">
        <f t="shared" si="322"/>
        <v/>
      </c>
      <c r="Z1281" s="293" t="str">
        <f t="shared" si="323"/>
        <v/>
      </c>
      <c r="AA1281" s="293">
        <f t="shared" si="310"/>
        <v>0</v>
      </c>
      <c r="AB1281" s="293">
        <f t="shared" si="311"/>
        <v>0</v>
      </c>
      <c r="AC1281" s="293">
        <f t="shared" si="312"/>
        <v>3</v>
      </c>
      <c r="AD1281" s="293">
        <f t="shared" si="324"/>
        <v>1</v>
      </c>
      <c r="AE1281" s="293">
        <f>IF(ISBLANK(T1281),AE1280,IF(COUNTIF(T$2:T1281,T1281)&gt;1,AE1280,1+MAX(AE1280,0)))</f>
        <v>34</v>
      </c>
      <c r="AI1281" s="42" t="str">
        <f t="shared" si="325"/>
        <v/>
      </c>
      <c r="AJ1281">
        <f>SUM(AG$2:AG1281)</f>
        <v>6</v>
      </c>
      <c r="AK1281">
        <f>COUNTA(AF$2:AF1281)</f>
        <v>15</v>
      </c>
    </row>
    <row r="1282" spans="1:37" x14ac:dyDescent="0.25">
      <c r="A1282">
        <v>122</v>
      </c>
      <c r="B1282" t="s">
        <v>66</v>
      </c>
      <c r="C1282" s="246" t="s">
        <v>756</v>
      </c>
      <c r="D1282"/>
      <c r="E1282">
        <v>2</v>
      </c>
      <c r="F1282">
        <v>1</v>
      </c>
      <c r="G1282">
        <v>1</v>
      </c>
      <c r="H1282">
        <v>8</v>
      </c>
      <c r="I1282">
        <v>2</v>
      </c>
      <c r="J1282">
        <v>4</v>
      </c>
      <c r="K1282">
        <v>0</v>
      </c>
      <c r="L1282">
        <v>0</v>
      </c>
      <c r="M1282"/>
      <c r="O1282" s="101">
        <f>IF(ISBLANK(C1282),O1281,IF(COUNTIF(C$2:C1282,C1282)&gt;1,O1281,1+MAX(O1281,0)))</f>
        <v>39</v>
      </c>
      <c r="P1282" s="45">
        <f t="shared" si="313"/>
        <v>19</v>
      </c>
      <c r="Q1282" s="33" t="str">
        <f t="shared" si="314"/>
        <v/>
      </c>
      <c r="R1282" s="33">
        <f t="shared" si="315"/>
        <v>13</v>
      </c>
      <c r="S1282" s="33" t="str">
        <f t="shared" si="316"/>
        <v>122_13</v>
      </c>
      <c r="T1282" s="35" t="str">
        <f t="shared" si="317"/>
        <v>122PM</v>
      </c>
      <c r="U1282" s="35" t="str">
        <f t="shared" si="318"/>
        <v>122PMNS</v>
      </c>
      <c r="V1282" s="301">
        <f t="shared" si="319"/>
        <v>17</v>
      </c>
      <c r="W1282" s="293" t="str">
        <f t="shared" si="320"/>
        <v/>
      </c>
      <c r="X1282" s="293" t="str">
        <f t="shared" si="321"/>
        <v/>
      </c>
      <c r="Y1282" s="293" t="str">
        <f t="shared" si="322"/>
        <v/>
      </c>
      <c r="Z1282" s="293" t="str">
        <f t="shared" si="323"/>
        <v/>
      </c>
      <c r="AA1282" s="293">
        <f t="shared" ref="AA1282:AA1345" si="326">IF(AND(ISNUMBER($G1282),$B1282="AM"),INDEX(Cordon,MATCH($A1282,loc_ID,0),$G1282),0)</f>
        <v>0</v>
      </c>
      <c r="AB1282" s="293">
        <f t="shared" ref="AB1282:AB1345" si="327">IF(AND(ISNUMBER($G1282),$B1282="PM"),INDEX(Cordon,MATCH($A1282,loc_ID,0),VLOOKUP($G1282,dir_correction,2,FALSE)),0)</f>
        <v>0</v>
      </c>
      <c r="AC1282" s="293">
        <f t="shared" ref="AC1282:AC1345" si="328">IF(AND(ISNUMBER($G1282),$B1282="AM"),INDEX(Lane,MATCH($A1282,loc_ID,0),$G1282),0)</f>
        <v>0</v>
      </c>
      <c r="AD1282" s="293">
        <f t="shared" si="324"/>
        <v>0</v>
      </c>
      <c r="AE1282" s="293">
        <f>IF(ISBLANK(T1282),AE1281,IF(COUNTIF(T$2:T1282,T1282)&gt;1,AE1281,1+MAX(AE1281,0)))</f>
        <v>35</v>
      </c>
      <c r="AI1282" s="42" t="str">
        <f t="shared" si="325"/>
        <v/>
      </c>
      <c r="AJ1282">
        <f>SUM(AG$2:AG1282)</f>
        <v>6</v>
      </c>
      <c r="AK1282">
        <f>COUNTA(AF$2:AF1282)</f>
        <v>15</v>
      </c>
    </row>
    <row r="1283" spans="1:37" x14ac:dyDescent="0.25">
      <c r="A1283">
        <v>122</v>
      </c>
      <c r="B1283" t="s">
        <v>66</v>
      </c>
      <c r="C1283" s="246" t="s">
        <v>756</v>
      </c>
      <c r="D1283"/>
      <c r="E1283">
        <v>2</v>
      </c>
      <c r="F1283">
        <v>1</v>
      </c>
      <c r="G1283">
        <v>2</v>
      </c>
      <c r="H1283">
        <v>6</v>
      </c>
      <c r="I1283">
        <v>1</v>
      </c>
      <c r="J1283">
        <v>1</v>
      </c>
      <c r="K1283">
        <v>0</v>
      </c>
      <c r="L1283">
        <v>0</v>
      </c>
      <c r="M1283"/>
      <c r="O1283" s="101">
        <f>IF(ISBLANK(C1283),O1282,IF(COUNTIF(C$2:C1283,C1283)&gt;1,O1282,1+MAX(O1282,0)))</f>
        <v>39</v>
      </c>
      <c r="P1283" s="45">
        <f t="shared" ref="P1283:P1346" si="329">IF(A1283=A1282,P1282,IF(ISNUMBER(P1282),P1282+1,1))</f>
        <v>19</v>
      </c>
      <c r="Q1283" s="33" t="str">
        <f t="shared" ref="Q1283:Q1346" si="330">IF(OR(P1283=P1282,LEN(A1283)&lt;1),"",P1283)</f>
        <v/>
      </c>
      <c r="R1283" s="33">
        <f t="shared" ref="R1283:R1346" si="331">IF(ISNUMBER(F1283),F1283+4*(E1283-1)+8*IF(B1283="PM",1,0),"")</f>
        <v>13</v>
      </c>
      <c r="S1283" s="33" t="str">
        <f t="shared" ref="S1283:S1346" si="332">IF(ISNUMBER(R1283),A1283&amp;"_"&amp;R1283,"")</f>
        <v>122_13</v>
      </c>
      <c r="T1283" s="35" t="str">
        <f t="shared" ref="T1283:T1346" si="333">A1283&amp;B1283</f>
        <v>122PM</v>
      </c>
      <c r="U1283" s="35" t="str">
        <f t="shared" ref="U1283:U1346" si="334">IF(OR(G1283=1,G1283=2),T1283&amp;"NS",IF(OR(G1283=3,G1283=4),T1283&amp;"EW",""))</f>
        <v>122PMNS</v>
      </c>
      <c r="V1283" s="301">
        <f t="shared" ref="V1283:V1346" si="335">G1283+4*(F1283-1)+16*(E1283-1)</f>
        <v>18</v>
      </c>
      <c r="W1283" s="293" t="str">
        <f t="shared" ref="W1283:W1346" si="336">IF(I1283&gt;$H1283,1,"")</f>
        <v/>
      </c>
      <c r="X1283" s="293" t="str">
        <f t="shared" ref="X1283:X1346" si="337">IF(J1283&gt;$H1283,1,"")</f>
        <v/>
      </c>
      <c r="Y1283" s="293" t="str">
        <f t="shared" ref="Y1283:Y1346" si="338">IF(K1283&gt;$H1283,1,"")</f>
        <v/>
      </c>
      <c r="Z1283" s="293" t="str">
        <f t="shared" ref="Z1283:Z1346" si="339">IF(L1283&gt;$H1283,1,"")</f>
        <v/>
      </c>
      <c r="AA1283" s="293">
        <f t="shared" si="326"/>
        <v>0</v>
      </c>
      <c r="AB1283" s="293">
        <f t="shared" si="327"/>
        <v>0</v>
      </c>
      <c r="AC1283" s="293">
        <f t="shared" si="328"/>
        <v>0</v>
      </c>
      <c r="AD1283" s="293">
        <f t="shared" ref="AD1283:AD1346" si="340">IF(AND(AC1283&gt;0,ISNUMBER(AC1283)),1,0)</f>
        <v>0</v>
      </c>
      <c r="AE1283" s="293">
        <f>IF(ISBLANK(T1283),AE1282,IF(COUNTIF(T$2:T1283,T1283)&gt;1,AE1282,1+MAX(AE1282,0)))</f>
        <v>35</v>
      </c>
      <c r="AI1283" s="42" t="str">
        <f t="shared" ref="AI1283:AI1346" si="341">IF(SUM(W1283:Z1283)&gt;0,1,"")</f>
        <v/>
      </c>
      <c r="AJ1283">
        <f>SUM(AG$2:AG1283)</f>
        <v>6</v>
      </c>
      <c r="AK1283">
        <f>COUNTA(AF$2:AF1283)</f>
        <v>15</v>
      </c>
    </row>
    <row r="1284" spans="1:37" x14ac:dyDescent="0.25">
      <c r="A1284">
        <v>122</v>
      </c>
      <c r="B1284" t="s">
        <v>66</v>
      </c>
      <c r="C1284" s="246" t="s">
        <v>756</v>
      </c>
      <c r="D1284"/>
      <c r="E1284">
        <v>2</v>
      </c>
      <c r="F1284">
        <v>1</v>
      </c>
      <c r="G1284">
        <v>3</v>
      </c>
      <c r="H1284">
        <v>0</v>
      </c>
      <c r="I1284">
        <v>0</v>
      </c>
      <c r="J1284">
        <v>0</v>
      </c>
      <c r="K1284">
        <v>0</v>
      </c>
      <c r="L1284">
        <v>0</v>
      </c>
      <c r="M1284"/>
      <c r="O1284" s="101">
        <f>IF(ISBLANK(C1284),O1283,IF(COUNTIF(C$2:C1284,C1284)&gt;1,O1283,1+MAX(O1283,0)))</f>
        <v>39</v>
      </c>
      <c r="P1284" s="45">
        <f t="shared" si="329"/>
        <v>19</v>
      </c>
      <c r="Q1284" s="33" t="str">
        <f t="shared" si="330"/>
        <v/>
      </c>
      <c r="R1284" s="33">
        <f t="shared" si="331"/>
        <v>13</v>
      </c>
      <c r="S1284" s="33" t="str">
        <f t="shared" si="332"/>
        <v>122_13</v>
      </c>
      <c r="T1284" s="35" t="str">
        <f t="shared" si="333"/>
        <v>122PM</v>
      </c>
      <c r="U1284" s="35" t="str">
        <f t="shared" si="334"/>
        <v>122PMEW</v>
      </c>
      <c r="V1284" s="301">
        <f t="shared" si="335"/>
        <v>19</v>
      </c>
      <c r="W1284" s="293" t="str">
        <f t="shared" si="336"/>
        <v/>
      </c>
      <c r="X1284" s="293" t="str">
        <f t="shared" si="337"/>
        <v/>
      </c>
      <c r="Y1284" s="293" t="str">
        <f t="shared" si="338"/>
        <v/>
      </c>
      <c r="Z1284" s="293" t="str">
        <f t="shared" si="339"/>
        <v/>
      </c>
      <c r="AA1284" s="293">
        <f t="shared" si="326"/>
        <v>0</v>
      </c>
      <c r="AB1284" s="293">
        <f t="shared" si="327"/>
        <v>0</v>
      </c>
      <c r="AC1284" s="293">
        <f t="shared" si="328"/>
        <v>0</v>
      </c>
      <c r="AD1284" s="293">
        <f t="shared" si="340"/>
        <v>0</v>
      </c>
      <c r="AE1284" s="293">
        <f>IF(ISBLANK(T1284),AE1283,IF(COUNTIF(T$2:T1284,T1284)&gt;1,AE1283,1+MAX(AE1283,0)))</f>
        <v>35</v>
      </c>
      <c r="AI1284" s="42" t="str">
        <f t="shared" si="341"/>
        <v/>
      </c>
      <c r="AJ1284">
        <f>SUM(AG$2:AG1284)</f>
        <v>6</v>
      </c>
      <c r="AK1284">
        <f>COUNTA(AF$2:AF1284)</f>
        <v>15</v>
      </c>
    </row>
    <row r="1285" spans="1:37" x14ac:dyDescent="0.25">
      <c r="A1285">
        <v>122</v>
      </c>
      <c r="B1285" t="s">
        <v>66</v>
      </c>
      <c r="C1285" s="246" t="s">
        <v>756</v>
      </c>
      <c r="D1285"/>
      <c r="E1285">
        <v>2</v>
      </c>
      <c r="F1285">
        <v>1</v>
      </c>
      <c r="G1285">
        <v>4</v>
      </c>
      <c r="H1285">
        <v>2</v>
      </c>
      <c r="I1285">
        <v>0</v>
      </c>
      <c r="J1285">
        <v>0</v>
      </c>
      <c r="K1285">
        <v>0</v>
      </c>
      <c r="L1285">
        <v>1</v>
      </c>
      <c r="M1285"/>
      <c r="O1285" s="101">
        <f>IF(ISBLANK(C1285),O1284,IF(COUNTIF(C$2:C1285,C1285)&gt;1,O1284,1+MAX(O1284,0)))</f>
        <v>39</v>
      </c>
      <c r="P1285" s="45">
        <f t="shared" si="329"/>
        <v>19</v>
      </c>
      <c r="Q1285" s="33" t="str">
        <f t="shared" si="330"/>
        <v/>
      </c>
      <c r="R1285" s="33">
        <f t="shared" si="331"/>
        <v>13</v>
      </c>
      <c r="S1285" s="33" t="str">
        <f t="shared" si="332"/>
        <v>122_13</v>
      </c>
      <c r="T1285" s="35" t="str">
        <f t="shared" si="333"/>
        <v>122PM</v>
      </c>
      <c r="U1285" s="35" t="str">
        <f t="shared" si="334"/>
        <v>122PMEW</v>
      </c>
      <c r="V1285" s="301">
        <f t="shared" si="335"/>
        <v>20</v>
      </c>
      <c r="W1285" s="293" t="str">
        <f t="shared" si="336"/>
        <v/>
      </c>
      <c r="X1285" s="293" t="str">
        <f t="shared" si="337"/>
        <v/>
      </c>
      <c r="Y1285" s="293" t="str">
        <f t="shared" si="338"/>
        <v/>
      </c>
      <c r="Z1285" s="293" t="str">
        <f t="shared" si="339"/>
        <v/>
      </c>
      <c r="AA1285" s="293">
        <f t="shared" si="326"/>
        <v>0</v>
      </c>
      <c r="AB1285" s="293">
        <f t="shared" si="327"/>
        <v>0</v>
      </c>
      <c r="AC1285" s="293">
        <f t="shared" si="328"/>
        <v>0</v>
      </c>
      <c r="AD1285" s="293">
        <f t="shared" si="340"/>
        <v>0</v>
      </c>
      <c r="AE1285" s="293">
        <f>IF(ISBLANK(T1285),AE1284,IF(COUNTIF(T$2:T1285,T1285)&gt;1,AE1284,1+MAX(AE1284,0)))</f>
        <v>35</v>
      </c>
      <c r="AI1285" s="42" t="str">
        <f t="shared" si="341"/>
        <v/>
      </c>
      <c r="AJ1285">
        <f>SUM(AG$2:AG1285)</f>
        <v>6</v>
      </c>
      <c r="AK1285">
        <f>COUNTA(AF$2:AF1285)</f>
        <v>15</v>
      </c>
    </row>
    <row r="1286" spans="1:37" x14ac:dyDescent="0.25">
      <c r="A1286">
        <v>122</v>
      </c>
      <c r="B1286" t="s">
        <v>66</v>
      </c>
      <c r="C1286" s="246" t="s">
        <v>756</v>
      </c>
      <c r="D1286"/>
      <c r="E1286">
        <v>2</v>
      </c>
      <c r="F1286">
        <v>2</v>
      </c>
      <c r="G1286">
        <v>1</v>
      </c>
      <c r="H1286">
        <v>1</v>
      </c>
      <c r="I1286">
        <v>0</v>
      </c>
      <c r="J1286">
        <v>1</v>
      </c>
      <c r="K1286">
        <v>0</v>
      </c>
      <c r="L1286">
        <v>0</v>
      </c>
      <c r="M1286"/>
      <c r="O1286" s="101">
        <f>IF(ISBLANK(C1286),O1285,IF(COUNTIF(C$2:C1286,C1286)&gt;1,O1285,1+MAX(O1285,0)))</f>
        <v>39</v>
      </c>
      <c r="P1286" s="45">
        <f t="shared" si="329"/>
        <v>19</v>
      </c>
      <c r="Q1286" s="33" t="str">
        <f t="shared" si="330"/>
        <v/>
      </c>
      <c r="R1286" s="33">
        <f t="shared" si="331"/>
        <v>14</v>
      </c>
      <c r="S1286" s="33" t="str">
        <f t="shared" si="332"/>
        <v>122_14</v>
      </c>
      <c r="T1286" s="35" t="str">
        <f t="shared" si="333"/>
        <v>122PM</v>
      </c>
      <c r="U1286" s="35" t="str">
        <f t="shared" si="334"/>
        <v>122PMNS</v>
      </c>
      <c r="V1286" s="301">
        <f t="shared" si="335"/>
        <v>21</v>
      </c>
      <c r="W1286" s="293" t="str">
        <f t="shared" si="336"/>
        <v/>
      </c>
      <c r="X1286" s="293" t="str">
        <f t="shared" si="337"/>
        <v/>
      </c>
      <c r="Y1286" s="293" t="str">
        <f t="shared" si="338"/>
        <v/>
      </c>
      <c r="Z1286" s="293" t="str">
        <f t="shared" si="339"/>
        <v/>
      </c>
      <c r="AA1286" s="293">
        <f t="shared" si="326"/>
        <v>0</v>
      </c>
      <c r="AB1286" s="293">
        <f t="shared" si="327"/>
        <v>0</v>
      </c>
      <c r="AC1286" s="293">
        <f t="shared" si="328"/>
        <v>0</v>
      </c>
      <c r="AD1286" s="293">
        <f t="shared" si="340"/>
        <v>0</v>
      </c>
      <c r="AE1286" s="293">
        <f>IF(ISBLANK(T1286),AE1285,IF(COUNTIF(T$2:T1286,T1286)&gt;1,AE1285,1+MAX(AE1285,0)))</f>
        <v>35</v>
      </c>
      <c r="AI1286" s="42" t="str">
        <f t="shared" si="341"/>
        <v/>
      </c>
      <c r="AJ1286">
        <f>SUM(AG$2:AG1286)</f>
        <v>6</v>
      </c>
      <c r="AK1286">
        <f>COUNTA(AF$2:AF1286)</f>
        <v>15</v>
      </c>
    </row>
    <row r="1287" spans="1:37" x14ac:dyDescent="0.25">
      <c r="A1287">
        <v>122</v>
      </c>
      <c r="B1287" t="s">
        <v>66</v>
      </c>
      <c r="C1287" s="246" t="s">
        <v>756</v>
      </c>
      <c r="D1287"/>
      <c r="E1287">
        <v>2</v>
      </c>
      <c r="F1287">
        <v>2</v>
      </c>
      <c r="G1287">
        <v>2</v>
      </c>
      <c r="H1287">
        <v>3</v>
      </c>
      <c r="I1287">
        <v>1</v>
      </c>
      <c r="J1287">
        <v>2</v>
      </c>
      <c r="K1287">
        <v>0</v>
      </c>
      <c r="L1287">
        <v>0</v>
      </c>
      <c r="M1287"/>
      <c r="O1287" s="101">
        <f>IF(ISBLANK(C1287),O1286,IF(COUNTIF(C$2:C1287,C1287)&gt;1,O1286,1+MAX(O1286,0)))</f>
        <v>39</v>
      </c>
      <c r="P1287" s="45">
        <f t="shared" si="329"/>
        <v>19</v>
      </c>
      <c r="Q1287" s="33" t="str">
        <f t="shared" si="330"/>
        <v/>
      </c>
      <c r="R1287" s="33">
        <f t="shared" si="331"/>
        <v>14</v>
      </c>
      <c r="S1287" s="33" t="str">
        <f t="shared" si="332"/>
        <v>122_14</v>
      </c>
      <c r="T1287" s="35" t="str">
        <f t="shared" si="333"/>
        <v>122PM</v>
      </c>
      <c r="U1287" s="35" t="str">
        <f t="shared" si="334"/>
        <v>122PMNS</v>
      </c>
      <c r="V1287" s="301">
        <f t="shared" si="335"/>
        <v>22</v>
      </c>
      <c r="W1287" s="293" t="str">
        <f t="shared" si="336"/>
        <v/>
      </c>
      <c r="X1287" s="293" t="str">
        <f t="shared" si="337"/>
        <v/>
      </c>
      <c r="Y1287" s="293" t="str">
        <f t="shared" si="338"/>
        <v/>
      </c>
      <c r="Z1287" s="293" t="str">
        <f t="shared" si="339"/>
        <v/>
      </c>
      <c r="AA1287" s="293">
        <f t="shared" si="326"/>
        <v>0</v>
      </c>
      <c r="AB1287" s="293">
        <f t="shared" si="327"/>
        <v>0</v>
      </c>
      <c r="AC1287" s="293">
        <f t="shared" si="328"/>
        <v>0</v>
      </c>
      <c r="AD1287" s="293">
        <f t="shared" si="340"/>
        <v>0</v>
      </c>
      <c r="AE1287" s="293">
        <f>IF(ISBLANK(T1287),AE1286,IF(COUNTIF(T$2:T1287,T1287)&gt;1,AE1286,1+MAX(AE1286,0)))</f>
        <v>35</v>
      </c>
      <c r="AI1287" s="42" t="str">
        <f t="shared" si="341"/>
        <v/>
      </c>
      <c r="AJ1287">
        <f>SUM(AG$2:AG1287)</f>
        <v>6</v>
      </c>
      <c r="AK1287">
        <f>COUNTA(AF$2:AF1287)</f>
        <v>15</v>
      </c>
    </row>
    <row r="1288" spans="1:37" x14ac:dyDescent="0.25">
      <c r="A1288">
        <v>122</v>
      </c>
      <c r="B1288" t="s">
        <v>66</v>
      </c>
      <c r="C1288" s="246" t="s">
        <v>756</v>
      </c>
      <c r="D1288"/>
      <c r="E1288">
        <v>2</v>
      </c>
      <c r="F1288">
        <v>2</v>
      </c>
      <c r="G1288">
        <v>3</v>
      </c>
      <c r="H1288">
        <v>1</v>
      </c>
      <c r="I1288">
        <v>0</v>
      </c>
      <c r="J1288">
        <v>1</v>
      </c>
      <c r="K1288">
        <v>0</v>
      </c>
      <c r="L1288">
        <v>0</v>
      </c>
      <c r="M1288"/>
      <c r="O1288" s="101">
        <f>IF(ISBLANK(C1288),O1287,IF(COUNTIF(C$2:C1288,C1288)&gt;1,O1287,1+MAX(O1287,0)))</f>
        <v>39</v>
      </c>
      <c r="P1288" s="45">
        <f t="shared" si="329"/>
        <v>19</v>
      </c>
      <c r="Q1288" s="33" t="str">
        <f t="shared" si="330"/>
        <v/>
      </c>
      <c r="R1288" s="33">
        <f t="shared" si="331"/>
        <v>14</v>
      </c>
      <c r="S1288" s="33" t="str">
        <f t="shared" si="332"/>
        <v>122_14</v>
      </c>
      <c r="T1288" s="35" t="str">
        <f t="shared" si="333"/>
        <v>122PM</v>
      </c>
      <c r="U1288" s="35" t="str">
        <f t="shared" si="334"/>
        <v>122PMEW</v>
      </c>
      <c r="V1288" s="301">
        <f t="shared" si="335"/>
        <v>23</v>
      </c>
      <c r="W1288" s="293" t="str">
        <f t="shared" si="336"/>
        <v/>
      </c>
      <c r="X1288" s="293" t="str">
        <f t="shared" si="337"/>
        <v/>
      </c>
      <c r="Y1288" s="293" t="str">
        <f t="shared" si="338"/>
        <v/>
      </c>
      <c r="Z1288" s="293" t="str">
        <f t="shared" si="339"/>
        <v/>
      </c>
      <c r="AA1288" s="293">
        <f t="shared" si="326"/>
        <v>0</v>
      </c>
      <c r="AB1288" s="293">
        <f t="shared" si="327"/>
        <v>0</v>
      </c>
      <c r="AC1288" s="293">
        <f t="shared" si="328"/>
        <v>0</v>
      </c>
      <c r="AD1288" s="293">
        <f t="shared" si="340"/>
        <v>0</v>
      </c>
      <c r="AE1288" s="293">
        <f>IF(ISBLANK(T1288),AE1287,IF(COUNTIF(T$2:T1288,T1288)&gt;1,AE1287,1+MAX(AE1287,0)))</f>
        <v>35</v>
      </c>
      <c r="AI1288" s="42" t="str">
        <f t="shared" si="341"/>
        <v/>
      </c>
      <c r="AJ1288">
        <f>SUM(AG$2:AG1288)</f>
        <v>6</v>
      </c>
      <c r="AK1288">
        <f>COUNTA(AF$2:AF1288)</f>
        <v>15</v>
      </c>
    </row>
    <row r="1289" spans="1:37" x14ac:dyDescent="0.25">
      <c r="A1289">
        <v>122</v>
      </c>
      <c r="B1289" t="s">
        <v>66</v>
      </c>
      <c r="C1289" s="246" t="s">
        <v>756</v>
      </c>
      <c r="D1289"/>
      <c r="E1289">
        <v>2</v>
      </c>
      <c r="F1289">
        <v>2</v>
      </c>
      <c r="G1289">
        <v>4</v>
      </c>
      <c r="H1289">
        <v>0</v>
      </c>
      <c r="I1289">
        <v>0</v>
      </c>
      <c r="J1289">
        <v>0</v>
      </c>
      <c r="K1289">
        <v>0</v>
      </c>
      <c r="L1289">
        <v>0</v>
      </c>
      <c r="M1289"/>
      <c r="O1289" s="101">
        <f>IF(ISBLANK(C1289),O1288,IF(COUNTIF(C$2:C1289,C1289)&gt;1,O1288,1+MAX(O1288,0)))</f>
        <v>39</v>
      </c>
      <c r="P1289" s="45">
        <f t="shared" si="329"/>
        <v>19</v>
      </c>
      <c r="Q1289" s="33" t="str">
        <f t="shared" si="330"/>
        <v/>
      </c>
      <c r="R1289" s="33">
        <f t="shared" si="331"/>
        <v>14</v>
      </c>
      <c r="S1289" s="33" t="str">
        <f t="shared" si="332"/>
        <v>122_14</v>
      </c>
      <c r="T1289" s="35" t="str">
        <f t="shared" si="333"/>
        <v>122PM</v>
      </c>
      <c r="U1289" s="35" t="str">
        <f t="shared" si="334"/>
        <v>122PMEW</v>
      </c>
      <c r="V1289" s="301">
        <f t="shared" si="335"/>
        <v>24</v>
      </c>
      <c r="W1289" s="293" t="str">
        <f t="shared" si="336"/>
        <v/>
      </c>
      <c r="X1289" s="293" t="str">
        <f t="shared" si="337"/>
        <v/>
      </c>
      <c r="Y1289" s="293" t="str">
        <f t="shared" si="338"/>
        <v/>
      </c>
      <c r="Z1289" s="293" t="str">
        <f t="shared" si="339"/>
        <v/>
      </c>
      <c r="AA1289" s="293">
        <f t="shared" si="326"/>
        <v>0</v>
      </c>
      <c r="AB1289" s="293">
        <f t="shared" si="327"/>
        <v>0</v>
      </c>
      <c r="AC1289" s="293">
        <f t="shared" si="328"/>
        <v>0</v>
      </c>
      <c r="AD1289" s="293">
        <f t="shared" si="340"/>
        <v>0</v>
      </c>
      <c r="AE1289" s="293">
        <f>IF(ISBLANK(T1289),AE1288,IF(COUNTIF(T$2:T1289,T1289)&gt;1,AE1288,1+MAX(AE1288,0)))</f>
        <v>35</v>
      </c>
      <c r="AI1289" s="42" t="str">
        <f t="shared" si="341"/>
        <v/>
      </c>
      <c r="AJ1289">
        <f>SUM(AG$2:AG1289)</f>
        <v>6</v>
      </c>
      <c r="AK1289">
        <f>COUNTA(AF$2:AF1289)</f>
        <v>15</v>
      </c>
    </row>
    <row r="1290" spans="1:37" x14ac:dyDescent="0.25">
      <c r="A1290">
        <v>122</v>
      </c>
      <c r="B1290" t="s">
        <v>66</v>
      </c>
      <c r="C1290" s="246" t="s">
        <v>756</v>
      </c>
      <c r="D1290"/>
      <c r="E1290">
        <v>2</v>
      </c>
      <c r="F1290">
        <v>3</v>
      </c>
      <c r="G1290">
        <v>1</v>
      </c>
      <c r="H1290">
        <v>7</v>
      </c>
      <c r="I1290">
        <v>2</v>
      </c>
      <c r="J1290">
        <v>5</v>
      </c>
      <c r="K1290">
        <v>0</v>
      </c>
      <c r="L1290">
        <v>0</v>
      </c>
      <c r="M1290"/>
      <c r="O1290" s="101">
        <f>IF(ISBLANK(C1290),O1289,IF(COUNTIF(C$2:C1290,C1290)&gt;1,O1289,1+MAX(O1289,0)))</f>
        <v>39</v>
      </c>
      <c r="P1290" s="45">
        <f t="shared" si="329"/>
        <v>19</v>
      </c>
      <c r="Q1290" s="33" t="str">
        <f t="shared" si="330"/>
        <v/>
      </c>
      <c r="R1290" s="33">
        <f t="shared" si="331"/>
        <v>15</v>
      </c>
      <c r="S1290" s="33" t="str">
        <f t="shared" si="332"/>
        <v>122_15</v>
      </c>
      <c r="T1290" s="35" t="str">
        <f t="shared" si="333"/>
        <v>122PM</v>
      </c>
      <c r="U1290" s="35" t="str">
        <f t="shared" si="334"/>
        <v>122PMNS</v>
      </c>
      <c r="V1290" s="301">
        <f t="shared" si="335"/>
        <v>25</v>
      </c>
      <c r="W1290" s="293" t="str">
        <f t="shared" si="336"/>
        <v/>
      </c>
      <c r="X1290" s="293" t="str">
        <f t="shared" si="337"/>
        <v/>
      </c>
      <c r="Y1290" s="293" t="str">
        <f t="shared" si="338"/>
        <v/>
      </c>
      <c r="Z1290" s="293" t="str">
        <f t="shared" si="339"/>
        <v/>
      </c>
      <c r="AA1290" s="293">
        <f t="shared" si="326"/>
        <v>0</v>
      </c>
      <c r="AB1290" s="293">
        <f t="shared" si="327"/>
        <v>0</v>
      </c>
      <c r="AC1290" s="293">
        <f t="shared" si="328"/>
        <v>0</v>
      </c>
      <c r="AD1290" s="293">
        <f t="shared" si="340"/>
        <v>0</v>
      </c>
      <c r="AE1290" s="293">
        <f>IF(ISBLANK(T1290),AE1289,IF(COUNTIF(T$2:T1290,T1290)&gt;1,AE1289,1+MAX(AE1289,0)))</f>
        <v>35</v>
      </c>
      <c r="AI1290" s="42" t="str">
        <f t="shared" si="341"/>
        <v/>
      </c>
      <c r="AJ1290">
        <f>SUM(AG$2:AG1290)</f>
        <v>6</v>
      </c>
      <c r="AK1290">
        <f>COUNTA(AF$2:AF1290)</f>
        <v>15</v>
      </c>
    </row>
    <row r="1291" spans="1:37" x14ac:dyDescent="0.25">
      <c r="A1291">
        <v>122</v>
      </c>
      <c r="B1291" t="s">
        <v>66</v>
      </c>
      <c r="C1291" s="246" t="s">
        <v>756</v>
      </c>
      <c r="D1291"/>
      <c r="E1291">
        <v>2</v>
      </c>
      <c r="F1291">
        <v>3</v>
      </c>
      <c r="G1291">
        <v>2</v>
      </c>
      <c r="H1291">
        <v>3</v>
      </c>
      <c r="I1291">
        <v>0</v>
      </c>
      <c r="J1291">
        <v>2</v>
      </c>
      <c r="K1291">
        <v>0</v>
      </c>
      <c r="L1291">
        <v>0</v>
      </c>
      <c r="M1291"/>
      <c r="O1291" s="101">
        <f>IF(ISBLANK(C1291),O1290,IF(COUNTIF(C$2:C1291,C1291)&gt;1,O1290,1+MAX(O1290,0)))</f>
        <v>39</v>
      </c>
      <c r="P1291" s="45">
        <f t="shared" si="329"/>
        <v>19</v>
      </c>
      <c r="Q1291" s="33" t="str">
        <f t="shared" si="330"/>
        <v/>
      </c>
      <c r="R1291" s="33">
        <f t="shared" si="331"/>
        <v>15</v>
      </c>
      <c r="S1291" s="33" t="str">
        <f t="shared" si="332"/>
        <v>122_15</v>
      </c>
      <c r="T1291" s="35" t="str">
        <f t="shared" si="333"/>
        <v>122PM</v>
      </c>
      <c r="U1291" s="35" t="str">
        <f t="shared" si="334"/>
        <v>122PMNS</v>
      </c>
      <c r="V1291" s="301">
        <f t="shared" si="335"/>
        <v>26</v>
      </c>
      <c r="W1291" s="293" t="str">
        <f t="shared" si="336"/>
        <v/>
      </c>
      <c r="X1291" s="293" t="str">
        <f t="shared" si="337"/>
        <v/>
      </c>
      <c r="Y1291" s="293" t="str">
        <f t="shared" si="338"/>
        <v/>
      </c>
      <c r="Z1291" s="293" t="str">
        <f t="shared" si="339"/>
        <v/>
      </c>
      <c r="AA1291" s="293">
        <f t="shared" si="326"/>
        <v>0</v>
      </c>
      <c r="AB1291" s="293">
        <f t="shared" si="327"/>
        <v>0</v>
      </c>
      <c r="AC1291" s="293">
        <f t="shared" si="328"/>
        <v>0</v>
      </c>
      <c r="AD1291" s="293">
        <f t="shared" si="340"/>
        <v>0</v>
      </c>
      <c r="AE1291" s="293">
        <f>IF(ISBLANK(T1291),AE1290,IF(COUNTIF(T$2:T1291,T1291)&gt;1,AE1290,1+MAX(AE1290,0)))</f>
        <v>35</v>
      </c>
      <c r="AI1291" s="42" t="str">
        <f t="shared" si="341"/>
        <v/>
      </c>
      <c r="AJ1291">
        <f>SUM(AG$2:AG1291)</f>
        <v>6</v>
      </c>
      <c r="AK1291">
        <f>COUNTA(AF$2:AF1291)</f>
        <v>15</v>
      </c>
    </row>
    <row r="1292" spans="1:37" x14ac:dyDescent="0.25">
      <c r="A1292">
        <v>122</v>
      </c>
      <c r="B1292" t="s">
        <v>66</v>
      </c>
      <c r="C1292" s="246" t="s">
        <v>756</v>
      </c>
      <c r="D1292"/>
      <c r="E1292">
        <v>2</v>
      </c>
      <c r="F1292">
        <v>3</v>
      </c>
      <c r="G1292">
        <v>3</v>
      </c>
      <c r="H1292">
        <v>2</v>
      </c>
      <c r="I1292">
        <v>0</v>
      </c>
      <c r="J1292">
        <v>0</v>
      </c>
      <c r="K1292">
        <v>0</v>
      </c>
      <c r="L1292">
        <v>0</v>
      </c>
      <c r="M1292"/>
      <c r="O1292" s="101">
        <f>IF(ISBLANK(C1292),O1291,IF(COUNTIF(C$2:C1292,C1292)&gt;1,O1291,1+MAX(O1291,0)))</f>
        <v>39</v>
      </c>
      <c r="P1292" s="45">
        <f t="shared" si="329"/>
        <v>19</v>
      </c>
      <c r="Q1292" s="33" t="str">
        <f t="shared" si="330"/>
        <v/>
      </c>
      <c r="R1292" s="33">
        <f t="shared" si="331"/>
        <v>15</v>
      </c>
      <c r="S1292" s="33" t="str">
        <f t="shared" si="332"/>
        <v>122_15</v>
      </c>
      <c r="T1292" s="35" t="str">
        <f t="shared" si="333"/>
        <v>122PM</v>
      </c>
      <c r="U1292" s="35" t="str">
        <f t="shared" si="334"/>
        <v>122PMEW</v>
      </c>
      <c r="V1292" s="301">
        <f t="shared" si="335"/>
        <v>27</v>
      </c>
      <c r="W1292" s="293" t="str">
        <f t="shared" si="336"/>
        <v/>
      </c>
      <c r="X1292" s="293" t="str">
        <f t="shared" si="337"/>
        <v/>
      </c>
      <c r="Y1292" s="293" t="str">
        <f t="shared" si="338"/>
        <v/>
      </c>
      <c r="Z1292" s="293" t="str">
        <f t="shared" si="339"/>
        <v/>
      </c>
      <c r="AA1292" s="293">
        <f t="shared" si="326"/>
        <v>0</v>
      </c>
      <c r="AB1292" s="293">
        <f t="shared" si="327"/>
        <v>0</v>
      </c>
      <c r="AC1292" s="293">
        <f t="shared" si="328"/>
        <v>0</v>
      </c>
      <c r="AD1292" s="293">
        <f t="shared" si="340"/>
        <v>0</v>
      </c>
      <c r="AE1292" s="293">
        <f>IF(ISBLANK(T1292),AE1291,IF(COUNTIF(T$2:T1292,T1292)&gt;1,AE1291,1+MAX(AE1291,0)))</f>
        <v>35</v>
      </c>
      <c r="AI1292" s="42" t="str">
        <f t="shared" si="341"/>
        <v/>
      </c>
      <c r="AJ1292">
        <f>SUM(AG$2:AG1292)</f>
        <v>6</v>
      </c>
      <c r="AK1292">
        <f>COUNTA(AF$2:AF1292)</f>
        <v>15</v>
      </c>
    </row>
    <row r="1293" spans="1:37" x14ac:dyDescent="0.25">
      <c r="A1293">
        <v>122</v>
      </c>
      <c r="B1293" t="s">
        <v>66</v>
      </c>
      <c r="C1293" s="246" t="s">
        <v>756</v>
      </c>
      <c r="D1293"/>
      <c r="E1293">
        <v>2</v>
      </c>
      <c r="F1293">
        <v>3</v>
      </c>
      <c r="G1293">
        <v>4</v>
      </c>
      <c r="H1293">
        <v>2</v>
      </c>
      <c r="I1293">
        <v>0</v>
      </c>
      <c r="J1293">
        <v>0</v>
      </c>
      <c r="K1293">
        <v>0</v>
      </c>
      <c r="L1293">
        <v>0</v>
      </c>
      <c r="M1293"/>
      <c r="O1293" s="101">
        <f>IF(ISBLANK(C1293),O1292,IF(COUNTIF(C$2:C1293,C1293)&gt;1,O1292,1+MAX(O1292,0)))</f>
        <v>39</v>
      </c>
      <c r="P1293" s="45">
        <f t="shared" si="329"/>
        <v>19</v>
      </c>
      <c r="Q1293" s="33" t="str">
        <f t="shared" si="330"/>
        <v/>
      </c>
      <c r="R1293" s="33">
        <f t="shared" si="331"/>
        <v>15</v>
      </c>
      <c r="S1293" s="33" t="str">
        <f t="shared" si="332"/>
        <v>122_15</v>
      </c>
      <c r="T1293" s="35" t="str">
        <f t="shared" si="333"/>
        <v>122PM</v>
      </c>
      <c r="U1293" s="35" t="str">
        <f t="shared" si="334"/>
        <v>122PMEW</v>
      </c>
      <c r="V1293" s="301">
        <f t="shared" si="335"/>
        <v>28</v>
      </c>
      <c r="W1293" s="293" t="str">
        <f t="shared" si="336"/>
        <v/>
      </c>
      <c r="X1293" s="293" t="str">
        <f t="shared" si="337"/>
        <v/>
      </c>
      <c r="Y1293" s="293" t="str">
        <f t="shared" si="338"/>
        <v/>
      </c>
      <c r="Z1293" s="293" t="str">
        <f t="shared" si="339"/>
        <v/>
      </c>
      <c r="AA1293" s="293">
        <f t="shared" si="326"/>
        <v>0</v>
      </c>
      <c r="AB1293" s="293">
        <f t="shared" si="327"/>
        <v>0</v>
      </c>
      <c r="AC1293" s="293">
        <f t="shared" si="328"/>
        <v>0</v>
      </c>
      <c r="AD1293" s="293">
        <f t="shared" si="340"/>
        <v>0</v>
      </c>
      <c r="AE1293" s="293">
        <f>IF(ISBLANK(T1293),AE1292,IF(COUNTIF(T$2:T1293,T1293)&gt;1,AE1292,1+MAX(AE1292,0)))</f>
        <v>35</v>
      </c>
      <c r="AI1293" s="42" t="str">
        <f t="shared" si="341"/>
        <v/>
      </c>
      <c r="AJ1293">
        <f>SUM(AG$2:AG1293)</f>
        <v>6</v>
      </c>
      <c r="AK1293">
        <f>COUNTA(AF$2:AF1293)</f>
        <v>15</v>
      </c>
    </row>
    <row r="1294" spans="1:37" x14ac:dyDescent="0.25">
      <c r="A1294">
        <v>122</v>
      </c>
      <c r="B1294" t="s">
        <v>66</v>
      </c>
      <c r="C1294" s="246" t="s">
        <v>756</v>
      </c>
      <c r="D1294"/>
      <c r="E1294">
        <v>2</v>
      </c>
      <c r="F1294">
        <v>4</v>
      </c>
      <c r="G1294">
        <v>1</v>
      </c>
      <c r="H1294">
        <v>5</v>
      </c>
      <c r="I1294">
        <v>0</v>
      </c>
      <c r="J1294">
        <v>2</v>
      </c>
      <c r="K1294">
        <v>0</v>
      </c>
      <c r="L1294">
        <v>0</v>
      </c>
      <c r="M1294"/>
      <c r="O1294" s="101">
        <f>IF(ISBLANK(C1294),O1293,IF(COUNTIF(C$2:C1294,C1294)&gt;1,O1293,1+MAX(O1293,0)))</f>
        <v>39</v>
      </c>
      <c r="P1294" s="45">
        <f t="shared" si="329"/>
        <v>19</v>
      </c>
      <c r="Q1294" s="33" t="str">
        <f t="shared" si="330"/>
        <v/>
      </c>
      <c r="R1294" s="33">
        <f t="shared" si="331"/>
        <v>16</v>
      </c>
      <c r="S1294" s="33" t="str">
        <f t="shared" si="332"/>
        <v>122_16</v>
      </c>
      <c r="T1294" s="35" t="str">
        <f t="shared" si="333"/>
        <v>122PM</v>
      </c>
      <c r="U1294" s="35" t="str">
        <f t="shared" si="334"/>
        <v>122PMNS</v>
      </c>
      <c r="V1294" s="301">
        <f t="shared" si="335"/>
        <v>29</v>
      </c>
      <c r="W1294" s="293" t="str">
        <f t="shared" si="336"/>
        <v/>
      </c>
      <c r="X1294" s="293" t="str">
        <f t="shared" si="337"/>
        <v/>
      </c>
      <c r="Y1294" s="293" t="str">
        <f t="shared" si="338"/>
        <v/>
      </c>
      <c r="Z1294" s="293" t="str">
        <f t="shared" si="339"/>
        <v/>
      </c>
      <c r="AA1294" s="293">
        <f t="shared" si="326"/>
        <v>0</v>
      </c>
      <c r="AB1294" s="293">
        <f t="shared" si="327"/>
        <v>0</v>
      </c>
      <c r="AC1294" s="293">
        <f t="shared" si="328"/>
        <v>0</v>
      </c>
      <c r="AD1294" s="293">
        <f t="shared" si="340"/>
        <v>0</v>
      </c>
      <c r="AE1294" s="293">
        <f>IF(ISBLANK(T1294),AE1293,IF(COUNTIF(T$2:T1294,T1294)&gt;1,AE1293,1+MAX(AE1293,0)))</f>
        <v>35</v>
      </c>
      <c r="AI1294" s="42" t="str">
        <f t="shared" si="341"/>
        <v/>
      </c>
      <c r="AJ1294">
        <f>SUM(AG$2:AG1294)</f>
        <v>6</v>
      </c>
      <c r="AK1294">
        <f>COUNTA(AF$2:AF1294)</f>
        <v>15</v>
      </c>
    </row>
    <row r="1295" spans="1:37" x14ac:dyDescent="0.25">
      <c r="A1295">
        <v>122</v>
      </c>
      <c r="B1295" t="s">
        <v>66</v>
      </c>
      <c r="C1295" s="246" t="s">
        <v>756</v>
      </c>
      <c r="D1295"/>
      <c r="E1295">
        <v>2</v>
      </c>
      <c r="F1295">
        <v>4</v>
      </c>
      <c r="G1295">
        <v>2</v>
      </c>
      <c r="H1295">
        <v>7</v>
      </c>
      <c r="I1295">
        <v>1</v>
      </c>
      <c r="J1295">
        <v>2</v>
      </c>
      <c r="K1295">
        <v>0</v>
      </c>
      <c r="L1295">
        <v>0</v>
      </c>
      <c r="M1295"/>
      <c r="O1295" s="101">
        <f>IF(ISBLANK(C1295),O1294,IF(COUNTIF(C$2:C1295,C1295)&gt;1,O1294,1+MAX(O1294,0)))</f>
        <v>39</v>
      </c>
      <c r="P1295" s="45">
        <f t="shared" si="329"/>
        <v>19</v>
      </c>
      <c r="Q1295" s="33" t="str">
        <f t="shared" si="330"/>
        <v/>
      </c>
      <c r="R1295" s="33">
        <f t="shared" si="331"/>
        <v>16</v>
      </c>
      <c r="S1295" s="33" t="str">
        <f t="shared" si="332"/>
        <v>122_16</v>
      </c>
      <c r="T1295" s="35" t="str">
        <f t="shared" si="333"/>
        <v>122PM</v>
      </c>
      <c r="U1295" s="35" t="str">
        <f t="shared" si="334"/>
        <v>122PMNS</v>
      </c>
      <c r="V1295" s="301">
        <f t="shared" si="335"/>
        <v>30</v>
      </c>
      <c r="W1295" s="293" t="str">
        <f t="shared" si="336"/>
        <v/>
      </c>
      <c r="X1295" s="293" t="str">
        <f t="shared" si="337"/>
        <v/>
      </c>
      <c r="Y1295" s="293" t="str">
        <f t="shared" si="338"/>
        <v/>
      </c>
      <c r="Z1295" s="293" t="str">
        <f t="shared" si="339"/>
        <v/>
      </c>
      <c r="AA1295" s="293">
        <f t="shared" si="326"/>
        <v>0</v>
      </c>
      <c r="AB1295" s="293">
        <f t="shared" si="327"/>
        <v>0</v>
      </c>
      <c r="AC1295" s="293">
        <f t="shared" si="328"/>
        <v>0</v>
      </c>
      <c r="AD1295" s="293">
        <f t="shared" si="340"/>
        <v>0</v>
      </c>
      <c r="AE1295" s="293">
        <f>IF(ISBLANK(T1295),AE1294,IF(COUNTIF(T$2:T1295,T1295)&gt;1,AE1294,1+MAX(AE1294,0)))</f>
        <v>35</v>
      </c>
      <c r="AI1295" s="42" t="str">
        <f t="shared" si="341"/>
        <v/>
      </c>
      <c r="AJ1295">
        <f>SUM(AG$2:AG1295)</f>
        <v>6</v>
      </c>
      <c r="AK1295">
        <f>COUNTA(AF$2:AF1295)</f>
        <v>15</v>
      </c>
    </row>
    <row r="1296" spans="1:37" x14ac:dyDescent="0.25">
      <c r="A1296">
        <v>122</v>
      </c>
      <c r="B1296" t="s">
        <v>66</v>
      </c>
      <c r="C1296" s="246" t="s">
        <v>756</v>
      </c>
      <c r="D1296"/>
      <c r="E1296">
        <v>2</v>
      </c>
      <c r="F1296">
        <v>4</v>
      </c>
      <c r="G1296">
        <v>3</v>
      </c>
      <c r="H1296">
        <v>1</v>
      </c>
      <c r="I1296">
        <v>0</v>
      </c>
      <c r="J1296">
        <v>0</v>
      </c>
      <c r="K1296">
        <v>1</v>
      </c>
      <c r="L1296">
        <v>1</v>
      </c>
      <c r="M1296"/>
      <c r="O1296" s="101">
        <f>IF(ISBLANK(C1296),O1295,IF(COUNTIF(C$2:C1296,C1296)&gt;1,O1295,1+MAX(O1295,0)))</f>
        <v>39</v>
      </c>
      <c r="P1296" s="45">
        <f t="shared" si="329"/>
        <v>19</v>
      </c>
      <c r="Q1296" s="33" t="str">
        <f t="shared" si="330"/>
        <v/>
      </c>
      <c r="R1296" s="33">
        <f t="shared" si="331"/>
        <v>16</v>
      </c>
      <c r="S1296" s="33" t="str">
        <f t="shared" si="332"/>
        <v>122_16</v>
      </c>
      <c r="T1296" s="35" t="str">
        <f t="shared" si="333"/>
        <v>122PM</v>
      </c>
      <c r="U1296" s="35" t="str">
        <f t="shared" si="334"/>
        <v>122PMEW</v>
      </c>
      <c r="V1296" s="301">
        <f t="shared" si="335"/>
        <v>31</v>
      </c>
      <c r="W1296" s="293" t="str">
        <f t="shared" si="336"/>
        <v/>
      </c>
      <c r="X1296" s="293" t="str">
        <f t="shared" si="337"/>
        <v/>
      </c>
      <c r="Y1296" s="293" t="str">
        <f t="shared" si="338"/>
        <v/>
      </c>
      <c r="Z1296" s="293" t="str">
        <f t="shared" si="339"/>
        <v/>
      </c>
      <c r="AA1296" s="293">
        <f t="shared" si="326"/>
        <v>0</v>
      </c>
      <c r="AB1296" s="293">
        <f t="shared" si="327"/>
        <v>0</v>
      </c>
      <c r="AC1296" s="293">
        <f t="shared" si="328"/>
        <v>0</v>
      </c>
      <c r="AD1296" s="293">
        <f t="shared" si="340"/>
        <v>0</v>
      </c>
      <c r="AE1296" s="293">
        <f>IF(ISBLANK(T1296),AE1295,IF(COUNTIF(T$2:T1296,T1296)&gt;1,AE1295,1+MAX(AE1295,0)))</f>
        <v>35</v>
      </c>
      <c r="AI1296" s="42" t="str">
        <f t="shared" si="341"/>
        <v/>
      </c>
      <c r="AJ1296">
        <f>SUM(AG$2:AG1296)</f>
        <v>6</v>
      </c>
      <c r="AK1296">
        <f>COUNTA(AF$2:AF1296)</f>
        <v>15</v>
      </c>
    </row>
    <row r="1297" spans="1:37" x14ac:dyDescent="0.25">
      <c r="A1297">
        <v>122</v>
      </c>
      <c r="B1297" t="s">
        <v>66</v>
      </c>
      <c r="C1297" s="246" t="s">
        <v>756</v>
      </c>
      <c r="D1297"/>
      <c r="E1297">
        <v>2</v>
      </c>
      <c r="F1297">
        <v>4</v>
      </c>
      <c r="G1297">
        <v>4</v>
      </c>
      <c r="H1297">
        <v>0</v>
      </c>
      <c r="I1297">
        <v>0</v>
      </c>
      <c r="J1297">
        <v>0</v>
      </c>
      <c r="K1297">
        <v>0</v>
      </c>
      <c r="L1297">
        <v>0</v>
      </c>
      <c r="M1297"/>
      <c r="O1297" s="101">
        <f>IF(ISBLANK(C1297),O1296,IF(COUNTIF(C$2:C1297,C1297)&gt;1,O1296,1+MAX(O1296,0)))</f>
        <v>39</v>
      </c>
      <c r="P1297" s="45">
        <f t="shared" si="329"/>
        <v>19</v>
      </c>
      <c r="Q1297" s="33" t="str">
        <f t="shared" si="330"/>
        <v/>
      </c>
      <c r="R1297" s="33">
        <f t="shared" si="331"/>
        <v>16</v>
      </c>
      <c r="S1297" s="33" t="str">
        <f t="shared" si="332"/>
        <v>122_16</v>
      </c>
      <c r="T1297" s="35" t="str">
        <f t="shared" si="333"/>
        <v>122PM</v>
      </c>
      <c r="U1297" s="35" t="str">
        <f t="shared" si="334"/>
        <v>122PMEW</v>
      </c>
      <c r="V1297" s="301">
        <f t="shared" si="335"/>
        <v>32</v>
      </c>
      <c r="W1297" s="293" t="str">
        <f t="shared" si="336"/>
        <v/>
      </c>
      <c r="X1297" s="293" t="str">
        <f t="shared" si="337"/>
        <v/>
      </c>
      <c r="Y1297" s="293" t="str">
        <f t="shared" si="338"/>
        <v/>
      </c>
      <c r="Z1297" s="293" t="str">
        <f t="shared" si="339"/>
        <v/>
      </c>
      <c r="AA1297" s="293">
        <f t="shared" si="326"/>
        <v>0</v>
      </c>
      <c r="AB1297" s="293">
        <f t="shared" si="327"/>
        <v>0</v>
      </c>
      <c r="AC1297" s="293">
        <f t="shared" si="328"/>
        <v>0</v>
      </c>
      <c r="AD1297" s="293">
        <f t="shared" si="340"/>
        <v>0</v>
      </c>
      <c r="AE1297" s="293">
        <f>IF(ISBLANK(T1297),AE1296,IF(COUNTIF(T$2:T1297,T1297)&gt;1,AE1296,1+MAX(AE1296,0)))</f>
        <v>35</v>
      </c>
      <c r="AI1297" s="42" t="str">
        <f t="shared" si="341"/>
        <v/>
      </c>
      <c r="AJ1297">
        <f>SUM(AG$2:AG1297)</f>
        <v>6</v>
      </c>
      <c r="AK1297">
        <f>COUNTA(AF$2:AF1297)</f>
        <v>15</v>
      </c>
    </row>
    <row r="1298" spans="1:37"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329"/>
        <v>19</v>
      </c>
      <c r="Q1298" s="33" t="str">
        <f t="shared" si="330"/>
        <v/>
      </c>
      <c r="R1298" s="33">
        <f t="shared" si="331"/>
        <v>9</v>
      </c>
      <c r="S1298" s="33" t="str">
        <f t="shared" si="332"/>
        <v>122_9</v>
      </c>
      <c r="T1298" s="35" t="str">
        <f t="shared" si="333"/>
        <v>122PM</v>
      </c>
      <c r="U1298" s="35" t="str">
        <f t="shared" si="334"/>
        <v>122PMNS</v>
      </c>
      <c r="V1298" s="301">
        <f t="shared" si="335"/>
        <v>1</v>
      </c>
      <c r="W1298" s="293" t="str">
        <f t="shared" si="336"/>
        <v/>
      </c>
      <c r="X1298" s="293" t="str">
        <f t="shared" si="337"/>
        <v/>
      </c>
      <c r="Y1298" s="293" t="str">
        <f t="shared" si="338"/>
        <v/>
      </c>
      <c r="Z1298" s="293" t="str">
        <f t="shared" si="339"/>
        <v/>
      </c>
      <c r="AA1298" s="293">
        <f t="shared" si="326"/>
        <v>0</v>
      </c>
      <c r="AB1298" s="293">
        <f t="shared" si="327"/>
        <v>0</v>
      </c>
      <c r="AC1298" s="293">
        <f t="shared" si="328"/>
        <v>0</v>
      </c>
      <c r="AD1298" s="293">
        <f t="shared" si="340"/>
        <v>0</v>
      </c>
      <c r="AE1298" s="293">
        <f>IF(ISBLANK(T1298),AE1297,IF(COUNTIF(T$2:T1298,T1298)&gt;1,AE1297,1+MAX(AE1297,0)))</f>
        <v>35</v>
      </c>
      <c r="AI1298" s="42" t="str">
        <f t="shared" si="341"/>
        <v/>
      </c>
      <c r="AJ1298">
        <f>SUM(AG$2:AG1298)</f>
        <v>6</v>
      </c>
      <c r="AK1298">
        <f>COUNTA(AF$2:AF1298)</f>
        <v>15</v>
      </c>
    </row>
    <row r="1299" spans="1:37"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329"/>
        <v>19</v>
      </c>
      <c r="Q1299" s="33" t="str">
        <f t="shared" si="330"/>
        <v/>
      </c>
      <c r="R1299" s="33">
        <f t="shared" si="331"/>
        <v>9</v>
      </c>
      <c r="S1299" s="33" t="str">
        <f t="shared" si="332"/>
        <v>122_9</v>
      </c>
      <c r="T1299" s="35" t="str">
        <f t="shared" si="333"/>
        <v>122PM</v>
      </c>
      <c r="U1299" s="35" t="str">
        <f t="shared" si="334"/>
        <v>122PMNS</v>
      </c>
      <c r="V1299" s="301">
        <f t="shared" si="335"/>
        <v>2</v>
      </c>
      <c r="W1299" s="293" t="str">
        <f t="shared" si="336"/>
        <v/>
      </c>
      <c r="X1299" s="293" t="str">
        <f t="shared" si="337"/>
        <v/>
      </c>
      <c r="Y1299" s="293" t="str">
        <f t="shared" si="338"/>
        <v/>
      </c>
      <c r="Z1299" s="293" t="str">
        <f t="shared" si="339"/>
        <v/>
      </c>
      <c r="AA1299" s="293">
        <f t="shared" si="326"/>
        <v>0</v>
      </c>
      <c r="AB1299" s="293">
        <f t="shared" si="327"/>
        <v>0</v>
      </c>
      <c r="AC1299" s="293">
        <f t="shared" si="328"/>
        <v>0</v>
      </c>
      <c r="AD1299" s="293">
        <f t="shared" si="340"/>
        <v>0</v>
      </c>
      <c r="AE1299" s="293">
        <f>IF(ISBLANK(T1299),AE1298,IF(COUNTIF(T$2:T1299,T1299)&gt;1,AE1298,1+MAX(AE1298,0)))</f>
        <v>35</v>
      </c>
      <c r="AI1299" s="42" t="str">
        <f t="shared" si="341"/>
        <v/>
      </c>
      <c r="AJ1299">
        <f>SUM(AG$2:AG1299)</f>
        <v>6</v>
      </c>
      <c r="AK1299">
        <f>COUNTA(AF$2:AF1299)</f>
        <v>15</v>
      </c>
    </row>
    <row r="1300" spans="1:37"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329"/>
        <v>19</v>
      </c>
      <c r="Q1300" s="33" t="str">
        <f t="shared" si="330"/>
        <v/>
      </c>
      <c r="R1300" s="33">
        <f t="shared" si="331"/>
        <v>9</v>
      </c>
      <c r="S1300" s="33" t="str">
        <f t="shared" si="332"/>
        <v>122_9</v>
      </c>
      <c r="T1300" s="35" t="str">
        <f t="shared" si="333"/>
        <v>122PM</v>
      </c>
      <c r="U1300" s="35" t="str">
        <f t="shared" si="334"/>
        <v>122PMEW</v>
      </c>
      <c r="V1300" s="301">
        <f t="shared" si="335"/>
        <v>3</v>
      </c>
      <c r="W1300" s="293" t="str">
        <f t="shared" si="336"/>
        <v/>
      </c>
      <c r="X1300" s="293" t="str">
        <f t="shared" si="337"/>
        <v/>
      </c>
      <c r="Y1300" s="293" t="str">
        <f t="shared" si="338"/>
        <v/>
      </c>
      <c r="Z1300" s="293" t="str">
        <f t="shared" si="339"/>
        <v/>
      </c>
      <c r="AA1300" s="293">
        <f t="shared" si="326"/>
        <v>0</v>
      </c>
      <c r="AB1300" s="293">
        <f t="shared" si="327"/>
        <v>0</v>
      </c>
      <c r="AC1300" s="293">
        <f t="shared" si="328"/>
        <v>0</v>
      </c>
      <c r="AD1300" s="293">
        <f t="shared" si="340"/>
        <v>0</v>
      </c>
      <c r="AE1300" s="293">
        <f>IF(ISBLANK(T1300),AE1299,IF(COUNTIF(T$2:T1300,T1300)&gt;1,AE1299,1+MAX(AE1299,0)))</f>
        <v>35</v>
      </c>
      <c r="AI1300" s="42" t="str">
        <f t="shared" si="341"/>
        <v/>
      </c>
      <c r="AJ1300">
        <f>SUM(AG$2:AG1300)</f>
        <v>6</v>
      </c>
      <c r="AK1300">
        <f>COUNTA(AF$2:AF1300)</f>
        <v>15</v>
      </c>
    </row>
    <row r="1301" spans="1:37"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329"/>
        <v>19</v>
      </c>
      <c r="Q1301" s="33" t="str">
        <f t="shared" si="330"/>
        <v/>
      </c>
      <c r="R1301" s="33">
        <f t="shared" si="331"/>
        <v>9</v>
      </c>
      <c r="S1301" s="33" t="str">
        <f t="shared" si="332"/>
        <v>122_9</v>
      </c>
      <c r="T1301" s="35" t="str">
        <f t="shared" si="333"/>
        <v>122PM</v>
      </c>
      <c r="U1301" s="35" t="str">
        <f t="shared" si="334"/>
        <v>122PMEW</v>
      </c>
      <c r="V1301" s="301">
        <f t="shared" si="335"/>
        <v>4</v>
      </c>
      <c r="W1301" s="293" t="str">
        <f t="shared" si="336"/>
        <v/>
      </c>
      <c r="X1301" s="293" t="str">
        <f t="shared" si="337"/>
        <v/>
      </c>
      <c r="Y1301" s="293" t="str">
        <f t="shared" si="338"/>
        <v/>
      </c>
      <c r="Z1301" s="293" t="str">
        <f t="shared" si="339"/>
        <v/>
      </c>
      <c r="AA1301" s="293">
        <f t="shared" si="326"/>
        <v>0</v>
      </c>
      <c r="AB1301" s="293">
        <f t="shared" si="327"/>
        <v>0</v>
      </c>
      <c r="AC1301" s="293">
        <f t="shared" si="328"/>
        <v>0</v>
      </c>
      <c r="AD1301" s="293">
        <f t="shared" si="340"/>
        <v>0</v>
      </c>
      <c r="AE1301" s="293">
        <f>IF(ISBLANK(T1301),AE1300,IF(COUNTIF(T$2:T1301,T1301)&gt;1,AE1300,1+MAX(AE1300,0)))</f>
        <v>35</v>
      </c>
      <c r="AI1301" s="42" t="str">
        <f t="shared" si="341"/>
        <v/>
      </c>
      <c r="AJ1301">
        <f>SUM(AG$2:AG1301)</f>
        <v>6</v>
      </c>
      <c r="AK1301">
        <f>COUNTA(AF$2:AF1301)</f>
        <v>15</v>
      </c>
    </row>
    <row r="1302" spans="1:37"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329"/>
        <v>19</v>
      </c>
      <c r="Q1302" s="33" t="str">
        <f t="shared" si="330"/>
        <v/>
      </c>
      <c r="R1302" s="33">
        <f t="shared" si="331"/>
        <v>10</v>
      </c>
      <c r="S1302" s="33" t="str">
        <f t="shared" si="332"/>
        <v>122_10</v>
      </c>
      <c r="T1302" s="35" t="str">
        <f t="shared" si="333"/>
        <v>122PM</v>
      </c>
      <c r="U1302" s="35" t="str">
        <f t="shared" si="334"/>
        <v>122PMNS</v>
      </c>
      <c r="V1302" s="301">
        <f t="shared" si="335"/>
        <v>5</v>
      </c>
      <c r="W1302" s="293" t="str">
        <f t="shared" si="336"/>
        <v/>
      </c>
      <c r="X1302" s="293" t="str">
        <f t="shared" si="337"/>
        <v/>
      </c>
      <c r="Y1302" s="293" t="str">
        <f t="shared" si="338"/>
        <v/>
      </c>
      <c r="Z1302" s="293" t="str">
        <f t="shared" si="339"/>
        <v/>
      </c>
      <c r="AA1302" s="293">
        <f t="shared" si="326"/>
        <v>0</v>
      </c>
      <c r="AB1302" s="293">
        <f t="shared" si="327"/>
        <v>0</v>
      </c>
      <c r="AC1302" s="293">
        <f t="shared" si="328"/>
        <v>0</v>
      </c>
      <c r="AD1302" s="293">
        <f t="shared" si="340"/>
        <v>0</v>
      </c>
      <c r="AE1302" s="293">
        <f>IF(ISBLANK(T1302),AE1301,IF(COUNTIF(T$2:T1302,T1302)&gt;1,AE1301,1+MAX(AE1301,0)))</f>
        <v>35</v>
      </c>
      <c r="AI1302" s="42" t="str">
        <f t="shared" si="341"/>
        <v/>
      </c>
      <c r="AJ1302">
        <f>SUM(AG$2:AG1302)</f>
        <v>6</v>
      </c>
      <c r="AK1302">
        <f>COUNTA(AF$2:AF1302)</f>
        <v>15</v>
      </c>
    </row>
    <row r="1303" spans="1:37"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329"/>
        <v>19</v>
      </c>
      <c r="Q1303" s="33" t="str">
        <f t="shared" si="330"/>
        <v/>
      </c>
      <c r="R1303" s="33">
        <f t="shared" si="331"/>
        <v>10</v>
      </c>
      <c r="S1303" s="33" t="str">
        <f t="shared" si="332"/>
        <v>122_10</v>
      </c>
      <c r="T1303" s="35" t="str">
        <f t="shared" si="333"/>
        <v>122PM</v>
      </c>
      <c r="U1303" s="35" t="str">
        <f t="shared" si="334"/>
        <v>122PMNS</v>
      </c>
      <c r="V1303" s="301">
        <f t="shared" si="335"/>
        <v>6</v>
      </c>
      <c r="W1303" s="293" t="str">
        <f t="shared" si="336"/>
        <v/>
      </c>
      <c r="X1303" s="293" t="str">
        <f t="shared" si="337"/>
        <v/>
      </c>
      <c r="Y1303" s="293" t="str">
        <f t="shared" si="338"/>
        <v/>
      </c>
      <c r="Z1303" s="293" t="str">
        <f t="shared" si="339"/>
        <v/>
      </c>
      <c r="AA1303" s="293">
        <f t="shared" si="326"/>
        <v>0</v>
      </c>
      <c r="AB1303" s="293">
        <f t="shared" si="327"/>
        <v>0</v>
      </c>
      <c r="AC1303" s="293">
        <f t="shared" si="328"/>
        <v>0</v>
      </c>
      <c r="AD1303" s="293">
        <f t="shared" si="340"/>
        <v>0</v>
      </c>
      <c r="AE1303" s="293">
        <f>IF(ISBLANK(T1303),AE1302,IF(COUNTIF(T$2:T1303,T1303)&gt;1,AE1302,1+MAX(AE1302,0)))</f>
        <v>35</v>
      </c>
      <c r="AI1303" s="42" t="str">
        <f t="shared" si="341"/>
        <v/>
      </c>
      <c r="AJ1303">
        <f>SUM(AG$2:AG1303)</f>
        <v>6</v>
      </c>
      <c r="AK1303">
        <f>COUNTA(AF$2:AF1303)</f>
        <v>15</v>
      </c>
    </row>
    <row r="1304" spans="1:37"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329"/>
        <v>19</v>
      </c>
      <c r="Q1304" s="33" t="str">
        <f t="shared" si="330"/>
        <v/>
      </c>
      <c r="R1304" s="33">
        <f t="shared" si="331"/>
        <v>10</v>
      </c>
      <c r="S1304" s="33" t="str">
        <f t="shared" si="332"/>
        <v>122_10</v>
      </c>
      <c r="T1304" s="35" t="str">
        <f t="shared" si="333"/>
        <v>122PM</v>
      </c>
      <c r="U1304" s="35" t="str">
        <f t="shared" si="334"/>
        <v>122PMEW</v>
      </c>
      <c r="V1304" s="301">
        <f t="shared" si="335"/>
        <v>7</v>
      </c>
      <c r="W1304" s="293" t="str">
        <f t="shared" si="336"/>
        <v/>
      </c>
      <c r="X1304" s="293" t="str">
        <f t="shared" si="337"/>
        <v/>
      </c>
      <c r="Y1304" s="293" t="str">
        <f t="shared" si="338"/>
        <v/>
      </c>
      <c r="Z1304" s="293" t="str">
        <f t="shared" si="339"/>
        <v/>
      </c>
      <c r="AA1304" s="293">
        <f t="shared" si="326"/>
        <v>0</v>
      </c>
      <c r="AB1304" s="293">
        <f t="shared" si="327"/>
        <v>0</v>
      </c>
      <c r="AC1304" s="293">
        <f t="shared" si="328"/>
        <v>0</v>
      </c>
      <c r="AD1304" s="293">
        <f t="shared" si="340"/>
        <v>0</v>
      </c>
      <c r="AE1304" s="293">
        <f>IF(ISBLANK(T1304),AE1303,IF(COUNTIF(T$2:T1304,T1304)&gt;1,AE1303,1+MAX(AE1303,0)))</f>
        <v>35</v>
      </c>
      <c r="AI1304" s="42" t="str">
        <f t="shared" si="341"/>
        <v/>
      </c>
      <c r="AJ1304">
        <f>SUM(AG$2:AG1304)</f>
        <v>6</v>
      </c>
      <c r="AK1304">
        <f>COUNTA(AF$2:AF1304)</f>
        <v>15</v>
      </c>
    </row>
    <row r="1305" spans="1:37"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329"/>
        <v>19</v>
      </c>
      <c r="Q1305" s="33" t="str">
        <f t="shared" si="330"/>
        <v/>
      </c>
      <c r="R1305" s="33">
        <f t="shared" si="331"/>
        <v>10</v>
      </c>
      <c r="S1305" s="33" t="str">
        <f t="shared" si="332"/>
        <v>122_10</v>
      </c>
      <c r="T1305" s="35" t="str">
        <f t="shared" si="333"/>
        <v>122PM</v>
      </c>
      <c r="U1305" s="35" t="str">
        <f t="shared" si="334"/>
        <v>122PMEW</v>
      </c>
      <c r="V1305" s="301">
        <f t="shared" si="335"/>
        <v>8</v>
      </c>
      <c r="W1305" s="293" t="str">
        <f t="shared" si="336"/>
        <v/>
      </c>
      <c r="X1305" s="293" t="str">
        <f t="shared" si="337"/>
        <v/>
      </c>
      <c r="Y1305" s="293" t="str">
        <f t="shared" si="338"/>
        <v/>
      </c>
      <c r="Z1305" s="293" t="str">
        <f t="shared" si="339"/>
        <v/>
      </c>
      <c r="AA1305" s="293">
        <f t="shared" si="326"/>
        <v>0</v>
      </c>
      <c r="AB1305" s="293">
        <f t="shared" si="327"/>
        <v>0</v>
      </c>
      <c r="AC1305" s="293">
        <f t="shared" si="328"/>
        <v>0</v>
      </c>
      <c r="AD1305" s="293">
        <f t="shared" si="340"/>
        <v>0</v>
      </c>
      <c r="AE1305" s="293">
        <f>IF(ISBLANK(T1305),AE1304,IF(COUNTIF(T$2:T1305,T1305)&gt;1,AE1304,1+MAX(AE1304,0)))</f>
        <v>35</v>
      </c>
      <c r="AI1305" s="42" t="str">
        <f t="shared" si="341"/>
        <v/>
      </c>
      <c r="AJ1305">
        <f>SUM(AG$2:AG1305)</f>
        <v>6</v>
      </c>
      <c r="AK1305">
        <f>COUNTA(AF$2:AF1305)</f>
        <v>15</v>
      </c>
    </row>
    <row r="1306" spans="1:37"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329"/>
        <v>19</v>
      </c>
      <c r="Q1306" s="33" t="str">
        <f t="shared" si="330"/>
        <v/>
      </c>
      <c r="R1306" s="33">
        <f t="shared" si="331"/>
        <v>11</v>
      </c>
      <c r="S1306" s="33" t="str">
        <f t="shared" si="332"/>
        <v>122_11</v>
      </c>
      <c r="T1306" s="35" t="str">
        <f t="shared" si="333"/>
        <v>122PM</v>
      </c>
      <c r="U1306" s="35" t="str">
        <f t="shared" si="334"/>
        <v>122PMNS</v>
      </c>
      <c r="V1306" s="301">
        <f t="shared" si="335"/>
        <v>9</v>
      </c>
      <c r="W1306" s="293" t="str">
        <f t="shared" si="336"/>
        <v/>
      </c>
      <c r="X1306" s="293" t="str">
        <f t="shared" si="337"/>
        <v/>
      </c>
      <c r="Y1306" s="293" t="str">
        <f t="shared" si="338"/>
        <v/>
      </c>
      <c r="Z1306" s="293" t="str">
        <f t="shared" si="339"/>
        <v/>
      </c>
      <c r="AA1306" s="293">
        <f t="shared" si="326"/>
        <v>0</v>
      </c>
      <c r="AB1306" s="293">
        <f t="shared" si="327"/>
        <v>0</v>
      </c>
      <c r="AC1306" s="293">
        <f t="shared" si="328"/>
        <v>0</v>
      </c>
      <c r="AD1306" s="293">
        <f t="shared" si="340"/>
        <v>0</v>
      </c>
      <c r="AE1306" s="293">
        <f>IF(ISBLANK(T1306),AE1305,IF(COUNTIF(T$2:T1306,T1306)&gt;1,AE1305,1+MAX(AE1305,0)))</f>
        <v>35</v>
      </c>
      <c r="AI1306" s="42" t="str">
        <f t="shared" si="341"/>
        <v/>
      </c>
      <c r="AJ1306">
        <f>SUM(AG$2:AG1306)</f>
        <v>6</v>
      </c>
      <c r="AK1306">
        <f>COUNTA(AF$2:AF1306)</f>
        <v>15</v>
      </c>
    </row>
    <row r="1307" spans="1:37"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329"/>
        <v>19</v>
      </c>
      <c r="Q1307" s="33" t="str">
        <f t="shared" si="330"/>
        <v/>
      </c>
      <c r="R1307" s="33">
        <f t="shared" si="331"/>
        <v>11</v>
      </c>
      <c r="S1307" s="33" t="str">
        <f t="shared" si="332"/>
        <v>122_11</v>
      </c>
      <c r="T1307" s="35" t="str">
        <f t="shared" si="333"/>
        <v>122PM</v>
      </c>
      <c r="U1307" s="35" t="str">
        <f t="shared" si="334"/>
        <v>122PMNS</v>
      </c>
      <c r="V1307" s="301">
        <f t="shared" si="335"/>
        <v>10</v>
      </c>
      <c r="W1307" s="293" t="str">
        <f t="shared" si="336"/>
        <v/>
      </c>
      <c r="X1307" s="293" t="str">
        <f t="shared" si="337"/>
        <v/>
      </c>
      <c r="Y1307" s="293" t="str">
        <f t="shared" si="338"/>
        <v/>
      </c>
      <c r="Z1307" s="293" t="str">
        <f t="shared" si="339"/>
        <v/>
      </c>
      <c r="AA1307" s="293">
        <f t="shared" si="326"/>
        <v>0</v>
      </c>
      <c r="AB1307" s="293">
        <f t="shared" si="327"/>
        <v>0</v>
      </c>
      <c r="AC1307" s="293">
        <f t="shared" si="328"/>
        <v>0</v>
      </c>
      <c r="AD1307" s="293">
        <f t="shared" si="340"/>
        <v>0</v>
      </c>
      <c r="AE1307" s="293">
        <f>IF(ISBLANK(T1307),AE1306,IF(COUNTIF(T$2:T1307,T1307)&gt;1,AE1306,1+MAX(AE1306,0)))</f>
        <v>35</v>
      </c>
      <c r="AI1307" s="42" t="str">
        <f t="shared" si="341"/>
        <v/>
      </c>
      <c r="AJ1307">
        <f>SUM(AG$2:AG1307)</f>
        <v>6</v>
      </c>
      <c r="AK1307">
        <f>COUNTA(AF$2:AF1307)</f>
        <v>15</v>
      </c>
    </row>
    <row r="1308" spans="1:37"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329"/>
        <v>19</v>
      </c>
      <c r="Q1308" s="33" t="str">
        <f t="shared" si="330"/>
        <v/>
      </c>
      <c r="R1308" s="33">
        <f t="shared" si="331"/>
        <v>11</v>
      </c>
      <c r="S1308" s="33" t="str">
        <f t="shared" si="332"/>
        <v>122_11</v>
      </c>
      <c r="T1308" s="35" t="str">
        <f t="shared" si="333"/>
        <v>122PM</v>
      </c>
      <c r="U1308" s="35" t="str">
        <f t="shared" si="334"/>
        <v>122PMEW</v>
      </c>
      <c r="V1308" s="301">
        <f t="shared" si="335"/>
        <v>11</v>
      </c>
      <c r="W1308" s="293" t="str">
        <f t="shared" si="336"/>
        <v/>
      </c>
      <c r="X1308" s="293" t="str">
        <f t="shared" si="337"/>
        <v/>
      </c>
      <c r="Y1308" s="293" t="str">
        <f t="shared" si="338"/>
        <v/>
      </c>
      <c r="Z1308" s="293" t="str">
        <f t="shared" si="339"/>
        <v/>
      </c>
      <c r="AA1308" s="293">
        <f t="shared" si="326"/>
        <v>0</v>
      </c>
      <c r="AB1308" s="293">
        <f t="shared" si="327"/>
        <v>0</v>
      </c>
      <c r="AC1308" s="293">
        <f t="shared" si="328"/>
        <v>0</v>
      </c>
      <c r="AD1308" s="293">
        <f t="shared" si="340"/>
        <v>0</v>
      </c>
      <c r="AE1308" s="293">
        <f>IF(ISBLANK(T1308),AE1307,IF(COUNTIF(T$2:T1308,T1308)&gt;1,AE1307,1+MAX(AE1307,0)))</f>
        <v>35</v>
      </c>
      <c r="AI1308" s="42" t="str">
        <f t="shared" si="341"/>
        <v/>
      </c>
      <c r="AJ1308">
        <f>SUM(AG$2:AG1308)</f>
        <v>6</v>
      </c>
      <c r="AK1308">
        <f>COUNTA(AF$2:AF1308)</f>
        <v>15</v>
      </c>
    </row>
    <row r="1309" spans="1:37"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329"/>
        <v>19</v>
      </c>
      <c r="Q1309" s="33" t="str">
        <f t="shared" si="330"/>
        <v/>
      </c>
      <c r="R1309" s="33">
        <f t="shared" si="331"/>
        <v>11</v>
      </c>
      <c r="S1309" s="33" t="str">
        <f t="shared" si="332"/>
        <v>122_11</v>
      </c>
      <c r="T1309" s="35" t="str">
        <f t="shared" si="333"/>
        <v>122PM</v>
      </c>
      <c r="U1309" s="35" t="str">
        <f t="shared" si="334"/>
        <v>122PMEW</v>
      </c>
      <c r="V1309" s="301">
        <f t="shared" si="335"/>
        <v>12</v>
      </c>
      <c r="W1309" s="293" t="str">
        <f t="shared" si="336"/>
        <v/>
      </c>
      <c r="X1309" s="293" t="str">
        <f t="shared" si="337"/>
        <v/>
      </c>
      <c r="Y1309" s="293" t="str">
        <f t="shared" si="338"/>
        <v/>
      </c>
      <c r="Z1309" s="293" t="str">
        <f t="shared" si="339"/>
        <v/>
      </c>
      <c r="AA1309" s="293">
        <f t="shared" si="326"/>
        <v>0</v>
      </c>
      <c r="AB1309" s="293">
        <f t="shared" si="327"/>
        <v>0</v>
      </c>
      <c r="AC1309" s="293">
        <f t="shared" si="328"/>
        <v>0</v>
      </c>
      <c r="AD1309" s="293">
        <f t="shared" si="340"/>
        <v>0</v>
      </c>
      <c r="AE1309" s="293">
        <f>IF(ISBLANK(T1309),AE1308,IF(COUNTIF(T$2:T1309,T1309)&gt;1,AE1308,1+MAX(AE1308,0)))</f>
        <v>35</v>
      </c>
      <c r="AI1309" s="42" t="str">
        <f t="shared" si="341"/>
        <v/>
      </c>
      <c r="AJ1309">
        <f>SUM(AG$2:AG1309)</f>
        <v>6</v>
      </c>
      <c r="AK1309">
        <f>COUNTA(AF$2:AF1309)</f>
        <v>15</v>
      </c>
    </row>
    <row r="1310" spans="1:37"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329"/>
        <v>19</v>
      </c>
      <c r="Q1310" s="33" t="str">
        <f t="shared" si="330"/>
        <v/>
      </c>
      <c r="R1310" s="33">
        <f t="shared" si="331"/>
        <v>12</v>
      </c>
      <c r="S1310" s="33" t="str">
        <f t="shared" si="332"/>
        <v>122_12</v>
      </c>
      <c r="T1310" s="35" t="str">
        <f t="shared" si="333"/>
        <v>122PM</v>
      </c>
      <c r="U1310" s="35" t="str">
        <f t="shared" si="334"/>
        <v>122PMNS</v>
      </c>
      <c r="V1310" s="301">
        <f t="shared" si="335"/>
        <v>13</v>
      </c>
      <c r="W1310" s="293" t="str">
        <f t="shared" si="336"/>
        <v/>
      </c>
      <c r="X1310" s="293" t="str">
        <f t="shared" si="337"/>
        <v/>
      </c>
      <c r="Y1310" s="293" t="str">
        <f t="shared" si="338"/>
        <v/>
      </c>
      <c r="Z1310" s="293" t="str">
        <f t="shared" si="339"/>
        <v/>
      </c>
      <c r="AA1310" s="293">
        <f t="shared" si="326"/>
        <v>0</v>
      </c>
      <c r="AB1310" s="293">
        <f t="shared" si="327"/>
        <v>0</v>
      </c>
      <c r="AC1310" s="293">
        <f t="shared" si="328"/>
        <v>0</v>
      </c>
      <c r="AD1310" s="293">
        <f t="shared" si="340"/>
        <v>0</v>
      </c>
      <c r="AE1310" s="293">
        <f>IF(ISBLANK(T1310),AE1309,IF(COUNTIF(T$2:T1310,T1310)&gt;1,AE1309,1+MAX(AE1309,0)))</f>
        <v>35</v>
      </c>
      <c r="AI1310" s="42" t="str">
        <f t="shared" si="341"/>
        <v/>
      </c>
      <c r="AJ1310">
        <f>SUM(AG$2:AG1310)</f>
        <v>6</v>
      </c>
      <c r="AK1310">
        <f>COUNTA(AF$2:AF1310)</f>
        <v>15</v>
      </c>
    </row>
    <row r="1311" spans="1:37"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329"/>
        <v>19</v>
      </c>
      <c r="Q1311" s="33" t="str">
        <f t="shared" si="330"/>
        <v/>
      </c>
      <c r="R1311" s="33">
        <f t="shared" si="331"/>
        <v>12</v>
      </c>
      <c r="S1311" s="33" t="str">
        <f t="shared" si="332"/>
        <v>122_12</v>
      </c>
      <c r="T1311" s="35" t="str">
        <f t="shared" si="333"/>
        <v>122PM</v>
      </c>
      <c r="U1311" s="35" t="str">
        <f t="shared" si="334"/>
        <v>122PMNS</v>
      </c>
      <c r="V1311" s="301">
        <f t="shared" si="335"/>
        <v>14</v>
      </c>
      <c r="W1311" s="293" t="str">
        <f t="shared" si="336"/>
        <v/>
      </c>
      <c r="X1311" s="293" t="str">
        <f t="shared" si="337"/>
        <v/>
      </c>
      <c r="Y1311" s="293" t="str">
        <f t="shared" si="338"/>
        <v/>
      </c>
      <c r="Z1311" s="293" t="str">
        <f t="shared" si="339"/>
        <v/>
      </c>
      <c r="AA1311" s="293">
        <f t="shared" si="326"/>
        <v>0</v>
      </c>
      <c r="AB1311" s="293">
        <f t="shared" si="327"/>
        <v>0</v>
      </c>
      <c r="AC1311" s="293">
        <f t="shared" si="328"/>
        <v>0</v>
      </c>
      <c r="AD1311" s="293">
        <f t="shared" si="340"/>
        <v>0</v>
      </c>
      <c r="AE1311" s="293">
        <f>IF(ISBLANK(T1311),AE1310,IF(COUNTIF(T$2:T1311,T1311)&gt;1,AE1310,1+MAX(AE1310,0)))</f>
        <v>35</v>
      </c>
      <c r="AI1311" s="42" t="str">
        <f t="shared" si="341"/>
        <v/>
      </c>
      <c r="AJ1311">
        <f>SUM(AG$2:AG1311)</f>
        <v>6</v>
      </c>
      <c r="AK1311">
        <f>COUNTA(AF$2:AF1311)</f>
        <v>15</v>
      </c>
    </row>
    <row r="1312" spans="1:37"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329"/>
        <v>19</v>
      </c>
      <c r="Q1312" s="33" t="str">
        <f t="shared" si="330"/>
        <v/>
      </c>
      <c r="R1312" s="33">
        <f t="shared" si="331"/>
        <v>12</v>
      </c>
      <c r="S1312" s="33" t="str">
        <f t="shared" si="332"/>
        <v>122_12</v>
      </c>
      <c r="T1312" s="35" t="str">
        <f t="shared" si="333"/>
        <v>122PM</v>
      </c>
      <c r="U1312" s="35" t="str">
        <f t="shared" si="334"/>
        <v>122PMEW</v>
      </c>
      <c r="V1312" s="301">
        <f t="shared" si="335"/>
        <v>15</v>
      </c>
      <c r="W1312" s="293" t="str">
        <f t="shared" si="336"/>
        <v/>
      </c>
      <c r="X1312" s="293" t="str">
        <f t="shared" si="337"/>
        <v/>
      </c>
      <c r="Y1312" s="293" t="str">
        <f t="shared" si="338"/>
        <v/>
      </c>
      <c r="Z1312" s="293" t="str">
        <f t="shared" si="339"/>
        <v/>
      </c>
      <c r="AA1312" s="293">
        <f t="shared" si="326"/>
        <v>0</v>
      </c>
      <c r="AB1312" s="293">
        <f t="shared" si="327"/>
        <v>0</v>
      </c>
      <c r="AC1312" s="293">
        <f t="shared" si="328"/>
        <v>0</v>
      </c>
      <c r="AD1312" s="293">
        <f t="shared" si="340"/>
        <v>0</v>
      </c>
      <c r="AE1312" s="293">
        <f>IF(ISBLANK(T1312),AE1311,IF(COUNTIF(T$2:T1312,T1312)&gt;1,AE1311,1+MAX(AE1311,0)))</f>
        <v>35</v>
      </c>
      <c r="AI1312" s="42" t="str">
        <f t="shared" si="341"/>
        <v/>
      </c>
      <c r="AJ1312">
        <f>SUM(AG$2:AG1312)</f>
        <v>6</v>
      </c>
      <c r="AK1312">
        <f>COUNTA(AF$2:AF1312)</f>
        <v>15</v>
      </c>
    </row>
    <row r="1313" spans="1:37"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329"/>
        <v>19</v>
      </c>
      <c r="Q1313" s="33" t="str">
        <f t="shared" si="330"/>
        <v/>
      </c>
      <c r="R1313" s="33">
        <f t="shared" si="331"/>
        <v>12</v>
      </c>
      <c r="S1313" s="33" t="str">
        <f t="shared" si="332"/>
        <v>122_12</v>
      </c>
      <c r="T1313" s="35" t="str">
        <f t="shared" si="333"/>
        <v>122PM</v>
      </c>
      <c r="U1313" s="35" t="str">
        <f t="shared" si="334"/>
        <v>122PMEW</v>
      </c>
      <c r="V1313" s="301">
        <f t="shared" si="335"/>
        <v>16</v>
      </c>
      <c r="W1313" s="293" t="str">
        <f t="shared" si="336"/>
        <v/>
      </c>
      <c r="X1313" s="293" t="str">
        <f t="shared" si="337"/>
        <v/>
      </c>
      <c r="Y1313" s="293" t="str">
        <f t="shared" si="338"/>
        <v/>
      </c>
      <c r="Z1313" s="293" t="str">
        <f t="shared" si="339"/>
        <v/>
      </c>
      <c r="AA1313" s="293">
        <f t="shared" si="326"/>
        <v>0</v>
      </c>
      <c r="AB1313" s="293">
        <f t="shared" si="327"/>
        <v>0</v>
      </c>
      <c r="AC1313" s="293">
        <f t="shared" si="328"/>
        <v>0</v>
      </c>
      <c r="AD1313" s="293">
        <f t="shared" si="340"/>
        <v>0</v>
      </c>
      <c r="AE1313" s="293">
        <f>IF(ISBLANK(T1313),AE1312,IF(COUNTIF(T$2:T1313,T1313)&gt;1,AE1312,1+MAX(AE1312,0)))</f>
        <v>35</v>
      </c>
      <c r="AI1313" s="42" t="str">
        <f t="shared" si="341"/>
        <v/>
      </c>
      <c r="AJ1313">
        <f>SUM(AG$2:AG1313)</f>
        <v>6</v>
      </c>
      <c r="AK1313">
        <f>COUNTA(AF$2:AF1313)</f>
        <v>15</v>
      </c>
    </row>
    <row r="1314" spans="1:37"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329"/>
        <v>20</v>
      </c>
      <c r="Q1314" s="33">
        <f t="shared" si="330"/>
        <v>20</v>
      </c>
      <c r="R1314" s="33">
        <f t="shared" si="331"/>
        <v>1</v>
      </c>
      <c r="S1314" s="33" t="str">
        <f t="shared" si="332"/>
        <v>123_1</v>
      </c>
      <c r="T1314" s="35" t="str">
        <f t="shared" si="333"/>
        <v>123AM</v>
      </c>
      <c r="U1314" s="35" t="str">
        <f t="shared" si="334"/>
        <v>123AMNS</v>
      </c>
      <c r="V1314" s="301">
        <f t="shared" si="335"/>
        <v>1</v>
      </c>
      <c r="W1314" s="293" t="str">
        <f t="shared" si="336"/>
        <v/>
      </c>
      <c r="X1314" s="293" t="str">
        <f t="shared" si="337"/>
        <v/>
      </c>
      <c r="Y1314" s="293" t="str">
        <f t="shared" si="338"/>
        <v/>
      </c>
      <c r="Z1314" s="293" t="str">
        <f t="shared" si="339"/>
        <v/>
      </c>
      <c r="AA1314" s="293">
        <f t="shared" si="326"/>
        <v>0</v>
      </c>
      <c r="AB1314" s="293">
        <f t="shared" si="327"/>
        <v>0</v>
      </c>
      <c r="AC1314" s="293">
        <f t="shared" si="328"/>
        <v>0</v>
      </c>
      <c r="AD1314" s="293">
        <f t="shared" si="340"/>
        <v>0</v>
      </c>
      <c r="AE1314" s="293">
        <f>IF(ISBLANK(T1314),AE1313,IF(COUNTIF(T$2:T1314,T1314)&gt;1,AE1313,1+MAX(AE1313,0)))</f>
        <v>36</v>
      </c>
      <c r="AI1314" s="42" t="str">
        <f t="shared" si="341"/>
        <v/>
      </c>
      <c r="AJ1314">
        <f>SUM(AG$2:AG1314)</f>
        <v>6</v>
      </c>
      <c r="AK1314">
        <f>COUNTA(AF$2:AF1314)</f>
        <v>15</v>
      </c>
    </row>
    <row r="1315" spans="1:37"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329"/>
        <v>20</v>
      </c>
      <c r="Q1315" s="33" t="str">
        <f t="shared" si="330"/>
        <v/>
      </c>
      <c r="R1315" s="33">
        <f t="shared" si="331"/>
        <v>1</v>
      </c>
      <c r="S1315" s="33" t="str">
        <f t="shared" si="332"/>
        <v>123_1</v>
      </c>
      <c r="T1315" s="35" t="str">
        <f t="shared" si="333"/>
        <v>123AM</v>
      </c>
      <c r="U1315" s="35" t="str">
        <f t="shared" si="334"/>
        <v>123AMNS</v>
      </c>
      <c r="V1315" s="301">
        <f t="shared" si="335"/>
        <v>2</v>
      </c>
      <c r="W1315" s="293" t="str">
        <f t="shared" si="336"/>
        <v/>
      </c>
      <c r="X1315" s="293" t="str">
        <f t="shared" si="337"/>
        <v/>
      </c>
      <c r="Y1315" s="293" t="str">
        <f t="shared" si="338"/>
        <v/>
      </c>
      <c r="Z1315" s="293" t="str">
        <f t="shared" si="339"/>
        <v/>
      </c>
      <c r="AA1315" s="293">
        <f t="shared" si="326"/>
        <v>0</v>
      </c>
      <c r="AB1315" s="293">
        <f t="shared" si="327"/>
        <v>0</v>
      </c>
      <c r="AC1315" s="293">
        <f t="shared" si="328"/>
        <v>0</v>
      </c>
      <c r="AD1315" s="293">
        <f t="shared" si="340"/>
        <v>0</v>
      </c>
      <c r="AE1315" s="293">
        <f>IF(ISBLANK(T1315),AE1314,IF(COUNTIF(T$2:T1315,T1315)&gt;1,AE1314,1+MAX(AE1314,0)))</f>
        <v>36</v>
      </c>
      <c r="AI1315" s="42" t="str">
        <f t="shared" si="341"/>
        <v/>
      </c>
      <c r="AJ1315">
        <f>SUM(AG$2:AG1315)</f>
        <v>6</v>
      </c>
      <c r="AK1315">
        <f>COUNTA(AF$2:AF1315)</f>
        <v>15</v>
      </c>
    </row>
    <row r="1316" spans="1:37"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329"/>
        <v>20</v>
      </c>
      <c r="Q1316" s="33" t="str">
        <f t="shared" si="330"/>
        <v/>
      </c>
      <c r="R1316" s="33">
        <f t="shared" si="331"/>
        <v>1</v>
      </c>
      <c r="S1316" s="33" t="str">
        <f t="shared" si="332"/>
        <v>123_1</v>
      </c>
      <c r="T1316" s="35" t="str">
        <f t="shared" si="333"/>
        <v>123AM</v>
      </c>
      <c r="U1316" s="35" t="str">
        <f t="shared" si="334"/>
        <v>123AMEW</v>
      </c>
      <c r="V1316" s="301">
        <f t="shared" si="335"/>
        <v>3</v>
      </c>
      <c r="W1316" s="293" t="str">
        <f t="shared" si="336"/>
        <v/>
      </c>
      <c r="X1316" s="293" t="str">
        <f t="shared" si="337"/>
        <v/>
      </c>
      <c r="Y1316" s="293" t="str">
        <f t="shared" si="338"/>
        <v/>
      </c>
      <c r="Z1316" s="293" t="str">
        <f t="shared" si="339"/>
        <v/>
      </c>
      <c r="AA1316" s="293">
        <f t="shared" si="326"/>
        <v>0</v>
      </c>
      <c r="AB1316" s="293">
        <f t="shared" si="327"/>
        <v>0</v>
      </c>
      <c r="AC1316" s="293">
        <f t="shared" si="328"/>
        <v>4</v>
      </c>
      <c r="AD1316" s="293">
        <f t="shared" si="340"/>
        <v>1</v>
      </c>
      <c r="AE1316" s="293">
        <f>IF(ISBLANK(T1316),AE1315,IF(COUNTIF(T$2:T1316,T1316)&gt;1,AE1315,1+MAX(AE1315,0)))</f>
        <v>36</v>
      </c>
      <c r="AI1316" s="42" t="str">
        <f t="shared" si="341"/>
        <v/>
      </c>
      <c r="AJ1316">
        <f>SUM(AG$2:AG1316)</f>
        <v>6</v>
      </c>
      <c r="AK1316">
        <f>COUNTA(AF$2:AF1316)</f>
        <v>15</v>
      </c>
    </row>
    <row r="1317" spans="1:37"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329"/>
        <v>20</v>
      </c>
      <c r="Q1317" s="33" t="str">
        <f t="shared" si="330"/>
        <v/>
      </c>
      <c r="R1317" s="33">
        <f t="shared" si="331"/>
        <v>1</v>
      </c>
      <c r="S1317" s="33" t="str">
        <f t="shared" si="332"/>
        <v>123_1</v>
      </c>
      <c r="T1317" s="35" t="str">
        <f t="shared" si="333"/>
        <v>123AM</v>
      </c>
      <c r="U1317" s="35" t="str">
        <f t="shared" si="334"/>
        <v>123AMEW</v>
      </c>
      <c r="V1317" s="301">
        <f t="shared" si="335"/>
        <v>4</v>
      </c>
      <c r="W1317" s="293" t="str">
        <f t="shared" si="336"/>
        <v/>
      </c>
      <c r="X1317" s="293" t="str">
        <f t="shared" si="337"/>
        <v/>
      </c>
      <c r="Y1317" s="293" t="str">
        <f t="shared" si="338"/>
        <v/>
      </c>
      <c r="Z1317" s="293" t="str">
        <f t="shared" si="339"/>
        <v/>
      </c>
      <c r="AA1317" s="293">
        <f t="shared" si="326"/>
        <v>0</v>
      </c>
      <c r="AB1317" s="293">
        <f t="shared" si="327"/>
        <v>0</v>
      </c>
      <c r="AC1317" s="293">
        <f t="shared" si="328"/>
        <v>4</v>
      </c>
      <c r="AD1317" s="293">
        <f t="shared" si="340"/>
        <v>1</v>
      </c>
      <c r="AE1317" s="293">
        <f>IF(ISBLANK(T1317),AE1316,IF(COUNTIF(T$2:T1317,T1317)&gt;1,AE1316,1+MAX(AE1316,0)))</f>
        <v>36</v>
      </c>
      <c r="AI1317" s="42" t="str">
        <f t="shared" si="341"/>
        <v/>
      </c>
      <c r="AJ1317">
        <f>SUM(AG$2:AG1317)</f>
        <v>6</v>
      </c>
      <c r="AK1317">
        <f>COUNTA(AF$2:AF1317)</f>
        <v>15</v>
      </c>
    </row>
    <row r="1318" spans="1:37"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329"/>
        <v>20</v>
      </c>
      <c r="Q1318" s="33" t="str">
        <f t="shared" si="330"/>
        <v/>
      </c>
      <c r="R1318" s="33">
        <f t="shared" si="331"/>
        <v>2</v>
      </c>
      <c r="S1318" s="33" t="str">
        <f t="shared" si="332"/>
        <v>123_2</v>
      </c>
      <c r="T1318" s="35" t="str">
        <f t="shared" si="333"/>
        <v>123AM</v>
      </c>
      <c r="U1318" s="35" t="str">
        <f t="shared" si="334"/>
        <v>123AMNS</v>
      </c>
      <c r="V1318" s="301">
        <f t="shared" si="335"/>
        <v>5</v>
      </c>
      <c r="W1318" s="293" t="str">
        <f t="shared" si="336"/>
        <v/>
      </c>
      <c r="X1318" s="293" t="str">
        <f t="shared" si="337"/>
        <v/>
      </c>
      <c r="Y1318" s="293" t="str">
        <f t="shared" si="338"/>
        <v/>
      </c>
      <c r="Z1318" s="293" t="str">
        <f t="shared" si="339"/>
        <v/>
      </c>
      <c r="AA1318" s="293">
        <f t="shared" si="326"/>
        <v>0</v>
      </c>
      <c r="AB1318" s="293">
        <f t="shared" si="327"/>
        <v>0</v>
      </c>
      <c r="AC1318" s="293">
        <f t="shared" si="328"/>
        <v>0</v>
      </c>
      <c r="AD1318" s="293">
        <f t="shared" si="340"/>
        <v>0</v>
      </c>
      <c r="AE1318" s="293">
        <f>IF(ISBLANK(T1318),AE1317,IF(COUNTIF(T$2:T1318,T1318)&gt;1,AE1317,1+MAX(AE1317,0)))</f>
        <v>36</v>
      </c>
      <c r="AI1318" s="42" t="str">
        <f t="shared" si="341"/>
        <v/>
      </c>
      <c r="AJ1318">
        <f>SUM(AG$2:AG1318)</f>
        <v>6</v>
      </c>
      <c r="AK1318">
        <f>COUNTA(AF$2:AF1318)</f>
        <v>15</v>
      </c>
    </row>
    <row r="1319" spans="1:37"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329"/>
        <v>20</v>
      </c>
      <c r="Q1319" s="33" t="str">
        <f t="shared" si="330"/>
        <v/>
      </c>
      <c r="R1319" s="33">
        <f t="shared" si="331"/>
        <v>2</v>
      </c>
      <c r="S1319" s="33" t="str">
        <f t="shared" si="332"/>
        <v>123_2</v>
      </c>
      <c r="T1319" s="35" t="str">
        <f t="shared" si="333"/>
        <v>123AM</v>
      </c>
      <c r="U1319" s="35" t="str">
        <f t="shared" si="334"/>
        <v>123AMNS</v>
      </c>
      <c r="V1319" s="301">
        <f t="shared" si="335"/>
        <v>6</v>
      </c>
      <c r="W1319" s="293" t="str">
        <f t="shared" si="336"/>
        <v/>
      </c>
      <c r="X1319" s="293" t="str">
        <f t="shared" si="337"/>
        <v/>
      </c>
      <c r="Y1319" s="293" t="str">
        <f t="shared" si="338"/>
        <v/>
      </c>
      <c r="Z1319" s="293" t="str">
        <f t="shared" si="339"/>
        <v/>
      </c>
      <c r="AA1319" s="293">
        <f t="shared" si="326"/>
        <v>0</v>
      </c>
      <c r="AB1319" s="293">
        <f t="shared" si="327"/>
        <v>0</v>
      </c>
      <c r="AC1319" s="293">
        <f t="shared" si="328"/>
        <v>0</v>
      </c>
      <c r="AD1319" s="293">
        <f t="shared" si="340"/>
        <v>0</v>
      </c>
      <c r="AE1319" s="293">
        <f>IF(ISBLANK(T1319),AE1318,IF(COUNTIF(T$2:T1319,T1319)&gt;1,AE1318,1+MAX(AE1318,0)))</f>
        <v>36</v>
      </c>
      <c r="AI1319" s="42" t="str">
        <f t="shared" si="341"/>
        <v/>
      </c>
      <c r="AJ1319">
        <f>SUM(AG$2:AG1319)</f>
        <v>6</v>
      </c>
      <c r="AK1319">
        <f>COUNTA(AF$2:AF1319)</f>
        <v>15</v>
      </c>
    </row>
    <row r="1320" spans="1:37"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329"/>
        <v>20</v>
      </c>
      <c r="Q1320" s="33" t="str">
        <f t="shared" si="330"/>
        <v/>
      </c>
      <c r="R1320" s="33">
        <f t="shared" si="331"/>
        <v>2</v>
      </c>
      <c r="S1320" s="33" t="str">
        <f t="shared" si="332"/>
        <v>123_2</v>
      </c>
      <c r="T1320" s="35" t="str">
        <f t="shared" si="333"/>
        <v>123AM</v>
      </c>
      <c r="U1320" s="35" t="str">
        <f t="shared" si="334"/>
        <v>123AMEW</v>
      </c>
      <c r="V1320" s="301">
        <f t="shared" si="335"/>
        <v>7</v>
      </c>
      <c r="W1320" s="293" t="str">
        <f t="shared" si="336"/>
        <v/>
      </c>
      <c r="X1320" s="293" t="str">
        <f t="shared" si="337"/>
        <v/>
      </c>
      <c r="Y1320" s="293" t="str">
        <f t="shared" si="338"/>
        <v/>
      </c>
      <c r="Z1320" s="293" t="str">
        <f t="shared" si="339"/>
        <v/>
      </c>
      <c r="AA1320" s="293">
        <f t="shared" si="326"/>
        <v>0</v>
      </c>
      <c r="AB1320" s="293">
        <f t="shared" si="327"/>
        <v>0</v>
      </c>
      <c r="AC1320" s="293">
        <f t="shared" si="328"/>
        <v>4</v>
      </c>
      <c r="AD1320" s="293">
        <f t="shared" si="340"/>
        <v>1</v>
      </c>
      <c r="AE1320" s="293">
        <f>IF(ISBLANK(T1320),AE1319,IF(COUNTIF(T$2:T1320,T1320)&gt;1,AE1319,1+MAX(AE1319,0)))</f>
        <v>36</v>
      </c>
      <c r="AI1320" s="42" t="str">
        <f t="shared" si="341"/>
        <v/>
      </c>
      <c r="AJ1320">
        <f>SUM(AG$2:AG1320)</f>
        <v>6</v>
      </c>
      <c r="AK1320">
        <f>COUNTA(AF$2:AF1320)</f>
        <v>15</v>
      </c>
    </row>
    <row r="1321" spans="1:37"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329"/>
        <v>20</v>
      </c>
      <c r="Q1321" s="33" t="str">
        <f t="shared" si="330"/>
        <v/>
      </c>
      <c r="R1321" s="33">
        <f t="shared" si="331"/>
        <v>2</v>
      </c>
      <c r="S1321" s="33" t="str">
        <f t="shared" si="332"/>
        <v>123_2</v>
      </c>
      <c r="T1321" s="35" t="str">
        <f t="shared" si="333"/>
        <v>123AM</v>
      </c>
      <c r="U1321" s="35" t="str">
        <f t="shared" si="334"/>
        <v>123AMEW</v>
      </c>
      <c r="V1321" s="301">
        <f t="shared" si="335"/>
        <v>8</v>
      </c>
      <c r="W1321" s="293" t="str">
        <f t="shared" si="336"/>
        <v/>
      </c>
      <c r="X1321" s="293" t="str">
        <f t="shared" si="337"/>
        <v/>
      </c>
      <c r="Y1321" s="293" t="str">
        <f t="shared" si="338"/>
        <v/>
      </c>
      <c r="Z1321" s="293" t="str">
        <f t="shared" si="339"/>
        <v/>
      </c>
      <c r="AA1321" s="293">
        <f t="shared" si="326"/>
        <v>0</v>
      </c>
      <c r="AB1321" s="293">
        <f t="shared" si="327"/>
        <v>0</v>
      </c>
      <c r="AC1321" s="293">
        <f t="shared" si="328"/>
        <v>4</v>
      </c>
      <c r="AD1321" s="293">
        <f t="shared" si="340"/>
        <v>1</v>
      </c>
      <c r="AE1321" s="293">
        <f>IF(ISBLANK(T1321),AE1320,IF(COUNTIF(T$2:T1321,T1321)&gt;1,AE1320,1+MAX(AE1320,0)))</f>
        <v>36</v>
      </c>
      <c r="AI1321" s="42" t="str">
        <f t="shared" si="341"/>
        <v/>
      </c>
      <c r="AJ1321">
        <f>SUM(AG$2:AG1321)</f>
        <v>6</v>
      </c>
      <c r="AK1321">
        <f>COUNTA(AF$2:AF1321)</f>
        <v>15</v>
      </c>
    </row>
    <row r="1322" spans="1:37"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329"/>
        <v>20</v>
      </c>
      <c r="Q1322" s="33" t="str">
        <f t="shared" si="330"/>
        <v/>
      </c>
      <c r="R1322" s="33">
        <f t="shared" si="331"/>
        <v>3</v>
      </c>
      <c r="S1322" s="33" t="str">
        <f t="shared" si="332"/>
        <v>123_3</v>
      </c>
      <c r="T1322" s="35" t="str">
        <f t="shared" si="333"/>
        <v>123AM</v>
      </c>
      <c r="U1322" s="35" t="str">
        <f t="shared" si="334"/>
        <v>123AMNS</v>
      </c>
      <c r="V1322" s="301">
        <f t="shared" si="335"/>
        <v>9</v>
      </c>
      <c r="W1322" s="293" t="str">
        <f t="shared" si="336"/>
        <v/>
      </c>
      <c r="X1322" s="293" t="str">
        <f t="shared" si="337"/>
        <v/>
      </c>
      <c r="Y1322" s="293" t="str">
        <f t="shared" si="338"/>
        <v/>
      </c>
      <c r="Z1322" s="293" t="str">
        <f t="shared" si="339"/>
        <v/>
      </c>
      <c r="AA1322" s="293">
        <f t="shared" si="326"/>
        <v>0</v>
      </c>
      <c r="AB1322" s="293">
        <f t="shared" si="327"/>
        <v>0</v>
      </c>
      <c r="AC1322" s="293">
        <f t="shared" si="328"/>
        <v>0</v>
      </c>
      <c r="AD1322" s="293">
        <f t="shared" si="340"/>
        <v>0</v>
      </c>
      <c r="AE1322" s="293">
        <f>IF(ISBLANK(T1322),AE1321,IF(COUNTIF(T$2:T1322,T1322)&gt;1,AE1321,1+MAX(AE1321,0)))</f>
        <v>36</v>
      </c>
      <c r="AI1322" s="42" t="str">
        <f t="shared" si="341"/>
        <v/>
      </c>
      <c r="AJ1322">
        <f>SUM(AG$2:AG1322)</f>
        <v>6</v>
      </c>
      <c r="AK1322">
        <f>COUNTA(AF$2:AF1322)</f>
        <v>15</v>
      </c>
    </row>
    <row r="1323" spans="1:37"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329"/>
        <v>20</v>
      </c>
      <c r="Q1323" s="33" t="str">
        <f t="shared" si="330"/>
        <v/>
      </c>
      <c r="R1323" s="33">
        <f t="shared" si="331"/>
        <v>3</v>
      </c>
      <c r="S1323" s="33" t="str">
        <f t="shared" si="332"/>
        <v>123_3</v>
      </c>
      <c r="T1323" s="35" t="str">
        <f t="shared" si="333"/>
        <v>123AM</v>
      </c>
      <c r="U1323" s="35" t="str">
        <f t="shared" si="334"/>
        <v>123AMNS</v>
      </c>
      <c r="V1323" s="301">
        <f t="shared" si="335"/>
        <v>10</v>
      </c>
      <c r="W1323" s="293" t="str">
        <f t="shared" si="336"/>
        <v/>
      </c>
      <c r="X1323" s="293" t="str">
        <f t="shared" si="337"/>
        <v/>
      </c>
      <c r="Y1323" s="293" t="str">
        <f t="shared" si="338"/>
        <v/>
      </c>
      <c r="Z1323" s="293" t="str">
        <f t="shared" si="339"/>
        <v/>
      </c>
      <c r="AA1323" s="293">
        <f t="shared" si="326"/>
        <v>0</v>
      </c>
      <c r="AB1323" s="293">
        <f t="shared" si="327"/>
        <v>0</v>
      </c>
      <c r="AC1323" s="293">
        <f t="shared" si="328"/>
        <v>0</v>
      </c>
      <c r="AD1323" s="293">
        <f t="shared" si="340"/>
        <v>0</v>
      </c>
      <c r="AE1323" s="293">
        <f>IF(ISBLANK(T1323),AE1322,IF(COUNTIF(T$2:T1323,T1323)&gt;1,AE1322,1+MAX(AE1322,0)))</f>
        <v>36</v>
      </c>
      <c r="AI1323" s="42" t="str">
        <f t="shared" si="341"/>
        <v/>
      </c>
      <c r="AJ1323">
        <f>SUM(AG$2:AG1323)</f>
        <v>6</v>
      </c>
      <c r="AK1323">
        <f>COUNTA(AF$2:AF1323)</f>
        <v>15</v>
      </c>
    </row>
    <row r="1324" spans="1:37"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329"/>
        <v>20</v>
      </c>
      <c r="Q1324" s="33" t="str">
        <f t="shared" si="330"/>
        <v/>
      </c>
      <c r="R1324" s="33">
        <f t="shared" si="331"/>
        <v>3</v>
      </c>
      <c r="S1324" s="33" t="str">
        <f t="shared" si="332"/>
        <v>123_3</v>
      </c>
      <c r="T1324" s="35" t="str">
        <f t="shared" si="333"/>
        <v>123AM</v>
      </c>
      <c r="U1324" s="35" t="str">
        <f t="shared" si="334"/>
        <v>123AMEW</v>
      </c>
      <c r="V1324" s="301">
        <f t="shared" si="335"/>
        <v>11</v>
      </c>
      <c r="W1324" s="293" t="str">
        <f t="shared" si="336"/>
        <v/>
      </c>
      <c r="X1324" s="293" t="str">
        <f t="shared" si="337"/>
        <v/>
      </c>
      <c r="Y1324" s="293" t="str">
        <f t="shared" si="338"/>
        <v/>
      </c>
      <c r="Z1324" s="293" t="str">
        <f t="shared" si="339"/>
        <v/>
      </c>
      <c r="AA1324" s="293">
        <f t="shared" si="326"/>
        <v>0</v>
      </c>
      <c r="AB1324" s="293">
        <f t="shared" si="327"/>
        <v>0</v>
      </c>
      <c r="AC1324" s="293">
        <f t="shared" si="328"/>
        <v>4</v>
      </c>
      <c r="AD1324" s="293">
        <f t="shared" si="340"/>
        <v>1</v>
      </c>
      <c r="AE1324" s="293">
        <f>IF(ISBLANK(T1324),AE1323,IF(COUNTIF(T$2:T1324,T1324)&gt;1,AE1323,1+MAX(AE1323,0)))</f>
        <v>36</v>
      </c>
      <c r="AI1324" s="42" t="str">
        <f t="shared" si="341"/>
        <v/>
      </c>
      <c r="AJ1324">
        <f>SUM(AG$2:AG1324)</f>
        <v>6</v>
      </c>
      <c r="AK1324">
        <f>COUNTA(AF$2:AF1324)</f>
        <v>15</v>
      </c>
    </row>
    <row r="1325" spans="1:37"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329"/>
        <v>20</v>
      </c>
      <c r="Q1325" s="33" t="str">
        <f t="shared" si="330"/>
        <v/>
      </c>
      <c r="R1325" s="33">
        <f t="shared" si="331"/>
        <v>3</v>
      </c>
      <c r="S1325" s="33" t="str">
        <f t="shared" si="332"/>
        <v>123_3</v>
      </c>
      <c r="T1325" s="35" t="str">
        <f t="shared" si="333"/>
        <v>123AM</v>
      </c>
      <c r="U1325" s="35" t="str">
        <f t="shared" si="334"/>
        <v>123AMEW</v>
      </c>
      <c r="V1325" s="301">
        <f t="shared" si="335"/>
        <v>12</v>
      </c>
      <c r="W1325" s="293" t="str">
        <f t="shared" si="336"/>
        <v/>
      </c>
      <c r="X1325" s="293" t="str">
        <f t="shared" si="337"/>
        <v/>
      </c>
      <c r="Y1325" s="293" t="str">
        <f t="shared" si="338"/>
        <v/>
      </c>
      <c r="Z1325" s="293" t="str">
        <f t="shared" si="339"/>
        <v/>
      </c>
      <c r="AA1325" s="293">
        <f t="shared" si="326"/>
        <v>0</v>
      </c>
      <c r="AB1325" s="293">
        <f t="shared" si="327"/>
        <v>0</v>
      </c>
      <c r="AC1325" s="293">
        <f t="shared" si="328"/>
        <v>4</v>
      </c>
      <c r="AD1325" s="293">
        <f t="shared" si="340"/>
        <v>1</v>
      </c>
      <c r="AE1325" s="293">
        <f>IF(ISBLANK(T1325),AE1324,IF(COUNTIF(T$2:T1325,T1325)&gt;1,AE1324,1+MAX(AE1324,0)))</f>
        <v>36</v>
      </c>
      <c r="AI1325" s="42" t="str">
        <f t="shared" si="341"/>
        <v/>
      </c>
      <c r="AJ1325">
        <f>SUM(AG$2:AG1325)</f>
        <v>6</v>
      </c>
      <c r="AK1325">
        <f>COUNTA(AF$2:AF1325)</f>
        <v>15</v>
      </c>
    </row>
    <row r="1326" spans="1:37"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329"/>
        <v>20</v>
      </c>
      <c r="Q1326" s="33" t="str">
        <f t="shared" si="330"/>
        <v/>
      </c>
      <c r="R1326" s="33">
        <f t="shared" si="331"/>
        <v>4</v>
      </c>
      <c r="S1326" s="33" t="str">
        <f t="shared" si="332"/>
        <v>123_4</v>
      </c>
      <c r="T1326" s="35" t="str">
        <f t="shared" si="333"/>
        <v>123AM</v>
      </c>
      <c r="U1326" s="35" t="str">
        <f t="shared" si="334"/>
        <v>123AMNS</v>
      </c>
      <c r="V1326" s="301">
        <f t="shared" si="335"/>
        <v>13</v>
      </c>
      <c r="W1326" s="293" t="str">
        <f t="shared" si="336"/>
        <v/>
      </c>
      <c r="X1326" s="293" t="str">
        <f t="shared" si="337"/>
        <v/>
      </c>
      <c r="Y1326" s="293" t="str">
        <f t="shared" si="338"/>
        <v/>
      </c>
      <c r="Z1326" s="293" t="str">
        <f t="shared" si="339"/>
        <v/>
      </c>
      <c r="AA1326" s="293">
        <f t="shared" si="326"/>
        <v>0</v>
      </c>
      <c r="AB1326" s="293">
        <f t="shared" si="327"/>
        <v>0</v>
      </c>
      <c r="AC1326" s="293">
        <f t="shared" si="328"/>
        <v>0</v>
      </c>
      <c r="AD1326" s="293">
        <f t="shared" si="340"/>
        <v>0</v>
      </c>
      <c r="AE1326" s="293">
        <f>IF(ISBLANK(T1326),AE1325,IF(COUNTIF(T$2:T1326,T1326)&gt;1,AE1325,1+MAX(AE1325,0)))</f>
        <v>36</v>
      </c>
      <c r="AI1326" s="42" t="str">
        <f t="shared" si="341"/>
        <v/>
      </c>
      <c r="AJ1326">
        <f>SUM(AG$2:AG1326)</f>
        <v>6</v>
      </c>
      <c r="AK1326">
        <f>COUNTA(AF$2:AF1326)</f>
        <v>15</v>
      </c>
    </row>
    <row r="1327" spans="1:37"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329"/>
        <v>20</v>
      </c>
      <c r="Q1327" s="33" t="str">
        <f t="shared" si="330"/>
        <v/>
      </c>
      <c r="R1327" s="33">
        <f t="shared" si="331"/>
        <v>4</v>
      </c>
      <c r="S1327" s="33" t="str">
        <f t="shared" si="332"/>
        <v>123_4</v>
      </c>
      <c r="T1327" s="35" t="str">
        <f t="shared" si="333"/>
        <v>123AM</v>
      </c>
      <c r="U1327" s="35" t="str">
        <f t="shared" si="334"/>
        <v>123AMNS</v>
      </c>
      <c r="V1327" s="301">
        <f t="shared" si="335"/>
        <v>14</v>
      </c>
      <c r="W1327" s="293" t="str">
        <f t="shared" si="336"/>
        <v/>
      </c>
      <c r="X1327" s="293" t="str">
        <f t="shared" si="337"/>
        <v/>
      </c>
      <c r="Y1327" s="293" t="str">
        <f t="shared" si="338"/>
        <v/>
      </c>
      <c r="Z1327" s="293" t="str">
        <f t="shared" si="339"/>
        <v/>
      </c>
      <c r="AA1327" s="293">
        <f t="shared" si="326"/>
        <v>0</v>
      </c>
      <c r="AB1327" s="293">
        <f t="shared" si="327"/>
        <v>0</v>
      </c>
      <c r="AC1327" s="293">
        <f t="shared" si="328"/>
        <v>0</v>
      </c>
      <c r="AD1327" s="293">
        <f t="shared" si="340"/>
        <v>0</v>
      </c>
      <c r="AE1327" s="293">
        <f>IF(ISBLANK(T1327),AE1326,IF(COUNTIF(T$2:T1327,T1327)&gt;1,AE1326,1+MAX(AE1326,0)))</f>
        <v>36</v>
      </c>
      <c r="AI1327" s="42" t="str">
        <f t="shared" si="341"/>
        <v/>
      </c>
      <c r="AJ1327">
        <f>SUM(AG$2:AG1327)</f>
        <v>6</v>
      </c>
      <c r="AK1327">
        <f>COUNTA(AF$2:AF1327)</f>
        <v>15</v>
      </c>
    </row>
    <row r="1328" spans="1:37"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329"/>
        <v>20</v>
      </c>
      <c r="Q1328" s="33" t="str">
        <f t="shared" si="330"/>
        <v/>
      </c>
      <c r="R1328" s="33">
        <f t="shared" si="331"/>
        <v>4</v>
      </c>
      <c r="S1328" s="33" t="str">
        <f t="shared" si="332"/>
        <v>123_4</v>
      </c>
      <c r="T1328" s="35" t="str">
        <f t="shared" si="333"/>
        <v>123AM</v>
      </c>
      <c r="U1328" s="35" t="str">
        <f t="shared" si="334"/>
        <v>123AMEW</v>
      </c>
      <c r="V1328" s="301">
        <f t="shared" si="335"/>
        <v>15</v>
      </c>
      <c r="W1328" s="293" t="str">
        <f t="shared" si="336"/>
        <v/>
      </c>
      <c r="X1328" s="293" t="str">
        <f t="shared" si="337"/>
        <v/>
      </c>
      <c r="Y1328" s="293" t="str">
        <f t="shared" si="338"/>
        <v/>
      </c>
      <c r="Z1328" s="293" t="str">
        <f t="shared" si="339"/>
        <v/>
      </c>
      <c r="AA1328" s="293">
        <f t="shared" si="326"/>
        <v>0</v>
      </c>
      <c r="AB1328" s="293">
        <f t="shared" si="327"/>
        <v>0</v>
      </c>
      <c r="AC1328" s="293">
        <f t="shared" si="328"/>
        <v>4</v>
      </c>
      <c r="AD1328" s="293">
        <f t="shared" si="340"/>
        <v>1</v>
      </c>
      <c r="AE1328" s="293">
        <f>IF(ISBLANK(T1328),AE1327,IF(COUNTIF(T$2:T1328,T1328)&gt;1,AE1327,1+MAX(AE1327,0)))</f>
        <v>36</v>
      </c>
      <c r="AI1328" s="42" t="str">
        <f t="shared" si="341"/>
        <v/>
      </c>
      <c r="AJ1328">
        <f>SUM(AG$2:AG1328)</f>
        <v>6</v>
      </c>
      <c r="AK1328">
        <f>COUNTA(AF$2:AF1328)</f>
        <v>15</v>
      </c>
    </row>
    <row r="1329" spans="1:37"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329"/>
        <v>20</v>
      </c>
      <c r="Q1329" s="33" t="str">
        <f t="shared" si="330"/>
        <v/>
      </c>
      <c r="R1329" s="33">
        <f t="shared" si="331"/>
        <v>4</v>
      </c>
      <c r="S1329" s="33" t="str">
        <f t="shared" si="332"/>
        <v>123_4</v>
      </c>
      <c r="T1329" s="35" t="str">
        <f t="shared" si="333"/>
        <v>123AM</v>
      </c>
      <c r="U1329" s="35" t="str">
        <f t="shared" si="334"/>
        <v>123AMEW</v>
      </c>
      <c r="V1329" s="301">
        <f t="shared" si="335"/>
        <v>16</v>
      </c>
      <c r="W1329" s="293" t="str">
        <f t="shared" si="336"/>
        <v/>
      </c>
      <c r="X1329" s="293" t="str">
        <f t="shared" si="337"/>
        <v/>
      </c>
      <c r="Y1329" s="293" t="str">
        <f t="shared" si="338"/>
        <v/>
      </c>
      <c r="Z1329" s="293" t="str">
        <f t="shared" si="339"/>
        <v/>
      </c>
      <c r="AA1329" s="293">
        <f t="shared" si="326"/>
        <v>0</v>
      </c>
      <c r="AB1329" s="293">
        <f t="shared" si="327"/>
        <v>0</v>
      </c>
      <c r="AC1329" s="293">
        <f t="shared" si="328"/>
        <v>4</v>
      </c>
      <c r="AD1329" s="293">
        <f t="shared" si="340"/>
        <v>1</v>
      </c>
      <c r="AE1329" s="293">
        <f>IF(ISBLANK(T1329),AE1328,IF(COUNTIF(T$2:T1329,T1329)&gt;1,AE1328,1+MAX(AE1328,0)))</f>
        <v>36</v>
      </c>
      <c r="AI1329" s="42" t="str">
        <f t="shared" si="341"/>
        <v/>
      </c>
      <c r="AJ1329">
        <f>SUM(AG$2:AG1329)</f>
        <v>6</v>
      </c>
      <c r="AK1329">
        <f>COUNTA(AF$2:AF1329)</f>
        <v>15</v>
      </c>
    </row>
    <row r="1330" spans="1:37"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329"/>
        <v>20</v>
      </c>
      <c r="Q1330" s="33" t="str">
        <f t="shared" si="330"/>
        <v/>
      </c>
      <c r="R1330" s="33">
        <f t="shared" si="331"/>
        <v>5</v>
      </c>
      <c r="S1330" s="33" t="str">
        <f t="shared" si="332"/>
        <v>123_5</v>
      </c>
      <c r="T1330" s="35" t="str">
        <f t="shared" si="333"/>
        <v>123AM</v>
      </c>
      <c r="U1330" s="35" t="str">
        <f t="shared" si="334"/>
        <v>123AMNS</v>
      </c>
      <c r="V1330" s="301">
        <f t="shared" si="335"/>
        <v>17</v>
      </c>
      <c r="W1330" s="293" t="str">
        <f t="shared" si="336"/>
        <v/>
      </c>
      <c r="X1330" s="293" t="str">
        <f t="shared" si="337"/>
        <v/>
      </c>
      <c r="Y1330" s="293" t="str">
        <f t="shared" si="338"/>
        <v/>
      </c>
      <c r="Z1330" s="293" t="str">
        <f t="shared" si="339"/>
        <v/>
      </c>
      <c r="AA1330" s="293">
        <f t="shared" si="326"/>
        <v>0</v>
      </c>
      <c r="AB1330" s="293">
        <f t="shared" si="327"/>
        <v>0</v>
      </c>
      <c r="AC1330" s="293">
        <f t="shared" si="328"/>
        <v>0</v>
      </c>
      <c r="AD1330" s="293">
        <f t="shared" si="340"/>
        <v>0</v>
      </c>
      <c r="AE1330" s="293">
        <f>IF(ISBLANK(T1330),AE1329,IF(COUNTIF(T$2:T1330,T1330)&gt;1,AE1329,1+MAX(AE1329,0)))</f>
        <v>36</v>
      </c>
      <c r="AI1330" s="42" t="str">
        <f t="shared" si="341"/>
        <v/>
      </c>
      <c r="AJ1330">
        <f>SUM(AG$2:AG1330)</f>
        <v>6</v>
      </c>
      <c r="AK1330">
        <f>COUNTA(AF$2:AF1330)</f>
        <v>15</v>
      </c>
    </row>
    <row r="1331" spans="1:37"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329"/>
        <v>20</v>
      </c>
      <c r="Q1331" s="33" t="str">
        <f t="shared" si="330"/>
        <v/>
      </c>
      <c r="R1331" s="33">
        <f t="shared" si="331"/>
        <v>5</v>
      </c>
      <c r="S1331" s="33" t="str">
        <f t="shared" si="332"/>
        <v>123_5</v>
      </c>
      <c r="T1331" s="35" t="str">
        <f t="shared" si="333"/>
        <v>123AM</v>
      </c>
      <c r="U1331" s="35" t="str">
        <f t="shared" si="334"/>
        <v>123AMNS</v>
      </c>
      <c r="V1331" s="301">
        <f t="shared" si="335"/>
        <v>18</v>
      </c>
      <c r="W1331" s="293" t="str">
        <f t="shared" si="336"/>
        <v/>
      </c>
      <c r="X1331" s="293" t="str">
        <f t="shared" si="337"/>
        <v/>
      </c>
      <c r="Y1331" s="293" t="str">
        <f t="shared" si="338"/>
        <v/>
      </c>
      <c r="Z1331" s="293" t="str">
        <f t="shared" si="339"/>
        <v/>
      </c>
      <c r="AA1331" s="293">
        <f t="shared" si="326"/>
        <v>0</v>
      </c>
      <c r="AB1331" s="293">
        <f t="shared" si="327"/>
        <v>0</v>
      </c>
      <c r="AC1331" s="293">
        <f t="shared" si="328"/>
        <v>0</v>
      </c>
      <c r="AD1331" s="293">
        <f t="shared" si="340"/>
        <v>0</v>
      </c>
      <c r="AE1331" s="293">
        <f>IF(ISBLANK(T1331),AE1330,IF(COUNTIF(T$2:T1331,T1331)&gt;1,AE1330,1+MAX(AE1330,0)))</f>
        <v>36</v>
      </c>
      <c r="AI1331" s="42" t="str">
        <f t="shared" si="341"/>
        <v/>
      </c>
      <c r="AJ1331">
        <f>SUM(AG$2:AG1331)</f>
        <v>6</v>
      </c>
      <c r="AK1331">
        <f>COUNTA(AF$2:AF1331)</f>
        <v>15</v>
      </c>
    </row>
    <row r="1332" spans="1:37"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329"/>
        <v>20</v>
      </c>
      <c r="Q1332" s="33" t="str">
        <f t="shared" si="330"/>
        <v/>
      </c>
      <c r="R1332" s="33">
        <f t="shared" si="331"/>
        <v>5</v>
      </c>
      <c r="S1332" s="33" t="str">
        <f t="shared" si="332"/>
        <v>123_5</v>
      </c>
      <c r="T1332" s="35" t="str">
        <f t="shared" si="333"/>
        <v>123AM</v>
      </c>
      <c r="U1332" s="35" t="str">
        <f t="shared" si="334"/>
        <v>123AMEW</v>
      </c>
      <c r="V1332" s="301">
        <f t="shared" si="335"/>
        <v>19</v>
      </c>
      <c r="W1332" s="293" t="str">
        <f t="shared" si="336"/>
        <v/>
      </c>
      <c r="X1332" s="293" t="str">
        <f t="shared" si="337"/>
        <v/>
      </c>
      <c r="Y1332" s="293" t="str">
        <f t="shared" si="338"/>
        <v/>
      </c>
      <c r="Z1332" s="293" t="str">
        <f t="shared" si="339"/>
        <v/>
      </c>
      <c r="AA1332" s="293">
        <f t="shared" si="326"/>
        <v>0</v>
      </c>
      <c r="AB1332" s="293">
        <f t="shared" si="327"/>
        <v>0</v>
      </c>
      <c r="AC1332" s="293">
        <f t="shared" si="328"/>
        <v>4</v>
      </c>
      <c r="AD1332" s="293">
        <f t="shared" si="340"/>
        <v>1</v>
      </c>
      <c r="AE1332" s="293">
        <f>IF(ISBLANK(T1332),AE1331,IF(COUNTIF(T$2:T1332,T1332)&gt;1,AE1331,1+MAX(AE1331,0)))</f>
        <v>36</v>
      </c>
      <c r="AI1332" s="42" t="str">
        <f t="shared" si="341"/>
        <v/>
      </c>
      <c r="AJ1332">
        <f>SUM(AG$2:AG1332)</f>
        <v>6</v>
      </c>
      <c r="AK1332">
        <f>COUNTA(AF$2:AF1332)</f>
        <v>15</v>
      </c>
    </row>
    <row r="1333" spans="1:37"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329"/>
        <v>20</v>
      </c>
      <c r="Q1333" s="33" t="str">
        <f t="shared" si="330"/>
        <v/>
      </c>
      <c r="R1333" s="33">
        <f t="shared" si="331"/>
        <v>5</v>
      </c>
      <c r="S1333" s="33" t="str">
        <f t="shared" si="332"/>
        <v>123_5</v>
      </c>
      <c r="T1333" s="35" t="str">
        <f t="shared" si="333"/>
        <v>123AM</v>
      </c>
      <c r="U1333" s="35" t="str">
        <f t="shared" si="334"/>
        <v>123AMEW</v>
      </c>
      <c r="V1333" s="301">
        <f t="shared" si="335"/>
        <v>20</v>
      </c>
      <c r="W1333" s="293" t="str">
        <f t="shared" si="336"/>
        <v/>
      </c>
      <c r="X1333" s="293" t="str">
        <f t="shared" si="337"/>
        <v/>
      </c>
      <c r="Y1333" s="293" t="str">
        <f t="shared" si="338"/>
        <v/>
      </c>
      <c r="Z1333" s="293" t="str">
        <f t="shared" si="339"/>
        <v/>
      </c>
      <c r="AA1333" s="293">
        <f t="shared" si="326"/>
        <v>0</v>
      </c>
      <c r="AB1333" s="293">
        <f t="shared" si="327"/>
        <v>0</v>
      </c>
      <c r="AC1333" s="293">
        <f t="shared" si="328"/>
        <v>4</v>
      </c>
      <c r="AD1333" s="293">
        <f t="shared" si="340"/>
        <v>1</v>
      </c>
      <c r="AE1333" s="293">
        <f>IF(ISBLANK(T1333),AE1332,IF(COUNTIF(T$2:T1333,T1333)&gt;1,AE1332,1+MAX(AE1332,0)))</f>
        <v>36</v>
      </c>
      <c r="AI1333" s="42" t="str">
        <f t="shared" si="341"/>
        <v/>
      </c>
      <c r="AJ1333">
        <f>SUM(AG$2:AG1333)</f>
        <v>6</v>
      </c>
      <c r="AK1333">
        <f>COUNTA(AF$2:AF1333)</f>
        <v>15</v>
      </c>
    </row>
    <row r="1334" spans="1:37"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329"/>
        <v>20</v>
      </c>
      <c r="Q1334" s="33" t="str">
        <f t="shared" si="330"/>
        <v/>
      </c>
      <c r="R1334" s="33">
        <f t="shared" si="331"/>
        <v>6</v>
      </c>
      <c r="S1334" s="33" t="str">
        <f t="shared" si="332"/>
        <v>123_6</v>
      </c>
      <c r="T1334" s="35" t="str">
        <f t="shared" si="333"/>
        <v>123AM</v>
      </c>
      <c r="U1334" s="35" t="str">
        <f t="shared" si="334"/>
        <v>123AMNS</v>
      </c>
      <c r="V1334" s="301">
        <f t="shared" si="335"/>
        <v>21</v>
      </c>
      <c r="W1334" s="293" t="str">
        <f t="shared" si="336"/>
        <v/>
      </c>
      <c r="X1334" s="293" t="str">
        <f t="shared" si="337"/>
        <v/>
      </c>
      <c r="Y1334" s="293" t="str">
        <f t="shared" si="338"/>
        <v/>
      </c>
      <c r="Z1334" s="293" t="str">
        <f t="shared" si="339"/>
        <v/>
      </c>
      <c r="AA1334" s="293">
        <f t="shared" si="326"/>
        <v>0</v>
      </c>
      <c r="AB1334" s="293">
        <f t="shared" si="327"/>
        <v>0</v>
      </c>
      <c r="AC1334" s="293">
        <f t="shared" si="328"/>
        <v>0</v>
      </c>
      <c r="AD1334" s="293">
        <f t="shared" si="340"/>
        <v>0</v>
      </c>
      <c r="AE1334" s="293">
        <f>IF(ISBLANK(T1334),AE1333,IF(COUNTIF(T$2:T1334,T1334)&gt;1,AE1333,1+MAX(AE1333,0)))</f>
        <v>36</v>
      </c>
      <c r="AI1334" s="42" t="str">
        <f t="shared" si="341"/>
        <v/>
      </c>
      <c r="AJ1334">
        <f>SUM(AG$2:AG1334)</f>
        <v>6</v>
      </c>
      <c r="AK1334">
        <f>COUNTA(AF$2:AF1334)</f>
        <v>15</v>
      </c>
    </row>
    <row r="1335" spans="1:37"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329"/>
        <v>20</v>
      </c>
      <c r="Q1335" s="33" t="str">
        <f t="shared" si="330"/>
        <v/>
      </c>
      <c r="R1335" s="33">
        <f t="shared" si="331"/>
        <v>6</v>
      </c>
      <c r="S1335" s="33" t="str">
        <f t="shared" si="332"/>
        <v>123_6</v>
      </c>
      <c r="T1335" s="35" t="str">
        <f t="shared" si="333"/>
        <v>123AM</v>
      </c>
      <c r="U1335" s="35" t="str">
        <f t="shared" si="334"/>
        <v>123AMNS</v>
      </c>
      <c r="V1335" s="301">
        <f t="shared" si="335"/>
        <v>22</v>
      </c>
      <c r="W1335" s="293" t="str">
        <f t="shared" si="336"/>
        <v/>
      </c>
      <c r="X1335" s="293" t="str">
        <f t="shared" si="337"/>
        <v/>
      </c>
      <c r="Y1335" s="293" t="str">
        <f t="shared" si="338"/>
        <v/>
      </c>
      <c r="Z1335" s="293" t="str">
        <f t="shared" si="339"/>
        <v/>
      </c>
      <c r="AA1335" s="293">
        <f t="shared" si="326"/>
        <v>0</v>
      </c>
      <c r="AB1335" s="293">
        <f t="shared" si="327"/>
        <v>0</v>
      </c>
      <c r="AC1335" s="293">
        <f t="shared" si="328"/>
        <v>0</v>
      </c>
      <c r="AD1335" s="293">
        <f t="shared" si="340"/>
        <v>0</v>
      </c>
      <c r="AE1335" s="293">
        <f>IF(ISBLANK(T1335),AE1334,IF(COUNTIF(T$2:T1335,T1335)&gt;1,AE1334,1+MAX(AE1334,0)))</f>
        <v>36</v>
      </c>
      <c r="AI1335" s="42" t="str">
        <f t="shared" si="341"/>
        <v/>
      </c>
      <c r="AJ1335">
        <f>SUM(AG$2:AG1335)</f>
        <v>6</v>
      </c>
      <c r="AK1335">
        <f>COUNTA(AF$2:AF1335)</f>
        <v>15</v>
      </c>
    </row>
    <row r="1336" spans="1:37"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329"/>
        <v>20</v>
      </c>
      <c r="Q1336" s="33" t="str">
        <f t="shared" si="330"/>
        <v/>
      </c>
      <c r="R1336" s="33">
        <f t="shared" si="331"/>
        <v>6</v>
      </c>
      <c r="S1336" s="33" t="str">
        <f t="shared" si="332"/>
        <v>123_6</v>
      </c>
      <c r="T1336" s="35" t="str">
        <f t="shared" si="333"/>
        <v>123AM</v>
      </c>
      <c r="U1336" s="35" t="str">
        <f t="shared" si="334"/>
        <v>123AMEW</v>
      </c>
      <c r="V1336" s="301">
        <f t="shared" si="335"/>
        <v>23</v>
      </c>
      <c r="W1336" s="293" t="str">
        <f t="shared" si="336"/>
        <v/>
      </c>
      <c r="X1336" s="293" t="str">
        <f t="shared" si="337"/>
        <v/>
      </c>
      <c r="Y1336" s="293" t="str">
        <f t="shared" si="338"/>
        <v/>
      </c>
      <c r="Z1336" s="293" t="str">
        <f t="shared" si="339"/>
        <v/>
      </c>
      <c r="AA1336" s="293">
        <f t="shared" si="326"/>
        <v>0</v>
      </c>
      <c r="AB1336" s="293">
        <f t="shared" si="327"/>
        <v>0</v>
      </c>
      <c r="AC1336" s="293">
        <f t="shared" si="328"/>
        <v>4</v>
      </c>
      <c r="AD1336" s="293">
        <f t="shared" si="340"/>
        <v>1</v>
      </c>
      <c r="AE1336" s="293">
        <f>IF(ISBLANK(T1336),AE1335,IF(COUNTIF(T$2:T1336,T1336)&gt;1,AE1335,1+MAX(AE1335,0)))</f>
        <v>36</v>
      </c>
      <c r="AI1336" s="42" t="str">
        <f t="shared" si="341"/>
        <v/>
      </c>
      <c r="AJ1336">
        <f>SUM(AG$2:AG1336)</f>
        <v>6</v>
      </c>
      <c r="AK1336">
        <f>COUNTA(AF$2:AF1336)</f>
        <v>15</v>
      </c>
    </row>
    <row r="1337" spans="1:37"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329"/>
        <v>20</v>
      </c>
      <c r="Q1337" s="33" t="str">
        <f t="shared" si="330"/>
        <v/>
      </c>
      <c r="R1337" s="33">
        <f t="shared" si="331"/>
        <v>6</v>
      </c>
      <c r="S1337" s="33" t="str">
        <f t="shared" si="332"/>
        <v>123_6</v>
      </c>
      <c r="T1337" s="35" t="str">
        <f t="shared" si="333"/>
        <v>123AM</v>
      </c>
      <c r="U1337" s="35" t="str">
        <f t="shared" si="334"/>
        <v>123AMEW</v>
      </c>
      <c r="V1337" s="301">
        <f t="shared" si="335"/>
        <v>24</v>
      </c>
      <c r="W1337" s="293" t="str">
        <f t="shared" si="336"/>
        <v/>
      </c>
      <c r="X1337" s="293" t="str">
        <f t="shared" si="337"/>
        <v/>
      </c>
      <c r="Y1337" s="293" t="str">
        <f t="shared" si="338"/>
        <v/>
      </c>
      <c r="Z1337" s="293" t="str">
        <f t="shared" si="339"/>
        <v/>
      </c>
      <c r="AA1337" s="293">
        <f t="shared" si="326"/>
        <v>0</v>
      </c>
      <c r="AB1337" s="293">
        <f t="shared" si="327"/>
        <v>0</v>
      </c>
      <c r="AC1337" s="293">
        <f t="shared" si="328"/>
        <v>4</v>
      </c>
      <c r="AD1337" s="293">
        <f t="shared" si="340"/>
        <v>1</v>
      </c>
      <c r="AE1337" s="293">
        <f>IF(ISBLANK(T1337),AE1336,IF(COUNTIF(T$2:T1337,T1337)&gt;1,AE1336,1+MAX(AE1336,0)))</f>
        <v>36</v>
      </c>
      <c r="AI1337" s="42" t="str">
        <f t="shared" si="341"/>
        <v/>
      </c>
      <c r="AJ1337">
        <f>SUM(AG$2:AG1337)</f>
        <v>6</v>
      </c>
      <c r="AK1337">
        <f>COUNTA(AF$2:AF1337)</f>
        <v>15</v>
      </c>
    </row>
    <row r="1338" spans="1:37"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329"/>
        <v>20</v>
      </c>
      <c r="Q1338" s="33" t="str">
        <f t="shared" si="330"/>
        <v/>
      </c>
      <c r="R1338" s="33">
        <f t="shared" si="331"/>
        <v>7</v>
      </c>
      <c r="S1338" s="33" t="str">
        <f t="shared" si="332"/>
        <v>123_7</v>
      </c>
      <c r="T1338" s="35" t="str">
        <f t="shared" si="333"/>
        <v>123AM</v>
      </c>
      <c r="U1338" s="35" t="str">
        <f t="shared" si="334"/>
        <v>123AMNS</v>
      </c>
      <c r="V1338" s="301">
        <f t="shared" si="335"/>
        <v>25</v>
      </c>
      <c r="W1338" s="293" t="str">
        <f t="shared" si="336"/>
        <v/>
      </c>
      <c r="X1338" s="293" t="str">
        <f t="shared" si="337"/>
        <v/>
      </c>
      <c r="Y1338" s="293" t="str">
        <f t="shared" si="338"/>
        <v/>
      </c>
      <c r="Z1338" s="293" t="str">
        <f t="shared" si="339"/>
        <v/>
      </c>
      <c r="AA1338" s="293">
        <f t="shared" si="326"/>
        <v>0</v>
      </c>
      <c r="AB1338" s="293">
        <f t="shared" si="327"/>
        <v>0</v>
      </c>
      <c r="AC1338" s="293">
        <f t="shared" si="328"/>
        <v>0</v>
      </c>
      <c r="AD1338" s="293">
        <f t="shared" si="340"/>
        <v>0</v>
      </c>
      <c r="AE1338" s="293">
        <f>IF(ISBLANK(T1338),AE1337,IF(COUNTIF(T$2:T1338,T1338)&gt;1,AE1337,1+MAX(AE1337,0)))</f>
        <v>36</v>
      </c>
      <c r="AI1338" s="42" t="str">
        <f t="shared" si="341"/>
        <v/>
      </c>
      <c r="AJ1338">
        <f>SUM(AG$2:AG1338)</f>
        <v>6</v>
      </c>
      <c r="AK1338">
        <f>COUNTA(AF$2:AF1338)</f>
        <v>15</v>
      </c>
    </row>
    <row r="1339" spans="1:37" x14ac:dyDescent="0.25">
      <c r="A1339">
        <v>123</v>
      </c>
      <c r="B1339" t="s">
        <v>65</v>
      </c>
      <c r="C1339" t="s">
        <v>758</v>
      </c>
      <c r="D1339"/>
      <c r="E1339">
        <v>2</v>
      </c>
      <c r="F1339">
        <v>3</v>
      </c>
      <c r="G1339">
        <v>2</v>
      </c>
      <c r="H1339">
        <v>1</v>
      </c>
      <c r="I1339">
        <v>0</v>
      </c>
      <c r="J1339">
        <v>1</v>
      </c>
      <c r="K1339">
        <v>0</v>
      </c>
      <c r="L1339" s="246">
        <v>0</v>
      </c>
      <c r="M1339">
        <v>39</v>
      </c>
      <c r="O1339" s="101">
        <f>IF(ISBLANK(C1339),O1338,IF(COUNTIF(C$2:C1339,C1339)&gt;1,O1338,1+MAX(O1338,0)))</f>
        <v>40</v>
      </c>
      <c r="P1339" s="45">
        <f t="shared" si="329"/>
        <v>20</v>
      </c>
      <c r="Q1339" s="33" t="str">
        <f t="shared" si="330"/>
        <v/>
      </c>
      <c r="R1339" s="33">
        <f t="shared" si="331"/>
        <v>7</v>
      </c>
      <c r="S1339" s="33" t="str">
        <f t="shared" si="332"/>
        <v>123_7</v>
      </c>
      <c r="T1339" s="35" t="str">
        <f t="shared" si="333"/>
        <v>123AM</v>
      </c>
      <c r="U1339" s="35" t="str">
        <f t="shared" si="334"/>
        <v>123AMNS</v>
      </c>
      <c r="V1339" s="301">
        <f t="shared" si="335"/>
        <v>26</v>
      </c>
      <c r="W1339" s="293" t="str">
        <f t="shared" si="336"/>
        <v/>
      </c>
      <c r="X1339" s="293" t="str">
        <f t="shared" si="337"/>
        <v/>
      </c>
      <c r="Y1339" s="293" t="str">
        <f t="shared" si="338"/>
        <v/>
      </c>
      <c r="Z1339" s="293" t="str">
        <f t="shared" si="339"/>
        <v/>
      </c>
      <c r="AA1339" s="293">
        <f t="shared" si="326"/>
        <v>0</v>
      </c>
      <c r="AB1339" s="293">
        <f t="shared" si="327"/>
        <v>0</v>
      </c>
      <c r="AC1339" s="293">
        <f t="shared" si="328"/>
        <v>0</v>
      </c>
      <c r="AD1339" s="293">
        <f t="shared" si="340"/>
        <v>0</v>
      </c>
      <c r="AE1339" s="293">
        <f>IF(ISBLANK(T1339),AE1338,IF(COUNTIF(T$2:T1339,T1339)&gt;1,AE1338,1+MAX(AE1338,0)))</f>
        <v>36</v>
      </c>
      <c r="AF1339" t="s">
        <v>925</v>
      </c>
      <c r="AG1339"/>
      <c r="AH1339"/>
      <c r="AI1339" s="42" t="str">
        <f t="shared" si="341"/>
        <v/>
      </c>
      <c r="AJ1339">
        <f>SUM(AG$2:AG1339)</f>
        <v>6</v>
      </c>
      <c r="AK1339">
        <f>COUNTA(AF$2:AF1339)</f>
        <v>16</v>
      </c>
    </row>
    <row r="1340" spans="1:37"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329"/>
        <v>20</v>
      </c>
      <c r="Q1340" s="33" t="str">
        <f t="shared" si="330"/>
        <v/>
      </c>
      <c r="R1340" s="33">
        <f t="shared" si="331"/>
        <v>7</v>
      </c>
      <c r="S1340" s="33" t="str">
        <f t="shared" si="332"/>
        <v>123_7</v>
      </c>
      <c r="T1340" s="35" t="str">
        <f t="shared" si="333"/>
        <v>123AM</v>
      </c>
      <c r="U1340" s="35" t="str">
        <f t="shared" si="334"/>
        <v>123AMEW</v>
      </c>
      <c r="V1340" s="301">
        <f t="shared" si="335"/>
        <v>27</v>
      </c>
      <c r="W1340" s="293" t="str">
        <f t="shared" si="336"/>
        <v/>
      </c>
      <c r="X1340" s="293" t="str">
        <f t="shared" si="337"/>
        <v/>
      </c>
      <c r="Y1340" s="293" t="str">
        <f t="shared" si="338"/>
        <v/>
      </c>
      <c r="Z1340" s="293" t="str">
        <f t="shared" si="339"/>
        <v/>
      </c>
      <c r="AA1340" s="293">
        <f t="shared" si="326"/>
        <v>0</v>
      </c>
      <c r="AB1340" s="293">
        <f t="shared" si="327"/>
        <v>0</v>
      </c>
      <c r="AC1340" s="293">
        <f t="shared" si="328"/>
        <v>4</v>
      </c>
      <c r="AD1340" s="293">
        <f t="shared" si="340"/>
        <v>1</v>
      </c>
      <c r="AE1340" s="293">
        <f>IF(ISBLANK(T1340),AE1339,IF(COUNTIF(T$2:T1340,T1340)&gt;1,AE1339,1+MAX(AE1339,0)))</f>
        <v>36</v>
      </c>
      <c r="AI1340" s="42" t="str">
        <f t="shared" si="341"/>
        <v/>
      </c>
      <c r="AJ1340">
        <f>SUM(AG$2:AG1340)</f>
        <v>6</v>
      </c>
      <c r="AK1340">
        <f>COUNTA(AF$2:AF1340)</f>
        <v>16</v>
      </c>
    </row>
    <row r="1341" spans="1:37"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329"/>
        <v>20</v>
      </c>
      <c r="Q1341" s="33" t="str">
        <f t="shared" si="330"/>
        <v/>
      </c>
      <c r="R1341" s="33">
        <f t="shared" si="331"/>
        <v>7</v>
      </c>
      <c r="S1341" s="33" t="str">
        <f t="shared" si="332"/>
        <v>123_7</v>
      </c>
      <c r="T1341" s="35" t="str">
        <f t="shared" si="333"/>
        <v>123AM</v>
      </c>
      <c r="U1341" s="35" t="str">
        <f t="shared" si="334"/>
        <v>123AMEW</v>
      </c>
      <c r="V1341" s="301">
        <f t="shared" si="335"/>
        <v>28</v>
      </c>
      <c r="W1341" s="293" t="str">
        <f t="shared" si="336"/>
        <v/>
      </c>
      <c r="X1341" s="293" t="str">
        <f t="shared" si="337"/>
        <v/>
      </c>
      <c r="Y1341" s="293" t="str">
        <f t="shared" si="338"/>
        <v/>
      </c>
      <c r="Z1341" s="293" t="str">
        <f t="shared" si="339"/>
        <v/>
      </c>
      <c r="AA1341" s="293">
        <f t="shared" si="326"/>
        <v>0</v>
      </c>
      <c r="AB1341" s="293">
        <f t="shared" si="327"/>
        <v>0</v>
      </c>
      <c r="AC1341" s="293">
        <f t="shared" si="328"/>
        <v>4</v>
      </c>
      <c r="AD1341" s="293">
        <f t="shared" si="340"/>
        <v>1</v>
      </c>
      <c r="AE1341" s="293">
        <f>IF(ISBLANK(T1341),AE1340,IF(COUNTIF(T$2:T1341,T1341)&gt;1,AE1340,1+MAX(AE1340,0)))</f>
        <v>36</v>
      </c>
      <c r="AI1341" s="42" t="str">
        <f t="shared" si="341"/>
        <v/>
      </c>
      <c r="AJ1341">
        <f>SUM(AG$2:AG1341)</f>
        <v>6</v>
      </c>
      <c r="AK1341">
        <f>COUNTA(AF$2:AF1341)</f>
        <v>16</v>
      </c>
    </row>
    <row r="1342" spans="1:37"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329"/>
        <v>20</v>
      </c>
      <c r="Q1342" s="33" t="str">
        <f t="shared" si="330"/>
        <v/>
      </c>
      <c r="R1342" s="33">
        <f t="shared" si="331"/>
        <v>8</v>
      </c>
      <c r="S1342" s="33" t="str">
        <f t="shared" si="332"/>
        <v>123_8</v>
      </c>
      <c r="T1342" s="35" t="str">
        <f t="shared" si="333"/>
        <v>123AM</v>
      </c>
      <c r="U1342" s="35" t="str">
        <f t="shared" si="334"/>
        <v>123AMNS</v>
      </c>
      <c r="V1342" s="301">
        <f t="shared" si="335"/>
        <v>29</v>
      </c>
      <c r="W1342" s="293" t="str">
        <f t="shared" si="336"/>
        <v/>
      </c>
      <c r="X1342" s="293" t="str">
        <f t="shared" si="337"/>
        <v/>
      </c>
      <c r="Y1342" s="293" t="str">
        <f t="shared" si="338"/>
        <v/>
      </c>
      <c r="Z1342" s="293" t="str">
        <f t="shared" si="339"/>
        <v/>
      </c>
      <c r="AA1342" s="293">
        <f t="shared" si="326"/>
        <v>0</v>
      </c>
      <c r="AB1342" s="293">
        <f t="shared" si="327"/>
        <v>0</v>
      </c>
      <c r="AC1342" s="293">
        <f t="shared" si="328"/>
        <v>0</v>
      </c>
      <c r="AD1342" s="293">
        <f t="shared" si="340"/>
        <v>0</v>
      </c>
      <c r="AE1342" s="293">
        <f>IF(ISBLANK(T1342),AE1341,IF(COUNTIF(T$2:T1342,T1342)&gt;1,AE1341,1+MAX(AE1341,0)))</f>
        <v>36</v>
      </c>
      <c r="AI1342" s="42" t="str">
        <f t="shared" si="341"/>
        <v/>
      </c>
      <c r="AJ1342">
        <f>SUM(AG$2:AG1342)</f>
        <v>6</v>
      </c>
      <c r="AK1342">
        <f>COUNTA(AF$2:AF1342)</f>
        <v>16</v>
      </c>
    </row>
    <row r="1343" spans="1:37"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329"/>
        <v>20</v>
      </c>
      <c r="Q1343" s="33" t="str">
        <f t="shared" si="330"/>
        <v/>
      </c>
      <c r="R1343" s="33">
        <f t="shared" si="331"/>
        <v>8</v>
      </c>
      <c r="S1343" s="33" t="str">
        <f t="shared" si="332"/>
        <v>123_8</v>
      </c>
      <c r="T1343" s="35" t="str">
        <f t="shared" si="333"/>
        <v>123AM</v>
      </c>
      <c r="U1343" s="35" t="str">
        <f t="shared" si="334"/>
        <v>123AMNS</v>
      </c>
      <c r="V1343" s="301">
        <f t="shared" si="335"/>
        <v>30</v>
      </c>
      <c r="W1343" s="293" t="str">
        <f t="shared" si="336"/>
        <v/>
      </c>
      <c r="X1343" s="293" t="str">
        <f t="shared" si="337"/>
        <v/>
      </c>
      <c r="Y1343" s="293" t="str">
        <f t="shared" si="338"/>
        <v/>
      </c>
      <c r="Z1343" s="293" t="str">
        <f t="shared" si="339"/>
        <v/>
      </c>
      <c r="AA1343" s="293">
        <f t="shared" si="326"/>
        <v>0</v>
      </c>
      <c r="AB1343" s="293">
        <f t="shared" si="327"/>
        <v>0</v>
      </c>
      <c r="AC1343" s="293">
        <f t="shared" si="328"/>
        <v>0</v>
      </c>
      <c r="AD1343" s="293">
        <f t="shared" si="340"/>
        <v>0</v>
      </c>
      <c r="AE1343" s="293">
        <f>IF(ISBLANK(T1343),AE1342,IF(COUNTIF(T$2:T1343,T1343)&gt;1,AE1342,1+MAX(AE1342,0)))</f>
        <v>36</v>
      </c>
      <c r="AI1343" s="42" t="str">
        <f t="shared" si="341"/>
        <v/>
      </c>
      <c r="AJ1343">
        <f>SUM(AG$2:AG1343)</f>
        <v>6</v>
      </c>
      <c r="AK1343">
        <f>COUNTA(AF$2:AF1343)</f>
        <v>16</v>
      </c>
    </row>
    <row r="1344" spans="1:37"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329"/>
        <v>20</v>
      </c>
      <c r="Q1344" s="33" t="str">
        <f t="shared" si="330"/>
        <v/>
      </c>
      <c r="R1344" s="33">
        <f t="shared" si="331"/>
        <v>8</v>
      </c>
      <c r="S1344" s="33" t="str">
        <f t="shared" si="332"/>
        <v>123_8</v>
      </c>
      <c r="T1344" s="35" t="str">
        <f t="shared" si="333"/>
        <v>123AM</v>
      </c>
      <c r="U1344" s="35" t="str">
        <f t="shared" si="334"/>
        <v>123AMEW</v>
      </c>
      <c r="V1344" s="301">
        <f t="shared" si="335"/>
        <v>31</v>
      </c>
      <c r="W1344" s="293" t="str">
        <f t="shared" si="336"/>
        <v/>
      </c>
      <c r="X1344" s="293" t="str">
        <f t="shared" si="337"/>
        <v/>
      </c>
      <c r="Y1344" s="293" t="str">
        <f t="shared" si="338"/>
        <v/>
      </c>
      <c r="Z1344" s="293" t="str">
        <f t="shared" si="339"/>
        <v/>
      </c>
      <c r="AA1344" s="293">
        <f t="shared" si="326"/>
        <v>0</v>
      </c>
      <c r="AB1344" s="293">
        <f t="shared" si="327"/>
        <v>0</v>
      </c>
      <c r="AC1344" s="293">
        <f t="shared" si="328"/>
        <v>4</v>
      </c>
      <c r="AD1344" s="293">
        <f t="shared" si="340"/>
        <v>1</v>
      </c>
      <c r="AE1344" s="293">
        <f>IF(ISBLANK(T1344),AE1343,IF(COUNTIF(T$2:T1344,T1344)&gt;1,AE1343,1+MAX(AE1343,0)))</f>
        <v>36</v>
      </c>
      <c r="AI1344" s="42" t="str">
        <f t="shared" si="341"/>
        <v/>
      </c>
      <c r="AJ1344">
        <f>SUM(AG$2:AG1344)</f>
        <v>6</v>
      </c>
      <c r="AK1344">
        <f>COUNTA(AF$2:AF1344)</f>
        <v>16</v>
      </c>
    </row>
    <row r="1345" spans="1:37"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329"/>
        <v>20</v>
      </c>
      <c r="Q1345" s="33" t="str">
        <f t="shared" si="330"/>
        <v/>
      </c>
      <c r="R1345" s="33">
        <f t="shared" si="331"/>
        <v>8</v>
      </c>
      <c r="S1345" s="33" t="str">
        <f t="shared" si="332"/>
        <v>123_8</v>
      </c>
      <c r="T1345" s="35" t="str">
        <f t="shared" si="333"/>
        <v>123AM</v>
      </c>
      <c r="U1345" s="35" t="str">
        <f t="shared" si="334"/>
        <v>123AMEW</v>
      </c>
      <c r="V1345" s="301">
        <f t="shared" si="335"/>
        <v>32</v>
      </c>
      <c r="W1345" s="293" t="str">
        <f t="shared" si="336"/>
        <v/>
      </c>
      <c r="X1345" s="293" t="str">
        <f t="shared" si="337"/>
        <v/>
      </c>
      <c r="Y1345" s="293" t="str">
        <f t="shared" si="338"/>
        <v/>
      </c>
      <c r="Z1345" s="293" t="str">
        <f t="shared" si="339"/>
        <v/>
      </c>
      <c r="AA1345" s="293">
        <f t="shared" si="326"/>
        <v>0</v>
      </c>
      <c r="AB1345" s="293">
        <f t="shared" si="327"/>
        <v>0</v>
      </c>
      <c r="AC1345" s="293">
        <f t="shared" si="328"/>
        <v>4</v>
      </c>
      <c r="AD1345" s="293">
        <f t="shared" si="340"/>
        <v>1</v>
      </c>
      <c r="AE1345" s="293">
        <f>IF(ISBLANK(T1345),AE1344,IF(COUNTIF(T$2:T1345,T1345)&gt;1,AE1344,1+MAX(AE1344,0)))</f>
        <v>36</v>
      </c>
      <c r="AI1345" s="42" t="str">
        <f t="shared" si="341"/>
        <v/>
      </c>
      <c r="AJ1345">
        <f>SUM(AG$2:AG1345)</f>
        <v>6</v>
      </c>
      <c r="AK1345">
        <f>COUNTA(AF$2:AF1345)</f>
        <v>16</v>
      </c>
    </row>
    <row r="1346" spans="1:37"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329"/>
        <v>20</v>
      </c>
      <c r="Q1346" s="33" t="str">
        <f t="shared" si="330"/>
        <v/>
      </c>
      <c r="R1346" s="33">
        <f t="shared" si="331"/>
        <v>9</v>
      </c>
      <c r="S1346" s="33" t="str">
        <f t="shared" si="332"/>
        <v>123_9</v>
      </c>
      <c r="T1346" s="35" t="str">
        <f t="shared" si="333"/>
        <v>123PM</v>
      </c>
      <c r="U1346" s="35" t="str">
        <f t="shared" si="334"/>
        <v>123PMNS</v>
      </c>
      <c r="V1346" s="301">
        <f t="shared" si="335"/>
        <v>1</v>
      </c>
      <c r="W1346" s="293" t="str">
        <f t="shared" si="336"/>
        <v/>
      </c>
      <c r="X1346" s="293" t="str">
        <f t="shared" si="337"/>
        <v/>
      </c>
      <c r="Y1346" s="293" t="str">
        <f t="shared" si="338"/>
        <v/>
      </c>
      <c r="Z1346" s="293" t="str">
        <f t="shared" si="339"/>
        <v/>
      </c>
      <c r="AA1346" s="293">
        <f t="shared" ref="AA1346:AA1409" si="342">IF(AND(ISNUMBER($G1346),$B1346="AM"),INDEX(Cordon,MATCH($A1346,loc_ID,0),$G1346),0)</f>
        <v>0</v>
      </c>
      <c r="AB1346" s="293">
        <f t="shared" ref="AB1346:AB1409" si="343">IF(AND(ISNUMBER($G1346),$B1346="PM"),INDEX(Cordon,MATCH($A1346,loc_ID,0),VLOOKUP($G1346,dir_correction,2,FALSE)),0)</f>
        <v>0</v>
      </c>
      <c r="AC1346" s="293">
        <f t="shared" ref="AC1346:AC1409" si="344">IF(AND(ISNUMBER($G1346),$B1346="AM"),INDEX(Lane,MATCH($A1346,loc_ID,0),$G1346),0)</f>
        <v>0</v>
      </c>
      <c r="AD1346" s="293">
        <f t="shared" si="340"/>
        <v>0</v>
      </c>
      <c r="AE1346" s="293">
        <f>IF(ISBLANK(T1346),AE1345,IF(COUNTIF(T$2:T1346,T1346)&gt;1,AE1345,1+MAX(AE1345,0)))</f>
        <v>37</v>
      </c>
      <c r="AI1346" s="42" t="str">
        <f t="shared" si="341"/>
        <v/>
      </c>
      <c r="AJ1346">
        <f>SUM(AG$2:AG1346)</f>
        <v>6</v>
      </c>
      <c r="AK1346">
        <f>COUNTA(AF$2:AF1346)</f>
        <v>16</v>
      </c>
    </row>
    <row r="1347" spans="1:37"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345">IF(A1347=A1346,P1346,IF(ISNUMBER(P1346),P1346+1,1))</f>
        <v>20</v>
      </c>
      <c r="Q1347" s="33" t="str">
        <f t="shared" ref="Q1347:Q1410" si="346">IF(OR(P1347=P1346,LEN(A1347)&lt;1),"",P1347)</f>
        <v/>
      </c>
      <c r="R1347" s="33">
        <f t="shared" ref="R1347:R1410" si="347">IF(ISNUMBER(F1347),F1347+4*(E1347-1)+8*IF(B1347="PM",1,0),"")</f>
        <v>9</v>
      </c>
      <c r="S1347" s="33" t="str">
        <f t="shared" ref="S1347:S1410" si="348">IF(ISNUMBER(R1347),A1347&amp;"_"&amp;R1347,"")</f>
        <v>123_9</v>
      </c>
      <c r="T1347" s="35" t="str">
        <f t="shared" ref="T1347:T1410" si="349">A1347&amp;B1347</f>
        <v>123PM</v>
      </c>
      <c r="U1347" s="35" t="str">
        <f t="shared" ref="U1347:U1410" si="350">IF(OR(G1347=1,G1347=2),T1347&amp;"NS",IF(OR(G1347=3,G1347=4),T1347&amp;"EW",""))</f>
        <v>123PMNS</v>
      </c>
      <c r="V1347" s="301">
        <f t="shared" ref="V1347:V1410" si="351">G1347+4*(F1347-1)+16*(E1347-1)</f>
        <v>2</v>
      </c>
      <c r="W1347" s="293" t="str">
        <f t="shared" ref="W1347:W1410" si="352">IF(I1347&gt;$H1347,1,"")</f>
        <v/>
      </c>
      <c r="X1347" s="293" t="str">
        <f t="shared" ref="X1347:X1410" si="353">IF(J1347&gt;$H1347,1,"")</f>
        <v/>
      </c>
      <c r="Y1347" s="293" t="str">
        <f t="shared" ref="Y1347:Y1410" si="354">IF(K1347&gt;$H1347,1,"")</f>
        <v/>
      </c>
      <c r="Z1347" s="293" t="str">
        <f t="shared" ref="Z1347:Z1410" si="355">IF(L1347&gt;$H1347,1,"")</f>
        <v/>
      </c>
      <c r="AA1347" s="293">
        <f t="shared" si="342"/>
        <v>0</v>
      </c>
      <c r="AB1347" s="293">
        <f t="shared" si="343"/>
        <v>0</v>
      </c>
      <c r="AC1347" s="293">
        <f t="shared" si="344"/>
        <v>0</v>
      </c>
      <c r="AD1347" s="293">
        <f t="shared" ref="AD1347:AD1410" si="356">IF(AND(AC1347&gt;0,ISNUMBER(AC1347)),1,0)</f>
        <v>0</v>
      </c>
      <c r="AE1347" s="293">
        <f>IF(ISBLANK(T1347),AE1346,IF(COUNTIF(T$2:T1347,T1347)&gt;1,AE1346,1+MAX(AE1346,0)))</f>
        <v>37</v>
      </c>
      <c r="AI1347" s="42" t="str">
        <f t="shared" ref="AI1347:AI1410" si="357">IF(SUM(W1347:Z1347)&gt;0,1,"")</f>
        <v/>
      </c>
      <c r="AJ1347">
        <f>SUM(AG$2:AG1347)</f>
        <v>6</v>
      </c>
      <c r="AK1347">
        <f>COUNTA(AF$2:AF1347)</f>
        <v>16</v>
      </c>
    </row>
    <row r="1348" spans="1:37"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345"/>
        <v>20</v>
      </c>
      <c r="Q1348" s="33" t="str">
        <f t="shared" si="346"/>
        <v/>
      </c>
      <c r="R1348" s="33">
        <f t="shared" si="347"/>
        <v>9</v>
      </c>
      <c r="S1348" s="33" t="str">
        <f t="shared" si="348"/>
        <v>123_9</v>
      </c>
      <c r="T1348" s="35" t="str">
        <f t="shared" si="349"/>
        <v>123PM</v>
      </c>
      <c r="U1348" s="35" t="str">
        <f t="shared" si="350"/>
        <v>123PMEW</v>
      </c>
      <c r="V1348" s="301">
        <f t="shared" si="351"/>
        <v>3</v>
      </c>
      <c r="W1348" s="293" t="str">
        <f t="shared" si="352"/>
        <v/>
      </c>
      <c r="X1348" s="293" t="str">
        <f t="shared" si="353"/>
        <v/>
      </c>
      <c r="Y1348" s="293" t="str">
        <f t="shared" si="354"/>
        <v/>
      </c>
      <c r="Z1348" s="293" t="str">
        <f t="shared" si="355"/>
        <v/>
      </c>
      <c r="AA1348" s="293">
        <f t="shared" si="342"/>
        <v>0</v>
      </c>
      <c r="AB1348" s="293">
        <f t="shared" si="343"/>
        <v>0</v>
      </c>
      <c r="AC1348" s="293">
        <f t="shared" si="344"/>
        <v>0</v>
      </c>
      <c r="AD1348" s="293">
        <f t="shared" si="356"/>
        <v>0</v>
      </c>
      <c r="AE1348" s="293">
        <f>IF(ISBLANK(T1348),AE1347,IF(COUNTIF(T$2:T1348,T1348)&gt;1,AE1347,1+MAX(AE1347,0)))</f>
        <v>37</v>
      </c>
      <c r="AI1348" s="42" t="str">
        <f t="shared" si="357"/>
        <v/>
      </c>
      <c r="AJ1348">
        <f>SUM(AG$2:AG1348)</f>
        <v>6</v>
      </c>
      <c r="AK1348">
        <f>COUNTA(AF$2:AF1348)</f>
        <v>16</v>
      </c>
    </row>
    <row r="1349" spans="1:37"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345"/>
        <v>20</v>
      </c>
      <c r="Q1349" s="33" t="str">
        <f t="shared" si="346"/>
        <v/>
      </c>
      <c r="R1349" s="33">
        <f t="shared" si="347"/>
        <v>9</v>
      </c>
      <c r="S1349" s="33" t="str">
        <f t="shared" si="348"/>
        <v>123_9</v>
      </c>
      <c r="T1349" s="35" t="str">
        <f t="shared" si="349"/>
        <v>123PM</v>
      </c>
      <c r="U1349" s="35" t="str">
        <f t="shared" si="350"/>
        <v>123PMEW</v>
      </c>
      <c r="V1349" s="301">
        <f t="shared" si="351"/>
        <v>4</v>
      </c>
      <c r="W1349" s="293" t="str">
        <f t="shared" si="352"/>
        <v/>
      </c>
      <c r="X1349" s="293" t="str">
        <f t="shared" si="353"/>
        <v/>
      </c>
      <c r="Y1349" s="293" t="str">
        <f t="shared" si="354"/>
        <v/>
      </c>
      <c r="Z1349" s="293" t="str">
        <f t="shared" si="355"/>
        <v/>
      </c>
      <c r="AA1349" s="293">
        <f t="shared" si="342"/>
        <v>0</v>
      </c>
      <c r="AB1349" s="293">
        <f t="shared" si="343"/>
        <v>0</v>
      </c>
      <c r="AC1349" s="293">
        <f t="shared" si="344"/>
        <v>0</v>
      </c>
      <c r="AD1349" s="293">
        <f t="shared" si="356"/>
        <v>0</v>
      </c>
      <c r="AE1349" s="293">
        <f>IF(ISBLANK(T1349),AE1348,IF(COUNTIF(T$2:T1349,T1349)&gt;1,AE1348,1+MAX(AE1348,0)))</f>
        <v>37</v>
      </c>
      <c r="AI1349" s="42" t="str">
        <f t="shared" si="357"/>
        <v/>
      </c>
      <c r="AJ1349">
        <f>SUM(AG$2:AG1349)</f>
        <v>6</v>
      </c>
      <c r="AK1349">
        <f>COUNTA(AF$2:AF1349)</f>
        <v>16</v>
      </c>
    </row>
    <row r="1350" spans="1:37"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345"/>
        <v>20</v>
      </c>
      <c r="Q1350" s="33" t="str">
        <f t="shared" si="346"/>
        <v/>
      </c>
      <c r="R1350" s="33">
        <f t="shared" si="347"/>
        <v>10</v>
      </c>
      <c r="S1350" s="33" t="str">
        <f t="shared" si="348"/>
        <v>123_10</v>
      </c>
      <c r="T1350" s="35" t="str">
        <f t="shared" si="349"/>
        <v>123PM</v>
      </c>
      <c r="U1350" s="35" t="str">
        <f t="shared" si="350"/>
        <v>123PMNS</v>
      </c>
      <c r="V1350" s="301">
        <f t="shared" si="351"/>
        <v>5</v>
      </c>
      <c r="W1350" s="293" t="str">
        <f t="shared" si="352"/>
        <v/>
      </c>
      <c r="X1350" s="293" t="str">
        <f t="shared" si="353"/>
        <v/>
      </c>
      <c r="Y1350" s="293" t="str">
        <f t="shared" si="354"/>
        <v/>
      </c>
      <c r="Z1350" s="293" t="str">
        <f t="shared" si="355"/>
        <v/>
      </c>
      <c r="AA1350" s="293">
        <f t="shared" si="342"/>
        <v>0</v>
      </c>
      <c r="AB1350" s="293">
        <f t="shared" si="343"/>
        <v>0</v>
      </c>
      <c r="AC1350" s="293">
        <f t="shared" si="344"/>
        <v>0</v>
      </c>
      <c r="AD1350" s="293">
        <f t="shared" si="356"/>
        <v>0</v>
      </c>
      <c r="AE1350" s="293">
        <f>IF(ISBLANK(T1350),AE1349,IF(COUNTIF(T$2:T1350,T1350)&gt;1,AE1349,1+MAX(AE1349,0)))</f>
        <v>37</v>
      </c>
      <c r="AI1350" s="42" t="str">
        <f t="shared" si="357"/>
        <v/>
      </c>
      <c r="AJ1350">
        <f>SUM(AG$2:AG1350)</f>
        <v>6</v>
      </c>
      <c r="AK1350">
        <f>COUNTA(AF$2:AF1350)</f>
        <v>16</v>
      </c>
    </row>
    <row r="1351" spans="1:37"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345"/>
        <v>20</v>
      </c>
      <c r="Q1351" s="33" t="str">
        <f t="shared" si="346"/>
        <v/>
      </c>
      <c r="R1351" s="33">
        <f t="shared" si="347"/>
        <v>10</v>
      </c>
      <c r="S1351" s="33" t="str">
        <f t="shared" si="348"/>
        <v>123_10</v>
      </c>
      <c r="T1351" s="35" t="str">
        <f t="shared" si="349"/>
        <v>123PM</v>
      </c>
      <c r="U1351" s="35" t="str">
        <f t="shared" si="350"/>
        <v>123PMNS</v>
      </c>
      <c r="V1351" s="301">
        <f t="shared" si="351"/>
        <v>6</v>
      </c>
      <c r="W1351" s="293" t="str">
        <f t="shared" si="352"/>
        <v/>
      </c>
      <c r="X1351" s="293" t="str">
        <f t="shared" si="353"/>
        <v/>
      </c>
      <c r="Y1351" s="293" t="str">
        <f t="shared" si="354"/>
        <v/>
      </c>
      <c r="Z1351" s="293" t="str">
        <f t="shared" si="355"/>
        <v/>
      </c>
      <c r="AA1351" s="293">
        <f t="shared" si="342"/>
        <v>0</v>
      </c>
      <c r="AB1351" s="293">
        <f t="shared" si="343"/>
        <v>0</v>
      </c>
      <c r="AC1351" s="293">
        <f t="shared" si="344"/>
        <v>0</v>
      </c>
      <c r="AD1351" s="293">
        <f t="shared" si="356"/>
        <v>0</v>
      </c>
      <c r="AE1351" s="293">
        <f>IF(ISBLANK(T1351),AE1350,IF(COUNTIF(T$2:T1351,T1351)&gt;1,AE1350,1+MAX(AE1350,0)))</f>
        <v>37</v>
      </c>
      <c r="AI1351" s="42" t="str">
        <f t="shared" si="357"/>
        <v/>
      </c>
      <c r="AJ1351">
        <f>SUM(AG$2:AG1351)</f>
        <v>6</v>
      </c>
      <c r="AK1351">
        <f>COUNTA(AF$2:AF1351)</f>
        <v>16</v>
      </c>
    </row>
    <row r="1352" spans="1:37"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345"/>
        <v>20</v>
      </c>
      <c r="Q1352" s="33" t="str">
        <f t="shared" si="346"/>
        <v/>
      </c>
      <c r="R1352" s="33">
        <f t="shared" si="347"/>
        <v>10</v>
      </c>
      <c r="S1352" s="33" t="str">
        <f t="shared" si="348"/>
        <v>123_10</v>
      </c>
      <c r="T1352" s="35" t="str">
        <f t="shared" si="349"/>
        <v>123PM</v>
      </c>
      <c r="U1352" s="35" t="str">
        <f t="shared" si="350"/>
        <v>123PMEW</v>
      </c>
      <c r="V1352" s="301">
        <f t="shared" si="351"/>
        <v>7</v>
      </c>
      <c r="W1352" s="293" t="str">
        <f t="shared" si="352"/>
        <v/>
      </c>
      <c r="X1352" s="293" t="str">
        <f t="shared" si="353"/>
        <v/>
      </c>
      <c r="Y1352" s="293" t="str">
        <f t="shared" si="354"/>
        <v/>
      </c>
      <c r="Z1352" s="293" t="str">
        <f t="shared" si="355"/>
        <v/>
      </c>
      <c r="AA1352" s="293">
        <f t="shared" si="342"/>
        <v>0</v>
      </c>
      <c r="AB1352" s="293">
        <f t="shared" si="343"/>
        <v>0</v>
      </c>
      <c r="AC1352" s="293">
        <f t="shared" si="344"/>
        <v>0</v>
      </c>
      <c r="AD1352" s="293">
        <f t="shared" si="356"/>
        <v>0</v>
      </c>
      <c r="AE1352" s="293">
        <f>IF(ISBLANK(T1352),AE1351,IF(COUNTIF(T$2:T1352,T1352)&gt;1,AE1351,1+MAX(AE1351,0)))</f>
        <v>37</v>
      </c>
      <c r="AI1352" s="42" t="str">
        <f t="shared" si="357"/>
        <v/>
      </c>
      <c r="AJ1352">
        <f>SUM(AG$2:AG1352)</f>
        <v>6</v>
      </c>
      <c r="AK1352">
        <f>COUNTA(AF$2:AF1352)</f>
        <v>16</v>
      </c>
    </row>
    <row r="1353" spans="1:37"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345"/>
        <v>20</v>
      </c>
      <c r="Q1353" s="33" t="str">
        <f t="shared" si="346"/>
        <v/>
      </c>
      <c r="R1353" s="33">
        <f t="shared" si="347"/>
        <v>10</v>
      </c>
      <c r="S1353" s="33" t="str">
        <f t="shared" si="348"/>
        <v>123_10</v>
      </c>
      <c r="T1353" s="35" t="str">
        <f t="shared" si="349"/>
        <v>123PM</v>
      </c>
      <c r="U1353" s="35" t="str">
        <f t="shared" si="350"/>
        <v>123PMEW</v>
      </c>
      <c r="V1353" s="301">
        <f t="shared" si="351"/>
        <v>8</v>
      </c>
      <c r="W1353" s="293" t="str">
        <f t="shared" si="352"/>
        <v/>
      </c>
      <c r="X1353" s="293" t="str">
        <f t="shared" si="353"/>
        <v/>
      </c>
      <c r="Y1353" s="293" t="str">
        <f t="shared" si="354"/>
        <v/>
      </c>
      <c r="Z1353" s="293" t="str">
        <f t="shared" si="355"/>
        <v/>
      </c>
      <c r="AA1353" s="293">
        <f t="shared" si="342"/>
        <v>0</v>
      </c>
      <c r="AB1353" s="293">
        <f t="shared" si="343"/>
        <v>0</v>
      </c>
      <c r="AC1353" s="293">
        <f t="shared" si="344"/>
        <v>0</v>
      </c>
      <c r="AD1353" s="293">
        <f t="shared" si="356"/>
        <v>0</v>
      </c>
      <c r="AE1353" s="293">
        <f>IF(ISBLANK(T1353),AE1352,IF(COUNTIF(T$2:T1353,T1353)&gt;1,AE1352,1+MAX(AE1352,0)))</f>
        <v>37</v>
      </c>
      <c r="AI1353" s="42" t="str">
        <f t="shared" si="357"/>
        <v/>
      </c>
      <c r="AJ1353">
        <f>SUM(AG$2:AG1353)</f>
        <v>6</v>
      </c>
      <c r="AK1353">
        <f>COUNTA(AF$2:AF1353)</f>
        <v>16</v>
      </c>
    </row>
    <row r="1354" spans="1:37"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345"/>
        <v>20</v>
      </c>
      <c r="Q1354" s="33" t="str">
        <f t="shared" si="346"/>
        <v/>
      </c>
      <c r="R1354" s="33">
        <f t="shared" si="347"/>
        <v>11</v>
      </c>
      <c r="S1354" s="33" t="str">
        <f t="shared" si="348"/>
        <v>123_11</v>
      </c>
      <c r="T1354" s="35" t="str">
        <f t="shared" si="349"/>
        <v>123PM</v>
      </c>
      <c r="U1354" s="35" t="str">
        <f t="shared" si="350"/>
        <v>123PMNS</v>
      </c>
      <c r="V1354" s="301">
        <f t="shared" si="351"/>
        <v>9</v>
      </c>
      <c r="W1354" s="293" t="str">
        <f t="shared" si="352"/>
        <v/>
      </c>
      <c r="X1354" s="293" t="str">
        <f t="shared" si="353"/>
        <v/>
      </c>
      <c r="Y1354" s="293" t="str">
        <f t="shared" si="354"/>
        <v/>
      </c>
      <c r="Z1354" s="293" t="str">
        <f t="shared" si="355"/>
        <v/>
      </c>
      <c r="AA1354" s="293">
        <f t="shared" si="342"/>
        <v>0</v>
      </c>
      <c r="AB1354" s="293">
        <f t="shared" si="343"/>
        <v>0</v>
      </c>
      <c r="AC1354" s="293">
        <f t="shared" si="344"/>
        <v>0</v>
      </c>
      <c r="AD1354" s="293">
        <f t="shared" si="356"/>
        <v>0</v>
      </c>
      <c r="AE1354" s="293">
        <f>IF(ISBLANK(T1354),AE1353,IF(COUNTIF(T$2:T1354,T1354)&gt;1,AE1353,1+MAX(AE1353,0)))</f>
        <v>37</v>
      </c>
      <c r="AI1354" s="42" t="str">
        <f t="shared" si="357"/>
        <v/>
      </c>
      <c r="AJ1354">
        <f>SUM(AG$2:AG1354)</f>
        <v>6</v>
      </c>
      <c r="AK1354">
        <f>COUNTA(AF$2:AF1354)</f>
        <v>16</v>
      </c>
    </row>
    <row r="1355" spans="1:37"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345"/>
        <v>20</v>
      </c>
      <c r="Q1355" s="33" t="str">
        <f t="shared" si="346"/>
        <v/>
      </c>
      <c r="R1355" s="33">
        <f t="shared" si="347"/>
        <v>11</v>
      </c>
      <c r="S1355" s="33" t="str">
        <f t="shared" si="348"/>
        <v>123_11</v>
      </c>
      <c r="T1355" s="35" t="str">
        <f t="shared" si="349"/>
        <v>123PM</v>
      </c>
      <c r="U1355" s="35" t="str">
        <f t="shared" si="350"/>
        <v>123PMNS</v>
      </c>
      <c r="V1355" s="301">
        <f t="shared" si="351"/>
        <v>10</v>
      </c>
      <c r="W1355" s="293" t="str">
        <f t="shared" si="352"/>
        <v/>
      </c>
      <c r="X1355" s="293" t="str">
        <f t="shared" si="353"/>
        <v/>
      </c>
      <c r="Y1355" s="293" t="str">
        <f t="shared" si="354"/>
        <v/>
      </c>
      <c r="Z1355" s="293" t="str">
        <f t="shared" si="355"/>
        <v/>
      </c>
      <c r="AA1355" s="293">
        <f t="shared" si="342"/>
        <v>0</v>
      </c>
      <c r="AB1355" s="293">
        <f t="shared" si="343"/>
        <v>0</v>
      </c>
      <c r="AC1355" s="293">
        <f t="shared" si="344"/>
        <v>0</v>
      </c>
      <c r="AD1355" s="293">
        <f t="shared" si="356"/>
        <v>0</v>
      </c>
      <c r="AE1355" s="293">
        <f>IF(ISBLANK(T1355),AE1354,IF(COUNTIF(T$2:T1355,T1355)&gt;1,AE1354,1+MAX(AE1354,0)))</f>
        <v>37</v>
      </c>
      <c r="AI1355" s="42" t="str">
        <f t="shared" si="357"/>
        <v/>
      </c>
      <c r="AJ1355">
        <f>SUM(AG$2:AG1355)</f>
        <v>6</v>
      </c>
      <c r="AK1355">
        <f>COUNTA(AF$2:AF1355)</f>
        <v>16</v>
      </c>
    </row>
    <row r="1356" spans="1:37"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345"/>
        <v>20</v>
      </c>
      <c r="Q1356" s="33" t="str">
        <f t="shared" si="346"/>
        <v/>
      </c>
      <c r="R1356" s="33">
        <f t="shared" si="347"/>
        <v>11</v>
      </c>
      <c r="S1356" s="33" t="str">
        <f t="shared" si="348"/>
        <v>123_11</v>
      </c>
      <c r="T1356" s="35" t="str">
        <f t="shared" si="349"/>
        <v>123PM</v>
      </c>
      <c r="U1356" s="35" t="str">
        <f t="shared" si="350"/>
        <v>123PMEW</v>
      </c>
      <c r="V1356" s="301">
        <f t="shared" si="351"/>
        <v>11</v>
      </c>
      <c r="W1356" s="293" t="str">
        <f t="shared" si="352"/>
        <v/>
      </c>
      <c r="X1356" s="293" t="str">
        <f t="shared" si="353"/>
        <v/>
      </c>
      <c r="Y1356" s="293" t="str">
        <f t="shared" si="354"/>
        <v/>
      </c>
      <c r="Z1356" s="293" t="str">
        <f t="shared" si="355"/>
        <v/>
      </c>
      <c r="AA1356" s="293">
        <f t="shared" si="342"/>
        <v>0</v>
      </c>
      <c r="AB1356" s="293">
        <f t="shared" si="343"/>
        <v>0</v>
      </c>
      <c r="AC1356" s="293">
        <f t="shared" si="344"/>
        <v>0</v>
      </c>
      <c r="AD1356" s="293">
        <f t="shared" si="356"/>
        <v>0</v>
      </c>
      <c r="AE1356" s="293">
        <f>IF(ISBLANK(T1356),AE1355,IF(COUNTIF(T$2:T1356,T1356)&gt;1,AE1355,1+MAX(AE1355,0)))</f>
        <v>37</v>
      </c>
      <c r="AI1356" s="42" t="str">
        <f t="shared" si="357"/>
        <v/>
      </c>
      <c r="AJ1356">
        <f>SUM(AG$2:AG1356)</f>
        <v>6</v>
      </c>
      <c r="AK1356">
        <f>COUNTA(AF$2:AF1356)</f>
        <v>16</v>
      </c>
    </row>
    <row r="1357" spans="1:37"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345"/>
        <v>20</v>
      </c>
      <c r="Q1357" s="33" t="str">
        <f t="shared" si="346"/>
        <v/>
      </c>
      <c r="R1357" s="33">
        <f t="shared" si="347"/>
        <v>11</v>
      </c>
      <c r="S1357" s="33" t="str">
        <f t="shared" si="348"/>
        <v>123_11</v>
      </c>
      <c r="T1357" s="35" t="str">
        <f t="shared" si="349"/>
        <v>123PM</v>
      </c>
      <c r="U1357" s="35" t="str">
        <f t="shared" si="350"/>
        <v>123PMEW</v>
      </c>
      <c r="V1357" s="301">
        <f t="shared" si="351"/>
        <v>12</v>
      </c>
      <c r="W1357" s="293" t="str">
        <f t="shared" si="352"/>
        <v/>
      </c>
      <c r="X1357" s="293" t="str">
        <f t="shared" si="353"/>
        <v/>
      </c>
      <c r="Y1357" s="293" t="str">
        <f t="shared" si="354"/>
        <v/>
      </c>
      <c r="Z1357" s="293" t="str">
        <f t="shared" si="355"/>
        <v/>
      </c>
      <c r="AA1357" s="293">
        <f t="shared" si="342"/>
        <v>0</v>
      </c>
      <c r="AB1357" s="293">
        <f t="shared" si="343"/>
        <v>0</v>
      </c>
      <c r="AC1357" s="293">
        <f t="shared" si="344"/>
        <v>0</v>
      </c>
      <c r="AD1357" s="293">
        <f t="shared" si="356"/>
        <v>0</v>
      </c>
      <c r="AE1357" s="293">
        <f>IF(ISBLANK(T1357),AE1356,IF(COUNTIF(T$2:T1357,T1357)&gt;1,AE1356,1+MAX(AE1356,0)))</f>
        <v>37</v>
      </c>
      <c r="AI1357" s="42" t="str">
        <f t="shared" si="357"/>
        <v/>
      </c>
      <c r="AJ1357">
        <f>SUM(AG$2:AG1357)</f>
        <v>6</v>
      </c>
      <c r="AK1357">
        <f>COUNTA(AF$2:AF1357)</f>
        <v>16</v>
      </c>
    </row>
    <row r="1358" spans="1:37"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345"/>
        <v>20</v>
      </c>
      <c r="Q1358" s="33" t="str">
        <f t="shared" si="346"/>
        <v/>
      </c>
      <c r="R1358" s="33">
        <f t="shared" si="347"/>
        <v>12</v>
      </c>
      <c r="S1358" s="33" t="str">
        <f t="shared" si="348"/>
        <v>123_12</v>
      </c>
      <c r="T1358" s="35" t="str">
        <f t="shared" si="349"/>
        <v>123PM</v>
      </c>
      <c r="U1358" s="35" t="str">
        <f t="shared" si="350"/>
        <v>123PMNS</v>
      </c>
      <c r="V1358" s="301">
        <f t="shared" si="351"/>
        <v>13</v>
      </c>
      <c r="W1358" s="293" t="str">
        <f t="shared" si="352"/>
        <v/>
      </c>
      <c r="X1358" s="293" t="str">
        <f t="shared" si="353"/>
        <v/>
      </c>
      <c r="Y1358" s="293" t="str">
        <f t="shared" si="354"/>
        <v/>
      </c>
      <c r="Z1358" s="293" t="str">
        <f t="shared" si="355"/>
        <v/>
      </c>
      <c r="AA1358" s="293">
        <f t="shared" si="342"/>
        <v>0</v>
      </c>
      <c r="AB1358" s="293">
        <f t="shared" si="343"/>
        <v>0</v>
      </c>
      <c r="AC1358" s="293">
        <f t="shared" si="344"/>
        <v>0</v>
      </c>
      <c r="AD1358" s="293">
        <f t="shared" si="356"/>
        <v>0</v>
      </c>
      <c r="AE1358" s="293">
        <f>IF(ISBLANK(T1358),AE1357,IF(COUNTIF(T$2:T1358,T1358)&gt;1,AE1357,1+MAX(AE1357,0)))</f>
        <v>37</v>
      </c>
      <c r="AI1358" s="42" t="str">
        <f t="shared" si="357"/>
        <v/>
      </c>
      <c r="AJ1358">
        <f>SUM(AG$2:AG1358)</f>
        <v>6</v>
      </c>
      <c r="AK1358">
        <f>COUNTA(AF$2:AF1358)</f>
        <v>16</v>
      </c>
    </row>
    <row r="1359" spans="1:37"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345"/>
        <v>20</v>
      </c>
      <c r="Q1359" s="33" t="str">
        <f t="shared" si="346"/>
        <v/>
      </c>
      <c r="R1359" s="33">
        <f t="shared" si="347"/>
        <v>12</v>
      </c>
      <c r="S1359" s="33" t="str">
        <f t="shared" si="348"/>
        <v>123_12</v>
      </c>
      <c r="T1359" s="35" t="str">
        <f t="shared" si="349"/>
        <v>123PM</v>
      </c>
      <c r="U1359" s="35" t="str">
        <f t="shared" si="350"/>
        <v>123PMNS</v>
      </c>
      <c r="V1359" s="301">
        <f t="shared" si="351"/>
        <v>14</v>
      </c>
      <c r="W1359" s="293" t="str">
        <f t="shared" si="352"/>
        <v/>
      </c>
      <c r="X1359" s="293" t="str">
        <f t="shared" si="353"/>
        <v/>
      </c>
      <c r="Y1359" s="293" t="str">
        <f t="shared" si="354"/>
        <v/>
      </c>
      <c r="Z1359" s="293" t="str">
        <f t="shared" si="355"/>
        <v/>
      </c>
      <c r="AA1359" s="293">
        <f t="shared" si="342"/>
        <v>0</v>
      </c>
      <c r="AB1359" s="293">
        <f t="shared" si="343"/>
        <v>0</v>
      </c>
      <c r="AC1359" s="293">
        <f t="shared" si="344"/>
        <v>0</v>
      </c>
      <c r="AD1359" s="293">
        <f t="shared" si="356"/>
        <v>0</v>
      </c>
      <c r="AE1359" s="293">
        <f>IF(ISBLANK(T1359),AE1358,IF(COUNTIF(T$2:T1359,T1359)&gt;1,AE1358,1+MAX(AE1358,0)))</f>
        <v>37</v>
      </c>
      <c r="AI1359" s="42" t="str">
        <f t="shared" si="357"/>
        <v/>
      </c>
      <c r="AJ1359">
        <f>SUM(AG$2:AG1359)</f>
        <v>6</v>
      </c>
      <c r="AK1359">
        <f>COUNTA(AF$2:AF1359)</f>
        <v>16</v>
      </c>
    </row>
    <row r="1360" spans="1:37"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345"/>
        <v>20</v>
      </c>
      <c r="Q1360" s="33" t="str">
        <f t="shared" si="346"/>
        <v/>
      </c>
      <c r="R1360" s="33">
        <f t="shared" si="347"/>
        <v>12</v>
      </c>
      <c r="S1360" s="33" t="str">
        <f t="shared" si="348"/>
        <v>123_12</v>
      </c>
      <c r="T1360" s="35" t="str">
        <f t="shared" si="349"/>
        <v>123PM</v>
      </c>
      <c r="U1360" s="35" t="str">
        <f t="shared" si="350"/>
        <v>123PMEW</v>
      </c>
      <c r="V1360" s="301">
        <f t="shared" si="351"/>
        <v>15</v>
      </c>
      <c r="W1360" s="293" t="str">
        <f t="shared" si="352"/>
        <v/>
      </c>
      <c r="X1360" s="293" t="str">
        <f t="shared" si="353"/>
        <v/>
      </c>
      <c r="Y1360" s="293" t="str">
        <f t="shared" si="354"/>
        <v/>
      </c>
      <c r="Z1360" s="293" t="str">
        <f t="shared" si="355"/>
        <v/>
      </c>
      <c r="AA1360" s="293">
        <f t="shared" si="342"/>
        <v>0</v>
      </c>
      <c r="AB1360" s="293">
        <f t="shared" si="343"/>
        <v>0</v>
      </c>
      <c r="AC1360" s="293">
        <f t="shared" si="344"/>
        <v>0</v>
      </c>
      <c r="AD1360" s="293">
        <f t="shared" si="356"/>
        <v>0</v>
      </c>
      <c r="AE1360" s="293">
        <f>IF(ISBLANK(T1360),AE1359,IF(COUNTIF(T$2:T1360,T1360)&gt;1,AE1359,1+MAX(AE1359,0)))</f>
        <v>37</v>
      </c>
      <c r="AI1360" s="42" t="str">
        <f t="shared" si="357"/>
        <v/>
      </c>
      <c r="AJ1360">
        <f>SUM(AG$2:AG1360)</f>
        <v>6</v>
      </c>
      <c r="AK1360">
        <f>COUNTA(AF$2:AF1360)</f>
        <v>16</v>
      </c>
    </row>
    <row r="1361" spans="1:37"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345"/>
        <v>20</v>
      </c>
      <c r="Q1361" s="33" t="str">
        <f t="shared" si="346"/>
        <v/>
      </c>
      <c r="R1361" s="33">
        <f t="shared" si="347"/>
        <v>12</v>
      </c>
      <c r="S1361" s="33" t="str">
        <f t="shared" si="348"/>
        <v>123_12</v>
      </c>
      <c r="T1361" s="35" t="str">
        <f t="shared" si="349"/>
        <v>123PM</v>
      </c>
      <c r="U1361" s="35" t="str">
        <f t="shared" si="350"/>
        <v>123PMEW</v>
      </c>
      <c r="V1361" s="301">
        <f t="shared" si="351"/>
        <v>16</v>
      </c>
      <c r="W1361" s="293" t="str">
        <f t="shared" si="352"/>
        <v/>
      </c>
      <c r="X1361" s="293" t="str">
        <f t="shared" si="353"/>
        <v/>
      </c>
      <c r="Y1361" s="293" t="str">
        <f t="shared" si="354"/>
        <v/>
      </c>
      <c r="Z1361" s="293" t="str">
        <f t="shared" si="355"/>
        <v/>
      </c>
      <c r="AA1361" s="293">
        <f t="shared" si="342"/>
        <v>0</v>
      </c>
      <c r="AB1361" s="293">
        <f t="shared" si="343"/>
        <v>0</v>
      </c>
      <c r="AC1361" s="293">
        <f t="shared" si="344"/>
        <v>0</v>
      </c>
      <c r="AD1361" s="293">
        <f t="shared" si="356"/>
        <v>0</v>
      </c>
      <c r="AE1361" s="293">
        <f>IF(ISBLANK(T1361),AE1360,IF(COUNTIF(T$2:T1361,T1361)&gt;1,AE1360,1+MAX(AE1360,0)))</f>
        <v>37</v>
      </c>
      <c r="AI1361" s="42" t="str">
        <f t="shared" si="357"/>
        <v/>
      </c>
      <c r="AJ1361">
        <f>SUM(AG$2:AG1361)</f>
        <v>6</v>
      </c>
      <c r="AK1361">
        <f>COUNTA(AF$2:AF1361)</f>
        <v>16</v>
      </c>
    </row>
    <row r="1362" spans="1:37"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345"/>
        <v>20</v>
      </c>
      <c r="Q1362" s="33" t="str">
        <f t="shared" si="346"/>
        <v/>
      </c>
      <c r="R1362" s="33">
        <f t="shared" si="347"/>
        <v>13</v>
      </c>
      <c r="S1362" s="33" t="str">
        <f t="shared" si="348"/>
        <v>123_13</v>
      </c>
      <c r="T1362" s="35" t="str">
        <f t="shared" si="349"/>
        <v>123PM</v>
      </c>
      <c r="U1362" s="35" t="str">
        <f t="shared" si="350"/>
        <v>123PMNS</v>
      </c>
      <c r="V1362" s="301">
        <f t="shared" si="351"/>
        <v>17</v>
      </c>
      <c r="W1362" s="293" t="str">
        <f t="shared" si="352"/>
        <v/>
      </c>
      <c r="X1362" s="293" t="str">
        <f t="shared" si="353"/>
        <v/>
      </c>
      <c r="Y1362" s="293" t="str">
        <f t="shared" si="354"/>
        <v/>
      </c>
      <c r="Z1362" s="293" t="str">
        <f t="shared" si="355"/>
        <v/>
      </c>
      <c r="AA1362" s="293">
        <f t="shared" si="342"/>
        <v>0</v>
      </c>
      <c r="AB1362" s="293">
        <f t="shared" si="343"/>
        <v>0</v>
      </c>
      <c r="AC1362" s="293">
        <f t="shared" si="344"/>
        <v>0</v>
      </c>
      <c r="AD1362" s="293">
        <f t="shared" si="356"/>
        <v>0</v>
      </c>
      <c r="AE1362" s="293">
        <f>IF(ISBLANK(T1362),AE1361,IF(COUNTIF(T$2:T1362,T1362)&gt;1,AE1361,1+MAX(AE1361,0)))</f>
        <v>37</v>
      </c>
      <c r="AI1362" s="42" t="str">
        <f t="shared" si="357"/>
        <v/>
      </c>
      <c r="AJ1362">
        <f>SUM(AG$2:AG1362)</f>
        <v>6</v>
      </c>
      <c r="AK1362">
        <f>COUNTA(AF$2:AF1362)</f>
        <v>16</v>
      </c>
    </row>
    <row r="1363" spans="1:37"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345"/>
        <v>20</v>
      </c>
      <c r="Q1363" s="33" t="str">
        <f t="shared" si="346"/>
        <v/>
      </c>
      <c r="R1363" s="33">
        <f t="shared" si="347"/>
        <v>13</v>
      </c>
      <c r="S1363" s="33" t="str">
        <f t="shared" si="348"/>
        <v>123_13</v>
      </c>
      <c r="T1363" s="35" t="str">
        <f t="shared" si="349"/>
        <v>123PM</v>
      </c>
      <c r="U1363" s="35" t="str">
        <f t="shared" si="350"/>
        <v>123PMNS</v>
      </c>
      <c r="V1363" s="301">
        <f t="shared" si="351"/>
        <v>18</v>
      </c>
      <c r="W1363" s="293" t="str">
        <f t="shared" si="352"/>
        <v/>
      </c>
      <c r="X1363" s="293" t="str">
        <f t="shared" si="353"/>
        <v/>
      </c>
      <c r="Y1363" s="293" t="str">
        <f t="shared" si="354"/>
        <v/>
      </c>
      <c r="Z1363" s="293" t="str">
        <f t="shared" si="355"/>
        <v/>
      </c>
      <c r="AA1363" s="293">
        <f t="shared" si="342"/>
        <v>0</v>
      </c>
      <c r="AB1363" s="293">
        <f t="shared" si="343"/>
        <v>0</v>
      </c>
      <c r="AC1363" s="293">
        <f t="shared" si="344"/>
        <v>0</v>
      </c>
      <c r="AD1363" s="293">
        <f t="shared" si="356"/>
        <v>0</v>
      </c>
      <c r="AE1363" s="293">
        <f>IF(ISBLANK(T1363),AE1362,IF(COUNTIF(T$2:T1363,T1363)&gt;1,AE1362,1+MAX(AE1362,0)))</f>
        <v>37</v>
      </c>
      <c r="AI1363" s="42" t="str">
        <f t="shared" si="357"/>
        <v/>
      </c>
      <c r="AJ1363">
        <f>SUM(AG$2:AG1363)</f>
        <v>6</v>
      </c>
      <c r="AK1363">
        <f>COUNTA(AF$2:AF1363)</f>
        <v>16</v>
      </c>
    </row>
    <row r="1364" spans="1:37"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345"/>
        <v>20</v>
      </c>
      <c r="Q1364" s="33" t="str">
        <f t="shared" si="346"/>
        <v/>
      </c>
      <c r="R1364" s="33">
        <f t="shared" si="347"/>
        <v>13</v>
      </c>
      <c r="S1364" s="33" t="str">
        <f t="shared" si="348"/>
        <v>123_13</v>
      </c>
      <c r="T1364" s="35" t="str">
        <f t="shared" si="349"/>
        <v>123PM</v>
      </c>
      <c r="U1364" s="35" t="str">
        <f t="shared" si="350"/>
        <v>123PMEW</v>
      </c>
      <c r="V1364" s="301">
        <f t="shared" si="351"/>
        <v>19</v>
      </c>
      <c r="W1364" s="293" t="str">
        <f t="shared" si="352"/>
        <v/>
      </c>
      <c r="X1364" s="293" t="str">
        <f t="shared" si="353"/>
        <v/>
      </c>
      <c r="Y1364" s="293" t="str">
        <f t="shared" si="354"/>
        <v/>
      </c>
      <c r="Z1364" s="293" t="str">
        <f t="shared" si="355"/>
        <v/>
      </c>
      <c r="AA1364" s="293">
        <f t="shared" si="342"/>
        <v>0</v>
      </c>
      <c r="AB1364" s="293">
        <f t="shared" si="343"/>
        <v>0</v>
      </c>
      <c r="AC1364" s="293">
        <f t="shared" si="344"/>
        <v>0</v>
      </c>
      <c r="AD1364" s="293">
        <f t="shared" si="356"/>
        <v>0</v>
      </c>
      <c r="AE1364" s="293">
        <f>IF(ISBLANK(T1364),AE1363,IF(COUNTIF(T$2:T1364,T1364)&gt;1,AE1363,1+MAX(AE1363,0)))</f>
        <v>37</v>
      </c>
      <c r="AI1364" s="42" t="str">
        <f t="shared" si="357"/>
        <v/>
      </c>
      <c r="AJ1364">
        <f>SUM(AG$2:AG1364)</f>
        <v>6</v>
      </c>
      <c r="AK1364">
        <f>COUNTA(AF$2:AF1364)</f>
        <v>16</v>
      </c>
    </row>
    <row r="1365" spans="1:37"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345"/>
        <v>20</v>
      </c>
      <c r="Q1365" s="33" t="str">
        <f t="shared" si="346"/>
        <v/>
      </c>
      <c r="R1365" s="33">
        <f t="shared" si="347"/>
        <v>13</v>
      </c>
      <c r="S1365" s="33" t="str">
        <f t="shared" si="348"/>
        <v>123_13</v>
      </c>
      <c r="T1365" s="35" t="str">
        <f t="shared" si="349"/>
        <v>123PM</v>
      </c>
      <c r="U1365" s="35" t="str">
        <f t="shared" si="350"/>
        <v>123PMEW</v>
      </c>
      <c r="V1365" s="301">
        <f t="shared" si="351"/>
        <v>20</v>
      </c>
      <c r="W1365" s="293" t="str">
        <f t="shared" si="352"/>
        <v/>
      </c>
      <c r="X1365" s="293" t="str">
        <f t="shared" si="353"/>
        <v/>
      </c>
      <c r="Y1365" s="293" t="str">
        <f t="shared" si="354"/>
        <v/>
      </c>
      <c r="Z1365" s="293" t="str">
        <f t="shared" si="355"/>
        <v/>
      </c>
      <c r="AA1365" s="293">
        <f t="shared" si="342"/>
        <v>0</v>
      </c>
      <c r="AB1365" s="293">
        <f t="shared" si="343"/>
        <v>0</v>
      </c>
      <c r="AC1365" s="293">
        <f t="shared" si="344"/>
        <v>0</v>
      </c>
      <c r="AD1365" s="293">
        <f t="shared" si="356"/>
        <v>0</v>
      </c>
      <c r="AE1365" s="293">
        <f>IF(ISBLANK(T1365),AE1364,IF(COUNTIF(T$2:T1365,T1365)&gt;1,AE1364,1+MAX(AE1364,0)))</f>
        <v>37</v>
      </c>
      <c r="AI1365" s="42" t="str">
        <f t="shared" si="357"/>
        <v/>
      </c>
      <c r="AJ1365">
        <f>SUM(AG$2:AG1365)</f>
        <v>6</v>
      </c>
      <c r="AK1365">
        <f>COUNTA(AF$2:AF1365)</f>
        <v>16</v>
      </c>
    </row>
    <row r="1366" spans="1:37"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345"/>
        <v>20</v>
      </c>
      <c r="Q1366" s="33" t="str">
        <f t="shared" si="346"/>
        <v/>
      </c>
      <c r="R1366" s="33">
        <f t="shared" si="347"/>
        <v>14</v>
      </c>
      <c r="S1366" s="33" t="str">
        <f t="shared" si="348"/>
        <v>123_14</v>
      </c>
      <c r="T1366" s="35" t="str">
        <f t="shared" si="349"/>
        <v>123PM</v>
      </c>
      <c r="U1366" s="35" t="str">
        <f t="shared" si="350"/>
        <v>123PMNS</v>
      </c>
      <c r="V1366" s="301">
        <f t="shared" si="351"/>
        <v>21</v>
      </c>
      <c r="W1366" s="293" t="str">
        <f t="shared" si="352"/>
        <v/>
      </c>
      <c r="X1366" s="293" t="str">
        <f t="shared" si="353"/>
        <v/>
      </c>
      <c r="Y1366" s="293" t="str">
        <f t="shared" si="354"/>
        <v/>
      </c>
      <c r="Z1366" s="293" t="str">
        <f t="shared" si="355"/>
        <v/>
      </c>
      <c r="AA1366" s="293">
        <f t="shared" si="342"/>
        <v>0</v>
      </c>
      <c r="AB1366" s="293">
        <f t="shared" si="343"/>
        <v>0</v>
      </c>
      <c r="AC1366" s="293">
        <f t="shared" si="344"/>
        <v>0</v>
      </c>
      <c r="AD1366" s="293">
        <f t="shared" si="356"/>
        <v>0</v>
      </c>
      <c r="AE1366" s="293">
        <f>IF(ISBLANK(T1366),AE1365,IF(COUNTIF(T$2:T1366,T1366)&gt;1,AE1365,1+MAX(AE1365,0)))</f>
        <v>37</v>
      </c>
      <c r="AI1366" s="42" t="str">
        <f t="shared" si="357"/>
        <v/>
      </c>
      <c r="AJ1366">
        <f>SUM(AG$2:AG1366)</f>
        <v>6</v>
      </c>
      <c r="AK1366">
        <f>COUNTA(AF$2:AF1366)</f>
        <v>16</v>
      </c>
    </row>
    <row r="1367" spans="1:37"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345"/>
        <v>20</v>
      </c>
      <c r="Q1367" s="33" t="str">
        <f t="shared" si="346"/>
        <v/>
      </c>
      <c r="R1367" s="33">
        <f t="shared" si="347"/>
        <v>14</v>
      </c>
      <c r="S1367" s="33" t="str">
        <f t="shared" si="348"/>
        <v>123_14</v>
      </c>
      <c r="T1367" s="35" t="str">
        <f t="shared" si="349"/>
        <v>123PM</v>
      </c>
      <c r="U1367" s="35" t="str">
        <f t="shared" si="350"/>
        <v>123PMNS</v>
      </c>
      <c r="V1367" s="301">
        <f t="shared" si="351"/>
        <v>22</v>
      </c>
      <c r="W1367" s="293" t="str">
        <f t="shared" si="352"/>
        <v/>
      </c>
      <c r="X1367" s="293" t="str">
        <f t="shared" si="353"/>
        <v/>
      </c>
      <c r="Y1367" s="293" t="str">
        <f t="shared" si="354"/>
        <v/>
      </c>
      <c r="Z1367" s="293" t="str">
        <f t="shared" si="355"/>
        <v/>
      </c>
      <c r="AA1367" s="293">
        <f t="shared" si="342"/>
        <v>0</v>
      </c>
      <c r="AB1367" s="293">
        <f t="shared" si="343"/>
        <v>0</v>
      </c>
      <c r="AC1367" s="293">
        <f t="shared" si="344"/>
        <v>0</v>
      </c>
      <c r="AD1367" s="293">
        <f t="shared" si="356"/>
        <v>0</v>
      </c>
      <c r="AE1367" s="293">
        <f>IF(ISBLANK(T1367),AE1366,IF(COUNTIF(T$2:T1367,T1367)&gt;1,AE1366,1+MAX(AE1366,0)))</f>
        <v>37</v>
      </c>
      <c r="AI1367" s="42" t="str">
        <f t="shared" si="357"/>
        <v/>
      </c>
      <c r="AJ1367">
        <f>SUM(AG$2:AG1367)</f>
        <v>6</v>
      </c>
      <c r="AK1367">
        <f>COUNTA(AF$2:AF1367)</f>
        <v>16</v>
      </c>
    </row>
    <row r="1368" spans="1:37"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345"/>
        <v>20</v>
      </c>
      <c r="Q1368" s="33" t="str">
        <f t="shared" si="346"/>
        <v/>
      </c>
      <c r="R1368" s="33">
        <f t="shared" si="347"/>
        <v>14</v>
      </c>
      <c r="S1368" s="33" t="str">
        <f t="shared" si="348"/>
        <v>123_14</v>
      </c>
      <c r="T1368" s="35" t="str">
        <f t="shared" si="349"/>
        <v>123PM</v>
      </c>
      <c r="U1368" s="35" t="str">
        <f t="shared" si="350"/>
        <v>123PMEW</v>
      </c>
      <c r="V1368" s="301">
        <f t="shared" si="351"/>
        <v>23</v>
      </c>
      <c r="W1368" s="293" t="str">
        <f t="shared" si="352"/>
        <v/>
      </c>
      <c r="X1368" s="293" t="str">
        <f t="shared" si="353"/>
        <v/>
      </c>
      <c r="Y1368" s="293" t="str">
        <f t="shared" si="354"/>
        <v/>
      </c>
      <c r="Z1368" s="293" t="str">
        <f t="shared" si="355"/>
        <v/>
      </c>
      <c r="AA1368" s="293">
        <f t="shared" si="342"/>
        <v>0</v>
      </c>
      <c r="AB1368" s="293">
        <f t="shared" si="343"/>
        <v>0</v>
      </c>
      <c r="AC1368" s="293">
        <f t="shared" si="344"/>
        <v>0</v>
      </c>
      <c r="AD1368" s="293">
        <f t="shared" si="356"/>
        <v>0</v>
      </c>
      <c r="AE1368" s="293">
        <f>IF(ISBLANK(T1368),AE1367,IF(COUNTIF(T$2:T1368,T1368)&gt;1,AE1367,1+MAX(AE1367,0)))</f>
        <v>37</v>
      </c>
      <c r="AI1368" s="42" t="str">
        <f t="shared" si="357"/>
        <v/>
      </c>
      <c r="AJ1368">
        <f>SUM(AG$2:AG1368)</f>
        <v>6</v>
      </c>
      <c r="AK1368">
        <f>COUNTA(AF$2:AF1368)</f>
        <v>16</v>
      </c>
    </row>
    <row r="1369" spans="1:37"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345"/>
        <v>20</v>
      </c>
      <c r="Q1369" s="33" t="str">
        <f t="shared" si="346"/>
        <v/>
      </c>
      <c r="R1369" s="33">
        <f t="shared" si="347"/>
        <v>14</v>
      </c>
      <c r="S1369" s="33" t="str">
        <f t="shared" si="348"/>
        <v>123_14</v>
      </c>
      <c r="T1369" s="35" t="str">
        <f t="shared" si="349"/>
        <v>123PM</v>
      </c>
      <c r="U1369" s="35" t="str">
        <f t="shared" si="350"/>
        <v>123PMEW</v>
      </c>
      <c r="V1369" s="301">
        <f t="shared" si="351"/>
        <v>24</v>
      </c>
      <c r="W1369" s="293" t="str">
        <f t="shared" si="352"/>
        <v/>
      </c>
      <c r="X1369" s="293" t="str">
        <f t="shared" si="353"/>
        <v/>
      </c>
      <c r="Y1369" s="293" t="str">
        <f t="shared" si="354"/>
        <v/>
      </c>
      <c r="Z1369" s="293" t="str">
        <f t="shared" si="355"/>
        <v/>
      </c>
      <c r="AA1369" s="293">
        <f t="shared" si="342"/>
        <v>0</v>
      </c>
      <c r="AB1369" s="293">
        <f t="shared" si="343"/>
        <v>0</v>
      </c>
      <c r="AC1369" s="293">
        <f t="shared" si="344"/>
        <v>0</v>
      </c>
      <c r="AD1369" s="293">
        <f t="shared" si="356"/>
        <v>0</v>
      </c>
      <c r="AE1369" s="293">
        <f>IF(ISBLANK(T1369),AE1368,IF(COUNTIF(T$2:T1369,T1369)&gt;1,AE1368,1+MAX(AE1368,0)))</f>
        <v>37</v>
      </c>
      <c r="AI1369" s="42" t="str">
        <f t="shared" si="357"/>
        <v/>
      </c>
      <c r="AJ1369">
        <f>SUM(AG$2:AG1369)</f>
        <v>6</v>
      </c>
      <c r="AK1369">
        <f>COUNTA(AF$2:AF1369)</f>
        <v>16</v>
      </c>
    </row>
    <row r="1370" spans="1:37"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345"/>
        <v>20</v>
      </c>
      <c r="Q1370" s="33" t="str">
        <f t="shared" si="346"/>
        <v/>
      </c>
      <c r="R1370" s="33">
        <f t="shared" si="347"/>
        <v>15</v>
      </c>
      <c r="S1370" s="33" t="str">
        <f t="shared" si="348"/>
        <v>123_15</v>
      </c>
      <c r="T1370" s="35" t="str">
        <f t="shared" si="349"/>
        <v>123PM</v>
      </c>
      <c r="U1370" s="35" t="str">
        <f t="shared" si="350"/>
        <v>123PMNS</v>
      </c>
      <c r="V1370" s="301">
        <f t="shared" si="351"/>
        <v>25</v>
      </c>
      <c r="W1370" s="293" t="str">
        <f t="shared" si="352"/>
        <v/>
      </c>
      <c r="X1370" s="293" t="str">
        <f t="shared" si="353"/>
        <v/>
      </c>
      <c r="Y1370" s="293" t="str">
        <f t="shared" si="354"/>
        <v/>
      </c>
      <c r="Z1370" s="293" t="str">
        <f t="shared" si="355"/>
        <v/>
      </c>
      <c r="AA1370" s="293">
        <f t="shared" si="342"/>
        <v>0</v>
      </c>
      <c r="AB1370" s="293">
        <f t="shared" si="343"/>
        <v>0</v>
      </c>
      <c r="AC1370" s="293">
        <f t="shared" si="344"/>
        <v>0</v>
      </c>
      <c r="AD1370" s="293">
        <f t="shared" si="356"/>
        <v>0</v>
      </c>
      <c r="AE1370" s="293">
        <f>IF(ISBLANK(T1370),AE1369,IF(COUNTIF(T$2:T1370,T1370)&gt;1,AE1369,1+MAX(AE1369,0)))</f>
        <v>37</v>
      </c>
      <c r="AI1370" s="42" t="str">
        <f t="shared" si="357"/>
        <v/>
      </c>
      <c r="AJ1370">
        <f>SUM(AG$2:AG1370)</f>
        <v>6</v>
      </c>
      <c r="AK1370">
        <f>COUNTA(AF$2:AF1370)</f>
        <v>16</v>
      </c>
    </row>
    <row r="1371" spans="1:37"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345"/>
        <v>20</v>
      </c>
      <c r="Q1371" s="33" t="str">
        <f t="shared" si="346"/>
        <v/>
      </c>
      <c r="R1371" s="33">
        <f t="shared" si="347"/>
        <v>15</v>
      </c>
      <c r="S1371" s="33" t="str">
        <f t="shared" si="348"/>
        <v>123_15</v>
      </c>
      <c r="T1371" s="35" t="str">
        <f t="shared" si="349"/>
        <v>123PM</v>
      </c>
      <c r="U1371" s="35" t="str">
        <f t="shared" si="350"/>
        <v>123PMNS</v>
      </c>
      <c r="V1371" s="301">
        <f t="shared" si="351"/>
        <v>26</v>
      </c>
      <c r="W1371" s="293" t="str">
        <f t="shared" si="352"/>
        <v/>
      </c>
      <c r="X1371" s="293" t="str">
        <f t="shared" si="353"/>
        <v/>
      </c>
      <c r="Y1371" s="293" t="str">
        <f t="shared" si="354"/>
        <v/>
      </c>
      <c r="Z1371" s="293" t="str">
        <f t="shared" si="355"/>
        <v/>
      </c>
      <c r="AA1371" s="293">
        <f t="shared" si="342"/>
        <v>0</v>
      </c>
      <c r="AB1371" s="293">
        <f t="shared" si="343"/>
        <v>0</v>
      </c>
      <c r="AC1371" s="293">
        <f t="shared" si="344"/>
        <v>0</v>
      </c>
      <c r="AD1371" s="293">
        <f t="shared" si="356"/>
        <v>0</v>
      </c>
      <c r="AE1371" s="293">
        <f>IF(ISBLANK(T1371),AE1370,IF(COUNTIF(T$2:T1371,T1371)&gt;1,AE1370,1+MAX(AE1370,0)))</f>
        <v>37</v>
      </c>
      <c r="AI1371" s="42" t="str">
        <f t="shared" si="357"/>
        <v/>
      </c>
      <c r="AJ1371">
        <f>SUM(AG$2:AG1371)</f>
        <v>6</v>
      </c>
      <c r="AK1371">
        <f>COUNTA(AF$2:AF1371)</f>
        <v>16</v>
      </c>
    </row>
    <row r="1372" spans="1:37"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345"/>
        <v>20</v>
      </c>
      <c r="Q1372" s="33" t="str">
        <f t="shared" si="346"/>
        <v/>
      </c>
      <c r="R1372" s="33">
        <f t="shared" si="347"/>
        <v>15</v>
      </c>
      <c r="S1372" s="33" t="str">
        <f t="shared" si="348"/>
        <v>123_15</v>
      </c>
      <c r="T1372" s="35" t="str">
        <f t="shared" si="349"/>
        <v>123PM</v>
      </c>
      <c r="U1372" s="35" t="str">
        <f t="shared" si="350"/>
        <v>123PMEW</v>
      </c>
      <c r="V1372" s="301">
        <f t="shared" si="351"/>
        <v>27</v>
      </c>
      <c r="W1372" s="293" t="str">
        <f t="shared" si="352"/>
        <v/>
      </c>
      <c r="X1372" s="293" t="str">
        <f t="shared" si="353"/>
        <v/>
      </c>
      <c r="Y1372" s="293" t="str">
        <f t="shared" si="354"/>
        <v/>
      </c>
      <c r="Z1372" s="293" t="str">
        <f t="shared" si="355"/>
        <v/>
      </c>
      <c r="AA1372" s="293">
        <f t="shared" si="342"/>
        <v>0</v>
      </c>
      <c r="AB1372" s="293">
        <f t="shared" si="343"/>
        <v>0</v>
      </c>
      <c r="AC1372" s="293">
        <f t="shared" si="344"/>
        <v>0</v>
      </c>
      <c r="AD1372" s="293">
        <f t="shared" si="356"/>
        <v>0</v>
      </c>
      <c r="AE1372" s="293">
        <f>IF(ISBLANK(T1372),AE1371,IF(COUNTIF(T$2:T1372,T1372)&gt;1,AE1371,1+MAX(AE1371,0)))</f>
        <v>37</v>
      </c>
      <c r="AI1372" s="42" t="str">
        <f t="shared" si="357"/>
        <v/>
      </c>
      <c r="AJ1372">
        <f>SUM(AG$2:AG1372)</f>
        <v>6</v>
      </c>
      <c r="AK1372">
        <f>COUNTA(AF$2:AF1372)</f>
        <v>16</v>
      </c>
    </row>
    <row r="1373" spans="1:37"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345"/>
        <v>20</v>
      </c>
      <c r="Q1373" s="33" t="str">
        <f t="shared" si="346"/>
        <v/>
      </c>
      <c r="R1373" s="33">
        <f t="shared" si="347"/>
        <v>15</v>
      </c>
      <c r="S1373" s="33" t="str">
        <f t="shared" si="348"/>
        <v>123_15</v>
      </c>
      <c r="T1373" s="35" t="str">
        <f t="shared" si="349"/>
        <v>123PM</v>
      </c>
      <c r="U1373" s="35" t="str">
        <f t="shared" si="350"/>
        <v>123PMEW</v>
      </c>
      <c r="V1373" s="301">
        <f t="shared" si="351"/>
        <v>28</v>
      </c>
      <c r="W1373" s="293" t="str">
        <f t="shared" si="352"/>
        <v/>
      </c>
      <c r="X1373" s="293" t="str">
        <f t="shared" si="353"/>
        <v/>
      </c>
      <c r="Y1373" s="293" t="str">
        <f t="shared" si="354"/>
        <v/>
      </c>
      <c r="Z1373" s="293" t="str">
        <f t="shared" si="355"/>
        <v/>
      </c>
      <c r="AA1373" s="293">
        <f t="shared" si="342"/>
        <v>0</v>
      </c>
      <c r="AB1373" s="293">
        <f t="shared" si="343"/>
        <v>0</v>
      </c>
      <c r="AC1373" s="293">
        <f t="shared" si="344"/>
        <v>0</v>
      </c>
      <c r="AD1373" s="293">
        <f t="shared" si="356"/>
        <v>0</v>
      </c>
      <c r="AE1373" s="293">
        <f>IF(ISBLANK(T1373),AE1372,IF(COUNTIF(T$2:T1373,T1373)&gt;1,AE1372,1+MAX(AE1372,0)))</f>
        <v>37</v>
      </c>
      <c r="AI1373" s="42" t="str">
        <f t="shared" si="357"/>
        <v/>
      </c>
      <c r="AJ1373">
        <f>SUM(AG$2:AG1373)</f>
        <v>6</v>
      </c>
      <c r="AK1373">
        <f>COUNTA(AF$2:AF1373)</f>
        <v>16</v>
      </c>
    </row>
    <row r="1374" spans="1:37"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345"/>
        <v>20</v>
      </c>
      <c r="Q1374" s="33" t="str">
        <f t="shared" si="346"/>
        <v/>
      </c>
      <c r="R1374" s="33">
        <f t="shared" si="347"/>
        <v>16</v>
      </c>
      <c r="S1374" s="33" t="str">
        <f t="shared" si="348"/>
        <v>123_16</v>
      </c>
      <c r="T1374" s="35" t="str">
        <f t="shared" si="349"/>
        <v>123PM</v>
      </c>
      <c r="U1374" s="35" t="str">
        <f t="shared" si="350"/>
        <v>123PMNS</v>
      </c>
      <c r="V1374" s="301">
        <f t="shared" si="351"/>
        <v>29</v>
      </c>
      <c r="W1374" s="293" t="str">
        <f t="shared" si="352"/>
        <v/>
      </c>
      <c r="X1374" s="293" t="str">
        <f t="shared" si="353"/>
        <v/>
      </c>
      <c r="Y1374" s="293" t="str">
        <f t="shared" si="354"/>
        <v/>
      </c>
      <c r="Z1374" s="293" t="str">
        <f t="shared" si="355"/>
        <v/>
      </c>
      <c r="AA1374" s="293">
        <f t="shared" si="342"/>
        <v>0</v>
      </c>
      <c r="AB1374" s="293">
        <f t="shared" si="343"/>
        <v>0</v>
      </c>
      <c r="AC1374" s="293">
        <f t="shared" si="344"/>
        <v>0</v>
      </c>
      <c r="AD1374" s="293">
        <f t="shared" si="356"/>
        <v>0</v>
      </c>
      <c r="AE1374" s="293">
        <f>IF(ISBLANK(T1374),AE1373,IF(COUNTIF(T$2:T1374,T1374)&gt;1,AE1373,1+MAX(AE1373,0)))</f>
        <v>37</v>
      </c>
      <c r="AI1374" s="42" t="str">
        <f t="shared" si="357"/>
        <v/>
      </c>
      <c r="AJ1374">
        <f>SUM(AG$2:AG1374)</f>
        <v>6</v>
      </c>
      <c r="AK1374">
        <f>COUNTA(AF$2:AF1374)</f>
        <v>16</v>
      </c>
    </row>
    <row r="1375" spans="1:37"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345"/>
        <v>20</v>
      </c>
      <c r="Q1375" s="33" t="str">
        <f t="shared" si="346"/>
        <v/>
      </c>
      <c r="R1375" s="33">
        <f t="shared" si="347"/>
        <v>16</v>
      </c>
      <c r="S1375" s="33" t="str">
        <f t="shared" si="348"/>
        <v>123_16</v>
      </c>
      <c r="T1375" s="35" t="str">
        <f t="shared" si="349"/>
        <v>123PM</v>
      </c>
      <c r="U1375" s="35" t="str">
        <f t="shared" si="350"/>
        <v>123PMNS</v>
      </c>
      <c r="V1375" s="301">
        <f t="shared" si="351"/>
        <v>30</v>
      </c>
      <c r="W1375" s="293" t="str">
        <f t="shared" si="352"/>
        <v/>
      </c>
      <c r="X1375" s="293" t="str">
        <f t="shared" si="353"/>
        <v/>
      </c>
      <c r="Y1375" s="293" t="str">
        <f t="shared" si="354"/>
        <v/>
      </c>
      <c r="Z1375" s="293" t="str">
        <f t="shared" si="355"/>
        <v/>
      </c>
      <c r="AA1375" s="293">
        <f t="shared" si="342"/>
        <v>0</v>
      </c>
      <c r="AB1375" s="293">
        <f t="shared" si="343"/>
        <v>0</v>
      </c>
      <c r="AC1375" s="293">
        <f t="shared" si="344"/>
        <v>0</v>
      </c>
      <c r="AD1375" s="293">
        <f t="shared" si="356"/>
        <v>0</v>
      </c>
      <c r="AE1375" s="293">
        <f>IF(ISBLANK(T1375),AE1374,IF(COUNTIF(T$2:T1375,T1375)&gt;1,AE1374,1+MAX(AE1374,0)))</f>
        <v>37</v>
      </c>
      <c r="AI1375" s="42" t="str">
        <f t="shared" si="357"/>
        <v/>
      </c>
      <c r="AJ1375">
        <f>SUM(AG$2:AG1375)</f>
        <v>6</v>
      </c>
      <c r="AK1375">
        <f>COUNTA(AF$2:AF1375)</f>
        <v>16</v>
      </c>
    </row>
    <row r="1376" spans="1:37"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345"/>
        <v>20</v>
      </c>
      <c r="Q1376" s="33" t="str">
        <f t="shared" si="346"/>
        <v/>
      </c>
      <c r="R1376" s="33">
        <f t="shared" si="347"/>
        <v>16</v>
      </c>
      <c r="S1376" s="33" t="str">
        <f t="shared" si="348"/>
        <v>123_16</v>
      </c>
      <c r="T1376" s="35" t="str">
        <f t="shared" si="349"/>
        <v>123PM</v>
      </c>
      <c r="U1376" s="35" t="str">
        <f t="shared" si="350"/>
        <v>123PMEW</v>
      </c>
      <c r="V1376" s="301">
        <f t="shared" si="351"/>
        <v>31</v>
      </c>
      <c r="W1376" s="293" t="str">
        <f t="shared" si="352"/>
        <v/>
      </c>
      <c r="X1376" s="293" t="str">
        <f t="shared" si="353"/>
        <v/>
      </c>
      <c r="Y1376" s="293" t="str">
        <f t="shared" si="354"/>
        <v/>
      </c>
      <c r="Z1376" s="293" t="str">
        <f t="shared" si="355"/>
        <v/>
      </c>
      <c r="AA1376" s="293">
        <f t="shared" si="342"/>
        <v>0</v>
      </c>
      <c r="AB1376" s="293">
        <f t="shared" si="343"/>
        <v>0</v>
      </c>
      <c r="AC1376" s="293">
        <f t="shared" si="344"/>
        <v>0</v>
      </c>
      <c r="AD1376" s="293">
        <f t="shared" si="356"/>
        <v>0</v>
      </c>
      <c r="AE1376" s="293">
        <f>IF(ISBLANK(T1376),AE1375,IF(COUNTIF(T$2:T1376,T1376)&gt;1,AE1375,1+MAX(AE1375,0)))</f>
        <v>37</v>
      </c>
      <c r="AI1376" s="42" t="str">
        <f t="shared" si="357"/>
        <v/>
      </c>
      <c r="AJ1376">
        <f>SUM(AG$2:AG1376)</f>
        <v>6</v>
      </c>
      <c r="AK1376">
        <f>COUNTA(AF$2:AF1376)</f>
        <v>16</v>
      </c>
    </row>
    <row r="1377" spans="1:37"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345"/>
        <v>20</v>
      </c>
      <c r="Q1377" s="33" t="str">
        <f t="shared" si="346"/>
        <v/>
      </c>
      <c r="R1377" s="33">
        <f t="shared" si="347"/>
        <v>16</v>
      </c>
      <c r="S1377" s="33" t="str">
        <f t="shared" si="348"/>
        <v>123_16</v>
      </c>
      <c r="T1377" s="35" t="str">
        <f t="shared" si="349"/>
        <v>123PM</v>
      </c>
      <c r="U1377" s="35" t="str">
        <f t="shared" si="350"/>
        <v>123PMEW</v>
      </c>
      <c r="V1377" s="301">
        <f t="shared" si="351"/>
        <v>32</v>
      </c>
      <c r="W1377" s="293" t="str">
        <f t="shared" si="352"/>
        <v/>
      </c>
      <c r="X1377" s="293" t="str">
        <f t="shared" si="353"/>
        <v/>
      </c>
      <c r="Y1377" s="293" t="str">
        <f t="shared" si="354"/>
        <v/>
      </c>
      <c r="Z1377" s="293" t="str">
        <f t="shared" si="355"/>
        <v/>
      </c>
      <c r="AA1377" s="293">
        <f t="shared" si="342"/>
        <v>0</v>
      </c>
      <c r="AB1377" s="293">
        <f t="shared" si="343"/>
        <v>0</v>
      </c>
      <c r="AC1377" s="293">
        <f t="shared" si="344"/>
        <v>0</v>
      </c>
      <c r="AD1377" s="293">
        <f t="shared" si="356"/>
        <v>0</v>
      </c>
      <c r="AE1377" s="293">
        <f>IF(ISBLANK(T1377),AE1376,IF(COUNTIF(T$2:T1377,T1377)&gt;1,AE1376,1+MAX(AE1376,0)))</f>
        <v>37</v>
      </c>
      <c r="AI1377" s="42" t="str">
        <f t="shared" si="357"/>
        <v/>
      </c>
      <c r="AJ1377">
        <f>SUM(AG$2:AG1377)</f>
        <v>6</v>
      </c>
      <c r="AK1377">
        <f>COUNTA(AF$2:AF1377)</f>
        <v>16</v>
      </c>
    </row>
    <row r="1378" spans="1:37"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345"/>
        <v>21</v>
      </c>
      <c r="Q1378" s="33">
        <f t="shared" si="346"/>
        <v>21</v>
      </c>
      <c r="R1378" s="33">
        <f t="shared" si="347"/>
        <v>5</v>
      </c>
      <c r="S1378" s="33" t="str">
        <f t="shared" si="348"/>
        <v>124_5</v>
      </c>
      <c r="T1378" s="35" t="str">
        <f t="shared" si="349"/>
        <v>124AM</v>
      </c>
      <c r="U1378" s="35" t="str">
        <f t="shared" si="350"/>
        <v>124AMNS</v>
      </c>
      <c r="V1378" s="301">
        <f t="shared" si="351"/>
        <v>17</v>
      </c>
      <c r="W1378" s="293" t="str">
        <f t="shared" si="352"/>
        <v/>
      </c>
      <c r="X1378" s="293" t="str">
        <f t="shared" si="353"/>
        <v/>
      </c>
      <c r="Y1378" s="293" t="str">
        <f t="shared" si="354"/>
        <v/>
      </c>
      <c r="Z1378" s="293" t="str">
        <f t="shared" si="355"/>
        <v/>
      </c>
      <c r="AA1378" s="293">
        <f t="shared" si="342"/>
        <v>0</v>
      </c>
      <c r="AB1378" s="293">
        <f t="shared" si="343"/>
        <v>0</v>
      </c>
      <c r="AC1378" s="293">
        <f t="shared" si="344"/>
        <v>3</v>
      </c>
      <c r="AD1378" s="293">
        <f t="shared" si="356"/>
        <v>1</v>
      </c>
      <c r="AE1378" s="293">
        <f>IF(ISBLANK(T1378),AE1377,IF(COUNTIF(T$2:T1378,T1378)&gt;1,AE1377,1+MAX(AE1377,0)))</f>
        <v>38</v>
      </c>
      <c r="AI1378" s="42" t="str">
        <f t="shared" si="357"/>
        <v/>
      </c>
      <c r="AJ1378">
        <f>SUM(AG$2:AG1378)</f>
        <v>6</v>
      </c>
      <c r="AK1378">
        <f>COUNTA(AF$2:AF1378)</f>
        <v>16</v>
      </c>
    </row>
    <row r="1379" spans="1:37"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345"/>
        <v>21</v>
      </c>
      <c r="Q1379" s="33" t="str">
        <f t="shared" si="346"/>
        <v/>
      </c>
      <c r="R1379" s="33">
        <f t="shared" si="347"/>
        <v>5</v>
      </c>
      <c r="S1379" s="33" t="str">
        <f t="shared" si="348"/>
        <v>124_5</v>
      </c>
      <c r="T1379" s="35" t="str">
        <f t="shared" si="349"/>
        <v>124AM</v>
      </c>
      <c r="U1379" s="35" t="str">
        <f t="shared" si="350"/>
        <v>124AMNS</v>
      </c>
      <c r="V1379" s="301">
        <f t="shared" si="351"/>
        <v>18</v>
      </c>
      <c r="W1379" s="293" t="str">
        <f t="shared" si="352"/>
        <v/>
      </c>
      <c r="X1379" s="293" t="str">
        <f t="shared" si="353"/>
        <v/>
      </c>
      <c r="Y1379" s="293" t="str">
        <f t="shared" si="354"/>
        <v/>
      </c>
      <c r="Z1379" s="293" t="str">
        <f t="shared" si="355"/>
        <v/>
      </c>
      <c r="AA1379" s="293">
        <f t="shared" si="342"/>
        <v>0</v>
      </c>
      <c r="AB1379" s="293">
        <f t="shared" si="343"/>
        <v>0</v>
      </c>
      <c r="AC1379" s="293">
        <f t="shared" si="344"/>
        <v>3</v>
      </c>
      <c r="AD1379" s="293">
        <f t="shared" si="356"/>
        <v>1</v>
      </c>
      <c r="AE1379" s="293">
        <f>IF(ISBLANK(T1379),AE1378,IF(COUNTIF(T$2:T1379,T1379)&gt;1,AE1378,1+MAX(AE1378,0)))</f>
        <v>38</v>
      </c>
      <c r="AI1379" s="42" t="str">
        <f t="shared" si="357"/>
        <v/>
      </c>
      <c r="AJ1379">
        <f>SUM(AG$2:AG1379)</f>
        <v>6</v>
      </c>
      <c r="AK1379">
        <f>COUNTA(AF$2:AF1379)</f>
        <v>16</v>
      </c>
    </row>
    <row r="1380" spans="1:37"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345"/>
        <v>21</v>
      </c>
      <c r="Q1380" s="33" t="str">
        <f t="shared" si="346"/>
        <v/>
      </c>
      <c r="R1380" s="33">
        <f t="shared" si="347"/>
        <v>5</v>
      </c>
      <c r="S1380" s="33" t="str">
        <f t="shared" si="348"/>
        <v>124_5</v>
      </c>
      <c r="T1380" s="35" t="str">
        <f t="shared" si="349"/>
        <v>124AM</v>
      </c>
      <c r="U1380" s="35" t="str">
        <f t="shared" si="350"/>
        <v>124AMEW</v>
      </c>
      <c r="V1380" s="301">
        <f t="shared" si="351"/>
        <v>19</v>
      </c>
      <c r="W1380" s="293" t="str">
        <f t="shared" si="352"/>
        <v/>
      </c>
      <c r="X1380" s="293" t="str">
        <f t="shared" si="353"/>
        <v/>
      </c>
      <c r="Y1380" s="293" t="str">
        <f t="shared" si="354"/>
        <v/>
      </c>
      <c r="Z1380" s="293" t="str">
        <f t="shared" si="355"/>
        <v/>
      </c>
      <c r="AA1380" s="293">
        <f t="shared" si="342"/>
        <v>0</v>
      </c>
      <c r="AB1380" s="293">
        <f t="shared" si="343"/>
        <v>0</v>
      </c>
      <c r="AC1380" s="293">
        <f t="shared" si="344"/>
        <v>4</v>
      </c>
      <c r="AD1380" s="293">
        <f t="shared" si="356"/>
        <v>1</v>
      </c>
      <c r="AE1380" s="293">
        <f>IF(ISBLANK(T1380),AE1379,IF(COUNTIF(T$2:T1380,T1380)&gt;1,AE1379,1+MAX(AE1379,0)))</f>
        <v>38</v>
      </c>
      <c r="AI1380" s="42" t="str">
        <f t="shared" si="357"/>
        <v/>
      </c>
      <c r="AJ1380">
        <f>SUM(AG$2:AG1380)</f>
        <v>6</v>
      </c>
      <c r="AK1380">
        <f>COUNTA(AF$2:AF1380)</f>
        <v>16</v>
      </c>
    </row>
    <row r="1381" spans="1:37"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345"/>
        <v>21</v>
      </c>
      <c r="Q1381" s="33" t="str">
        <f t="shared" si="346"/>
        <v/>
      </c>
      <c r="R1381" s="33">
        <f t="shared" si="347"/>
        <v>5</v>
      </c>
      <c r="S1381" s="33" t="str">
        <f t="shared" si="348"/>
        <v>124_5</v>
      </c>
      <c r="T1381" s="35" t="str">
        <f t="shared" si="349"/>
        <v>124AM</v>
      </c>
      <c r="U1381" s="35" t="str">
        <f t="shared" si="350"/>
        <v>124AMEW</v>
      </c>
      <c r="V1381" s="301">
        <f t="shared" si="351"/>
        <v>20</v>
      </c>
      <c r="W1381" s="293" t="str">
        <f t="shared" si="352"/>
        <v/>
      </c>
      <c r="X1381" s="293" t="str">
        <f t="shared" si="353"/>
        <v/>
      </c>
      <c r="Y1381" s="293" t="str">
        <f t="shared" si="354"/>
        <v/>
      </c>
      <c r="Z1381" s="293" t="str">
        <f t="shared" si="355"/>
        <v/>
      </c>
      <c r="AA1381" s="293">
        <f t="shared" si="342"/>
        <v>0</v>
      </c>
      <c r="AB1381" s="293">
        <f t="shared" si="343"/>
        <v>0</v>
      </c>
      <c r="AC1381" s="293">
        <f t="shared" si="344"/>
        <v>4</v>
      </c>
      <c r="AD1381" s="293">
        <f t="shared" si="356"/>
        <v>1</v>
      </c>
      <c r="AE1381" s="293">
        <f>IF(ISBLANK(T1381),AE1380,IF(COUNTIF(T$2:T1381,T1381)&gt;1,AE1380,1+MAX(AE1380,0)))</f>
        <v>38</v>
      </c>
      <c r="AI1381" s="42" t="str">
        <f t="shared" si="357"/>
        <v/>
      </c>
      <c r="AJ1381">
        <f>SUM(AG$2:AG1381)</f>
        <v>6</v>
      </c>
      <c r="AK1381">
        <f>COUNTA(AF$2:AF1381)</f>
        <v>16</v>
      </c>
    </row>
    <row r="1382" spans="1:37"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345"/>
        <v>21</v>
      </c>
      <c r="Q1382" s="33" t="str">
        <f t="shared" si="346"/>
        <v/>
      </c>
      <c r="R1382" s="33">
        <f t="shared" si="347"/>
        <v>6</v>
      </c>
      <c r="S1382" s="33" t="str">
        <f t="shared" si="348"/>
        <v>124_6</v>
      </c>
      <c r="T1382" s="35" t="str">
        <f t="shared" si="349"/>
        <v>124AM</v>
      </c>
      <c r="U1382" s="35" t="str">
        <f t="shared" si="350"/>
        <v>124AMNS</v>
      </c>
      <c r="V1382" s="301">
        <f t="shared" si="351"/>
        <v>21</v>
      </c>
      <c r="W1382" s="293" t="str">
        <f t="shared" si="352"/>
        <v/>
      </c>
      <c r="X1382" s="293" t="str">
        <f t="shared" si="353"/>
        <v/>
      </c>
      <c r="Y1382" s="293" t="str">
        <f t="shared" si="354"/>
        <v/>
      </c>
      <c r="Z1382" s="293" t="str">
        <f t="shared" si="355"/>
        <v/>
      </c>
      <c r="AA1382" s="293">
        <f t="shared" si="342"/>
        <v>0</v>
      </c>
      <c r="AB1382" s="293">
        <f t="shared" si="343"/>
        <v>0</v>
      </c>
      <c r="AC1382" s="293">
        <f t="shared" si="344"/>
        <v>3</v>
      </c>
      <c r="AD1382" s="293">
        <f t="shared" si="356"/>
        <v>1</v>
      </c>
      <c r="AE1382" s="293">
        <f>IF(ISBLANK(T1382),AE1381,IF(COUNTIF(T$2:T1382,T1382)&gt;1,AE1381,1+MAX(AE1381,0)))</f>
        <v>38</v>
      </c>
      <c r="AI1382" s="42" t="str">
        <f t="shared" si="357"/>
        <v/>
      </c>
      <c r="AJ1382">
        <f>SUM(AG$2:AG1382)</f>
        <v>6</v>
      </c>
      <c r="AK1382">
        <f>COUNTA(AF$2:AF1382)</f>
        <v>16</v>
      </c>
    </row>
    <row r="1383" spans="1:37"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345"/>
        <v>21</v>
      </c>
      <c r="Q1383" s="33" t="str">
        <f t="shared" si="346"/>
        <v/>
      </c>
      <c r="R1383" s="33">
        <f t="shared" si="347"/>
        <v>6</v>
      </c>
      <c r="S1383" s="33" t="str">
        <f t="shared" si="348"/>
        <v>124_6</v>
      </c>
      <c r="T1383" s="35" t="str">
        <f t="shared" si="349"/>
        <v>124AM</v>
      </c>
      <c r="U1383" s="35" t="str">
        <f t="shared" si="350"/>
        <v>124AMNS</v>
      </c>
      <c r="V1383" s="301">
        <f t="shared" si="351"/>
        <v>22</v>
      </c>
      <c r="W1383" s="293" t="str">
        <f t="shared" si="352"/>
        <v/>
      </c>
      <c r="X1383" s="293" t="str">
        <f t="shared" si="353"/>
        <v/>
      </c>
      <c r="Y1383" s="293" t="str">
        <f t="shared" si="354"/>
        <v/>
      </c>
      <c r="Z1383" s="293" t="str">
        <f t="shared" si="355"/>
        <v/>
      </c>
      <c r="AA1383" s="293">
        <f t="shared" si="342"/>
        <v>0</v>
      </c>
      <c r="AB1383" s="293">
        <f t="shared" si="343"/>
        <v>0</v>
      </c>
      <c r="AC1383" s="293">
        <f t="shared" si="344"/>
        <v>3</v>
      </c>
      <c r="AD1383" s="293">
        <f t="shared" si="356"/>
        <v>1</v>
      </c>
      <c r="AE1383" s="293">
        <f>IF(ISBLANK(T1383),AE1382,IF(COUNTIF(T$2:T1383,T1383)&gt;1,AE1382,1+MAX(AE1382,0)))</f>
        <v>38</v>
      </c>
      <c r="AI1383" s="42" t="str">
        <f t="shared" si="357"/>
        <v/>
      </c>
      <c r="AJ1383">
        <f>SUM(AG$2:AG1383)</f>
        <v>6</v>
      </c>
      <c r="AK1383">
        <f>COUNTA(AF$2:AF1383)</f>
        <v>16</v>
      </c>
    </row>
    <row r="1384" spans="1:37"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345"/>
        <v>21</v>
      </c>
      <c r="Q1384" s="33" t="str">
        <f t="shared" si="346"/>
        <v/>
      </c>
      <c r="R1384" s="33">
        <f t="shared" si="347"/>
        <v>6</v>
      </c>
      <c r="S1384" s="33" t="str">
        <f t="shared" si="348"/>
        <v>124_6</v>
      </c>
      <c r="T1384" s="35" t="str">
        <f t="shared" si="349"/>
        <v>124AM</v>
      </c>
      <c r="U1384" s="35" t="str">
        <f t="shared" si="350"/>
        <v>124AMEW</v>
      </c>
      <c r="V1384" s="301">
        <f t="shared" si="351"/>
        <v>23</v>
      </c>
      <c r="W1384" s="293" t="str">
        <f t="shared" si="352"/>
        <v/>
      </c>
      <c r="X1384" s="293" t="str">
        <f t="shared" si="353"/>
        <v/>
      </c>
      <c r="Y1384" s="293" t="str">
        <f t="shared" si="354"/>
        <v/>
      </c>
      <c r="Z1384" s="293" t="str">
        <f t="shared" si="355"/>
        <v/>
      </c>
      <c r="AA1384" s="293">
        <f t="shared" si="342"/>
        <v>0</v>
      </c>
      <c r="AB1384" s="293">
        <f t="shared" si="343"/>
        <v>0</v>
      </c>
      <c r="AC1384" s="293">
        <f t="shared" si="344"/>
        <v>4</v>
      </c>
      <c r="AD1384" s="293">
        <f t="shared" si="356"/>
        <v>1</v>
      </c>
      <c r="AE1384" s="293">
        <f>IF(ISBLANK(T1384),AE1383,IF(COUNTIF(T$2:T1384,T1384)&gt;1,AE1383,1+MAX(AE1383,0)))</f>
        <v>38</v>
      </c>
      <c r="AI1384" s="42" t="str">
        <f t="shared" si="357"/>
        <v/>
      </c>
      <c r="AJ1384">
        <f>SUM(AG$2:AG1384)</f>
        <v>6</v>
      </c>
      <c r="AK1384">
        <f>COUNTA(AF$2:AF1384)</f>
        <v>16</v>
      </c>
    </row>
    <row r="1385" spans="1:37" x14ac:dyDescent="0.25">
      <c r="A1385">
        <v>124</v>
      </c>
      <c r="B1385" t="s">
        <v>65</v>
      </c>
      <c r="C1385" t="s">
        <v>760</v>
      </c>
      <c r="D1385"/>
      <c r="E1385">
        <v>2</v>
      </c>
      <c r="F1385">
        <v>2</v>
      </c>
      <c r="G1385">
        <v>4</v>
      </c>
      <c r="H1385">
        <v>5</v>
      </c>
      <c r="I1385">
        <v>3</v>
      </c>
      <c r="J1385">
        <v>2</v>
      </c>
      <c r="K1385">
        <v>0</v>
      </c>
      <c r="L1385">
        <v>1</v>
      </c>
      <c r="M1385"/>
      <c r="O1385" s="101">
        <f>IF(ISBLANK(C1385),O1384,IF(COUNTIF(C$2:C1385,C1385)&gt;1,O1384,1+MAX(O1384,0)))</f>
        <v>41</v>
      </c>
      <c r="P1385" s="45">
        <f t="shared" si="345"/>
        <v>21</v>
      </c>
      <c r="Q1385" s="33" t="str">
        <f t="shared" si="346"/>
        <v/>
      </c>
      <c r="R1385" s="33">
        <f t="shared" si="347"/>
        <v>6</v>
      </c>
      <c r="S1385" s="33" t="str">
        <f t="shared" si="348"/>
        <v>124_6</v>
      </c>
      <c r="T1385" s="35" t="str">
        <f t="shared" si="349"/>
        <v>124AM</v>
      </c>
      <c r="U1385" s="35" t="str">
        <f t="shared" si="350"/>
        <v>124AMEW</v>
      </c>
      <c r="V1385" s="301">
        <f t="shared" si="351"/>
        <v>24</v>
      </c>
      <c r="W1385" s="293" t="str">
        <f t="shared" si="352"/>
        <v/>
      </c>
      <c r="X1385" s="293" t="str">
        <f t="shared" si="353"/>
        <v/>
      </c>
      <c r="Y1385" s="293" t="str">
        <f t="shared" si="354"/>
        <v/>
      </c>
      <c r="Z1385" s="293" t="str">
        <f t="shared" si="355"/>
        <v/>
      </c>
      <c r="AA1385" s="293">
        <f t="shared" si="342"/>
        <v>0</v>
      </c>
      <c r="AB1385" s="293">
        <f t="shared" si="343"/>
        <v>0</v>
      </c>
      <c r="AC1385" s="293">
        <f t="shared" si="344"/>
        <v>4</v>
      </c>
      <c r="AD1385" s="293">
        <f t="shared" si="356"/>
        <v>1</v>
      </c>
      <c r="AE1385" s="293">
        <f>IF(ISBLANK(T1385),AE1384,IF(COUNTIF(T$2:T1385,T1385)&gt;1,AE1384,1+MAX(AE1384,0)))</f>
        <v>38</v>
      </c>
      <c r="AI1385" s="42" t="str">
        <f t="shared" si="357"/>
        <v/>
      </c>
      <c r="AJ1385">
        <f>SUM(AG$2:AG1385)</f>
        <v>6</v>
      </c>
      <c r="AK1385">
        <f>COUNTA(AF$2:AF1385)</f>
        <v>16</v>
      </c>
    </row>
    <row r="1386" spans="1:37"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345"/>
        <v>21</v>
      </c>
      <c r="Q1386" s="33" t="str">
        <f t="shared" si="346"/>
        <v/>
      </c>
      <c r="R1386" s="33">
        <f t="shared" si="347"/>
        <v>7</v>
      </c>
      <c r="S1386" s="33" t="str">
        <f t="shared" si="348"/>
        <v>124_7</v>
      </c>
      <c r="T1386" s="35" t="str">
        <f t="shared" si="349"/>
        <v>124AM</v>
      </c>
      <c r="U1386" s="35" t="str">
        <f t="shared" si="350"/>
        <v>124AMNS</v>
      </c>
      <c r="V1386" s="301">
        <f t="shared" si="351"/>
        <v>25</v>
      </c>
      <c r="W1386" s="293" t="str">
        <f t="shared" si="352"/>
        <v/>
      </c>
      <c r="X1386" s="293" t="str">
        <f t="shared" si="353"/>
        <v/>
      </c>
      <c r="Y1386" s="293" t="str">
        <f t="shared" si="354"/>
        <v/>
      </c>
      <c r="Z1386" s="293" t="str">
        <f t="shared" si="355"/>
        <v/>
      </c>
      <c r="AA1386" s="293">
        <f t="shared" si="342"/>
        <v>0</v>
      </c>
      <c r="AB1386" s="293">
        <f t="shared" si="343"/>
        <v>0</v>
      </c>
      <c r="AC1386" s="293">
        <f t="shared" si="344"/>
        <v>3</v>
      </c>
      <c r="AD1386" s="293">
        <f t="shared" si="356"/>
        <v>1</v>
      </c>
      <c r="AE1386" s="293">
        <f>IF(ISBLANK(T1386),AE1385,IF(COUNTIF(T$2:T1386,T1386)&gt;1,AE1385,1+MAX(AE1385,0)))</f>
        <v>38</v>
      </c>
      <c r="AI1386" s="42" t="str">
        <f t="shared" si="357"/>
        <v/>
      </c>
      <c r="AJ1386">
        <f>SUM(AG$2:AG1386)</f>
        <v>6</v>
      </c>
      <c r="AK1386">
        <f>COUNTA(AF$2:AF1386)</f>
        <v>16</v>
      </c>
    </row>
    <row r="1387" spans="1:37"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345"/>
        <v>21</v>
      </c>
      <c r="Q1387" s="33" t="str">
        <f t="shared" si="346"/>
        <v/>
      </c>
      <c r="R1387" s="33">
        <f t="shared" si="347"/>
        <v>7</v>
      </c>
      <c r="S1387" s="33" t="str">
        <f t="shared" si="348"/>
        <v>124_7</v>
      </c>
      <c r="T1387" s="35" t="str">
        <f t="shared" si="349"/>
        <v>124AM</v>
      </c>
      <c r="U1387" s="35" t="str">
        <f t="shared" si="350"/>
        <v>124AMNS</v>
      </c>
      <c r="V1387" s="301">
        <f t="shared" si="351"/>
        <v>26</v>
      </c>
      <c r="W1387" s="293" t="str">
        <f t="shared" si="352"/>
        <v/>
      </c>
      <c r="X1387" s="293" t="str">
        <f t="shared" si="353"/>
        <v/>
      </c>
      <c r="Y1387" s="293" t="str">
        <f t="shared" si="354"/>
        <v/>
      </c>
      <c r="Z1387" s="293" t="str">
        <f t="shared" si="355"/>
        <v/>
      </c>
      <c r="AA1387" s="293">
        <f t="shared" si="342"/>
        <v>0</v>
      </c>
      <c r="AB1387" s="293">
        <f t="shared" si="343"/>
        <v>0</v>
      </c>
      <c r="AC1387" s="293">
        <f t="shared" si="344"/>
        <v>3</v>
      </c>
      <c r="AD1387" s="293">
        <f t="shared" si="356"/>
        <v>1</v>
      </c>
      <c r="AE1387" s="293">
        <f>IF(ISBLANK(T1387),AE1386,IF(COUNTIF(T$2:T1387,T1387)&gt;1,AE1386,1+MAX(AE1386,0)))</f>
        <v>38</v>
      </c>
      <c r="AI1387" s="42" t="str">
        <f t="shared" si="357"/>
        <v/>
      </c>
      <c r="AJ1387">
        <f>SUM(AG$2:AG1387)</f>
        <v>6</v>
      </c>
      <c r="AK1387">
        <f>COUNTA(AF$2:AF1387)</f>
        <v>16</v>
      </c>
    </row>
    <row r="1388" spans="1:37"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345"/>
        <v>21</v>
      </c>
      <c r="Q1388" s="33" t="str">
        <f t="shared" si="346"/>
        <v/>
      </c>
      <c r="R1388" s="33">
        <f t="shared" si="347"/>
        <v>7</v>
      </c>
      <c r="S1388" s="33" t="str">
        <f t="shared" si="348"/>
        <v>124_7</v>
      </c>
      <c r="T1388" s="35" t="str">
        <f t="shared" si="349"/>
        <v>124AM</v>
      </c>
      <c r="U1388" s="35" t="str">
        <f t="shared" si="350"/>
        <v>124AMEW</v>
      </c>
      <c r="V1388" s="301">
        <f t="shared" si="351"/>
        <v>27</v>
      </c>
      <c r="W1388" s="293" t="str">
        <f t="shared" si="352"/>
        <v/>
      </c>
      <c r="X1388" s="293" t="str">
        <f t="shared" si="353"/>
        <v/>
      </c>
      <c r="Y1388" s="293" t="str">
        <f t="shared" si="354"/>
        <v/>
      </c>
      <c r="Z1388" s="293" t="str">
        <f t="shared" si="355"/>
        <v/>
      </c>
      <c r="AA1388" s="293">
        <f t="shared" si="342"/>
        <v>0</v>
      </c>
      <c r="AB1388" s="293">
        <f t="shared" si="343"/>
        <v>0</v>
      </c>
      <c r="AC1388" s="293">
        <f t="shared" si="344"/>
        <v>4</v>
      </c>
      <c r="AD1388" s="293">
        <f t="shared" si="356"/>
        <v>1</v>
      </c>
      <c r="AE1388" s="293">
        <f>IF(ISBLANK(T1388),AE1387,IF(COUNTIF(T$2:T1388,T1388)&gt;1,AE1387,1+MAX(AE1387,0)))</f>
        <v>38</v>
      </c>
      <c r="AI1388" s="42" t="str">
        <f t="shared" si="357"/>
        <v/>
      </c>
      <c r="AJ1388">
        <f>SUM(AG$2:AG1388)</f>
        <v>6</v>
      </c>
      <c r="AK1388">
        <f>COUNTA(AF$2:AF1388)</f>
        <v>16</v>
      </c>
    </row>
    <row r="1389" spans="1:37"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345"/>
        <v>21</v>
      </c>
      <c r="Q1389" s="33" t="str">
        <f t="shared" si="346"/>
        <v/>
      </c>
      <c r="R1389" s="33">
        <f t="shared" si="347"/>
        <v>7</v>
      </c>
      <c r="S1389" s="33" t="str">
        <f t="shared" si="348"/>
        <v>124_7</v>
      </c>
      <c r="T1389" s="35" t="str">
        <f t="shared" si="349"/>
        <v>124AM</v>
      </c>
      <c r="U1389" s="35" t="str">
        <f t="shared" si="350"/>
        <v>124AMEW</v>
      </c>
      <c r="V1389" s="301">
        <f t="shared" si="351"/>
        <v>28</v>
      </c>
      <c r="W1389" s="293" t="str">
        <f t="shared" si="352"/>
        <v/>
      </c>
      <c r="X1389" s="293" t="str">
        <f t="shared" si="353"/>
        <v/>
      </c>
      <c r="Y1389" s="293" t="str">
        <f t="shared" si="354"/>
        <v/>
      </c>
      <c r="Z1389" s="293" t="str">
        <f t="shared" si="355"/>
        <v/>
      </c>
      <c r="AA1389" s="293">
        <f t="shared" si="342"/>
        <v>0</v>
      </c>
      <c r="AB1389" s="293">
        <f t="shared" si="343"/>
        <v>0</v>
      </c>
      <c r="AC1389" s="293">
        <f t="shared" si="344"/>
        <v>4</v>
      </c>
      <c r="AD1389" s="293">
        <f t="shared" si="356"/>
        <v>1</v>
      </c>
      <c r="AE1389" s="293">
        <f>IF(ISBLANK(T1389),AE1388,IF(COUNTIF(T$2:T1389,T1389)&gt;1,AE1388,1+MAX(AE1388,0)))</f>
        <v>38</v>
      </c>
      <c r="AI1389" s="42" t="str">
        <f t="shared" si="357"/>
        <v/>
      </c>
      <c r="AJ1389">
        <f>SUM(AG$2:AG1389)</f>
        <v>6</v>
      </c>
      <c r="AK1389">
        <f>COUNTA(AF$2:AF1389)</f>
        <v>16</v>
      </c>
    </row>
    <row r="1390" spans="1:37"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345"/>
        <v>21</v>
      </c>
      <c r="Q1390" s="33" t="str">
        <f t="shared" si="346"/>
        <v/>
      </c>
      <c r="R1390" s="33">
        <f t="shared" si="347"/>
        <v>8</v>
      </c>
      <c r="S1390" s="33" t="str">
        <f t="shared" si="348"/>
        <v>124_8</v>
      </c>
      <c r="T1390" s="35" t="str">
        <f t="shared" si="349"/>
        <v>124AM</v>
      </c>
      <c r="U1390" s="35" t="str">
        <f t="shared" si="350"/>
        <v>124AMNS</v>
      </c>
      <c r="V1390" s="301">
        <f t="shared" si="351"/>
        <v>29</v>
      </c>
      <c r="W1390" s="293" t="str">
        <f t="shared" si="352"/>
        <v/>
      </c>
      <c r="X1390" s="293" t="str">
        <f t="shared" si="353"/>
        <v/>
      </c>
      <c r="Y1390" s="293" t="str">
        <f t="shared" si="354"/>
        <v/>
      </c>
      <c r="Z1390" s="293" t="str">
        <f t="shared" si="355"/>
        <v/>
      </c>
      <c r="AA1390" s="293">
        <f t="shared" si="342"/>
        <v>0</v>
      </c>
      <c r="AB1390" s="293">
        <f t="shared" si="343"/>
        <v>0</v>
      </c>
      <c r="AC1390" s="293">
        <f t="shared" si="344"/>
        <v>3</v>
      </c>
      <c r="AD1390" s="293">
        <f t="shared" si="356"/>
        <v>1</v>
      </c>
      <c r="AE1390" s="293">
        <f>IF(ISBLANK(T1390),AE1389,IF(COUNTIF(T$2:T1390,T1390)&gt;1,AE1389,1+MAX(AE1389,0)))</f>
        <v>38</v>
      </c>
      <c r="AI1390" s="42" t="str">
        <f t="shared" si="357"/>
        <v/>
      </c>
      <c r="AJ1390">
        <f>SUM(AG$2:AG1390)</f>
        <v>6</v>
      </c>
      <c r="AK1390">
        <f>COUNTA(AF$2:AF1390)</f>
        <v>16</v>
      </c>
    </row>
    <row r="1391" spans="1:37"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345"/>
        <v>21</v>
      </c>
      <c r="Q1391" s="33" t="str">
        <f t="shared" si="346"/>
        <v/>
      </c>
      <c r="R1391" s="33">
        <f t="shared" si="347"/>
        <v>8</v>
      </c>
      <c r="S1391" s="33" t="str">
        <f t="shared" si="348"/>
        <v>124_8</v>
      </c>
      <c r="T1391" s="35" t="str">
        <f t="shared" si="349"/>
        <v>124AM</v>
      </c>
      <c r="U1391" s="35" t="str">
        <f t="shared" si="350"/>
        <v>124AMNS</v>
      </c>
      <c r="V1391" s="301">
        <f t="shared" si="351"/>
        <v>30</v>
      </c>
      <c r="W1391" s="293" t="str">
        <f t="shared" si="352"/>
        <v/>
      </c>
      <c r="X1391" s="293" t="str">
        <f t="shared" si="353"/>
        <v/>
      </c>
      <c r="Y1391" s="293" t="str">
        <f t="shared" si="354"/>
        <v/>
      </c>
      <c r="Z1391" s="293" t="str">
        <f t="shared" si="355"/>
        <v/>
      </c>
      <c r="AA1391" s="293">
        <f t="shared" si="342"/>
        <v>0</v>
      </c>
      <c r="AB1391" s="293">
        <f t="shared" si="343"/>
        <v>0</v>
      </c>
      <c r="AC1391" s="293">
        <f t="shared" si="344"/>
        <v>3</v>
      </c>
      <c r="AD1391" s="293">
        <f t="shared" si="356"/>
        <v>1</v>
      </c>
      <c r="AE1391" s="293">
        <f>IF(ISBLANK(T1391),AE1390,IF(COUNTIF(T$2:T1391,T1391)&gt;1,AE1390,1+MAX(AE1390,0)))</f>
        <v>38</v>
      </c>
      <c r="AI1391" s="42" t="str">
        <f t="shared" si="357"/>
        <v/>
      </c>
      <c r="AJ1391">
        <f>SUM(AG$2:AG1391)</f>
        <v>6</v>
      </c>
      <c r="AK1391">
        <f>COUNTA(AF$2:AF1391)</f>
        <v>16</v>
      </c>
    </row>
    <row r="1392" spans="1:37"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345"/>
        <v>21</v>
      </c>
      <c r="Q1392" s="33" t="str">
        <f t="shared" si="346"/>
        <v/>
      </c>
      <c r="R1392" s="33">
        <f t="shared" si="347"/>
        <v>8</v>
      </c>
      <c r="S1392" s="33" t="str">
        <f t="shared" si="348"/>
        <v>124_8</v>
      </c>
      <c r="T1392" s="35" t="str">
        <f t="shared" si="349"/>
        <v>124AM</v>
      </c>
      <c r="U1392" s="35" t="str">
        <f t="shared" si="350"/>
        <v>124AMEW</v>
      </c>
      <c r="V1392" s="301">
        <f t="shared" si="351"/>
        <v>31</v>
      </c>
      <c r="W1392" s="293" t="str">
        <f t="shared" si="352"/>
        <v/>
      </c>
      <c r="X1392" s="293" t="str">
        <f t="shared" si="353"/>
        <v/>
      </c>
      <c r="Y1392" s="293" t="str">
        <f t="shared" si="354"/>
        <v/>
      </c>
      <c r="Z1392" s="293" t="str">
        <f t="shared" si="355"/>
        <v/>
      </c>
      <c r="AA1392" s="293">
        <f t="shared" si="342"/>
        <v>0</v>
      </c>
      <c r="AB1392" s="293">
        <f t="shared" si="343"/>
        <v>0</v>
      </c>
      <c r="AC1392" s="293">
        <f t="shared" si="344"/>
        <v>4</v>
      </c>
      <c r="AD1392" s="293">
        <f t="shared" si="356"/>
        <v>1</v>
      </c>
      <c r="AE1392" s="293">
        <f>IF(ISBLANK(T1392),AE1391,IF(COUNTIF(T$2:T1392,T1392)&gt;1,AE1391,1+MAX(AE1391,0)))</f>
        <v>38</v>
      </c>
      <c r="AI1392" s="42" t="str">
        <f t="shared" si="357"/>
        <v/>
      </c>
      <c r="AJ1392">
        <f>SUM(AG$2:AG1392)</f>
        <v>6</v>
      </c>
      <c r="AK1392">
        <f>COUNTA(AF$2:AF1392)</f>
        <v>16</v>
      </c>
    </row>
    <row r="1393" spans="1:37"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345"/>
        <v>21</v>
      </c>
      <c r="Q1393" s="33" t="str">
        <f t="shared" si="346"/>
        <v/>
      </c>
      <c r="R1393" s="33">
        <f t="shared" si="347"/>
        <v>8</v>
      </c>
      <c r="S1393" s="33" t="str">
        <f t="shared" si="348"/>
        <v>124_8</v>
      </c>
      <c r="T1393" s="35" t="str">
        <f t="shared" si="349"/>
        <v>124AM</v>
      </c>
      <c r="U1393" s="35" t="str">
        <f t="shared" si="350"/>
        <v>124AMEW</v>
      </c>
      <c r="V1393" s="301">
        <f t="shared" si="351"/>
        <v>32</v>
      </c>
      <c r="W1393" s="293" t="str">
        <f t="shared" si="352"/>
        <v/>
      </c>
      <c r="X1393" s="293" t="str">
        <f t="shared" si="353"/>
        <v/>
      </c>
      <c r="Y1393" s="293" t="str">
        <f t="shared" si="354"/>
        <v/>
      </c>
      <c r="Z1393" s="293" t="str">
        <f t="shared" si="355"/>
        <v/>
      </c>
      <c r="AA1393" s="293">
        <f t="shared" si="342"/>
        <v>0</v>
      </c>
      <c r="AB1393" s="293">
        <f t="shared" si="343"/>
        <v>0</v>
      </c>
      <c r="AC1393" s="293">
        <f t="shared" si="344"/>
        <v>4</v>
      </c>
      <c r="AD1393" s="293">
        <f t="shared" si="356"/>
        <v>1</v>
      </c>
      <c r="AE1393" s="293">
        <f>IF(ISBLANK(T1393),AE1392,IF(COUNTIF(T$2:T1393,T1393)&gt;1,AE1392,1+MAX(AE1392,0)))</f>
        <v>38</v>
      </c>
      <c r="AI1393" s="42" t="str">
        <f t="shared" si="357"/>
        <v/>
      </c>
      <c r="AJ1393">
        <f>SUM(AG$2:AG1393)</f>
        <v>6</v>
      </c>
      <c r="AK1393">
        <f>COUNTA(AF$2:AF1393)</f>
        <v>16</v>
      </c>
    </row>
    <row r="1394" spans="1:37"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345"/>
        <v>21</v>
      </c>
      <c r="Q1394" s="33" t="str">
        <f t="shared" si="346"/>
        <v/>
      </c>
      <c r="R1394" s="33">
        <f t="shared" si="347"/>
        <v>1</v>
      </c>
      <c r="S1394" s="33" t="str">
        <f t="shared" si="348"/>
        <v>124_1</v>
      </c>
      <c r="T1394" s="35" t="str">
        <f t="shared" si="349"/>
        <v>124AM</v>
      </c>
      <c r="U1394" s="35" t="str">
        <f t="shared" si="350"/>
        <v>124AMNS</v>
      </c>
      <c r="V1394" s="301">
        <f t="shared" si="351"/>
        <v>1</v>
      </c>
      <c r="W1394" s="293" t="str">
        <f t="shared" si="352"/>
        <v/>
      </c>
      <c r="X1394" s="293" t="str">
        <f t="shared" si="353"/>
        <v/>
      </c>
      <c r="Y1394" s="293" t="str">
        <f t="shared" si="354"/>
        <v/>
      </c>
      <c r="Z1394" s="293" t="str">
        <f t="shared" si="355"/>
        <v/>
      </c>
      <c r="AA1394" s="293">
        <f t="shared" si="342"/>
        <v>0</v>
      </c>
      <c r="AB1394" s="293">
        <f t="shared" si="343"/>
        <v>0</v>
      </c>
      <c r="AC1394" s="293">
        <f t="shared" si="344"/>
        <v>3</v>
      </c>
      <c r="AD1394" s="293">
        <f t="shared" si="356"/>
        <v>1</v>
      </c>
      <c r="AE1394" s="293">
        <f>IF(ISBLANK(T1394),AE1393,IF(COUNTIF(T$2:T1394,T1394)&gt;1,AE1393,1+MAX(AE1393,0)))</f>
        <v>38</v>
      </c>
      <c r="AI1394" s="42" t="str">
        <f t="shared" si="357"/>
        <v/>
      </c>
      <c r="AJ1394">
        <f>SUM(AG$2:AG1394)</f>
        <v>6</v>
      </c>
      <c r="AK1394">
        <f>COUNTA(AF$2:AF1394)</f>
        <v>16</v>
      </c>
    </row>
    <row r="1395" spans="1:37"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345"/>
        <v>21</v>
      </c>
      <c r="Q1395" s="33" t="str">
        <f t="shared" si="346"/>
        <v/>
      </c>
      <c r="R1395" s="33">
        <f t="shared" si="347"/>
        <v>1</v>
      </c>
      <c r="S1395" s="33" t="str">
        <f t="shared" si="348"/>
        <v>124_1</v>
      </c>
      <c r="T1395" s="35" t="str">
        <f t="shared" si="349"/>
        <v>124AM</v>
      </c>
      <c r="U1395" s="35" t="str">
        <f t="shared" si="350"/>
        <v>124AMNS</v>
      </c>
      <c r="V1395" s="301">
        <f t="shared" si="351"/>
        <v>2</v>
      </c>
      <c r="W1395" s="293" t="str">
        <f t="shared" si="352"/>
        <v/>
      </c>
      <c r="X1395" s="293" t="str">
        <f t="shared" si="353"/>
        <v/>
      </c>
      <c r="Y1395" s="293" t="str">
        <f t="shared" si="354"/>
        <v/>
      </c>
      <c r="Z1395" s="293" t="str">
        <f t="shared" si="355"/>
        <v/>
      </c>
      <c r="AA1395" s="293">
        <f t="shared" si="342"/>
        <v>0</v>
      </c>
      <c r="AB1395" s="293">
        <f t="shared" si="343"/>
        <v>0</v>
      </c>
      <c r="AC1395" s="293">
        <f t="shared" si="344"/>
        <v>3</v>
      </c>
      <c r="AD1395" s="293">
        <f t="shared" si="356"/>
        <v>1</v>
      </c>
      <c r="AE1395" s="293">
        <f>IF(ISBLANK(T1395),AE1394,IF(COUNTIF(T$2:T1395,T1395)&gt;1,AE1394,1+MAX(AE1394,0)))</f>
        <v>38</v>
      </c>
      <c r="AI1395" s="42" t="str">
        <f t="shared" si="357"/>
        <v/>
      </c>
      <c r="AJ1395">
        <f>SUM(AG$2:AG1395)</f>
        <v>6</v>
      </c>
      <c r="AK1395">
        <f>COUNTA(AF$2:AF1395)</f>
        <v>16</v>
      </c>
    </row>
    <row r="1396" spans="1:37"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345"/>
        <v>21</v>
      </c>
      <c r="Q1396" s="33" t="str">
        <f t="shared" si="346"/>
        <v/>
      </c>
      <c r="R1396" s="33">
        <f t="shared" si="347"/>
        <v>1</v>
      </c>
      <c r="S1396" s="33" t="str">
        <f t="shared" si="348"/>
        <v>124_1</v>
      </c>
      <c r="T1396" s="35" t="str">
        <f t="shared" si="349"/>
        <v>124AM</v>
      </c>
      <c r="U1396" s="35" t="str">
        <f t="shared" si="350"/>
        <v>124AMEW</v>
      </c>
      <c r="V1396" s="301">
        <f t="shared" si="351"/>
        <v>3</v>
      </c>
      <c r="W1396" s="293" t="str">
        <f t="shared" si="352"/>
        <v/>
      </c>
      <c r="X1396" s="293" t="str">
        <f t="shared" si="353"/>
        <v/>
      </c>
      <c r="Y1396" s="293" t="str">
        <f t="shared" si="354"/>
        <v/>
      </c>
      <c r="Z1396" s="293" t="str">
        <f t="shared" si="355"/>
        <v/>
      </c>
      <c r="AA1396" s="293">
        <f t="shared" si="342"/>
        <v>0</v>
      </c>
      <c r="AB1396" s="293">
        <f t="shared" si="343"/>
        <v>0</v>
      </c>
      <c r="AC1396" s="293">
        <f t="shared" si="344"/>
        <v>4</v>
      </c>
      <c r="AD1396" s="293">
        <f t="shared" si="356"/>
        <v>1</v>
      </c>
      <c r="AE1396" s="293">
        <f>IF(ISBLANK(T1396),AE1395,IF(COUNTIF(T$2:T1396,T1396)&gt;1,AE1395,1+MAX(AE1395,0)))</f>
        <v>38</v>
      </c>
      <c r="AI1396" s="42" t="str">
        <f t="shared" si="357"/>
        <v/>
      </c>
      <c r="AJ1396">
        <f>SUM(AG$2:AG1396)</f>
        <v>6</v>
      </c>
      <c r="AK1396">
        <f>COUNTA(AF$2:AF1396)</f>
        <v>16</v>
      </c>
    </row>
    <row r="1397" spans="1:37"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345"/>
        <v>21</v>
      </c>
      <c r="Q1397" s="33" t="str">
        <f t="shared" si="346"/>
        <v/>
      </c>
      <c r="R1397" s="33">
        <f t="shared" si="347"/>
        <v>1</v>
      </c>
      <c r="S1397" s="33" t="str">
        <f t="shared" si="348"/>
        <v>124_1</v>
      </c>
      <c r="T1397" s="35" t="str">
        <f t="shared" si="349"/>
        <v>124AM</v>
      </c>
      <c r="U1397" s="35" t="str">
        <f t="shared" si="350"/>
        <v>124AMEW</v>
      </c>
      <c r="V1397" s="301">
        <f t="shared" si="351"/>
        <v>4</v>
      </c>
      <c r="W1397" s="293" t="str">
        <f t="shared" si="352"/>
        <v/>
      </c>
      <c r="X1397" s="293" t="str">
        <f t="shared" si="353"/>
        <v/>
      </c>
      <c r="Y1397" s="293" t="str">
        <f t="shared" si="354"/>
        <v/>
      </c>
      <c r="Z1397" s="293" t="str">
        <f t="shared" si="355"/>
        <v/>
      </c>
      <c r="AA1397" s="293">
        <f t="shared" si="342"/>
        <v>0</v>
      </c>
      <c r="AB1397" s="293">
        <f t="shared" si="343"/>
        <v>0</v>
      </c>
      <c r="AC1397" s="293">
        <f t="shared" si="344"/>
        <v>4</v>
      </c>
      <c r="AD1397" s="293">
        <f t="shared" si="356"/>
        <v>1</v>
      </c>
      <c r="AE1397" s="293">
        <f>IF(ISBLANK(T1397),AE1396,IF(COUNTIF(T$2:T1397,T1397)&gt;1,AE1396,1+MAX(AE1396,0)))</f>
        <v>38</v>
      </c>
      <c r="AI1397" s="42" t="str">
        <f t="shared" si="357"/>
        <v/>
      </c>
      <c r="AJ1397">
        <f>SUM(AG$2:AG1397)</f>
        <v>6</v>
      </c>
      <c r="AK1397">
        <f>COUNTA(AF$2:AF1397)</f>
        <v>16</v>
      </c>
    </row>
    <row r="1398" spans="1:37"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345"/>
        <v>21</v>
      </c>
      <c r="Q1398" s="33" t="str">
        <f t="shared" si="346"/>
        <v/>
      </c>
      <c r="R1398" s="33">
        <f t="shared" si="347"/>
        <v>2</v>
      </c>
      <c r="S1398" s="33" t="str">
        <f t="shared" si="348"/>
        <v>124_2</v>
      </c>
      <c r="T1398" s="35" t="str">
        <f t="shared" si="349"/>
        <v>124AM</v>
      </c>
      <c r="U1398" s="35" t="str">
        <f t="shared" si="350"/>
        <v>124AMNS</v>
      </c>
      <c r="V1398" s="301">
        <f t="shared" si="351"/>
        <v>5</v>
      </c>
      <c r="W1398" s="293" t="str">
        <f t="shared" si="352"/>
        <v/>
      </c>
      <c r="X1398" s="293" t="str">
        <f t="shared" si="353"/>
        <v/>
      </c>
      <c r="Y1398" s="293" t="str">
        <f t="shared" si="354"/>
        <v/>
      </c>
      <c r="Z1398" s="293" t="str">
        <f t="shared" si="355"/>
        <v/>
      </c>
      <c r="AA1398" s="293">
        <f t="shared" si="342"/>
        <v>0</v>
      </c>
      <c r="AB1398" s="293">
        <f t="shared" si="343"/>
        <v>0</v>
      </c>
      <c r="AC1398" s="293">
        <f t="shared" si="344"/>
        <v>3</v>
      </c>
      <c r="AD1398" s="293">
        <f t="shared" si="356"/>
        <v>1</v>
      </c>
      <c r="AE1398" s="293">
        <f>IF(ISBLANK(T1398),AE1397,IF(COUNTIF(T$2:T1398,T1398)&gt;1,AE1397,1+MAX(AE1397,0)))</f>
        <v>38</v>
      </c>
      <c r="AI1398" s="42" t="str">
        <f t="shared" si="357"/>
        <v/>
      </c>
      <c r="AJ1398">
        <f>SUM(AG$2:AG1398)</f>
        <v>6</v>
      </c>
      <c r="AK1398">
        <f>COUNTA(AF$2:AF1398)</f>
        <v>16</v>
      </c>
    </row>
    <row r="1399" spans="1:37"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345"/>
        <v>21</v>
      </c>
      <c r="Q1399" s="33" t="str">
        <f t="shared" si="346"/>
        <v/>
      </c>
      <c r="R1399" s="33">
        <f t="shared" si="347"/>
        <v>2</v>
      </c>
      <c r="S1399" s="33" t="str">
        <f t="shared" si="348"/>
        <v>124_2</v>
      </c>
      <c r="T1399" s="35" t="str">
        <f t="shared" si="349"/>
        <v>124AM</v>
      </c>
      <c r="U1399" s="35" t="str">
        <f t="shared" si="350"/>
        <v>124AMNS</v>
      </c>
      <c r="V1399" s="301">
        <f t="shared" si="351"/>
        <v>6</v>
      </c>
      <c r="W1399" s="293" t="str">
        <f t="shared" si="352"/>
        <v/>
      </c>
      <c r="X1399" s="293" t="str">
        <f t="shared" si="353"/>
        <v/>
      </c>
      <c r="Y1399" s="293" t="str">
        <f t="shared" si="354"/>
        <v/>
      </c>
      <c r="Z1399" s="293" t="str">
        <f t="shared" si="355"/>
        <v/>
      </c>
      <c r="AA1399" s="293">
        <f t="shared" si="342"/>
        <v>0</v>
      </c>
      <c r="AB1399" s="293">
        <f t="shared" si="343"/>
        <v>0</v>
      </c>
      <c r="AC1399" s="293">
        <f t="shared" si="344"/>
        <v>3</v>
      </c>
      <c r="AD1399" s="293">
        <f t="shared" si="356"/>
        <v>1</v>
      </c>
      <c r="AE1399" s="293">
        <f>IF(ISBLANK(T1399),AE1398,IF(COUNTIF(T$2:T1399,T1399)&gt;1,AE1398,1+MAX(AE1398,0)))</f>
        <v>38</v>
      </c>
      <c r="AI1399" s="42" t="str">
        <f t="shared" si="357"/>
        <v/>
      </c>
      <c r="AJ1399">
        <f>SUM(AG$2:AG1399)</f>
        <v>6</v>
      </c>
      <c r="AK1399">
        <f>COUNTA(AF$2:AF1399)</f>
        <v>16</v>
      </c>
    </row>
    <row r="1400" spans="1:37"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345"/>
        <v>21</v>
      </c>
      <c r="Q1400" s="33" t="str">
        <f t="shared" si="346"/>
        <v/>
      </c>
      <c r="R1400" s="33">
        <f t="shared" si="347"/>
        <v>2</v>
      </c>
      <c r="S1400" s="33" t="str">
        <f t="shared" si="348"/>
        <v>124_2</v>
      </c>
      <c r="T1400" s="35" t="str">
        <f t="shared" si="349"/>
        <v>124AM</v>
      </c>
      <c r="U1400" s="35" t="str">
        <f t="shared" si="350"/>
        <v>124AMEW</v>
      </c>
      <c r="V1400" s="301">
        <f t="shared" si="351"/>
        <v>7</v>
      </c>
      <c r="W1400" s="293" t="str">
        <f t="shared" si="352"/>
        <v/>
      </c>
      <c r="X1400" s="293" t="str">
        <f t="shared" si="353"/>
        <v/>
      </c>
      <c r="Y1400" s="293" t="str">
        <f t="shared" si="354"/>
        <v/>
      </c>
      <c r="Z1400" s="293" t="str">
        <f t="shared" si="355"/>
        <v/>
      </c>
      <c r="AA1400" s="293">
        <f t="shared" si="342"/>
        <v>0</v>
      </c>
      <c r="AB1400" s="293">
        <f t="shared" si="343"/>
        <v>0</v>
      </c>
      <c r="AC1400" s="293">
        <f t="shared" si="344"/>
        <v>4</v>
      </c>
      <c r="AD1400" s="293">
        <f t="shared" si="356"/>
        <v>1</v>
      </c>
      <c r="AE1400" s="293">
        <f>IF(ISBLANK(T1400),AE1399,IF(COUNTIF(T$2:T1400,T1400)&gt;1,AE1399,1+MAX(AE1399,0)))</f>
        <v>38</v>
      </c>
      <c r="AI1400" s="42" t="str">
        <f t="shared" si="357"/>
        <v/>
      </c>
      <c r="AJ1400">
        <f>SUM(AG$2:AG1400)</f>
        <v>6</v>
      </c>
      <c r="AK1400">
        <f>COUNTA(AF$2:AF1400)</f>
        <v>16</v>
      </c>
    </row>
    <row r="1401" spans="1:37"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345"/>
        <v>21</v>
      </c>
      <c r="Q1401" s="33" t="str">
        <f t="shared" si="346"/>
        <v/>
      </c>
      <c r="R1401" s="33">
        <f t="shared" si="347"/>
        <v>2</v>
      </c>
      <c r="S1401" s="33" t="str">
        <f t="shared" si="348"/>
        <v>124_2</v>
      </c>
      <c r="T1401" s="35" t="str">
        <f t="shared" si="349"/>
        <v>124AM</v>
      </c>
      <c r="U1401" s="35" t="str">
        <f t="shared" si="350"/>
        <v>124AMEW</v>
      </c>
      <c r="V1401" s="301">
        <f t="shared" si="351"/>
        <v>8</v>
      </c>
      <c r="W1401" s="293" t="str">
        <f t="shared" si="352"/>
        <v/>
      </c>
      <c r="X1401" s="293" t="str">
        <f t="shared" si="353"/>
        <v/>
      </c>
      <c r="Y1401" s="293" t="str">
        <f t="shared" si="354"/>
        <v/>
      </c>
      <c r="Z1401" s="293" t="str">
        <f t="shared" si="355"/>
        <v/>
      </c>
      <c r="AA1401" s="293">
        <f t="shared" si="342"/>
        <v>0</v>
      </c>
      <c r="AB1401" s="293">
        <f t="shared" si="343"/>
        <v>0</v>
      </c>
      <c r="AC1401" s="293">
        <f t="shared" si="344"/>
        <v>4</v>
      </c>
      <c r="AD1401" s="293">
        <f t="shared" si="356"/>
        <v>1</v>
      </c>
      <c r="AE1401" s="293">
        <f>IF(ISBLANK(T1401),AE1400,IF(COUNTIF(T$2:T1401,T1401)&gt;1,AE1400,1+MAX(AE1400,0)))</f>
        <v>38</v>
      </c>
      <c r="AI1401" s="42" t="str">
        <f t="shared" si="357"/>
        <v/>
      </c>
      <c r="AJ1401">
        <f>SUM(AG$2:AG1401)</f>
        <v>6</v>
      </c>
      <c r="AK1401">
        <f>COUNTA(AF$2:AF1401)</f>
        <v>16</v>
      </c>
    </row>
    <row r="1402" spans="1:37"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345"/>
        <v>21</v>
      </c>
      <c r="Q1402" s="33" t="str">
        <f t="shared" si="346"/>
        <v/>
      </c>
      <c r="R1402" s="33">
        <f t="shared" si="347"/>
        <v>3</v>
      </c>
      <c r="S1402" s="33" t="str">
        <f t="shared" si="348"/>
        <v>124_3</v>
      </c>
      <c r="T1402" s="35" t="str">
        <f t="shared" si="349"/>
        <v>124AM</v>
      </c>
      <c r="U1402" s="35" t="str">
        <f t="shared" si="350"/>
        <v>124AMNS</v>
      </c>
      <c r="V1402" s="301">
        <f t="shared" si="351"/>
        <v>9</v>
      </c>
      <c r="W1402" s="293" t="str">
        <f t="shared" si="352"/>
        <v/>
      </c>
      <c r="X1402" s="293" t="str">
        <f t="shared" si="353"/>
        <v/>
      </c>
      <c r="Y1402" s="293" t="str">
        <f t="shared" si="354"/>
        <v/>
      </c>
      <c r="Z1402" s="293" t="str">
        <f t="shared" si="355"/>
        <v/>
      </c>
      <c r="AA1402" s="293">
        <f t="shared" si="342"/>
        <v>0</v>
      </c>
      <c r="AB1402" s="293">
        <f t="shared" si="343"/>
        <v>0</v>
      </c>
      <c r="AC1402" s="293">
        <f t="shared" si="344"/>
        <v>3</v>
      </c>
      <c r="AD1402" s="293">
        <f t="shared" si="356"/>
        <v>1</v>
      </c>
      <c r="AE1402" s="293">
        <f>IF(ISBLANK(T1402),AE1401,IF(COUNTIF(T$2:T1402,T1402)&gt;1,AE1401,1+MAX(AE1401,0)))</f>
        <v>38</v>
      </c>
      <c r="AI1402" s="42" t="str">
        <f t="shared" si="357"/>
        <v/>
      </c>
      <c r="AJ1402">
        <f>SUM(AG$2:AG1402)</f>
        <v>6</v>
      </c>
      <c r="AK1402">
        <f>COUNTA(AF$2:AF1402)</f>
        <v>16</v>
      </c>
    </row>
    <row r="1403" spans="1:37"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345"/>
        <v>21</v>
      </c>
      <c r="Q1403" s="33" t="str">
        <f t="shared" si="346"/>
        <v/>
      </c>
      <c r="R1403" s="33">
        <f t="shared" si="347"/>
        <v>3</v>
      </c>
      <c r="S1403" s="33" t="str">
        <f t="shared" si="348"/>
        <v>124_3</v>
      </c>
      <c r="T1403" s="35" t="str">
        <f t="shared" si="349"/>
        <v>124AM</v>
      </c>
      <c r="U1403" s="35" t="str">
        <f t="shared" si="350"/>
        <v>124AMNS</v>
      </c>
      <c r="V1403" s="301">
        <f t="shared" si="351"/>
        <v>10</v>
      </c>
      <c r="W1403" s="293" t="str">
        <f t="shared" si="352"/>
        <v/>
      </c>
      <c r="X1403" s="293" t="str">
        <f t="shared" si="353"/>
        <v/>
      </c>
      <c r="Y1403" s="293" t="str">
        <f t="shared" si="354"/>
        <v/>
      </c>
      <c r="Z1403" s="293" t="str">
        <f t="shared" si="355"/>
        <v/>
      </c>
      <c r="AA1403" s="293">
        <f t="shared" si="342"/>
        <v>0</v>
      </c>
      <c r="AB1403" s="293">
        <f t="shared" si="343"/>
        <v>0</v>
      </c>
      <c r="AC1403" s="293">
        <f t="shared" si="344"/>
        <v>3</v>
      </c>
      <c r="AD1403" s="293">
        <f t="shared" si="356"/>
        <v>1</v>
      </c>
      <c r="AE1403" s="293">
        <f>IF(ISBLANK(T1403),AE1402,IF(COUNTIF(T$2:T1403,T1403)&gt;1,AE1402,1+MAX(AE1402,0)))</f>
        <v>38</v>
      </c>
      <c r="AI1403" s="42" t="str">
        <f t="shared" si="357"/>
        <v/>
      </c>
      <c r="AJ1403">
        <f>SUM(AG$2:AG1403)</f>
        <v>6</v>
      </c>
      <c r="AK1403">
        <f>COUNTA(AF$2:AF1403)</f>
        <v>16</v>
      </c>
    </row>
    <row r="1404" spans="1:37"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345"/>
        <v>21</v>
      </c>
      <c r="Q1404" s="33" t="str">
        <f t="shared" si="346"/>
        <v/>
      </c>
      <c r="R1404" s="33">
        <f t="shared" si="347"/>
        <v>3</v>
      </c>
      <c r="S1404" s="33" t="str">
        <f t="shared" si="348"/>
        <v>124_3</v>
      </c>
      <c r="T1404" s="35" t="str">
        <f t="shared" si="349"/>
        <v>124AM</v>
      </c>
      <c r="U1404" s="35" t="str">
        <f t="shared" si="350"/>
        <v>124AMEW</v>
      </c>
      <c r="V1404" s="301">
        <f t="shared" si="351"/>
        <v>11</v>
      </c>
      <c r="W1404" s="293" t="str">
        <f t="shared" si="352"/>
        <v/>
      </c>
      <c r="X1404" s="293" t="str">
        <f t="shared" si="353"/>
        <v/>
      </c>
      <c r="Y1404" s="293" t="str">
        <f t="shared" si="354"/>
        <v/>
      </c>
      <c r="Z1404" s="293" t="str">
        <f t="shared" si="355"/>
        <v/>
      </c>
      <c r="AA1404" s="293">
        <f t="shared" si="342"/>
        <v>0</v>
      </c>
      <c r="AB1404" s="293">
        <f t="shared" si="343"/>
        <v>0</v>
      </c>
      <c r="AC1404" s="293">
        <f t="shared" si="344"/>
        <v>4</v>
      </c>
      <c r="AD1404" s="293">
        <f t="shared" si="356"/>
        <v>1</v>
      </c>
      <c r="AE1404" s="293">
        <f>IF(ISBLANK(T1404),AE1403,IF(COUNTIF(T$2:T1404,T1404)&gt;1,AE1403,1+MAX(AE1403,0)))</f>
        <v>38</v>
      </c>
      <c r="AI1404" s="42" t="str">
        <f t="shared" si="357"/>
        <v/>
      </c>
      <c r="AJ1404">
        <f>SUM(AG$2:AG1404)</f>
        <v>6</v>
      </c>
      <c r="AK1404">
        <f>COUNTA(AF$2:AF1404)</f>
        <v>16</v>
      </c>
    </row>
    <row r="1405" spans="1:37"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345"/>
        <v>21</v>
      </c>
      <c r="Q1405" s="33" t="str">
        <f t="shared" si="346"/>
        <v/>
      </c>
      <c r="R1405" s="33">
        <f t="shared" si="347"/>
        <v>3</v>
      </c>
      <c r="S1405" s="33" t="str">
        <f t="shared" si="348"/>
        <v>124_3</v>
      </c>
      <c r="T1405" s="35" t="str">
        <f t="shared" si="349"/>
        <v>124AM</v>
      </c>
      <c r="U1405" s="35" t="str">
        <f t="shared" si="350"/>
        <v>124AMEW</v>
      </c>
      <c r="V1405" s="301">
        <f t="shared" si="351"/>
        <v>12</v>
      </c>
      <c r="W1405" s="293" t="str">
        <f t="shared" si="352"/>
        <v/>
      </c>
      <c r="X1405" s="293" t="str">
        <f t="shared" si="353"/>
        <v/>
      </c>
      <c r="Y1405" s="293" t="str">
        <f t="shared" si="354"/>
        <v/>
      </c>
      <c r="Z1405" s="293" t="str">
        <f t="shared" si="355"/>
        <v/>
      </c>
      <c r="AA1405" s="293">
        <f t="shared" si="342"/>
        <v>0</v>
      </c>
      <c r="AB1405" s="293">
        <f t="shared" si="343"/>
        <v>0</v>
      </c>
      <c r="AC1405" s="293">
        <f t="shared" si="344"/>
        <v>4</v>
      </c>
      <c r="AD1405" s="293">
        <f t="shared" si="356"/>
        <v>1</v>
      </c>
      <c r="AE1405" s="293">
        <f>IF(ISBLANK(T1405),AE1404,IF(COUNTIF(T$2:T1405,T1405)&gt;1,AE1404,1+MAX(AE1404,0)))</f>
        <v>38</v>
      </c>
      <c r="AI1405" s="42" t="str">
        <f t="shared" si="357"/>
        <v/>
      </c>
      <c r="AJ1405">
        <f>SUM(AG$2:AG1405)</f>
        <v>6</v>
      </c>
      <c r="AK1405">
        <f>COUNTA(AF$2:AF1405)</f>
        <v>16</v>
      </c>
    </row>
    <row r="1406" spans="1:37"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345"/>
        <v>21</v>
      </c>
      <c r="Q1406" s="33" t="str">
        <f t="shared" si="346"/>
        <v/>
      </c>
      <c r="R1406" s="33">
        <f t="shared" si="347"/>
        <v>4</v>
      </c>
      <c r="S1406" s="33" t="str">
        <f t="shared" si="348"/>
        <v>124_4</v>
      </c>
      <c r="T1406" s="35" t="str">
        <f t="shared" si="349"/>
        <v>124AM</v>
      </c>
      <c r="U1406" s="35" t="str">
        <f t="shared" si="350"/>
        <v>124AMNS</v>
      </c>
      <c r="V1406" s="301">
        <f t="shared" si="351"/>
        <v>13</v>
      </c>
      <c r="W1406" s="293" t="str">
        <f t="shared" si="352"/>
        <v/>
      </c>
      <c r="X1406" s="293" t="str">
        <f t="shared" si="353"/>
        <v/>
      </c>
      <c r="Y1406" s="293" t="str">
        <f t="shared" si="354"/>
        <v/>
      </c>
      <c r="Z1406" s="293" t="str">
        <f t="shared" si="355"/>
        <v/>
      </c>
      <c r="AA1406" s="293">
        <f t="shared" si="342"/>
        <v>0</v>
      </c>
      <c r="AB1406" s="293">
        <f t="shared" si="343"/>
        <v>0</v>
      </c>
      <c r="AC1406" s="293">
        <f t="shared" si="344"/>
        <v>3</v>
      </c>
      <c r="AD1406" s="293">
        <f t="shared" si="356"/>
        <v>1</v>
      </c>
      <c r="AE1406" s="293">
        <f>IF(ISBLANK(T1406),AE1405,IF(COUNTIF(T$2:T1406,T1406)&gt;1,AE1405,1+MAX(AE1405,0)))</f>
        <v>38</v>
      </c>
      <c r="AI1406" s="42" t="str">
        <f t="shared" si="357"/>
        <v/>
      </c>
      <c r="AJ1406">
        <f>SUM(AG$2:AG1406)</f>
        <v>6</v>
      </c>
      <c r="AK1406">
        <f>COUNTA(AF$2:AF1406)</f>
        <v>16</v>
      </c>
    </row>
    <row r="1407" spans="1:37"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345"/>
        <v>21</v>
      </c>
      <c r="Q1407" s="33" t="str">
        <f t="shared" si="346"/>
        <v/>
      </c>
      <c r="R1407" s="33">
        <f t="shared" si="347"/>
        <v>4</v>
      </c>
      <c r="S1407" s="33" t="str">
        <f t="shared" si="348"/>
        <v>124_4</v>
      </c>
      <c r="T1407" s="35" t="str">
        <f t="shared" si="349"/>
        <v>124AM</v>
      </c>
      <c r="U1407" s="35" t="str">
        <f t="shared" si="350"/>
        <v>124AMNS</v>
      </c>
      <c r="V1407" s="301">
        <f t="shared" si="351"/>
        <v>14</v>
      </c>
      <c r="W1407" s="293" t="str">
        <f t="shared" si="352"/>
        <v/>
      </c>
      <c r="X1407" s="293" t="str">
        <f t="shared" si="353"/>
        <v/>
      </c>
      <c r="Y1407" s="293" t="str">
        <f t="shared" si="354"/>
        <v/>
      </c>
      <c r="Z1407" s="293" t="str">
        <f t="shared" si="355"/>
        <v/>
      </c>
      <c r="AA1407" s="293">
        <f t="shared" si="342"/>
        <v>0</v>
      </c>
      <c r="AB1407" s="293">
        <f t="shared" si="343"/>
        <v>0</v>
      </c>
      <c r="AC1407" s="293">
        <f t="shared" si="344"/>
        <v>3</v>
      </c>
      <c r="AD1407" s="293">
        <f t="shared" si="356"/>
        <v>1</v>
      </c>
      <c r="AE1407" s="293">
        <f>IF(ISBLANK(T1407),AE1406,IF(COUNTIF(T$2:T1407,T1407)&gt;1,AE1406,1+MAX(AE1406,0)))</f>
        <v>38</v>
      </c>
      <c r="AI1407" s="42" t="str">
        <f t="shared" si="357"/>
        <v/>
      </c>
      <c r="AJ1407">
        <f>SUM(AG$2:AG1407)</f>
        <v>6</v>
      </c>
      <c r="AK1407">
        <f>COUNTA(AF$2:AF1407)</f>
        <v>16</v>
      </c>
    </row>
    <row r="1408" spans="1:37"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345"/>
        <v>21</v>
      </c>
      <c r="Q1408" s="33" t="str">
        <f t="shared" si="346"/>
        <v/>
      </c>
      <c r="R1408" s="33">
        <f t="shared" si="347"/>
        <v>4</v>
      </c>
      <c r="S1408" s="33" t="str">
        <f t="shared" si="348"/>
        <v>124_4</v>
      </c>
      <c r="T1408" s="35" t="str">
        <f t="shared" si="349"/>
        <v>124AM</v>
      </c>
      <c r="U1408" s="35" t="str">
        <f t="shared" si="350"/>
        <v>124AMEW</v>
      </c>
      <c r="V1408" s="301">
        <f t="shared" si="351"/>
        <v>15</v>
      </c>
      <c r="W1408" s="293" t="str">
        <f t="shared" si="352"/>
        <v/>
      </c>
      <c r="X1408" s="293" t="str">
        <f t="shared" si="353"/>
        <v/>
      </c>
      <c r="Y1408" s="293" t="str">
        <f t="shared" si="354"/>
        <v/>
      </c>
      <c r="Z1408" s="293" t="str">
        <f t="shared" si="355"/>
        <v/>
      </c>
      <c r="AA1408" s="293">
        <f t="shared" si="342"/>
        <v>0</v>
      </c>
      <c r="AB1408" s="293">
        <f t="shared" si="343"/>
        <v>0</v>
      </c>
      <c r="AC1408" s="293">
        <f t="shared" si="344"/>
        <v>4</v>
      </c>
      <c r="AD1408" s="293">
        <f t="shared" si="356"/>
        <v>1</v>
      </c>
      <c r="AE1408" s="293">
        <f>IF(ISBLANK(T1408),AE1407,IF(COUNTIF(T$2:T1408,T1408)&gt;1,AE1407,1+MAX(AE1407,0)))</f>
        <v>38</v>
      </c>
      <c r="AI1408" s="42" t="str">
        <f t="shared" si="357"/>
        <v/>
      </c>
      <c r="AJ1408">
        <f>SUM(AG$2:AG1408)</f>
        <v>6</v>
      </c>
      <c r="AK1408">
        <f>COUNTA(AF$2:AF1408)</f>
        <v>16</v>
      </c>
    </row>
    <row r="1409" spans="1:37"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345"/>
        <v>21</v>
      </c>
      <c r="Q1409" s="33" t="str">
        <f t="shared" si="346"/>
        <v/>
      </c>
      <c r="R1409" s="33">
        <f t="shared" si="347"/>
        <v>4</v>
      </c>
      <c r="S1409" s="33" t="str">
        <f t="shared" si="348"/>
        <v>124_4</v>
      </c>
      <c r="T1409" s="35" t="str">
        <f t="shared" si="349"/>
        <v>124AM</v>
      </c>
      <c r="U1409" s="35" t="str">
        <f t="shared" si="350"/>
        <v>124AMEW</v>
      </c>
      <c r="V1409" s="301">
        <f t="shared" si="351"/>
        <v>16</v>
      </c>
      <c r="W1409" s="293" t="str">
        <f t="shared" si="352"/>
        <v/>
      </c>
      <c r="X1409" s="293" t="str">
        <f t="shared" si="353"/>
        <v/>
      </c>
      <c r="Y1409" s="293" t="str">
        <f t="shared" si="354"/>
        <v/>
      </c>
      <c r="Z1409" s="293" t="str">
        <f t="shared" si="355"/>
        <v/>
      </c>
      <c r="AA1409" s="293">
        <f t="shared" si="342"/>
        <v>0</v>
      </c>
      <c r="AB1409" s="293">
        <f t="shared" si="343"/>
        <v>0</v>
      </c>
      <c r="AC1409" s="293">
        <f t="shared" si="344"/>
        <v>4</v>
      </c>
      <c r="AD1409" s="293">
        <f t="shared" si="356"/>
        <v>1</v>
      </c>
      <c r="AE1409" s="293">
        <f>IF(ISBLANK(T1409),AE1408,IF(COUNTIF(T$2:T1409,T1409)&gt;1,AE1408,1+MAX(AE1408,0)))</f>
        <v>38</v>
      </c>
      <c r="AI1409" s="42" t="str">
        <f t="shared" si="357"/>
        <v/>
      </c>
      <c r="AJ1409">
        <f>SUM(AG$2:AG1409)</f>
        <v>6</v>
      </c>
      <c r="AK1409">
        <f>COUNTA(AF$2:AF1409)</f>
        <v>16</v>
      </c>
    </row>
    <row r="1410" spans="1:37"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345"/>
        <v>21</v>
      </c>
      <c r="Q1410" s="33" t="str">
        <f t="shared" si="346"/>
        <v/>
      </c>
      <c r="R1410" s="33">
        <f t="shared" si="347"/>
        <v>9</v>
      </c>
      <c r="S1410" s="33" t="str">
        <f t="shared" si="348"/>
        <v>124_9</v>
      </c>
      <c r="T1410" s="35" t="str">
        <f t="shared" si="349"/>
        <v>124PM</v>
      </c>
      <c r="U1410" s="35" t="str">
        <f t="shared" si="350"/>
        <v>124PMNS</v>
      </c>
      <c r="V1410" s="301">
        <f t="shared" si="351"/>
        <v>1</v>
      </c>
      <c r="W1410" s="293" t="str">
        <f t="shared" si="352"/>
        <v/>
      </c>
      <c r="X1410" s="293" t="str">
        <f t="shared" si="353"/>
        <v/>
      </c>
      <c r="Y1410" s="293" t="str">
        <f t="shared" si="354"/>
        <v/>
      </c>
      <c r="Z1410" s="293" t="str">
        <f t="shared" si="355"/>
        <v/>
      </c>
      <c r="AA1410" s="293">
        <f t="shared" ref="AA1410:AA1473" si="358">IF(AND(ISNUMBER($G1410),$B1410="AM"),INDEX(Cordon,MATCH($A1410,loc_ID,0),$G1410),0)</f>
        <v>0</v>
      </c>
      <c r="AB1410" s="293">
        <f t="shared" ref="AB1410:AB1473" si="359">IF(AND(ISNUMBER($G1410),$B1410="PM"),INDEX(Cordon,MATCH($A1410,loc_ID,0),VLOOKUP($G1410,dir_correction,2,FALSE)),0)</f>
        <v>0</v>
      </c>
      <c r="AC1410" s="293">
        <f t="shared" ref="AC1410:AC1473" si="360">IF(AND(ISNUMBER($G1410),$B1410="AM"),INDEX(Lane,MATCH($A1410,loc_ID,0),$G1410),0)</f>
        <v>0</v>
      </c>
      <c r="AD1410" s="293">
        <f t="shared" si="356"/>
        <v>0</v>
      </c>
      <c r="AE1410" s="293">
        <f>IF(ISBLANK(T1410),AE1409,IF(COUNTIF(T$2:T1410,T1410)&gt;1,AE1409,1+MAX(AE1409,0)))</f>
        <v>39</v>
      </c>
      <c r="AI1410" s="42" t="str">
        <f t="shared" si="357"/>
        <v/>
      </c>
      <c r="AJ1410">
        <f>SUM(AG$2:AG1410)</f>
        <v>6</v>
      </c>
      <c r="AK1410">
        <f>COUNTA(AF$2:AF1410)</f>
        <v>16</v>
      </c>
    </row>
    <row r="1411" spans="1:37"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361">IF(A1411=A1410,P1410,IF(ISNUMBER(P1410),P1410+1,1))</f>
        <v>21</v>
      </c>
      <c r="Q1411" s="33" t="str">
        <f t="shared" ref="Q1411:Q1474" si="362">IF(OR(P1411=P1410,LEN(A1411)&lt;1),"",P1411)</f>
        <v/>
      </c>
      <c r="R1411" s="33">
        <f t="shared" ref="R1411:R1474" si="363">IF(ISNUMBER(F1411),F1411+4*(E1411-1)+8*IF(B1411="PM",1,0),"")</f>
        <v>9</v>
      </c>
      <c r="S1411" s="33" t="str">
        <f t="shared" ref="S1411:S1474" si="364">IF(ISNUMBER(R1411),A1411&amp;"_"&amp;R1411,"")</f>
        <v>124_9</v>
      </c>
      <c r="T1411" s="35" t="str">
        <f t="shared" ref="T1411:T1474" si="365">A1411&amp;B1411</f>
        <v>124PM</v>
      </c>
      <c r="U1411" s="35" t="str">
        <f t="shared" ref="U1411:U1474" si="366">IF(OR(G1411=1,G1411=2),T1411&amp;"NS",IF(OR(G1411=3,G1411=4),T1411&amp;"EW",""))</f>
        <v>124PMNS</v>
      </c>
      <c r="V1411" s="301">
        <f t="shared" ref="V1411:V1474" si="367">G1411+4*(F1411-1)+16*(E1411-1)</f>
        <v>2</v>
      </c>
      <c r="W1411" s="293" t="str">
        <f t="shared" ref="W1411:W1474" si="368">IF(I1411&gt;$H1411,1,"")</f>
        <v/>
      </c>
      <c r="X1411" s="293" t="str">
        <f t="shared" ref="X1411:X1474" si="369">IF(J1411&gt;$H1411,1,"")</f>
        <v/>
      </c>
      <c r="Y1411" s="293" t="str">
        <f t="shared" ref="Y1411:Y1474" si="370">IF(K1411&gt;$H1411,1,"")</f>
        <v/>
      </c>
      <c r="Z1411" s="293" t="str">
        <f t="shared" ref="Z1411:Z1474" si="371">IF(L1411&gt;$H1411,1,"")</f>
        <v/>
      </c>
      <c r="AA1411" s="293">
        <f t="shared" si="358"/>
        <v>0</v>
      </c>
      <c r="AB1411" s="293">
        <f t="shared" si="359"/>
        <v>0</v>
      </c>
      <c r="AC1411" s="293">
        <f t="shared" si="360"/>
        <v>0</v>
      </c>
      <c r="AD1411" s="293">
        <f t="shared" ref="AD1411:AD1474" si="372">IF(AND(AC1411&gt;0,ISNUMBER(AC1411)),1,0)</f>
        <v>0</v>
      </c>
      <c r="AE1411" s="293">
        <f>IF(ISBLANK(T1411),AE1410,IF(COUNTIF(T$2:T1411,T1411)&gt;1,AE1410,1+MAX(AE1410,0)))</f>
        <v>39</v>
      </c>
      <c r="AI1411" s="42" t="str">
        <f t="shared" ref="AI1411:AI1474" si="373">IF(SUM(W1411:Z1411)&gt;0,1,"")</f>
        <v/>
      </c>
      <c r="AJ1411">
        <f>SUM(AG$2:AG1411)</f>
        <v>6</v>
      </c>
      <c r="AK1411">
        <f>COUNTA(AF$2:AF1411)</f>
        <v>16</v>
      </c>
    </row>
    <row r="1412" spans="1:37"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361"/>
        <v>21</v>
      </c>
      <c r="Q1412" s="33" t="str">
        <f t="shared" si="362"/>
        <v/>
      </c>
      <c r="R1412" s="33">
        <f t="shared" si="363"/>
        <v>9</v>
      </c>
      <c r="S1412" s="33" t="str">
        <f t="shared" si="364"/>
        <v>124_9</v>
      </c>
      <c r="T1412" s="35" t="str">
        <f t="shared" si="365"/>
        <v>124PM</v>
      </c>
      <c r="U1412" s="35" t="str">
        <f t="shared" si="366"/>
        <v>124PMEW</v>
      </c>
      <c r="V1412" s="301">
        <f t="shared" si="367"/>
        <v>3</v>
      </c>
      <c r="W1412" s="293" t="str">
        <f t="shared" si="368"/>
        <v/>
      </c>
      <c r="X1412" s="293" t="str">
        <f t="shared" si="369"/>
        <v/>
      </c>
      <c r="Y1412" s="293" t="str">
        <f t="shared" si="370"/>
        <v/>
      </c>
      <c r="Z1412" s="293" t="str">
        <f t="shared" si="371"/>
        <v/>
      </c>
      <c r="AA1412" s="293">
        <f t="shared" si="358"/>
        <v>0</v>
      </c>
      <c r="AB1412" s="293">
        <f t="shared" si="359"/>
        <v>0</v>
      </c>
      <c r="AC1412" s="293">
        <f t="shared" si="360"/>
        <v>0</v>
      </c>
      <c r="AD1412" s="293">
        <f t="shared" si="372"/>
        <v>0</v>
      </c>
      <c r="AE1412" s="293">
        <f>IF(ISBLANK(T1412),AE1411,IF(COUNTIF(T$2:T1412,T1412)&gt;1,AE1411,1+MAX(AE1411,0)))</f>
        <v>39</v>
      </c>
      <c r="AI1412" s="42" t="str">
        <f t="shared" si="373"/>
        <v/>
      </c>
      <c r="AJ1412">
        <f>SUM(AG$2:AG1412)</f>
        <v>6</v>
      </c>
      <c r="AK1412">
        <f>COUNTA(AF$2:AF1412)</f>
        <v>16</v>
      </c>
    </row>
    <row r="1413" spans="1:37"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361"/>
        <v>21</v>
      </c>
      <c r="Q1413" s="33" t="str">
        <f t="shared" si="362"/>
        <v/>
      </c>
      <c r="R1413" s="33">
        <f t="shared" si="363"/>
        <v>9</v>
      </c>
      <c r="S1413" s="33" t="str">
        <f t="shared" si="364"/>
        <v>124_9</v>
      </c>
      <c r="T1413" s="35" t="str">
        <f t="shared" si="365"/>
        <v>124PM</v>
      </c>
      <c r="U1413" s="35" t="str">
        <f t="shared" si="366"/>
        <v>124PMEW</v>
      </c>
      <c r="V1413" s="301">
        <f t="shared" si="367"/>
        <v>4</v>
      </c>
      <c r="W1413" s="293" t="str">
        <f t="shared" si="368"/>
        <v/>
      </c>
      <c r="X1413" s="293" t="str">
        <f t="shared" si="369"/>
        <v/>
      </c>
      <c r="Y1413" s="293" t="str">
        <f t="shared" si="370"/>
        <v/>
      </c>
      <c r="Z1413" s="293" t="str">
        <f t="shared" si="371"/>
        <v/>
      </c>
      <c r="AA1413" s="293">
        <f t="shared" si="358"/>
        <v>0</v>
      </c>
      <c r="AB1413" s="293">
        <f t="shared" si="359"/>
        <v>0</v>
      </c>
      <c r="AC1413" s="293">
        <f t="shared" si="360"/>
        <v>0</v>
      </c>
      <c r="AD1413" s="293">
        <f t="shared" si="372"/>
        <v>0</v>
      </c>
      <c r="AE1413" s="293">
        <f>IF(ISBLANK(T1413),AE1412,IF(COUNTIF(T$2:T1413,T1413)&gt;1,AE1412,1+MAX(AE1412,0)))</f>
        <v>39</v>
      </c>
      <c r="AI1413" s="42" t="str">
        <f t="shared" si="373"/>
        <v/>
      </c>
      <c r="AJ1413">
        <f>SUM(AG$2:AG1413)</f>
        <v>6</v>
      </c>
      <c r="AK1413">
        <f>COUNTA(AF$2:AF1413)</f>
        <v>16</v>
      </c>
    </row>
    <row r="1414" spans="1:37"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361"/>
        <v>21</v>
      </c>
      <c r="Q1414" s="33" t="str">
        <f t="shared" si="362"/>
        <v/>
      </c>
      <c r="R1414" s="33">
        <f t="shared" si="363"/>
        <v>10</v>
      </c>
      <c r="S1414" s="33" t="str">
        <f t="shared" si="364"/>
        <v>124_10</v>
      </c>
      <c r="T1414" s="35" t="str">
        <f t="shared" si="365"/>
        <v>124PM</v>
      </c>
      <c r="U1414" s="35" t="str">
        <f t="shared" si="366"/>
        <v>124PMNS</v>
      </c>
      <c r="V1414" s="301">
        <f t="shared" si="367"/>
        <v>5</v>
      </c>
      <c r="W1414" s="293" t="str">
        <f t="shared" si="368"/>
        <v/>
      </c>
      <c r="X1414" s="293" t="str">
        <f t="shared" si="369"/>
        <v/>
      </c>
      <c r="Y1414" s="293" t="str">
        <f t="shared" si="370"/>
        <v/>
      </c>
      <c r="Z1414" s="293" t="str">
        <f t="shared" si="371"/>
        <v/>
      </c>
      <c r="AA1414" s="293">
        <f t="shared" si="358"/>
        <v>0</v>
      </c>
      <c r="AB1414" s="293">
        <f t="shared" si="359"/>
        <v>0</v>
      </c>
      <c r="AC1414" s="293">
        <f t="shared" si="360"/>
        <v>0</v>
      </c>
      <c r="AD1414" s="293">
        <f t="shared" si="372"/>
        <v>0</v>
      </c>
      <c r="AE1414" s="293">
        <f>IF(ISBLANK(T1414),AE1413,IF(COUNTIF(T$2:T1414,T1414)&gt;1,AE1413,1+MAX(AE1413,0)))</f>
        <v>39</v>
      </c>
      <c r="AI1414" s="42" t="str">
        <f t="shared" si="373"/>
        <v/>
      </c>
      <c r="AJ1414">
        <f>SUM(AG$2:AG1414)</f>
        <v>6</v>
      </c>
      <c r="AK1414">
        <f>COUNTA(AF$2:AF1414)</f>
        <v>16</v>
      </c>
    </row>
    <row r="1415" spans="1:37"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361"/>
        <v>21</v>
      </c>
      <c r="Q1415" s="33" t="str">
        <f t="shared" si="362"/>
        <v/>
      </c>
      <c r="R1415" s="33">
        <f t="shared" si="363"/>
        <v>10</v>
      </c>
      <c r="S1415" s="33" t="str">
        <f t="shared" si="364"/>
        <v>124_10</v>
      </c>
      <c r="T1415" s="35" t="str">
        <f t="shared" si="365"/>
        <v>124PM</v>
      </c>
      <c r="U1415" s="35" t="str">
        <f t="shared" si="366"/>
        <v>124PMNS</v>
      </c>
      <c r="V1415" s="301">
        <f t="shared" si="367"/>
        <v>6</v>
      </c>
      <c r="W1415" s="293" t="str">
        <f t="shared" si="368"/>
        <v/>
      </c>
      <c r="X1415" s="293" t="str">
        <f t="shared" si="369"/>
        <v/>
      </c>
      <c r="Y1415" s="293" t="str">
        <f t="shared" si="370"/>
        <v/>
      </c>
      <c r="Z1415" s="293" t="str">
        <f t="shared" si="371"/>
        <v/>
      </c>
      <c r="AA1415" s="293">
        <f t="shared" si="358"/>
        <v>0</v>
      </c>
      <c r="AB1415" s="293">
        <f t="shared" si="359"/>
        <v>0</v>
      </c>
      <c r="AC1415" s="293">
        <f t="shared" si="360"/>
        <v>0</v>
      </c>
      <c r="AD1415" s="293">
        <f t="shared" si="372"/>
        <v>0</v>
      </c>
      <c r="AE1415" s="293">
        <f>IF(ISBLANK(T1415),AE1414,IF(COUNTIF(T$2:T1415,T1415)&gt;1,AE1414,1+MAX(AE1414,0)))</f>
        <v>39</v>
      </c>
      <c r="AI1415" s="42" t="str">
        <f t="shared" si="373"/>
        <v/>
      </c>
      <c r="AJ1415">
        <f>SUM(AG$2:AG1415)</f>
        <v>6</v>
      </c>
      <c r="AK1415">
        <f>COUNTA(AF$2:AF1415)</f>
        <v>16</v>
      </c>
    </row>
    <row r="1416" spans="1:37"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361"/>
        <v>21</v>
      </c>
      <c r="Q1416" s="33" t="str">
        <f t="shared" si="362"/>
        <v/>
      </c>
      <c r="R1416" s="33">
        <f t="shared" si="363"/>
        <v>10</v>
      </c>
      <c r="S1416" s="33" t="str">
        <f t="shared" si="364"/>
        <v>124_10</v>
      </c>
      <c r="T1416" s="35" t="str">
        <f t="shared" si="365"/>
        <v>124PM</v>
      </c>
      <c r="U1416" s="35" t="str">
        <f t="shared" si="366"/>
        <v>124PMEW</v>
      </c>
      <c r="V1416" s="301">
        <f t="shared" si="367"/>
        <v>7</v>
      </c>
      <c r="W1416" s="293" t="str">
        <f t="shared" si="368"/>
        <v/>
      </c>
      <c r="X1416" s="293" t="str">
        <f t="shared" si="369"/>
        <v/>
      </c>
      <c r="Y1416" s="293" t="str">
        <f t="shared" si="370"/>
        <v/>
      </c>
      <c r="Z1416" s="293" t="str">
        <f t="shared" si="371"/>
        <v/>
      </c>
      <c r="AA1416" s="293">
        <f t="shared" si="358"/>
        <v>0</v>
      </c>
      <c r="AB1416" s="293">
        <f t="shared" si="359"/>
        <v>0</v>
      </c>
      <c r="AC1416" s="293">
        <f t="shared" si="360"/>
        <v>0</v>
      </c>
      <c r="AD1416" s="293">
        <f t="shared" si="372"/>
        <v>0</v>
      </c>
      <c r="AE1416" s="293">
        <f>IF(ISBLANK(T1416),AE1415,IF(COUNTIF(T$2:T1416,T1416)&gt;1,AE1415,1+MAX(AE1415,0)))</f>
        <v>39</v>
      </c>
      <c r="AI1416" s="42" t="str">
        <f t="shared" si="373"/>
        <v/>
      </c>
      <c r="AJ1416">
        <f>SUM(AG$2:AG1416)</f>
        <v>6</v>
      </c>
      <c r="AK1416">
        <f>COUNTA(AF$2:AF1416)</f>
        <v>16</v>
      </c>
    </row>
    <row r="1417" spans="1:37"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361"/>
        <v>21</v>
      </c>
      <c r="Q1417" s="33" t="str">
        <f t="shared" si="362"/>
        <v/>
      </c>
      <c r="R1417" s="33">
        <f t="shared" si="363"/>
        <v>10</v>
      </c>
      <c r="S1417" s="33" t="str">
        <f t="shared" si="364"/>
        <v>124_10</v>
      </c>
      <c r="T1417" s="35" t="str">
        <f t="shared" si="365"/>
        <v>124PM</v>
      </c>
      <c r="U1417" s="35" t="str">
        <f t="shared" si="366"/>
        <v>124PMEW</v>
      </c>
      <c r="V1417" s="301">
        <f t="shared" si="367"/>
        <v>8</v>
      </c>
      <c r="W1417" s="293" t="str">
        <f t="shared" si="368"/>
        <v/>
      </c>
      <c r="X1417" s="293" t="str">
        <f t="shared" si="369"/>
        <v/>
      </c>
      <c r="Y1417" s="293" t="str">
        <f t="shared" si="370"/>
        <v/>
      </c>
      <c r="Z1417" s="293" t="str">
        <f t="shared" si="371"/>
        <v/>
      </c>
      <c r="AA1417" s="293">
        <f t="shared" si="358"/>
        <v>0</v>
      </c>
      <c r="AB1417" s="293">
        <f t="shared" si="359"/>
        <v>0</v>
      </c>
      <c r="AC1417" s="293">
        <f t="shared" si="360"/>
        <v>0</v>
      </c>
      <c r="AD1417" s="293">
        <f t="shared" si="372"/>
        <v>0</v>
      </c>
      <c r="AE1417" s="293">
        <f>IF(ISBLANK(T1417),AE1416,IF(COUNTIF(T$2:T1417,T1417)&gt;1,AE1416,1+MAX(AE1416,0)))</f>
        <v>39</v>
      </c>
      <c r="AI1417" s="42" t="str">
        <f t="shared" si="373"/>
        <v/>
      </c>
      <c r="AJ1417">
        <f>SUM(AG$2:AG1417)</f>
        <v>6</v>
      </c>
      <c r="AK1417">
        <f>COUNTA(AF$2:AF1417)</f>
        <v>16</v>
      </c>
    </row>
    <row r="1418" spans="1:37"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361"/>
        <v>21</v>
      </c>
      <c r="Q1418" s="33" t="str">
        <f t="shared" si="362"/>
        <v/>
      </c>
      <c r="R1418" s="33">
        <f t="shared" si="363"/>
        <v>11</v>
      </c>
      <c r="S1418" s="33" t="str">
        <f t="shared" si="364"/>
        <v>124_11</v>
      </c>
      <c r="T1418" s="35" t="str">
        <f t="shared" si="365"/>
        <v>124PM</v>
      </c>
      <c r="U1418" s="35" t="str">
        <f t="shared" si="366"/>
        <v>124PMNS</v>
      </c>
      <c r="V1418" s="301">
        <f t="shared" si="367"/>
        <v>9</v>
      </c>
      <c r="W1418" s="293" t="str">
        <f t="shared" si="368"/>
        <v/>
      </c>
      <c r="X1418" s="293" t="str">
        <f t="shared" si="369"/>
        <v/>
      </c>
      <c r="Y1418" s="293" t="str">
        <f t="shared" si="370"/>
        <v/>
      </c>
      <c r="Z1418" s="293" t="str">
        <f t="shared" si="371"/>
        <v/>
      </c>
      <c r="AA1418" s="293">
        <f t="shared" si="358"/>
        <v>0</v>
      </c>
      <c r="AB1418" s="293">
        <f t="shared" si="359"/>
        <v>0</v>
      </c>
      <c r="AC1418" s="293">
        <f t="shared" si="360"/>
        <v>0</v>
      </c>
      <c r="AD1418" s="293">
        <f t="shared" si="372"/>
        <v>0</v>
      </c>
      <c r="AE1418" s="293">
        <f>IF(ISBLANK(T1418),AE1417,IF(COUNTIF(T$2:T1418,T1418)&gt;1,AE1417,1+MAX(AE1417,0)))</f>
        <v>39</v>
      </c>
      <c r="AI1418" s="42" t="str">
        <f t="shared" si="373"/>
        <v/>
      </c>
      <c r="AJ1418">
        <f>SUM(AG$2:AG1418)</f>
        <v>6</v>
      </c>
      <c r="AK1418">
        <f>COUNTA(AF$2:AF1418)</f>
        <v>16</v>
      </c>
    </row>
    <row r="1419" spans="1:37"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361"/>
        <v>21</v>
      </c>
      <c r="Q1419" s="33" t="str">
        <f t="shared" si="362"/>
        <v/>
      </c>
      <c r="R1419" s="33">
        <f t="shared" si="363"/>
        <v>11</v>
      </c>
      <c r="S1419" s="33" t="str">
        <f t="shared" si="364"/>
        <v>124_11</v>
      </c>
      <c r="T1419" s="35" t="str">
        <f t="shared" si="365"/>
        <v>124PM</v>
      </c>
      <c r="U1419" s="35" t="str">
        <f t="shared" si="366"/>
        <v>124PMNS</v>
      </c>
      <c r="V1419" s="301">
        <f t="shared" si="367"/>
        <v>10</v>
      </c>
      <c r="W1419" s="293" t="str">
        <f t="shared" si="368"/>
        <v/>
      </c>
      <c r="X1419" s="293" t="str">
        <f t="shared" si="369"/>
        <v/>
      </c>
      <c r="Y1419" s="293" t="str">
        <f t="shared" si="370"/>
        <v/>
      </c>
      <c r="Z1419" s="293" t="str">
        <f t="shared" si="371"/>
        <v/>
      </c>
      <c r="AA1419" s="293">
        <f t="shared" si="358"/>
        <v>0</v>
      </c>
      <c r="AB1419" s="293">
        <f t="shared" si="359"/>
        <v>0</v>
      </c>
      <c r="AC1419" s="293">
        <f t="shared" si="360"/>
        <v>0</v>
      </c>
      <c r="AD1419" s="293">
        <f t="shared" si="372"/>
        <v>0</v>
      </c>
      <c r="AE1419" s="293">
        <f>IF(ISBLANK(T1419),AE1418,IF(COUNTIF(T$2:T1419,T1419)&gt;1,AE1418,1+MAX(AE1418,0)))</f>
        <v>39</v>
      </c>
      <c r="AI1419" s="42" t="str">
        <f t="shared" si="373"/>
        <v/>
      </c>
      <c r="AJ1419">
        <f>SUM(AG$2:AG1419)</f>
        <v>6</v>
      </c>
      <c r="AK1419">
        <f>COUNTA(AF$2:AF1419)</f>
        <v>16</v>
      </c>
    </row>
    <row r="1420" spans="1:37"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361"/>
        <v>21</v>
      </c>
      <c r="Q1420" s="33" t="str">
        <f t="shared" si="362"/>
        <v/>
      </c>
      <c r="R1420" s="33">
        <f t="shared" si="363"/>
        <v>11</v>
      </c>
      <c r="S1420" s="33" t="str">
        <f t="shared" si="364"/>
        <v>124_11</v>
      </c>
      <c r="T1420" s="35" t="str">
        <f t="shared" si="365"/>
        <v>124PM</v>
      </c>
      <c r="U1420" s="35" t="str">
        <f t="shared" si="366"/>
        <v>124PMEW</v>
      </c>
      <c r="V1420" s="301">
        <f t="shared" si="367"/>
        <v>11</v>
      </c>
      <c r="W1420" s="293" t="str">
        <f t="shared" si="368"/>
        <v/>
      </c>
      <c r="X1420" s="293" t="str">
        <f t="shared" si="369"/>
        <v/>
      </c>
      <c r="Y1420" s="293" t="str">
        <f t="shared" si="370"/>
        <v/>
      </c>
      <c r="Z1420" s="293" t="str">
        <f t="shared" si="371"/>
        <v/>
      </c>
      <c r="AA1420" s="293">
        <f t="shared" si="358"/>
        <v>0</v>
      </c>
      <c r="AB1420" s="293">
        <f t="shared" si="359"/>
        <v>0</v>
      </c>
      <c r="AC1420" s="293">
        <f t="shared" si="360"/>
        <v>0</v>
      </c>
      <c r="AD1420" s="293">
        <f t="shared" si="372"/>
        <v>0</v>
      </c>
      <c r="AE1420" s="293">
        <f>IF(ISBLANK(T1420),AE1419,IF(COUNTIF(T$2:T1420,T1420)&gt;1,AE1419,1+MAX(AE1419,0)))</f>
        <v>39</v>
      </c>
      <c r="AI1420" s="42" t="str">
        <f t="shared" si="373"/>
        <v/>
      </c>
      <c r="AJ1420">
        <f>SUM(AG$2:AG1420)</f>
        <v>6</v>
      </c>
      <c r="AK1420">
        <f>COUNTA(AF$2:AF1420)</f>
        <v>16</v>
      </c>
    </row>
    <row r="1421" spans="1:37"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361"/>
        <v>21</v>
      </c>
      <c r="Q1421" s="33" t="str">
        <f t="shared" si="362"/>
        <v/>
      </c>
      <c r="R1421" s="33">
        <f t="shared" si="363"/>
        <v>11</v>
      </c>
      <c r="S1421" s="33" t="str">
        <f t="shared" si="364"/>
        <v>124_11</v>
      </c>
      <c r="T1421" s="35" t="str">
        <f t="shared" si="365"/>
        <v>124PM</v>
      </c>
      <c r="U1421" s="35" t="str">
        <f t="shared" si="366"/>
        <v>124PMEW</v>
      </c>
      <c r="V1421" s="301">
        <f t="shared" si="367"/>
        <v>12</v>
      </c>
      <c r="W1421" s="293" t="str">
        <f t="shared" si="368"/>
        <v/>
      </c>
      <c r="X1421" s="293" t="str">
        <f t="shared" si="369"/>
        <v/>
      </c>
      <c r="Y1421" s="293" t="str">
        <f t="shared" si="370"/>
        <v/>
      </c>
      <c r="Z1421" s="293" t="str">
        <f t="shared" si="371"/>
        <v/>
      </c>
      <c r="AA1421" s="293">
        <f t="shared" si="358"/>
        <v>0</v>
      </c>
      <c r="AB1421" s="293">
        <f t="shared" si="359"/>
        <v>0</v>
      </c>
      <c r="AC1421" s="293">
        <f t="shared" si="360"/>
        <v>0</v>
      </c>
      <c r="AD1421" s="293">
        <f t="shared" si="372"/>
        <v>0</v>
      </c>
      <c r="AE1421" s="293">
        <f>IF(ISBLANK(T1421),AE1420,IF(COUNTIF(T$2:T1421,T1421)&gt;1,AE1420,1+MAX(AE1420,0)))</f>
        <v>39</v>
      </c>
      <c r="AI1421" s="42" t="str">
        <f t="shared" si="373"/>
        <v/>
      </c>
      <c r="AJ1421">
        <f>SUM(AG$2:AG1421)</f>
        <v>6</v>
      </c>
      <c r="AK1421">
        <f>COUNTA(AF$2:AF1421)</f>
        <v>16</v>
      </c>
    </row>
    <row r="1422" spans="1:37"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361"/>
        <v>21</v>
      </c>
      <c r="Q1422" s="33" t="str">
        <f t="shared" si="362"/>
        <v/>
      </c>
      <c r="R1422" s="33">
        <f t="shared" si="363"/>
        <v>12</v>
      </c>
      <c r="S1422" s="33" t="str">
        <f t="shared" si="364"/>
        <v>124_12</v>
      </c>
      <c r="T1422" s="35" t="str">
        <f t="shared" si="365"/>
        <v>124PM</v>
      </c>
      <c r="U1422" s="35" t="str">
        <f t="shared" si="366"/>
        <v>124PMNS</v>
      </c>
      <c r="V1422" s="301">
        <f t="shared" si="367"/>
        <v>13</v>
      </c>
      <c r="W1422" s="293" t="str">
        <f t="shared" si="368"/>
        <v/>
      </c>
      <c r="X1422" s="293" t="str">
        <f t="shared" si="369"/>
        <v/>
      </c>
      <c r="Y1422" s="293" t="str">
        <f t="shared" si="370"/>
        <v/>
      </c>
      <c r="Z1422" s="293" t="str">
        <f t="shared" si="371"/>
        <v/>
      </c>
      <c r="AA1422" s="293">
        <f t="shared" si="358"/>
        <v>0</v>
      </c>
      <c r="AB1422" s="293">
        <f t="shared" si="359"/>
        <v>0</v>
      </c>
      <c r="AC1422" s="293">
        <f t="shared" si="360"/>
        <v>0</v>
      </c>
      <c r="AD1422" s="293">
        <f t="shared" si="372"/>
        <v>0</v>
      </c>
      <c r="AE1422" s="293">
        <f>IF(ISBLANK(T1422),AE1421,IF(COUNTIF(T$2:T1422,T1422)&gt;1,AE1421,1+MAX(AE1421,0)))</f>
        <v>39</v>
      </c>
      <c r="AI1422" s="42" t="str">
        <f t="shared" si="373"/>
        <v/>
      </c>
      <c r="AJ1422">
        <f>SUM(AG$2:AG1422)</f>
        <v>6</v>
      </c>
      <c r="AK1422">
        <f>COUNTA(AF$2:AF1422)</f>
        <v>16</v>
      </c>
    </row>
    <row r="1423" spans="1:37"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361"/>
        <v>21</v>
      </c>
      <c r="Q1423" s="33" t="str">
        <f t="shared" si="362"/>
        <v/>
      </c>
      <c r="R1423" s="33">
        <f t="shared" si="363"/>
        <v>12</v>
      </c>
      <c r="S1423" s="33" t="str">
        <f t="shared" si="364"/>
        <v>124_12</v>
      </c>
      <c r="T1423" s="35" t="str">
        <f t="shared" si="365"/>
        <v>124PM</v>
      </c>
      <c r="U1423" s="35" t="str">
        <f t="shared" si="366"/>
        <v>124PMNS</v>
      </c>
      <c r="V1423" s="301">
        <f t="shared" si="367"/>
        <v>14</v>
      </c>
      <c r="W1423" s="293" t="str">
        <f t="shared" si="368"/>
        <v/>
      </c>
      <c r="X1423" s="293" t="str">
        <f t="shared" si="369"/>
        <v/>
      </c>
      <c r="Y1423" s="293" t="str">
        <f t="shared" si="370"/>
        <v/>
      </c>
      <c r="Z1423" s="293" t="str">
        <f t="shared" si="371"/>
        <v/>
      </c>
      <c r="AA1423" s="293">
        <f t="shared" si="358"/>
        <v>0</v>
      </c>
      <c r="AB1423" s="293">
        <f t="shared" si="359"/>
        <v>0</v>
      </c>
      <c r="AC1423" s="293">
        <f t="shared" si="360"/>
        <v>0</v>
      </c>
      <c r="AD1423" s="293">
        <f t="shared" si="372"/>
        <v>0</v>
      </c>
      <c r="AE1423" s="293">
        <f>IF(ISBLANK(T1423),AE1422,IF(COUNTIF(T$2:T1423,T1423)&gt;1,AE1422,1+MAX(AE1422,0)))</f>
        <v>39</v>
      </c>
      <c r="AI1423" s="42" t="str">
        <f t="shared" si="373"/>
        <v/>
      </c>
      <c r="AJ1423">
        <f>SUM(AG$2:AG1423)</f>
        <v>6</v>
      </c>
      <c r="AK1423">
        <f>COUNTA(AF$2:AF1423)</f>
        <v>16</v>
      </c>
    </row>
    <row r="1424" spans="1:37"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361"/>
        <v>21</v>
      </c>
      <c r="Q1424" s="33" t="str">
        <f t="shared" si="362"/>
        <v/>
      </c>
      <c r="R1424" s="33">
        <f t="shared" si="363"/>
        <v>12</v>
      </c>
      <c r="S1424" s="33" t="str">
        <f t="shared" si="364"/>
        <v>124_12</v>
      </c>
      <c r="T1424" s="35" t="str">
        <f t="shared" si="365"/>
        <v>124PM</v>
      </c>
      <c r="U1424" s="35" t="str">
        <f t="shared" si="366"/>
        <v>124PMEW</v>
      </c>
      <c r="V1424" s="301">
        <f t="shared" si="367"/>
        <v>15</v>
      </c>
      <c r="W1424" s="293" t="str">
        <f t="shared" si="368"/>
        <v/>
      </c>
      <c r="X1424" s="293" t="str">
        <f t="shared" si="369"/>
        <v/>
      </c>
      <c r="Y1424" s="293" t="str">
        <f t="shared" si="370"/>
        <v/>
      </c>
      <c r="Z1424" s="293" t="str">
        <f t="shared" si="371"/>
        <v/>
      </c>
      <c r="AA1424" s="293">
        <f t="shared" si="358"/>
        <v>0</v>
      </c>
      <c r="AB1424" s="293">
        <f t="shared" si="359"/>
        <v>0</v>
      </c>
      <c r="AC1424" s="293">
        <f t="shared" si="360"/>
        <v>0</v>
      </c>
      <c r="AD1424" s="293">
        <f t="shared" si="372"/>
        <v>0</v>
      </c>
      <c r="AE1424" s="293">
        <f>IF(ISBLANK(T1424),AE1423,IF(COUNTIF(T$2:T1424,T1424)&gt;1,AE1423,1+MAX(AE1423,0)))</f>
        <v>39</v>
      </c>
      <c r="AI1424" s="42" t="str">
        <f t="shared" si="373"/>
        <v/>
      </c>
      <c r="AJ1424">
        <f>SUM(AG$2:AG1424)</f>
        <v>6</v>
      </c>
      <c r="AK1424">
        <f>COUNTA(AF$2:AF1424)</f>
        <v>16</v>
      </c>
    </row>
    <row r="1425" spans="1:37"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361"/>
        <v>21</v>
      </c>
      <c r="Q1425" s="33" t="str">
        <f t="shared" si="362"/>
        <v/>
      </c>
      <c r="R1425" s="33">
        <f t="shared" si="363"/>
        <v>12</v>
      </c>
      <c r="S1425" s="33" t="str">
        <f t="shared" si="364"/>
        <v>124_12</v>
      </c>
      <c r="T1425" s="35" t="str">
        <f t="shared" si="365"/>
        <v>124PM</v>
      </c>
      <c r="U1425" s="35" t="str">
        <f t="shared" si="366"/>
        <v>124PMEW</v>
      </c>
      <c r="V1425" s="301">
        <f t="shared" si="367"/>
        <v>16</v>
      </c>
      <c r="W1425" s="293" t="str">
        <f t="shared" si="368"/>
        <v/>
      </c>
      <c r="X1425" s="293" t="str">
        <f t="shared" si="369"/>
        <v/>
      </c>
      <c r="Y1425" s="293" t="str">
        <f t="shared" si="370"/>
        <v/>
      </c>
      <c r="Z1425" s="293" t="str">
        <f t="shared" si="371"/>
        <v/>
      </c>
      <c r="AA1425" s="293">
        <f t="shared" si="358"/>
        <v>0</v>
      </c>
      <c r="AB1425" s="293">
        <f t="shared" si="359"/>
        <v>0</v>
      </c>
      <c r="AC1425" s="293">
        <f t="shared" si="360"/>
        <v>0</v>
      </c>
      <c r="AD1425" s="293">
        <f t="shared" si="372"/>
        <v>0</v>
      </c>
      <c r="AE1425" s="293">
        <f>IF(ISBLANK(T1425),AE1424,IF(COUNTIF(T$2:T1425,T1425)&gt;1,AE1424,1+MAX(AE1424,0)))</f>
        <v>39</v>
      </c>
      <c r="AI1425" s="42" t="str">
        <f t="shared" si="373"/>
        <v/>
      </c>
      <c r="AJ1425">
        <f>SUM(AG$2:AG1425)</f>
        <v>6</v>
      </c>
      <c r="AK1425">
        <f>COUNTA(AF$2:AF1425)</f>
        <v>16</v>
      </c>
    </row>
    <row r="1426" spans="1:37"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361"/>
        <v>21</v>
      </c>
      <c r="Q1426" s="33" t="str">
        <f t="shared" si="362"/>
        <v/>
      </c>
      <c r="R1426" s="33">
        <f t="shared" si="363"/>
        <v>13</v>
      </c>
      <c r="S1426" s="33" t="str">
        <f t="shared" si="364"/>
        <v>124_13</v>
      </c>
      <c r="T1426" s="35" t="str">
        <f t="shared" si="365"/>
        <v>124PM</v>
      </c>
      <c r="U1426" s="35" t="str">
        <f t="shared" si="366"/>
        <v>124PMNS</v>
      </c>
      <c r="V1426" s="301">
        <f t="shared" si="367"/>
        <v>17</v>
      </c>
      <c r="W1426" s="293" t="str">
        <f t="shared" si="368"/>
        <v/>
      </c>
      <c r="X1426" s="293" t="str">
        <f t="shared" si="369"/>
        <v/>
      </c>
      <c r="Y1426" s="293" t="str">
        <f t="shared" si="370"/>
        <v/>
      </c>
      <c r="Z1426" s="293" t="str">
        <f t="shared" si="371"/>
        <v/>
      </c>
      <c r="AA1426" s="293">
        <f t="shared" si="358"/>
        <v>0</v>
      </c>
      <c r="AB1426" s="293">
        <f t="shared" si="359"/>
        <v>0</v>
      </c>
      <c r="AC1426" s="293">
        <f t="shared" si="360"/>
        <v>0</v>
      </c>
      <c r="AD1426" s="293">
        <f t="shared" si="372"/>
        <v>0</v>
      </c>
      <c r="AE1426" s="293">
        <f>IF(ISBLANK(T1426),AE1425,IF(COUNTIF(T$2:T1426,T1426)&gt;1,AE1425,1+MAX(AE1425,0)))</f>
        <v>39</v>
      </c>
      <c r="AI1426" s="42" t="str">
        <f t="shared" si="373"/>
        <v/>
      </c>
      <c r="AJ1426">
        <f>SUM(AG$2:AG1426)</f>
        <v>6</v>
      </c>
      <c r="AK1426">
        <f>COUNTA(AF$2:AF1426)</f>
        <v>16</v>
      </c>
    </row>
    <row r="1427" spans="1:37"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361"/>
        <v>21</v>
      </c>
      <c r="Q1427" s="33" t="str">
        <f t="shared" si="362"/>
        <v/>
      </c>
      <c r="R1427" s="33">
        <f t="shared" si="363"/>
        <v>13</v>
      </c>
      <c r="S1427" s="33" t="str">
        <f t="shared" si="364"/>
        <v>124_13</v>
      </c>
      <c r="T1427" s="35" t="str">
        <f t="shared" si="365"/>
        <v>124PM</v>
      </c>
      <c r="U1427" s="35" t="str">
        <f t="shared" si="366"/>
        <v>124PMNS</v>
      </c>
      <c r="V1427" s="301">
        <f t="shared" si="367"/>
        <v>18</v>
      </c>
      <c r="W1427" s="293" t="str">
        <f t="shared" si="368"/>
        <v/>
      </c>
      <c r="X1427" s="293" t="str">
        <f t="shared" si="369"/>
        <v/>
      </c>
      <c r="Y1427" s="293" t="str">
        <f t="shared" si="370"/>
        <v/>
      </c>
      <c r="Z1427" s="293" t="str">
        <f t="shared" si="371"/>
        <v/>
      </c>
      <c r="AA1427" s="293">
        <f t="shared" si="358"/>
        <v>0</v>
      </c>
      <c r="AB1427" s="293">
        <f t="shared" si="359"/>
        <v>0</v>
      </c>
      <c r="AC1427" s="293">
        <f t="shared" si="360"/>
        <v>0</v>
      </c>
      <c r="AD1427" s="293">
        <f t="shared" si="372"/>
        <v>0</v>
      </c>
      <c r="AE1427" s="293">
        <f>IF(ISBLANK(T1427),AE1426,IF(COUNTIF(T$2:T1427,T1427)&gt;1,AE1426,1+MAX(AE1426,0)))</f>
        <v>39</v>
      </c>
      <c r="AI1427" s="42" t="str">
        <f t="shared" si="373"/>
        <v/>
      </c>
      <c r="AJ1427">
        <f>SUM(AG$2:AG1427)</f>
        <v>6</v>
      </c>
      <c r="AK1427">
        <f>COUNTA(AF$2:AF1427)</f>
        <v>16</v>
      </c>
    </row>
    <row r="1428" spans="1:37"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361"/>
        <v>21</v>
      </c>
      <c r="Q1428" s="33" t="str">
        <f t="shared" si="362"/>
        <v/>
      </c>
      <c r="R1428" s="33">
        <f t="shared" si="363"/>
        <v>13</v>
      </c>
      <c r="S1428" s="33" t="str">
        <f t="shared" si="364"/>
        <v>124_13</v>
      </c>
      <c r="T1428" s="35" t="str">
        <f t="shared" si="365"/>
        <v>124PM</v>
      </c>
      <c r="U1428" s="35" t="str">
        <f t="shared" si="366"/>
        <v>124PMEW</v>
      </c>
      <c r="V1428" s="301">
        <f t="shared" si="367"/>
        <v>19</v>
      </c>
      <c r="W1428" s="293" t="str">
        <f t="shared" si="368"/>
        <v/>
      </c>
      <c r="X1428" s="293" t="str">
        <f t="shared" si="369"/>
        <v/>
      </c>
      <c r="Y1428" s="293" t="str">
        <f t="shared" si="370"/>
        <v/>
      </c>
      <c r="Z1428" s="293" t="str">
        <f t="shared" si="371"/>
        <v/>
      </c>
      <c r="AA1428" s="293">
        <f t="shared" si="358"/>
        <v>0</v>
      </c>
      <c r="AB1428" s="293">
        <f t="shared" si="359"/>
        <v>0</v>
      </c>
      <c r="AC1428" s="293">
        <f t="shared" si="360"/>
        <v>0</v>
      </c>
      <c r="AD1428" s="293">
        <f t="shared" si="372"/>
        <v>0</v>
      </c>
      <c r="AE1428" s="293">
        <f>IF(ISBLANK(T1428),AE1427,IF(COUNTIF(T$2:T1428,T1428)&gt;1,AE1427,1+MAX(AE1427,0)))</f>
        <v>39</v>
      </c>
      <c r="AI1428" s="42" t="str">
        <f t="shared" si="373"/>
        <v/>
      </c>
      <c r="AJ1428">
        <f>SUM(AG$2:AG1428)</f>
        <v>6</v>
      </c>
      <c r="AK1428">
        <f>COUNTA(AF$2:AF1428)</f>
        <v>16</v>
      </c>
    </row>
    <row r="1429" spans="1:37"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361"/>
        <v>21</v>
      </c>
      <c r="Q1429" s="33" t="str">
        <f t="shared" si="362"/>
        <v/>
      </c>
      <c r="R1429" s="33">
        <f t="shared" si="363"/>
        <v>13</v>
      </c>
      <c r="S1429" s="33" t="str">
        <f t="shared" si="364"/>
        <v>124_13</v>
      </c>
      <c r="T1429" s="35" t="str">
        <f t="shared" si="365"/>
        <v>124PM</v>
      </c>
      <c r="U1429" s="35" t="str">
        <f t="shared" si="366"/>
        <v>124PMEW</v>
      </c>
      <c r="V1429" s="301">
        <f t="shared" si="367"/>
        <v>20</v>
      </c>
      <c r="W1429" s="293" t="str">
        <f t="shared" si="368"/>
        <v/>
      </c>
      <c r="X1429" s="293" t="str">
        <f t="shared" si="369"/>
        <v/>
      </c>
      <c r="Y1429" s="293" t="str">
        <f t="shared" si="370"/>
        <v/>
      </c>
      <c r="Z1429" s="293" t="str">
        <f t="shared" si="371"/>
        <v/>
      </c>
      <c r="AA1429" s="293">
        <f t="shared" si="358"/>
        <v>0</v>
      </c>
      <c r="AB1429" s="293">
        <f t="shared" si="359"/>
        <v>0</v>
      </c>
      <c r="AC1429" s="293">
        <f t="shared" si="360"/>
        <v>0</v>
      </c>
      <c r="AD1429" s="293">
        <f t="shared" si="372"/>
        <v>0</v>
      </c>
      <c r="AE1429" s="293">
        <f>IF(ISBLANK(T1429),AE1428,IF(COUNTIF(T$2:T1429,T1429)&gt;1,AE1428,1+MAX(AE1428,0)))</f>
        <v>39</v>
      </c>
      <c r="AI1429" s="42" t="str">
        <f t="shared" si="373"/>
        <v/>
      </c>
      <c r="AJ1429">
        <f>SUM(AG$2:AG1429)</f>
        <v>6</v>
      </c>
      <c r="AK1429">
        <f>COUNTA(AF$2:AF1429)</f>
        <v>16</v>
      </c>
    </row>
    <row r="1430" spans="1:37"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361"/>
        <v>21</v>
      </c>
      <c r="Q1430" s="33" t="str">
        <f t="shared" si="362"/>
        <v/>
      </c>
      <c r="R1430" s="33">
        <f t="shared" si="363"/>
        <v>14</v>
      </c>
      <c r="S1430" s="33" t="str">
        <f t="shared" si="364"/>
        <v>124_14</v>
      </c>
      <c r="T1430" s="35" t="str">
        <f t="shared" si="365"/>
        <v>124PM</v>
      </c>
      <c r="U1430" s="35" t="str">
        <f t="shared" si="366"/>
        <v>124PMNS</v>
      </c>
      <c r="V1430" s="301">
        <f t="shared" si="367"/>
        <v>21</v>
      </c>
      <c r="W1430" s="293" t="str">
        <f t="shared" si="368"/>
        <v/>
      </c>
      <c r="X1430" s="293" t="str">
        <f t="shared" si="369"/>
        <v/>
      </c>
      <c r="Y1430" s="293" t="str">
        <f t="shared" si="370"/>
        <v/>
      </c>
      <c r="Z1430" s="293" t="str">
        <f t="shared" si="371"/>
        <v/>
      </c>
      <c r="AA1430" s="293">
        <f t="shared" si="358"/>
        <v>0</v>
      </c>
      <c r="AB1430" s="293">
        <f t="shared" si="359"/>
        <v>0</v>
      </c>
      <c r="AC1430" s="293">
        <f t="shared" si="360"/>
        <v>0</v>
      </c>
      <c r="AD1430" s="293">
        <f t="shared" si="372"/>
        <v>0</v>
      </c>
      <c r="AE1430" s="293">
        <f>IF(ISBLANK(T1430),AE1429,IF(COUNTIF(T$2:T1430,T1430)&gt;1,AE1429,1+MAX(AE1429,0)))</f>
        <v>39</v>
      </c>
      <c r="AI1430" s="42" t="str">
        <f t="shared" si="373"/>
        <v/>
      </c>
      <c r="AJ1430">
        <f>SUM(AG$2:AG1430)</f>
        <v>6</v>
      </c>
      <c r="AK1430">
        <f>COUNTA(AF$2:AF1430)</f>
        <v>16</v>
      </c>
    </row>
    <row r="1431" spans="1:37"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361"/>
        <v>21</v>
      </c>
      <c r="Q1431" s="33" t="str">
        <f t="shared" si="362"/>
        <v/>
      </c>
      <c r="R1431" s="33">
        <f t="shared" si="363"/>
        <v>14</v>
      </c>
      <c r="S1431" s="33" t="str">
        <f t="shared" si="364"/>
        <v>124_14</v>
      </c>
      <c r="T1431" s="35" t="str">
        <f t="shared" si="365"/>
        <v>124PM</v>
      </c>
      <c r="U1431" s="35" t="str">
        <f t="shared" si="366"/>
        <v>124PMNS</v>
      </c>
      <c r="V1431" s="301">
        <f t="shared" si="367"/>
        <v>22</v>
      </c>
      <c r="W1431" s="293" t="str">
        <f t="shared" si="368"/>
        <v/>
      </c>
      <c r="X1431" s="293" t="str">
        <f t="shared" si="369"/>
        <v/>
      </c>
      <c r="Y1431" s="293" t="str">
        <f t="shared" si="370"/>
        <v/>
      </c>
      <c r="Z1431" s="293" t="str">
        <f t="shared" si="371"/>
        <v/>
      </c>
      <c r="AA1431" s="293">
        <f t="shared" si="358"/>
        <v>0</v>
      </c>
      <c r="AB1431" s="293">
        <f t="shared" si="359"/>
        <v>0</v>
      </c>
      <c r="AC1431" s="293">
        <f t="shared" si="360"/>
        <v>0</v>
      </c>
      <c r="AD1431" s="293">
        <f t="shared" si="372"/>
        <v>0</v>
      </c>
      <c r="AE1431" s="293">
        <f>IF(ISBLANK(T1431),AE1430,IF(COUNTIF(T$2:T1431,T1431)&gt;1,AE1430,1+MAX(AE1430,0)))</f>
        <v>39</v>
      </c>
      <c r="AI1431" s="42" t="str">
        <f t="shared" si="373"/>
        <v/>
      </c>
      <c r="AJ1431">
        <f>SUM(AG$2:AG1431)</f>
        <v>6</v>
      </c>
      <c r="AK1431">
        <f>COUNTA(AF$2:AF1431)</f>
        <v>16</v>
      </c>
    </row>
    <row r="1432" spans="1:37"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361"/>
        <v>21</v>
      </c>
      <c r="Q1432" s="33" t="str">
        <f t="shared" si="362"/>
        <v/>
      </c>
      <c r="R1432" s="33">
        <f t="shared" si="363"/>
        <v>14</v>
      </c>
      <c r="S1432" s="33" t="str">
        <f t="shared" si="364"/>
        <v>124_14</v>
      </c>
      <c r="T1432" s="35" t="str">
        <f t="shared" si="365"/>
        <v>124PM</v>
      </c>
      <c r="U1432" s="35" t="str">
        <f t="shared" si="366"/>
        <v>124PMEW</v>
      </c>
      <c r="V1432" s="301">
        <f t="shared" si="367"/>
        <v>23</v>
      </c>
      <c r="W1432" s="293" t="str">
        <f t="shared" si="368"/>
        <v/>
      </c>
      <c r="X1432" s="293" t="str">
        <f t="shared" si="369"/>
        <v/>
      </c>
      <c r="Y1432" s="293" t="str">
        <f t="shared" si="370"/>
        <v/>
      </c>
      <c r="Z1432" s="293" t="str">
        <f t="shared" si="371"/>
        <v/>
      </c>
      <c r="AA1432" s="293">
        <f t="shared" si="358"/>
        <v>0</v>
      </c>
      <c r="AB1432" s="293">
        <f t="shared" si="359"/>
        <v>0</v>
      </c>
      <c r="AC1432" s="293">
        <f t="shared" si="360"/>
        <v>0</v>
      </c>
      <c r="AD1432" s="293">
        <f t="shared" si="372"/>
        <v>0</v>
      </c>
      <c r="AE1432" s="293">
        <f>IF(ISBLANK(T1432),AE1431,IF(COUNTIF(T$2:T1432,T1432)&gt;1,AE1431,1+MAX(AE1431,0)))</f>
        <v>39</v>
      </c>
      <c r="AI1432" s="42" t="str">
        <f t="shared" si="373"/>
        <v/>
      </c>
      <c r="AJ1432">
        <f>SUM(AG$2:AG1432)</f>
        <v>6</v>
      </c>
      <c r="AK1432">
        <f>COUNTA(AF$2:AF1432)</f>
        <v>16</v>
      </c>
    </row>
    <row r="1433" spans="1:37"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361"/>
        <v>21</v>
      </c>
      <c r="Q1433" s="33" t="str">
        <f t="shared" si="362"/>
        <v/>
      </c>
      <c r="R1433" s="33">
        <f t="shared" si="363"/>
        <v>14</v>
      </c>
      <c r="S1433" s="33" t="str">
        <f t="shared" si="364"/>
        <v>124_14</v>
      </c>
      <c r="T1433" s="35" t="str">
        <f t="shared" si="365"/>
        <v>124PM</v>
      </c>
      <c r="U1433" s="35" t="str">
        <f t="shared" si="366"/>
        <v>124PMEW</v>
      </c>
      <c r="V1433" s="301">
        <f t="shared" si="367"/>
        <v>24</v>
      </c>
      <c r="W1433" s="293" t="str">
        <f t="shared" si="368"/>
        <v/>
      </c>
      <c r="X1433" s="293" t="str">
        <f t="shared" si="369"/>
        <v/>
      </c>
      <c r="Y1433" s="293" t="str">
        <f t="shared" si="370"/>
        <v/>
      </c>
      <c r="Z1433" s="293" t="str">
        <f t="shared" si="371"/>
        <v/>
      </c>
      <c r="AA1433" s="293">
        <f t="shared" si="358"/>
        <v>0</v>
      </c>
      <c r="AB1433" s="293">
        <f t="shared" si="359"/>
        <v>0</v>
      </c>
      <c r="AC1433" s="293">
        <f t="shared" si="360"/>
        <v>0</v>
      </c>
      <c r="AD1433" s="293">
        <f t="shared" si="372"/>
        <v>0</v>
      </c>
      <c r="AE1433" s="293">
        <f>IF(ISBLANK(T1433),AE1432,IF(COUNTIF(T$2:T1433,T1433)&gt;1,AE1432,1+MAX(AE1432,0)))</f>
        <v>39</v>
      </c>
      <c r="AI1433" s="42" t="str">
        <f t="shared" si="373"/>
        <v/>
      </c>
      <c r="AJ1433">
        <f>SUM(AG$2:AG1433)</f>
        <v>6</v>
      </c>
      <c r="AK1433">
        <f>COUNTA(AF$2:AF1433)</f>
        <v>16</v>
      </c>
    </row>
    <row r="1434" spans="1:37"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361"/>
        <v>21</v>
      </c>
      <c r="Q1434" s="33" t="str">
        <f t="shared" si="362"/>
        <v/>
      </c>
      <c r="R1434" s="33">
        <f t="shared" si="363"/>
        <v>15</v>
      </c>
      <c r="S1434" s="33" t="str">
        <f t="shared" si="364"/>
        <v>124_15</v>
      </c>
      <c r="T1434" s="35" t="str">
        <f t="shared" si="365"/>
        <v>124PM</v>
      </c>
      <c r="U1434" s="35" t="str">
        <f t="shared" si="366"/>
        <v>124PMNS</v>
      </c>
      <c r="V1434" s="301">
        <f t="shared" si="367"/>
        <v>25</v>
      </c>
      <c r="W1434" s="293" t="str">
        <f t="shared" si="368"/>
        <v/>
      </c>
      <c r="X1434" s="293" t="str">
        <f t="shared" si="369"/>
        <v/>
      </c>
      <c r="Y1434" s="293" t="str">
        <f t="shared" si="370"/>
        <v/>
      </c>
      <c r="Z1434" s="293" t="str">
        <f t="shared" si="371"/>
        <v/>
      </c>
      <c r="AA1434" s="293">
        <f t="shared" si="358"/>
        <v>0</v>
      </c>
      <c r="AB1434" s="293">
        <f t="shared" si="359"/>
        <v>0</v>
      </c>
      <c r="AC1434" s="293">
        <f t="shared" si="360"/>
        <v>0</v>
      </c>
      <c r="AD1434" s="293">
        <f t="shared" si="372"/>
        <v>0</v>
      </c>
      <c r="AE1434" s="293">
        <f>IF(ISBLANK(T1434),AE1433,IF(COUNTIF(T$2:T1434,T1434)&gt;1,AE1433,1+MAX(AE1433,0)))</f>
        <v>39</v>
      </c>
      <c r="AI1434" s="42" t="str">
        <f t="shared" si="373"/>
        <v/>
      </c>
      <c r="AJ1434">
        <f>SUM(AG$2:AG1434)</f>
        <v>6</v>
      </c>
      <c r="AK1434">
        <f>COUNTA(AF$2:AF1434)</f>
        <v>16</v>
      </c>
    </row>
    <row r="1435" spans="1:37"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361"/>
        <v>21</v>
      </c>
      <c r="Q1435" s="33" t="str">
        <f t="shared" si="362"/>
        <v/>
      </c>
      <c r="R1435" s="33">
        <f t="shared" si="363"/>
        <v>15</v>
      </c>
      <c r="S1435" s="33" t="str">
        <f t="shared" si="364"/>
        <v>124_15</v>
      </c>
      <c r="T1435" s="35" t="str">
        <f t="shared" si="365"/>
        <v>124PM</v>
      </c>
      <c r="U1435" s="35" t="str">
        <f t="shared" si="366"/>
        <v>124PMNS</v>
      </c>
      <c r="V1435" s="301">
        <f t="shared" si="367"/>
        <v>26</v>
      </c>
      <c r="W1435" s="293" t="str">
        <f t="shared" si="368"/>
        <v/>
      </c>
      <c r="X1435" s="293" t="str">
        <f t="shared" si="369"/>
        <v/>
      </c>
      <c r="Y1435" s="293" t="str">
        <f t="shared" si="370"/>
        <v/>
      </c>
      <c r="Z1435" s="293" t="str">
        <f t="shared" si="371"/>
        <v/>
      </c>
      <c r="AA1435" s="293">
        <f t="shared" si="358"/>
        <v>0</v>
      </c>
      <c r="AB1435" s="293">
        <f t="shared" si="359"/>
        <v>0</v>
      </c>
      <c r="AC1435" s="293">
        <f t="shared" si="360"/>
        <v>0</v>
      </c>
      <c r="AD1435" s="293">
        <f t="shared" si="372"/>
        <v>0</v>
      </c>
      <c r="AE1435" s="293">
        <f>IF(ISBLANK(T1435),AE1434,IF(COUNTIF(T$2:T1435,T1435)&gt;1,AE1434,1+MAX(AE1434,0)))</f>
        <v>39</v>
      </c>
      <c r="AI1435" s="42" t="str">
        <f t="shared" si="373"/>
        <v/>
      </c>
      <c r="AJ1435">
        <f>SUM(AG$2:AG1435)</f>
        <v>6</v>
      </c>
      <c r="AK1435">
        <f>COUNTA(AF$2:AF1435)</f>
        <v>16</v>
      </c>
    </row>
    <row r="1436" spans="1:37"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361"/>
        <v>21</v>
      </c>
      <c r="Q1436" s="33" t="str">
        <f t="shared" si="362"/>
        <v/>
      </c>
      <c r="R1436" s="33">
        <f t="shared" si="363"/>
        <v>15</v>
      </c>
      <c r="S1436" s="33" t="str">
        <f t="shared" si="364"/>
        <v>124_15</v>
      </c>
      <c r="T1436" s="35" t="str">
        <f t="shared" si="365"/>
        <v>124PM</v>
      </c>
      <c r="U1436" s="35" t="str">
        <f t="shared" si="366"/>
        <v>124PMEW</v>
      </c>
      <c r="V1436" s="301">
        <f t="shared" si="367"/>
        <v>27</v>
      </c>
      <c r="W1436" s="293" t="str">
        <f t="shared" si="368"/>
        <v/>
      </c>
      <c r="X1436" s="293" t="str">
        <f t="shared" si="369"/>
        <v/>
      </c>
      <c r="Y1436" s="293" t="str">
        <f t="shared" si="370"/>
        <v/>
      </c>
      <c r="Z1436" s="293" t="str">
        <f t="shared" si="371"/>
        <v/>
      </c>
      <c r="AA1436" s="293">
        <f t="shared" si="358"/>
        <v>0</v>
      </c>
      <c r="AB1436" s="293">
        <f t="shared" si="359"/>
        <v>0</v>
      </c>
      <c r="AC1436" s="293">
        <f t="shared" si="360"/>
        <v>0</v>
      </c>
      <c r="AD1436" s="293">
        <f t="shared" si="372"/>
        <v>0</v>
      </c>
      <c r="AE1436" s="293">
        <f>IF(ISBLANK(T1436),AE1435,IF(COUNTIF(T$2:T1436,T1436)&gt;1,AE1435,1+MAX(AE1435,0)))</f>
        <v>39</v>
      </c>
      <c r="AI1436" s="42" t="str">
        <f t="shared" si="373"/>
        <v/>
      </c>
      <c r="AJ1436">
        <f>SUM(AG$2:AG1436)</f>
        <v>6</v>
      </c>
      <c r="AK1436">
        <f>COUNTA(AF$2:AF1436)</f>
        <v>16</v>
      </c>
    </row>
    <row r="1437" spans="1:37"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361"/>
        <v>21</v>
      </c>
      <c r="Q1437" s="33" t="str">
        <f t="shared" si="362"/>
        <v/>
      </c>
      <c r="R1437" s="33">
        <f t="shared" si="363"/>
        <v>15</v>
      </c>
      <c r="S1437" s="33" t="str">
        <f t="shared" si="364"/>
        <v>124_15</v>
      </c>
      <c r="T1437" s="35" t="str">
        <f t="shared" si="365"/>
        <v>124PM</v>
      </c>
      <c r="U1437" s="35" t="str">
        <f t="shared" si="366"/>
        <v>124PMEW</v>
      </c>
      <c r="V1437" s="301">
        <f t="shared" si="367"/>
        <v>28</v>
      </c>
      <c r="W1437" s="293" t="str">
        <f t="shared" si="368"/>
        <v/>
      </c>
      <c r="X1437" s="293" t="str">
        <f t="shared" si="369"/>
        <v/>
      </c>
      <c r="Y1437" s="293" t="str">
        <f t="shared" si="370"/>
        <v/>
      </c>
      <c r="Z1437" s="293" t="str">
        <f t="shared" si="371"/>
        <v/>
      </c>
      <c r="AA1437" s="293">
        <f t="shared" si="358"/>
        <v>0</v>
      </c>
      <c r="AB1437" s="293">
        <f t="shared" si="359"/>
        <v>0</v>
      </c>
      <c r="AC1437" s="293">
        <f t="shared" si="360"/>
        <v>0</v>
      </c>
      <c r="AD1437" s="293">
        <f t="shared" si="372"/>
        <v>0</v>
      </c>
      <c r="AE1437" s="293">
        <f>IF(ISBLANK(T1437),AE1436,IF(COUNTIF(T$2:T1437,T1437)&gt;1,AE1436,1+MAX(AE1436,0)))</f>
        <v>39</v>
      </c>
      <c r="AI1437" s="42" t="str">
        <f t="shared" si="373"/>
        <v/>
      </c>
      <c r="AJ1437">
        <f>SUM(AG$2:AG1437)</f>
        <v>6</v>
      </c>
      <c r="AK1437">
        <f>COUNTA(AF$2:AF1437)</f>
        <v>16</v>
      </c>
    </row>
    <row r="1438" spans="1:37"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361"/>
        <v>21</v>
      </c>
      <c r="Q1438" s="33" t="str">
        <f t="shared" si="362"/>
        <v/>
      </c>
      <c r="R1438" s="33">
        <f t="shared" si="363"/>
        <v>16</v>
      </c>
      <c r="S1438" s="33" t="str">
        <f t="shared" si="364"/>
        <v>124_16</v>
      </c>
      <c r="T1438" s="35" t="str">
        <f t="shared" si="365"/>
        <v>124PM</v>
      </c>
      <c r="U1438" s="35" t="str">
        <f t="shared" si="366"/>
        <v>124PMNS</v>
      </c>
      <c r="V1438" s="301">
        <f t="shared" si="367"/>
        <v>29</v>
      </c>
      <c r="W1438" s="293" t="str">
        <f t="shared" si="368"/>
        <v/>
      </c>
      <c r="X1438" s="293" t="str">
        <f t="shared" si="369"/>
        <v/>
      </c>
      <c r="Y1438" s="293" t="str">
        <f t="shared" si="370"/>
        <v/>
      </c>
      <c r="Z1438" s="293" t="str">
        <f t="shared" si="371"/>
        <v/>
      </c>
      <c r="AA1438" s="293">
        <f t="shared" si="358"/>
        <v>0</v>
      </c>
      <c r="AB1438" s="293">
        <f t="shared" si="359"/>
        <v>0</v>
      </c>
      <c r="AC1438" s="293">
        <f t="shared" si="360"/>
        <v>0</v>
      </c>
      <c r="AD1438" s="293">
        <f t="shared" si="372"/>
        <v>0</v>
      </c>
      <c r="AE1438" s="293">
        <f>IF(ISBLANK(T1438),AE1437,IF(COUNTIF(T$2:T1438,T1438)&gt;1,AE1437,1+MAX(AE1437,0)))</f>
        <v>39</v>
      </c>
      <c r="AI1438" s="42" t="str">
        <f t="shared" si="373"/>
        <v/>
      </c>
      <c r="AJ1438">
        <f>SUM(AG$2:AG1438)</f>
        <v>6</v>
      </c>
      <c r="AK1438">
        <f>COUNTA(AF$2:AF1438)</f>
        <v>16</v>
      </c>
    </row>
    <row r="1439" spans="1:37"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361"/>
        <v>21</v>
      </c>
      <c r="Q1439" s="33" t="str">
        <f t="shared" si="362"/>
        <v/>
      </c>
      <c r="R1439" s="33">
        <f t="shared" si="363"/>
        <v>16</v>
      </c>
      <c r="S1439" s="33" t="str">
        <f t="shared" si="364"/>
        <v>124_16</v>
      </c>
      <c r="T1439" s="35" t="str">
        <f t="shared" si="365"/>
        <v>124PM</v>
      </c>
      <c r="U1439" s="35" t="str">
        <f t="shared" si="366"/>
        <v>124PMNS</v>
      </c>
      <c r="V1439" s="301">
        <f t="shared" si="367"/>
        <v>30</v>
      </c>
      <c r="W1439" s="293" t="str">
        <f t="shared" si="368"/>
        <v/>
      </c>
      <c r="X1439" s="293" t="str">
        <f t="shared" si="369"/>
        <v/>
      </c>
      <c r="Y1439" s="293" t="str">
        <f t="shared" si="370"/>
        <v/>
      </c>
      <c r="Z1439" s="293" t="str">
        <f t="shared" si="371"/>
        <v/>
      </c>
      <c r="AA1439" s="293">
        <f t="shared" si="358"/>
        <v>0</v>
      </c>
      <c r="AB1439" s="293">
        <f t="shared" si="359"/>
        <v>0</v>
      </c>
      <c r="AC1439" s="293">
        <f t="shared" si="360"/>
        <v>0</v>
      </c>
      <c r="AD1439" s="293">
        <f t="shared" si="372"/>
        <v>0</v>
      </c>
      <c r="AE1439" s="293">
        <f>IF(ISBLANK(T1439),AE1438,IF(COUNTIF(T$2:T1439,T1439)&gt;1,AE1438,1+MAX(AE1438,0)))</f>
        <v>39</v>
      </c>
      <c r="AI1439" s="42" t="str">
        <f t="shared" si="373"/>
        <v/>
      </c>
      <c r="AJ1439">
        <f>SUM(AG$2:AG1439)</f>
        <v>6</v>
      </c>
      <c r="AK1439">
        <f>COUNTA(AF$2:AF1439)</f>
        <v>16</v>
      </c>
    </row>
    <row r="1440" spans="1:37"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361"/>
        <v>21</v>
      </c>
      <c r="Q1440" s="33" t="str">
        <f t="shared" si="362"/>
        <v/>
      </c>
      <c r="R1440" s="33">
        <f t="shared" si="363"/>
        <v>16</v>
      </c>
      <c r="S1440" s="33" t="str">
        <f t="shared" si="364"/>
        <v>124_16</v>
      </c>
      <c r="T1440" s="35" t="str">
        <f t="shared" si="365"/>
        <v>124PM</v>
      </c>
      <c r="U1440" s="35" t="str">
        <f t="shared" si="366"/>
        <v>124PMEW</v>
      </c>
      <c r="V1440" s="301">
        <f t="shared" si="367"/>
        <v>31</v>
      </c>
      <c r="W1440" s="293" t="str">
        <f t="shared" si="368"/>
        <v/>
      </c>
      <c r="X1440" s="293" t="str">
        <f t="shared" si="369"/>
        <v/>
      </c>
      <c r="Y1440" s="293" t="str">
        <f t="shared" si="370"/>
        <v/>
      </c>
      <c r="Z1440" s="293" t="str">
        <f t="shared" si="371"/>
        <v/>
      </c>
      <c r="AA1440" s="293">
        <f t="shared" si="358"/>
        <v>0</v>
      </c>
      <c r="AB1440" s="293">
        <f t="shared" si="359"/>
        <v>0</v>
      </c>
      <c r="AC1440" s="293">
        <f t="shared" si="360"/>
        <v>0</v>
      </c>
      <c r="AD1440" s="293">
        <f t="shared" si="372"/>
        <v>0</v>
      </c>
      <c r="AE1440" s="293">
        <f>IF(ISBLANK(T1440),AE1439,IF(COUNTIF(T$2:T1440,T1440)&gt;1,AE1439,1+MAX(AE1439,0)))</f>
        <v>39</v>
      </c>
      <c r="AI1440" s="42" t="str">
        <f t="shared" si="373"/>
        <v/>
      </c>
      <c r="AJ1440">
        <f>SUM(AG$2:AG1440)</f>
        <v>6</v>
      </c>
      <c r="AK1440">
        <f>COUNTA(AF$2:AF1440)</f>
        <v>16</v>
      </c>
    </row>
    <row r="1441" spans="1:37"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361"/>
        <v>21</v>
      </c>
      <c r="Q1441" s="33" t="str">
        <f t="shared" si="362"/>
        <v/>
      </c>
      <c r="R1441" s="33">
        <f t="shared" si="363"/>
        <v>16</v>
      </c>
      <c r="S1441" s="33" t="str">
        <f t="shared" si="364"/>
        <v>124_16</v>
      </c>
      <c r="T1441" s="35" t="str">
        <f t="shared" si="365"/>
        <v>124PM</v>
      </c>
      <c r="U1441" s="35" t="str">
        <f t="shared" si="366"/>
        <v>124PMEW</v>
      </c>
      <c r="V1441" s="301">
        <f t="shared" si="367"/>
        <v>32</v>
      </c>
      <c r="W1441" s="293" t="str">
        <f t="shared" si="368"/>
        <v/>
      </c>
      <c r="X1441" s="293" t="str">
        <f t="shared" si="369"/>
        <v/>
      </c>
      <c r="Y1441" s="293" t="str">
        <f t="shared" si="370"/>
        <v/>
      </c>
      <c r="Z1441" s="293" t="str">
        <f t="shared" si="371"/>
        <v/>
      </c>
      <c r="AA1441" s="293">
        <f t="shared" si="358"/>
        <v>0</v>
      </c>
      <c r="AB1441" s="293">
        <f t="shared" si="359"/>
        <v>0</v>
      </c>
      <c r="AC1441" s="293">
        <f t="shared" si="360"/>
        <v>0</v>
      </c>
      <c r="AD1441" s="293">
        <f t="shared" si="372"/>
        <v>0</v>
      </c>
      <c r="AE1441" s="293">
        <f>IF(ISBLANK(T1441),AE1440,IF(COUNTIF(T$2:T1441,T1441)&gt;1,AE1440,1+MAX(AE1440,0)))</f>
        <v>39</v>
      </c>
      <c r="AI1441" s="42" t="str">
        <f t="shared" si="373"/>
        <v/>
      </c>
      <c r="AJ1441">
        <f>SUM(AG$2:AG1441)</f>
        <v>6</v>
      </c>
      <c r="AK1441">
        <f>COUNTA(AF$2:AF1441)</f>
        <v>16</v>
      </c>
    </row>
    <row r="1442" spans="1:37"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361"/>
        <v>22</v>
      </c>
      <c r="Q1442" s="33">
        <f t="shared" si="362"/>
        <v>22</v>
      </c>
      <c r="R1442" s="33">
        <f t="shared" si="363"/>
        <v>1</v>
      </c>
      <c r="S1442" s="33" t="str">
        <f t="shared" si="364"/>
        <v>126_1</v>
      </c>
      <c r="T1442" s="35" t="str">
        <f t="shared" si="365"/>
        <v>126AM</v>
      </c>
      <c r="U1442" s="35" t="str">
        <f t="shared" si="366"/>
        <v>126AMNS</v>
      </c>
      <c r="V1442" s="301">
        <f t="shared" si="367"/>
        <v>1</v>
      </c>
      <c r="W1442" s="293" t="str">
        <f t="shared" si="368"/>
        <v/>
      </c>
      <c r="X1442" s="293" t="str">
        <f t="shared" si="369"/>
        <v/>
      </c>
      <c r="Y1442" s="293" t="str">
        <f t="shared" si="370"/>
        <v/>
      </c>
      <c r="Z1442" s="293" t="str">
        <f t="shared" si="371"/>
        <v/>
      </c>
      <c r="AA1442" s="293">
        <f t="shared" si="358"/>
        <v>0</v>
      </c>
      <c r="AB1442" s="293">
        <f t="shared" si="359"/>
        <v>0</v>
      </c>
      <c r="AC1442" s="293">
        <f t="shared" si="360"/>
        <v>4</v>
      </c>
      <c r="AD1442" s="293">
        <f t="shared" si="372"/>
        <v>1</v>
      </c>
      <c r="AE1442" s="293">
        <f>IF(ISBLANK(T1442),AE1441,IF(COUNTIF(T$2:T1442,T1442)&gt;1,AE1441,1+MAX(AE1441,0)))</f>
        <v>40</v>
      </c>
      <c r="AI1442" s="42" t="str">
        <f t="shared" si="373"/>
        <v/>
      </c>
      <c r="AJ1442">
        <f>SUM(AG$2:AG1442)</f>
        <v>6</v>
      </c>
      <c r="AK1442">
        <f>COUNTA(AF$2:AF1442)</f>
        <v>16</v>
      </c>
    </row>
    <row r="1443" spans="1:37"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361"/>
        <v>22</v>
      </c>
      <c r="Q1443" s="33" t="str">
        <f t="shared" si="362"/>
        <v/>
      </c>
      <c r="R1443" s="33">
        <f t="shared" si="363"/>
        <v>1</v>
      </c>
      <c r="S1443" s="33" t="str">
        <f t="shared" si="364"/>
        <v>126_1</v>
      </c>
      <c r="T1443" s="35" t="str">
        <f t="shared" si="365"/>
        <v>126AM</v>
      </c>
      <c r="U1443" s="35" t="str">
        <f t="shared" si="366"/>
        <v>126AMNS</v>
      </c>
      <c r="V1443" s="301">
        <f t="shared" si="367"/>
        <v>2</v>
      </c>
      <c r="W1443" s="293" t="str">
        <f t="shared" si="368"/>
        <v/>
      </c>
      <c r="X1443" s="293" t="str">
        <f t="shared" si="369"/>
        <v/>
      </c>
      <c r="Y1443" s="293" t="str">
        <f t="shared" si="370"/>
        <v/>
      </c>
      <c r="Z1443" s="293" t="str">
        <f t="shared" si="371"/>
        <v/>
      </c>
      <c r="AA1443" s="293">
        <f t="shared" si="358"/>
        <v>0</v>
      </c>
      <c r="AB1443" s="293">
        <f t="shared" si="359"/>
        <v>0</v>
      </c>
      <c r="AC1443" s="293">
        <f t="shared" si="360"/>
        <v>4</v>
      </c>
      <c r="AD1443" s="293">
        <f t="shared" si="372"/>
        <v>1</v>
      </c>
      <c r="AE1443" s="293">
        <f>IF(ISBLANK(T1443),AE1442,IF(COUNTIF(T$2:T1443,T1443)&gt;1,AE1442,1+MAX(AE1442,0)))</f>
        <v>40</v>
      </c>
      <c r="AI1443" s="42" t="str">
        <f t="shared" si="373"/>
        <v/>
      </c>
      <c r="AJ1443">
        <f>SUM(AG$2:AG1443)</f>
        <v>6</v>
      </c>
      <c r="AK1443">
        <f>COUNTA(AF$2:AF1443)</f>
        <v>16</v>
      </c>
    </row>
    <row r="1444" spans="1:37"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361"/>
        <v>22</v>
      </c>
      <c r="Q1444" s="33" t="str">
        <f t="shared" si="362"/>
        <v/>
      </c>
      <c r="R1444" s="33">
        <f t="shared" si="363"/>
        <v>1</v>
      </c>
      <c r="S1444" s="33" t="str">
        <f t="shared" si="364"/>
        <v>126_1</v>
      </c>
      <c r="T1444" s="35" t="str">
        <f t="shared" si="365"/>
        <v>126AM</v>
      </c>
      <c r="U1444" s="35" t="str">
        <f t="shared" si="366"/>
        <v>126AMEW</v>
      </c>
      <c r="V1444" s="301">
        <f t="shared" si="367"/>
        <v>3</v>
      </c>
      <c r="W1444" s="293" t="str">
        <f t="shared" si="368"/>
        <v/>
      </c>
      <c r="X1444" s="293" t="str">
        <f t="shared" si="369"/>
        <v/>
      </c>
      <c r="Y1444" s="293" t="str">
        <f t="shared" si="370"/>
        <v/>
      </c>
      <c r="Z1444" s="293" t="str">
        <f t="shared" si="371"/>
        <v/>
      </c>
      <c r="AA1444" s="293">
        <f t="shared" si="358"/>
        <v>0</v>
      </c>
      <c r="AB1444" s="293">
        <f t="shared" si="359"/>
        <v>0</v>
      </c>
      <c r="AC1444" s="293">
        <f t="shared" si="360"/>
        <v>0</v>
      </c>
      <c r="AD1444" s="293">
        <f t="shared" si="372"/>
        <v>0</v>
      </c>
      <c r="AE1444" s="293">
        <f>IF(ISBLANK(T1444),AE1443,IF(COUNTIF(T$2:T1444,T1444)&gt;1,AE1443,1+MAX(AE1443,0)))</f>
        <v>40</v>
      </c>
      <c r="AI1444" s="42" t="str">
        <f t="shared" si="373"/>
        <v/>
      </c>
      <c r="AJ1444">
        <f>SUM(AG$2:AG1444)</f>
        <v>6</v>
      </c>
      <c r="AK1444">
        <f>COUNTA(AF$2:AF1444)</f>
        <v>16</v>
      </c>
    </row>
    <row r="1445" spans="1:37"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361"/>
        <v>22</v>
      </c>
      <c r="Q1445" s="33" t="str">
        <f t="shared" si="362"/>
        <v/>
      </c>
      <c r="R1445" s="33">
        <f t="shared" si="363"/>
        <v>1</v>
      </c>
      <c r="S1445" s="33" t="str">
        <f t="shared" si="364"/>
        <v>126_1</v>
      </c>
      <c r="T1445" s="35" t="str">
        <f t="shared" si="365"/>
        <v>126AM</v>
      </c>
      <c r="U1445" s="35" t="str">
        <f t="shared" si="366"/>
        <v>126AMEW</v>
      </c>
      <c r="V1445" s="301">
        <f t="shared" si="367"/>
        <v>4</v>
      </c>
      <c r="W1445" s="293" t="str">
        <f t="shared" si="368"/>
        <v/>
      </c>
      <c r="X1445" s="293" t="str">
        <f t="shared" si="369"/>
        <v/>
      </c>
      <c r="Y1445" s="293" t="str">
        <f t="shared" si="370"/>
        <v/>
      </c>
      <c r="Z1445" s="293" t="str">
        <f t="shared" si="371"/>
        <v/>
      </c>
      <c r="AA1445" s="293">
        <f t="shared" si="358"/>
        <v>0</v>
      </c>
      <c r="AB1445" s="293">
        <f t="shared" si="359"/>
        <v>0</v>
      </c>
      <c r="AC1445" s="293">
        <f t="shared" si="360"/>
        <v>0</v>
      </c>
      <c r="AD1445" s="293">
        <f t="shared" si="372"/>
        <v>0</v>
      </c>
      <c r="AE1445" s="293">
        <f>IF(ISBLANK(T1445),AE1444,IF(COUNTIF(T$2:T1445,T1445)&gt;1,AE1444,1+MAX(AE1444,0)))</f>
        <v>40</v>
      </c>
      <c r="AI1445" s="42" t="str">
        <f t="shared" si="373"/>
        <v/>
      </c>
      <c r="AJ1445">
        <f>SUM(AG$2:AG1445)</f>
        <v>6</v>
      </c>
      <c r="AK1445">
        <f>COUNTA(AF$2:AF1445)</f>
        <v>16</v>
      </c>
    </row>
    <row r="1446" spans="1:37"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361"/>
        <v>22</v>
      </c>
      <c r="Q1446" s="33" t="str">
        <f t="shared" si="362"/>
        <v/>
      </c>
      <c r="R1446" s="33">
        <f t="shared" si="363"/>
        <v>2</v>
      </c>
      <c r="S1446" s="33" t="str">
        <f t="shared" si="364"/>
        <v>126_2</v>
      </c>
      <c r="T1446" s="35" t="str">
        <f t="shared" si="365"/>
        <v>126AM</v>
      </c>
      <c r="U1446" s="35" t="str">
        <f t="shared" si="366"/>
        <v>126AMNS</v>
      </c>
      <c r="V1446" s="301">
        <f t="shared" si="367"/>
        <v>5</v>
      </c>
      <c r="W1446" s="293" t="str">
        <f t="shared" si="368"/>
        <v/>
      </c>
      <c r="X1446" s="293" t="str">
        <f t="shared" si="369"/>
        <v/>
      </c>
      <c r="Y1446" s="293" t="str">
        <f t="shared" si="370"/>
        <v/>
      </c>
      <c r="Z1446" s="293" t="str">
        <f t="shared" si="371"/>
        <v/>
      </c>
      <c r="AA1446" s="293">
        <f t="shared" si="358"/>
        <v>0</v>
      </c>
      <c r="AB1446" s="293">
        <f t="shared" si="359"/>
        <v>0</v>
      </c>
      <c r="AC1446" s="293">
        <f t="shared" si="360"/>
        <v>4</v>
      </c>
      <c r="AD1446" s="293">
        <f t="shared" si="372"/>
        <v>1</v>
      </c>
      <c r="AE1446" s="293">
        <f>IF(ISBLANK(T1446),AE1445,IF(COUNTIF(T$2:T1446,T1446)&gt;1,AE1445,1+MAX(AE1445,0)))</f>
        <v>40</v>
      </c>
      <c r="AI1446" s="42" t="str">
        <f t="shared" si="373"/>
        <v/>
      </c>
      <c r="AJ1446">
        <f>SUM(AG$2:AG1446)</f>
        <v>6</v>
      </c>
      <c r="AK1446">
        <f>COUNTA(AF$2:AF1446)</f>
        <v>16</v>
      </c>
    </row>
    <row r="1447" spans="1:37"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361"/>
        <v>22</v>
      </c>
      <c r="Q1447" s="33" t="str">
        <f t="shared" si="362"/>
        <v/>
      </c>
      <c r="R1447" s="33">
        <f t="shared" si="363"/>
        <v>2</v>
      </c>
      <c r="S1447" s="33" t="str">
        <f t="shared" si="364"/>
        <v>126_2</v>
      </c>
      <c r="T1447" s="35" t="str">
        <f t="shared" si="365"/>
        <v>126AM</v>
      </c>
      <c r="U1447" s="35" t="str">
        <f t="shared" si="366"/>
        <v>126AMNS</v>
      </c>
      <c r="V1447" s="301">
        <f t="shared" si="367"/>
        <v>6</v>
      </c>
      <c r="W1447" s="293" t="str">
        <f t="shared" si="368"/>
        <v/>
      </c>
      <c r="X1447" s="293" t="str">
        <f t="shared" si="369"/>
        <v/>
      </c>
      <c r="Y1447" s="293" t="str">
        <f t="shared" si="370"/>
        <v/>
      </c>
      <c r="Z1447" s="293" t="str">
        <f t="shared" si="371"/>
        <v/>
      </c>
      <c r="AA1447" s="293">
        <f t="shared" si="358"/>
        <v>0</v>
      </c>
      <c r="AB1447" s="293">
        <f t="shared" si="359"/>
        <v>0</v>
      </c>
      <c r="AC1447" s="293">
        <f t="shared" si="360"/>
        <v>4</v>
      </c>
      <c r="AD1447" s="293">
        <f t="shared" si="372"/>
        <v>1</v>
      </c>
      <c r="AE1447" s="293">
        <f>IF(ISBLANK(T1447),AE1446,IF(COUNTIF(T$2:T1447,T1447)&gt;1,AE1446,1+MAX(AE1446,0)))</f>
        <v>40</v>
      </c>
      <c r="AI1447" s="42" t="str">
        <f t="shared" si="373"/>
        <v/>
      </c>
      <c r="AJ1447">
        <f>SUM(AG$2:AG1447)</f>
        <v>6</v>
      </c>
      <c r="AK1447">
        <f>COUNTA(AF$2:AF1447)</f>
        <v>16</v>
      </c>
    </row>
    <row r="1448" spans="1:37"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361"/>
        <v>22</v>
      </c>
      <c r="Q1448" s="33" t="str">
        <f t="shared" si="362"/>
        <v/>
      </c>
      <c r="R1448" s="33">
        <f t="shared" si="363"/>
        <v>2</v>
      </c>
      <c r="S1448" s="33" t="str">
        <f t="shared" si="364"/>
        <v>126_2</v>
      </c>
      <c r="T1448" s="35" t="str">
        <f t="shared" si="365"/>
        <v>126AM</v>
      </c>
      <c r="U1448" s="35" t="str">
        <f t="shared" si="366"/>
        <v>126AMEW</v>
      </c>
      <c r="V1448" s="301">
        <f t="shared" si="367"/>
        <v>7</v>
      </c>
      <c r="W1448" s="293" t="str">
        <f t="shared" si="368"/>
        <v/>
      </c>
      <c r="X1448" s="293" t="str">
        <f t="shared" si="369"/>
        <v/>
      </c>
      <c r="Y1448" s="293" t="str">
        <f t="shared" si="370"/>
        <v/>
      </c>
      <c r="Z1448" s="293" t="str">
        <f t="shared" si="371"/>
        <v/>
      </c>
      <c r="AA1448" s="293">
        <f t="shared" si="358"/>
        <v>0</v>
      </c>
      <c r="AB1448" s="293">
        <f t="shared" si="359"/>
        <v>0</v>
      </c>
      <c r="AC1448" s="293">
        <f t="shared" si="360"/>
        <v>0</v>
      </c>
      <c r="AD1448" s="293">
        <f t="shared" si="372"/>
        <v>0</v>
      </c>
      <c r="AE1448" s="293">
        <f>IF(ISBLANK(T1448),AE1447,IF(COUNTIF(T$2:T1448,T1448)&gt;1,AE1447,1+MAX(AE1447,0)))</f>
        <v>40</v>
      </c>
      <c r="AI1448" s="42" t="str">
        <f t="shared" si="373"/>
        <v/>
      </c>
      <c r="AJ1448">
        <f>SUM(AG$2:AG1448)</f>
        <v>6</v>
      </c>
      <c r="AK1448">
        <f>COUNTA(AF$2:AF1448)</f>
        <v>16</v>
      </c>
    </row>
    <row r="1449" spans="1:37"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361"/>
        <v>22</v>
      </c>
      <c r="Q1449" s="33" t="str">
        <f t="shared" si="362"/>
        <v/>
      </c>
      <c r="R1449" s="33">
        <f t="shared" si="363"/>
        <v>2</v>
      </c>
      <c r="S1449" s="33" t="str">
        <f t="shared" si="364"/>
        <v>126_2</v>
      </c>
      <c r="T1449" s="35" t="str">
        <f t="shared" si="365"/>
        <v>126AM</v>
      </c>
      <c r="U1449" s="35" t="str">
        <f t="shared" si="366"/>
        <v>126AMEW</v>
      </c>
      <c r="V1449" s="301">
        <f t="shared" si="367"/>
        <v>8</v>
      </c>
      <c r="W1449" s="293" t="str">
        <f t="shared" si="368"/>
        <v/>
      </c>
      <c r="X1449" s="293" t="str">
        <f t="shared" si="369"/>
        <v/>
      </c>
      <c r="Y1449" s="293" t="str">
        <f t="shared" si="370"/>
        <v/>
      </c>
      <c r="Z1449" s="293" t="str">
        <f t="shared" si="371"/>
        <v/>
      </c>
      <c r="AA1449" s="293">
        <f t="shared" si="358"/>
        <v>0</v>
      </c>
      <c r="AB1449" s="293">
        <f t="shared" si="359"/>
        <v>0</v>
      </c>
      <c r="AC1449" s="293">
        <f t="shared" si="360"/>
        <v>0</v>
      </c>
      <c r="AD1449" s="293">
        <f t="shared" si="372"/>
        <v>0</v>
      </c>
      <c r="AE1449" s="293">
        <f>IF(ISBLANK(T1449),AE1448,IF(COUNTIF(T$2:T1449,T1449)&gt;1,AE1448,1+MAX(AE1448,0)))</f>
        <v>40</v>
      </c>
      <c r="AI1449" s="42" t="str">
        <f t="shared" si="373"/>
        <v/>
      </c>
      <c r="AJ1449">
        <f>SUM(AG$2:AG1449)</f>
        <v>6</v>
      </c>
      <c r="AK1449">
        <f>COUNTA(AF$2:AF1449)</f>
        <v>16</v>
      </c>
    </row>
    <row r="1450" spans="1:37"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361"/>
        <v>22</v>
      </c>
      <c r="Q1450" s="33" t="str">
        <f t="shared" si="362"/>
        <v/>
      </c>
      <c r="R1450" s="33">
        <f t="shared" si="363"/>
        <v>3</v>
      </c>
      <c r="S1450" s="33" t="str">
        <f t="shared" si="364"/>
        <v>126_3</v>
      </c>
      <c r="T1450" s="35" t="str">
        <f t="shared" si="365"/>
        <v>126AM</v>
      </c>
      <c r="U1450" s="35" t="str">
        <f t="shared" si="366"/>
        <v>126AMNS</v>
      </c>
      <c r="V1450" s="301">
        <f t="shared" si="367"/>
        <v>9</v>
      </c>
      <c r="W1450" s="293" t="str">
        <f t="shared" si="368"/>
        <v/>
      </c>
      <c r="X1450" s="293" t="str">
        <f t="shared" si="369"/>
        <v/>
      </c>
      <c r="Y1450" s="293" t="str">
        <f t="shared" si="370"/>
        <v/>
      </c>
      <c r="Z1450" s="293" t="str">
        <f t="shared" si="371"/>
        <v/>
      </c>
      <c r="AA1450" s="293">
        <f t="shared" si="358"/>
        <v>0</v>
      </c>
      <c r="AB1450" s="293">
        <f t="shared" si="359"/>
        <v>0</v>
      </c>
      <c r="AC1450" s="293">
        <f t="shared" si="360"/>
        <v>4</v>
      </c>
      <c r="AD1450" s="293">
        <f t="shared" si="372"/>
        <v>1</v>
      </c>
      <c r="AE1450" s="293">
        <f>IF(ISBLANK(T1450),AE1449,IF(COUNTIF(T$2:T1450,T1450)&gt;1,AE1449,1+MAX(AE1449,0)))</f>
        <v>40</v>
      </c>
      <c r="AI1450" s="42" t="str">
        <f t="shared" si="373"/>
        <v/>
      </c>
      <c r="AJ1450">
        <f>SUM(AG$2:AG1450)</f>
        <v>6</v>
      </c>
      <c r="AK1450">
        <f>COUNTA(AF$2:AF1450)</f>
        <v>16</v>
      </c>
    </row>
    <row r="1451" spans="1:37"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361"/>
        <v>22</v>
      </c>
      <c r="Q1451" s="33" t="str">
        <f t="shared" si="362"/>
        <v/>
      </c>
      <c r="R1451" s="33">
        <f t="shared" si="363"/>
        <v>3</v>
      </c>
      <c r="S1451" s="33" t="str">
        <f t="shared" si="364"/>
        <v>126_3</v>
      </c>
      <c r="T1451" s="35" t="str">
        <f t="shared" si="365"/>
        <v>126AM</v>
      </c>
      <c r="U1451" s="35" t="str">
        <f t="shared" si="366"/>
        <v>126AMNS</v>
      </c>
      <c r="V1451" s="301">
        <f t="shared" si="367"/>
        <v>10</v>
      </c>
      <c r="W1451" s="293" t="str">
        <f t="shared" si="368"/>
        <v/>
      </c>
      <c r="X1451" s="293" t="str">
        <f t="shared" si="369"/>
        <v/>
      </c>
      <c r="Y1451" s="293" t="str">
        <f t="shared" si="370"/>
        <v/>
      </c>
      <c r="Z1451" s="293" t="str">
        <f t="shared" si="371"/>
        <v/>
      </c>
      <c r="AA1451" s="293">
        <f t="shared" si="358"/>
        <v>0</v>
      </c>
      <c r="AB1451" s="293">
        <f t="shared" si="359"/>
        <v>0</v>
      </c>
      <c r="AC1451" s="293">
        <f t="shared" si="360"/>
        <v>4</v>
      </c>
      <c r="AD1451" s="293">
        <f t="shared" si="372"/>
        <v>1</v>
      </c>
      <c r="AE1451" s="293">
        <f>IF(ISBLANK(T1451),AE1450,IF(COUNTIF(T$2:T1451,T1451)&gt;1,AE1450,1+MAX(AE1450,0)))</f>
        <v>40</v>
      </c>
      <c r="AI1451" s="42" t="str">
        <f t="shared" si="373"/>
        <v/>
      </c>
      <c r="AJ1451">
        <f>SUM(AG$2:AG1451)</f>
        <v>6</v>
      </c>
      <c r="AK1451">
        <f>COUNTA(AF$2:AF1451)</f>
        <v>16</v>
      </c>
    </row>
    <row r="1452" spans="1:37"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361"/>
        <v>22</v>
      </c>
      <c r="Q1452" s="33" t="str">
        <f t="shared" si="362"/>
        <v/>
      </c>
      <c r="R1452" s="33">
        <f t="shared" si="363"/>
        <v>3</v>
      </c>
      <c r="S1452" s="33" t="str">
        <f t="shared" si="364"/>
        <v>126_3</v>
      </c>
      <c r="T1452" s="35" t="str">
        <f t="shared" si="365"/>
        <v>126AM</v>
      </c>
      <c r="U1452" s="35" t="str">
        <f t="shared" si="366"/>
        <v>126AMEW</v>
      </c>
      <c r="V1452" s="301">
        <f t="shared" si="367"/>
        <v>11</v>
      </c>
      <c r="W1452" s="293" t="str">
        <f t="shared" si="368"/>
        <v/>
      </c>
      <c r="X1452" s="293" t="str">
        <f t="shared" si="369"/>
        <v/>
      </c>
      <c r="Y1452" s="293" t="str">
        <f t="shared" si="370"/>
        <v/>
      </c>
      <c r="Z1452" s="293" t="str">
        <f t="shared" si="371"/>
        <v/>
      </c>
      <c r="AA1452" s="293">
        <f t="shared" si="358"/>
        <v>0</v>
      </c>
      <c r="AB1452" s="293">
        <f t="shared" si="359"/>
        <v>0</v>
      </c>
      <c r="AC1452" s="293">
        <f t="shared" si="360"/>
        <v>0</v>
      </c>
      <c r="AD1452" s="293">
        <f t="shared" si="372"/>
        <v>0</v>
      </c>
      <c r="AE1452" s="293">
        <f>IF(ISBLANK(T1452),AE1451,IF(COUNTIF(T$2:T1452,T1452)&gt;1,AE1451,1+MAX(AE1451,0)))</f>
        <v>40</v>
      </c>
      <c r="AI1452" s="42" t="str">
        <f t="shared" si="373"/>
        <v/>
      </c>
      <c r="AJ1452">
        <f>SUM(AG$2:AG1452)</f>
        <v>6</v>
      </c>
      <c r="AK1452">
        <f>COUNTA(AF$2:AF1452)</f>
        <v>16</v>
      </c>
    </row>
    <row r="1453" spans="1:37"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361"/>
        <v>22</v>
      </c>
      <c r="Q1453" s="33" t="str">
        <f t="shared" si="362"/>
        <v/>
      </c>
      <c r="R1453" s="33">
        <f t="shared" si="363"/>
        <v>3</v>
      </c>
      <c r="S1453" s="33" t="str">
        <f t="shared" si="364"/>
        <v>126_3</v>
      </c>
      <c r="T1453" s="35" t="str">
        <f t="shared" si="365"/>
        <v>126AM</v>
      </c>
      <c r="U1453" s="35" t="str">
        <f t="shared" si="366"/>
        <v>126AMEW</v>
      </c>
      <c r="V1453" s="301">
        <f t="shared" si="367"/>
        <v>12</v>
      </c>
      <c r="W1453" s="293" t="str">
        <f t="shared" si="368"/>
        <v/>
      </c>
      <c r="X1453" s="293" t="str">
        <f t="shared" si="369"/>
        <v/>
      </c>
      <c r="Y1453" s="293" t="str">
        <f t="shared" si="370"/>
        <v/>
      </c>
      <c r="Z1453" s="293" t="str">
        <f t="shared" si="371"/>
        <v/>
      </c>
      <c r="AA1453" s="293">
        <f t="shared" si="358"/>
        <v>0</v>
      </c>
      <c r="AB1453" s="293">
        <f t="shared" si="359"/>
        <v>0</v>
      </c>
      <c r="AC1453" s="293">
        <f t="shared" si="360"/>
        <v>0</v>
      </c>
      <c r="AD1453" s="293">
        <f t="shared" si="372"/>
        <v>0</v>
      </c>
      <c r="AE1453" s="293">
        <f>IF(ISBLANK(T1453),AE1452,IF(COUNTIF(T$2:T1453,T1453)&gt;1,AE1452,1+MAX(AE1452,0)))</f>
        <v>40</v>
      </c>
      <c r="AI1453" s="42" t="str">
        <f t="shared" si="373"/>
        <v/>
      </c>
      <c r="AJ1453">
        <f>SUM(AG$2:AG1453)</f>
        <v>6</v>
      </c>
      <c r="AK1453">
        <f>COUNTA(AF$2:AF1453)</f>
        <v>16</v>
      </c>
    </row>
    <row r="1454" spans="1:37"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361"/>
        <v>22</v>
      </c>
      <c r="Q1454" s="33" t="str">
        <f t="shared" si="362"/>
        <v/>
      </c>
      <c r="R1454" s="33">
        <f t="shared" si="363"/>
        <v>4</v>
      </c>
      <c r="S1454" s="33" t="str">
        <f t="shared" si="364"/>
        <v>126_4</v>
      </c>
      <c r="T1454" s="35" t="str">
        <f t="shared" si="365"/>
        <v>126AM</v>
      </c>
      <c r="U1454" s="35" t="str">
        <f t="shared" si="366"/>
        <v>126AMNS</v>
      </c>
      <c r="V1454" s="301">
        <f t="shared" si="367"/>
        <v>13</v>
      </c>
      <c r="W1454" s="293" t="str">
        <f t="shared" si="368"/>
        <v/>
      </c>
      <c r="X1454" s="293" t="str">
        <f t="shared" si="369"/>
        <v/>
      </c>
      <c r="Y1454" s="293" t="str">
        <f t="shared" si="370"/>
        <v/>
      </c>
      <c r="Z1454" s="293" t="str">
        <f t="shared" si="371"/>
        <v/>
      </c>
      <c r="AA1454" s="293">
        <f t="shared" si="358"/>
        <v>0</v>
      </c>
      <c r="AB1454" s="293">
        <f t="shared" si="359"/>
        <v>0</v>
      </c>
      <c r="AC1454" s="293">
        <f t="shared" si="360"/>
        <v>4</v>
      </c>
      <c r="AD1454" s="293">
        <f t="shared" si="372"/>
        <v>1</v>
      </c>
      <c r="AE1454" s="293">
        <f>IF(ISBLANK(T1454),AE1453,IF(COUNTIF(T$2:T1454,T1454)&gt;1,AE1453,1+MAX(AE1453,0)))</f>
        <v>40</v>
      </c>
      <c r="AI1454" s="42" t="str">
        <f t="shared" si="373"/>
        <v/>
      </c>
      <c r="AJ1454">
        <f>SUM(AG$2:AG1454)</f>
        <v>6</v>
      </c>
      <c r="AK1454">
        <f>COUNTA(AF$2:AF1454)</f>
        <v>16</v>
      </c>
    </row>
    <row r="1455" spans="1:37"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361"/>
        <v>22</v>
      </c>
      <c r="Q1455" s="33" t="str">
        <f t="shared" si="362"/>
        <v/>
      </c>
      <c r="R1455" s="33">
        <f t="shared" si="363"/>
        <v>4</v>
      </c>
      <c r="S1455" s="33" t="str">
        <f t="shared" si="364"/>
        <v>126_4</v>
      </c>
      <c r="T1455" s="35" t="str">
        <f t="shared" si="365"/>
        <v>126AM</v>
      </c>
      <c r="U1455" s="35" t="str">
        <f t="shared" si="366"/>
        <v>126AMNS</v>
      </c>
      <c r="V1455" s="301">
        <f t="shared" si="367"/>
        <v>14</v>
      </c>
      <c r="W1455" s="293" t="str">
        <f t="shared" si="368"/>
        <v/>
      </c>
      <c r="X1455" s="293" t="str">
        <f t="shared" si="369"/>
        <v/>
      </c>
      <c r="Y1455" s="293" t="str">
        <f t="shared" si="370"/>
        <v/>
      </c>
      <c r="Z1455" s="293" t="str">
        <f t="shared" si="371"/>
        <v/>
      </c>
      <c r="AA1455" s="293">
        <f t="shared" si="358"/>
        <v>0</v>
      </c>
      <c r="AB1455" s="293">
        <f t="shared" si="359"/>
        <v>0</v>
      </c>
      <c r="AC1455" s="293">
        <f t="shared" si="360"/>
        <v>4</v>
      </c>
      <c r="AD1455" s="293">
        <f t="shared" si="372"/>
        <v>1</v>
      </c>
      <c r="AE1455" s="293">
        <f>IF(ISBLANK(T1455),AE1454,IF(COUNTIF(T$2:T1455,T1455)&gt;1,AE1454,1+MAX(AE1454,0)))</f>
        <v>40</v>
      </c>
      <c r="AI1455" s="42" t="str">
        <f t="shared" si="373"/>
        <v/>
      </c>
      <c r="AJ1455">
        <f>SUM(AG$2:AG1455)</f>
        <v>6</v>
      </c>
      <c r="AK1455">
        <f>COUNTA(AF$2:AF1455)</f>
        <v>16</v>
      </c>
    </row>
    <row r="1456" spans="1:37"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361"/>
        <v>22</v>
      </c>
      <c r="Q1456" s="33" t="str">
        <f t="shared" si="362"/>
        <v/>
      </c>
      <c r="R1456" s="33">
        <f t="shared" si="363"/>
        <v>4</v>
      </c>
      <c r="S1456" s="33" t="str">
        <f t="shared" si="364"/>
        <v>126_4</v>
      </c>
      <c r="T1456" s="35" t="str">
        <f t="shared" si="365"/>
        <v>126AM</v>
      </c>
      <c r="U1456" s="35" t="str">
        <f t="shared" si="366"/>
        <v>126AMEW</v>
      </c>
      <c r="V1456" s="301">
        <f t="shared" si="367"/>
        <v>15</v>
      </c>
      <c r="W1456" s="293" t="str">
        <f t="shared" si="368"/>
        <v/>
      </c>
      <c r="X1456" s="293" t="str">
        <f t="shared" si="369"/>
        <v/>
      </c>
      <c r="Y1456" s="293" t="str">
        <f t="shared" si="370"/>
        <v/>
      </c>
      <c r="Z1456" s="293" t="str">
        <f t="shared" si="371"/>
        <v/>
      </c>
      <c r="AA1456" s="293">
        <f t="shared" si="358"/>
        <v>0</v>
      </c>
      <c r="AB1456" s="293">
        <f t="shared" si="359"/>
        <v>0</v>
      </c>
      <c r="AC1456" s="293">
        <f t="shared" si="360"/>
        <v>0</v>
      </c>
      <c r="AD1456" s="293">
        <f t="shared" si="372"/>
        <v>0</v>
      </c>
      <c r="AE1456" s="293">
        <f>IF(ISBLANK(T1456),AE1455,IF(COUNTIF(T$2:T1456,T1456)&gt;1,AE1455,1+MAX(AE1455,0)))</f>
        <v>40</v>
      </c>
      <c r="AI1456" s="42" t="str">
        <f t="shared" si="373"/>
        <v/>
      </c>
      <c r="AJ1456">
        <f>SUM(AG$2:AG1456)</f>
        <v>6</v>
      </c>
      <c r="AK1456">
        <f>COUNTA(AF$2:AF1456)</f>
        <v>16</v>
      </c>
    </row>
    <row r="1457" spans="1:37"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361"/>
        <v>22</v>
      </c>
      <c r="Q1457" s="33" t="str">
        <f t="shared" si="362"/>
        <v/>
      </c>
      <c r="R1457" s="33">
        <f t="shared" si="363"/>
        <v>4</v>
      </c>
      <c r="S1457" s="33" t="str">
        <f t="shared" si="364"/>
        <v>126_4</v>
      </c>
      <c r="T1457" s="35" t="str">
        <f t="shared" si="365"/>
        <v>126AM</v>
      </c>
      <c r="U1457" s="35" t="str">
        <f t="shared" si="366"/>
        <v>126AMEW</v>
      </c>
      <c r="V1457" s="301">
        <f t="shared" si="367"/>
        <v>16</v>
      </c>
      <c r="W1457" s="293" t="str">
        <f t="shared" si="368"/>
        <v/>
      </c>
      <c r="X1457" s="293" t="str">
        <f t="shared" si="369"/>
        <v/>
      </c>
      <c r="Y1457" s="293" t="str">
        <f t="shared" si="370"/>
        <v/>
      </c>
      <c r="Z1457" s="293" t="str">
        <f t="shared" si="371"/>
        <v/>
      </c>
      <c r="AA1457" s="293">
        <f t="shared" si="358"/>
        <v>0</v>
      </c>
      <c r="AB1457" s="293">
        <f t="shared" si="359"/>
        <v>0</v>
      </c>
      <c r="AC1457" s="293">
        <f t="shared" si="360"/>
        <v>0</v>
      </c>
      <c r="AD1457" s="293">
        <f t="shared" si="372"/>
        <v>0</v>
      </c>
      <c r="AE1457" s="293">
        <f>IF(ISBLANK(T1457),AE1456,IF(COUNTIF(T$2:T1457,T1457)&gt;1,AE1456,1+MAX(AE1456,0)))</f>
        <v>40</v>
      </c>
      <c r="AI1457" s="42" t="str">
        <f t="shared" si="373"/>
        <v/>
      </c>
      <c r="AJ1457">
        <f>SUM(AG$2:AG1457)</f>
        <v>6</v>
      </c>
      <c r="AK1457">
        <f>COUNTA(AF$2:AF1457)</f>
        <v>16</v>
      </c>
    </row>
    <row r="1458" spans="1:37" x14ac:dyDescent="0.25">
      <c r="A1458">
        <v>126</v>
      </c>
      <c r="B1458" t="s">
        <v>65</v>
      </c>
      <c r="C1458" t="s">
        <v>764</v>
      </c>
      <c r="D1458"/>
      <c r="E1458">
        <v>2</v>
      </c>
      <c r="F1458">
        <v>1</v>
      </c>
      <c r="G1458">
        <v>1</v>
      </c>
      <c r="H1458">
        <v>2</v>
      </c>
      <c r="I1458">
        <v>0</v>
      </c>
      <c r="J1458">
        <v>2</v>
      </c>
      <c r="K1458" s="246"/>
      <c r="L1458" s="246"/>
      <c r="M1458" t="s">
        <v>766</v>
      </c>
      <c r="O1458" s="101">
        <f>IF(ISBLANK(C1458),O1457,IF(COUNTIF(C$2:C1458,C1458)&gt;1,O1457,1+MAX(O1457,0)))</f>
        <v>43</v>
      </c>
      <c r="P1458" s="45">
        <f t="shared" si="361"/>
        <v>22</v>
      </c>
      <c r="Q1458" s="33" t="str">
        <f t="shared" si="362"/>
        <v/>
      </c>
      <c r="R1458" s="33">
        <f t="shared" si="363"/>
        <v>5</v>
      </c>
      <c r="S1458" s="33" t="str">
        <f t="shared" si="364"/>
        <v>126_5</v>
      </c>
      <c r="T1458" s="35" t="str">
        <f t="shared" si="365"/>
        <v>126AM</v>
      </c>
      <c r="U1458" s="35" t="str">
        <f t="shared" si="366"/>
        <v>126AMNS</v>
      </c>
      <c r="V1458" s="301">
        <f t="shared" si="367"/>
        <v>17</v>
      </c>
      <c r="W1458" s="293" t="str">
        <f t="shared" si="368"/>
        <v/>
      </c>
      <c r="X1458" s="293" t="str">
        <f t="shared" si="369"/>
        <v/>
      </c>
      <c r="Y1458" s="293" t="str">
        <f t="shared" si="370"/>
        <v/>
      </c>
      <c r="Z1458" s="293" t="str">
        <f t="shared" si="371"/>
        <v/>
      </c>
      <c r="AA1458" s="293">
        <f t="shared" si="358"/>
        <v>0</v>
      </c>
      <c r="AB1458" s="293">
        <f t="shared" si="359"/>
        <v>0</v>
      </c>
      <c r="AC1458" s="293">
        <f t="shared" si="360"/>
        <v>4</v>
      </c>
      <c r="AD1458" s="293">
        <f t="shared" si="372"/>
        <v>1</v>
      </c>
      <c r="AE1458" s="293">
        <f>IF(ISBLANK(T1458),AE1457,IF(COUNTIF(T$2:T1458,T1458)&gt;1,AE1457,1+MAX(AE1457,0)))</f>
        <v>40</v>
      </c>
      <c r="AF1458" s="42" t="s">
        <v>877</v>
      </c>
      <c r="AI1458" s="42" t="str">
        <f t="shared" si="373"/>
        <v/>
      </c>
      <c r="AJ1458">
        <f>SUM(AG$2:AG1458)</f>
        <v>6</v>
      </c>
      <c r="AK1458">
        <f>COUNTA(AF$2:AF1458)</f>
        <v>17</v>
      </c>
    </row>
    <row r="1459" spans="1:37" x14ac:dyDescent="0.25">
      <c r="A1459">
        <v>126</v>
      </c>
      <c r="B1459" t="s">
        <v>65</v>
      </c>
      <c r="C1459" t="s">
        <v>764</v>
      </c>
      <c r="D1459"/>
      <c r="E1459">
        <v>2</v>
      </c>
      <c r="F1459">
        <v>1</v>
      </c>
      <c r="G1459">
        <v>2</v>
      </c>
      <c r="H1459">
        <v>0</v>
      </c>
      <c r="I1459">
        <v>0</v>
      </c>
      <c r="J1459">
        <v>0</v>
      </c>
      <c r="K1459" s="246"/>
      <c r="L1459" s="246"/>
      <c r="M1459" t="s">
        <v>766</v>
      </c>
      <c r="O1459" s="101">
        <f>IF(ISBLANK(C1459),O1458,IF(COUNTIF(C$2:C1459,C1459)&gt;1,O1458,1+MAX(O1458,0)))</f>
        <v>43</v>
      </c>
      <c r="P1459" s="45">
        <f t="shared" si="361"/>
        <v>22</v>
      </c>
      <c r="Q1459" s="33" t="str">
        <f t="shared" si="362"/>
        <v/>
      </c>
      <c r="R1459" s="33">
        <f t="shared" si="363"/>
        <v>5</v>
      </c>
      <c r="S1459" s="33" t="str">
        <f t="shared" si="364"/>
        <v>126_5</v>
      </c>
      <c r="T1459" s="35" t="str">
        <f t="shared" si="365"/>
        <v>126AM</v>
      </c>
      <c r="U1459" s="35" t="str">
        <f t="shared" si="366"/>
        <v>126AMNS</v>
      </c>
      <c r="V1459" s="301">
        <f t="shared" si="367"/>
        <v>18</v>
      </c>
      <c r="W1459" s="293" t="str">
        <f t="shared" si="368"/>
        <v/>
      </c>
      <c r="X1459" s="293" t="str">
        <f t="shared" si="369"/>
        <v/>
      </c>
      <c r="Y1459" s="293" t="str">
        <f t="shared" si="370"/>
        <v/>
      </c>
      <c r="Z1459" s="293" t="str">
        <f t="shared" si="371"/>
        <v/>
      </c>
      <c r="AA1459" s="293">
        <f t="shared" si="358"/>
        <v>0</v>
      </c>
      <c r="AB1459" s="293">
        <f t="shared" si="359"/>
        <v>0</v>
      </c>
      <c r="AC1459" s="293">
        <f t="shared" si="360"/>
        <v>4</v>
      </c>
      <c r="AD1459" s="293">
        <f t="shared" si="372"/>
        <v>1</v>
      </c>
      <c r="AE1459" s="293">
        <f>IF(ISBLANK(T1459),AE1458,IF(COUNTIF(T$2:T1459,T1459)&gt;1,AE1458,1+MAX(AE1458,0)))</f>
        <v>40</v>
      </c>
      <c r="AF1459" s="42" t="s">
        <v>877</v>
      </c>
      <c r="AI1459" s="42" t="str">
        <f t="shared" si="373"/>
        <v/>
      </c>
      <c r="AJ1459">
        <f>SUM(AG$2:AG1459)</f>
        <v>6</v>
      </c>
      <c r="AK1459">
        <f>COUNTA(AF$2:AF1459)</f>
        <v>18</v>
      </c>
    </row>
    <row r="1460" spans="1:37"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361"/>
        <v>22</v>
      </c>
      <c r="Q1460" s="33" t="str">
        <f t="shared" si="362"/>
        <v/>
      </c>
      <c r="R1460" s="33">
        <f t="shared" si="363"/>
        <v>5</v>
      </c>
      <c r="S1460" s="33" t="str">
        <f t="shared" si="364"/>
        <v>126_5</v>
      </c>
      <c r="T1460" s="35" t="str">
        <f t="shared" si="365"/>
        <v>126AM</v>
      </c>
      <c r="U1460" s="35" t="str">
        <f t="shared" si="366"/>
        <v>126AMEW</v>
      </c>
      <c r="V1460" s="301">
        <f t="shared" si="367"/>
        <v>19</v>
      </c>
      <c r="W1460" s="293" t="str">
        <f t="shared" si="368"/>
        <v/>
      </c>
      <c r="X1460" s="293" t="str">
        <f t="shared" si="369"/>
        <v/>
      </c>
      <c r="Y1460" s="293" t="str">
        <f t="shared" si="370"/>
        <v/>
      </c>
      <c r="Z1460" s="293" t="str">
        <f t="shared" si="371"/>
        <v/>
      </c>
      <c r="AA1460" s="293">
        <f t="shared" si="358"/>
        <v>0</v>
      </c>
      <c r="AB1460" s="293">
        <f t="shared" si="359"/>
        <v>0</v>
      </c>
      <c r="AC1460" s="293">
        <f t="shared" si="360"/>
        <v>0</v>
      </c>
      <c r="AD1460" s="293">
        <f t="shared" si="372"/>
        <v>0</v>
      </c>
      <c r="AE1460" s="293">
        <f>IF(ISBLANK(T1460),AE1459,IF(COUNTIF(T$2:T1460,T1460)&gt;1,AE1459,1+MAX(AE1459,0)))</f>
        <v>40</v>
      </c>
      <c r="AI1460" s="42" t="str">
        <f t="shared" si="373"/>
        <v/>
      </c>
      <c r="AJ1460">
        <f>SUM(AG$2:AG1460)</f>
        <v>6</v>
      </c>
      <c r="AK1460">
        <f>COUNTA(AF$2:AF1460)</f>
        <v>18</v>
      </c>
    </row>
    <row r="1461" spans="1:37"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361"/>
        <v>22</v>
      </c>
      <c r="Q1461" s="33" t="str">
        <f t="shared" si="362"/>
        <v/>
      </c>
      <c r="R1461" s="33">
        <f t="shared" si="363"/>
        <v>5</v>
      </c>
      <c r="S1461" s="33" t="str">
        <f t="shared" si="364"/>
        <v>126_5</v>
      </c>
      <c r="T1461" s="35" t="str">
        <f t="shared" si="365"/>
        <v>126AM</v>
      </c>
      <c r="U1461" s="35" t="str">
        <f t="shared" si="366"/>
        <v>126AMEW</v>
      </c>
      <c r="V1461" s="301">
        <f t="shared" si="367"/>
        <v>20</v>
      </c>
      <c r="W1461" s="293" t="str">
        <f t="shared" si="368"/>
        <v/>
      </c>
      <c r="X1461" s="293" t="str">
        <f t="shared" si="369"/>
        <v/>
      </c>
      <c r="Y1461" s="293" t="str">
        <f t="shared" si="370"/>
        <v/>
      </c>
      <c r="Z1461" s="293" t="str">
        <f t="shared" si="371"/>
        <v/>
      </c>
      <c r="AA1461" s="293">
        <f t="shared" si="358"/>
        <v>0</v>
      </c>
      <c r="AB1461" s="293">
        <f t="shared" si="359"/>
        <v>0</v>
      </c>
      <c r="AC1461" s="293">
        <f t="shared" si="360"/>
        <v>0</v>
      </c>
      <c r="AD1461" s="293">
        <f t="shared" si="372"/>
        <v>0</v>
      </c>
      <c r="AE1461" s="293">
        <f>IF(ISBLANK(T1461),AE1460,IF(COUNTIF(T$2:T1461,T1461)&gt;1,AE1460,1+MAX(AE1460,0)))</f>
        <v>40</v>
      </c>
      <c r="AI1461" s="42" t="str">
        <f t="shared" si="373"/>
        <v/>
      </c>
      <c r="AJ1461">
        <f>SUM(AG$2:AG1461)</f>
        <v>6</v>
      </c>
      <c r="AK1461">
        <f>COUNTA(AF$2:AF1461)</f>
        <v>18</v>
      </c>
    </row>
    <row r="1462" spans="1:37" x14ac:dyDescent="0.25">
      <c r="A1462">
        <v>126</v>
      </c>
      <c r="B1462" t="s">
        <v>65</v>
      </c>
      <c r="C1462" t="s">
        <v>764</v>
      </c>
      <c r="D1462"/>
      <c r="E1462">
        <v>2</v>
      </c>
      <c r="F1462">
        <v>2</v>
      </c>
      <c r="G1462">
        <v>1</v>
      </c>
      <c r="H1462">
        <v>0</v>
      </c>
      <c r="I1462">
        <v>0</v>
      </c>
      <c r="J1462">
        <v>0</v>
      </c>
      <c r="K1462" s="246"/>
      <c r="L1462" s="246"/>
      <c r="M1462" t="s">
        <v>766</v>
      </c>
      <c r="O1462" s="101">
        <f>IF(ISBLANK(C1462),O1461,IF(COUNTIF(C$2:C1462,C1462)&gt;1,O1461,1+MAX(O1461,0)))</f>
        <v>43</v>
      </c>
      <c r="P1462" s="45">
        <f t="shared" si="361"/>
        <v>22</v>
      </c>
      <c r="Q1462" s="33" t="str">
        <f t="shared" si="362"/>
        <v/>
      </c>
      <c r="R1462" s="33">
        <f t="shared" si="363"/>
        <v>6</v>
      </c>
      <c r="S1462" s="33" t="str">
        <f t="shared" si="364"/>
        <v>126_6</v>
      </c>
      <c r="T1462" s="35" t="str">
        <f t="shared" si="365"/>
        <v>126AM</v>
      </c>
      <c r="U1462" s="35" t="str">
        <f t="shared" si="366"/>
        <v>126AMNS</v>
      </c>
      <c r="V1462" s="301">
        <f t="shared" si="367"/>
        <v>21</v>
      </c>
      <c r="W1462" s="293" t="str">
        <f t="shared" si="368"/>
        <v/>
      </c>
      <c r="X1462" s="293" t="str">
        <f t="shared" si="369"/>
        <v/>
      </c>
      <c r="Y1462" s="293" t="str">
        <f t="shared" si="370"/>
        <v/>
      </c>
      <c r="Z1462" s="293" t="str">
        <f t="shared" si="371"/>
        <v/>
      </c>
      <c r="AA1462" s="293">
        <f t="shared" si="358"/>
        <v>0</v>
      </c>
      <c r="AB1462" s="293">
        <f t="shared" si="359"/>
        <v>0</v>
      </c>
      <c r="AC1462" s="293">
        <f t="shared" si="360"/>
        <v>4</v>
      </c>
      <c r="AD1462" s="293">
        <f t="shared" si="372"/>
        <v>1</v>
      </c>
      <c r="AE1462" s="293">
        <f>IF(ISBLANK(T1462),AE1461,IF(COUNTIF(T$2:T1462,T1462)&gt;1,AE1461,1+MAX(AE1461,0)))</f>
        <v>40</v>
      </c>
      <c r="AF1462" s="42" t="s">
        <v>877</v>
      </c>
      <c r="AI1462" s="42" t="str">
        <f t="shared" si="373"/>
        <v/>
      </c>
      <c r="AJ1462">
        <f>SUM(AG$2:AG1462)</f>
        <v>6</v>
      </c>
      <c r="AK1462">
        <f>COUNTA(AF$2:AF1462)</f>
        <v>19</v>
      </c>
    </row>
    <row r="1463" spans="1:37" x14ac:dyDescent="0.25">
      <c r="A1463">
        <v>126</v>
      </c>
      <c r="B1463" t="s">
        <v>65</v>
      </c>
      <c r="C1463" t="s">
        <v>764</v>
      </c>
      <c r="D1463"/>
      <c r="E1463">
        <v>2</v>
      </c>
      <c r="F1463">
        <v>2</v>
      </c>
      <c r="G1463">
        <v>2</v>
      </c>
      <c r="H1463">
        <v>0</v>
      </c>
      <c r="I1463">
        <v>0</v>
      </c>
      <c r="J1463">
        <v>0</v>
      </c>
      <c r="K1463" s="246"/>
      <c r="L1463" s="246"/>
      <c r="M1463" t="s">
        <v>766</v>
      </c>
      <c r="O1463" s="101">
        <f>IF(ISBLANK(C1463),O1462,IF(COUNTIF(C$2:C1463,C1463)&gt;1,O1462,1+MAX(O1462,0)))</f>
        <v>43</v>
      </c>
      <c r="P1463" s="45">
        <f t="shared" si="361"/>
        <v>22</v>
      </c>
      <c r="Q1463" s="33" t="str">
        <f t="shared" si="362"/>
        <v/>
      </c>
      <c r="R1463" s="33">
        <f t="shared" si="363"/>
        <v>6</v>
      </c>
      <c r="S1463" s="33" t="str">
        <f t="shared" si="364"/>
        <v>126_6</v>
      </c>
      <c r="T1463" s="35" t="str">
        <f t="shared" si="365"/>
        <v>126AM</v>
      </c>
      <c r="U1463" s="35" t="str">
        <f t="shared" si="366"/>
        <v>126AMNS</v>
      </c>
      <c r="V1463" s="301">
        <f t="shared" si="367"/>
        <v>22</v>
      </c>
      <c r="W1463" s="293" t="str">
        <f t="shared" si="368"/>
        <v/>
      </c>
      <c r="X1463" s="293" t="str">
        <f t="shared" si="369"/>
        <v/>
      </c>
      <c r="Y1463" s="293" t="str">
        <f t="shared" si="370"/>
        <v/>
      </c>
      <c r="Z1463" s="293" t="str">
        <f t="shared" si="371"/>
        <v/>
      </c>
      <c r="AA1463" s="293">
        <f t="shared" si="358"/>
        <v>0</v>
      </c>
      <c r="AB1463" s="293">
        <f t="shared" si="359"/>
        <v>0</v>
      </c>
      <c r="AC1463" s="293">
        <f t="shared" si="360"/>
        <v>4</v>
      </c>
      <c r="AD1463" s="293">
        <f t="shared" si="372"/>
        <v>1</v>
      </c>
      <c r="AE1463" s="293">
        <f>IF(ISBLANK(T1463),AE1462,IF(COUNTIF(T$2:T1463,T1463)&gt;1,AE1462,1+MAX(AE1462,0)))</f>
        <v>40</v>
      </c>
      <c r="AF1463" s="42" t="s">
        <v>877</v>
      </c>
      <c r="AI1463" s="42" t="str">
        <f t="shared" si="373"/>
        <v/>
      </c>
      <c r="AJ1463">
        <f>SUM(AG$2:AG1463)</f>
        <v>6</v>
      </c>
      <c r="AK1463">
        <f>COUNTA(AF$2:AF1463)</f>
        <v>20</v>
      </c>
    </row>
    <row r="1464" spans="1:37"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361"/>
        <v>22</v>
      </c>
      <c r="Q1464" s="33" t="str">
        <f t="shared" si="362"/>
        <v/>
      </c>
      <c r="R1464" s="33">
        <f t="shared" si="363"/>
        <v>6</v>
      </c>
      <c r="S1464" s="33" t="str">
        <f t="shared" si="364"/>
        <v>126_6</v>
      </c>
      <c r="T1464" s="35" t="str">
        <f t="shared" si="365"/>
        <v>126AM</v>
      </c>
      <c r="U1464" s="35" t="str">
        <f t="shared" si="366"/>
        <v>126AMEW</v>
      </c>
      <c r="V1464" s="301">
        <f t="shared" si="367"/>
        <v>23</v>
      </c>
      <c r="W1464" s="293" t="str">
        <f t="shared" si="368"/>
        <v/>
      </c>
      <c r="X1464" s="293" t="str">
        <f t="shared" si="369"/>
        <v/>
      </c>
      <c r="Y1464" s="293" t="str">
        <f t="shared" si="370"/>
        <v/>
      </c>
      <c r="Z1464" s="293" t="str">
        <f t="shared" si="371"/>
        <v/>
      </c>
      <c r="AA1464" s="293">
        <f t="shared" si="358"/>
        <v>0</v>
      </c>
      <c r="AB1464" s="293">
        <f t="shared" si="359"/>
        <v>0</v>
      </c>
      <c r="AC1464" s="293">
        <f t="shared" si="360"/>
        <v>0</v>
      </c>
      <c r="AD1464" s="293">
        <f t="shared" si="372"/>
        <v>0</v>
      </c>
      <c r="AE1464" s="293">
        <f>IF(ISBLANK(T1464),AE1463,IF(COUNTIF(T$2:T1464,T1464)&gt;1,AE1463,1+MAX(AE1463,0)))</f>
        <v>40</v>
      </c>
      <c r="AI1464" s="42" t="str">
        <f t="shared" si="373"/>
        <v/>
      </c>
      <c r="AJ1464">
        <f>SUM(AG$2:AG1464)</f>
        <v>6</v>
      </c>
      <c r="AK1464">
        <f>COUNTA(AF$2:AF1464)</f>
        <v>20</v>
      </c>
    </row>
    <row r="1465" spans="1:37"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361"/>
        <v>22</v>
      </c>
      <c r="Q1465" s="33" t="str">
        <f t="shared" si="362"/>
        <v/>
      </c>
      <c r="R1465" s="33">
        <f t="shared" si="363"/>
        <v>6</v>
      </c>
      <c r="S1465" s="33" t="str">
        <f t="shared" si="364"/>
        <v>126_6</v>
      </c>
      <c r="T1465" s="35" t="str">
        <f t="shared" si="365"/>
        <v>126AM</v>
      </c>
      <c r="U1465" s="35" t="str">
        <f t="shared" si="366"/>
        <v>126AMEW</v>
      </c>
      <c r="V1465" s="301">
        <f t="shared" si="367"/>
        <v>24</v>
      </c>
      <c r="W1465" s="293" t="str">
        <f t="shared" si="368"/>
        <v/>
      </c>
      <c r="X1465" s="293" t="str">
        <f t="shared" si="369"/>
        <v/>
      </c>
      <c r="Y1465" s="293" t="str">
        <f t="shared" si="370"/>
        <v/>
      </c>
      <c r="Z1465" s="293" t="str">
        <f t="shared" si="371"/>
        <v/>
      </c>
      <c r="AA1465" s="293">
        <f t="shared" si="358"/>
        <v>0</v>
      </c>
      <c r="AB1465" s="293">
        <f t="shared" si="359"/>
        <v>0</v>
      </c>
      <c r="AC1465" s="293">
        <f t="shared" si="360"/>
        <v>0</v>
      </c>
      <c r="AD1465" s="293">
        <f t="shared" si="372"/>
        <v>0</v>
      </c>
      <c r="AE1465" s="293">
        <f>IF(ISBLANK(T1465),AE1464,IF(COUNTIF(T$2:T1465,T1465)&gt;1,AE1464,1+MAX(AE1464,0)))</f>
        <v>40</v>
      </c>
      <c r="AI1465" s="42" t="str">
        <f t="shared" si="373"/>
        <v/>
      </c>
      <c r="AJ1465">
        <f>SUM(AG$2:AG1465)</f>
        <v>6</v>
      </c>
      <c r="AK1465">
        <f>COUNTA(AF$2:AF1465)</f>
        <v>20</v>
      </c>
    </row>
    <row r="1466" spans="1:37" x14ac:dyDescent="0.25">
      <c r="A1466">
        <v>126</v>
      </c>
      <c r="B1466" t="s">
        <v>65</v>
      </c>
      <c r="C1466" t="s">
        <v>764</v>
      </c>
      <c r="D1466"/>
      <c r="E1466">
        <v>2</v>
      </c>
      <c r="F1466">
        <v>3</v>
      </c>
      <c r="G1466">
        <v>1</v>
      </c>
      <c r="H1466">
        <v>0</v>
      </c>
      <c r="I1466">
        <v>0</v>
      </c>
      <c r="J1466">
        <v>0</v>
      </c>
      <c r="K1466" s="246"/>
      <c r="L1466" s="246"/>
      <c r="M1466" t="s">
        <v>766</v>
      </c>
      <c r="O1466" s="101">
        <f>IF(ISBLANK(C1466),O1465,IF(COUNTIF(C$2:C1466,C1466)&gt;1,O1465,1+MAX(O1465,0)))</f>
        <v>43</v>
      </c>
      <c r="P1466" s="45">
        <f t="shared" si="361"/>
        <v>22</v>
      </c>
      <c r="Q1466" s="33" t="str">
        <f t="shared" si="362"/>
        <v/>
      </c>
      <c r="R1466" s="33">
        <f t="shared" si="363"/>
        <v>7</v>
      </c>
      <c r="S1466" s="33" t="str">
        <f t="shared" si="364"/>
        <v>126_7</v>
      </c>
      <c r="T1466" s="35" t="str">
        <f t="shared" si="365"/>
        <v>126AM</v>
      </c>
      <c r="U1466" s="35" t="str">
        <f t="shared" si="366"/>
        <v>126AMNS</v>
      </c>
      <c r="V1466" s="301">
        <f t="shared" si="367"/>
        <v>25</v>
      </c>
      <c r="W1466" s="293" t="str">
        <f t="shared" si="368"/>
        <v/>
      </c>
      <c r="X1466" s="293" t="str">
        <f t="shared" si="369"/>
        <v/>
      </c>
      <c r="Y1466" s="293" t="str">
        <f t="shared" si="370"/>
        <v/>
      </c>
      <c r="Z1466" s="293" t="str">
        <f t="shared" si="371"/>
        <v/>
      </c>
      <c r="AA1466" s="293">
        <f t="shared" si="358"/>
        <v>0</v>
      </c>
      <c r="AB1466" s="293">
        <f t="shared" si="359"/>
        <v>0</v>
      </c>
      <c r="AC1466" s="293">
        <f t="shared" si="360"/>
        <v>4</v>
      </c>
      <c r="AD1466" s="293">
        <f t="shared" si="372"/>
        <v>1</v>
      </c>
      <c r="AE1466" s="293">
        <f>IF(ISBLANK(T1466),AE1465,IF(COUNTIF(T$2:T1466,T1466)&gt;1,AE1465,1+MAX(AE1465,0)))</f>
        <v>40</v>
      </c>
      <c r="AF1466" s="42" t="s">
        <v>877</v>
      </c>
      <c r="AI1466" s="42" t="str">
        <f t="shared" si="373"/>
        <v/>
      </c>
      <c r="AJ1466">
        <f>SUM(AG$2:AG1466)</f>
        <v>6</v>
      </c>
      <c r="AK1466">
        <f>COUNTA(AF$2:AF1466)</f>
        <v>21</v>
      </c>
    </row>
    <row r="1467" spans="1:37" x14ac:dyDescent="0.25">
      <c r="A1467">
        <v>126</v>
      </c>
      <c r="B1467" t="s">
        <v>65</v>
      </c>
      <c r="C1467" t="s">
        <v>764</v>
      </c>
      <c r="D1467"/>
      <c r="E1467">
        <v>2</v>
      </c>
      <c r="F1467">
        <v>3</v>
      </c>
      <c r="G1467">
        <v>2</v>
      </c>
      <c r="H1467">
        <v>1</v>
      </c>
      <c r="I1467">
        <v>0</v>
      </c>
      <c r="J1467">
        <v>0</v>
      </c>
      <c r="K1467" s="246"/>
      <c r="L1467" s="246"/>
      <c r="M1467" t="s">
        <v>766</v>
      </c>
      <c r="O1467" s="101">
        <f>IF(ISBLANK(C1467),O1466,IF(COUNTIF(C$2:C1467,C1467)&gt;1,O1466,1+MAX(O1466,0)))</f>
        <v>43</v>
      </c>
      <c r="P1467" s="45">
        <f t="shared" si="361"/>
        <v>22</v>
      </c>
      <c r="Q1467" s="33" t="str">
        <f t="shared" si="362"/>
        <v/>
      </c>
      <c r="R1467" s="33">
        <f t="shared" si="363"/>
        <v>7</v>
      </c>
      <c r="S1467" s="33" t="str">
        <f t="shared" si="364"/>
        <v>126_7</v>
      </c>
      <c r="T1467" s="35" t="str">
        <f t="shared" si="365"/>
        <v>126AM</v>
      </c>
      <c r="U1467" s="35" t="str">
        <f t="shared" si="366"/>
        <v>126AMNS</v>
      </c>
      <c r="V1467" s="301">
        <f t="shared" si="367"/>
        <v>26</v>
      </c>
      <c r="W1467" s="293" t="str">
        <f t="shared" si="368"/>
        <v/>
      </c>
      <c r="X1467" s="293" t="str">
        <f t="shared" si="369"/>
        <v/>
      </c>
      <c r="Y1467" s="293" t="str">
        <f t="shared" si="370"/>
        <v/>
      </c>
      <c r="Z1467" s="293" t="str">
        <f t="shared" si="371"/>
        <v/>
      </c>
      <c r="AA1467" s="293">
        <f t="shared" si="358"/>
        <v>0</v>
      </c>
      <c r="AB1467" s="293">
        <f t="shared" si="359"/>
        <v>0</v>
      </c>
      <c r="AC1467" s="293">
        <f t="shared" si="360"/>
        <v>4</v>
      </c>
      <c r="AD1467" s="293">
        <f t="shared" si="372"/>
        <v>1</v>
      </c>
      <c r="AE1467" s="293">
        <f>IF(ISBLANK(T1467),AE1466,IF(COUNTIF(T$2:T1467,T1467)&gt;1,AE1466,1+MAX(AE1466,0)))</f>
        <v>40</v>
      </c>
      <c r="AF1467" s="42" t="s">
        <v>877</v>
      </c>
      <c r="AI1467" s="42" t="str">
        <f t="shared" si="373"/>
        <v/>
      </c>
      <c r="AJ1467">
        <f>SUM(AG$2:AG1467)</f>
        <v>6</v>
      </c>
      <c r="AK1467">
        <f>COUNTA(AF$2:AF1467)</f>
        <v>22</v>
      </c>
    </row>
    <row r="1468" spans="1:37"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361"/>
        <v>22</v>
      </c>
      <c r="Q1468" s="33" t="str">
        <f t="shared" si="362"/>
        <v/>
      </c>
      <c r="R1468" s="33">
        <f t="shared" si="363"/>
        <v>7</v>
      </c>
      <c r="S1468" s="33" t="str">
        <f t="shared" si="364"/>
        <v>126_7</v>
      </c>
      <c r="T1468" s="35" t="str">
        <f t="shared" si="365"/>
        <v>126AM</v>
      </c>
      <c r="U1468" s="35" t="str">
        <f t="shared" si="366"/>
        <v>126AMEW</v>
      </c>
      <c r="V1468" s="301">
        <f t="shared" si="367"/>
        <v>27</v>
      </c>
      <c r="W1468" s="293" t="str">
        <f t="shared" si="368"/>
        <v/>
      </c>
      <c r="X1468" s="293" t="str">
        <f t="shared" si="369"/>
        <v/>
      </c>
      <c r="Y1468" s="293" t="str">
        <f t="shared" si="370"/>
        <v/>
      </c>
      <c r="Z1468" s="293" t="str">
        <f t="shared" si="371"/>
        <v/>
      </c>
      <c r="AA1468" s="293">
        <f t="shared" si="358"/>
        <v>0</v>
      </c>
      <c r="AB1468" s="293">
        <f t="shared" si="359"/>
        <v>0</v>
      </c>
      <c r="AC1468" s="293">
        <f t="shared" si="360"/>
        <v>0</v>
      </c>
      <c r="AD1468" s="293">
        <f t="shared" si="372"/>
        <v>0</v>
      </c>
      <c r="AE1468" s="293">
        <f>IF(ISBLANK(T1468),AE1467,IF(COUNTIF(T$2:T1468,T1468)&gt;1,AE1467,1+MAX(AE1467,0)))</f>
        <v>40</v>
      </c>
      <c r="AI1468" s="42" t="str">
        <f t="shared" si="373"/>
        <v/>
      </c>
      <c r="AJ1468">
        <f>SUM(AG$2:AG1468)</f>
        <v>6</v>
      </c>
      <c r="AK1468">
        <f>COUNTA(AF$2:AF1468)</f>
        <v>22</v>
      </c>
    </row>
    <row r="1469" spans="1:37"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361"/>
        <v>22</v>
      </c>
      <c r="Q1469" s="33" t="str">
        <f t="shared" si="362"/>
        <v/>
      </c>
      <c r="R1469" s="33">
        <f t="shared" si="363"/>
        <v>7</v>
      </c>
      <c r="S1469" s="33" t="str">
        <f t="shared" si="364"/>
        <v>126_7</v>
      </c>
      <c r="T1469" s="35" t="str">
        <f t="shared" si="365"/>
        <v>126AM</v>
      </c>
      <c r="U1469" s="35" t="str">
        <f t="shared" si="366"/>
        <v>126AMEW</v>
      </c>
      <c r="V1469" s="301">
        <f t="shared" si="367"/>
        <v>28</v>
      </c>
      <c r="W1469" s="293" t="str">
        <f t="shared" si="368"/>
        <v/>
      </c>
      <c r="X1469" s="293" t="str">
        <f t="shared" si="369"/>
        <v/>
      </c>
      <c r="Y1469" s="293" t="str">
        <f t="shared" si="370"/>
        <v/>
      </c>
      <c r="Z1469" s="293" t="str">
        <f t="shared" si="371"/>
        <v/>
      </c>
      <c r="AA1469" s="293">
        <f t="shared" si="358"/>
        <v>0</v>
      </c>
      <c r="AB1469" s="293">
        <f t="shared" si="359"/>
        <v>0</v>
      </c>
      <c r="AC1469" s="293">
        <f t="shared" si="360"/>
        <v>0</v>
      </c>
      <c r="AD1469" s="293">
        <f t="shared" si="372"/>
        <v>0</v>
      </c>
      <c r="AE1469" s="293">
        <f>IF(ISBLANK(T1469),AE1468,IF(COUNTIF(T$2:T1469,T1469)&gt;1,AE1468,1+MAX(AE1468,0)))</f>
        <v>40</v>
      </c>
      <c r="AI1469" s="42" t="str">
        <f t="shared" si="373"/>
        <v/>
      </c>
      <c r="AJ1469">
        <f>SUM(AG$2:AG1469)</f>
        <v>6</v>
      </c>
      <c r="AK1469">
        <f>COUNTA(AF$2:AF1469)</f>
        <v>22</v>
      </c>
    </row>
    <row r="1470" spans="1:37" x14ac:dyDescent="0.25">
      <c r="A1470">
        <v>126</v>
      </c>
      <c r="B1470" t="s">
        <v>65</v>
      </c>
      <c r="C1470" t="s">
        <v>764</v>
      </c>
      <c r="D1470"/>
      <c r="E1470">
        <v>2</v>
      </c>
      <c r="F1470">
        <v>4</v>
      </c>
      <c r="G1470">
        <v>1</v>
      </c>
      <c r="H1470">
        <v>1</v>
      </c>
      <c r="I1470">
        <v>0</v>
      </c>
      <c r="J1470">
        <v>0</v>
      </c>
      <c r="K1470" s="246"/>
      <c r="L1470" s="246"/>
      <c r="M1470" t="s">
        <v>766</v>
      </c>
      <c r="O1470" s="101">
        <f>IF(ISBLANK(C1470),O1469,IF(COUNTIF(C$2:C1470,C1470)&gt;1,O1469,1+MAX(O1469,0)))</f>
        <v>43</v>
      </c>
      <c r="P1470" s="45">
        <f t="shared" si="361"/>
        <v>22</v>
      </c>
      <c r="Q1470" s="33" t="str">
        <f t="shared" si="362"/>
        <v/>
      </c>
      <c r="R1470" s="33">
        <f t="shared" si="363"/>
        <v>8</v>
      </c>
      <c r="S1470" s="33" t="str">
        <f t="shared" si="364"/>
        <v>126_8</v>
      </c>
      <c r="T1470" s="35" t="str">
        <f t="shared" si="365"/>
        <v>126AM</v>
      </c>
      <c r="U1470" s="35" t="str">
        <f t="shared" si="366"/>
        <v>126AMNS</v>
      </c>
      <c r="V1470" s="301">
        <f t="shared" si="367"/>
        <v>29</v>
      </c>
      <c r="W1470" s="293" t="str">
        <f t="shared" si="368"/>
        <v/>
      </c>
      <c r="X1470" s="293" t="str">
        <f t="shared" si="369"/>
        <v/>
      </c>
      <c r="Y1470" s="293" t="str">
        <f t="shared" si="370"/>
        <v/>
      </c>
      <c r="Z1470" s="293" t="str">
        <f t="shared" si="371"/>
        <v/>
      </c>
      <c r="AA1470" s="293">
        <f t="shared" si="358"/>
        <v>0</v>
      </c>
      <c r="AB1470" s="293">
        <f t="shared" si="359"/>
        <v>0</v>
      </c>
      <c r="AC1470" s="293">
        <f t="shared" si="360"/>
        <v>4</v>
      </c>
      <c r="AD1470" s="293">
        <f t="shared" si="372"/>
        <v>1</v>
      </c>
      <c r="AE1470" s="293">
        <f>IF(ISBLANK(T1470),AE1469,IF(COUNTIF(T$2:T1470,T1470)&gt;1,AE1469,1+MAX(AE1469,0)))</f>
        <v>40</v>
      </c>
      <c r="AF1470" s="42" t="s">
        <v>877</v>
      </c>
      <c r="AI1470" s="42" t="str">
        <f t="shared" si="373"/>
        <v/>
      </c>
      <c r="AJ1470">
        <f>SUM(AG$2:AG1470)</f>
        <v>6</v>
      </c>
      <c r="AK1470">
        <f>COUNTA(AF$2:AF1470)</f>
        <v>23</v>
      </c>
    </row>
    <row r="1471" spans="1:37" x14ac:dyDescent="0.25">
      <c r="A1471">
        <v>126</v>
      </c>
      <c r="B1471" t="s">
        <v>65</v>
      </c>
      <c r="C1471" t="s">
        <v>764</v>
      </c>
      <c r="D1471"/>
      <c r="E1471">
        <v>2</v>
      </c>
      <c r="F1471">
        <v>4</v>
      </c>
      <c r="G1471">
        <v>2</v>
      </c>
      <c r="H1471">
        <v>0</v>
      </c>
      <c r="I1471">
        <v>0</v>
      </c>
      <c r="J1471">
        <v>0</v>
      </c>
      <c r="K1471" s="246"/>
      <c r="L1471" s="246"/>
      <c r="M1471" t="s">
        <v>766</v>
      </c>
      <c r="O1471" s="101">
        <f>IF(ISBLANK(C1471),O1470,IF(COUNTIF(C$2:C1471,C1471)&gt;1,O1470,1+MAX(O1470,0)))</f>
        <v>43</v>
      </c>
      <c r="P1471" s="45">
        <f t="shared" si="361"/>
        <v>22</v>
      </c>
      <c r="Q1471" s="33" t="str">
        <f t="shared" si="362"/>
        <v/>
      </c>
      <c r="R1471" s="33">
        <f t="shared" si="363"/>
        <v>8</v>
      </c>
      <c r="S1471" s="33" t="str">
        <f t="shared" si="364"/>
        <v>126_8</v>
      </c>
      <c r="T1471" s="35" t="str">
        <f t="shared" si="365"/>
        <v>126AM</v>
      </c>
      <c r="U1471" s="35" t="str">
        <f t="shared" si="366"/>
        <v>126AMNS</v>
      </c>
      <c r="V1471" s="301">
        <f t="shared" si="367"/>
        <v>30</v>
      </c>
      <c r="W1471" s="293" t="str">
        <f t="shared" si="368"/>
        <v/>
      </c>
      <c r="X1471" s="293" t="str">
        <f t="shared" si="369"/>
        <v/>
      </c>
      <c r="Y1471" s="293" t="str">
        <f t="shared" si="370"/>
        <v/>
      </c>
      <c r="Z1471" s="293" t="str">
        <f t="shared" si="371"/>
        <v/>
      </c>
      <c r="AA1471" s="293">
        <f t="shared" si="358"/>
        <v>0</v>
      </c>
      <c r="AB1471" s="293">
        <f t="shared" si="359"/>
        <v>0</v>
      </c>
      <c r="AC1471" s="293">
        <f t="shared" si="360"/>
        <v>4</v>
      </c>
      <c r="AD1471" s="293">
        <f t="shared" si="372"/>
        <v>1</v>
      </c>
      <c r="AE1471" s="293">
        <f>IF(ISBLANK(T1471),AE1470,IF(COUNTIF(T$2:T1471,T1471)&gt;1,AE1470,1+MAX(AE1470,0)))</f>
        <v>40</v>
      </c>
      <c r="AF1471" s="42" t="s">
        <v>877</v>
      </c>
      <c r="AI1471" s="42" t="str">
        <f t="shared" si="373"/>
        <v/>
      </c>
      <c r="AJ1471">
        <f>SUM(AG$2:AG1471)</f>
        <v>6</v>
      </c>
      <c r="AK1471">
        <f>COUNTA(AF$2:AF1471)</f>
        <v>24</v>
      </c>
    </row>
    <row r="1472" spans="1:37"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361"/>
        <v>22</v>
      </c>
      <c r="Q1472" s="33" t="str">
        <f t="shared" si="362"/>
        <v/>
      </c>
      <c r="R1472" s="33">
        <f t="shared" si="363"/>
        <v>8</v>
      </c>
      <c r="S1472" s="33" t="str">
        <f t="shared" si="364"/>
        <v>126_8</v>
      </c>
      <c r="T1472" s="35" t="str">
        <f t="shared" si="365"/>
        <v>126AM</v>
      </c>
      <c r="U1472" s="35" t="str">
        <f t="shared" si="366"/>
        <v>126AMEW</v>
      </c>
      <c r="V1472" s="301">
        <f t="shared" si="367"/>
        <v>31</v>
      </c>
      <c r="W1472" s="293" t="str">
        <f t="shared" si="368"/>
        <v/>
      </c>
      <c r="X1472" s="293" t="str">
        <f t="shared" si="369"/>
        <v/>
      </c>
      <c r="Y1472" s="293" t="str">
        <f t="shared" si="370"/>
        <v/>
      </c>
      <c r="Z1472" s="293" t="str">
        <f t="shared" si="371"/>
        <v/>
      </c>
      <c r="AA1472" s="293">
        <f t="shared" si="358"/>
        <v>0</v>
      </c>
      <c r="AB1472" s="293">
        <f t="shared" si="359"/>
        <v>0</v>
      </c>
      <c r="AC1472" s="293">
        <f t="shared" si="360"/>
        <v>0</v>
      </c>
      <c r="AD1472" s="293">
        <f t="shared" si="372"/>
        <v>0</v>
      </c>
      <c r="AE1472" s="293">
        <f>IF(ISBLANK(T1472),AE1471,IF(COUNTIF(T$2:T1472,T1472)&gt;1,AE1471,1+MAX(AE1471,0)))</f>
        <v>40</v>
      </c>
      <c r="AI1472" s="42" t="str">
        <f t="shared" si="373"/>
        <v/>
      </c>
      <c r="AJ1472">
        <f>SUM(AG$2:AG1472)</f>
        <v>6</v>
      </c>
      <c r="AK1472">
        <f>COUNTA(AF$2:AF1472)</f>
        <v>24</v>
      </c>
    </row>
    <row r="1473" spans="1:37"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361"/>
        <v>22</v>
      </c>
      <c r="Q1473" s="33" t="str">
        <f t="shared" si="362"/>
        <v/>
      </c>
      <c r="R1473" s="33">
        <f t="shared" si="363"/>
        <v>8</v>
      </c>
      <c r="S1473" s="33" t="str">
        <f t="shared" si="364"/>
        <v>126_8</v>
      </c>
      <c r="T1473" s="35" t="str">
        <f t="shared" si="365"/>
        <v>126AM</v>
      </c>
      <c r="U1473" s="35" t="str">
        <f t="shared" si="366"/>
        <v>126AMEW</v>
      </c>
      <c r="V1473" s="301">
        <f t="shared" si="367"/>
        <v>32</v>
      </c>
      <c r="W1473" s="293" t="str">
        <f t="shared" si="368"/>
        <v/>
      </c>
      <c r="X1473" s="293" t="str">
        <f t="shared" si="369"/>
        <v/>
      </c>
      <c r="Y1473" s="293" t="str">
        <f t="shared" si="370"/>
        <v/>
      </c>
      <c r="Z1473" s="293" t="str">
        <f t="shared" si="371"/>
        <v/>
      </c>
      <c r="AA1473" s="293">
        <f t="shared" si="358"/>
        <v>0</v>
      </c>
      <c r="AB1473" s="293">
        <f t="shared" si="359"/>
        <v>0</v>
      </c>
      <c r="AC1473" s="293">
        <f t="shared" si="360"/>
        <v>0</v>
      </c>
      <c r="AD1473" s="293">
        <f t="shared" si="372"/>
        <v>0</v>
      </c>
      <c r="AE1473" s="293">
        <f>IF(ISBLANK(T1473),AE1472,IF(COUNTIF(T$2:T1473,T1473)&gt;1,AE1472,1+MAX(AE1472,0)))</f>
        <v>40</v>
      </c>
      <c r="AI1473" s="42" t="str">
        <f t="shared" si="373"/>
        <v/>
      </c>
      <c r="AJ1473">
        <f>SUM(AG$2:AG1473)</f>
        <v>6</v>
      </c>
      <c r="AK1473">
        <f>COUNTA(AF$2:AF1473)</f>
        <v>24</v>
      </c>
    </row>
    <row r="1474" spans="1:37"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361"/>
        <v>22</v>
      </c>
      <c r="Q1474" s="33" t="str">
        <f t="shared" si="362"/>
        <v/>
      </c>
      <c r="R1474" s="33">
        <f t="shared" si="363"/>
        <v>13</v>
      </c>
      <c r="S1474" s="33" t="str">
        <f t="shared" si="364"/>
        <v>126_13</v>
      </c>
      <c r="T1474" s="35" t="str">
        <f t="shared" si="365"/>
        <v>126PM</v>
      </c>
      <c r="U1474" s="35" t="str">
        <f t="shared" si="366"/>
        <v>126PMNS</v>
      </c>
      <c r="V1474" s="301">
        <f t="shared" si="367"/>
        <v>17</v>
      </c>
      <c r="W1474" s="293" t="str">
        <f t="shared" si="368"/>
        <v/>
      </c>
      <c r="X1474" s="293" t="str">
        <f t="shared" si="369"/>
        <v/>
      </c>
      <c r="Y1474" s="293" t="str">
        <f t="shared" si="370"/>
        <v/>
      </c>
      <c r="Z1474" s="293" t="str">
        <f t="shared" si="371"/>
        <v/>
      </c>
      <c r="AA1474" s="293">
        <f t="shared" ref="AA1474:AA1537" si="374">IF(AND(ISNUMBER($G1474),$B1474="AM"),INDEX(Cordon,MATCH($A1474,loc_ID,0),$G1474),0)</f>
        <v>0</v>
      </c>
      <c r="AB1474" s="293">
        <f t="shared" ref="AB1474:AB1537" si="375">IF(AND(ISNUMBER($G1474),$B1474="PM"),INDEX(Cordon,MATCH($A1474,loc_ID,0),VLOOKUP($G1474,dir_correction,2,FALSE)),0)</f>
        <v>0</v>
      </c>
      <c r="AC1474" s="293">
        <f t="shared" ref="AC1474:AC1537" si="376">IF(AND(ISNUMBER($G1474),$B1474="AM"),INDEX(Lane,MATCH($A1474,loc_ID,0),$G1474),0)</f>
        <v>0</v>
      </c>
      <c r="AD1474" s="293">
        <f t="shared" si="372"/>
        <v>0</v>
      </c>
      <c r="AE1474" s="293">
        <f>IF(ISBLANK(T1474),AE1473,IF(COUNTIF(T$2:T1474,T1474)&gt;1,AE1473,1+MAX(AE1473,0)))</f>
        <v>41</v>
      </c>
      <c r="AI1474" s="42" t="str">
        <f t="shared" si="373"/>
        <v/>
      </c>
      <c r="AJ1474">
        <f>SUM(AG$2:AG1474)</f>
        <v>6</v>
      </c>
      <c r="AK1474">
        <f>COUNTA(AF$2:AF1474)</f>
        <v>24</v>
      </c>
    </row>
    <row r="1475" spans="1:37" x14ac:dyDescent="0.25">
      <c r="A1475">
        <v>126</v>
      </c>
      <c r="B1475" t="s">
        <v>66</v>
      </c>
      <c r="C1475" t="s">
        <v>767</v>
      </c>
      <c r="D1475"/>
      <c r="E1475">
        <v>2</v>
      </c>
      <c r="F1475">
        <v>1</v>
      </c>
      <c r="G1475">
        <v>2</v>
      </c>
      <c r="H1475">
        <v>2</v>
      </c>
      <c r="I1475">
        <v>0</v>
      </c>
      <c r="J1475">
        <v>1</v>
      </c>
      <c r="K1475">
        <v>1</v>
      </c>
      <c r="L1475">
        <v>2</v>
      </c>
      <c r="M1475" t="s">
        <v>768</v>
      </c>
      <c r="O1475" s="101">
        <f>IF(ISBLANK(C1475),O1474,IF(COUNTIF(C$2:C1475,C1475)&gt;1,O1474,1+MAX(O1474,0)))</f>
        <v>44</v>
      </c>
      <c r="P1475" s="45">
        <f t="shared" ref="P1475:P1538" si="377">IF(A1475=A1474,P1474,IF(ISNUMBER(P1474),P1474+1,1))</f>
        <v>22</v>
      </c>
      <c r="Q1475" s="33" t="str">
        <f t="shared" ref="Q1475:Q1538" si="378">IF(OR(P1475=P1474,LEN(A1475)&lt;1),"",P1475)</f>
        <v/>
      </c>
      <c r="R1475" s="33">
        <f t="shared" ref="R1475:R1538" si="379">IF(ISNUMBER(F1475),F1475+4*(E1475-1)+8*IF(B1475="PM",1,0),"")</f>
        <v>13</v>
      </c>
      <c r="S1475" s="33" t="str">
        <f t="shared" ref="S1475:S1538" si="380">IF(ISNUMBER(R1475),A1475&amp;"_"&amp;R1475,"")</f>
        <v>126_13</v>
      </c>
      <c r="T1475" s="35" t="str">
        <f t="shared" ref="T1475:T1538" si="381">A1475&amp;B1475</f>
        <v>126PM</v>
      </c>
      <c r="U1475" s="35" t="str">
        <f t="shared" ref="U1475:U1538" si="382">IF(OR(G1475=1,G1475=2),T1475&amp;"NS",IF(OR(G1475=3,G1475=4),T1475&amp;"EW",""))</f>
        <v>126PMNS</v>
      </c>
      <c r="V1475" s="301">
        <f t="shared" ref="V1475:V1538" si="383">G1475+4*(F1475-1)+16*(E1475-1)</f>
        <v>18</v>
      </c>
      <c r="W1475" s="293" t="str">
        <f t="shared" ref="W1475:W1538" si="384">IF(I1475&gt;$H1475,1,"")</f>
        <v/>
      </c>
      <c r="X1475" s="293" t="str">
        <f t="shared" ref="X1475:X1538" si="385">IF(J1475&gt;$H1475,1,"")</f>
        <v/>
      </c>
      <c r="Y1475" s="293" t="str">
        <f t="shared" ref="Y1475:Y1538" si="386">IF(K1475&gt;$H1475,1,"")</f>
        <v/>
      </c>
      <c r="Z1475" s="293" t="str">
        <f t="shared" ref="Z1475:Z1538" si="387">IF(L1475&gt;$H1475,1,"")</f>
        <v/>
      </c>
      <c r="AA1475" s="293">
        <f t="shared" si="374"/>
        <v>0</v>
      </c>
      <c r="AB1475" s="293">
        <f t="shared" si="375"/>
        <v>0</v>
      </c>
      <c r="AC1475" s="293">
        <f t="shared" si="376"/>
        <v>0</v>
      </c>
      <c r="AD1475" s="293">
        <f t="shared" ref="AD1475:AD1538" si="388">IF(AND(AC1475&gt;0,ISNUMBER(AC1475)),1,0)</f>
        <v>0</v>
      </c>
      <c r="AE1475" s="293">
        <f>IF(ISBLANK(T1475),AE1474,IF(COUNTIF(T$2:T1475,T1475)&gt;1,AE1474,1+MAX(AE1474,0)))</f>
        <v>41</v>
      </c>
      <c r="AI1475" s="42" t="str">
        <f t="shared" ref="AI1475:AI1538" si="389">IF(SUM(W1475:Z1475)&gt;0,1,"")</f>
        <v/>
      </c>
      <c r="AJ1475">
        <f>SUM(AG$2:AG1475)</f>
        <v>6</v>
      </c>
      <c r="AK1475">
        <f>COUNTA(AF$2:AF1475)</f>
        <v>24</v>
      </c>
    </row>
    <row r="1476" spans="1:37"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377"/>
        <v>22</v>
      </c>
      <c r="Q1476" s="33" t="str">
        <f t="shared" si="378"/>
        <v/>
      </c>
      <c r="R1476" s="33">
        <f t="shared" si="379"/>
        <v>13</v>
      </c>
      <c r="S1476" s="33" t="str">
        <f t="shared" si="380"/>
        <v>126_13</v>
      </c>
      <c r="T1476" s="35" t="str">
        <f t="shared" si="381"/>
        <v>126PM</v>
      </c>
      <c r="U1476" s="35" t="str">
        <f t="shared" si="382"/>
        <v>126PMEW</v>
      </c>
      <c r="V1476" s="301">
        <f t="shared" si="383"/>
        <v>19</v>
      </c>
      <c r="W1476" s="293" t="str">
        <f t="shared" si="384"/>
        <v/>
      </c>
      <c r="X1476" s="293" t="str">
        <f t="shared" si="385"/>
        <v/>
      </c>
      <c r="Y1476" s="293" t="str">
        <f t="shared" si="386"/>
        <v/>
      </c>
      <c r="Z1476" s="293" t="str">
        <f t="shared" si="387"/>
        <v/>
      </c>
      <c r="AA1476" s="293">
        <f t="shared" si="374"/>
        <v>0</v>
      </c>
      <c r="AB1476" s="293">
        <f t="shared" si="375"/>
        <v>0</v>
      </c>
      <c r="AC1476" s="293">
        <f t="shared" si="376"/>
        <v>0</v>
      </c>
      <c r="AD1476" s="293">
        <f t="shared" si="388"/>
        <v>0</v>
      </c>
      <c r="AE1476" s="293">
        <f>IF(ISBLANK(T1476),AE1475,IF(COUNTIF(T$2:T1476,T1476)&gt;1,AE1475,1+MAX(AE1475,0)))</f>
        <v>41</v>
      </c>
      <c r="AI1476" s="42" t="str">
        <f t="shared" si="389"/>
        <v/>
      </c>
      <c r="AJ1476">
        <f>SUM(AG$2:AG1476)</f>
        <v>6</v>
      </c>
      <c r="AK1476">
        <f>COUNTA(AF$2:AF1476)</f>
        <v>24</v>
      </c>
    </row>
    <row r="1477" spans="1:37"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377"/>
        <v>22</v>
      </c>
      <c r="Q1477" s="33" t="str">
        <f t="shared" si="378"/>
        <v/>
      </c>
      <c r="R1477" s="33">
        <f t="shared" si="379"/>
        <v>13</v>
      </c>
      <c r="S1477" s="33" t="str">
        <f t="shared" si="380"/>
        <v>126_13</v>
      </c>
      <c r="T1477" s="35" t="str">
        <f t="shared" si="381"/>
        <v>126PM</v>
      </c>
      <c r="U1477" s="35" t="str">
        <f t="shared" si="382"/>
        <v>126PMEW</v>
      </c>
      <c r="V1477" s="301">
        <f t="shared" si="383"/>
        <v>20</v>
      </c>
      <c r="W1477" s="293" t="str">
        <f t="shared" si="384"/>
        <v/>
      </c>
      <c r="X1477" s="293" t="str">
        <f t="shared" si="385"/>
        <v/>
      </c>
      <c r="Y1477" s="293" t="str">
        <f t="shared" si="386"/>
        <v/>
      </c>
      <c r="Z1477" s="293" t="str">
        <f t="shared" si="387"/>
        <v/>
      </c>
      <c r="AA1477" s="293">
        <f t="shared" si="374"/>
        <v>0</v>
      </c>
      <c r="AB1477" s="293">
        <f t="shared" si="375"/>
        <v>0</v>
      </c>
      <c r="AC1477" s="293">
        <f t="shared" si="376"/>
        <v>0</v>
      </c>
      <c r="AD1477" s="293">
        <f t="shared" si="388"/>
        <v>0</v>
      </c>
      <c r="AE1477" s="293">
        <f>IF(ISBLANK(T1477),AE1476,IF(COUNTIF(T$2:T1477,T1477)&gt;1,AE1476,1+MAX(AE1476,0)))</f>
        <v>41</v>
      </c>
      <c r="AI1477" s="42" t="str">
        <f t="shared" si="389"/>
        <v/>
      </c>
      <c r="AJ1477">
        <f>SUM(AG$2:AG1477)</f>
        <v>6</v>
      </c>
      <c r="AK1477">
        <f>COUNTA(AF$2:AF1477)</f>
        <v>24</v>
      </c>
    </row>
    <row r="1478" spans="1:37" x14ac:dyDescent="0.25">
      <c r="A1478">
        <v>126</v>
      </c>
      <c r="B1478" t="s">
        <v>66</v>
      </c>
      <c r="C1478" t="s">
        <v>767</v>
      </c>
      <c r="D1478"/>
      <c r="E1478">
        <v>2</v>
      </c>
      <c r="F1478">
        <v>2</v>
      </c>
      <c r="G1478">
        <v>1</v>
      </c>
      <c r="H1478">
        <v>2</v>
      </c>
      <c r="I1478">
        <v>0</v>
      </c>
      <c r="J1478">
        <v>2</v>
      </c>
      <c r="K1478">
        <v>1</v>
      </c>
      <c r="L1478">
        <v>1</v>
      </c>
      <c r="M1478" t="s">
        <v>768</v>
      </c>
      <c r="O1478" s="101">
        <f>IF(ISBLANK(C1478),O1477,IF(COUNTIF(C$2:C1478,C1478)&gt;1,O1477,1+MAX(O1477,0)))</f>
        <v>44</v>
      </c>
      <c r="P1478" s="45">
        <f t="shared" si="377"/>
        <v>22</v>
      </c>
      <c r="Q1478" s="33" t="str">
        <f t="shared" si="378"/>
        <v/>
      </c>
      <c r="R1478" s="33">
        <f t="shared" si="379"/>
        <v>14</v>
      </c>
      <c r="S1478" s="33" t="str">
        <f t="shared" si="380"/>
        <v>126_14</v>
      </c>
      <c r="T1478" s="35" t="str">
        <f t="shared" si="381"/>
        <v>126PM</v>
      </c>
      <c r="U1478" s="35" t="str">
        <f t="shared" si="382"/>
        <v>126PMNS</v>
      </c>
      <c r="V1478" s="301">
        <f t="shared" si="383"/>
        <v>21</v>
      </c>
      <c r="W1478" s="293" t="str">
        <f t="shared" si="384"/>
        <v/>
      </c>
      <c r="X1478" s="293" t="str">
        <f t="shared" si="385"/>
        <v/>
      </c>
      <c r="Y1478" s="293" t="str">
        <f t="shared" si="386"/>
        <v/>
      </c>
      <c r="Z1478" s="293" t="str">
        <f t="shared" si="387"/>
        <v/>
      </c>
      <c r="AA1478" s="293">
        <f t="shared" si="374"/>
        <v>0</v>
      </c>
      <c r="AB1478" s="293">
        <f t="shared" si="375"/>
        <v>0</v>
      </c>
      <c r="AC1478" s="293">
        <f t="shared" si="376"/>
        <v>0</v>
      </c>
      <c r="AD1478" s="293">
        <f t="shared" si="388"/>
        <v>0</v>
      </c>
      <c r="AE1478" s="293">
        <f>IF(ISBLANK(T1478),AE1477,IF(COUNTIF(T$2:T1478,T1478)&gt;1,AE1477,1+MAX(AE1477,0)))</f>
        <v>41</v>
      </c>
      <c r="AI1478" s="42" t="str">
        <f t="shared" si="389"/>
        <v/>
      </c>
      <c r="AJ1478">
        <f>SUM(AG$2:AG1478)</f>
        <v>6</v>
      </c>
      <c r="AK1478">
        <f>COUNTA(AF$2:AF1478)</f>
        <v>24</v>
      </c>
    </row>
    <row r="1479" spans="1:37"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377"/>
        <v>22</v>
      </c>
      <c r="Q1479" s="33" t="str">
        <f t="shared" si="378"/>
        <v/>
      </c>
      <c r="R1479" s="33">
        <f t="shared" si="379"/>
        <v>14</v>
      </c>
      <c r="S1479" s="33" t="str">
        <f t="shared" si="380"/>
        <v>126_14</v>
      </c>
      <c r="T1479" s="35" t="str">
        <f t="shared" si="381"/>
        <v>126PM</v>
      </c>
      <c r="U1479" s="35" t="str">
        <f t="shared" si="382"/>
        <v>126PMNS</v>
      </c>
      <c r="V1479" s="301">
        <f t="shared" si="383"/>
        <v>22</v>
      </c>
      <c r="W1479" s="293" t="str">
        <f t="shared" si="384"/>
        <v/>
      </c>
      <c r="X1479" s="293" t="str">
        <f t="shared" si="385"/>
        <v/>
      </c>
      <c r="Y1479" s="293" t="str">
        <f t="shared" si="386"/>
        <v/>
      </c>
      <c r="Z1479" s="293" t="str">
        <f t="shared" si="387"/>
        <v/>
      </c>
      <c r="AA1479" s="293">
        <f t="shared" si="374"/>
        <v>0</v>
      </c>
      <c r="AB1479" s="293">
        <f t="shared" si="375"/>
        <v>0</v>
      </c>
      <c r="AC1479" s="293">
        <f t="shared" si="376"/>
        <v>0</v>
      </c>
      <c r="AD1479" s="293">
        <f t="shared" si="388"/>
        <v>0</v>
      </c>
      <c r="AE1479" s="293">
        <f>IF(ISBLANK(T1479),AE1478,IF(COUNTIF(T$2:T1479,T1479)&gt;1,AE1478,1+MAX(AE1478,0)))</f>
        <v>41</v>
      </c>
      <c r="AI1479" s="42" t="str">
        <f t="shared" si="389"/>
        <v/>
      </c>
      <c r="AJ1479">
        <f>SUM(AG$2:AG1479)</f>
        <v>6</v>
      </c>
      <c r="AK1479">
        <f>COUNTA(AF$2:AF1479)</f>
        <v>24</v>
      </c>
    </row>
    <row r="1480" spans="1:37"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377"/>
        <v>22</v>
      </c>
      <c r="Q1480" s="33" t="str">
        <f t="shared" si="378"/>
        <v/>
      </c>
      <c r="R1480" s="33">
        <f t="shared" si="379"/>
        <v>14</v>
      </c>
      <c r="S1480" s="33" t="str">
        <f t="shared" si="380"/>
        <v>126_14</v>
      </c>
      <c r="T1480" s="35" t="str">
        <f t="shared" si="381"/>
        <v>126PM</v>
      </c>
      <c r="U1480" s="35" t="str">
        <f t="shared" si="382"/>
        <v>126PMEW</v>
      </c>
      <c r="V1480" s="301">
        <f t="shared" si="383"/>
        <v>23</v>
      </c>
      <c r="W1480" s="293" t="str">
        <f t="shared" si="384"/>
        <v/>
      </c>
      <c r="X1480" s="293" t="str">
        <f t="shared" si="385"/>
        <v/>
      </c>
      <c r="Y1480" s="293" t="str">
        <f t="shared" si="386"/>
        <v/>
      </c>
      <c r="Z1480" s="293" t="str">
        <f t="shared" si="387"/>
        <v/>
      </c>
      <c r="AA1480" s="293">
        <f t="shared" si="374"/>
        <v>0</v>
      </c>
      <c r="AB1480" s="293">
        <f t="shared" si="375"/>
        <v>0</v>
      </c>
      <c r="AC1480" s="293">
        <f t="shared" si="376"/>
        <v>0</v>
      </c>
      <c r="AD1480" s="293">
        <f t="shared" si="388"/>
        <v>0</v>
      </c>
      <c r="AE1480" s="293">
        <f>IF(ISBLANK(T1480),AE1479,IF(COUNTIF(T$2:T1480,T1480)&gt;1,AE1479,1+MAX(AE1479,0)))</f>
        <v>41</v>
      </c>
      <c r="AI1480" s="42" t="str">
        <f t="shared" si="389"/>
        <v/>
      </c>
      <c r="AJ1480">
        <f>SUM(AG$2:AG1480)</f>
        <v>6</v>
      </c>
      <c r="AK1480">
        <f>COUNTA(AF$2:AF1480)</f>
        <v>24</v>
      </c>
    </row>
    <row r="1481" spans="1:37"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377"/>
        <v>22</v>
      </c>
      <c r="Q1481" s="33" t="str">
        <f t="shared" si="378"/>
        <v/>
      </c>
      <c r="R1481" s="33">
        <f t="shared" si="379"/>
        <v>14</v>
      </c>
      <c r="S1481" s="33" t="str">
        <f t="shared" si="380"/>
        <v>126_14</v>
      </c>
      <c r="T1481" s="35" t="str">
        <f t="shared" si="381"/>
        <v>126PM</v>
      </c>
      <c r="U1481" s="35" t="str">
        <f t="shared" si="382"/>
        <v>126PMEW</v>
      </c>
      <c r="V1481" s="301">
        <f t="shared" si="383"/>
        <v>24</v>
      </c>
      <c r="W1481" s="293" t="str">
        <f t="shared" si="384"/>
        <v/>
      </c>
      <c r="X1481" s="293" t="str">
        <f t="shared" si="385"/>
        <v/>
      </c>
      <c r="Y1481" s="293" t="str">
        <f t="shared" si="386"/>
        <v/>
      </c>
      <c r="Z1481" s="293" t="str">
        <f t="shared" si="387"/>
        <v/>
      </c>
      <c r="AA1481" s="293">
        <f t="shared" si="374"/>
        <v>0</v>
      </c>
      <c r="AB1481" s="293">
        <f t="shared" si="375"/>
        <v>0</v>
      </c>
      <c r="AC1481" s="293">
        <f t="shared" si="376"/>
        <v>0</v>
      </c>
      <c r="AD1481" s="293">
        <f t="shared" si="388"/>
        <v>0</v>
      </c>
      <c r="AE1481" s="293">
        <f>IF(ISBLANK(T1481),AE1480,IF(COUNTIF(T$2:T1481,T1481)&gt;1,AE1480,1+MAX(AE1480,0)))</f>
        <v>41</v>
      </c>
      <c r="AI1481" s="42" t="str">
        <f t="shared" si="389"/>
        <v/>
      </c>
      <c r="AJ1481">
        <f>SUM(AG$2:AG1481)</f>
        <v>6</v>
      </c>
      <c r="AK1481">
        <f>COUNTA(AF$2:AF1481)</f>
        <v>24</v>
      </c>
    </row>
    <row r="1482" spans="1:37"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377"/>
        <v>22</v>
      </c>
      <c r="Q1482" s="33" t="str">
        <f t="shared" si="378"/>
        <v/>
      </c>
      <c r="R1482" s="33">
        <f t="shared" si="379"/>
        <v>15</v>
      </c>
      <c r="S1482" s="33" t="str">
        <f t="shared" si="380"/>
        <v>126_15</v>
      </c>
      <c r="T1482" s="35" t="str">
        <f t="shared" si="381"/>
        <v>126PM</v>
      </c>
      <c r="U1482" s="35" t="str">
        <f t="shared" si="382"/>
        <v>126PMNS</v>
      </c>
      <c r="V1482" s="301">
        <f t="shared" si="383"/>
        <v>25</v>
      </c>
      <c r="W1482" s="293" t="str">
        <f t="shared" si="384"/>
        <v/>
      </c>
      <c r="X1482" s="293" t="str">
        <f t="shared" si="385"/>
        <v/>
      </c>
      <c r="Y1482" s="293" t="str">
        <f t="shared" si="386"/>
        <v/>
      </c>
      <c r="Z1482" s="293" t="str">
        <f t="shared" si="387"/>
        <v/>
      </c>
      <c r="AA1482" s="293">
        <f t="shared" si="374"/>
        <v>0</v>
      </c>
      <c r="AB1482" s="293">
        <f t="shared" si="375"/>
        <v>0</v>
      </c>
      <c r="AC1482" s="293">
        <f t="shared" si="376"/>
        <v>0</v>
      </c>
      <c r="AD1482" s="293">
        <f t="shared" si="388"/>
        <v>0</v>
      </c>
      <c r="AE1482" s="293">
        <f>IF(ISBLANK(T1482),AE1481,IF(COUNTIF(T$2:T1482,T1482)&gt;1,AE1481,1+MAX(AE1481,0)))</f>
        <v>41</v>
      </c>
      <c r="AI1482" s="42" t="str">
        <f t="shared" si="389"/>
        <v/>
      </c>
      <c r="AJ1482">
        <f>SUM(AG$2:AG1482)</f>
        <v>6</v>
      </c>
      <c r="AK1482">
        <f>COUNTA(AF$2:AF1482)</f>
        <v>24</v>
      </c>
    </row>
    <row r="1483" spans="1:37" x14ac:dyDescent="0.25">
      <c r="A1483">
        <v>126</v>
      </c>
      <c r="B1483" t="s">
        <v>66</v>
      </c>
      <c r="C1483" t="s">
        <v>767</v>
      </c>
      <c r="D1483"/>
      <c r="E1483">
        <v>2</v>
      </c>
      <c r="F1483">
        <v>3</v>
      </c>
      <c r="G1483">
        <v>2</v>
      </c>
      <c r="H1483">
        <v>2</v>
      </c>
      <c r="I1483">
        <v>0</v>
      </c>
      <c r="J1483">
        <v>2</v>
      </c>
      <c r="K1483">
        <v>1</v>
      </c>
      <c r="L1483">
        <v>2</v>
      </c>
      <c r="M1483" t="s">
        <v>768</v>
      </c>
      <c r="O1483" s="101">
        <f>IF(ISBLANK(C1483),O1482,IF(COUNTIF(C$2:C1483,C1483)&gt;1,O1482,1+MAX(O1482,0)))</f>
        <v>44</v>
      </c>
      <c r="P1483" s="45">
        <f t="shared" si="377"/>
        <v>22</v>
      </c>
      <c r="Q1483" s="33" t="str">
        <f t="shared" si="378"/>
        <v/>
      </c>
      <c r="R1483" s="33">
        <f t="shared" si="379"/>
        <v>15</v>
      </c>
      <c r="S1483" s="33" t="str">
        <f t="shared" si="380"/>
        <v>126_15</v>
      </c>
      <c r="T1483" s="35" t="str">
        <f t="shared" si="381"/>
        <v>126PM</v>
      </c>
      <c r="U1483" s="35" t="str">
        <f t="shared" si="382"/>
        <v>126PMNS</v>
      </c>
      <c r="V1483" s="301">
        <f t="shared" si="383"/>
        <v>26</v>
      </c>
      <c r="W1483" s="293" t="str">
        <f t="shared" si="384"/>
        <v/>
      </c>
      <c r="X1483" s="293" t="str">
        <f t="shared" si="385"/>
        <v/>
      </c>
      <c r="Y1483" s="293" t="str">
        <f t="shared" si="386"/>
        <v/>
      </c>
      <c r="Z1483" s="293" t="str">
        <f t="shared" si="387"/>
        <v/>
      </c>
      <c r="AA1483" s="293">
        <f t="shared" si="374"/>
        <v>0</v>
      </c>
      <c r="AB1483" s="293">
        <f t="shared" si="375"/>
        <v>0</v>
      </c>
      <c r="AC1483" s="293">
        <f t="shared" si="376"/>
        <v>0</v>
      </c>
      <c r="AD1483" s="293">
        <f t="shared" si="388"/>
        <v>0</v>
      </c>
      <c r="AE1483" s="293">
        <f>IF(ISBLANK(T1483),AE1482,IF(COUNTIF(T$2:T1483,T1483)&gt;1,AE1482,1+MAX(AE1482,0)))</f>
        <v>41</v>
      </c>
      <c r="AI1483" s="42" t="str">
        <f t="shared" si="389"/>
        <v/>
      </c>
      <c r="AJ1483">
        <f>SUM(AG$2:AG1483)</f>
        <v>6</v>
      </c>
      <c r="AK1483">
        <f>COUNTA(AF$2:AF1483)</f>
        <v>24</v>
      </c>
    </row>
    <row r="1484" spans="1:37"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377"/>
        <v>22</v>
      </c>
      <c r="Q1484" s="33" t="str">
        <f t="shared" si="378"/>
        <v/>
      </c>
      <c r="R1484" s="33">
        <f t="shared" si="379"/>
        <v>15</v>
      </c>
      <c r="S1484" s="33" t="str">
        <f t="shared" si="380"/>
        <v>126_15</v>
      </c>
      <c r="T1484" s="35" t="str">
        <f t="shared" si="381"/>
        <v>126PM</v>
      </c>
      <c r="U1484" s="35" t="str">
        <f t="shared" si="382"/>
        <v>126PMEW</v>
      </c>
      <c r="V1484" s="301">
        <f t="shared" si="383"/>
        <v>27</v>
      </c>
      <c r="W1484" s="293" t="str">
        <f t="shared" si="384"/>
        <v/>
      </c>
      <c r="X1484" s="293" t="str">
        <f t="shared" si="385"/>
        <v/>
      </c>
      <c r="Y1484" s="293" t="str">
        <f t="shared" si="386"/>
        <v/>
      </c>
      <c r="Z1484" s="293" t="str">
        <f t="shared" si="387"/>
        <v/>
      </c>
      <c r="AA1484" s="293">
        <f t="shared" si="374"/>
        <v>0</v>
      </c>
      <c r="AB1484" s="293">
        <f t="shared" si="375"/>
        <v>0</v>
      </c>
      <c r="AC1484" s="293">
        <f t="shared" si="376"/>
        <v>0</v>
      </c>
      <c r="AD1484" s="293">
        <f t="shared" si="388"/>
        <v>0</v>
      </c>
      <c r="AE1484" s="293">
        <f>IF(ISBLANK(T1484),AE1483,IF(COUNTIF(T$2:T1484,T1484)&gt;1,AE1483,1+MAX(AE1483,0)))</f>
        <v>41</v>
      </c>
      <c r="AI1484" s="42" t="str">
        <f t="shared" si="389"/>
        <v/>
      </c>
      <c r="AJ1484">
        <f>SUM(AG$2:AG1484)</f>
        <v>6</v>
      </c>
      <c r="AK1484">
        <f>COUNTA(AF$2:AF1484)</f>
        <v>24</v>
      </c>
    </row>
    <row r="1485" spans="1:37"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377"/>
        <v>22</v>
      </c>
      <c r="Q1485" s="33" t="str">
        <f t="shared" si="378"/>
        <v/>
      </c>
      <c r="R1485" s="33">
        <f t="shared" si="379"/>
        <v>15</v>
      </c>
      <c r="S1485" s="33" t="str">
        <f t="shared" si="380"/>
        <v>126_15</v>
      </c>
      <c r="T1485" s="35" t="str">
        <f t="shared" si="381"/>
        <v>126PM</v>
      </c>
      <c r="U1485" s="35" t="str">
        <f t="shared" si="382"/>
        <v>126PMEW</v>
      </c>
      <c r="V1485" s="301">
        <f t="shared" si="383"/>
        <v>28</v>
      </c>
      <c r="W1485" s="293" t="str">
        <f t="shared" si="384"/>
        <v/>
      </c>
      <c r="X1485" s="293" t="str">
        <f t="shared" si="385"/>
        <v/>
      </c>
      <c r="Y1485" s="293" t="str">
        <f t="shared" si="386"/>
        <v/>
      </c>
      <c r="Z1485" s="293" t="str">
        <f t="shared" si="387"/>
        <v/>
      </c>
      <c r="AA1485" s="293">
        <f t="shared" si="374"/>
        <v>0</v>
      </c>
      <c r="AB1485" s="293">
        <f t="shared" si="375"/>
        <v>0</v>
      </c>
      <c r="AC1485" s="293">
        <f t="shared" si="376"/>
        <v>0</v>
      </c>
      <c r="AD1485" s="293">
        <f t="shared" si="388"/>
        <v>0</v>
      </c>
      <c r="AE1485" s="293">
        <f>IF(ISBLANK(T1485),AE1484,IF(COUNTIF(T$2:T1485,T1485)&gt;1,AE1484,1+MAX(AE1484,0)))</f>
        <v>41</v>
      </c>
      <c r="AI1485" s="42" t="str">
        <f t="shared" si="389"/>
        <v/>
      </c>
      <c r="AJ1485">
        <f>SUM(AG$2:AG1485)</f>
        <v>6</v>
      </c>
      <c r="AK1485">
        <f>COUNTA(AF$2:AF1485)</f>
        <v>24</v>
      </c>
    </row>
    <row r="1486" spans="1:37" x14ac:dyDescent="0.25">
      <c r="A1486">
        <v>126</v>
      </c>
      <c r="B1486" t="s">
        <v>66</v>
      </c>
      <c r="C1486" t="s">
        <v>767</v>
      </c>
      <c r="D1486"/>
      <c r="E1486">
        <v>2</v>
      </c>
      <c r="F1486">
        <v>4</v>
      </c>
      <c r="G1486">
        <v>1</v>
      </c>
      <c r="H1486">
        <v>1</v>
      </c>
      <c r="I1486">
        <v>0</v>
      </c>
      <c r="J1486">
        <v>1</v>
      </c>
      <c r="K1486">
        <v>1</v>
      </c>
      <c r="L1486">
        <v>1</v>
      </c>
      <c r="M1486" t="s">
        <v>768</v>
      </c>
      <c r="O1486" s="101">
        <f>IF(ISBLANK(C1486),O1485,IF(COUNTIF(C$2:C1486,C1486)&gt;1,O1485,1+MAX(O1485,0)))</f>
        <v>44</v>
      </c>
      <c r="P1486" s="45">
        <f t="shared" si="377"/>
        <v>22</v>
      </c>
      <c r="Q1486" s="33" t="str">
        <f t="shared" si="378"/>
        <v/>
      </c>
      <c r="R1486" s="33">
        <f t="shared" si="379"/>
        <v>16</v>
      </c>
      <c r="S1486" s="33" t="str">
        <f t="shared" si="380"/>
        <v>126_16</v>
      </c>
      <c r="T1486" s="35" t="str">
        <f t="shared" si="381"/>
        <v>126PM</v>
      </c>
      <c r="U1486" s="35" t="str">
        <f t="shared" si="382"/>
        <v>126PMNS</v>
      </c>
      <c r="V1486" s="301">
        <f t="shared" si="383"/>
        <v>29</v>
      </c>
      <c r="W1486" s="293" t="str">
        <f t="shared" si="384"/>
        <v/>
      </c>
      <c r="X1486" s="293" t="str">
        <f t="shared" si="385"/>
        <v/>
      </c>
      <c r="Y1486" s="293" t="str">
        <f t="shared" si="386"/>
        <v/>
      </c>
      <c r="Z1486" s="293" t="str">
        <f t="shared" si="387"/>
        <v/>
      </c>
      <c r="AA1486" s="293">
        <f t="shared" si="374"/>
        <v>0</v>
      </c>
      <c r="AB1486" s="293">
        <f t="shared" si="375"/>
        <v>0</v>
      </c>
      <c r="AC1486" s="293">
        <f t="shared" si="376"/>
        <v>0</v>
      </c>
      <c r="AD1486" s="293">
        <f t="shared" si="388"/>
        <v>0</v>
      </c>
      <c r="AE1486" s="293">
        <f>IF(ISBLANK(T1486),AE1485,IF(COUNTIF(T$2:T1486,T1486)&gt;1,AE1485,1+MAX(AE1485,0)))</f>
        <v>41</v>
      </c>
      <c r="AI1486" s="42" t="str">
        <f t="shared" si="389"/>
        <v/>
      </c>
      <c r="AJ1486">
        <f>SUM(AG$2:AG1486)</f>
        <v>6</v>
      </c>
      <c r="AK1486">
        <f>COUNTA(AF$2:AF1486)</f>
        <v>24</v>
      </c>
    </row>
    <row r="1487" spans="1:37" x14ac:dyDescent="0.25">
      <c r="A1487">
        <v>126</v>
      </c>
      <c r="B1487" t="s">
        <v>66</v>
      </c>
      <c r="C1487" t="s">
        <v>767</v>
      </c>
      <c r="D1487"/>
      <c r="E1487">
        <v>2</v>
      </c>
      <c r="F1487">
        <v>4</v>
      </c>
      <c r="G1487">
        <v>2</v>
      </c>
      <c r="H1487">
        <v>2</v>
      </c>
      <c r="I1487">
        <v>0</v>
      </c>
      <c r="J1487">
        <v>1</v>
      </c>
      <c r="K1487">
        <v>0</v>
      </c>
      <c r="L1487">
        <v>1</v>
      </c>
      <c r="M1487" t="s">
        <v>768</v>
      </c>
      <c r="O1487" s="101">
        <f>IF(ISBLANK(C1487),O1486,IF(COUNTIF(C$2:C1487,C1487)&gt;1,O1486,1+MAX(O1486,0)))</f>
        <v>44</v>
      </c>
      <c r="P1487" s="45">
        <f t="shared" si="377"/>
        <v>22</v>
      </c>
      <c r="Q1487" s="33" t="str">
        <f t="shared" si="378"/>
        <v/>
      </c>
      <c r="R1487" s="33">
        <f t="shared" si="379"/>
        <v>16</v>
      </c>
      <c r="S1487" s="33" t="str">
        <f t="shared" si="380"/>
        <v>126_16</v>
      </c>
      <c r="T1487" s="35" t="str">
        <f t="shared" si="381"/>
        <v>126PM</v>
      </c>
      <c r="U1487" s="35" t="str">
        <f t="shared" si="382"/>
        <v>126PMNS</v>
      </c>
      <c r="V1487" s="301">
        <f t="shared" si="383"/>
        <v>30</v>
      </c>
      <c r="W1487" s="293" t="str">
        <f t="shared" si="384"/>
        <v/>
      </c>
      <c r="X1487" s="293" t="str">
        <f t="shared" si="385"/>
        <v/>
      </c>
      <c r="Y1487" s="293" t="str">
        <f t="shared" si="386"/>
        <v/>
      </c>
      <c r="Z1487" s="293" t="str">
        <f t="shared" si="387"/>
        <v/>
      </c>
      <c r="AA1487" s="293">
        <f t="shared" si="374"/>
        <v>0</v>
      </c>
      <c r="AB1487" s="293">
        <f t="shared" si="375"/>
        <v>0</v>
      </c>
      <c r="AC1487" s="293">
        <f t="shared" si="376"/>
        <v>0</v>
      </c>
      <c r="AD1487" s="293">
        <f t="shared" si="388"/>
        <v>0</v>
      </c>
      <c r="AE1487" s="293">
        <f>IF(ISBLANK(T1487),AE1486,IF(COUNTIF(T$2:T1487,T1487)&gt;1,AE1486,1+MAX(AE1486,0)))</f>
        <v>41</v>
      </c>
      <c r="AI1487" s="42" t="str">
        <f t="shared" si="389"/>
        <v/>
      </c>
      <c r="AJ1487">
        <f>SUM(AG$2:AG1487)</f>
        <v>6</v>
      </c>
      <c r="AK1487">
        <f>COUNTA(AF$2:AF1487)</f>
        <v>24</v>
      </c>
    </row>
    <row r="1488" spans="1:37"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377"/>
        <v>22</v>
      </c>
      <c r="Q1488" s="33" t="str">
        <f t="shared" si="378"/>
        <v/>
      </c>
      <c r="R1488" s="33">
        <f t="shared" si="379"/>
        <v>16</v>
      </c>
      <c r="S1488" s="33" t="str">
        <f t="shared" si="380"/>
        <v>126_16</v>
      </c>
      <c r="T1488" s="35" t="str">
        <f t="shared" si="381"/>
        <v>126PM</v>
      </c>
      <c r="U1488" s="35" t="str">
        <f t="shared" si="382"/>
        <v>126PMEW</v>
      </c>
      <c r="V1488" s="301">
        <f t="shared" si="383"/>
        <v>31</v>
      </c>
      <c r="W1488" s="293" t="str">
        <f t="shared" si="384"/>
        <v/>
      </c>
      <c r="X1488" s="293" t="str">
        <f t="shared" si="385"/>
        <v/>
      </c>
      <c r="Y1488" s="293" t="str">
        <f t="shared" si="386"/>
        <v/>
      </c>
      <c r="Z1488" s="293" t="str">
        <f t="shared" si="387"/>
        <v/>
      </c>
      <c r="AA1488" s="293">
        <f t="shared" si="374"/>
        <v>0</v>
      </c>
      <c r="AB1488" s="293">
        <f t="shared" si="375"/>
        <v>0</v>
      </c>
      <c r="AC1488" s="293">
        <f t="shared" si="376"/>
        <v>0</v>
      </c>
      <c r="AD1488" s="293">
        <f t="shared" si="388"/>
        <v>0</v>
      </c>
      <c r="AE1488" s="293">
        <f>IF(ISBLANK(T1488),AE1487,IF(COUNTIF(T$2:T1488,T1488)&gt;1,AE1487,1+MAX(AE1487,0)))</f>
        <v>41</v>
      </c>
      <c r="AI1488" s="42" t="str">
        <f t="shared" si="389"/>
        <v/>
      </c>
      <c r="AJ1488">
        <f>SUM(AG$2:AG1488)</f>
        <v>6</v>
      </c>
      <c r="AK1488">
        <f>COUNTA(AF$2:AF1488)</f>
        <v>24</v>
      </c>
    </row>
    <row r="1489" spans="1:37"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377"/>
        <v>22</v>
      </c>
      <c r="Q1489" s="33" t="str">
        <f t="shared" si="378"/>
        <v/>
      </c>
      <c r="R1489" s="33">
        <f t="shared" si="379"/>
        <v>16</v>
      </c>
      <c r="S1489" s="33" t="str">
        <f t="shared" si="380"/>
        <v>126_16</v>
      </c>
      <c r="T1489" s="35" t="str">
        <f t="shared" si="381"/>
        <v>126PM</v>
      </c>
      <c r="U1489" s="35" t="str">
        <f t="shared" si="382"/>
        <v>126PMEW</v>
      </c>
      <c r="V1489" s="301">
        <f t="shared" si="383"/>
        <v>32</v>
      </c>
      <c r="W1489" s="293" t="str">
        <f t="shared" si="384"/>
        <v/>
      </c>
      <c r="X1489" s="293" t="str">
        <f t="shared" si="385"/>
        <v/>
      </c>
      <c r="Y1489" s="293" t="str">
        <f t="shared" si="386"/>
        <v/>
      </c>
      <c r="Z1489" s="293" t="str">
        <f t="shared" si="387"/>
        <v/>
      </c>
      <c r="AA1489" s="293">
        <f t="shared" si="374"/>
        <v>0</v>
      </c>
      <c r="AB1489" s="293">
        <f t="shared" si="375"/>
        <v>0</v>
      </c>
      <c r="AC1489" s="293">
        <f t="shared" si="376"/>
        <v>0</v>
      </c>
      <c r="AD1489" s="293">
        <f t="shared" si="388"/>
        <v>0</v>
      </c>
      <c r="AE1489" s="293">
        <f>IF(ISBLANK(T1489),AE1488,IF(COUNTIF(T$2:T1489,T1489)&gt;1,AE1488,1+MAX(AE1488,0)))</f>
        <v>41</v>
      </c>
      <c r="AI1489" s="42" t="str">
        <f t="shared" si="389"/>
        <v/>
      </c>
      <c r="AJ1489">
        <f>SUM(AG$2:AG1489)</f>
        <v>6</v>
      </c>
      <c r="AK1489">
        <f>COUNTA(AF$2:AF1489)</f>
        <v>24</v>
      </c>
    </row>
    <row r="1490" spans="1:37" x14ac:dyDescent="0.25">
      <c r="A1490">
        <v>126</v>
      </c>
      <c r="B1490" t="s">
        <v>66</v>
      </c>
      <c r="C1490" t="s">
        <v>767</v>
      </c>
      <c r="D1490"/>
      <c r="E1490">
        <v>1</v>
      </c>
      <c r="F1490">
        <v>1</v>
      </c>
      <c r="G1490">
        <v>1</v>
      </c>
      <c r="H1490">
        <v>3</v>
      </c>
      <c r="I1490">
        <v>0</v>
      </c>
      <c r="J1490">
        <v>0</v>
      </c>
      <c r="K1490">
        <v>1</v>
      </c>
      <c r="L1490">
        <v>3</v>
      </c>
      <c r="M1490" t="s">
        <v>769</v>
      </c>
      <c r="O1490" s="101">
        <f>IF(ISBLANK(C1490),O1489,IF(COUNTIF(C$2:C1490,C1490)&gt;1,O1489,1+MAX(O1489,0)))</f>
        <v>44</v>
      </c>
      <c r="P1490" s="45">
        <f t="shared" si="377"/>
        <v>22</v>
      </c>
      <c r="Q1490" s="33" t="str">
        <f t="shared" si="378"/>
        <v/>
      </c>
      <c r="R1490" s="33">
        <f t="shared" si="379"/>
        <v>9</v>
      </c>
      <c r="S1490" s="33" t="str">
        <f t="shared" si="380"/>
        <v>126_9</v>
      </c>
      <c r="T1490" s="35" t="str">
        <f t="shared" si="381"/>
        <v>126PM</v>
      </c>
      <c r="U1490" s="35" t="str">
        <f t="shared" si="382"/>
        <v>126PMNS</v>
      </c>
      <c r="V1490" s="301">
        <f t="shared" si="383"/>
        <v>1</v>
      </c>
      <c r="W1490" s="293" t="str">
        <f t="shared" si="384"/>
        <v/>
      </c>
      <c r="X1490" s="293" t="str">
        <f t="shared" si="385"/>
        <v/>
      </c>
      <c r="Y1490" s="293" t="str">
        <f t="shared" si="386"/>
        <v/>
      </c>
      <c r="Z1490" s="293" t="str">
        <f t="shared" si="387"/>
        <v/>
      </c>
      <c r="AA1490" s="293">
        <f t="shared" si="374"/>
        <v>0</v>
      </c>
      <c r="AB1490" s="293">
        <f t="shared" si="375"/>
        <v>0</v>
      </c>
      <c r="AC1490" s="293">
        <f t="shared" si="376"/>
        <v>0</v>
      </c>
      <c r="AD1490" s="293">
        <f t="shared" si="388"/>
        <v>0</v>
      </c>
      <c r="AE1490" s="293">
        <f>IF(ISBLANK(T1490),AE1489,IF(COUNTIF(T$2:T1490,T1490)&gt;1,AE1489,1+MAX(AE1489,0)))</f>
        <v>41</v>
      </c>
      <c r="AI1490" s="42" t="str">
        <f t="shared" si="389"/>
        <v/>
      </c>
      <c r="AJ1490">
        <f>SUM(AG$2:AG1490)</f>
        <v>6</v>
      </c>
      <c r="AK1490">
        <f>COUNTA(AF$2:AF1490)</f>
        <v>24</v>
      </c>
    </row>
    <row r="1491" spans="1:37" x14ac:dyDescent="0.25">
      <c r="A1491">
        <v>126</v>
      </c>
      <c r="B1491" t="s">
        <v>66</v>
      </c>
      <c r="C1491" t="s">
        <v>767</v>
      </c>
      <c r="D1491"/>
      <c r="E1491">
        <v>1</v>
      </c>
      <c r="F1491">
        <v>1</v>
      </c>
      <c r="G1491">
        <v>2</v>
      </c>
      <c r="H1491">
        <v>3</v>
      </c>
      <c r="I1491">
        <v>0</v>
      </c>
      <c r="J1491">
        <v>1</v>
      </c>
      <c r="K1491">
        <v>2</v>
      </c>
      <c r="L1491">
        <v>2</v>
      </c>
      <c r="M1491" t="s">
        <v>769</v>
      </c>
      <c r="O1491" s="101">
        <f>IF(ISBLANK(C1491),O1490,IF(COUNTIF(C$2:C1491,C1491)&gt;1,O1490,1+MAX(O1490,0)))</f>
        <v>44</v>
      </c>
      <c r="P1491" s="45">
        <f t="shared" si="377"/>
        <v>22</v>
      </c>
      <c r="Q1491" s="33" t="str">
        <f t="shared" si="378"/>
        <v/>
      </c>
      <c r="R1491" s="33">
        <f t="shared" si="379"/>
        <v>9</v>
      </c>
      <c r="S1491" s="33" t="str">
        <f t="shared" si="380"/>
        <v>126_9</v>
      </c>
      <c r="T1491" s="35" t="str">
        <f t="shared" si="381"/>
        <v>126PM</v>
      </c>
      <c r="U1491" s="35" t="str">
        <f t="shared" si="382"/>
        <v>126PMNS</v>
      </c>
      <c r="V1491" s="301">
        <f t="shared" si="383"/>
        <v>2</v>
      </c>
      <c r="W1491" s="293" t="str">
        <f t="shared" si="384"/>
        <v/>
      </c>
      <c r="X1491" s="293" t="str">
        <f t="shared" si="385"/>
        <v/>
      </c>
      <c r="Y1491" s="293" t="str">
        <f t="shared" si="386"/>
        <v/>
      </c>
      <c r="Z1491" s="293" t="str">
        <f t="shared" si="387"/>
        <v/>
      </c>
      <c r="AA1491" s="293">
        <f t="shared" si="374"/>
        <v>0</v>
      </c>
      <c r="AB1491" s="293">
        <f t="shared" si="375"/>
        <v>0</v>
      </c>
      <c r="AC1491" s="293">
        <f t="shared" si="376"/>
        <v>0</v>
      </c>
      <c r="AD1491" s="293">
        <f t="shared" si="388"/>
        <v>0</v>
      </c>
      <c r="AE1491" s="293">
        <f>IF(ISBLANK(T1491),AE1490,IF(COUNTIF(T$2:T1491,T1491)&gt;1,AE1490,1+MAX(AE1490,0)))</f>
        <v>41</v>
      </c>
      <c r="AI1491" s="42" t="str">
        <f t="shared" si="389"/>
        <v/>
      </c>
      <c r="AJ1491">
        <f>SUM(AG$2:AG1491)</f>
        <v>6</v>
      </c>
      <c r="AK1491">
        <f>COUNTA(AF$2:AF1491)</f>
        <v>24</v>
      </c>
    </row>
    <row r="1492" spans="1:37"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377"/>
        <v>22</v>
      </c>
      <c r="Q1492" s="33" t="str">
        <f t="shared" si="378"/>
        <v/>
      </c>
      <c r="R1492" s="33">
        <f t="shared" si="379"/>
        <v>9</v>
      </c>
      <c r="S1492" s="33" t="str">
        <f t="shared" si="380"/>
        <v>126_9</v>
      </c>
      <c r="T1492" s="35" t="str">
        <f t="shared" si="381"/>
        <v>126PM</v>
      </c>
      <c r="U1492" s="35" t="str">
        <f t="shared" si="382"/>
        <v>126PMEW</v>
      </c>
      <c r="V1492" s="301">
        <f t="shared" si="383"/>
        <v>3</v>
      </c>
      <c r="W1492" s="293" t="str">
        <f t="shared" si="384"/>
        <v/>
      </c>
      <c r="X1492" s="293" t="str">
        <f t="shared" si="385"/>
        <v/>
      </c>
      <c r="Y1492" s="293" t="str">
        <f t="shared" si="386"/>
        <v/>
      </c>
      <c r="Z1492" s="293" t="str">
        <f t="shared" si="387"/>
        <v/>
      </c>
      <c r="AA1492" s="293">
        <f t="shared" si="374"/>
        <v>0</v>
      </c>
      <c r="AB1492" s="293">
        <f t="shared" si="375"/>
        <v>0</v>
      </c>
      <c r="AC1492" s="293">
        <f t="shared" si="376"/>
        <v>0</v>
      </c>
      <c r="AD1492" s="293">
        <f t="shared" si="388"/>
        <v>0</v>
      </c>
      <c r="AE1492" s="293">
        <f>IF(ISBLANK(T1492),AE1491,IF(COUNTIF(T$2:T1492,T1492)&gt;1,AE1491,1+MAX(AE1491,0)))</f>
        <v>41</v>
      </c>
      <c r="AI1492" s="42" t="str">
        <f t="shared" si="389"/>
        <v/>
      </c>
      <c r="AJ1492">
        <f>SUM(AG$2:AG1492)</f>
        <v>6</v>
      </c>
      <c r="AK1492">
        <f>COUNTA(AF$2:AF1492)</f>
        <v>24</v>
      </c>
    </row>
    <row r="1493" spans="1:37"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377"/>
        <v>22</v>
      </c>
      <c r="Q1493" s="33" t="str">
        <f t="shared" si="378"/>
        <v/>
      </c>
      <c r="R1493" s="33">
        <f t="shared" si="379"/>
        <v>9</v>
      </c>
      <c r="S1493" s="33" t="str">
        <f t="shared" si="380"/>
        <v>126_9</v>
      </c>
      <c r="T1493" s="35" t="str">
        <f t="shared" si="381"/>
        <v>126PM</v>
      </c>
      <c r="U1493" s="35" t="str">
        <f t="shared" si="382"/>
        <v>126PMEW</v>
      </c>
      <c r="V1493" s="301">
        <f t="shared" si="383"/>
        <v>4</v>
      </c>
      <c r="W1493" s="293" t="str">
        <f t="shared" si="384"/>
        <v/>
      </c>
      <c r="X1493" s="293" t="str">
        <f t="shared" si="385"/>
        <v/>
      </c>
      <c r="Y1493" s="293" t="str">
        <f t="shared" si="386"/>
        <v/>
      </c>
      <c r="Z1493" s="293" t="str">
        <f t="shared" si="387"/>
        <v/>
      </c>
      <c r="AA1493" s="293">
        <f t="shared" si="374"/>
        <v>0</v>
      </c>
      <c r="AB1493" s="293">
        <f t="shared" si="375"/>
        <v>0</v>
      </c>
      <c r="AC1493" s="293">
        <f t="shared" si="376"/>
        <v>0</v>
      </c>
      <c r="AD1493" s="293">
        <f t="shared" si="388"/>
        <v>0</v>
      </c>
      <c r="AE1493" s="293">
        <f>IF(ISBLANK(T1493),AE1492,IF(COUNTIF(T$2:T1493,T1493)&gt;1,AE1492,1+MAX(AE1492,0)))</f>
        <v>41</v>
      </c>
      <c r="AI1493" s="42" t="str">
        <f t="shared" si="389"/>
        <v/>
      </c>
      <c r="AJ1493">
        <f>SUM(AG$2:AG1493)</f>
        <v>6</v>
      </c>
      <c r="AK1493">
        <f>COUNTA(AF$2:AF1493)</f>
        <v>24</v>
      </c>
    </row>
    <row r="1494" spans="1:37" x14ac:dyDescent="0.25">
      <c r="A1494">
        <v>126</v>
      </c>
      <c r="B1494" t="s">
        <v>66</v>
      </c>
      <c r="C1494" t="s">
        <v>767</v>
      </c>
      <c r="D1494"/>
      <c r="E1494">
        <v>1</v>
      </c>
      <c r="F1494">
        <v>2</v>
      </c>
      <c r="G1494">
        <v>1</v>
      </c>
      <c r="H1494">
        <v>2</v>
      </c>
      <c r="I1494">
        <v>0</v>
      </c>
      <c r="J1494">
        <v>0</v>
      </c>
      <c r="K1494">
        <v>2</v>
      </c>
      <c r="L1494">
        <v>2</v>
      </c>
      <c r="M1494" t="s">
        <v>769</v>
      </c>
      <c r="O1494" s="101">
        <f>IF(ISBLANK(C1494),O1493,IF(COUNTIF(C$2:C1494,C1494)&gt;1,O1493,1+MAX(O1493,0)))</f>
        <v>44</v>
      </c>
      <c r="P1494" s="45">
        <f t="shared" si="377"/>
        <v>22</v>
      </c>
      <c r="Q1494" s="33" t="str">
        <f t="shared" si="378"/>
        <v/>
      </c>
      <c r="R1494" s="33">
        <f t="shared" si="379"/>
        <v>10</v>
      </c>
      <c r="S1494" s="33" t="str">
        <f t="shared" si="380"/>
        <v>126_10</v>
      </c>
      <c r="T1494" s="35" t="str">
        <f t="shared" si="381"/>
        <v>126PM</v>
      </c>
      <c r="U1494" s="35" t="str">
        <f t="shared" si="382"/>
        <v>126PMNS</v>
      </c>
      <c r="V1494" s="301">
        <f t="shared" si="383"/>
        <v>5</v>
      </c>
      <c r="W1494" s="293" t="str">
        <f t="shared" si="384"/>
        <v/>
      </c>
      <c r="X1494" s="293" t="str">
        <f t="shared" si="385"/>
        <v/>
      </c>
      <c r="Y1494" s="293" t="str">
        <f t="shared" si="386"/>
        <v/>
      </c>
      <c r="Z1494" s="293" t="str">
        <f t="shared" si="387"/>
        <v/>
      </c>
      <c r="AA1494" s="293">
        <f t="shared" si="374"/>
        <v>0</v>
      </c>
      <c r="AB1494" s="293">
        <f t="shared" si="375"/>
        <v>0</v>
      </c>
      <c r="AC1494" s="293">
        <f t="shared" si="376"/>
        <v>0</v>
      </c>
      <c r="AD1494" s="293">
        <f t="shared" si="388"/>
        <v>0</v>
      </c>
      <c r="AE1494" s="293">
        <f>IF(ISBLANK(T1494),AE1493,IF(COUNTIF(T$2:T1494,T1494)&gt;1,AE1493,1+MAX(AE1493,0)))</f>
        <v>41</v>
      </c>
      <c r="AI1494" s="42" t="str">
        <f t="shared" si="389"/>
        <v/>
      </c>
      <c r="AJ1494">
        <f>SUM(AG$2:AG1494)</f>
        <v>6</v>
      </c>
      <c r="AK1494">
        <f>COUNTA(AF$2:AF1494)</f>
        <v>24</v>
      </c>
    </row>
    <row r="1495" spans="1:37" x14ac:dyDescent="0.25">
      <c r="A1495">
        <v>126</v>
      </c>
      <c r="B1495" t="s">
        <v>66</v>
      </c>
      <c r="C1495" t="s">
        <v>767</v>
      </c>
      <c r="D1495"/>
      <c r="E1495">
        <v>1</v>
      </c>
      <c r="F1495">
        <v>2</v>
      </c>
      <c r="G1495">
        <v>2</v>
      </c>
      <c r="H1495">
        <v>1</v>
      </c>
      <c r="I1495">
        <v>0</v>
      </c>
      <c r="J1495">
        <v>1</v>
      </c>
      <c r="K1495">
        <v>1</v>
      </c>
      <c r="L1495">
        <v>1</v>
      </c>
      <c r="M1495" t="s">
        <v>769</v>
      </c>
      <c r="O1495" s="101">
        <f>IF(ISBLANK(C1495),O1494,IF(COUNTIF(C$2:C1495,C1495)&gt;1,O1494,1+MAX(O1494,0)))</f>
        <v>44</v>
      </c>
      <c r="P1495" s="45">
        <f t="shared" si="377"/>
        <v>22</v>
      </c>
      <c r="Q1495" s="33" t="str">
        <f t="shared" si="378"/>
        <v/>
      </c>
      <c r="R1495" s="33">
        <f t="shared" si="379"/>
        <v>10</v>
      </c>
      <c r="S1495" s="33" t="str">
        <f t="shared" si="380"/>
        <v>126_10</v>
      </c>
      <c r="T1495" s="35" t="str">
        <f t="shared" si="381"/>
        <v>126PM</v>
      </c>
      <c r="U1495" s="35" t="str">
        <f t="shared" si="382"/>
        <v>126PMNS</v>
      </c>
      <c r="V1495" s="301">
        <f t="shared" si="383"/>
        <v>6</v>
      </c>
      <c r="W1495" s="293" t="str">
        <f t="shared" si="384"/>
        <v/>
      </c>
      <c r="X1495" s="293" t="str">
        <f t="shared" si="385"/>
        <v/>
      </c>
      <c r="Y1495" s="293" t="str">
        <f t="shared" si="386"/>
        <v/>
      </c>
      <c r="Z1495" s="293" t="str">
        <f t="shared" si="387"/>
        <v/>
      </c>
      <c r="AA1495" s="293">
        <f t="shared" si="374"/>
        <v>0</v>
      </c>
      <c r="AB1495" s="293">
        <f t="shared" si="375"/>
        <v>0</v>
      </c>
      <c r="AC1495" s="293">
        <f t="shared" si="376"/>
        <v>0</v>
      </c>
      <c r="AD1495" s="293">
        <f t="shared" si="388"/>
        <v>0</v>
      </c>
      <c r="AE1495" s="293">
        <f>IF(ISBLANK(T1495),AE1494,IF(COUNTIF(T$2:T1495,T1495)&gt;1,AE1494,1+MAX(AE1494,0)))</f>
        <v>41</v>
      </c>
      <c r="AI1495" s="42" t="str">
        <f t="shared" si="389"/>
        <v/>
      </c>
      <c r="AJ1495">
        <f>SUM(AG$2:AG1495)</f>
        <v>6</v>
      </c>
      <c r="AK1495">
        <f>COUNTA(AF$2:AF1495)</f>
        <v>24</v>
      </c>
    </row>
    <row r="1496" spans="1:37"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377"/>
        <v>22</v>
      </c>
      <c r="Q1496" s="33" t="str">
        <f t="shared" si="378"/>
        <v/>
      </c>
      <c r="R1496" s="33">
        <f t="shared" si="379"/>
        <v>10</v>
      </c>
      <c r="S1496" s="33" t="str">
        <f t="shared" si="380"/>
        <v>126_10</v>
      </c>
      <c r="T1496" s="35" t="str">
        <f t="shared" si="381"/>
        <v>126PM</v>
      </c>
      <c r="U1496" s="35" t="str">
        <f t="shared" si="382"/>
        <v>126PMEW</v>
      </c>
      <c r="V1496" s="301">
        <f t="shared" si="383"/>
        <v>7</v>
      </c>
      <c r="W1496" s="293" t="str">
        <f t="shared" si="384"/>
        <v/>
      </c>
      <c r="X1496" s="293" t="str">
        <f t="shared" si="385"/>
        <v/>
      </c>
      <c r="Y1496" s="293" t="str">
        <f t="shared" si="386"/>
        <v/>
      </c>
      <c r="Z1496" s="293" t="str">
        <f t="shared" si="387"/>
        <v/>
      </c>
      <c r="AA1496" s="293">
        <f t="shared" si="374"/>
        <v>0</v>
      </c>
      <c r="AB1496" s="293">
        <f t="shared" si="375"/>
        <v>0</v>
      </c>
      <c r="AC1496" s="293">
        <f t="shared" si="376"/>
        <v>0</v>
      </c>
      <c r="AD1496" s="293">
        <f t="shared" si="388"/>
        <v>0</v>
      </c>
      <c r="AE1496" s="293">
        <f>IF(ISBLANK(T1496),AE1495,IF(COUNTIF(T$2:T1496,T1496)&gt;1,AE1495,1+MAX(AE1495,0)))</f>
        <v>41</v>
      </c>
      <c r="AI1496" s="42" t="str">
        <f t="shared" si="389"/>
        <v/>
      </c>
      <c r="AJ1496">
        <f>SUM(AG$2:AG1496)</f>
        <v>6</v>
      </c>
      <c r="AK1496">
        <f>COUNTA(AF$2:AF1496)</f>
        <v>24</v>
      </c>
    </row>
    <row r="1497" spans="1:37"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377"/>
        <v>22</v>
      </c>
      <c r="Q1497" s="33" t="str">
        <f t="shared" si="378"/>
        <v/>
      </c>
      <c r="R1497" s="33">
        <f t="shared" si="379"/>
        <v>10</v>
      </c>
      <c r="S1497" s="33" t="str">
        <f t="shared" si="380"/>
        <v>126_10</v>
      </c>
      <c r="T1497" s="35" t="str">
        <f t="shared" si="381"/>
        <v>126PM</v>
      </c>
      <c r="U1497" s="35" t="str">
        <f t="shared" si="382"/>
        <v>126PMEW</v>
      </c>
      <c r="V1497" s="301">
        <f t="shared" si="383"/>
        <v>8</v>
      </c>
      <c r="W1497" s="293" t="str">
        <f t="shared" si="384"/>
        <v/>
      </c>
      <c r="X1497" s="293" t="str">
        <f t="shared" si="385"/>
        <v/>
      </c>
      <c r="Y1497" s="293" t="str">
        <f t="shared" si="386"/>
        <v/>
      </c>
      <c r="Z1497" s="293" t="str">
        <f t="shared" si="387"/>
        <v/>
      </c>
      <c r="AA1497" s="293">
        <f t="shared" si="374"/>
        <v>0</v>
      </c>
      <c r="AB1497" s="293">
        <f t="shared" si="375"/>
        <v>0</v>
      </c>
      <c r="AC1497" s="293">
        <f t="shared" si="376"/>
        <v>0</v>
      </c>
      <c r="AD1497" s="293">
        <f t="shared" si="388"/>
        <v>0</v>
      </c>
      <c r="AE1497" s="293">
        <f>IF(ISBLANK(T1497),AE1496,IF(COUNTIF(T$2:T1497,T1497)&gt;1,AE1496,1+MAX(AE1496,0)))</f>
        <v>41</v>
      </c>
      <c r="AI1497" s="42" t="str">
        <f t="shared" si="389"/>
        <v/>
      </c>
      <c r="AJ1497">
        <f>SUM(AG$2:AG1497)</f>
        <v>6</v>
      </c>
      <c r="AK1497">
        <f>COUNTA(AF$2:AF1497)</f>
        <v>24</v>
      </c>
    </row>
    <row r="1498" spans="1:37"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377"/>
        <v>22</v>
      </c>
      <c r="Q1498" s="33" t="str">
        <f t="shared" si="378"/>
        <v/>
      </c>
      <c r="R1498" s="33">
        <f t="shared" si="379"/>
        <v>11</v>
      </c>
      <c r="S1498" s="33" t="str">
        <f t="shared" si="380"/>
        <v>126_11</v>
      </c>
      <c r="T1498" s="35" t="str">
        <f t="shared" si="381"/>
        <v>126PM</v>
      </c>
      <c r="U1498" s="35" t="str">
        <f t="shared" si="382"/>
        <v>126PMNS</v>
      </c>
      <c r="V1498" s="301">
        <f t="shared" si="383"/>
        <v>9</v>
      </c>
      <c r="W1498" s="293" t="str">
        <f t="shared" si="384"/>
        <v/>
      </c>
      <c r="X1498" s="293" t="str">
        <f t="shared" si="385"/>
        <v/>
      </c>
      <c r="Y1498" s="293" t="str">
        <f t="shared" si="386"/>
        <v/>
      </c>
      <c r="Z1498" s="293" t="str">
        <f t="shared" si="387"/>
        <v/>
      </c>
      <c r="AA1498" s="293">
        <f t="shared" si="374"/>
        <v>0</v>
      </c>
      <c r="AB1498" s="293">
        <f t="shared" si="375"/>
        <v>0</v>
      </c>
      <c r="AC1498" s="293">
        <f t="shared" si="376"/>
        <v>0</v>
      </c>
      <c r="AD1498" s="293">
        <f t="shared" si="388"/>
        <v>0</v>
      </c>
      <c r="AE1498" s="293">
        <f>IF(ISBLANK(T1498),AE1497,IF(COUNTIF(T$2:T1498,T1498)&gt;1,AE1497,1+MAX(AE1497,0)))</f>
        <v>41</v>
      </c>
      <c r="AI1498" s="42" t="str">
        <f t="shared" si="389"/>
        <v/>
      </c>
      <c r="AJ1498">
        <f>SUM(AG$2:AG1498)</f>
        <v>6</v>
      </c>
      <c r="AK1498">
        <f>COUNTA(AF$2:AF1498)</f>
        <v>24</v>
      </c>
    </row>
    <row r="1499" spans="1:37" x14ac:dyDescent="0.25">
      <c r="A1499">
        <v>126</v>
      </c>
      <c r="B1499" t="s">
        <v>66</v>
      </c>
      <c r="C1499" t="s">
        <v>767</v>
      </c>
      <c r="D1499"/>
      <c r="E1499">
        <v>1</v>
      </c>
      <c r="F1499">
        <v>3</v>
      </c>
      <c r="G1499">
        <v>2</v>
      </c>
      <c r="H1499">
        <v>3</v>
      </c>
      <c r="I1499">
        <v>0</v>
      </c>
      <c r="J1499">
        <v>2</v>
      </c>
      <c r="K1499">
        <v>2</v>
      </c>
      <c r="L1499">
        <v>2</v>
      </c>
      <c r="M1499" t="s">
        <v>769</v>
      </c>
      <c r="O1499" s="101">
        <f>IF(ISBLANK(C1499),O1498,IF(COUNTIF(C$2:C1499,C1499)&gt;1,O1498,1+MAX(O1498,0)))</f>
        <v>44</v>
      </c>
      <c r="P1499" s="45">
        <f t="shared" si="377"/>
        <v>22</v>
      </c>
      <c r="Q1499" s="33" t="str">
        <f t="shared" si="378"/>
        <v/>
      </c>
      <c r="R1499" s="33">
        <f t="shared" si="379"/>
        <v>11</v>
      </c>
      <c r="S1499" s="33" t="str">
        <f t="shared" si="380"/>
        <v>126_11</v>
      </c>
      <c r="T1499" s="35" t="str">
        <f t="shared" si="381"/>
        <v>126PM</v>
      </c>
      <c r="U1499" s="35" t="str">
        <f t="shared" si="382"/>
        <v>126PMNS</v>
      </c>
      <c r="V1499" s="301">
        <f t="shared" si="383"/>
        <v>10</v>
      </c>
      <c r="W1499" s="293" t="str">
        <f t="shared" si="384"/>
        <v/>
      </c>
      <c r="X1499" s="293" t="str">
        <f t="shared" si="385"/>
        <v/>
      </c>
      <c r="Y1499" s="293" t="str">
        <f t="shared" si="386"/>
        <v/>
      </c>
      <c r="Z1499" s="293" t="str">
        <f t="shared" si="387"/>
        <v/>
      </c>
      <c r="AA1499" s="293">
        <f t="shared" si="374"/>
        <v>0</v>
      </c>
      <c r="AB1499" s="293">
        <f t="shared" si="375"/>
        <v>0</v>
      </c>
      <c r="AC1499" s="293">
        <f t="shared" si="376"/>
        <v>0</v>
      </c>
      <c r="AD1499" s="293">
        <f t="shared" si="388"/>
        <v>0</v>
      </c>
      <c r="AE1499" s="293">
        <f>IF(ISBLANK(T1499),AE1498,IF(COUNTIF(T$2:T1499,T1499)&gt;1,AE1498,1+MAX(AE1498,0)))</f>
        <v>41</v>
      </c>
      <c r="AI1499" s="42" t="str">
        <f t="shared" si="389"/>
        <v/>
      </c>
      <c r="AJ1499">
        <f>SUM(AG$2:AG1499)</f>
        <v>6</v>
      </c>
      <c r="AK1499">
        <f>COUNTA(AF$2:AF1499)</f>
        <v>24</v>
      </c>
    </row>
    <row r="1500" spans="1:37"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377"/>
        <v>22</v>
      </c>
      <c r="Q1500" s="33" t="str">
        <f t="shared" si="378"/>
        <v/>
      </c>
      <c r="R1500" s="33">
        <f t="shared" si="379"/>
        <v>11</v>
      </c>
      <c r="S1500" s="33" t="str">
        <f t="shared" si="380"/>
        <v>126_11</v>
      </c>
      <c r="T1500" s="35" t="str">
        <f t="shared" si="381"/>
        <v>126PM</v>
      </c>
      <c r="U1500" s="35" t="str">
        <f t="shared" si="382"/>
        <v>126PMEW</v>
      </c>
      <c r="V1500" s="301">
        <f t="shared" si="383"/>
        <v>11</v>
      </c>
      <c r="W1500" s="293" t="str">
        <f t="shared" si="384"/>
        <v/>
      </c>
      <c r="X1500" s="293" t="str">
        <f t="shared" si="385"/>
        <v/>
      </c>
      <c r="Y1500" s="293" t="str">
        <f t="shared" si="386"/>
        <v/>
      </c>
      <c r="Z1500" s="293" t="str">
        <f t="shared" si="387"/>
        <v/>
      </c>
      <c r="AA1500" s="293">
        <f t="shared" si="374"/>
        <v>0</v>
      </c>
      <c r="AB1500" s="293">
        <f t="shared" si="375"/>
        <v>0</v>
      </c>
      <c r="AC1500" s="293">
        <f t="shared" si="376"/>
        <v>0</v>
      </c>
      <c r="AD1500" s="293">
        <f t="shared" si="388"/>
        <v>0</v>
      </c>
      <c r="AE1500" s="293">
        <f>IF(ISBLANK(T1500),AE1499,IF(COUNTIF(T$2:T1500,T1500)&gt;1,AE1499,1+MAX(AE1499,0)))</f>
        <v>41</v>
      </c>
      <c r="AI1500" s="42" t="str">
        <f t="shared" si="389"/>
        <v/>
      </c>
      <c r="AJ1500">
        <f>SUM(AG$2:AG1500)</f>
        <v>6</v>
      </c>
      <c r="AK1500">
        <f>COUNTA(AF$2:AF1500)</f>
        <v>24</v>
      </c>
    </row>
    <row r="1501" spans="1:37"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377"/>
        <v>22</v>
      </c>
      <c r="Q1501" s="33" t="str">
        <f t="shared" si="378"/>
        <v/>
      </c>
      <c r="R1501" s="33">
        <f t="shared" si="379"/>
        <v>11</v>
      </c>
      <c r="S1501" s="33" t="str">
        <f t="shared" si="380"/>
        <v>126_11</v>
      </c>
      <c r="T1501" s="35" t="str">
        <f t="shared" si="381"/>
        <v>126PM</v>
      </c>
      <c r="U1501" s="35" t="str">
        <f t="shared" si="382"/>
        <v>126PMEW</v>
      </c>
      <c r="V1501" s="301">
        <f t="shared" si="383"/>
        <v>12</v>
      </c>
      <c r="W1501" s="293" t="str">
        <f t="shared" si="384"/>
        <v/>
      </c>
      <c r="X1501" s="293" t="str">
        <f t="shared" si="385"/>
        <v/>
      </c>
      <c r="Y1501" s="293" t="str">
        <f t="shared" si="386"/>
        <v/>
      </c>
      <c r="Z1501" s="293" t="str">
        <f t="shared" si="387"/>
        <v/>
      </c>
      <c r="AA1501" s="293">
        <f t="shared" si="374"/>
        <v>0</v>
      </c>
      <c r="AB1501" s="293">
        <f t="shared" si="375"/>
        <v>0</v>
      </c>
      <c r="AC1501" s="293">
        <f t="shared" si="376"/>
        <v>0</v>
      </c>
      <c r="AD1501" s="293">
        <f t="shared" si="388"/>
        <v>0</v>
      </c>
      <c r="AE1501" s="293">
        <f>IF(ISBLANK(T1501),AE1500,IF(COUNTIF(T$2:T1501,T1501)&gt;1,AE1500,1+MAX(AE1500,0)))</f>
        <v>41</v>
      </c>
      <c r="AI1501" s="42" t="str">
        <f t="shared" si="389"/>
        <v/>
      </c>
      <c r="AJ1501">
        <f>SUM(AG$2:AG1501)</f>
        <v>6</v>
      </c>
      <c r="AK1501">
        <f>COUNTA(AF$2:AF1501)</f>
        <v>24</v>
      </c>
    </row>
    <row r="1502" spans="1:37" x14ac:dyDescent="0.25">
      <c r="A1502">
        <v>126</v>
      </c>
      <c r="B1502" t="s">
        <v>66</v>
      </c>
      <c r="C1502" t="s">
        <v>767</v>
      </c>
      <c r="D1502"/>
      <c r="E1502">
        <v>1</v>
      </c>
      <c r="F1502">
        <v>4</v>
      </c>
      <c r="G1502">
        <v>1</v>
      </c>
      <c r="H1502">
        <v>1</v>
      </c>
      <c r="I1502">
        <v>0</v>
      </c>
      <c r="J1502">
        <v>0</v>
      </c>
      <c r="K1502">
        <v>0</v>
      </c>
      <c r="L1502">
        <v>1</v>
      </c>
      <c r="M1502" t="s">
        <v>769</v>
      </c>
      <c r="O1502" s="101">
        <f>IF(ISBLANK(C1502),O1501,IF(COUNTIF(C$2:C1502,C1502)&gt;1,O1501,1+MAX(O1501,0)))</f>
        <v>44</v>
      </c>
      <c r="P1502" s="45">
        <f t="shared" si="377"/>
        <v>22</v>
      </c>
      <c r="Q1502" s="33" t="str">
        <f t="shared" si="378"/>
        <v/>
      </c>
      <c r="R1502" s="33">
        <f t="shared" si="379"/>
        <v>12</v>
      </c>
      <c r="S1502" s="33" t="str">
        <f t="shared" si="380"/>
        <v>126_12</v>
      </c>
      <c r="T1502" s="35" t="str">
        <f t="shared" si="381"/>
        <v>126PM</v>
      </c>
      <c r="U1502" s="35" t="str">
        <f t="shared" si="382"/>
        <v>126PMNS</v>
      </c>
      <c r="V1502" s="301">
        <f t="shared" si="383"/>
        <v>13</v>
      </c>
      <c r="W1502" s="293" t="str">
        <f t="shared" si="384"/>
        <v/>
      </c>
      <c r="X1502" s="293" t="str">
        <f t="shared" si="385"/>
        <v/>
      </c>
      <c r="Y1502" s="293" t="str">
        <f t="shared" si="386"/>
        <v/>
      </c>
      <c r="Z1502" s="293" t="str">
        <f t="shared" si="387"/>
        <v/>
      </c>
      <c r="AA1502" s="293">
        <f t="shared" si="374"/>
        <v>0</v>
      </c>
      <c r="AB1502" s="293">
        <f t="shared" si="375"/>
        <v>0</v>
      </c>
      <c r="AC1502" s="293">
        <f t="shared" si="376"/>
        <v>0</v>
      </c>
      <c r="AD1502" s="293">
        <f t="shared" si="388"/>
        <v>0</v>
      </c>
      <c r="AE1502" s="293">
        <f>IF(ISBLANK(T1502),AE1501,IF(COUNTIF(T$2:T1502,T1502)&gt;1,AE1501,1+MAX(AE1501,0)))</f>
        <v>41</v>
      </c>
      <c r="AI1502" s="42" t="str">
        <f t="shared" si="389"/>
        <v/>
      </c>
      <c r="AJ1502">
        <f>SUM(AG$2:AG1502)</f>
        <v>6</v>
      </c>
      <c r="AK1502">
        <f>COUNTA(AF$2:AF1502)</f>
        <v>24</v>
      </c>
    </row>
    <row r="1503" spans="1:37"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377"/>
        <v>22</v>
      </c>
      <c r="Q1503" s="33" t="str">
        <f t="shared" si="378"/>
        <v/>
      </c>
      <c r="R1503" s="33">
        <f t="shared" si="379"/>
        <v>12</v>
      </c>
      <c r="S1503" s="33" t="str">
        <f t="shared" si="380"/>
        <v>126_12</v>
      </c>
      <c r="T1503" s="35" t="str">
        <f t="shared" si="381"/>
        <v>126PM</v>
      </c>
      <c r="U1503" s="35" t="str">
        <f t="shared" si="382"/>
        <v>126PMNS</v>
      </c>
      <c r="V1503" s="301">
        <f t="shared" si="383"/>
        <v>14</v>
      </c>
      <c r="W1503" s="293" t="str">
        <f t="shared" si="384"/>
        <v/>
      </c>
      <c r="X1503" s="293" t="str">
        <f t="shared" si="385"/>
        <v/>
      </c>
      <c r="Y1503" s="293" t="str">
        <f t="shared" si="386"/>
        <v/>
      </c>
      <c r="Z1503" s="293" t="str">
        <f t="shared" si="387"/>
        <v/>
      </c>
      <c r="AA1503" s="293">
        <f t="shared" si="374"/>
        <v>0</v>
      </c>
      <c r="AB1503" s="293">
        <f t="shared" si="375"/>
        <v>0</v>
      </c>
      <c r="AC1503" s="293">
        <f t="shared" si="376"/>
        <v>0</v>
      </c>
      <c r="AD1503" s="293">
        <f t="shared" si="388"/>
        <v>0</v>
      </c>
      <c r="AE1503" s="293">
        <f>IF(ISBLANK(T1503),AE1502,IF(COUNTIF(T$2:T1503,T1503)&gt;1,AE1502,1+MAX(AE1502,0)))</f>
        <v>41</v>
      </c>
      <c r="AI1503" s="42" t="str">
        <f t="shared" si="389"/>
        <v/>
      </c>
      <c r="AJ1503">
        <f>SUM(AG$2:AG1503)</f>
        <v>6</v>
      </c>
      <c r="AK1503">
        <f>COUNTA(AF$2:AF1503)</f>
        <v>24</v>
      </c>
    </row>
    <row r="1504" spans="1:37"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377"/>
        <v>22</v>
      </c>
      <c r="Q1504" s="33" t="str">
        <f t="shared" si="378"/>
        <v/>
      </c>
      <c r="R1504" s="33">
        <f t="shared" si="379"/>
        <v>12</v>
      </c>
      <c r="S1504" s="33" t="str">
        <f t="shared" si="380"/>
        <v>126_12</v>
      </c>
      <c r="T1504" s="35" t="str">
        <f t="shared" si="381"/>
        <v>126PM</v>
      </c>
      <c r="U1504" s="35" t="str">
        <f t="shared" si="382"/>
        <v>126PMEW</v>
      </c>
      <c r="V1504" s="301">
        <f t="shared" si="383"/>
        <v>15</v>
      </c>
      <c r="W1504" s="293" t="str">
        <f t="shared" si="384"/>
        <v/>
      </c>
      <c r="X1504" s="293" t="str">
        <f t="shared" si="385"/>
        <v/>
      </c>
      <c r="Y1504" s="293" t="str">
        <f t="shared" si="386"/>
        <v/>
      </c>
      <c r="Z1504" s="293" t="str">
        <f t="shared" si="387"/>
        <v/>
      </c>
      <c r="AA1504" s="293">
        <f t="shared" si="374"/>
        <v>0</v>
      </c>
      <c r="AB1504" s="293">
        <f t="shared" si="375"/>
        <v>0</v>
      </c>
      <c r="AC1504" s="293">
        <f t="shared" si="376"/>
        <v>0</v>
      </c>
      <c r="AD1504" s="293">
        <f t="shared" si="388"/>
        <v>0</v>
      </c>
      <c r="AE1504" s="293">
        <f>IF(ISBLANK(T1504),AE1503,IF(COUNTIF(T$2:T1504,T1504)&gt;1,AE1503,1+MAX(AE1503,0)))</f>
        <v>41</v>
      </c>
      <c r="AI1504" s="42" t="str">
        <f t="shared" si="389"/>
        <v/>
      </c>
      <c r="AJ1504">
        <f>SUM(AG$2:AG1504)</f>
        <v>6</v>
      </c>
      <c r="AK1504">
        <f>COUNTA(AF$2:AF1504)</f>
        <v>24</v>
      </c>
    </row>
    <row r="1505" spans="1:37"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377"/>
        <v>22</v>
      </c>
      <c r="Q1505" s="33" t="str">
        <f t="shared" si="378"/>
        <v/>
      </c>
      <c r="R1505" s="33">
        <f t="shared" si="379"/>
        <v>12</v>
      </c>
      <c r="S1505" s="33" t="str">
        <f t="shared" si="380"/>
        <v>126_12</v>
      </c>
      <c r="T1505" s="35" t="str">
        <f t="shared" si="381"/>
        <v>126PM</v>
      </c>
      <c r="U1505" s="35" t="str">
        <f t="shared" si="382"/>
        <v>126PMEW</v>
      </c>
      <c r="V1505" s="301">
        <f t="shared" si="383"/>
        <v>16</v>
      </c>
      <c r="W1505" s="293" t="str">
        <f t="shared" si="384"/>
        <v/>
      </c>
      <c r="X1505" s="293" t="str">
        <f t="shared" si="385"/>
        <v/>
      </c>
      <c r="Y1505" s="293" t="str">
        <f t="shared" si="386"/>
        <v/>
      </c>
      <c r="Z1505" s="293" t="str">
        <f t="shared" si="387"/>
        <v/>
      </c>
      <c r="AA1505" s="293">
        <f t="shared" si="374"/>
        <v>0</v>
      </c>
      <c r="AB1505" s="293">
        <f t="shared" si="375"/>
        <v>0</v>
      </c>
      <c r="AC1505" s="293">
        <f t="shared" si="376"/>
        <v>0</v>
      </c>
      <c r="AD1505" s="293">
        <f t="shared" si="388"/>
        <v>0</v>
      </c>
      <c r="AE1505" s="293">
        <f>IF(ISBLANK(T1505),AE1504,IF(COUNTIF(T$2:T1505,T1505)&gt;1,AE1504,1+MAX(AE1504,0)))</f>
        <v>41</v>
      </c>
      <c r="AI1505" s="42" t="str">
        <f t="shared" si="389"/>
        <v/>
      </c>
      <c r="AJ1505">
        <f>SUM(AG$2:AG1505)</f>
        <v>6</v>
      </c>
      <c r="AK1505">
        <f>COUNTA(AF$2:AF1505)</f>
        <v>24</v>
      </c>
    </row>
    <row r="1506" spans="1:37"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377"/>
        <v>23</v>
      </c>
      <c r="Q1506" s="33">
        <f t="shared" si="378"/>
        <v>23</v>
      </c>
      <c r="R1506" s="33">
        <f t="shared" si="379"/>
        <v>1</v>
      </c>
      <c r="S1506" s="33" t="str">
        <f t="shared" si="380"/>
        <v>128_1</v>
      </c>
      <c r="T1506" s="35" t="str">
        <f t="shared" si="381"/>
        <v>128AM</v>
      </c>
      <c r="U1506" s="35" t="str">
        <f t="shared" si="382"/>
        <v>128AMNS</v>
      </c>
      <c r="V1506" s="301">
        <f t="shared" si="383"/>
        <v>1</v>
      </c>
      <c r="W1506" s="293" t="str">
        <f t="shared" si="384"/>
        <v/>
      </c>
      <c r="X1506" s="293" t="str">
        <f t="shared" si="385"/>
        <v/>
      </c>
      <c r="Y1506" s="293" t="str">
        <f t="shared" si="386"/>
        <v/>
      </c>
      <c r="Z1506" s="293" t="str">
        <f t="shared" si="387"/>
        <v/>
      </c>
      <c r="AA1506" s="293">
        <f t="shared" si="374"/>
        <v>0</v>
      </c>
      <c r="AB1506" s="293">
        <f t="shared" si="375"/>
        <v>0</v>
      </c>
      <c r="AC1506" s="293">
        <f t="shared" si="376"/>
        <v>0</v>
      </c>
      <c r="AD1506" s="293">
        <f t="shared" si="388"/>
        <v>0</v>
      </c>
      <c r="AE1506" s="293">
        <f>IF(ISBLANK(T1506),AE1505,IF(COUNTIF(T$2:T1506,T1506)&gt;1,AE1505,1+MAX(AE1505,0)))</f>
        <v>42</v>
      </c>
      <c r="AI1506" s="42" t="str">
        <f t="shared" si="389"/>
        <v/>
      </c>
      <c r="AJ1506">
        <f>SUM(AG$2:AG1506)</f>
        <v>6</v>
      </c>
      <c r="AK1506">
        <f>COUNTA(AF$2:AF1506)</f>
        <v>24</v>
      </c>
    </row>
    <row r="1507" spans="1:37"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377"/>
        <v>23</v>
      </c>
      <c r="Q1507" s="33" t="str">
        <f t="shared" si="378"/>
        <v/>
      </c>
      <c r="R1507" s="33">
        <f t="shared" si="379"/>
        <v>1</v>
      </c>
      <c r="S1507" s="33" t="str">
        <f t="shared" si="380"/>
        <v>128_1</v>
      </c>
      <c r="T1507" s="35" t="str">
        <f t="shared" si="381"/>
        <v>128AM</v>
      </c>
      <c r="U1507" s="35" t="str">
        <f t="shared" si="382"/>
        <v>128AMNS</v>
      </c>
      <c r="V1507" s="301">
        <f t="shared" si="383"/>
        <v>2</v>
      </c>
      <c r="W1507" s="293" t="str">
        <f t="shared" si="384"/>
        <v/>
      </c>
      <c r="X1507" s="293" t="str">
        <f t="shared" si="385"/>
        <v/>
      </c>
      <c r="Y1507" s="293" t="str">
        <f t="shared" si="386"/>
        <v/>
      </c>
      <c r="Z1507" s="293" t="str">
        <f t="shared" si="387"/>
        <v/>
      </c>
      <c r="AA1507" s="293">
        <f t="shared" si="374"/>
        <v>0</v>
      </c>
      <c r="AB1507" s="293">
        <f t="shared" si="375"/>
        <v>0</v>
      </c>
      <c r="AC1507" s="293">
        <f t="shared" si="376"/>
        <v>0</v>
      </c>
      <c r="AD1507" s="293">
        <f t="shared" si="388"/>
        <v>0</v>
      </c>
      <c r="AE1507" s="293">
        <f>IF(ISBLANK(T1507),AE1506,IF(COUNTIF(T$2:T1507,T1507)&gt;1,AE1506,1+MAX(AE1506,0)))</f>
        <v>42</v>
      </c>
      <c r="AI1507" s="42" t="str">
        <f t="shared" si="389"/>
        <v/>
      </c>
      <c r="AJ1507">
        <f>SUM(AG$2:AG1507)</f>
        <v>6</v>
      </c>
      <c r="AK1507">
        <f>COUNTA(AF$2:AF1507)</f>
        <v>24</v>
      </c>
    </row>
    <row r="1508" spans="1:37"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377"/>
        <v>23</v>
      </c>
      <c r="Q1508" s="33" t="str">
        <f t="shared" si="378"/>
        <v/>
      </c>
      <c r="R1508" s="33">
        <f t="shared" si="379"/>
        <v>1</v>
      </c>
      <c r="S1508" s="33" t="str">
        <f t="shared" si="380"/>
        <v>128_1</v>
      </c>
      <c r="T1508" s="35" t="str">
        <f t="shared" si="381"/>
        <v>128AM</v>
      </c>
      <c r="U1508" s="35" t="str">
        <f t="shared" si="382"/>
        <v>128AMEW</v>
      </c>
      <c r="V1508" s="301">
        <f t="shared" si="383"/>
        <v>3</v>
      </c>
      <c r="W1508" s="293" t="str">
        <f t="shared" si="384"/>
        <v/>
      </c>
      <c r="X1508" s="293" t="str">
        <f t="shared" si="385"/>
        <v/>
      </c>
      <c r="Y1508" s="293" t="str">
        <f t="shared" si="386"/>
        <v/>
      </c>
      <c r="Z1508" s="293" t="str">
        <f t="shared" si="387"/>
        <v/>
      </c>
      <c r="AA1508" s="293">
        <f t="shared" si="374"/>
        <v>0</v>
      </c>
      <c r="AB1508" s="293">
        <f t="shared" si="375"/>
        <v>0</v>
      </c>
      <c r="AC1508" s="293">
        <f t="shared" si="376"/>
        <v>2</v>
      </c>
      <c r="AD1508" s="293">
        <f t="shared" si="388"/>
        <v>1</v>
      </c>
      <c r="AE1508" s="293">
        <f>IF(ISBLANK(T1508),AE1507,IF(COUNTIF(T$2:T1508,T1508)&gt;1,AE1507,1+MAX(AE1507,0)))</f>
        <v>42</v>
      </c>
      <c r="AI1508" s="42" t="str">
        <f t="shared" si="389"/>
        <v/>
      </c>
      <c r="AJ1508">
        <f>SUM(AG$2:AG1508)</f>
        <v>6</v>
      </c>
      <c r="AK1508">
        <f>COUNTA(AF$2:AF1508)</f>
        <v>24</v>
      </c>
    </row>
    <row r="1509" spans="1:37"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377"/>
        <v>23</v>
      </c>
      <c r="Q1509" s="33" t="str">
        <f t="shared" si="378"/>
        <v/>
      </c>
      <c r="R1509" s="33">
        <f t="shared" si="379"/>
        <v>1</v>
      </c>
      <c r="S1509" s="33" t="str">
        <f t="shared" si="380"/>
        <v>128_1</v>
      </c>
      <c r="T1509" s="35" t="str">
        <f t="shared" si="381"/>
        <v>128AM</v>
      </c>
      <c r="U1509" s="35" t="str">
        <f t="shared" si="382"/>
        <v>128AMEW</v>
      </c>
      <c r="V1509" s="301">
        <f t="shared" si="383"/>
        <v>4</v>
      </c>
      <c r="W1509" s="293" t="str">
        <f t="shared" si="384"/>
        <v/>
      </c>
      <c r="X1509" s="293" t="str">
        <f t="shared" si="385"/>
        <v/>
      </c>
      <c r="Y1509" s="293" t="str">
        <f t="shared" si="386"/>
        <v/>
      </c>
      <c r="Z1509" s="293" t="str">
        <f t="shared" si="387"/>
        <v/>
      </c>
      <c r="AA1509" s="293">
        <f t="shared" si="374"/>
        <v>0</v>
      </c>
      <c r="AB1509" s="293">
        <f t="shared" si="375"/>
        <v>0</v>
      </c>
      <c r="AC1509" s="293">
        <f t="shared" si="376"/>
        <v>2</v>
      </c>
      <c r="AD1509" s="293">
        <f t="shared" si="388"/>
        <v>1</v>
      </c>
      <c r="AE1509" s="293">
        <f>IF(ISBLANK(T1509),AE1508,IF(COUNTIF(T$2:T1509,T1509)&gt;1,AE1508,1+MAX(AE1508,0)))</f>
        <v>42</v>
      </c>
      <c r="AI1509" s="42" t="str">
        <f t="shared" si="389"/>
        <v/>
      </c>
      <c r="AJ1509">
        <f>SUM(AG$2:AG1509)</f>
        <v>6</v>
      </c>
      <c r="AK1509">
        <f>COUNTA(AF$2:AF1509)</f>
        <v>24</v>
      </c>
    </row>
    <row r="1510" spans="1:37"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377"/>
        <v>23</v>
      </c>
      <c r="Q1510" s="33" t="str">
        <f t="shared" si="378"/>
        <v/>
      </c>
      <c r="R1510" s="33">
        <f t="shared" si="379"/>
        <v>2</v>
      </c>
      <c r="S1510" s="33" t="str">
        <f t="shared" si="380"/>
        <v>128_2</v>
      </c>
      <c r="T1510" s="35" t="str">
        <f t="shared" si="381"/>
        <v>128AM</v>
      </c>
      <c r="U1510" s="35" t="str">
        <f t="shared" si="382"/>
        <v>128AMNS</v>
      </c>
      <c r="V1510" s="301">
        <f t="shared" si="383"/>
        <v>5</v>
      </c>
      <c r="W1510" s="293" t="str">
        <f t="shared" si="384"/>
        <v/>
      </c>
      <c r="X1510" s="293" t="str">
        <f t="shared" si="385"/>
        <v/>
      </c>
      <c r="Y1510" s="293" t="str">
        <f t="shared" si="386"/>
        <v/>
      </c>
      <c r="Z1510" s="293" t="str">
        <f t="shared" si="387"/>
        <v/>
      </c>
      <c r="AA1510" s="293">
        <f t="shared" si="374"/>
        <v>0</v>
      </c>
      <c r="AB1510" s="293">
        <f t="shared" si="375"/>
        <v>0</v>
      </c>
      <c r="AC1510" s="293">
        <f t="shared" si="376"/>
        <v>0</v>
      </c>
      <c r="AD1510" s="293">
        <f t="shared" si="388"/>
        <v>0</v>
      </c>
      <c r="AE1510" s="293">
        <f>IF(ISBLANK(T1510),AE1509,IF(COUNTIF(T$2:T1510,T1510)&gt;1,AE1509,1+MAX(AE1509,0)))</f>
        <v>42</v>
      </c>
      <c r="AI1510" s="42" t="str">
        <f t="shared" si="389"/>
        <v/>
      </c>
      <c r="AJ1510">
        <f>SUM(AG$2:AG1510)</f>
        <v>6</v>
      </c>
      <c r="AK1510">
        <f>COUNTA(AF$2:AF1510)</f>
        <v>24</v>
      </c>
    </row>
    <row r="1511" spans="1:37"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377"/>
        <v>23</v>
      </c>
      <c r="Q1511" s="33" t="str">
        <f t="shared" si="378"/>
        <v/>
      </c>
      <c r="R1511" s="33">
        <f t="shared" si="379"/>
        <v>2</v>
      </c>
      <c r="S1511" s="33" t="str">
        <f t="shared" si="380"/>
        <v>128_2</v>
      </c>
      <c r="T1511" s="35" t="str">
        <f t="shared" si="381"/>
        <v>128AM</v>
      </c>
      <c r="U1511" s="35" t="str">
        <f t="shared" si="382"/>
        <v>128AMNS</v>
      </c>
      <c r="V1511" s="301">
        <f t="shared" si="383"/>
        <v>6</v>
      </c>
      <c r="W1511" s="293" t="str">
        <f t="shared" si="384"/>
        <v/>
      </c>
      <c r="X1511" s="293" t="str">
        <f t="shared" si="385"/>
        <v/>
      </c>
      <c r="Y1511" s="293" t="str">
        <f t="shared" si="386"/>
        <v/>
      </c>
      <c r="Z1511" s="293" t="str">
        <f t="shared" si="387"/>
        <v/>
      </c>
      <c r="AA1511" s="293">
        <f t="shared" si="374"/>
        <v>0</v>
      </c>
      <c r="AB1511" s="293">
        <f t="shared" si="375"/>
        <v>0</v>
      </c>
      <c r="AC1511" s="293">
        <f t="shared" si="376"/>
        <v>0</v>
      </c>
      <c r="AD1511" s="293">
        <f t="shared" si="388"/>
        <v>0</v>
      </c>
      <c r="AE1511" s="293">
        <f>IF(ISBLANK(T1511),AE1510,IF(COUNTIF(T$2:T1511,T1511)&gt;1,AE1510,1+MAX(AE1510,0)))</f>
        <v>42</v>
      </c>
      <c r="AI1511" s="42" t="str">
        <f t="shared" si="389"/>
        <v/>
      </c>
      <c r="AJ1511">
        <f>SUM(AG$2:AG1511)</f>
        <v>6</v>
      </c>
      <c r="AK1511">
        <f>COUNTA(AF$2:AF1511)</f>
        <v>24</v>
      </c>
    </row>
    <row r="1512" spans="1:37"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377"/>
        <v>23</v>
      </c>
      <c r="Q1512" s="33" t="str">
        <f t="shared" si="378"/>
        <v/>
      </c>
      <c r="R1512" s="33">
        <f t="shared" si="379"/>
        <v>2</v>
      </c>
      <c r="S1512" s="33" t="str">
        <f t="shared" si="380"/>
        <v>128_2</v>
      </c>
      <c r="T1512" s="35" t="str">
        <f t="shared" si="381"/>
        <v>128AM</v>
      </c>
      <c r="U1512" s="35" t="str">
        <f t="shared" si="382"/>
        <v>128AMEW</v>
      </c>
      <c r="V1512" s="301">
        <f t="shared" si="383"/>
        <v>7</v>
      </c>
      <c r="W1512" s="293" t="str">
        <f t="shared" si="384"/>
        <v/>
      </c>
      <c r="X1512" s="293" t="str">
        <f t="shared" si="385"/>
        <v/>
      </c>
      <c r="Y1512" s="293" t="str">
        <f t="shared" si="386"/>
        <v/>
      </c>
      <c r="Z1512" s="293" t="str">
        <f t="shared" si="387"/>
        <v/>
      </c>
      <c r="AA1512" s="293">
        <f t="shared" si="374"/>
        <v>0</v>
      </c>
      <c r="AB1512" s="293">
        <f t="shared" si="375"/>
        <v>0</v>
      </c>
      <c r="AC1512" s="293">
        <f t="shared" si="376"/>
        <v>2</v>
      </c>
      <c r="AD1512" s="293">
        <f t="shared" si="388"/>
        <v>1</v>
      </c>
      <c r="AE1512" s="293">
        <f>IF(ISBLANK(T1512),AE1511,IF(COUNTIF(T$2:T1512,T1512)&gt;1,AE1511,1+MAX(AE1511,0)))</f>
        <v>42</v>
      </c>
      <c r="AI1512" s="42" t="str">
        <f t="shared" si="389"/>
        <v/>
      </c>
      <c r="AJ1512">
        <f>SUM(AG$2:AG1512)</f>
        <v>6</v>
      </c>
      <c r="AK1512">
        <f>COUNTA(AF$2:AF1512)</f>
        <v>24</v>
      </c>
    </row>
    <row r="1513" spans="1:37"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377"/>
        <v>23</v>
      </c>
      <c r="Q1513" s="33" t="str">
        <f t="shared" si="378"/>
        <v/>
      </c>
      <c r="R1513" s="33">
        <f t="shared" si="379"/>
        <v>2</v>
      </c>
      <c r="S1513" s="33" t="str">
        <f t="shared" si="380"/>
        <v>128_2</v>
      </c>
      <c r="T1513" s="35" t="str">
        <f t="shared" si="381"/>
        <v>128AM</v>
      </c>
      <c r="U1513" s="35" t="str">
        <f t="shared" si="382"/>
        <v>128AMEW</v>
      </c>
      <c r="V1513" s="301">
        <f t="shared" si="383"/>
        <v>8</v>
      </c>
      <c r="W1513" s="293" t="str">
        <f t="shared" si="384"/>
        <v/>
      </c>
      <c r="X1513" s="293" t="str">
        <f t="shared" si="385"/>
        <v/>
      </c>
      <c r="Y1513" s="293" t="str">
        <f t="shared" si="386"/>
        <v/>
      </c>
      <c r="Z1513" s="293" t="str">
        <f t="shared" si="387"/>
        <v/>
      </c>
      <c r="AA1513" s="293">
        <f t="shared" si="374"/>
        <v>0</v>
      </c>
      <c r="AB1513" s="293">
        <f t="shared" si="375"/>
        <v>0</v>
      </c>
      <c r="AC1513" s="293">
        <f t="shared" si="376"/>
        <v>2</v>
      </c>
      <c r="AD1513" s="293">
        <f t="shared" si="388"/>
        <v>1</v>
      </c>
      <c r="AE1513" s="293">
        <f>IF(ISBLANK(T1513),AE1512,IF(COUNTIF(T$2:T1513,T1513)&gt;1,AE1512,1+MAX(AE1512,0)))</f>
        <v>42</v>
      </c>
      <c r="AI1513" s="42" t="str">
        <f t="shared" si="389"/>
        <v/>
      </c>
      <c r="AJ1513">
        <f>SUM(AG$2:AG1513)</f>
        <v>6</v>
      </c>
      <c r="AK1513">
        <f>COUNTA(AF$2:AF1513)</f>
        <v>24</v>
      </c>
    </row>
    <row r="1514" spans="1:37"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377"/>
        <v>23</v>
      </c>
      <c r="Q1514" s="33" t="str">
        <f t="shared" si="378"/>
        <v/>
      </c>
      <c r="R1514" s="33">
        <f t="shared" si="379"/>
        <v>3</v>
      </c>
      <c r="S1514" s="33" t="str">
        <f t="shared" si="380"/>
        <v>128_3</v>
      </c>
      <c r="T1514" s="35" t="str">
        <f t="shared" si="381"/>
        <v>128AM</v>
      </c>
      <c r="U1514" s="35" t="str">
        <f t="shared" si="382"/>
        <v>128AMNS</v>
      </c>
      <c r="V1514" s="301">
        <f t="shared" si="383"/>
        <v>9</v>
      </c>
      <c r="W1514" s="293" t="str">
        <f t="shared" si="384"/>
        <v/>
      </c>
      <c r="X1514" s="293" t="str">
        <f t="shared" si="385"/>
        <v/>
      </c>
      <c r="Y1514" s="293" t="str">
        <f t="shared" si="386"/>
        <v/>
      </c>
      <c r="Z1514" s="293" t="str">
        <f t="shared" si="387"/>
        <v/>
      </c>
      <c r="AA1514" s="293">
        <f t="shared" si="374"/>
        <v>0</v>
      </c>
      <c r="AB1514" s="293">
        <f t="shared" si="375"/>
        <v>0</v>
      </c>
      <c r="AC1514" s="293">
        <f t="shared" si="376"/>
        <v>0</v>
      </c>
      <c r="AD1514" s="293">
        <f t="shared" si="388"/>
        <v>0</v>
      </c>
      <c r="AE1514" s="293">
        <f>IF(ISBLANK(T1514),AE1513,IF(COUNTIF(T$2:T1514,T1514)&gt;1,AE1513,1+MAX(AE1513,0)))</f>
        <v>42</v>
      </c>
      <c r="AI1514" s="42" t="str">
        <f t="shared" si="389"/>
        <v/>
      </c>
      <c r="AJ1514">
        <f>SUM(AG$2:AG1514)</f>
        <v>6</v>
      </c>
      <c r="AK1514">
        <f>COUNTA(AF$2:AF1514)</f>
        <v>24</v>
      </c>
    </row>
    <row r="1515" spans="1:37"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377"/>
        <v>23</v>
      </c>
      <c r="Q1515" s="33" t="str">
        <f t="shared" si="378"/>
        <v/>
      </c>
      <c r="R1515" s="33">
        <f t="shared" si="379"/>
        <v>3</v>
      </c>
      <c r="S1515" s="33" t="str">
        <f t="shared" si="380"/>
        <v>128_3</v>
      </c>
      <c r="T1515" s="35" t="str">
        <f t="shared" si="381"/>
        <v>128AM</v>
      </c>
      <c r="U1515" s="35" t="str">
        <f t="shared" si="382"/>
        <v>128AMNS</v>
      </c>
      <c r="V1515" s="301">
        <f t="shared" si="383"/>
        <v>10</v>
      </c>
      <c r="W1515" s="293" t="str">
        <f t="shared" si="384"/>
        <v/>
      </c>
      <c r="X1515" s="293" t="str">
        <f t="shared" si="385"/>
        <v/>
      </c>
      <c r="Y1515" s="293" t="str">
        <f t="shared" si="386"/>
        <v/>
      </c>
      <c r="Z1515" s="293" t="str">
        <f t="shared" si="387"/>
        <v/>
      </c>
      <c r="AA1515" s="293">
        <f t="shared" si="374"/>
        <v>0</v>
      </c>
      <c r="AB1515" s="293">
        <f t="shared" si="375"/>
        <v>0</v>
      </c>
      <c r="AC1515" s="293">
        <f t="shared" si="376"/>
        <v>0</v>
      </c>
      <c r="AD1515" s="293">
        <f t="shared" si="388"/>
        <v>0</v>
      </c>
      <c r="AE1515" s="293">
        <f>IF(ISBLANK(T1515),AE1514,IF(COUNTIF(T$2:T1515,T1515)&gt;1,AE1514,1+MAX(AE1514,0)))</f>
        <v>42</v>
      </c>
      <c r="AI1515" s="42" t="str">
        <f t="shared" si="389"/>
        <v/>
      </c>
      <c r="AJ1515">
        <f>SUM(AG$2:AG1515)</f>
        <v>6</v>
      </c>
      <c r="AK1515">
        <f>COUNTA(AF$2:AF1515)</f>
        <v>24</v>
      </c>
    </row>
    <row r="1516" spans="1:37"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377"/>
        <v>23</v>
      </c>
      <c r="Q1516" s="33" t="str">
        <f t="shared" si="378"/>
        <v/>
      </c>
      <c r="R1516" s="33">
        <f t="shared" si="379"/>
        <v>3</v>
      </c>
      <c r="S1516" s="33" t="str">
        <f t="shared" si="380"/>
        <v>128_3</v>
      </c>
      <c r="T1516" s="35" t="str">
        <f t="shared" si="381"/>
        <v>128AM</v>
      </c>
      <c r="U1516" s="35" t="str">
        <f t="shared" si="382"/>
        <v>128AMEW</v>
      </c>
      <c r="V1516" s="301">
        <f t="shared" si="383"/>
        <v>11</v>
      </c>
      <c r="W1516" s="293" t="str">
        <f t="shared" si="384"/>
        <v/>
      </c>
      <c r="X1516" s="293" t="str">
        <f t="shared" si="385"/>
        <v/>
      </c>
      <c r="Y1516" s="293" t="str">
        <f t="shared" si="386"/>
        <v/>
      </c>
      <c r="Z1516" s="293" t="str">
        <f t="shared" si="387"/>
        <v/>
      </c>
      <c r="AA1516" s="293">
        <f t="shared" si="374"/>
        <v>0</v>
      </c>
      <c r="AB1516" s="293">
        <f t="shared" si="375"/>
        <v>0</v>
      </c>
      <c r="AC1516" s="293">
        <f t="shared" si="376"/>
        <v>2</v>
      </c>
      <c r="AD1516" s="293">
        <f t="shared" si="388"/>
        <v>1</v>
      </c>
      <c r="AE1516" s="293">
        <f>IF(ISBLANK(T1516),AE1515,IF(COUNTIF(T$2:T1516,T1516)&gt;1,AE1515,1+MAX(AE1515,0)))</f>
        <v>42</v>
      </c>
      <c r="AI1516" s="42" t="str">
        <f t="shared" si="389"/>
        <v/>
      </c>
      <c r="AJ1516">
        <f>SUM(AG$2:AG1516)</f>
        <v>6</v>
      </c>
      <c r="AK1516">
        <f>COUNTA(AF$2:AF1516)</f>
        <v>24</v>
      </c>
    </row>
    <row r="1517" spans="1:37"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377"/>
        <v>23</v>
      </c>
      <c r="Q1517" s="33" t="str">
        <f t="shared" si="378"/>
        <v/>
      </c>
      <c r="R1517" s="33">
        <f t="shared" si="379"/>
        <v>3</v>
      </c>
      <c r="S1517" s="33" t="str">
        <f t="shared" si="380"/>
        <v>128_3</v>
      </c>
      <c r="T1517" s="35" t="str">
        <f t="shared" si="381"/>
        <v>128AM</v>
      </c>
      <c r="U1517" s="35" t="str">
        <f t="shared" si="382"/>
        <v>128AMEW</v>
      </c>
      <c r="V1517" s="301">
        <f t="shared" si="383"/>
        <v>12</v>
      </c>
      <c r="W1517" s="293" t="str">
        <f t="shared" si="384"/>
        <v/>
      </c>
      <c r="X1517" s="293" t="str">
        <f t="shared" si="385"/>
        <v/>
      </c>
      <c r="Y1517" s="293" t="str">
        <f t="shared" si="386"/>
        <v/>
      </c>
      <c r="Z1517" s="293" t="str">
        <f t="shared" si="387"/>
        <v/>
      </c>
      <c r="AA1517" s="293">
        <f t="shared" si="374"/>
        <v>0</v>
      </c>
      <c r="AB1517" s="293">
        <f t="shared" si="375"/>
        <v>0</v>
      </c>
      <c r="AC1517" s="293">
        <f t="shared" si="376"/>
        <v>2</v>
      </c>
      <c r="AD1517" s="293">
        <f t="shared" si="388"/>
        <v>1</v>
      </c>
      <c r="AE1517" s="293">
        <f>IF(ISBLANK(T1517),AE1516,IF(COUNTIF(T$2:T1517,T1517)&gt;1,AE1516,1+MAX(AE1516,0)))</f>
        <v>42</v>
      </c>
      <c r="AI1517" s="42" t="str">
        <f t="shared" si="389"/>
        <v/>
      </c>
      <c r="AJ1517">
        <f>SUM(AG$2:AG1517)</f>
        <v>6</v>
      </c>
      <c r="AK1517">
        <f>COUNTA(AF$2:AF1517)</f>
        <v>24</v>
      </c>
    </row>
    <row r="1518" spans="1:37"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377"/>
        <v>23</v>
      </c>
      <c r="Q1518" s="33" t="str">
        <f t="shared" si="378"/>
        <v/>
      </c>
      <c r="R1518" s="33">
        <f t="shared" si="379"/>
        <v>4</v>
      </c>
      <c r="S1518" s="33" t="str">
        <f t="shared" si="380"/>
        <v>128_4</v>
      </c>
      <c r="T1518" s="35" t="str">
        <f t="shared" si="381"/>
        <v>128AM</v>
      </c>
      <c r="U1518" s="35" t="str">
        <f t="shared" si="382"/>
        <v>128AMNS</v>
      </c>
      <c r="V1518" s="301">
        <f t="shared" si="383"/>
        <v>13</v>
      </c>
      <c r="W1518" s="293" t="str">
        <f t="shared" si="384"/>
        <v/>
      </c>
      <c r="X1518" s="293" t="str">
        <f t="shared" si="385"/>
        <v/>
      </c>
      <c r="Y1518" s="293" t="str">
        <f t="shared" si="386"/>
        <v/>
      </c>
      <c r="Z1518" s="293" t="str">
        <f t="shared" si="387"/>
        <v/>
      </c>
      <c r="AA1518" s="293">
        <f t="shared" si="374"/>
        <v>0</v>
      </c>
      <c r="AB1518" s="293">
        <f t="shared" si="375"/>
        <v>0</v>
      </c>
      <c r="AC1518" s="293">
        <f t="shared" si="376"/>
        <v>0</v>
      </c>
      <c r="AD1518" s="293">
        <f t="shared" si="388"/>
        <v>0</v>
      </c>
      <c r="AE1518" s="293">
        <f>IF(ISBLANK(T1518),AE1517,IF(COUNTIF(T$2:T1518,T1518)&gt;1,AE1517,1+MAX(AE1517,0)))</f>
        <v>42</v>
      </c>
      <c r="AI1518" s="42" t="str">
        <f t="shared" si="389"/>
        <v/>
      </c>
      <c r="AJ1518">
        <f>SUM(AG$2:AG1518)</f>
        <v>6</v>
      </c>
      <c r="AK1518">
        <f>COUNTA(AF$2:AF1518)</f>
        <v>24</v>
      </c>
    </row>
    <row r="1519" spans="1:37"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377"/>
        <v>23</v>
      </c>
      <c r="Q1519" s="33" t="str">
        <f t="shared" si="378"/>
        <v/>
      </c>
      <c r="R1519" s="33">
        <f t="shared" si="379"/>
        <v>4</v>
      </c>
      <c r="S1519" s="33" t="str">
        <f t="shared" si="380"/>
        <v>128_4</v>
      </c>
      <c r="T1519" s="35" t="str">
        <f t="shared" si="381"/>
        <v>128AM</v>
      </c>
      <c r="U1519" s="35" t="str">
        <f t="shared" si="382"/>
        <v>128AMNS</v>
      </c>
      <c r="V1519" s="301">
        <f t="shared" si="383"/>
        <v>14</v>
      </c>
      <c r="W1519" s="293" t="str">
        <f t="shared" si="384"/>
        <v/>
      </c>
      <c r="X1519" s="293" t="str">
        <f t="shared" si="385"/>
        <v/>
      </c>
      <c r="Y1519" s="293" t="str">
        <f t="shared" si="386"/>
        <v/>
      </c>
      <c r="Z1519" s="293" t="str">
        <f t="shared" si="387"/>
        <v/>
      </c>
      <c r="AA1519" s="293">
        <f t="shared" si="374"/>
        <v>0</v>
      </c>
      <c r="AB1519" s="293">
        <f t="shared" si="375"/>
        <v>0</v>
      </c>
      <c r="AC1519" s="293">
        <f t="shared" si="376"/>
        <v>0</v>
      </c>
      <c r="AD1519" s="293">
        <f t="shared" si="388"/>
        <v>0</v>
      </c>
      <c r="AE1519" s="293">
        <f>IF(ISBLANK(T1519),AE1518,IF(COUNTIF(T$2:T1519,T1519)&gt;1,AE1518,1+MAX(AE1518,0)))</f>
        <v>42</v>
      </c>
      <c r="AI1519" s="42" t="str">
        <f t="shared" si="389"/>
        <v/>
      </c>
      <c r="AJ1519">
        <f>SUM(AG$2:AG1519)</f>
        <v>6</v>
      </c>
      <c r="AK1519">
        <f>COUNTA(AF$2:AF1519)</f>
        <v>24</v>
      </c>
    </row>
    <row r="1520" spans="1:37"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377"/>
        <v>23</v>
      </c>
      <c r="Q1520" s="33" t="str">
        <f t="shared" si="378"/>
        <v/>
      </c>
      <c r="R1520" s="33">
        <f t="shared" si="379"/>
        <v>4</v>
      </c>
      <c r="S1520" s="33" t="str">
        <f t="shared" si="380"/>
        <v>128_4</v>
      </c>
      <c r="T1520" s="35" t="str">
        <f t="shared" si="381"/>
        <v>128AM</v>
      </c>
      <c r="U1520" s="35" t="str">
        <f t="shared" si="382"/>
        <v>128AMEW</v>
      </c>
      <c r="V1520" s="301">
        <f t="shared" si="383"/>
        <v>15</v>
      </c>
      <c r="W1520" s="293" t="str">
        <f t="shared" si="384"/>
        <v/>
      </c>
      <c r="X1520" s="293" t="str">
        <f t="shared" si="385"/>
        <v/>
      </c>
      <c r="Y1520" s="293" t="str">
        <f t="shared" si="386"/>
        <v/>
      </c>
      <c r="Z1520" s="293" t="str">
        <f t="shared" si="387"/>
        <v/>
      </c>
      <c r="AA1520" s="293">
        <f t="shared" si="374"/>
        <v>0</v>
      </c>
      <c r="AB1520" s="293">
        <f t="shared" si="375"/>
        <v>0</v>
      </c>
      <c r="AC1520" s="293">
        <f t="shared" si="376"/>
        <v>2</v>
      </c>
      <c r="AD1520" s="293">
        <f t="shared" si="388"/>
        <v>1</v>
      </c>
      <c r="AE1520" s="293">
        <f>IF(ISBLANK(T1520),AE1519,IF(COUNTIF(T$2:T1520,T1520)&gt;1,AE1519,1+MAX(AE1519,0)))</f>
        <v>42</v>
      </c>
      <c r="AI1520" s="42" t="str">
        <f t="shared" si="389"/>
        <v/>
      </c>
      <c r="AJ1520">
        <f>SUM(AG$2:AG1520)</f>
        <v>6</v>
      </c>
      <c r="AK1520">
        <f>COUNTA(AF$2:AF1520)</f>
        <v>24</v>
      </c>
    </row>
    <row r="1521" spans="1:37"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377"/>
        <v>23</v>
      </c>
      <c r="Q1521" s="33" t="str">
        <f t="shared" si="378"/>
        <v/>
      </c>
      <c r="R1521" s="33">
        <f t="shared" si="379"/>
        <v>4</v>
      </c>
      <c r="S1521" s="33" t="str">
        <f t="shared" si="380"/>
        <v>128_4</v>
      </c>
      <c r="T1521" s="35" t="str">
        <f t="shared" si="381"/>
        <v>128AM</v>
      </c>
      <c r="U1521" s="35" t="str">
        <f t="shared" si="382"/>
        <v>128AMEW</v>
      </c>
      <c r="V1521" s="301">
        <f t="shared" si="383"/>
        <v>16</v>
      </c>
      <c r="W1521" s="293" t="str">
        <f t="shared" si="384"/>
        <v/>
      </c>
      <c r="X1521" s="293" t="str">
        <f t="shared" si="385"/>
        <v/>
      </c>
      <c r="Y1521" s="293" t="str">
        <f t="shared" si="386"/>
        <v/>
      </c>
      <c r="Z1521" s="293" t="str">
        <f t="shared" si="387"/>
        <v/>
      </c>
      <c r="AA1521" s="293">
        <f t="shared" si="374"/>
        <v>0</v>
      </c>
      <c r="AB1521" s="293">
        <f t="shared" si="375"/>
        <v>0</v>
      </c>
      <c r="AC1521" s="293">
        <f t="shared" si="376"/>
        <v>2</v>
      </c>
      <c r="AD1521" s="293">
        <f t="shared" si="388"/>
        <v>1</v>
      </c>
      <c r="AE1521" s="293">
        <f>IF(ISBLANK(T1521),AE1520,IF(COUNTIF(T$2:T1521,T1521)&gt;1,AE1520,1+MAX(AE1520,0)))</f>
        <v>42</v>
      </c>
      <c r="AI1521" s="42" t="str">
        <f t="shared" si="389"/>
        <v/>
      </c>
      <c r="AJ1521">
        <f>SUM(AG$2:AG1521)</f>
        <v>6</v>
      </c>
      <c r="AK1521">
        <f>COUNTA(AF$2:AF1521)</f>
        <v>24</v>
      </c>
    </row>
    <row r="1522" spans="1:37"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377"/>
        <v>23</v>
      </c>
      <c r="Q1522" s="33" t="str">
        <f t="shared" si="378"/>
        <v/>
      </c>
      <c r="R1522" s="33">
        <f t="shared" si="379"/>
        <v>5</v>
      </c>
      <c r="S1522" s="33" t="str">
        <f t="shared" si="380"/>
        <v>128_5</v>
      </c>
      <c r="T1522" s="35" t="str">
        <f t="shared" si="381"/>
        <v>128AM</v>
      </c>
      <c r="U1522" s="35" t="str">
        <f t="shared" si="382"/>
        <v>128AMNS</v>
      </c>
      <c r="V1522" s="301">
        <f t="shared" si="383"/>
        <v>17</v>
      </c>
      <c r="W1522" s="293" t="str">
        <f t="shared" si="384"/>
        <v/>
      </c>
      <c r="X1522" s="293" t="str">
        <f t="shared" si="385"/>
        <v/>
      </c>
      <c r="Y1522" s="293" t="str">
        <f t="shared" si="386"/>
        <v/>
      </c>
      <c r="Z1522" s="293" t="str">
        <f t="shared" si="387"/>
        <v/>
      </c>
      <c r="AA1522" s="293">
        <f t="shared" si="374"/>
        <v>0</v>
      </c>
      <c r="AB1522" s="293">
        <f t="shared" si="375"/>
        <v>0</v>
      </c>
      <c r="AC1522" s="293">
        <f t="shared" si="376"/>
        <v>0</v>
      </c>
      <c r="AD1522" s="293">
        <f t="shared" si="388"/>
        <v>0</v>
      </c>
      <c r="AE1522" s="293">
        <f>IF(ISBLANK(T1522),AE1521,IF(COUNTIF(T$2:T1522,T1522)&gt;1,AE1521,1+MAX(AE1521,0)))</f>
        <v>42</v>
      </c>
      <c r="AI1522" s="42" t="str">
        <f t="shared" si="389"/>
        <v/>
      </c>
      <c r="AJ1522">
        <f>SUM(AG$2:AG1522)</f>
        <v>6</v>
      </c>
      <c r="AK1522">
        <f>COUNTA(AF$2:AF1522)</f>
        <v>24</v>
      </c>
    </row>
    <row r="1523" spans="1:37"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377"/>
        <v>23</v>
      </c>
      <c r="Q1523" s="33" t="str">
        <f t="shared" si="378"/>
        <v/>
      </c>
      <c r="R1523" s="33">
        <f t="shared" si="379"/>
        <v>5</v>
      </c>
      <c r="S1523" s="33" t="str">
        <f t="shared" si="380"/>
        <v>128_5</v>
      </c>
      <c r="T1523" s="35" t="str">
        <f t="shared" si="381"/>
        <v>128AM</v>
      </c>
      <c r="U1523" s="35" t="str">
        <f t="shared" si="382"/>
        <v>128AMNS</v>
      </c>
      <c r="V1523" s="301">
        <f t="shared" si="383"/>
        <v>18</v>
      </c>
      <c r="W1523" s="293" t="str">
        <f t="shared" si="384"/>
        <v/>
      </c>
      <c r="X1523" s="293" t="str">
        <f t="shared" si="385"/>
        <v/>
      </c>
      <c r="Y1523" s="293" t="str">
        <f t="shared" si="386"/>
        <v/>
      </c>
      <c r="Z1523" s="293" t="str">
        <f t="shared" si="387"/>
        <v/>
      </c>
      <c r="AA1523" s="293">
        <f t="shared" si="374"/>
        <v>0</v>
      </c>
      <c r="AB1523" s="293">
        <f t="shared" si="375"/>
        <v>0</v>
      </c>
      <c r="AC1523" s="293">
        <f t="shared" si="376"/>
        <v>0</v>
      </c>
      <c r="AD1523" s="293">
        <f t="shared" si="388"/>
        <v>0</v>
      </c>
      <c r="AE1523" s="293">
        <f>IF(ISBLANK(T1523),AE1522,IF(COUNTIF(T$2:T1523,T1523)&gt;1,AE1522,1+MAX(AE1522,0)))</f>
        <v>42</v>
      </c>
      <c r="AI1523" s="42" t="str">
        <f t="shared" si="389"/>
        <v/>
      </c>
      <c r="AJ1523">
        <f>SUM(AG$2:AG1523)</f>
        <v>6</v>
      </c>
      <c r="AK1523">
        <f>COUNTA(AF$2:AF1523)</f>
        <v>24</v>
      </c>
    </row>
    <row r="1524" spans="1:37"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377"/>
        <v>23</v>
      </c>
      <c r="Q1524" s="33" t="str">
        <f t="shared" si="378"/>
        <v/>
      </c>
      <c r="R1524" s="33">
        <f t="shared" si="379"/>
        <v>5</v>
      </c>
      <c r="S1524" s="33" t="str">
        <f t="shared" si="380"/>
        <v>128_5</v>
      </c>
      <c r="T1524" s="35" t="str">
        <f t="shared" si="381"/>
        <v>128AM</v>
      </c>
      <c r="U1524" s="35" t="str">
        <f t="shared" si="382"/>
        <v>128AMEW</v>
      </c>
      <c r="V1524" s="301">
        <f t="shared" si="383"/>
        <v>19</v>
      </c>
      <c r="W1524" s="293" t="str">
        <f t="shared" si="384"/>
        <v/>
      </c>
      <c r="X1524" s="293" t="str">
        <f t="shared" si="385"/>
        <v/>
      </c>
      <c r="Y1524" s="293" t="str">
        <f t="shared" si="386"/>
        <v/>
      </c>
      <c r="Z1524" s="293" t="str">
        <f t="shared" si="387"/>
        <v/>
      </c>
      <c r="AA1524" s="293">
        <f t="shared" si="374"/>
        <v>0</v>
      </c>
      <c r="AB1524" s="293">
        <f t="shared" si="375"/>
        <v>0</v>
      </c>
      <c r="AC1524" s="293">
        <f t="shared" si="376"/>
        <v>2</v>
      </c>
      <c r="AD1524" s="293">
        <f t="shared" si="388"/>
        <v>1</v>
      </c>
      <c r="AE1524" s="293">
        <f>IF(ISBLANK(T1524),AE1523,IF(COUNTIF(T$2:T1524,T1524)&gt;1,AE1523,1+MAX(AE1523,0)))</f>
        <v>42</v>
      </c>
      <c r="AI1524" s="42" t="str">
        <f t="shared" si="389"/>
        <v/>
      </c>
      <c r="AJ1524">
        <f>SUM(AG$2:AG1524)</f>
        <v>6</v>
      </c>
      <c r="AK1524">
        <f>COUNTA(AF$2:AF1524)</f>
        <v>24</v>
      </c>
    </row>
    <row r="1525" spans="1:37"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377"/>
        <v>23</v>
      </c>
      <c r="Q1525" s="33" t="str">
        <f t="shared" si="378"/>
        <v/>
      </c>
      <c r="R1525" s="33">
        <f t="shared" si="379"/>
        <v>5</v>
      </c>
      <c r="S1525" s="33" t="str">
        <f t="shared" si="380"/>
        <v>128_5</v>
      </c>
      <c r="T1525" s="35" t="str">
        <f t="shared" si="381"/>
        <v>128AM</v>
      </c>
      <c r="U1525" s="35" t="str">
        <f t="shared" si="382"/>
        <v>128AMEW</v>
      </c>
      <c r="V1525" s="301">
        <f t="shared" si="383"/>
        <v>20</v>
      </c>
      <c r="W1525" s="293" t="str">
        <f t="shared" si="384"/>
        <v/>
      </c>
      <c r="X1525" s="293" t="str">
        <f t="shared" si="385"/>
        <v/>
      </c>
      <c r="Y1525" s="293" t="str">
        <f t="shared" si="386"/>
        <v/>
      </c>
      <c r="Z1525" s="293" t="str">
        <f t="shared" si="387"/>
        <v/>
      </c>
      <c r="AA1525" s="293">
        <f t="shared" si="374"/>
        <v>0</v>
      </c>
      <c r="AB1525" s="293">
        <f t="shared" si="375"/>
        <v>0</v>
      </c>
      <c r="AC1525" s="293">
        <f t="shared" si="376"/>
        <v>2</v>
      </c>
      <c r="AD1525" s="293">
        <f t="shared" si="388"/>
        <v>1</v>
      </c>
      <c r="AE1525" s="293">
        <f>IF(ISBLANK(T1525),AE1524,IF(COUNTIF(T$2:T1525,T1525)&gt;1,AE1524,1+MAX(AE1524,0)))</f>
        <v>42</v>
      </c>
      <c r="AI1525" s="42" t="str">
        <f t="shared" si="389"/>
        <v/>
      </c>
      <c r="AJ1525">
        <f>SUM(AG$2:AG1525)</f>
        <v>6</v>
      </c>
      <c r="AK1525">
        <f>COUNTA(AF$2:AF1525)</f>
        <v>24</v>
      </c>
    </row>
    <row r="1526" spans="1:37"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377"/>
        <v>23</v>
      </c>
      <c r="Q1526" s="33" t="str">
        <f t="shared" si="378"/>
        <v/>
      </c>
      <c r="R1526" s="33">
        <f t="shared" si="379"/>
        <v>6</v>
      </c>
      <c r="S1526" s="33" t="str">
        <f t="shared" si="380"/>
        <v>128_6</v>
      </c>
      <c r="T1526" s="35" t="str">
        <f t="shared" si="381"/>
        <v>128AM</v>
      </c>
      <c r="U1526" s="35" t="str">
        <f t="shared" si="382"/>
        <v>128AMNS</v>
      </c>
      <c r="V1526" s="301">
        <f t="shared" si="383"/>
        <v>21</v>
      </c>
      <c r="W1526" s="293" t="str">
        <f t="shared" si="384"/>
        <v/>
      </c>
      <c r="X1526" s="293" t="str">
        <f t="shared" si="385"/>
        <v/>
      </c>
      <c r="Y1526" s="293" t="str">
        <f t="shared" si="386"/>
        <v/>
      </c>
      <c r="Z1526" s="293" t="str">
        <f t="shared" si="387"/>
        <v/>
      </c>
      <c r="AA1526" s="293">
        <f t="shared" si="374"/>
        <v>0</v>
      </c>
      <c r="AB1526" s="293">
        <f t="shared" si="375"/>
        <v>0</v>
      </c>
      <c r="AC1526" s="293">
        <f t="shared" si="376"/>
        <v>0</v>
      </c>
      <c r="AD1526" s="293">
        <f t="shared" si="388"/>
        <v>0</v>
      </c>
      <c r="AE1526" s="293">
        <f>IF(ISBLANK(T1526),AE1525,IF(COUNTIF(T$2:T1526,T1526)&gt;1,AE1525,1+MAX(AE1525,0)))</f>
        <v>42</v>
      </c>
      <c r="AI1526" s="42" t="str">
        <f t="shared" si="389"/>
        <v/>
      </c>
      <c r="AJ1526">
        <f>SUM(AG$2:AG1526)</f>
        <v>6</v>
      </c>
      <c r="AK1526">
        <f>COUNTA(AF$2:AF1526)</f>
        <v>24</v>
      </c>
    </row>
    <row r="1527" spans="1:37"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377"/>
        <v>23</v>
      </c>
      <c r="Q1527" s="33" t="str">
        <f t="shared" si="378"/>
        <v/>
      </c>
      <c r="R1527" s="33">
        <f t="shared" si="379"/>
        <v>6</v>
      </c>
      <c r="S1527" s="33" t="str">
        <f t="shared" si="380"/>
        <v>128_6</v>
      </c>
      <c r="T1527" s="35" t="str">
        <f t="shared" si="381"/>
        <v>128AM</v>
      </c>
      <c r="U1527" s="35" t="str">
        <f t="shared" si="382"/>
        <v>128AMNS</v>
      </c>
      <c r="V1527" s="301">
        <f t="shared" si="383"/>
        <v>22</v>
      </c>
      <c r="W1527" s="293" t="str">
        <f t="shared" si="384"/>
        <v/>
      </c>
      <c r="X1527" s="293" t="str">
        <f t="shared" si="385"/>
        <v/>
      </c>
      <c r="Y1527" s="293" t="str">
        <f t="shared" si="386"/>
        <v/>
      </c>
      <c r="Z1527" s="293" t="str">
        <f t="shared" si="387"/>
        <v/>
      </c>
      <c r="AA1527" s="293">
        <f t="shared" si="374"/>
        <v>0</v>
      </c>
      <c r="AB1527" s="293">
        <f t="shared" si="375"/>
        <v>0</v>
      </c>
      <c r="AC1527" s="293">
        <f t="shared" si="376"/>
        <v>0</v>
      </c>
      <c r="AD1527" s="293">
        <f t="shared" si="388"/>
        <v>0</v>
      </c>
      <c r="AE1527" s="293">
        <f>IF(ISBLANK(T1527),AE1526,IF(COUNTIF(T$2:T1527,T1527)&gt;1,AE1526,1+MAX(AE1526,0)))</f>
        <v>42</v>
      </c>
      <c r="AI1527" s="42" t="str">
        <f t="shared" si="389"/>
        <v/>
      </c>
      <c r="AJ1527">
        <f>SUM(AG$2:AG1527)</f>
        <v>6</v>
      </c>
      <c r="AK1527">
        <f>COUNTA(AF$2:AF1527)</f>
        <v>24</v>
      </c>
    </row>
    <row r="1528" spans="1:37"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377"/>
        <v>23</v>
      </c>
      <c r="Q1528" s="33" t="str">
        <f t="shared" si="378"/>
        <v/>
      </c>
      <c r="R1528" s="33">
        <f t="shared" si="379"/>
        <v>6</v>
      </c>
      <c r="S1528" s="33" t="str">
        <f t="shared" si="380"/>
        <v>128_6</v>
      </c>
      <c r="T1528" s="35" t="str">
        <f t="shared" si="381"/>
        <v>128AM</v>
      </c>
      <c r="U1528" s="35" t="str">
        <f t="shared" si="382"/>
        <v>128AMEW</v>
      </c>
      <c r="V1528" s="301">
        <f t="shared" si="383"/>
        <v>23</v>
      </c>
      <c r="W1528" s="293" t="str">
        <f t="shared" si="384"/>
        <v/>
      </c>
      <c r="X1528" s="293" t="str">
        <f t="shared" si="385"/>
        <v/>
      </c>
      <c r="Y1528" s="293" t="str">
        <f t="shared" si="386"/>
        <v/>
      </c>
      <c r="Z1528" s="293" t="str">
        <f t="shared" si="387"/>
        <v/>
      </c>
      <c r="AA1528" s="293">
        <f t="shared" si="374"/>
        <v>0</v>
      </c>
      <c r="AB1528" s="293">
        <f t="shared" si="375"/>
        <v>0</v>
      </c>
      <c r="AC1528" s="293">
        <f t="shared" si="376"/>
        <v>2</v>
      </c>
      <c r="AD1528" s="293">
        <f t="shared" si="388"/>
        <v>1</v>
      </c>
      <c r="AE1528" s="293">
        <f>IF(ISBLANK(T1528),AE1527,IF(COUNTIF(T$2:T1528,T1528)&gt;1,AE1527,1+MAX(AE1527,0)))</f>
        <v>42</v>
      </c>
      <c r="AI1528" s="42" t="str">
        <f t="shared" si="389"/>
        <v/>
      </c>
      <c r="AJ1528">
        <f>SUM(AG$2:AG1528)</f>
        <v>6</v>
      </c>
      <c r="AK1528">
        <f>COUNTA(AF$2:AF1528)</f>
        <v>24</v>
      </c>
    </row>
    <row r="1529" spans="1:37"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377"/>
        <v>23</v>
      </c>
      <c r="Q1529" s="33" t="str">
        <f t="shared" si="378"/>
        <v/>
      </c>
      <c r="R1529" s="33">
        <f t="shared" si="379"/>
        <v>6</v>
      </c>
      <c r="S1529" s="33" t="str">
        <f t="shared" si="380"/>
        <v>128_6</v>
      </c>
      <c r="T1529" s="35" t="str">
        <f t="shared" si="381"/>
        <v>128AM</v>
      </c>
      <c r="U1529" s="35" t="str">
        <f t="shared" si="382"/>
        <v>128AMEW</v>
      </c>
      <c r="V1529" s="301">
        <f t="shared" si="383"/>
        <v>24</v>
      </c>
      <c r="W1529" s="293" t="str">
        <f t="shared" si="384"/>
        <v/>
      </c>
      <c r="X1529" s="293" t="str">
        <f t="shared" si="385"/>
        <v/>
      </c>
      <c r="Y1529" s="293" t="str">
        <f t="shared" si="386"/>
        <v/>
      </c>
      <c r="Z1529" s="293" t="str">
        <f t="shared" si="387"/>
        <v/>
      </c>
      <c r="AA1529" s="293">
        <f t="shared" si="374"/>
        <v>0</v>
      </c>
      <c r="AB1529" s="293">
        <f t="shared" si="375"/>
        <v>0</v>
      </c>
      <c r="AC1529" s="293">
        <f t="shared" si="376"/>
        <v>2</v>
      </c>
      <c r="AD1529" s="293">
        <f t="shared" si="388"/>
        <v>1</v>
      </c>
      <c r="AE1529" s="293">
        <f>IF(ISBLANK(T1529),AE1528,IF(COUNTIF(T$2:T1529,T1529)&gt;1,AE1528,1+MAX(AE1528,0)))</f>
        <v>42</v>
      </c>
      <c r="AI1529" s="42" t="str">
        <f t="shared" si="389"/>
        <v/>
      </c>
      <c r="AJ1529">
        <f>SUM(AG$2:AG1529)</f>
        <v>6</v>
      </c>
      <c r="AK1529">
        <f>COUNTA(AF$2:AF1529)</f>
        <v>24</v>
      </c>
    </row>
    <row r="1530" spans="1:37"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377"/>
        <v>23</v>
      </c>
      <c r="Q1530" s="33" t="str">
        <f t="shared" si="378"/>
        <v/>
      </c>
      <c r="R1530" s="33">
        <f t="shared" si="379"/>
        <v>7</v>
      </c>
      <c r="S1530" s="33" t="str">
        <f t="shared" si="380"/>
        <v>128_7</v>
      </c>
      <c r="T1530" s="35" t="str">
        <f t="shared" si="381"/>
        <v>128AM</v>
      </c>
      <c r="U1530" s="35" t="str">
        <f t="shared" si="382"/>
        <v>128AMNS</v>
      </c>
      <c r="V1530" s="301">
        <f t="shared" si="383"/>
        <v>25</v>
      </c>
      <c r="W1530" s="293" t="str">
        <f t="shared" si="384"/>
        <v/>
      </c>
      <c r="X1530" s="293" t="str">
        <f t="shared" si="385"/>
        <v/>
      </c>
      <c r="Y1530" s="293" t="str">
        <f t="shared" si="386"/>
        <v/>
      </c>
      <c r="Z1530" s="293" t="str">
        <f t="shared" si="387"/>
        <v/>
      </c>
      <c r="AA1530" s="293">
        <f t="shared" si="374"/>
        <v>0</v>
      </c>
      <c r="AB1530" s="293">
        <f t="shared" si="375"/>
        <v>0</v>
      </c>
      <c r="AC1530" s="293">
        <f t="shared" si="376"/>
        <v>0</v>
      </c>
      <c r="AD1530" s="293">
        <f t="shared" si="388"/>
        <v>0</v>
      </c>
      <c r="AE1530" s="293">
        <f>IF(ISBLANK(T1530),AE1529,IF(COUNTIF(T$2:T1530,T1530)&gt;1,AE1529,1+MAX(AE1529,0)))</f>
        <v>42</v>
      </c>
      <c r="AI1530" s="42" t="str">
        <f t="shared" si="389"/>
        <v/>
      </c>
      <c r="AJ1530">
        <f>SUM(AG$2:AG1530)</f>
        <v>6</v>
      </c>
      <c r="AK1530">
        <f>COUNTA(AF$2:AF1530)</f>
        <v>24</v>
      </c>
    </row>
    <row r="1531" spans="1:37"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377"/>
        <v>23</v>
      </c>
      <c r="Q1531" s="33" t="str">
        <f t="shared" si="378"/>
        <v/>
      </c>
      <c r="R1531" s="33">
        <f t="shared" si="379"/>
        <v>7</v>
      </c>
      <c r="S1531" s="33" t="str">
        <f t="shared" si="380"/>
        <v>128_7</v>
      </c>
      <c r="T1531" s="35" t="str">
        <f t="shared" si="381"/>
        <v>128AM</v>
      </c>
      <c r="U1531" s="35" t="str">
        <f t="shared" si="382"/>
        <v>128AMNS</v>
      </c>
      <c r="V1531" s="301">
        <f t="shared" si="383"/>
        <v>26</v>
      </c>
      <c r="W1531" s="293" t="str">
        <f t="shared" si="384"/>
        <v/>
      </c>
      <c r="X1531" s="293" t="str">
        <f t="shared" si="385"/>
        <v/>
      </c>
      <c r="Y1531" s="293" t="str">
        <f t="shared" si="386"/>
        <v/>
      </c>
      <c r="Z1531" s="293" t="str">
        <f t="shared" si="387"/>
        <v/>
      </c>
      <c r="AA1531" s="293">
        <f t="shared" si="374"/>
        <v>0</v>
      </c>
      <c r="AB1531" s="293">
        <f t="shared" si="375"/>
        <v>0</v>
      </c>
      <c r="AC1531" s="293">
        <f t="shared" si="376"/>
        <v>0</v>
      </c>
      <c r="AD1531" s="293">
        <f t="shared" si="388"/>
        <v>0</v>
      </c>
      <c r="AE1531" s="293">
        <f>IF(ISBLANK(T1531),AE1530,IF(COUNTIF(T$2:T1531,T1531)&gt;1,AE1530,1+MAX(AE1530,0)))</f>
        <v>42</v>
      </c>
      <c r="AI1531" s="42" t="str">
        <f t="shared" si="389"/>
        <v/>
      </c>
      <c r="AJ1531">
        <f>SUM(AG$2:AG1531)</f>
        <v>6</v>
      </c>
      <c r="AK1531">
        <f>COUNTA(AF$2:AF1531)</f>
        <v>24</v>
      </c>
    </row>
    <row r="1532" spans="1:37"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377"/>
        <v>23</v>
      </c>
      <c r="Q1532" s="33" t="str">
        <f t="shared" si="378"/>
        <v/>
      </c>
      <c r="R1532" s="33">
        <f t="shared" si="379"/>
        <v>7</v>
      </c>
      <c r="S1532" s="33" t="str">
        <f t="shared" si="380"/>
        <v>128_7</v>
      </c>
      <c r="T1532" s="35" t="str">
        <f t="shared" si="381"/>
        <v>128AM</v>
      </c>
      <c r="U1532" s="35" t="str">
        <f t="shared" si="382"/>
        <v>128AMEW</v>
      </c>
      <c r="V1532" s="301">
        <f t="shared" si="383"/>
        <v>27</v>
      </c>
      <c r="W1532" s="293" t="str">
        <f t="shared" si="384"/>
        <v/>
      </c>
      <c r="X1532" s="293" t="str">
        <f t="shared" si="385"/>
        <v/>
      </c>
      <c r="Y1532" s="293" t="str">
        <f t="shared" si="386"/>
        <v/>
      </c>
      <c r="Z1532" s="293" t="str">
        <f t="shared" si="387"/>
        <v/>
      </c>
      <c r="AA1532" s="293">
        <f t="shared" si="374"/>
        <v>0</v>
      </c>
      <c r="AB1532" s="293">
        <f t="shared" si="375"/>
        <v>0</v>
      </c>
      <c r="AC1532" s="293">
        <f t="shared" si="376"/>
        <v>2</v>
      </c>
      <c r="AD1532" s="293">
        <f t="shared" si="388"/>
        <v>1</v>
      </c>
      <c r="AE1532" s="293">
        <f>IF(ISBLANK(T1532),AE1531,IF(COUNTIF(T$2:T1532,T1532)&gt;1,AE1531,1+MAX(AE1531,0)))</f>
        <v>42</v>
      </c>
      <c r="AI1532" s="42" t="str">
        <f t="shared" si="389"/>
        <v/>
      </c>
      <c r="AJ1532">
        <f>SUM(AG$2:AG1532)</f>
        <v>6</v>
      </c>
      <c r="AK1532">
        <f>COUNTA(AF$2:AF1532)</f>
        <v>24</v>
      </c>
    </row>
    <row r="1533" spans="1:37"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377"/>
        <v>23</v>
      </c>
      <c r="Q1533" s="33" t="str">
        <f t="shared" si="378"/>
        <v/>
      </c>
      <c r="R1533" s="33">
        <f t="shared" si="379"/>
        <v>7</v>
      </c>
      <c r="S1533" s="33" t="str">
        <f t="shared" si="380"/>
        <v>128_7</v>
      </c>
      <c r="T1533" s="35" t="str">
        <f t="shared" si="381"/>
        <v>128AM</v>
      </c>
      <c r="U1533" s="35" t="str">
        <f t="shared" si="382"/>
        <v>128AMEW</v>
      </c>
      <c r="V1533" s="301">
        <f t="shared" si="383"/>
        <v>28</v>
      </c>
      <c r="W1533" s="293" t="str">
        <f t="shared" si="384"/>
        <v/>
      </c>
      <c r="X1533" s="293" t="str">
        <f t="shared" si="385"/>
        <v/>
      </c>
      <c r="Y1533" s="293" t="str">
        <f t="shared" si="386"/>
        <v/>
      </c>
      <c r="Z1533" s="293" t="str">
        <f t="shared" si="387"/>
        <v/>
      </c>
      <c r="AA1533" s="293">
        <f t="shared" si="374"/>
        <v>0</v>
      </c>
      <c r="AB1533" s="293">
        <f t="shared" si="375"/>
        <v>0</v>
      </c>
      <c r="AC1533" s="293">
        <f t="shared" si="376"/>
        <v>2</v>
      </c>
      <c r="AD1533" s="293">
        <f t="shared" si="388"/>
        <v>1</v>
      </c>
      <c r="AE1533" s="293">
        <f>IF(ISBLANK(T1533),AE1532,IF(COUNTIF(T$2:T1533,T1533)&gt;1,AE1532,1+MAX(AE1532,0)))</f>
        <v>42</v>
      </c>
      <c r="AI1533" s="42" t="str">
        <f t="shared" si="389"/>
        <v/>
      </c>
      <c r="AJ1533">
        <f>SUM(AG$2:AG1533)</f>
        <v>6</v>
      </c>
      <c r="AK1533">
        <f>COUNTA(AF$2:AF1533)</f>
        <v>24</v>
      </c>
    </row>
    <row r="1534" spans="1:37"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377"/>
        <v>23</v>
      </c>
      <c r="Q1534" s="33" t="str">
        <f t="shared" si="378"/>
        <v/>
      </c>
      <c r="R1534" s="33">
        <f t="shared" si="379"/>
        <v>8</v>
      </c>
      <c r="S1534" s="33" t="str">
        <f t="shared" si="380"/>
        <v>128_8</v>
      </c>
      <c r="T1534" s="35" t="str">
        <f t="shared" si="381"/>
        <v>128AM</v>
      </c>
      <c r="U1534" s="35" t="str">
        <f t="shared" si="382"/>
        <v>128AMNS</v>
      </c>
      <c r="V1534" s="301">
        <f t="shared" si="383"/>
        <v>29</v>
      </c>
      <c r="W1534" s="293" t="str">
        <f t="shared" si="384"/>
        <v/>
      </c>
      <c r="X1534" s="293" t="str">
        <f t="shared" si="385"/>
        <v/>
      </c>
      <c r="Y1534" s="293" t="str">
        <f t="shared" si="386"/>
        <v/>
      </c>
      <c r="Z1534" s="293" t="str">
        <f t="shared" si="387"/>
        <v/>
      </c>
      <c r="AA1534" s="293">
        <f t="shared" si="374"/>
        <v>0</v>
      </c>
      <c r="AB1534" s="293">
        <f t="shared" si="375"/>
        <v>0</v>
      </c>
      <c r="AC1534" s="293">
        <f t="shared" si="376"/>
        <v>0</v>
      </c>
      <c r="AD1534" s="293">
        <f t="shared" si="388"/>
        <v>0</v>
      </c>
      <c r="AE1534" s="293">
        <f>IF(ISBLANK(T1534),AE1533,IF(COUNTIF(T$2:T1534,T1534)&gt;1,AE1533,1+MAX(AE1533,0)))</f>
        <v>42</v>
      </c>
      <c r="AI1534" s="42" t="str">
        <f t="shared" si="389"/>
        <v/>
      </c>
      <c r="AJ1534">
        <f>SUM(AG$2:AG1534)</f>
        <v>6</v>
      </c>
      <c r="AK1534">
        <f>COUNTA(AF$2:AF1534)</f>
        <v>24</v>
      </c>
    </row>
    <row r="1535" spans="1:37"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377"/>
        <v>23</v>
      </c>
      <c r="Q1535" s="33" t="str">
        <f t="shared" si="378"/>
        <v/>
      </c>
      <c r="R1535" s="33">
        <f t="shared" si="379"/>
        <v>8</v>
      </c>
      <c r="S1535" s="33" t="str">
        <f t="shared" si="380"/>
        <v>128_8</v>
      </c>
      <c r="T1535" s="35" t="str">
        <f t="shared" si="381"/>
        <v>128AM</v>
      </c>
      <c r="U1535" s="35" t="str">
        <f t="shared" si="382"/>
        <v>128AMNS</v>
      </c>
      <c r="V1535" s="301">
        <f t="shared" si="383"/>
        <v>30</v>
      </c>
      <c r="W1535" s="293" t="str">
        <f t="shared" si="384"/>
        <v/>
      </c>
      <c r="X1535" s="293" t="str">
        <f t="shared" si="385"/>
        <v/>
      </c>
      <c r="Y1535" s="293" t="str">
        <f t="shared" si="386"/>
        <v/>
      </c>
      <c r="Z1535" s="293" t="str">
        <f t="shared" si="387"/>
        <v/>
      </c>
      <c r="AA1535" s="293">
        <f t="shared" si="374"/>
        <v>0</v>
      </c>
      <c r="AB1535" s="293">
        <f t="shared" si="375"/>
        <v>0</v>
      </c>
      <c r="AC1535" s="293">
        <f t="shared" si="376"/>
        <v>0</v>
      </c>
      <c r="AD1535" s="293">
        <f t="shared" si="388"/>
        <v>0</v>
      </c>
      <c r="AE1535" s="293">
        <f>IF(ISBLANK(T1535),AE1534,IF(COUNTIF(T$2:T1535,T1535)&gt;1,AE1534,1+MAX(AE1534,0)))</f>
        <v>42</v>
      </c>
      <c r="AI1535" s="42" t="str">
        <f t="shared" si="389"/>
        <v/>
      </c>
      <c r="AJ1535">
        <f>SUM(AG$2:AG1535)</f>
        <v>6</v>
      </c>
      <c r="AK1535">
        <f>COUNTA(AF$2:AF1535)</f>
        <v>24</v>
      </c>
    </row>
    <row r="1536" spans="1:37"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377"/>
        <v>23</v>
      </c>
      <c r="Q1536" s="33" t="str">
        <f t="shared" si="378"/>
        <v/>
      </c>
      <c r="R1536" s="33">
        <f t="shared" si="379"/>
        <v>8</v>
      </c>
      <c r="S1536" s="33" t="str">
        <f t="shared" si="380"/>
        <v>128_8</v>
      </c>
      <c r="T1536" s="35" t="str">
        <f t="shared" si="381"/>
        <v>128AM</v>
      </c>
      <c r="U1536" s="35" t="str">
        <f t="shared" si="382"/>
        <v>128AMEW</v>
      </c>
      <c r="V1536" s="301">
        <f t="shared" si="383"/>
        <v>31</v>
      </c>
      <c r="W1536" s="293" t="str">
        <f t="shared" si="384"/>
        <v/>
      </c>
      <c r="X1536" s="293" t="str">
        <f t="shared" si="385"/>
        <v/>
      </c>
      <c r="Y1536" s="293" t="str">
        <f t="shared" si="386"/>
        <v/>
      </c>
      <c r="Z1536" s="293" t="str">
        <f t="shared" si="387"/>
        <v/>
      </c>
      <c r="AA1536" s="293">
        <f t="shared" si="374"/>
        <v>0</v>
      </c>
      <c r="AB1536" s="293">
        <f t="shared" si="375"/>
        <v>0</v>
      </c>
      <c r="AC1536" s="293">
        <f t="shared" si="376"/>
        <v>2</v>
      </c>
      <c r="AD1536" s="293">
        <f t="shared" si="388"/>
        <v>1</v>
      </c>
      <c r="AE1536" s="293">
        <f>IF(ISBLANK(T1536),AE1535,IF(COUNTIF(T$2:T1536,T1536)&gt;1,AE1535,1+MAX(AE1535,0)))</f>
        <v>42</v>
      </c>
      <c r="AI1536" s="42" t="str">
        <f t="shared" si="389"/>
        <v/>
      </c>
      <c r="AJ1536">
        <f>SUM(AG$2:AG1536)</f>
        <v>6</v>
      </c>
      <c r="AK1536">
        <f>COUNTA(AF$2:AF1536)</f>
        <v>24</v>
      </c>
    </row>
    <row r="1537" spans="1:37"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377"/>
        <v>23</v>
      </c>
      <c r="Q1537" s="33" t="str">
        <f t="shared" si="378"/>
        <v/>
      </c>
      <c r="R1537" s="33">
        <f t="shared" si="379"/>
        <v>8</v>
      </c>
      <c r="S1537" s="33" t="str">
        <f t="shared" si="380"/>
        <v>128_8</v>
      </c>
      <c r="T1537" s="35" t="str">
        <f t="shared" si="381"/>
        <v>128AM</v>
      </c>
      <c r="U1537" s="35" t="str">
        <f t="shared" si="382"/>
        <v>128AMEW</v>
      </c>
      <c r="V1537" s="301">
        <f t="shared" si="383"/>
        <v>32</v>
      </c>
      <c r="W1537" s="293" t="str">
        <f t="shared" si="384"/>
        <v/>
      </c>
      <c r="X1537" s="293" t="str">
        <f t="shared" si="385"/>
        <v/>
      </c>
      <c r="Y1537" s="293" t="str">
        <f t="shared" si="386"/>
        <v/>
      </c>
      <c r="Z1537" s="293" t="str">
        <f t="shared" si="387"/>
        <v/>
      </c>
      <c r="AA1537" s="293">
        <f t="shared" si="374"/>
        <v>0</v>
      </c>
      <c r="AB1537" s="293">
        <f t="shared" si="375"/>
        <v>0</v>
      </c>
      <c r="AC1537" s="293">
        <f t="shared" si="376"/>
        <v>2</v>
      </c>
      <c r="AD1537" s="293">
        <f t="shared" si="388"/>
        <v>1</v>
      </c>
      <c r="AE1537" s="293">
        <f>IF(ISBLANK(T1537),AE1536,IF(COUNTIF(T$2:T1537,T1537)&gt;1,AE1536,1+MAX(AE1536,0)))</f>
        <v>42</v>
      </c>
      <c r="AI1537" s="42" t="str">
        <f t="shared" si="389"/>
        <v/>
      </c>
      <c r="AJ1537">
        <f>SUM(AG$2:AG1537)</f>
        <v>6</v>
      </c>
      <c r="AK1537">
        <f>COUNTA(AF$2:AF1537)</f>
        <v>24</v>
      </c>
    </row>
    <row r="1538" spans="1:37"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377"/>
        <v>24</v>
      </c>
      <c r="Q1538" s="33">
        <f t="shared" si="378"/>
        <v>24</v>
      </c>
      <c r="R1538" s="33">
        <f t="shared" si="379"/>
        <v>1</v>
      </c>
      <c r="S1538" s="33" t="str">
        <f t="shared" si="380"/>
        <v>129_1</v>
      </c>
      <c r="T1538" s="35" t="str">
        <f t="shared" si="381"/>
        <v>129AM</v>
      </c>
      <c r="U1538" s="35" t="str">
        <f t="shared" si="382"/>
        <v>129AMNS</v>
      </c>
      <c r="V1538" s="301">
        <f t="shared" si="383"/>
        <v>1</v>
      </c>
      <c r="W1538" s="293" t="str">
        <f t="shared" si="384"/>
        <v/>
      </c>
      <c r="X1538" s="293" t="str">
        <f t="shared" si="385"/>
        <v/>
      </c>
      <c r="Y1538" s="293" t="str">
        <f t="shared" si="386"/>
        <v/>
      </c>
      <c r="Z1538" s="293" t="str">
        <f t="shared" si="387"/>
        <v/>
      </c>
      <c r="AA1538" s="293">
        <f t="shared" ref="AA1538:AA1601" si="390">IF(AND(ISNUMBER($G1538),$B1538="AM"),INDEX(Cordon,MATCH($A1538,loc_ID,0),$G1538),0)</f>
        <v>0</v>
      </c>
      <c r="AB1538" s="293">
        <f t="shared" ref="AB1538:AB1601" si="391">IF(AND(ISNUMBER($G1538),$B1538="PM"),INDEX(Cordon,MATCH($A1538,loc_ID,0),VLOOKUP($G1538,dir_correction,2,FALSE)),0)</f>
        <v>0</v>
      </c>
      <c r="AC1538" s="293">
        <f t="shared" ref="AC1538:AC1601" si="392">IF(AND(ISNUMBER($G1538),$B1538="AM"),INDEX(Lane,MATCH($A1538,loc_ID,0),$G1538),0)</f>
        <v>0</v>
      </c>
      <c r="AD1538" s="293">
        <f t="shared" si="388"/>
        <v>0</v>
      </c>
      <c r="AE1538" s="293">
        <f>IF(ISBLANK(T1538),AE1537,IF(COUNTIF(T$2:T1538,T1538)&gt;1,AE1537,1+MAX(AE1537,0)))</f>
        <v>43</v>
      </c>
      <c r="AI1538" s="42" t="str">
        <f t="shared" si="389"/>
        <v/>
      </c>
      <c r="AJ1538">
        <f>SUM(AG$2:AG1538)</f>
        <v>6</v>
      </c>
      <c r="AK1538">
        <f>COUNTA(AF$2:AF1538)</f>
        <v>24</v>
      </c>
    </row>
    <row r="1539" spans="1:37"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393">IF(A1539=A1538,P1538,IF(ISNUMBER(P1538),P1538+1,1))</f>
        <v>24</v>
      </c>
      <c r="Q1539" s="33" t="str">
        <f t="shared" ref="Q1539:Q1602" si="394">IF(OR(P1539=P1538,LEN(A1539)&lt;1),"",P1539)</f>
        <v/>
      </c>
      <c r="R1539" s="33">
        <f t="shared" ref="R1539:R1602" si="395">IF(ISNUMBER(F1539),F1539+4*(E1539-1)+8*IF(B1539="PM",1,0),"")</f>
        <v>1</v>
      </c>
      <c r="S1539" s="33" t="str">
        <f t="shared" ref="S1539:S1602" si="396">IF(ISNUMBER(R1539),A1539&amp;"_"&amp;R1539,"")</f>
        <v>129_1</v>
      </c>
      <c r="T1539" s="35" t="str">
        <f t="shared" ref="T1539:T1602" si="397">A1539&amp;B1539</f>
        <v>129AM</v>
      </c>
      <c r="U1539" s="35" t="str">
        <f t="shared" ref="U1539:U1602" si="398">IF(OR(G1539=1,G1539=2),T1539&amp;"NS",IF(OR(G1539=3,G1539=4),T1539&amp;"EW",""))</f>
        <v>129AMNS</v>
      </c>
      <c r="V1539" s="301">
        <f t="shared" ref="V1539:V1602" si="399">G1539+4*(F1539-1)+16*(E1539-1)</f>
        <v>2</v>
      </c>
      <c r="W1539" s="293" t="str">
        <f t="shared" ref="W1539:W1602" si="400">IF(I1539&gt;$H1539,1,"")</f>
        <v/>
      </c>
      <c r="X1539" s="293" t="str">
        <f t="shared" ref="X1539:X1602" si="401">IF(J1539&gt;$H1539,1,"")</f>
        <v/>
      </c>
      <c r="Y1539" s="293" t="str">
        <f t="shared" ref="Y1539:Y1602" si="402">IF(K1539&gt;$H1539,1,"")</f>
        <v/>
      </c>
      <c r="Z1539" s="293" t="str">
        <f t="shared" ref="Z1539:Z1602" si="403">IF(L1539&gt;$H1539,1,"")</f>
        <v/>
      </c>
      <c r="AA1539" s="293">
        <f t="shared" si="390"/>
        <v>0</v>
      </c>
      <c r="AB1539" s="293">
        <f t="shared" si="391"/>
        <v>0</v>
      </c>
      <c r="AC1539" s="293">
        <f t="shared" si="392"/>
        <v>0</v>
      </c>
      <c r="AD1539" s="293">
        <f t="shared" ref="AD1539:AD1602" si="404">IF(AND(AC1539&gt;0,ISNUMBER(AC1539)),1,0)</f>
        <v>0</v>
      </c>
      <c r="AE1539" s="293">
        <f>IF(ISBLANK(T1539),AE1538,IF(COUNTIF(T$2:T1539,T1539)&gt;1,AE1538,1+MAX(AE1538,0)))</f>
        <v>43</v>
      </c>
      <c r="AI1539" s="42" t="str">
        <f t="shared" ref="AI1539:AI1602" si="405">IF(SUM(W1539:Z1539)&gt;0,1,"")</f>
        <v/>
      </c>
      <c r="AJ1539">
        <f>SUM(AG$2:AG1539)</f>
        <v>6</v>
      </c>
      <c r="AK1539">
        <f>COUNTA(AF$2:AF1539)</f>
        <v>24</v>
      </c>
    </row>
    <row r="1540" spans="1:37"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393"/>
        <v>24</v>
      </c>
      <c r="Q1540" s="33" t="str">
        <f t="shared" si="394"/>
        <v/>
      </c>
      <c r="R1540" s="33">
        <f t="shared" si="395"/>
        <v>1</v>
      </c>
      <c r="S1540" s="33" t="str">
        <f t="shared" si="396"/>
        <v>129_1</v>
      </c>
      <c r="T1540" s="35" t="str">
        <f t="shared" si="397"/>
        <v>129AM</v>
      </c>
      <c r="U1540" s="35" t="str">
        <f t="shared" si="398"/>
        <v>129AMEW</v>
      </c>
      <c r="V1540" s="301">
        <f t="shared" si="399"/>
        <v>3</v>
      </c>
      <c r="W1540" s="293" t="str">
        <f t="shared" si="400"/>
        <v/>
      </c>
      <c r="X1540" s="293" t="str">
        <f t="shared" si="401"/>
        <v/>
      </c>
      <c r="Y1540" s="293" t="str">
        <f t="shared" si="402"/>
        <v/>
      </c>
      <c r="Z1540" s="293" t="str">
        <f t="shared" si="403"/>
        <v/>
      </c>
      <c r="AA1540" s="293">
        <f t="shared" si="390"/>
        <v>0</v>
      </c>
      <c r="AB1540" s="293">
        <f t="shared" si="391"/>
        <v>0</v>
      </c>
      <c r="AC1540" s="293">
        <f t="shared" si="392"/>
        <v>2</v>
      </c>
      <c r="AD1540" s="293">
        <f t="shared" si="404"/>
        <v>1</v>
      </c>
      <c r="AE1540" s="293">
        <f>IF(ISBLANK(T1540),AE1539,IF(COUNTIF(T$2:T1540,T1540)&gt;1,AE1539,1+MAX(AE1539,0)))</f>
        <v>43</v>
      </c>
      <c r="AI1540" s="42" t="str">
        <f t="shared" si="405"/>
        <v/>
      </c>
      <c r="AJ1540">
        <f>SUM(AG$2:AG1540)</f>
        <v>6</v>
      </c>
      <c r="AK1540">
        <f>COUNTA(AF$2:AF1540)</f>
        <v>24</v>
      </c>
    </row>
    <row r="1541" spans="1:37"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393"/>
        <v>24</v>
      </c>
      <c r="Q1541" s="33" t="str">
        <f t="shared" si="394"/>
        <v/>
      </c>
      <c r="R1541" s="33">
        <f t="shared" si="395"/>
        <v>1</v>
      </c>
      <c r="S1541" s="33" t="str">
        <f t="shared" si="396"/>
        <v>129_1</v>
      </c>
      <c r="T1541" s="35" t="str">
        <f t="shared" si="397"/>
        <v>129AM</v>
      </c>
      <c r="U1541" s="35" t="str">
        <f t="shared" si="398"/>
        <v>129AMEW</v>
      </c>
      <c r="V1541" s="301">
        <f t="shared" si="399"/>
        <v>4</v>
      </c>
      <c r="W1541" s="293" t="str">
        <f t="shared" si="400"/>
        <v/>
      </c>
      <c r="X1541" s="293" t="str">
        <f t="shared" si="401"/>
        <v/>
      </c>
      <c r="Y1541" s="293" t="str">
        <f t="shared" si="402"/>
        <v/>
      </c>
      <c r="Z1541" s="293" t="str">
        <f t="shared" si="403"/>
        <v/>
      </c>
      <c r="AA1541" s="293">
        <f t="shared" si="390"/>
        <v>0</v>
      </c>
      <c r="AB1541" s="293">
        <f t="shared" si="391"/>
        <v>0</v>
      </c>
      <c r="AC1541" s="293">
        <f t="shared" si="392"/>
        <v>2</v>
      </c>
      <c r="AD1541" s="293">
        <f t="shared" si="404"/>
        <v>1</v>
      </c>
      <c r="AE1541" s="293">
        <f>IF(ISBLANK(T1541),AE1540,IF(COUNTIF(T$2:T1541,T1541)&gt;1,AE1540,1+MAX(AE1540,0)))</f>
        <v>43</v>
      </c>
      <c r="AI1541" s="42" t="str">
        <f t="shared" si="405"/>
        <v/>
      </c>
      <c r="AJ1541">
        <f>SUM(AG$2:AG1541)</f>
        <v>6</v>
      </c>
      <c r="AK1541">
        <f>COUNTA(AF$2:AF1541)</f>
        <v>24</v>
      </c>
    </row>
    <row r="1542" spans="1:37"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393"/>
        <v>24</v>
      </c>
      <c r="Q1542" s="33" t="str">
        <f t="shared" si="394"/>
        <v/>
      </c>
      <c r="R1542" s="33">
        <f t="shared" si="395"/>
        <v>2</v>
      </c>
      <c r="S1542" s="33" t="str">
        <f t="shared" si="396"/>
        <v>129_2</v>
      </c>
      <c r="T1542" s="35" t="str">
        <f t="shared" si="397"/>
        <v>129AM</v>
      </c>
      <c r="U1542" s="35" t="str">
        <f t="shared" si="398"/>
        <v>129AMNS</v>
      </c>
      <c r="V1542" s="301">
        <f t="shared" si="399"/>
        <v>5</v>
      </c>
      <c r="W1542" s="293" t="str">
        <f t="shared" si="400"/>
        <v/>
      </c>
      <c r="X1542" s="293" t="str">
        <f t="shared" si="401"/>
        <v/>
      </c>
      <c r="Y1542" s="293" t="str">
        <f t="shared" si="402"/>
        <v/>
      </c>
      <c r="Z1542" s="293" t="str">
        <f t="shared" si="403"/>
        <v/>
      </c>
      <c r="AA1542" s="293">
        <f t="shared" si="390"/>
        <v>0</v>
      </c>
      <c r="AB1542" s="293">
        <f t="shared" si="391"/>
        <v>0</v>
      </c>
      <c r="AC1542" s="293">
        <f t="shared" si="392"/>
        <v>0</v>
      </c>
      <c r="AD1542" s="293">
        <f t="shared" si="404"/>
        <v>0</v>
      </c>
      <c r="AE1542" s="293">
        <f>IF(ISBLANK(T1542),AE1541,IF(COUNTIF(T$2:T1542,T1542)&gt;1,AE1541,1+MAX(AE1541,0)))</f>
        <v>43</v>
      </c>
      <c r="AI1542" s="42" t="str">
        <f t="shared" si="405"/>
        <v/>
      </c>
      <c r="AJ1542">
        <f>SUM(AG$2:AG1542)</f>
        <v>6</v>
      </c>
      <c r="AK1542">
        <f>COUNTA(AF$2:AF1542)</f>
        <v>24</v>
      </c>
    </row>
    <row r="1543" spans="1:37"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393"/>
        <v>24</v>
      </c>
      <c r="Q1543" s="33" t="str">
        <f t="shared" si="394"/>
        <v/>
      </c>
      <c r="R1543" s="33">
        <f t="shared" si="395"/>
        <v>2</v>
      </c>
      <c r="S1543" s="33" t="str">
        <f t="shared" si="396"/>
        <v>129_2</v>
      </c>
      <c r="T1543" s="35" t="str">
        <f t="shared" si="397"/>
        <v>129AM</v>
      </c>
      <c r="U1543" s="35" t="str">
        <f t="shared" si="398"/>
        <v>129AMNS</v>
      </c>
      <c r="V1543" s="301">
        <f t="shared" si="399"/>
        <v>6</v>
      </c>
      <c r="W1543" s="293" t="str">
        <f t="shared" si="400"/>
        <v/>
      </c>
      <c r="X1543" s="293" t="str">
        <f t="shared" si="401"/>
        <v/>
      </c>
      <c r="Y1543" s="293" t="str">
        <f t="shared" si="402"/>
        <v/>
      </c>
      <c r="Z1543" s="293" t="str">
        <f t="shared" si="403"/>
        <v/>
      </c>
      <c r="AA1543" s="293">
        <f t="shared" si="390"/>
        <v>0</v>
      </c>
      <c r="AB1543" s="293">
        <f t="shared" si="391"/>
        <v>0</v>
      </c>
      <c r="AC1543" s="293">
        <f t="shared" si="392"/>
        <v>0</v>
      </c>
      <c r="AD1543" s="293">
        <f t="shared" si="404"/>
        <v>0</v>
      </c>
      <c r="AE1543" s="293">
        <f>IF(ISBLANK(T1543),AE1542,IF(COUNTIF(T$2:T1543,T1543)&gt;1,AE1542,1+MAX(AE1542,0)))</f>
        <v>43</v>
      </c>
      <c r="AI1543" s="42" t="str">
        <f t="shared" si="405"/>
        <v/>
      </c>
      <c r="AJ1543">
        <f>SUM(AG$2:AG1543)</f>
        <v>6</v>
      </c>
      <c r="AK1543">
        <f>COUNTA(AF$2:AF1543)</f>
        <v>24</v>
      </c>
    </row>
    <row r="1544" spans="1:37"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393"/>
        <v>24</v>
      </c>
      <c r="Q1544" s="33" t="str">
        <f t="shared" si="394"/>
        <v/>
      </c>
      <c r="R1544" s="33">
        <f t="shared" si="395"/>
        <v>2</v>
      </c>
      <c r="S1544" s="33" t="str">
        <f t="shared" si="396"/>
        <v>129_2</v>
      </c>
      <c r="T1544" s="35" t="str">
        <f t="shared" si="397"/>
        <v>129AM</v>
      </c>
      <c r="U1544" s="35" t="str">
        <f t="shared" si="398"/>
        <v>129AMEW</v>
      </c>
      <c r="V1544" s="301">
        <f t="shared" si="399"/>
        <v>7</v>
      </c>
      <c r="W1544" s="293" t="str">
        <f t="shared" si="400"/>
        <v/>
      </c>
      <c r="X1544" s="293" t="str">
        <f t="shared" si="401"/>
        <v/>
      </c>
      <c r="Y1544" s="293" t="str">
        <f t="shared" si="402"/>
        <v/>
      </c>
      <c r="Z1544" s="293" t="str">
        <f t="shared" si="403"/>
        <v/>
      </c>
      <c r="AA1544" s="293">
        <f t="shared" si="390"/>
        <v>0</v>
      </c>
      <c r="AB1544" s="293">
        <f t="shared" si="391"/>
        <v>0</v>
      </c>
      <c r="AC1544" s="293">
        <f t="shared" si="392"/>
        <v>2</v>
      </c>
      <c r="AD1544" s="293">
        <f t="shared" si="404"/>
        <v>1</v>
      </c>
      <c r="AE1544" s="293">
        <f>IF(ISBLANK(T1544),AE1543,IF(COUNTIF(T$2:T1544,T1544)&gt;1,AE1543,1+MAX(AE1543,0)))</f>
        <v>43</v>
      </c>
      <c r="AI1544" s="42" t="str">
        <f t="shared" si="405"/>
        <v/>
      </c>
      <c r="AJ1544">
        <f>SUM(AG$2:AG1544)</f>
        <v>6</v>
      </c>
      <c r="AK1544">
        <f>COUNTA(AF$2:AF1544)</f>
        <v>24</v>
      </c>
    </row>
    <row r="1545" spans="1:37"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393"/>
        <v>24</v>
      </c>
      <c r="Q1545" s="33" t="str">
        <f t="shared" si="394"/>
        <v/>
      </c>
      <c r="R1545" s="33">
        <f t="shared" si="395"/>
        <v>2</v>
      </c>
      <c r="S1545" s="33" t="str">
        <f t="shared" si="396"/>
        <v>129_2</v>
      </c>
      <c r="T1545" s="35" t="str">
        <f t="shared" si="397"/>
        <v>129AM</v>
      </c>
      <c r="U1545" s="35" t="str">
        <f t="shared" si="398"/>
        <v>129AMEW</v>
      </c>
      <c r="V1545" s="301">
        <f t="shared" si="399"/>
        <v>8</v>
      </c>
      <c r="W1545" s="293" t="str">
        <f t="shared" si="400"/>
        <v/>
      </c>
      <c r="X1545" s="293" t="str">
        <f t="shared" si="401"/>
        <v/>
      </c>
      <c r="Y1545" s="293" t="str">
        <f t="shared" si="402"/>
        <v/>
      </c>
      <c r="Z1545" s="293" t="str">
        <f t="shared" si="403"/>
        <v/>
      </c>
      <c r="AA1545" s="293">
        <f t="shared" si="390"/>
        <v>0</v>
      </c>
      <c r="AB1545" s="293">
        <f t="shared" si="391"/>
        <v>0</v>
      </c>
      <c r="AC1545" s="293">
        <f t="shared" si="392"/>
        <v>2</v>
      </c>
      <c r="AD1545" s="293">
        <f t="shared" si="404"/>
        <v>1</v>
      </c>
      <c r="AE1545" s="293">
        <f>IF(ISBLANK(T1545),AE1544,IF(COUNTIF(T$2:T1545,T1545)&gt;1,AE1544,1+MAX(AE1544,0)))</f>
        <v>43</v>
      </c>
      <c r="AI1545" s="42" t="str">
        <f t="shared" si="405"/>
        <v/>
      </c>
      <c r="AJ1545">
        <f>SUM(AG$2:AG1545)</f>
        <v>6</v>
      </c>
      <c r="AK1545">
        <f>COUNTA(AF$2:AF1545)</f>
        <v>24</v>
      </c>
    </row>
    <row r="1546" spans="1:37"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393"/>
        <v>24</v>
      </c>
      <c r="Q1546" s="33" t="str">
        <f t="shared" si="394"/>
        <v/>
      </c>
      <c r="R1546" s="33">
        <f t="shared" si="395"/>
        <v>3</v>
      </c>
      <c r="S1546" s="33" t="str">
        <f t="shared" si="396"/>
        <v>129_3</v>
      </c>
      <c r="T1546" s="35" t="str">
        <f t="shared" si="397"/>
        <v>129AM</v>
      </c>
      <c r="U1546" s="35" t="str">
        <f t="shared" si="398"/>
        <v>129AMNS</v>
      </c>
      <c r="V1546" s="301">
        <f t="shared" si="399"/>
        <v>9</v>
      </c>
      <c r="W1546" s="293" t="str">
        <f t="shared" si="400"/>
        <v/>
      </c>
      <c r="X1546" s="293" t="str">
        <f t="shared" si="401"/>
        <v/>
      </c>
      <c r="Y1546" s="293" t="str">
        <f t="shared" si="402"/>
        <v/>
      </c>
      <c r="Z1546" s="293" t="str">
        <f t="shared" si="403"/>
        <v/>
      </c>
      <c r="AA1546" s="293">
        <f t="shared" si="390"/>
        <v>0</v>
      </c>
      <c r="AB1546" s="293">
        <f t="shared" si="391"/>
        <v>0</v>
      </c>
      <c r="AC1546" s="293">
        <f t="shared" si="392"/>
        <v>0</v>
      </c>
      <c r="AD1546" s="293">
        <f t="shared" si="404"/>
        <v>0</v>
      </c>
      <c r="AE1546" s="293">
        <f>IF(ISBLANK(T1546),AE1545,IF(COUNTIF(T$2:T1546,T1546)&gt;1,AE1545,1+MAX(AE1545,0)))</f>
        <v>43</v>
      </c>
      <c r="AI1546" s="42" t="str">
        <f t="shared" si="405"/>
        <v/>
      </c>
      <c r="AJ1546">
        <f>SUM(AG$2:AG1546)</f>
        <v>6</v>
      </c>
      <c r="AK1546">
        <f>COUNTA(AF$2:AF1546)</f>
        <v>24</v>
      </c>
    </row>
    <row r="1547" spans="1:37"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393"/>
        <v>24</v>
      </c>
      <c r="Q1547" s="33" t="str">
        <f t="shared" si="394"/>
        <v/>
      </c>
      <c r="R1547" s="33">
        <f t="shared" si="395"/>
        <v>3</v>
      </c>
      <c r="S1547" s="33" t="str">
        <f t="shared" si="396"/>
        <v>129_3</v>
      </c>
      <c r="T1547" s="35" t="str">
        <f t="shared" si="397"/>
        <v>129AM</v>
      </c>
      <c r="U1547" s="35" t="str">
        <f t="shared" si="398"/>
        <v>129AMNS</v>
      </c>
      <c r="V1547" s="301">
        <f t="shared" si="399"/>
        <v>10</v>
      </c>
      <c r="W1547" s="293" t="str">
        <f t="shared" si="400"/>
        <v/>
      </c>
      <c r="X1547" s="293" t="str">
        <f t="shared" si="401"/>
        <v/>
      </c>
      <c r="Y1547" s="293" t="str">
        <f t="shared" si="402"/>
        <v/>
      </c>
      <c r="Z1547" s="293" t="str">
        <f t="shared" si="403"/>
        <v/>
      </c>
      <c r="AA1547" s="293">
        <f t="shared" si="390"/>
        <v>0</v>
      </c>
      <c r="AB1547" s="293">
        <f t="shared" si="391"/>
        <v>0</v>
      </c>
      <c r="AC1547" s="293">
        <f t="shared" si="392"/>
        <v>0</v>
      </c>
      <c r="AD1547" s="293">
        <f t="shared" si="404"/>
        <v>0</v>
      </c>
      <c r="AE1547" s="293">
        <f>IF(ISBLANK(T1547),AE1546,IF(COUNTIF(T$2:T1547,T1547)&gt;1,AE1546,1+MAX(AE1546,0)))</f>
        <v>43</v>
      </c>
      <c r="AI1547" s="42" t="str">
        <f t="shared" si="405"/>
        <v/>
      </c>
      <c r="AJ1547">
        <f>SUM(AG$2:AG1547)</f>
        <v>6</v>
      </c>
      <c r="AK1547">
        <f>COUNTA(AF$2:AF1547)</f>
        <v>24</v>
      </c>
    </row>
    <row r="1548" spans="1:37"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393"/>
        <v>24</v>
      </c>
      <c r="Q1548" s="33" t="str">
        <f t="shared" si="394"/>
        <v/>
      </c>
      <c r="R1548" s="33">
        <f t="shared" si="395"/>
        <v>3</v>
      </c>
      <c r="S1548" s="33" t="str">
        <f t="shared" si="396"/>
        <v>129_3</v>
      </c>
      <c r="T1548" s="35" t="str">
        <f t="shared" si="397"/>
        <v>129AM</v>
      </c>
      <c r="U1548" s="35" t="str">
        <f t="shared" si="398"/>
        <v>129AMEW</v>
      </c>
      <c r="V1548" s="301">
        <f t="shared" si="399"/>
        <v>11</v>
      </c>
      <c r="W1548" s="293" t="str">
        <f t="shared" si="400"/>
        <v/>
      </c>
      <c r="X1548" s="293" t="str">
        <f t="shared" si="401"/>
        <v/>
      </c>
      <c r="Y1548" s="293" t="str">
        <f t="shared" si="402"/>
        <v/>
      </c>
      <c r="Z1548" s="293" t="str">
        <f t="shared" si="403"/>
        <v/>
      </c>
      <c r="AA1548" s="293">
        <f t="shared" si="390"/>
        <v>0</v>
      </c>
      <c r="AB1548" s="293">
        <f t="shared" si="391"/>
        <v>0</v>
      </c>
      <c r="AC1548" s="293">
        <f t="shared" si="392"/>
        <v>2</v>
      </c>
      <c r="AD1548" s="293">
        <f t="shared" si="404"/>
        <v>1</v>
      </c>
      <c r="AE1548" s="293">
        <f>IF(ISBLANK(T1548),AE1547,IF(COUNTIF(T$2:T1548,T1548)&gt;1,AE1547,1+MAX(AE1547,0)))</f>
        <v>43</v>
      </c>
      <c r="AI1548" s="42" t="str">
        <f t="shared" si="405"/>
        <v/>
      </c>
      <c r="AJ1548">
        <f>SUM(AG$2:AG1548)</f>
        <v>6</v>
      </c>
      <c r="AK1548">
        <f>COUNTA(AF$2:AF1548)</f>
        <v>24</v>
      </c>
    </row>
    <row r="1549" spans="1:37"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393"/>
        <v>24</v>
      </c>
      <c r="Q1549" s="33" t="str">
        <f t="shared" si="394"/>
        <v/>
      </c>
      <c r="R1549" s="33">
        <f t="shared" si="395"/>
        <v>3</v>
      </c>
      <c r="S1549" s="33" t="str">
        <f t="shared" si="396"/>
        <v>129_3</v>
      </c>
      <c r="T1549" s="35" t="str">
        <f t="shared" si="397"/>
        <v>129AM</v>
      </c>
      <c r="U1549" s="35" t="str">
        <f t="shared" si="398"/>
        <v>129AMEW</v>
      </c>
      <c r="V1549" s="301">
        <f t="shared" si="399"/>
        <v>12</v>
      </c>
      <c r="W1549" s="293" t="str">
        <f t="shared" si="400"/>
        <v/>
      </c>
      <c r="X1549" s="293" t="str">
        <f t="shared" si="401"/>
        <v/>
      </c>
      <c r="Y1549" s="293" t="str">
        <f t="shared" si="402"/>
        <v/>
      </c>
      <c r="Z1549" s="293" t="str">
        <f t="shared" si="403"/>
        <v/>
      </c>
      <c r="AA1549" s="293">
        <f t="shared" si="390"/>
        <v>0</v>
      </c>
      <c r="AB1549" s="293">
        <f t="shared" si="391"/>
        <v>0</v>
      </c>
      <c r="AC1549" s="293">
        <f t="shared" si="392"/>
        <v>2</v>
      </c>
      <c r="AD1549" s="293">
        <f t="shared" si="404"/>
        <v>1</v>
      </c>
      <c r="AE1549" s="293">
        <f>IF(ISBLANK(T1549),AE1548,IF(COUNTIF(T$2:T1549,T1549)&gt;1,AE1548,1+MAX(AE1548,0)))</f>
        <v>43</v>
      </c>
      <c r="AI1549" s="42" t="str">
        <f t="shared" si="405"/>
        <v/>
      </c>
      <c r="AJ1549">
        <f>SUM(AG$2:AG1549)</f>
        <v>6</v>
      </c>
      <c r="AK1549">
        <f>COUNTA(AF$2:AF1549)</f>
        <v>24</v>
      </c>
    </row>
    <row r="1550" spans="1:37"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393"/>
        <v>24</v>
      </c>
      <c r="Q1550" s="33" t="str">
        <f t="shared" si="394"/>
        <v/>
      </c>
      <c r="R1550" s="33">
        <f t="shared" si="395"/>
        <v>4</v>
      </c>
      <c r="S1550" s="33" t="str">
        <f t="shared" si="396"/>
        <v>129_4</v>
      </c>
      <c r="T1550" s="35" t="str">
        <f t="shared" si="397"/>
        <v>129AM</v>
      </c>
      <c r="U1550" s="35" t="str">
        <f t="shared" si="398"/>
        <v>129AMNS</v>
      </c>
      <c r="V1550" s="301">
        <f t="shared" si="399"/>
        <v>13</v>
      </c>
      <c r="W1550" s="293" t="str">
        <f t="shared" si="400"/>
        <v/>
      </c>
      <c r="X1550" s="293" t="str">
        <f t="shared" si="401"/>
        <v/>
      </c>
      <c r="Y1550" s="293" t="str">
        <f t="shared" si="402"/>
        <v/>
      </c>
      <c r="Z1550" s="293" t="str">
        <f t="shared" si="403"/>
        <v/>
      </c>
      <c r="AA1550" s="293">
        <f t="shared" si="390"/>
        <v>0</v>
      </c>
      <c r="AB1550" s="293">
        <f t="shared" si="391"/>
        <v>0</v>
      </c>
      <c r="AC1550" s="293">
        <f t="shared" si="392"/>
        <v>0</v>
      </c>
      <c r="AD1550" s="293">
        <f t="shared" si="404"/>
        <v>0</v>
      </c>
      <c r="AE1550" s="293">
        <f>IF(ISBLANK(T1550),AE1549,IF(COUNTIF(T$2:T1550,T1550)&gt;1,AE1549,1+MAX(AE1549,0)))</f>
        <v>43</v>
      </c>
      <c r="AI1550" s="42" t="str">
        <f t="shared" si="405"/>
        <v/>
      </c>
      <c r="AJ1550">
        <f>SUM(AG$2:AG1550)</f>
        <v>6</v>
      </c>
      <c r="AK1550">
        <f>COUNTA(AF$2:AF1550)</f>
        <v>24</v>
      </c>
    </row>
    <row r="1551" spans="1:37"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393"/>
        <v>24</v>
      </c>
      <c r="Q1551" s="33" t="str">
        <f t="shared" si="394"/>
        <v/>
      </c>
      <c r="R1551" s="33">
        <f t="shared" si="395"/>
        <v>4</v>
      </c>
      <c r="S1551" s="33" t="str">
        <f t="shared" si="396"/>
        <v>129_4</v>
      </c>
      <c r="T1551" s="35" t="str">
        <f t="shared" si="397"/>
        <v>129AM</v>
      </c>
      <c r="U1551" s="35" t="str">
        <f t="shared" si="398"/>
        <v>129AMNS</v>
      </c>
      <c r="V1551" s="301">
        <f t="shared" si="399"/>
        <v>14</v>
      </c>
      <c r="W1551" s="293" t="str">
        <f t="shared" si="400"/>
        <v/>
      </c>
      <c r="X1551" s="293" t="str">
        <f t="shared" si="401"/>
        <v/>
      </c>
      <c r="Y1551" s="293" t="str">
        <f t="shared" si="402"/>
        <v/>
      </c>
      <c r="Z1551" s="293" t="str">
        <f t="shared" si="403"/>
        <v/>
      </c>
      <c r="AA1551" s="293">
        <f t="shared" si="390"/>
        <v>0</v>
      </c>
      <c r="AB1551" s="293">
        <f t="shared" si="391"/>
        <v>0</v>
      </c>
      <c r="AC1551" s="293">
        <f t="shared" si="392"/>
        <v>0</v>
      </c>
      <c r="AD1551" s="293">
        <f t="shared" si="404"/>
        <v>0</v>
      </c>
      <c r="AE1551" s="293">
        <f>IF(ISBLANK(T1551),AE1550,IF(COUNTIF(T$2:T1551,T1551)&gt;1,AE1550,1+MAX(AE1550,0)))</f>
        <v>43</v>
      </c>
      <c r="AI1551" s="42" t="str">
        <f t="shared" si="405"/>
        <v/>
      </c>
      <c r="AJ1551">
        <f>SUM(AG$2:AG1551)</f>
        <v>6</v>
      </c>
      <c r="AK1551">
        <f>COUNTA(AF$2:AF1551)</f>
        <v>24</v>
      </c>
    </row>
    <row r="1552" spans="1:37"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393"/>
        <v>24</v>
      </c>
      <c r="Q1552" s="33" t="str">
        <f t="shared" si="394"/>
        <v/>
      </c>
      <c r="R1552" s="33">
        <f t="shared" si="395"/>
        <v>4</v>
      </c>
      <c r="S1552" s="33" t="str">
        <f t="shared" si="396"/>
        <v>129_4</v>
      </c>
      <c r="T1552" s="35" t="str">
        <f t="shared" si="397"/>
        <v>129AM</v>
      </c>
      <c r="U1552" s="35" t="str">
        <f t="shared" si="398"/>
        <v>129AMEW</v>
      </c>
      <c r="V1552" s="301">
        <f t="shared" si="399"/>
        <v>15</v>
      </c>
      <c r="W1552" s="293" t="str">
        <f t="shared" si="400"/>
        <v/>
      </c>
      <c r="X1552" s="293" t="str">
        <f t="shared" si="401"/>
        <v/>
      </c>
      <c r="Y1552" s="293" t="str">
        <f t="shared" si="402"/>
        <v/>
      </c>
      <c r="Z1552" s="293" t="str">
        <f t="shared" si="403"/>
        <v/>
      </c>
      <c r="AA1552" s="293">
        <f t="shared" si="390"/>
        <v>0</v>
      </c>
      <c r="AB1552" s="293">
        <f t="shared" si="391"/>
        <v>0</v>
      </c>
      <c r="AC1552" s="293">
        <f t="shared" si="392"/>
        <v>2</v>
      </c>
      <c r="AD1552" s="293">
        <f t="shared" si="404"/>
        <v>1</v>
      </c>
      <c r="AE1552" s="293">
        <f>IF(ISBLANK(T1552),AE1551,IF(COUNTIF(T$2:T1552,T1552)&gt;1,AE1551,1+MAX(AE1551,0)))</f>
        <v>43</v>
      </c>
      <c r="AI1552" s="42" t="str">
        <f t="shared" si="405"/>
        <v/>
      </c>
      <c r="AJ1552">
        <f>SUM(AG$2:AG1552)</f>
        <v>6</v>
      </c>
      <c r="AK1552">
        <f>COUNTA(AF$2:AF1552)</f>
        <v>24</v>
      </c>
    </row>
    <row r="1553" spans="1:37"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393"/>
        <v>24</v>
      </c>
      <c r="Q1553" s="33" t="str">
        <f t="shared" si="394"/>
        <v/>
      </c>
      <c r="R1553" s="33">
        <f t="shared" si="395"/>
        <v>4</v>
      </c>
      <c r="S1553" s="33" t="str">
        <f t="shared" si="396"/>
        <v>129_4</v>
      </c>
      <c r="T1553" s="35" t="str">
        <f t="shared" si="397"/>
        <v>129AM</v>
      </c>
      <c r="U1553" s="35" t="str">
        <f t="shared" si="398"/>
        <v>129AMEW</v>
      </c>
      <c r="V1553" s="301">
        <f t="shared" si="399"/>
        <v>16</v>
      </c>
      <c r="W1553" s="293" t="str">
        <f t="shared" si="400"/>
        <v/>
      </c>
      <c r="X1553" s="293" t="str">
        <f t="shared" si="401"/>
        <v/>
      </c>
      <c r="Y1553" s="293" t="str">
        <f t="shared" si="402"/>
        <v/>
      </c>
      <c r="Z1553" s="293" t="str">
        <f t="shared" si="403"/>
        <v/>
      </c>
      <c r="AA1553" s="293">
        <f t="shared" si="390"/>
        <v>0</v>
      </c>
      <c r="AB1553" s="293">
        <f t="shared" si="391"/>
        <v>0</v>
      </c>
      <c r="AC1553" s="293">
        <f t="shared" si="392"/>
        <v>2</v>
      </c>
      <c r="AD1553" s="293">
        <f t="shared" si="404"/>
        <v>1</v>
      </c>
      <c r="AE1553" s="293">
        <f>IF(ISBLANK(T1553),AE1552,IF(COUNTIF(T$2:T1553,T1553)&gt;1,AE1552,1+MAX(AE1552,0)))</f>
        <v>43</v>
      </c>
      <c r="AI1553" s="42" t="str">
        <f t="shared" si="405"/>
        <v/>
      </c>
      <c r="AJ1553">
        <f>SUM(AG$2:AG1553)</f>
        <v>6</v>
      </c>
      <c r="AK1553">
        <f>COUNTA(AF$2:AF1553)</f>
        <v>24</v>
      </c>
    </row>
    <row r="1554" spans="1:37"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393"/>
        <v>24</v>
      </c>
      <c r="Q1554" s="33" t="str">
        <f t="shared" si="394"/>
        <v/>
      </c>
      <c r="R1554" s="33">
        <f t="shared" si="395"/>
        <v>5</v>
      </c>
      <c r="S1554" s="33" t="str">
        <f t="shared" si="396"/>
        <v>129_5</v>
      </c>
      <c r="T1554" s="35" t="str">
        <f t="shared" si="397"/>
        <v>129AM</v>
      </c>
      <c r="U1554" s="35" t="str">
        <f t="shared" si="398"/>
        <v>129AMNS</v>
      </c>
      <c r="V1554" s="301">
        <f t="shared" si="399"/>
        <v>17</v>
      </c>
      <c r="W1554" s="293" t="str">
        <f t="shared" si="400"/>
        <v/>
      </c>
      <c r="X1554" s="293" t="str">
        <f t="shared" si="401"/>
        <v/>
      </c>
      <c r="Y1554" s="293" t="str">
        <f t="shared" si="402"/>
        <v/>
      </c>
      <c r="Z1554" s="293" t="str">
        <f t="shared" si="403"/>
        <v/>
      </c>
      <c r="AA1554" s="293">
        <f t="shared" si="390"/>
        <v>0</v>
      </c>
      <c r="AB1554" s="293">
        <f t="shared" si="391"/>
        <v>0</v>
      </c>
      <c r="AC1554" s="293">
        <f t="shared" si="392"/>
        <v>0</v>
      </c>
      <c r="AD1554" s="293">
        <f t="shared" si="404"/>
        <v>0</v>
      </c>
      <c r="AE1554" s="293">
        <f>IF(ISBLANK(T1554),AE1553,IF(COUNTIF(T$2:T1554,T1554)&gt;1,AE1553,1+MAX(AE1553,0)))</f>
        <v>43</v>
      </c>
      <c r="AI1554" s="42" t="str">
        <f t="shared" si="405"/>
        <v/>
      </c>
      <c r="AJ1554">
        <f>SUM(AG$2:AG1554)</f>
        <v>6</v>
      </c>
      <c r="AK1554">
        <f>COUNTA(AF$2:AF1554)</f>
        <v>24</v>
      </c>
    </row>
    <row r="1555" spans="1:37"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393"/>
        <v>24</v>
      </c>
      <c r="Q1555" s="33" t="str">
        <f t="shared" si="394"/>
        <v/>
      </c>
      <c r="R1555" s="33">
        <f t="shared" si="395"/>
        <v>5</v>
      </c>
      <c r="S1555" s="33" t="str">
        <f t="shared" si="396"/>
        <v>129_5</v>
      </c>
      <c r="T1555" s="35" t="str">
        <f t="shared" si="397"/>
        <v>129AM</v>
      </c>
      <c r="U1555" s="35" t="str">
        <f t="shared" si="398"/>
        <v>129AMNS</v>
      </c>
      <c r="V1555" s="301">
        <f t="shared" si="399"/>
        <v>18</v>
      </c>
      <c r="W1555" s="293" t="str">
        <f t="shared" si="400"/>
        <v/>
      </c>
      <c r="X1555" s="293" t="str">
        <f t="shared" si="401"/>
        <v/>
      </c>
      <c r="Y1555" s="293" t="str">
        <f t="shared" si="402"/>
        <v/>
      </c>
      <c r="Z1555" s="293" t="str">
        <f t="shared" si="403"/>
        <v/>
      </c>
      <c r="AA1555" s="293">
        <f t="shared" si="390"/>
        <v>0</v>
      </c>
      <c r="AB1555" s="293">
        <f t="shared" si="391"/>
        <v>0</v>
      </c>
      <c r="AC1555" s="293">
        <f t="shared" si="392"/>
        <v>0</v>
      </c>
      <c r="AD1555" s="293">
        <f t="shared" si="404"/>
        <v>0</v>
      </c>
      <c r="AE1555" s="293">
        <f>IF(ISBLANK(T1555),AE1554,IF(COUNTIF(T$2:T1555,T1555)&gt;1,AE1554,1+MAX(AE1554,0)))</f>
        <v>43</v>
      </c>
      <c r="AI1555" s="42" t="str">
        <f t="shared" si="405"/>
        <v/>
      </c>
      <c r="AJ1555">
        <f>SUM(AG$2:AG1555)</f>
        <v>6</v>
      </c>
      <c r="AK1555">
        <f>COUNTA(AF$2:AF1555)</f>
        <v>24</v>
      </c>
    </row>
    <row r="1556" spans="1:37"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393"/>
        <v>24</v>
      </c>
      <c r="Q1556" s="33" t="str">
        <f t="shared" si="394"/>
        <v/>
      </c>
      <c r="R1556" s="33">
        <f t="shared" si="395"/>
        <v>5</v>
      </c>
      <c r="S1556" s="33" t="str">
        <f t="shared" si="396"/>
        <v>129_5</v>
      </c>
      <c r="T1556" s="35" t="str">
        <f t="shared" si="397"/>
        <v>129AM</v>
      </c>
      <c r="U1556" s="35" t="str">
        <f t="shared" si="398"/>
        <v>129AMEW</v>
      </c>
      <c r="V1556" s="301">
        <f t="shared" si="399"/>
        <v>19</v>
      </c>
      <c r="W1556" s="293" t="str">
        <f t="shared" si="400"/>
        <v/>
      </c>
      <c r="X1556" s="293" t="str">
        <f t="shared" si="401"/>
        <v/>
      </c>
      <c r="Y1556" s="293" t="str">
        <f t="shared" si="402"/>
        <v/>
      </c>
      <c r="Z1556" s="293" t="str">
        <f t="shared" si="403"/>
        <v/>
      </c>
      <c r="AA1556" s="293">
        <f t="shared" si="390"/>
        <v>0</v>
      </c>
      <c r="AB1556" s="293">
        <f t="shared" si="391"/>
        <v>0</v>
      </c>
      <c r="AC1556" s="293">
        <f t="shared" si="392"/>
        <v>2</v>
      </c>
      <c r="AD1556" s="293">
        <f t="shared" si="404"/>
        <v>1</v>
      </c>
      <c r="AE1556" s="293">
        <f>IF(ISBLANK(T1556),AE1555,IF(COUNTIF(T$2:T1556,T1556)&gt;1,AE1555,1+MAX(AE1555,0)))</f>
        <v>43</v>
      </c>
      <c r="AI1556" s="42" t="str">
        <f t="shared" si="405"/>
        <v/>
      </c>
      <c r="AJ1556">
        <f>SUM(AG$2:AG1556)</f>
        <v>6</v>
      </c>
      <c r="AK1556">
        <f>COUNTA(AF$2:AF1556)</f>
        <v>24</v>
      </c>
    </row>
    <row r="1557" spans="1:37"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393"/>
        <v>24</v>
      </c>
      <c r="Q1557" s="33" t="str">
        <f t="shared" si="394"/>
        <v/>
      </c>
      <c r="R1557" s="33">
        <f t="shared" si="395"/>
        <v>5</v>
      </c>
      <c r="S1557" s="33" t="str">
        <f t="shared" si="396"/>
        <v>129_5</v>
      </c>
      <c r="T1557" s="35" t="str">
        <f t="shared" si="397"/>
        <v>129AM</v>
      </c>
      <c r="U1557" s="35" t="str">
        <f t="shared" si="398"/>
        <v>129AMEW</v>
      </c>
      <c r="V1557" s="301">
        <f t="shared" si="399"/>
        <v>20</v>
      </c>
      <c r="W1557" s="293" t="str">
        <f t="shared" si="400"/>
        <v/>
      </c>
      <c r="X1557" s="293" t="str">
        <f t="shared" si="401"/>
        <v/>
      </c>
      <c r="Y1557" s="293" t="str">
        <f t="shared" si="402"/>
        <v/>
      </c>
      <c r="Z1557" s="293" t="str">
        <f t="shared" si="403"/>
        <v/>
      </c>
      <c r="AA1557" s="293">
        <f t="shared" si="390"/>
        <v>0</v>
      </c>
      <c r="AB1557" s="293">
        <f t="shared" si="391"/>
        <v>0</v>
      </c>
      <c r="AC1557" s="293">
        <f t="shared" si="392"/>
        <v>2</v>
      </c>
      <c r="AD1557" s="293">
        <f t="shared" si="404"/>
        <v>1</v>
      </c>
      <c r="AE1557" s="293">
        <f>IF(ISBLANK(T1557),AE1556,IF(COUNTIF(T$2:T1557,T1557)&gt;1,AE1556,1+MAX(AE1556,0)))</f>
        <v>43</v>
      </c>
      <c r="AI1557" s="42" t="str">
        <f t="shared" si="405"/>
        <v/>
      </c>
      <c r="AJ1557">
        <f>SUM(AG$2:AG1557)</f>
        <v>6</v>
      </c>
      <c r="AK1557">
        <f>COUNTA(AF$2:AF1557)</f>
        <v>24</v>
      </c>
    </row>
    <row r="1558" spans="1:37"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393"/>
        <v>24</v>
      </c>
      <c r="Q1558" s="33" t="str">
        <f t="shared" si="394"/>
        <v/>
      </c>
      <c r="R1558" s="33">
        <f t="shared" si="395"/>
        <v>6</v>
      </c>
      <c r="S1558" s="33" t="str">
        <f t="shared" si="396"/>
        <v>129_6</v>
      </c>
      <c r="T1558" s="35" t="str">
        <f t="shared" si="397"/>
        <v>129AM</v>
      </c>
      <c r="U1558" s="35" t="str">
        <f t="shared" si="398"/>
        <v>129AMNS</v>
      </c>
      <c r="V1558" s="301">
        <f t="shared" si="399"/>
        <v>21</v>
      </c>
      <c r="W1558" s="293" t="str">
        <f t="shared" si="400"/>
        <v/>
      </c>
      <c r="X1558" s="293" t="str">
        <f t="shared" si="401"/>
        <v/>
      </c>
      <c r="Y1558" s="293" t="str">
        <f t="shared" si="402"/>
        <v/>
      </c>
      <c r="Z1558" s="293" t="str">
        <f t="shared" si="403"/>
        <v/>
      </c>
      <c r="AA1558" s="293">
        <f t="shared" si="390"/>
        <v>0</v>
      </c>
      <c r="AB1558" s="293">
        <f t="shared" si="391"/>
        <v>0</v>
      </c>
      <c r="AC1558" s="293">
        <f t="shared" si="392"/>
        <v>0</v>
      </c>
      <c r="AD1558" s="293">
        <f t="shared" si="404"/>
        <v>0</v>
      </c>
      <c r="AE1558" s="293">
        <f>IF(ISBLANK(T1558),AE1557,IF(COUNTIF(T$2:T1558,T1558)&gt;1,AE1557,1+MAX(AE1557,0)))</f>
        <v>43</v>
      </c>
      <c r="AI1558" s="42" t="str">
        <f t="shared" si="405"/>
        <v/>
      </c>
      <c r="AJ1558">
        <f>SUM(AG$2:AG1558)</f>
        <v>6</v>
      </c>
      <c r="AK1558">
        <f>COUNTA(AF$2:AF1558)</f>
        <v>24</v>
      </c>
    </row>
    <row r="1559" spans="1:37"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393"/>
        <v>24</v>
      </c>
      <c r="Q1559" s="33" t="str">
        <f t="shared" si="394"/>
        <v/>
      </c>
      <c r="R1559" s="33">
        <f t="shared" si="395"/>
        <v>6</v>
      </c>
      <c r="S1559" s="33" t="str">
        <f t="shared" si="396"/>
        <v>129_6</v>
      </c>
      <c r="T1559" s="35" t="str">
        <f t="shared" si="397"/>
        <v>129AM</v>
      </c>
      <c r="U1559" s="35" t="str">
        <f t="shared" si="398"/>
        <v>129AMNS</v>
      </c>
      <c r="V1559" s="301">
        <f t="shared" si="399"/>
        <v>22</v>
      </c>
      <c r="W1559" s="293" t="str">
        <f t="shared" si="400"/>
        <v/>
      </c>
      <c r="X1559" s="293" t="str">
        <f t="shared" si="401"/>
        <v/>
      </c>
      <c r="Y1559" s="293" t="str">
        <f t="shared" si="402"/>
        <v/>
      </c>
      <c r="Z1559" s="293" t="str">
        <f t="shared" si="403"/>
        <v/>
      </c>
      <c r="AA1559" s="293">
        <f t="shared" si="390"/>
        <v>0</v>
      </c>
      <c r="AB1559" s="293">
        <f t="shared" si="391"/>
        <v>0</v>
      </c>
      <c r="AC1559" s="293">
        <f t="shared" si="392"/>
        <v>0</v>
      </c>
      <c r="AD1559" s="293">
        <f t="shared" si="404"/>
        <v>0</v>
      </c>
      <c r="AE1559" s="293">
        <f>IF(ISBLANK(T1559),AE1558,IF(COUNTIF(T$2:T1559,T1559)&gt;1,AE1558,1+MAX(AE1558,0)))</f>
        <v>43</v>
      </c>
      <c r="AI1559" s="42" t="str">
        <f t="shared" si="405"/>
        <v/>
      </c>
      <c r="AJ1559">
        <f>SUM(AG$2:AG1559)</f>
        <v>6</v>
      </c>
      <c r="AK1559">
        <f>COUNTA(AF$2:AF1559)</f>
        <v>24</v>
      </c>
    </row>
    <row r="1560" spans="1:37"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393"/>
        <v>24</v>
      </c>
      <c r="Q1560" s="33" t="str">
        <f t="shared" si="394"/>
        <v/>
      </c>
      <c r="R1560" s="33">
        <f t="shared" si="395"/>
        <v>6</v>
      </c>
      <c r="S1560" s="33" t="str">
        <f t="shared" si="396"/>
        <v>129_6</v>
      </c>
      <c r="T1560" s="35" t="str">
        <f t="shared" si="397"/>
        <v>129AM</v>
      </c>
      <c r="U1560" s="35" t="str">
        <f t="shared" si="398"/>
        <v>129AMEW</v>
      </c>
      <c r="V1560" s="301">
        <f t="shared" si="399"/>
        <v>23</v>
      </c>
      <c r="W1560" s="293" t="str">
        <f t="shared" si="400"/>
        <v/>
      </c>
      <c r="X1560" s="293" t="str">
        <f t="shared" si="401"/>
        <v/>
      </c>
      <c r="Y1560" s="293" t="str">
        <f t="shared" si="402"/>
        <v/>
      </c>
      <c r="Z1560" s="293" t="str">
        <f t="shared" si="403"/>
        <v/>
      </c>
      <c r="AA1560" s="293">
        <f t="shared" si="390"/>
        <v>0</v>
      </c>
      <c r="AB1560" s="293">
        <f t="shared" si="391"/>
        <v>0</v>
      </c>
      <c r="AC1560" s="293">
        <f t="shared" si="392"/>
        <v>2</v>
      </c>
      <c r="AD1560" s="293">
        <f t="shared" si="404"/>
        <v>1</v>
      </c>
      <c r="AE1560" s="293">
        <f>IF(ISBLANK(T1560),AE1559,IF(COUNTIF(T$2:T1560,T1560)&gt;1,AE1559,1+MAX(AE1559,0)))</f>
        <v>43</v>
      </c>
      <c r="AI1560" s="42" t="str">
        <f t="shared" si="405"/>
        <v/>
      </c>
      <c r="AJ1560">
        <f>SUM(AG$2:AG1560)</f>
        <v>6</v>
      </c>
      <c r="AK1560">
        <f>COUNTA(AF$2:AF1560)</f>
        <v>24</v>
      </c>
    </row>
    <row r="1561" spans="1:37"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393"/>
        <v>24</v>
      </c>
      <c r="Q1561" s="33" t="str">
        <f t="shared" si="394"/>
        <v/>
      </c>
      <c r="R1561" s="33">
        <f t="shared" si="395"/>
        <v>6</v>
      </c>
      <c r="S1561" s="33" t="str">
        <f t="shared" si="396"/>
        <v>129_6</v>
      </c>
      <c r="T1561" s="35" t="str">
        <f t="shared" si="397"/>
        <v>129AM</v>
      </c>
      <c r="U1561" s="35" t="str">
        <f t="shared" si="398"/>
        <v>129AMEW</v>
      </c>
      <c r="V1561" s="301">
        <f t="shared" si="399"/>
        <v>24</v>
      </c>
      <c r="W1561" s="293" t="str">
        <f t="shared" si="400"/>
        <v/>
      </c>
      <c r="X1561" s="293" t="str">
        <f t="shared" si="401"/>
        <v/>
      </c>
      <c r="Y1561" s="293" t="str">
        <f t="shared" si="402"/>
        <v/>
      </c>
      <c r="Z1561" s="293" t="str">
        <f t="shared" si="403"/>
        <v/>
      </c>
      <c r="AA1561" s="293">
        <f t="shared" si="390"/>
        <v>0</v>
      </c>
      <c r="AB1561" s="293">
        <f t="shared" si="391"/>
        <v>0</v>
      </c>
      <c r="AC1561" s="293">
        <f t="shared" si="392"/>
        <v>2</v>
      </c>
      <c r="AD1561" s="293">
        <f t="shared" si="404"/>
        <v>1</v>
      </c>
      <c r="AE1561" s="293">
        <f>IF(ISBLANK(T1561),AE1560,IF(COUNTIF(T$2:T1561,T1561)&gt;1,AE1560,1+MAX(AE1560,0)))</f>
        <v>43</v>
      </c>
      <c r="AI1561" s="42" t="str">
        <f t="shared" si="405"/>
        <v/>
      </c>
      <c r="AJ1561">
        <f>SUM(AG$2:AG1561)</f>
        <v>6</v>
      </c>
      <c r="AK1561">
        <f>COUNTA(AF$2:AF1561)</f>
        <v>24</v>
      </c>
    </row>
    <row r="1562" spans="1:37"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393"/>
        <v>24</v>
      </c>
      <c r="Q1562" s="33" t="str">
        <f t="shared" si="394"/>
        <v/>
      </c>
      <c r="R1562" s="33">
        <f t="shared" si="395"/>
        <v>7</v>
      </c>
      <c r="S1562" s="33" t="str">
        <f t="shared" si="396"/>
        <v>129_7</v>
      </c>
      <c r="T1562" s="35" t="str">
        <f t="shared" si="397"/>
        <v>129AM</v>
      </c>
      <c r="U1562" s="35" t="str">
        <f t="shared" si="398"/>
        <v>129AMNS</v>
      </c>
      <c r="V1562" s="301">
        <f t="shared" si="399"/>
        <v>25</v>
      </c>
      <c r="W1562" s="293" t="str">
        <f t="shared" si="400"/>
        <v/>
      </c>
      <c r="X1562" s="293" t="str">
        <f t="shared" si="401"/>
        <v/>
      </c>
      <c r="Y1562" s="293" t="str">
        <f t="shared" si="402"/>
        <v/>
      </c>
      <c r="Z1562" s="293" t="str">
        <f t="shared" si="403"/>
        <v/>
      </c>
      <c r="AA1562" s="293">
        <f t="shared" si="390"/>
        <v>0</v>
      </c>
      <c r="AB1562" s="293">
        <f t="shared" si="391"/>
        <v>0</v>
      </c>
      <c r="AC1562" s="293">
        <f t="shared" si="392"/>
        <v>0</v>
      </c>
      <c r="AD1562" s="293">
        <f t="shared" si="404"/>
        <v>0</v>
      </c>
      <c r="AE1562" s="293">
        <f>IF(ISBLANK(T1562),AE1561,IF(COUNTIF(T$2:T1562,T1562)&gt;1,AE1561,1+MAX(AE1561,0)))</f>
        <v>43</v>
      </c>
      <c r="AI1562" s="42" t="str">
        <f t="shared" si="405"/>
        <v/>
      </c>
      <c r="AJ1562">
        <f>SUM(AG$2:AG1562)</f>
        <v>6</v>
      </c>
      <c r="AK1562">
        <f>COUNTA(AF$2:AF1562)</f>
        <v>24</v>
      </c>
    </row>
    <row r="1563" spans="1:37"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393"/>
        <v>24</v>
      </c>
      <c r="Q1563" s="33" t="str">
        <f t="shared" si="394"/>
        <v/>
      </c>
      <c r="R1563" s="33">
        <f t="shared" si="395"/>
        <v>7</v>
      </c>
      <c r="S1563" s="33" t="str">
        <f t="shared" si="396"/>
        <v>129_7</v>
      </c>
      <c r="T1563" s="35" t="str">
        <f t="shared" si="397"/>
        <v>129AM</v>
      </c>
      <c r="U1563" s="35" t="str">
        <f t="shared" si="398"/>
        <v>129AMNS</v>
      </c>
      <c r="V1563" s="301">
        <f t="shared" si="399"/>
        <v>26</v>
      </c>
      <c r="W1563" s="293" t="str">
        <f t="shared" si="400"/>
        <v/>
      </c>
      <c r="X1563" s="293" t="str">
        <f t="shared" si="401"/>
        <v/>
      </c>
      <c r="Y1563" s="293" t="str">
        <f t="shared" si="402"/>
        <v/>
      </c>
      <c r="Z1563" s="293" t="str">
        <f t="shared" si="403"/>
        <v/>
      </c>
      <c r="AA1563" s="293">
        <f t="shared" si="390"/>
        <v>0</v>
      </c>
      <c r="AB1563" s="293">
        <f t="shared" si="391"/>
        <v>0</v>
      </c>
      <c r="AC1563" s="293">
        <f t="shared" si="392"/>
        <v>0</v>
      </c>
      <c r="AD1563" s="293">
        <f t="shared" si="404"/>
        <v>0</v>
      </c>
      <c r="AE1563" s="293">
        <f>IF(ISBLANK(T1563),AE1562,IF(COUNTIF(T$2:T1563,T1563)&gt;1,AE1562,1+MAX(AE1562,0)))</f>
        <v>43</v>
      </c>
      <c r="AI1563" s="42" t="str">
        <f t="shared" si="405"/>
        <v/>
      </c>
      <c r="AJ1563">
        <f>SUM(AG$2:AG1563)</f>
        <v>6</v>
      </c>
      <c r="AK1563">
        <f>COUNTA(AF$2:AF1563)</f>
        <v>24</v>
      </c>
    </row>
    <row r="1564" spans="1:37"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393"/>
        <v>24</v>
      </c>
      <c r="Q1564" s="33" t="str">
        <f t="shared" si="394"/>
        <v/>
      </c>
      <c r="R1564" s="33">
        <f t="shared" si="395"/>
        <v>7</v>
      </c>
      <c r="S1564" s="33" t="str">
        <f t="shared" si="396"/>
        <v>129_7</v>
      </c>
      <c r="T1564" s="35" t="str">
        <f t="shared" si="397"/>
        <v>129AM</v>
      </c>
      <c r="U1564" s="35" t="str">
        <f t="shared" si="398"/>
        <v>129AMEW</v>
      </c>
      <c r="V1564" s="301">
        <f t="shared" si="399"/>
        <v>27</v>
      </c>
      <c r="W1564" s="293" t="str">
        <f t="shared" si="400"/>
        <v/>
      </c>
      <c r="X1564" s="293" t="str">
        <f t="shared" si="401"/>
        <v/>
      </c>
      <c r="Y1564" s="293" t="str">
        <f t="shared" si="402"/>
        <v/>
      </c>
      <c r="Z1564" s="293" t="str">
        <f t="shared" si="403"/>
        <v/>
      </c>
      <c r="AA1564" s="293">
        <f t="shared" si="390"/>
        <v>0</v>
      </c>
      <c r="AB1564" s="293">
        <f t="shared" si="391"/>
        <v>0</v>
      </c>
      <c r="AC1564" s="293">
        <f t="shared" si="392"/>
        <v>2</v>
      </c>
      <c r="AD1564" s="293">
        <f t="shared" si="404"/>
        <v>1</v>
      </c>
      <c r="AE1564" s="293">
        <f>IF(ISBLANK(T1564),AE1563,IF(COUNTIF(T$2:T1564,T1564)&gt;1,AE1563,1+MAX(AE1563,0)))</f>
        <v>43</v>
      </c>
      <c r="AI1564" s="42" t="str">
        <f t="shared" si="405"/>
        <v/>
      </c>
      <c r="AJ1564">
        <f>SUM(AG$2:AG1564)</f>
        <v>6</v>
      </c>
      <c r="AK1564">
        <f>COUNTA(AF$2:AF1564)</f>
        <v>24</v>
      </c>
    </row>
    <row r="1565" spans="1:37"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393"/>
        <v>24</v>
      </c>
      <c r="Q1565" s="33" t="str">
        <f t="shared" si="394"/>
        <v/>
      </c>
      <c r="R1565" s="33">
        <f t="shared" si="395"/>
        <v>7</v>
      </c>
      <c r="S1565" s="33" t="str">
        <f t="shared" si="396"/>
        <v>129_7</v>
      </c>
      <c r="T1565" s="35" t="str">
        <f t="shared" si="397"/>
        <v>129AM</v>
      </c>
      <c r="U1565" s="35" t="str">
        <f t="shared" si="398"/>
        <v>129AMEW</v>
      </c>
      <c r="V1565" s="301">
        <f t="shared" si="399"/>
        <v>28</v>
      </c>
      <c r="W1565" s="293" t="str">
        <f t="shared" si="400"/>
        <v/>
      </c>
      <c r="X1565" s="293" t="str">
        <f t="shared" si="401"/>
        <v/>
      </c>
      <c r="Y1565" s="293" t="str">
        <f t="shared" si="402"/>
        <v/>
      </c>
      <c r="Z1565" s="293" t="str">
        <f t="shared" si="403"/>
        <v/>
      </c>
      <c r="AA1565" s="293">
        <f t="shared" si="390"/>
        <v>0</v>
      </c>
      <c r="AB1565" s="293">
        <f t="shared" si="391"/>
        <v>0</v>
      </c>
      <c r="AC1565" s="293">
        <f t="shared" si="392"/>
        <v>2</v>
      </c>
      <c r="AD1565" s="293">
        <f t="shared" si="404"/>
        <v>1</v>
      </c>
      <c r="AE1565" s="293">
        <f>IF(ISBLANK(T1565),AE1564,IF(COUNTIF(T$2:T1565,T1565)&gt;1,AE1564,1+MAX(AE1564,0)))</f>
        <v>43</v>
      </c>
      <c r="AI1565" s="42" t="str">
        <f t="shared" si="405"/>
        <v/>
      </c>
      <c r="AJ1565">
        <f>SUM(AG$2:AG1565)</f>
        <v>6</v>
      </c>
      <c r="AK1565">
        <f>COUNTA(AF$2:AF1565)</f>
        <v>24</v>
      </c>
    </row>
    <row r="1566" spans="1:37"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393"/>
        <v>24</v>
      </c>
      <c r="Q1566" s="33" t="str">
        <f t="shared" si="394"/>
        <v/>
      </c>
      <c r="R1566" s="33">
        <f t="shared" si="395"/>
        <v>8</v>
      </c>
      <c r="S1566" s="33" t="str">
        <f t="shared" si="396"/>
        <v>129_8</v>
      </c>
      <c r="T1566" s="35" t="str">
        <f t="shared" si="397"/>
        <v>129AM</v>
      </c>
      <c r="U1566" s="35" t="str">
        <f t="shared" si="398"/>
        <v>129AMNS</v>
      </c>
      <c r="V1566" s="301">
        <f t="shared" si="399"/>
        <v>29</v>
      </c>
      <c r="W1566" s="293" t="str">
        <f t="shared" si="400"/>
        <v/>
      </c>
      <c r="X1566" s="293" t="str">
        <f t="shared" si="401"/>
        <v/>
      </c>
      <c r="Y1566" s="293" t="str">
        <f t="shared" si="402"/>
        <v/>
      </c>
      <c r="Z1566" s="293" t="str">
        <f t="shared" si="403"/>
        <v/>
      </c>
      <c r="AA1566" s="293">
        <f t="shared" si="390"/>
        <v>0</v>
      </c>
      <c r="AB1566" s="293">
        <f t="shared" si="391"/>
        <v>0</v>
      </c>
      <c r="AC1566" s="293">
        <f t="shared" si="392"/>
        <v>0</v>
      </c>
      <c r="AD1566" s="293">
        <f t="shared" si="404"/>
        <v>0</v>
      </c>
      <c r="AE1566" s="293">
        <f>IF(ISBLANK(T1566),AE1565,IF(COUNTIF(T$2:T1566,T1566)&gt;1,AE1565,1+MAX(AE1565,0)))</f>
        <v>43</v>
      </c>
      <c r="AI1566" s="42" t="str">
        <f t="shared" si="405"/>
        <v/>
      </c>
      <c r="AJ1566">
        <f>SUM(AG$2:AG1566)</f>
        <v>6</v>
      </c>
      <c r="AK1566">
        <f>COUNTA(AF$2:AF1566)</f>
        <v>24</v>
      </c>
    </row>
    <row r="1567" spans="1:37"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393"/>
        <v>24</v>
      </c>
      <c r="Q1567" s="33" t="str">
        <f t="shared" si="394"/>
        <v/>
      </c>
      <c r="R1567" s="33">
        <f t="shared" si="395"/>
        <v>8</v>
      </c>
      <c r="S1567" s="33" t="str">
        <f t="shared" si="396"/>
        <v>129_8</v>
      </c>
      <c r="T1567" s="35" t="str">
        <f t="shared" si="397"/>
        <v>129AM</v>
      </c>
      <c r="U1567" s="35" t="str">
        <f t="shared" si="398"/>
        <v>129AMNS</v>
      </c>
      <c r="V1567" s="301">
        <f t="shared" si="399"/>
        <v>30</v>
      </c>
      <c r="W1567" s="293" t="str">
        <f t="shared" si="400"/>
        <v/>
      </c>
      <c r="X1567" s="293" t="str">
        <f t="shared" si="401"/>
        <v/>
      </c>
      <c r="Y1567" s="293" t="str">
        <f t="shared" si="402"/>
        <v/>
      </c>
      <c r="Z1567" s="293" t="str">
        <f t="shared" si="403"/>
        <v/>
      </c>
      <c r="AA1567" s="293">
        <f t="shared" si="390"/>
        <v>0</v>
      </c>
      <c r="AB1567" s="293">
        <f t="shared" si="391"/>
        <v>0</v>
      </c>
      <c r="AC1567" s="293">
        <f t="shared" si="392"/>
        <v>0</v>
      </c>
      <c r="AD1567" s="293">
        <f t="shared" si="404"/>
        <v>0</v>
      </c>
      <c r="AE1567" s="293">
        <f>IF(ISBLANK(T1567),AE1566,IF(COUNTIF(T$2:T1567,T1567)&gt;1,AE1566,1+MAX(AE1566,0)))</f>
        <v>43</v>
      </c>
      <c r="AI1567" s="42" t="str">
        <f t="shared" si="405"/>
        <v/>
      </c>
      <c r="AJ1567">
        <f>SUM(AG$2:AG1567)</f>
        <v>6</v>
      </c>
      <c r="AK1567">
        <f>COUNTA(AF$2:AF1567)</f>
        <v>24</v>
      </c>
    </row>
    <row r="1568" spans="1:37"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393"/>
        <v>24</v>
      </c>
      <c r="Q1568" s="33" t="str">
        <f t="shared" si="394"/>
        <v/>
      </c>
      <c r="R1568" s="33">
        <f t="shared" si="395"/>
        <v>8</v>
      </c>
      <c r="S1568" s="33" t="str">
        <f t="shared" si="396"/>
        <v>129_8</v>
      </c>
      <c r="T1568" s="35" t="str">
        <f t="shared" si="397"/>
        <v>129AM</v>
      </c>
      <c r="U1568" s="35" t="str">
        <f t="shared" si="398"/>
        <v>129AMEW</v>
      </c>
      <c r="V1568" s="301">
        <f t="shared" si="399"/>
        <v>31</v>
      </c>
      <c r="W1568" s="293" t="str">
        <f t="shared" si="400"/>
        <v/>
      </c>
      <c r="X1568" s="293" t="str">
        <f t="shared" si="401"/>
        <v/>
      </c>
      <c r="Y1568" s="293" t="str">
        <f t="shared" si="402"/>
        <v/>
      </c>
      <c r="Z1568" s="293" t="str">
        <f t="shared" si="403"/>
        <v/>
      </c>
      <c r="AA1568" s="293">
        <f t="shared" si="390"/>
        <v>0</v>
      </c>
      <c r="AB1568" s="293">
        <f t="shared" si="391"/>
        <v>0</v>
      </c>
      <c r="AC1568" s="293">
        <f t="shared" si="392"/>
        <v>2</v>
      </c>
      <c r="AD1568" s="293">
        <f t="shared" si="404"/>
        <v>1</v>
      </c>
      <c r="AE1568" s="293">
        <f>IF(ISBLANK(T1568),AE1567,IF(COUNTIF(T$2:T1568,T1568)&gt;1,AE1567,1+MAX(AE1567,0)))</f>
        <v>43</v>
      </c>
      <c r="AI1568" s="42" t="str">
        <f t="shared" si="405"/>
        <v/>
      </c>
      <c r="AJ1568">
        <f>SUM(AG$2:AG1568)</f>
        <v>6</v>
      </c>
      <c r="AK1568">
        <f>COUNTA(AF$2:AF1568)</f>
        <v>24</v>
      </c>
    </row>
    <row r="1569" spans="1:42"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393"/>
        <v>24</v>
      </c>
      <c r="Q1569" s="33" t="str">
        <f t="shared" si="394"/>
        <v/>
      </c>
      <c r="R1569" s="33">
        <f t="shared" si="395"/>
        <v>8</v>
      </c>
      <c r="S1569" s="33" t="str">
        <f t="shared" si="396"/>
        <v>129_8</v>
      </c>
      <c r="T1569" s="35" t="str">
        <f t="shared" si="397"/>
        <v>129AM</v>
      </c>
      <c r="U1569" s="35" t="str">
        <f t="shared" si="398"/>
        <v>129AMEW</v>
      </c>
      <c r="V1569" s="301">
        <f t="shared" si="399"/>
        <v>32</v>
      </c>
      <c r="W1569" s="293" t="str">
        <f t="shared" si="400"/>
        <v/>
      </c>
      <c r="X1569" s="293" t="str">
        <f t="shared" si="401"/>
        <v/>
      </c>
      <c r="Y1569" s="293" t="str">
        <f t="shared" si="402"/>
        <v/>
      </c>
      <c r="Z1569" s="293" t="str">
        <f t="shared" si="403"/>
        <v/>
      </c>
      <c r="AA1569" s="293">
        <f t="shared" si="390"/>
        <v>0</v>
      </c>
      <c r="AB1569" s="293">
        <f t="shared" si="391"/>
        <v>0</v>
      </c>
      <c r="AC1569" s="293">
        <f t="shared" si="392"/>
        <v>2</v>
      </c>
      <c r="AD1569" s="293">
        <f t="shared" si="404"/>
        <v>1</v>
      </c>
      <c r="AE1569" s="293">
        <f>IF(ISBLANK(T1569),AE1568,IF(COUNTIF(T$2:T1569,T1569)&gt;1,AE1568,1+MAX(AE1568,0)))</f>
        <v>43</v>
      </c>
      <c r="AI1569" s="42" t="str">
        <f t="shared" si="405"/>
        <v/>
      </c>
      <c r="AJ1569">
        <f>SUM(AG$2:AG1569)</f>
        <v>6</v>
      </c>
      <c r="AK1569">
        <f>COUNTA(AF$2:AF1569)</f>
        <v>24</v>
      </c>
    </row>
    <row r="1570" spans="1:42"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393"/>
        <v>24</v>
      </c>
      <c r="Q1570" s="33" t="str">
        <f t="shared" si="394"/>
        <v/>
      </c>
      <c r="R1570" s="33">
        <f t="shared" si="395"/>
        <v>1</v>
      </c>
      <c r="S1570" s="33" t="str">
        <f t="shared" si="396"/>
        <v>129_1</v>
      </c>
      <c r="T1570" s="35" t="str">
        <f t="shared" si="397"/>
        <v>129AM</v>
      </c>
      <c r="U1570" s="35" t="str">
        <f t="shared" si="398"/>
        <v>129AMNS</v>
      </c>
      <c r="V1570" s="301">
        <f t="shared" si="399"/>
        <v>1</v>
      </c>
      <c r="W1570" s="293" t="str">
        <f t="shared" si="400"/>
        <v/>
      </c>
      <c r="X1570" s="293" t="str">
        <f t="shared" si="401"/>
        <v/>
      </c>
      <c r="Y1570" s="293" t="str">
        <f t="shared" si="402"/>
        <v/>
      </c>
      <c r="Z1570" s="293" t="str">
        <f t="shared" si="403"/>
        <v/>
      </c>
      <c r="AA1570" s="293">
        <f t="shared" si="390"/>
        <v>0</v>
      </c>
      <c r="AB1570" s="293">
        <f t="shared" si="391"/>
        <v>0</v>
      </c>
      <c r="AC1570" s="293">
        <f t="shared" si="392"/>
        <v>0</v>
      </c>
      <c r="AD1570" s="293">
        <f t="shared" si="404"/>
        <v>0</v>
      </c>
      <c r="AE1570" s="293">
        <f>IF(ISBLANK(T1570),AE1569,IF(COUNTIF(T$2:T1570,T1570)&gt;1,AE1569,1+MAX(AE1569,0)))</f>
        <v>43</v>
      </c>
      <c r="AI1570" s="42" t="str">
        <f t="shared" si="405"/>
        <v/>
      </c>
      <c r="AJ1570">
        <f>SUM(AG$2:AG1570)</f>
        <v>6</v>
      </c>
      <c r="AK1570">
        <f>COUNTA(AF$2:AF1570)</f>
        <v>24</v>
      </c>
      <c r="AL1570">
        <f>ABS(H1570-Data!H1538)</f>
        <v>3</v>
      </c>
      <c r="AM1570">
        <f>ABS(I1570-Data!I1538)</f>
        <v>2</v>
      </c>
      <c r="AN1570">
        <f>ABS(J1570-Data!J1538)</f>
        <v>0</v>
      </c>
      <c r="AO1570">
        <f>ABS(K1570-Data!K1538)</f>
        <v>1</v>
      </c>
      <c r="AP1570">
        <f>ABS(L1570-Data!L1538)</f>
        <v>2</v>
      </c>
    </row>
    <row r="1571" spans="1:42"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393"/>
        <v>24</v>
      </c>
      <c r="Q1571" s="33" t="str">
        <f t="shared" si="394"/>
        <v/>
      </c>
      <c r="R1571" s="33">
        <f t="shared" si="395"/>
        <v>1</v>
      </c>
      <c r="S1571" s="33" t="str">
        <f t="shared" si="396"/>
        <v>129_1</v>
      </c>
      <c r="T1571" s="35" t="str">
        <f t="shared" si="397"/>
        <v>129AM</v>
      </c>
      <c r="U1571" s="35" t="str">
        <f t="shared" si="398"/>
        <v>129AMNS</v>
      </c>
      <c r="V1571" s="301">
        <f t="shared" si="399"/>
        <v>2</v>
      </c>
      <c r="W1571" s="293" t="str">
        <f t="shared" si="400"/>
        <v/>
      </c>
      <c r="X1571" s="293" t="str">
        <f t="shared" si="401"/>
        <v/>
      </c>
      <c r="Y1571" s="293" t="str">
        <f t="shared" si="402"/>
        <v/>
      </c>
      <c r="Z1571" s="293" t="str">
        <f t="shared" si="403"/>
        <v/>
      </c>
      <c r="AA1571" s="293">
        <f t="shared" si="390"/>
        <v>0</v>
      </c>
      <c r="AB1571" s="293">
        <f t="shared" si="391"/>
        <v>0</v>
      </c>
      <c r="AC1571" s="293">
        <f t="shared" si="392"/>
        <v>0</v>
      </c>
      <c r="AD1571" s="293">
        <f t="shared" si="404"/>
        <v>0</v>
      </c>
      <c r="AE1571" s="293">
        <f>IF(ISBLANK(T1571),AE1570,IF(COUNTIF(T$2:T1571,T1571)&gt;1,AE1570,1+MAX(AE1570,0)))</f>
        <v>43</v>
      </c>
      <c r="AI1571" s="42" t="str">
        <f t="shared" si="405"/>
        <v/>
      </c>
      <c r="AJ1571">
        <f>SUM(AG$2:AG1571)</f>
        <v>6</v>
      </c>
      <c r="AK1571">
        <f>COUNTA(AF$2:AF1571)</f>
        <v>24</v>
      </c>
      <c r="AL1571">
        <f>ABS(H1571-Data!H1539)</f>
        <v>1</v>
      </c>
      <c r="AM1571">
        <f>ABS(I1571-Data!I1539)</f>
        <v>2</v>
      </c>
      <c r="AN1571">
        <f>ABS(J1571-Data!J1539)</f>
        <v>0</v>
      </c>
      <c r="AO1571">
        <f>ABS(K1571-Data!K1539)</f>
        <v>2</v>
      </c>
      <c r="AP1571">
        <f>ABS(L1571-Data!L1539)</f>
        <v>2</v>
      </c>
    </row>
    <row r="1572" spans="1:42"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393"/>
        <v>24</v>
      </c>
      <c r="Q1572" s="33" t="str">
        <f t="shared" si="394"/>
        <v/>
      </c>
      <c r="R1572" s="33">
        <f t="shared" si="395"/>
        <v>1</v>
      </c>
      <c r="S1572" s="33" t="str">
        <f t="shared" si="396"/>
        <v>129_1</v>
      </c>
      <c r="T1572" s="35" t="str">
        <f t="shared" si="397"/>
        <v>129AM</v>
      </c>
      <c r="U1572" s="35" t="str">
        <f t="shared" si="398"/>
        <v>129AMEW</v>
      </c>
      <c r="V1572" s="301">
        <f t="shared" si="399"/>
        <v>3</v>
      </c>
      <c r="W1572" s="293" t="str">
        <f t="shared" si="400"/>
        <v/>
      </c>
      <c r="X1572" s="293" t="str">
        <f t="shared" si="401"/>
        <v/>
      </c>
      <c r="Y1572" s="293" t="str">
        <f t="shared" si="402"/>
        <v/>
      </c>
      <c r="Z1572" s="293" t="str">
        <f t="shared" si="403"/>
        <v/>
      </c>
      <c r="AA1572" s="293">
        <f t="shared" si="390"/>
        <v>0</v>
      </c>
      <c r="AB1572" s="293">
        <f t="shared" si="391"/>
        <v>0</v>
      </c>
      <c r="AC1572" s="293">
        <f t="shared" si="392"/>
        <v>2</v>
      </c>
      <c r="AD1572" s="293">
        <f t="shared" si="404"/>
        <v>1</v>
      </c>
      <c r="AE1572" s="293">
        <f>IF(ISBLANK(T1572),AE1571,IF(COUNTIF(T$2:T1572,T1572)&gt;1,AE1571,1+MAX(AE1571,0)))</f>
        <v>43</v>
      </c>
      <c r="AI1572" s="42" t="str">
        <f t="shared" si="405"/>
        <v/>
      </c>
      <c r="AJ1572">
        <f>SUM(AG$2:AG1572)</f>
        <v>6</v>
      </c>
      <c r="AK1572">
        <f>COUNTA(AF$2:AF1572)</f>
        <v>24</v>
      </c>
      <c r="AL1572">
        <f>ABS(H1572-Data!H1540)</f>
        <v>2</v>
      </c>
      <c r="AM1572">
        <f>ABS(I1572-Data!I1540)</f>
        <v>1</v>
      </c>
      <c r="AN1572">
        <f>ABS(J1572-Data!J1540)</f>
        <v>1</v>
      </c>
      <c r="AO1572">
        <f>ABS(K1572-Data!K1540)</f>
        <v>0</v>
      </c>
      <c r="AP1572">
        <f>ABS(L1572-Data!L1540)</f>
        <v>0</v>
      </c>
    </row>
    <row r="1573" spans="1:42"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393"/>
        <v>24</v>
      </c>
      <c r="Q1573" s="33" t="str">
        <f t="shared" si="394"/>
        <v/>
      </c>
      <c r="R1573" s="33">
        <f t="shared" si="395"/>
        <v>1</v>
      </c>
      <c r="S1573" s="33" t="str">
        <f t="shared" si="396"/>
        <v>129_1</v>
      </c>
      <c r="T1573" s="35" t="str">
        <f t="shared" si="397"/>
        <v>129AM</v>
      </c>
      <c r="U1573" s="35" t="str">
        <f t="shared" si="398"/>
        <v>129AMEW</v>
      </c>
      <c r="V1573" s="301">
        <f t="shared" si="399"/>
        <v>4</v>
      </c>
      <c r="W1573" s="293" t="str">
        <f t="shared" si="400"/>
        <v/>
      </c>
      <c r="X1573" s="293" t="str">
        <f t="shared" si="401"/>
        <v/>
      </c>
      <c r="Y1573" s="293" t="str">
        <f t="shared" si="402"/>
        <v/>
      </c>
      <c r="Z1573" s="293" t="str">
        <f t="shared" si="403"/>
        <v/>
      </c>
      <c r="AA1573" s="293">
        <f t="shared" si="390"/>
        <v>0</v>
      </c>
      <c r="AB1573" s="293">
        <f t="shared" si="391"/>
        <v>0</v>
      </c>
      <c r="AC1573" s="293">
        <f t="shared" si="392"/>
        <v>2</v>
      </c>
      <c r="AD1573" s="293">
        <f t="shared" si="404"/>
        <v>1</v>
      </c>
      <c r="AE1573" s="293">
        <f>IF(ISBLANK(T1573),AE1572,IF(COUNTIF(T$2:T1573,T1573)&gt;1,AE1572,1+MAX(AE1572,0)))</f>
        <v>43</v>
      </c>
      <c r="AI1573" s="42" t="str">
        <f t="shared" si="405"/>
        <v/>
      </c>
      <c r="AJ1573">
        <f>SUM(AG$2:AG1573)</f>
        <v>6</v>
      </c>
      <c r="AK1573">
        <f>COUNTA(AF$2:AF1573)</f>
        <v>24</v>
      </c>
      <c r="AL1573">
        <f>ABS(H1573-Data!H1541)</f>
        <v>2</v>
      </c>
      <c r="AM1573">
        <f>ABS(I1573-Data!I1541)</f>
        <v>2</v>
      </c>
      <c r="AN1573">
        <f>ABS(J1573-Data!J1541)</f>
        <v>0</v>
      </c>
      <c r="AO1573">
        <f>ABS(K1573-Data!K1541)</f>
        <v>0</v>
      </c>
      <c r="AP1573">
        <f>ABS(L1573-Data!L1541)</f>
        <v>2</v>
      </c>
    </row>
    <row r="1574" spans="1:42"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393"/>
        <v>24</v>
      </c>
      <c r="Q1574" s="33" t="str">
        <f t="shared" si="394"/>
        <v/>
      </c>
      <c r="R1574" s="33">
        <f t="shared" si="395"/>
        <v>2</v>
      </c>
      <c r="S1574" s="33" t="str">
        <f t="shared" si="396"/>
        <v>129_2</v>
      </c>
      <c r="T1574" s="35" t="str">
        <f t="shared" si="397"/>
        <v>129AM</v>
      </c>
      <c r="U1574" s="35" t="str">
        <f t="shared" si="398"/>
        <v>129AMNS</v>
      </c>
      <c r="V1574" s="301">
        <f t="shared" si="399"/>
        <v>5</v>
      </c>
      <c r="W1574" s="293" t="str">
        <f t="shared" si="400"/>
        <v/>
      </c>
      <c r="X1574" s="293" t="str">
        <f t="shared" si="401"/>
        <v/>
      </c>
      <c r="Y1574" s="293" t="str">
        <f t="shared" si="402"/>
        <v/>
      </c>
      <c r="Z1574" s="293" t="str">
        <f t="shared" si="403"/>
        <v/>
      </c>
      <c r="AA1574" s="293">
        <f t="shared" si="390"/>
        <v>0</v>
      </c>
      <c r="AB1574" s="293">
        <f t="shared" si="391"/>
        <v>0</v>
      </c>
      <c r="AC1574" s="293">
        <f t="shared" si="392"/>
        <v>0</v>
      </c>
      <c r="AD1574" s="293">
        <f t="shared" si="404"/>
        <v>0</v>
      </c>
      <c r="AE1574" s="293">
        <f>IF(ISBLANK(T1574),AE1573,IF(COUNTIF(T$2:T1574,T1574)&gt;1,AE1573,1+MAX(AE1573,0)))</f>
        <v>43</v>
      </c>
      <c r="AI1574" s="42" t="str">
        <f t="shared" si="405"/>
        <v/>
      </c>
      <c r="AJ1574">
        <f>SUM(AG$2:AG1574)</f>
        <v>6</v>
      </c>
      <c r="AK1574">
        <f>COUNTA(AF$2:AF1574)</f>
        <v>24</v>
      </c>
      <c r="AL1574">
        <f>ABS(H1574-Data!H1542)</f>
        <v>1</v>
      </c>
      <c r="AM1574">
        <f>ABS(I1574-Data!I1542)</f>
        <v>2</v>
      </c>
      <c r="AN1574">
        <f>ABS(J1574-Data!J1542)</f>
        <v>1</v>
      </c>
      <c r="AO1574">
        <f>ABS(K1574-Data!K1542)</f>
        <v>1</v>
      </c>
      <c r="AP1574">
        <f>ABS(L1574-Data!L1542)</f>
        <v>0</v>
      </c>
    </row>
    <row r="1575" spans="1:42"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393"/>
        <v>24</v>
      </c>
      <c r="Q1575" s="33" t="str">
        <f t="shared" si="394"/>
        <v/>
      </c>
      <c r="R1575" s="33">
        <f t="shared" si="395"/>
        <v>2</v>
      </c>
      <c r="S1575" s="33" t="str">
        <f t="shared" si="396"/>
        <v>129_2</v>
      </c>
      <c r="T1575" s="35" t="str">
        <f t="shared" si="397"/>
        <v>129AM</v>
      </c>
      <c r="U1575" s="35" t="str">
        <f t="shared" si="398"/>
        <v>129AMNS</v>
      </c>
      <c r="V1575" s="301">
        <f t="shared" si="399"/>
        <v>6</v>
      </c>
      <c r="W1575" s="293" t="str">
        <f t="shared" si="400"/>
        <v/>
      </c>
      <c r="X1575" s="293" t="str">
        <f t="shared" si="401"/>
        <v/>
      </c>
      <c r="Y1575" s="293" t="str">
        <f t="shared" si="402"/>
        <v/>
      </c>
      <c r="Z1575" s="293" t="str">
        <f t="shared" si="403"/>
        <v/>
      </c>
      <c r="AA1575" s="293">
        <f t="shared" si="390"/>
        <v>0</v>
      </c>
      <c r="AB1575" s="293">
        <f t="shared" si="391"/>
        <v>0</v>
      </c>
      <c r="AC1575" s="293">
        <f t="shared" si="392"/>
        <v>0</v>
      </c>
      <c r="AD1575" s="293">
        <f t="shared" si="404"/>
        <v>0</v>
      </c>
      <c r="AE1575" s="293">
        <f>IF(ISBLANK(T1575),AE1574,IF(COUNTIF(T$2:T1575,T1575)&gt;1,AE1574,1+MAX(AE1574,0)))</f>
        <v>43</v>
      </c>
      <c r="AI1575" s="42" t="str">
        <f t="shared" si="405"/>
        <v/>
      </c>
      <c r="AJ1575">
        <f>SUM(AG$2:AG1575)</f>
        <v>6</v>
      </c>
      <c r="AK1575">
        <f>COUNTA(AF$2:AF1575)</f>
        <v>24</v>
      </c>
      <c r="AL1575">
        <f>ABS(H1575-Data!H1543)</f>
        <v>1</v>
      </c>
      <c r="AM1575">
        <f>ABS(I1575-Data!I1543)</f>
        <v>0</v>
      </c>
      <c r="AN1575">
        <f>ABS(J1575-Data!J1543)</f>
        <v>0</v>
      </c>
      <c r="AO1575">
        <f>ABS(K1575-Data!K1543)</f>
        <v>0</v>
      </c>
      <c r="AP1575">
        <f>ABS(L1575-Data!L1543)</f>
        <v>1</v>
      </c>
    </row>
    <row r="1576" spans="1:42"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393"/>
        <v>24</v>
      </c>
      <c r="Q1576" s="33" t="str">
        <f t="shared" si="394"/>
        <v/>
      </c>
      <c r="R1576" s="33">
        <f t="shared" si="395"/>
        <v>2</v>
      </c>
      <c r="S1576" s="33" t="str">
        <f t="shared" si="396"/>
        <v>129_2</v>
      </c>
      <c r="T1576" s="35" t="str">
        <f t="shared" si="397"/>
        <v>129AM</v>
      </c>
      <c r="U1576" s="35" t="str">
        <f t="shared" si="398"/>
        <v>129AMEW</v>
      </c>
      <c r="V1576" s="301">
        <f t="shared" si="399"/>
        <v>7</v>
      </c>
      <c r="W1576" s="293" t="str">
        <f t="shared" si="400"/>
        <v/>
      </c>
      <c r="X1576" s="293" t="str">
        <f t="shared" si="401"/>
        <v/>
      </c>
      <c r="Y1576" s="293" t="str">
        <f t="shared" si="402"/>
        <v/>
      </c>
      <c r="Z1576" s="293" t="str">
        <f t="shared" si="403"/>
        <v/>
      </c>
      <c r="AA1576" s="293">
        <f t="shared" si="390"/>
        <v>0</v>
      </c>
      <c r="AB1576" s="293">
        <f t="shared" si="391"/>
        <v>0</v>
      </c>
      <c r="AC1576" s="293">
        <f t="shared" si="392"/>
        <v>2</v>
      </c>
      <c r="AD1576" s="293">
        <f t="shared" si="404"/>
        <v>1</v>
      </c>
      <c r="AE1576" s="293">
        <f>IF(ISBLANK(T1576),AE1575,IF(COUNTIF(T$2:T1576,T1576)&gt;1,AE1575,1+MAX(AE1575,0)))</f>
        <v>43</v>
      </c>
      <c r="AI1576" s="42" t="str">
        <f t="shared" si="405"/>
        <v/>
      </c>
      <c r="AJ1576">
        <f>SUM(AG$2:AG1576)</f>
        <v>6</v>
      </c>
      <c r="AK1576">
        <f>COUNTA(AF$2:AF1576)</f>
        <v>24</v>
      </c>
      <c r="AL1576">
        <f>ABS(H1576-Data!H1544)</f>
        <v>0</v>
      </c>
      <c r="AM1576">
        <f>ABS(I1576-Data!I1544)</f>
        <v>1</v>
      </c>
      <c r="AN1576">
        <f>ABS(J1576-Data!J1544)</f>
        <v>0</v>
      </c>
      <c r="AO1576">
        <f>ABS(K1576-Data!K1544)</f>
        <v>0</v>
      </c>
      <c r="AP1576">
        <f>ABS(L1576-Data!L1544)</f>
        <v>0</v>
      </c>
    </row>
    <row r="1577" spans="1:42"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393"/>
        <v>24</v>
      </c>
      <c r="Q1577" s="33" t="str">
        <f t="shared" si="394"/>
        <v/>
      </c>
      <c r="R1577" s="33">
        <f t="shared" si="395"/>
        <v>2</v>
      </c>
      <c r="S1577" s="33" t="str">
        <f t="shared" si="396"/>
        <v>129_2</v>
      </c>
      <c r="T1577" s="35" t="str">
        <f t="shared" si="397"/>
        <v>129AM</v>
      </c>
      <c r="U1577" s="35" t="str">
        <f t="shared" si="398"/>
        <v>129AMEW</v>
      </c>
      <c r="V1577" s="301">
        <f t="shared" si="399"/>
        <v>8</v>
      </c>
      <c r="W1577" s="293" t="str">
        <f t="shared" si="400"/>
        <v/>
      </c>
      <c r="X1577" s="293" t="str">
        <f t="shared" si="401"/>
        <v/>
      </c>
      <c r="Y1577" s="293" t="str">
        <f t="shared" si="402"/>
        <v/>
      </c>
      <c r="Z1577" s="293" t="str">
        <f t="shared" si="403"/>
        <v/>
      </c>
      <c r="AA1577" s="293">
        <f t="shared" si="390"/>
        <v>0</v>
      </c>
      <c r="AB1577" s="293">
        <f t="shared" si="391"/>
        <v>0</v>
      </c>
      <c r="AC1577" s="293">
        <f t="shared" si="392"/>
        <v>2</v>
      </c>
      <c r="AD1577" s="293">
        <f t="shared" si="404"/>
        <v>1</v>
      </c>
      <c r="AE1577" s="293">
        <f>IF(ISBLANK(T1577),AE1576,IF(COUNTIF(T$2:T1577,T1577)&gt;1,AE1576,1+MAX(AE1576,0)))</f>
        <v>43</v>
      </c>
      <c r="AI1577" s="42" t="str">
        <f t="shared" si="405"/>
        <v/>
      </c>
      <c r="AJ1577">
        <f>SUM(AG$2:AG1577)</f>
        <v>6</v>
      </c>
      <c r="AK1577">
        <f>COUNTA(AF$2:AF1577)</f>
        <v>24</v>
      </c>
      <c r="AL1577">
        <f>ABS(H1577-Data!H1545)</f>
        <v>1</v>
      </c>
      <c r="AM1577">
        <f>ABS(I1577-Data!I1545)</f>
        <v>1</v>
      </c>
      <c r="AN1577">
        <f>ABS(J1577-Data!J1545)</f>
        <v>1</v>
      </c>
      <c r="AO1577">
        <f>ABS(K1577-Data!K1545)</f>
        <v>0</v>
      </c>
      <c r="AP1577">
        <f>ABS(L1577-Data!L1545)</f>
        <v>0</v>
      </c>
    </row>
    <row r="1578" spans="1:42"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393"/>
        <v>24</v>
      </c>
      <c r="Q1578" s="33" t="str">
        <f t="shared" si="394"/>
        <v/>
      </c>
      <c r="R1578" s="33">
        <f t="shared" si="395"/>
        <v>3</v>
      </c>
      <c r="S1578" s="33" t="str">
        <f t="shared" si="396"/>
        <v>129_3</v>
      </c>
      <c r="T1578" s="35" t="str">
        <f t="shared" si="397"/>
        <v>129AM</v>
      </c>
      <c r="U1578" s="35" t="str">
        <f t="shared" si="398"/>
        <v>129AMNS</v>
      </c>
      <c r="V1578" s="301">
        <f t="shared" si="399"/>
        <v>9</v>
      </c>
      <c r="W1578" s="293" t="str">
        <f t="shared" si="400"/>
        <v/>
      </c>
      <c r="X1578" s="293" t="str">
        <f t="shared" si="401"/>
        <v/>
      </c>
      <c r="Y1578" s="293" t="str">
        <f t="shared" si="402"/>
        <v/>
      </c>
      <c r="Z1578" s="293" t="str">
        <f t="shared" si="403"/>
        <v/>
      </c>
      <c r="AA1578" s="293">
        <f t="shared" si="390"/>
        <v>0</v>
      </c>
      <c r="AB1578" s="293">
        <f t="shared" si="391"/>
        <v>0</v>
      </c>
      <c r="AC1578" s="293">
        <f t="shared" si="392"/>
        <v>0</v>
      </c>
      <c r="AD1578" s="293">
        <f t="shared" si="404"/>
        <v>0</v>
      </c>
      <c r="AE1578" s="293">
        <f>IF(ISBLANK(T1578),AE1577,IF(COUNTIF(T$2:T1578,T1578)&gt;1,AE1577,1+MAX(AE1577,0)))</f>
        <v>43</v>
      </c>
      <c r="AI1578" s="42" t="str">
        <f t="shared" si="405"/>
        <v/>
      </c>
      <c r="AJ1578">
        <f>SUM(AG$2:AG1578)</f>
        <v>6</v>
      </c>
      <c r="AK1578">
        <f>COUNTA(AF$2:AF1578)</f>
        <v>24</v>
      </c>
      <c r="AL1578">
        <f>ABS(H1578-Data!H1546)</f>
        <v>0</v>
      </c>
      <c r="AM1578">
        <f>ABS(I1578-Data!I1546)</f>
        <v>0</v>
      </c>
      <c r="AN1578">
        <f>ABS(J1578-Data!J1546)</f>
        <v>1</v>
      </c>
      <c r="AO1578">
        <f>ABS(K1578-Data!K1546)</f>
        <v>0</v>
      </c>
      <c r="AP1578">
        <f>ABS(L1578-Data!L1546)</f>
        <v>1</v>
      </c>
    </row>
    <row r="1579" spans="1:42"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393"/>
        <v>24</v>
      </c>
      <c r="Q1579" s="33" t="str">
        <f t="shared" si="394"/>
        <v/>
      </c>
      <c r="R1579" s="33">
        <f t="shared" si="395"/>
        <v>3</v>
      </c>
      <c r="S1579" s="33" t="str">
        <f t="shared" si="396"/>
        <v>129_3</v>
      </c>
      <c r="T1579" s="35" t="str">
        <f t="shared" si="397"/>
        <v>129AM</v>
      </c>
      <c r="U1579" s="35" t="str">
        <f t="shared" si="398"/>
        <v>129AMNS</v>
      </c>
      <c r="V1579" s="301">
        <f t="shared" si="399"/>
        <v>10</v>
      </c>
      <c r="W1579" s="293" t="str">
        <f t="shared" si="400"/>
        <v/>
      </c>
      <c r="X1579" s="293" t="str">
        <f t="shared" si="401"/>
        <v/>
      </c>
      <c r="Y1579" s="293" t="str">
        <f t="shared" si="402"/>
        <v/>
      </c>
      <c r="Z1579" s="293" t="str">
        <f t="shared" si="403"/>
        <v/>
      </c>
      <c r="AA1579" s="293">
        <f t="shared" si="390"/>
        <v>0</v>
      </c>
      <c r="AB1579" s="293">
        <f t="shared" si="391"/>
        <v>0</v>
      </c>
      <c r="AC1579" s="293">
        <f t="shared" si="392"/>
        <v>0</v>
      </c>
      <c r="AD1579" s="293">
        <f t="shared" si="404"/>
        <v>0</v>
      </c>
      <c r="AE1579" s="293">
        <f>IF(ISBLANK(T1579),AE1578,IF(COUNTIF(T$2:T1579,T1579)&gt;1,AE1578,1+MAX(AE1578,0)))</f>
        <v>43</v>
      </c>
      <c r="AI1579" s="42" t="str">
        <f t="shared" si="405"/>
        <v/>
      </c>
      <c r="AJ1579">
        <f>SUM(AG$2:AG1579)</f>
        <v>6</v>
      </c>
      <c r="AK1579">
        <f>COUNTA(AF$2:AF1579)</f>
        <v>24</v>
      </c>
      <c r="AL1579">
        <f>ABS(H1579-Data!H1547)</f>
        <v>1</v>
      </c>
      <c r="AM1579">
        <f>ABS(I1579-Data!I1547)</f>
        <v>0</v>
      </c>
      <c r="AN1579">
        <f>ABS(J1579-Data!J1547)</f>
        <v>0</v>
      </c>
      <c r="AO1579">
        <f>ABS(K1579-Data!K1547)</f>
        <v>1</v>
      </c>
      <c r="AP1579">
        <f>ABS(L1579-Data!L1547)</f>
        <v>1</v>
      </c>
    </row>
    <row r="1580" spans="1:42"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393"/>
        <v>24</v>
      </c>
      <c r="Q1580" s="33" t="str">
        <f t="shared" si="394"/>
        <v/>
      </c>
      <c r="R1580" s="33">
        <f t="shared" si="395"/>
        <v>3</v>
      </c>
      <c r="S1580" s="33" t="str">
        <f t="shared" si="396"/>
        <v>129_3</v>
      </c>
      <c r="T1580" s="35" t="str">
        <f t="shared" si="397"/>
        <v>129AM</v>
      </c>
      <c r="U1580" s="35" t="str">
        <f t="shared" si="398"/>
        <v>129AMEW</v>
      </c>
      <c r="V1580" s="301">
        <f t="shared" si="399"/>
        <v>11</v>
      </c>
      <c r="W1580" s="293" t="str">
        <f t="shared" si="400"/>
        <v/>
      </c>
      <c r="X1580" s="293" t="str">
        <f t="shared" si="401"/>
        <v/>
      </c>
      <c r="Y1580" s="293" t="str">
        <f t="shared" si="402"/>
        <v/>
      </c>
      <c r="Z1580" s="293" t="str">
        <f t="shared" si="403"/>
        <v/>
      </c>
      <c r="AA1580" s="293">
        <f t="shared" si="390"/>
        <v>0</v>
      </c>
      <c r="AB1580" s="293">
        <f t="shared" si="391"/>
        <v>0</v>
      </c>
      <c r="AC1580" s="293">
        <f t="shared" si="392"/>
        <v>2</v>
      </c>
      <c r="AD1580" s="293">
        <f t="shared" si="404"/>
        <v>1</v>
      </c>
      <c r="AE1580" s="293">
        <f>IF(ISBLANK(T1580),AE1579,IF(COUNTIF(T$2:T1580,T1580)&gt;1,AE1579,1+MAX(AE1579,0)))</f>
        <v>43</v>
      </c>
      <c r="AI1580" s="42" t="str">
        <f t="shared" si="405"/>
        <v/>
      </c>
      <c r="AJ1580">
        <f>SUM(AG$2:AG1580)</f>
        <v>6</v>
      </c>
      <c r="AK1580">
        <f>COUNTA(AF$2:AF1580)</f>
        <v>24</v>
      </c>
      <c r="AL1580">
        <f>ABS(H1580-Data!H1548)</f>
        <v>4</v>
      </c>
      <c r="AM1580">
        <f>ABS(I1580-Data!I1548)</f>
        <v>1</v>
      </c>
      <c r="AN1580">
        <f>ABS(J1580-Data!J1548)</f>
        <v>2</v>
      </c>
      <c r="AO1580">
        <f>ABS(K1580-Data!K1548)</f>
        <v>0</v>
      </c>
      <c r="AP1580">
        <f>ABS(L1580-Data!L1548)</f>
        <v>0</v>
      </c>
    </row>
    <row r="1581" spans="1:42"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393"/>
        <v>24</v>
      </c>
      <c r="Q1581" s="33" t="str">
        <f t="shared" si="394"/>
        <v/>
      </c>
      <c r="R1581" s="33">
        <f t="shared" si="395"/>
        <v>3</v>
      </c>
      <c r="S1581" s="33" t="str">
        <f t="shared" si="396"/>
        <v>129_3</v>
      </c>
      <c r="T1581" s="35" t="str">
        <f t="shared" si="397"/>
        <v>129AM</v>
      </c>
      <c r="U1581" s="35" t="str">
        <f t="shared" si="398"/>
        <v>129AMEW</v>
      </c>
      <c r="V1581" s="301">
        <f t="shared" si="399"/>
        <v>12</v>
      </c>
      <c r="W1581" s="293" t="str">
        <f t="shared" si="400"/>
        <v/>
      </c>
      <c r="X1581" s="293" t="str">
        <f t="shared" si="401"/>
        <v/>
      </c>
      <c r="Y1581" s="293" t="str">
        <f t="shared" si="402"/>
        <v/>
      </c>
      <c r="Z1581" s="293" t="str">
        <f t="shared" si="403"/>
        <v/>
      </c>
      <c r="AA1581" s="293">
        <f t="shared" si="390"/>
        <v>0</v>
      </c>
      <c r="AB1581" s="293">
        <f t="shared" si="391"/>
        <v>0</v>
      </c>
      <c r="AC1581" s="293">
        <f t="shared" si="392"/>
        <v>2</v>
      </c>
      <c r="AD1581" s="293">
        <f t="shared" si="404"/>
        <v>1</v>
      </c>
      <c r="AE1581" s="293">
        <f>IF(ISBLANK(T1581),AE1580,IF(COUNTIF(T$2:T1581,T1581)&gt;1,AE1580,1+MAX(AE1580,0)))</f>
        <v>43</v>
      </c>
      <c r="AI1581" s="42" t="str">
        <f t="shared" si="405"/>
        <v/>
      </c>
      <c r="AJ1581">
        <f>SUM(AG$2:AG1581)</f>
        <v>6</v>
      </c>
      <c r="AK1581">
        <f>COUNTA(AF$2:AF1581)</f>
        <v>24</v>
      </c>
      <c r="AL1581">
        <f>ABS(H1581-Data!H1549)</f>
        <v>2</v>
      </c>
      <c r="AM1581">
        <f>ABS(I1581-Data!I1549)</f>
        <v>1</v>
      </c>
      <c r="AN1581">
        <f>ABS(J1581-Data!J1549)</f>
        <v>1</v>
      </c>
      <c r="AO1581">
        <f>ABS(K1581-Data!K1549)</f>
        <v>0</v>
      </c>
      <c r="AP1581">
        <f>ABS(L1581-Data!L1549)</f>
        <v>0</v>
      </c>
    </row>
    <row r="1582" spans="1:42"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393"/>
        <v>24</v>
      </c>
      <c r="Q1582" s="33" t="str">
        <f t="shared" si="394"/>
        <v/>
      </c>
      <c r="R1582" s="33">
        <f t="shared" si="395"/>
        <v>4</v>
      </c>
      <c r="S1582" s="33" t="str">
        <f t="shared" si="396"/>
        <v>129_4</v>
      </c>
      <c r="T1582" s="35" t="str">
        <f t="shared" si="397"/>
        <v>129AM</v>
      </c>
      <c r="U1582" s="35" t="str">
        <f t="shared" si="398"/>
        <v>129AMNS</v>
      </c>
      <c r="V1582" s="301">
        <f t="shared" si="399"/>
        <v>13</v>
      </c>
      <c r="W1582" s="293" t="str">
        <f t="shared" si="400"/>
        <v/>
      </c>
      <c r="X1582" s="293" t="str">
        <f t="shared" si="401"/>
        <v/>
      </c>
      <c r="Y1582" s="293" t="str">
        <f t="shared" si="402"/>
        <v/>
      </c>
      <c r="Z1582" s="293" t="str">
        <f t="shared" si="403"/>
        <v/>
      </c>
      <c r="AA1582" s="293">
        <f t="shared" si="390"/>
        <v>0</v>
      </c>
      <c r="AB1582" s="293">
        <f t="shared" si="391"/>
        <v>0</v>
      </c>
      <c r="AC1582" s="293">
        <f t="shared" si="392"/>
        <v>0</v>
      </c>
      <c r="AD1582" s="293">
        <f t="shared" si="404"/>
        <v>0</v>
      </c>
      <c r="AE1582" s="293">
        <f>IF(ISBLANK(T1582),AE1581,IF(COUNTIF(T$2:T1582,T1582)&gt;1,AE1581,1+MAX(AE1581,0)))</f>
        <v>43</v>
      </c>
      <c r="AI1582" s="42" t="str">
        <f t="shared" si="405"/>
        <v/>
      </c>
      <c r="AJ1582">
        <f>SUM(AG$2:AG1582)</f>
        <v>6</v>
      </c>
      <c r="AK1582">
        <f>COUNTA(AF$2:AF1582)</f>
        <v>24</v>
      </c>
      <c r="AL1582">
        <f>ABS(H1582-Data!H1550)</f>
        <v>1</v>
      </c>
      <c r="AM1582">
        <f>ABS(I1582-Data!I1550)</f>
        <v>2</v>
      </c>
      <c r="AN1582">
        <f>ABS(J1582-Data!J1550)</f>
        <v>2</v>
      </c>
      <c r="AO1582">
        <f>ABS(K1582-Data!K1550)</f>
        <v>1</v>
      </c>
      <c r="AP1582">
        <f>ABS(L1582-Data!L1550)</f>
        <v>0</v>
      </c>
    </row>
    <row r="1583" spans="1:42"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393"/>
        <v>24</v>
      </c>
      <c r="Q1583" s="33" t="str">
        <f t="shared" si="394"/>
        <v/>
      </c>
      <c r="R1583" s="33">
        <f t="shared" si="395"/>
        <v>4</v>
      </c>
      <c r="S1583" s="33" t="str">
        <f t="shared" si="396"/>
        <v>129_4</v>
      </c>
      <c r="T1583" s="35" t="str">
        <f t="shared" si="397"/>
        <v>129AM</v>
      </c>
      <c r="U1583" s="35" t="str">
        <f t="shared" si="398"/>
        <v>129AMNS</v>
      </c>
      <c r="V1583" s="301">
        <f t="shared" si="399"/>
        <v>14</v>
      </c>
      <c r="W1583" s="293" t="str">
        <f t="shared" si="400"/>
        <v/>
      </c>
      <c r="X1583" s="293" t="str">
        <f t="shared" si="401"/>
        <v/>
      </c>
      <c r="Y1583" s="293" t="str">
        <f t="shared" si="402"/>
        <v/>
      </c>
      <c r="Z1583" s="293" t="str">
        <f t="shared" si="403"/>
        <v/>
      </c>
      <c r="AA1583" s="293">
        <f t="shared" si="390"/>
        <v>0</v>
      </c>
      <c r="AB1583" s="293">
        <f t="shared" si="391"/>
        <v>0</v>
      </c>
      <c r="AC1583" s="293">
        <f t="shared" si="392"/>
        <v>0</v>
      </c>
      <c r="AD1583" s="293">
        <f t="shared" si="404"/>
        <v>0</v>
      </c>
      <c r="AE1583" s="293">
        <f>IF(ISBLANK(T1583),AE1582,IF(COUNTIF(T$2:T1583,T1583)&gt;1,AE1582,1+MAX(AE1582,0)))</f>
        <v>43</v>
      </c>
      <c r="AI1583" s="42" t="str">
        <f t="shared" si="405"/>
        <v/>
      </c>
      <c r="AJ1583">
        <f>SUM(AG$2:AG1583)</f>
        <v>6</v>
      </c>
      <c r="AK1583">
        <f>COUNTA(AF$2:AF1583)</f>
        <v>24</v>
      </c>
      <c r="AL1583">
        <f>ABS(H1583-Data!H1551)</f>
        <v>1</v>
      </c>
      <c r="AM1583">
        <f>ABS(I1583-Data!I1551)</f>
        <v>1</v>
      </c>
      <c r="AN1583">
        <f>ABS(J1583-Data!J1551)</f>
        <v>0</v>
      </c>
      <c r="AO1583">
        <f>ABS(K1583-Data!K1551)</f>
        <v>0</v>
      </c>
      <c r="AP1583">
        <f>ABS(L1583-Data!L1551)</f>
        <v>1</v>
      </c>
    </row>
    <row r="1584" spans="1:42"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393"/>
        <v>24</v>
      </c>
      <c r="Q1584" s="33" t="str">
        <f t="shared" si="394"/>
        <v/>
      </c>
      <c r="R1584" s="33">
        <f t="shared" si="395"/>
        <v>4</v>
      </c>
      <c r="S1584" s="33" t="str">
        <f t="shared" si="396"/>
        <v>129_4</v>
      </c>
      <c r="T1584" s="35" t="str">
        <f t="shared" si="397"/>
        <v>129AM</v>
      </c>
      <c r="U1584" s="35" t="str">
        <f t="shared" si="398"/>
        <v>129AMEW</v>
      </c>
      <c r="V1584" s="301">
        <f t="shared" si="399"/>
        <v>15</v>
      </c>
      <c r="W1584" s="293" t="str">
        <f t="shared" si="400"/>
        <v/>
      </c>
      <c r="X1584" s="293" t="str">
        <f t="shared" si="401"/>
        <v/>
      </c>
      <c r="Y1584" s="293" t="str">
        <f t="shared" si="402"/>
        <v/>
      </c>
      <c r="Z1584" s="293" t="str">
        <f t="shared" si="403"/>
        <v/>
      </c>
      <c r="AA1584" s="293">
        <f t="shared" si="390"/>
        <v>0</v>
      </c>
      <c r="AB1584" s="293">
        <f t="shared" si="391"/>
        <v>0</v>
      </c>
      <c r="AC1584" s="293">
        <f t="shared" si="392"/>
        <v>2</v>
      </c>
      <c r="AD1584" s="293">
        <f t="shared" si="404"/>
        <v>1</v>
      </c>
      <c r="AE1584" s="293">
        <f>IF(ISBLANK(T1584),AE1583,IF(COUNTIF(T$2:T1584,T1584)&gt;1,AE1583,1+MAX(AE1583,0)))</f>
        <v>43</v>
      </c>
      <c r="AI1584" s="42" t="str">
        <f t="shared" si="405"/>
        <v/>
      </c>
      <c r="AJ1584">
        <f>SUM(AG$2:AG1584)</f>
        <v>6</v>
      </c>
      <c r="AK1584">
        <f>COUNTA(AF$2:AF1584)</f>
        <v>24</v>
      </c>
      <c r="AL1584">
        <f>ABS(H1584-Data!H1552)</f>
        <v>2</v>
      </c>
      <c r="AM1584">
        <f>ABS(I1584-Data!I1552)</f>
        <v>0</v>
      </c>
      <c r="AN1584">
        <f>ABS(J1584-Data!J1552)</f>
        <v>1</v>
      </c>
      <c r="AO1584">
        <f>ABS(K1584-Data!K1552)</f>
        <v>0</v>
      </c>
      <c r="AP1584">
        <f>ABS(L1584-Data!L1552)</f>
        <v>0</v>
      </c>
    </row>
    <row r="1585" spans="1:42"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393"/>
        <v>24</v>
      </c>
      <c r="Q1585" s="33" t="str">
        <f t="shared" si="394"/>
        <v/>
      </c>
      <c r="R1585" s="33">
        <f t="shared" si="395"/>
        <v>4</v>
      </c>
      <c r="S1585" s="33" t="str">
        <f t="shared" si="396"/>
        <v>129_4</v>
      </c>
      <c r="T1585" s="35" t="str">
        <f t="shared" si="397"/>
        <v>129AM</v>
      </c>
      <c r="U1585" s="35" t="str">
        <f t="shared" si="398"/>
        <v>129AMEW</v>
      </c>
      <c r="V1585" s="301">
        <f t="shared" si="399"/>
        <v>16</v>
      </c>
      <c r="W1585" s="293" t="str">
        <f t="shared" si="400"/>
        <v/>
      </c>
      <c r="X1585" s="293" t="str">
        <f t="shared" si="401"/>
        <v/>
      </c>
      <c r="Y1585" s="293" t="str">
        <f t="shared" si="402"/>
        <v/>
      </c>
      <c r="Z1585" s="293" t="str">
        <f t="shared" si="403"/>
        <v/>
      </c>
      <c r="AA1585" s="293">
        <f t="shared" si="390"/>
        <v>0</v>
      </c>
      <c r="AB1585" s="293">
        <f t="shared" si="391"/>
        <v>0</v>
      </c>
      <c r="AC1585" s="293">
        <f t="shared" si="392"/>
        <v>2</v>
      </c>
      <c r="AD1585" s="293">
        <f t="shared" si="404"/>
        <v>1</v>
      </c>
      <c r="AE1585" s="293">
        <f>IF(ISBLANK(T1585),AE1584,IF(COUNTIF(T$2:T1585,T1585)&gt;1,AE1584,1+MAX(AE1584,0)))</f>
        <v>43</v>
      </c>
      <c r="AI1585" s="42" t="str">
        <f t="shared" si="405"/>
        <v/>
      </c>
      <c r="AJ1585">
        <f>SUM(AG$2:AG1585)</f>
        <v>6</v>
      </c>
      <c r="AK1585">
        <f>COUNTA(AF$2:AF1585)</f>
        <v>24</v>
      </c>
      <c r="AL1585">
        <f>ABS(H1585-Data!H1553)</f>
        <v>2</v>
      </c>
      <c r="AM1585">
        <f>ABS(I1585-Data!I1553)</f>
        <v>1</v>
      </c>
      <c r="AN1585">
        <f>ABS(J1585-Data!J1553)</f>
        <v>0</v>
      </c>
      <c r="AO1585">
        <f>ABS(K1585-Data!K1553)</f>
        <v>0</v>
      </c>
      <c r="AP1585">
        <f>ABS(L1585-Data!L1553)</f>
        <v>0</v>
      </c>
    </row>
    <row r="1586" spans="1:42" x14ac:dyDescent="0.25">
      <c r="A1586">
        <v>129</v>
      </c>
      <c r="B1586" t="s">
        <v>65</v>
      </c>
      <c r="C1586" s="246" t="s">
        <v>773</v>
      </c>
      <c r="D1586"/>
      <c r="E1586">
        <v>2</v>
      </c>
      <c r="F1586">
        <v>1</v>
      </c>
      <c r="G1586">
        <v>1</v>
      </c>
      <c r="H1586">
        <v>1</v>
      </c>
      <c r="I1586">
        <v>1</v>
      </c>
      <c r="J1586">
        <v>0</v>
      </c>
      <c r="K1586">
        <v>0</v>
      </c>
      <c r="L1586">
        <v>1</v>
      </c>
      <c r="M1586">
        <v>51</v>
      </c>
      <c r="O1586" s="101">
        <f>IF(ISBLANK(C1586),O1585,IF(COUNTIF(C$2:C1586,C1586)&gt;1,O1585,1+MAX(O1585,0)))</f>
        <v>47</v>
      </c>
      <c r="P1586" s="45">
        <f t="shared" si="393"/>
        <v>24</v>
      </c>
      <c r="Q1586" s="33" t="str">
        <f t="shared" si="394"/>
        <v/>
      </c>
      <c r="R1586" s="33">
        <f t="shared" si="395"/>
        <v>5</v>
      </c>
      <c r="S1586" s="33" t="str">
        <f t="shared" si="396"/>
        <v>129_5</v>
      </c>
      <c r="T1586" s="35" t="str">
        <f t="shared" si="397"/>
        <v>129AM</v>
      </c>
      <c r="U1586" s="35" t="str">
        <f t="shared" si="398"/>
        <v>129AMNS</v>
      </c>
      <c r="V1586" s="301">
        <f t="shared" si="399"/>
        <v>17</v>
      </c>
      <c r="W1586" s="293" t="str">
        <f t="shared" si="400"/>
        <v/>
      </c>
      <c r="X1586" s="293" t="str">
        <f t="shared" si="401"/>
        <v/>
      </c>
      <c r="Y1586" s="293" t="str">
        <f t="shared" si="402"/>
        <v/>
      </c>
      <c r="Z1586" s="293" t="str">
        <f t="shared" si="403"/>
        <v/>
      </c>
      <c r="AA1586" s="293">
        <f t="shared" si="390"/>
        <v>0</v>
      </c>
      <c r="AB1586" s="293">
        <f t="shared" si="391"/>
        <v>0</v>
      </c>
      <c r="AC1586" s="293">
        <f t="shared" si="392"/>
        <v>0</v>
      </c>
      <c r="AD1586" s="293">
        <f t="shared" si="404"/>
        <v>0</v>
      </c>
      <c r="AE1586" s="293">
        <f>IF(ISBLANK(T1586),AE1585,IF(COUNTIF(T$2:T1586,T1586)&gt;1,AE1585,1+MAX(AE1585,0)))</f>
        <v>43</v>
      </c>
      <c r="AI1586" s="42" t="str">
        <f t="shared" si="405"/>
        <v/>
      </c>
      <c r="AJ1586">
        <f>SUM(AG$2:AG1586)</f>
        <v>6</v>
      </c>
      <c r="AK1586">
        <f>COUNTA(AF$2:AF1586)</f>
        <v>24</v>
      </c>
      <c r="AL1586">
        <f>ABS(H1586-Data!H1554)</f>
        <v>2</v>
      </c>
      <c r="AM1586">
        <f>ABS(I1586-Data!I1554)</f>
        <v>0</v>
      </c>
      <c r="AN1586">
        <f>ABS(J1586-Data!J1554)</f>
        <v>0</v>
      </c>
      <c r="AO1586">
        <f>ABS(K1586-Data!K1554)</f>
        <v>1</v>
      </c>
      <c r="AP1586">
        <f>ABS(L1586-Data!L1554)</f>
        <v>2</v>
      </c>
    </row>
    <row r="1587" spans="1:42" x14ac:dyDescent="0.25">
      <c r="A1587">
        <v>129</v>
      </c>
      <c r="B1587" t="s">
        <v>65</v>
      </c>
      <c r="C1587" s="246" t="s">
        <v>773</v>
      </c>
      <c r="D1587"/>
      <c r="E1587">
        <v>2</v>
      </c>
      <c r="F1587">
        <v>1</v>
      </c>
      <c r="G1587">
        <v>2</v>
      </c>
      <c r="H1587">
        <v>2</v>
      </c>
      <c r="I1587">
        <v>1</v>
      </c>
      <c r="J1587">
        <v>0</v>
      </c>
      <c r="K1587">
        <v>1</v>
      </c>
      <c r="L1587">
        <v>1</v>
      </c>
      <c r="M1587">
        <v>51</v>
      </c>
      <c r="O1587" s="101">
        <f>IF(ISBLANK(C1587),O1586,IF(COUNTIF(C$2:C1587,C1587)&gt;1,O1586,1+MAX(O1586,0)))</f>
        <v>47</v>
      </c>
      <c r="P1587" s="45">
        <f t="shared" si="393"/>
        <v>24</v>
      </c>
      <c r="Q1587" s="33" t="str">
        <f t="shared" si="394"/>
        <v/>
      </c>
      <c r="R1587" s="33">
        <f t="shared" si="395"/>
        <v>5</v>
      </c>
      <c r="S1587" s="33" t="str">
        <f t="shared" si="396"/>
        <v>129_5</v>
      </c>
      <c r="T1587" s="35" t="str">
        <f t="shared" si="397"/>
        <v>129AM</v>
      </c>
      <c r="U1587" s="35" t="str">
        <f t="shared" si="398"/>
        <v>129AMNS</v>
      </c>
      <c r="V1587" s="301">
        <f t="shared" si="399"/>
        <v>18</v>
      </c>
      <c r="W1587" s="293" t="str">
        <f t="shared" si="400"/>
        <v/>
      </c>
      <c r="X1587" s="293" t="str">
        <f t="shared" si="401"/>
        <v/>
      </c>
      <c r="Y1587" s="293" t="str">
        <f t="shared" si="402"/>
        <v/>
      </c>
      <c r="Z1587" s="293" t="str">
        <f t="shared" si="403"/>
        <v/>
      </c>
      <c r="AA1587" s="293">
        <f t="shared" si="390"/>
        <v>0</v>
      </c>
      <c r="AB1587" s="293">
        <f t="shared" si="391"/>
        <v>0</v>
      </c>
      <c r="AC1587" s="293">
        <f t="shared" si="392"/>
        <v>0</v>
      </c>
      <c r="AD1587" s="293">
        <f t="shared" si="404"/>
        <v>0</v>
      </c>
      <c r="AE1587" s="293">
        <f>IF(ISBLANK(T1587),AE1586,IF(COUNTIF(T$2:T1587,T1587)&gt;1,AE1586,1+MAX(AE1586,0)))</f>
        <v>43</v>
      </c>
      <c r="AI1587" s="42" t="str">
        <f t="shared" si="405"/>
        <v/>
      </c>
      <c r="AJ1587">
        <f>SUM(AG$2:AG1587)</f>
        <v>6</v>
      </c>
      <c r="AK1587">
        <f>COUNTA(AF$2:AF1587)</f>
        <v>24</v>
      </c>
      <c r="AL1587">
        <f>ABS(H1587-Data!H1555)</f>
        <v>1</v>
      </c>
      <c r="AM1587">
        <f>ABS(I1587-Data!I1555)</f>
        <v>1</v>
      </c>
      <c r="AN1587">
        <f>ABS(J1587-Data!J1555)</f>
        <v>1</v>
      </c>
      <c r="AO1587">
        <f>ABS(K1587-Data!K1555)</f>
        <v>1</v>
      </c>
      <c r="AP1587">
        <f>ABS(L1587-Data!L1555)</f>
        <v>1</v>
      </c>
    </row>
    <row r="1588" spans="1:42" x14ac:dyDescent="0.25">
      <c r="A1588">
        <v>129</v>
      </c>
      <c r="B1588" t="s">
        <v>65</v>
      </c>
      <c r="C1588" s="246" t="s">
        <v>773</v>
      </c>
      <c r="D1588"/>
      <c r="E1588">
        <v>2</v>
      </c>
      <c r="F1588">
        <v>1</v>
      </c>
      <c r="G1588">
        <v>3</v>
      </c>
      <c r="H1588">
        <v>2</v>
      </c>
      <c r="I1588">
        <v>0</v>
      </c>
      <c r="J1588">
        <v>0</v>
      </c>
      <c r="K1588">
        <v>0</v>
      </c>
      <c r="L1588">
        <v>0</v>
      </c>
      <c r="M1588">
        <v>51</v>
      </c>
      <c r="O1588" s="101">
        <f>IF(ISBLANK(C1588),O1587,IF(COUNTIF(C$2:C1588,C1588)&gt;1,O1587,1+MAX(O1587,0)))</f>
        <v>47</v>
      </c>
      <c r="P1588" s="45">
        <f t="shared" si="393"/>
        <v>24</v>
      </c>
      <c r="Q1588" s="33" t="str">
        <f t="shared" si="394"/>
        <v/>
      </c>
      <c r="R1588" s="33">
        <f t="shared" si="395"/>
        <v>5</v>
      </c>
      <c r="S1588" s="33" t="str">
        <f t="shared" si="396"/>
        <v>129_5</v>
      </c>
      <c r="T1588" s="35" t="str">
        <f t="shared" si="397"/>
        <v>129AM</v>
      </c>
      <c r="U1588" s="35" t="str">
        <f t="shared" si="398"/>
        <v>129AMEW</v>
      </c>
      <c r="V1588" s="301">
        <f t="shared" si="399"/>
        <v>19</v>
      </c>
      <c r="W1588" s="293" t="str">
        <f t="shared" si="400"/>
        <v/>
      </c>
      <c r="X1588" s="293" t="str">
        <f t="shared" si="401"/>
        <v/>
      </c>
      <c r="Y1588" s="293" t="str">
        <f t="shared" si="402"/>
        <v/>
      </c>
      <c r="Z1588" s="293" t="str">
        <f t="shared" si="403"/>
        <v/>
      </c>
      <c r="AA1588" s="293">
        <f t="shared" si="390"/>
        <v>0</v>
      </c>
      <c r="AB1588" s="293">
        <f t="shared" si="391"/>
        <v>0</v>
      </c>
      <c r="AC1588" s="293">
        <f t="shared" si="392"/>
        <v>2</v>
      </c>
      <c r="AD1588" s="293">
        <f t="shared" si="404"/>
        <v>1</v>
      </c>
      <c r="AE1588" s="293">
        <f>IF(ISBLANK(T1588),AE1587,IF(COUNTIF(T$2:T1588,T1588)&gt;1,AE1587,1+MAX(AE1587,0)))</f>
        <v>43</v>
      </c>
      <c r="AI1588" s="42" t="str">
        <f t="shared" si="405"/>
        <v/>
      </c>
      <c r="AJ1588">
        <f>SUM(AG$2:AG1588)</f>
        <v>6</v>
      </c>
      <c r="AK1588">
        <f>COUNTA(AF$2:AF1588)</f>
        <v>24</v>
      </c>
      <c r="AL1588">
        <f>ABS(H1588-Data!H1556)</f>
        <v>1</v>
      </c>
      <c r="AM1588">
        <f>ABS(I1588-Data!I1556)</f>
        <v>0</v>
      </c>
      <c r="AN1588">
        <f>ABS(J1588-Data!J1556)</f>
        <v>0</v>
      </c>
      <c r="AO1588">
        <f>ABS(K1588-Data!K1556)</f>
        <v>1</v>
      </c>
      <c r="AP1588">
        <f>ABS(L1588-Data!L1556)</f>
        <v>1</v>
      </c>
    </row>
    <row r="1589" spans="1:42" x14ac:dyDescent="0.25">
      <c r="A1589">
        <v>129</v>
      </c>
      <c r="B1589" t="s">
        <v>65</v>
      </c>
      <c r="C1589" s="246" t="s">
        <v>773</v>
      </c>
      <c r="D1589"/>
      <c r="E1589">
        <v>2</v>
      </c>
      <c r="F1589">
        <v>1</v>
      </c>
      <c r="G1589">
        <v>4</v>
      </c>
      <c r="H1589">
        <v>1</v>
      </c>
      <c r="I1589">
        <v>0</v>
      </c>
      <c r="J1589">
        <v>1</v>
      </c>
      <c r="K1589">
        <v>0</v>
      </c>
      <c r="L1589">
        <v>0</v>
      </c>
      <c r="M1589">
        <v>51</v>
      </c>
      <c r="O1589" s="101">
        <f>IF(ISBLANK(C1589),O1588,IF(COUNTIF(C$2:C1589,C1589)&gt;1,O1588,1+MAX(O1588,0)))</f>
        <v>47</v>
      </c>
      <c r="P1589" s="45">
        <f t="shared" si="393"/>
        <v>24</v>
      </c>
      <c r="Q1589" s="33" t="str">
        <f t="shared" si="394"/>
        <v/>
      </c>
      <c r="R1589" s="33">
        <f t="shared" si="395"/>
        <v>5</v>
      </c>
      <c r="S1589" s="33" t="str">
        <f t="shared" si="396"/>
        <v>129_5</v>
      </c>
      <c r="T1589" s="35" t="str">
        <f t="shared" si="397"/>
        <v>129AM</v>
      </c>
      <c r="U1589" s="35" t="str">
        <f t="shared" si="398"/>
        <v>129AMEW</v>
      </c>
      <c r="V1589" s="301">
        <f t="shared" si="399"/>
        <v>20</v>
      </c>
      <c r="W1589" s="293" t="str">
        <f t="shared" si="400"/>
        <v/>
      </c>
      <c r="X1589" s="293" t="str">
        <f t="shared" si="401"/>
        <v/>
      </c>
      <c r="Y1589" s="293" t="str">
        <f t="shared" si="402"/>
        <v/>
      </c>
      <c r="Z1589" s="293" t="str">
        <f t="shared" si="403"/>
        <v/>
      </c>
      <c r="AA1589" s="293">
        <f t="shared" si="390"/>
        <v>0</v>
      </c>
      <c r="AB1589" s="293">
        <f t="shared" si="391"/>
        <v>0</v>
      </c>
      <c r="AC1589" s="293">
        <f t="shared" si="392"/>
        <v>2</v>
      </c>
      <c r="AD1589" s="293">
        <f t="shared" si="404"/>
        <v>1</v>
      </c>
      <c r="AE1589" s="293">
        <f>IF(ISBLANK(T1589),AE1588,IF(COUNTIF(T$2:T1589,T1589)&gt;1,AE1588,1+MAX(AE1588,0)))</f>
        <v>43</v>
      </c>
      <c r="AI1589" s="42" t="str">
        <f t="shared" si="405"/>
        <v/>
      </c>
      <c r="AJ1589">
        <f>SUM(AG$2:AG1589)</f>
        <v>6</v>
      </c>
      <c r="AK1589">
        <f>COUNTA(AF$2:AF1589)</f>
        <v>24</v>
      </c>
      <c r="AL1589">
        <f>ABS(H1589-Data!H1557)</f>
        <v>3</v>
      </c>
      <c r="AM1589">
        <f>ABS(I1589-Data!I1557)</f>
        <v>1</v>
      </c>
      <c r="AN1589">
        <f>ABS(J1589-Data!J1557)</f>
        <v>2</v>
      </c>
      <c r="AO1589">
        <f>ABS(K1589-Data!K1557)</f>
        <v>0</v>
      </c>
      <c r="AP1589">
        <f>ABS(L1589-Data!L1557)</f>
        <v>0</v>
      </c>
    </row>
    <row r="1590" spans="1:42" x14ac:dyDescent="0.25">
      <c r="A1590">
        <v>129</v>
      </c>
      <c r="B1590" t="s">
        <v>65</v>
      </c>
      <c r="C1590" s="246" t="s">
        <v>773</v>
      </c>
      <c r="D1590"/>
      <c r="E1590">
        <v>2</v>
      </c>
      <c r="F1590">
        <v>2</v>
      </c>
      <c r="G1590">
        <v>1</v>
      </c>
      <c r="H1590">
        <v>1</v>
      </c>
      <c r="I1590">
        <v>0</v>
      </c>
      <c r="J1590">
        <v>0</v>
      </c>
      <c r="K1590">
        <v>0</v>
      </c>
      <c r="L1590">
        <v>1</v>
      </c>
      <c r="M1590">
        <v>51</v>
      </c>
      <c r="O1590" s="101">
        <f>IF(ISBLANK(C1590),O1589,IF(COUNTIF(C$2:C1590,C1590)&gt;1,O1589,1+MAX(O1589,0)))</f>
        <v>47</v>
      </c>
      <c r="P1590" s="45">
        <f t="shared" si="393"/>
        <v>24</v>
      </c>
      <c r="Q1590" s="33" t="str">
        <f t="shared" si="394"/>
        <v/>
      </c>
      <c r="R1590" s="33">
        <f t="shared" si="395"/>
        <v>6</v>
      </c>
      <c r="S1590" s="33" t="str">
        <f t="shared" si="396"/>
        <v>129_6</v>
      </c>
      <c r="T1590" s="35" t="str">
        <f t="shared" si="397"/>
        <v>129AM</v>
      </c>
      <c r="U1590" s="35" t="str">
        <f t="shared" si="398"/>
        <v>129AMNS</v>
      </c>
      <c r="V1590" s="301">
        <f t="shared" si="399"/>
        <v>21</v>
      </c>
      <c r="W1590" s="293" t="str">
        <f t="shared" si="400"/>
        <v/>
      </c>
      <c r="X1590" s="293" t="str">
        <f t="shared" si="401"/>
        <v/>
      </c>
      <c r="Y1590" s="293" t="str">
        <f t="shared" si="402"/>
        <v/>
      </c>
      <c r="Z1590" s="293" t="str">
        <f t="shared" si="403"/>
        <v/>
      </c>
      <c r="AA1590" s="293">
        <f t="shared" si="390"/>
        <v>0</v>
      </c>
      <c r="AB1590" s="293">
        <f t="shared" si="391"/>
        <v>0</v>
      </c>
      <c r="AC1590" s="293">
        <f t="shared" si="392"/>
        <v>0</v>
      </c>
      <c r="AD1590" s="293">
        <f t="shared" si="404"/>
        <v>0</v>
      </c>
      <c r="AE1590" s="293">
        <f>IF(ISBLANK(T1590),AE1589,IF(COUNTIF(T$2:T1590,T1590)&gt;1,AE1589,1+MAX(AE1589,0)))</f>
        <v>43</v>
      </c>
      <c r="AI1590" s="42" t="str">
        <f t="shared" si="405"/>
        <v/>
      </c>
      <c r="AJ1590">
        <f>SUM(AG$2:AG1590)</f>
        <v>6</v>
      </c>
      <c r="AK1590">
        <f>COUNTA(AF$2:AF1590)</f>
        <v>24</v>
      </c>
      <c r="AL1590">
        <f>ABS(H1590-Data!H1558)</f>
        <v>2</v>
      </c>
      <c r="AM1590">
        <f>ABS(I1590-Data!I1558)</f>
        <v>2</v>
      </c>
      <c r="AN1590">
        <f>ABS(J1590-Data!J1558)</f>
        <v>0</v>
      </c>
      <c r="AO1590">
        <f>ABS(K1590-Data!K1558)</f>
        <v>1</v>
      </c>
      <c r="AP1590">
        <f>ABS(L1590-Data!L1558)</f>
        <v>2</v>
      </c>
    </row>
    <row r="1591" spans="1:42" x14ac:dyDescent="0.25">
      <c r="A1591">
        <v>129</v>
      </c>
      <c r="B1591" t="s">
        <v>65</v>
      </c>
      <c r="C1591" s="246" t="s">
        <v>773</v>
      </c>
      <c r="D1591"/>
      <c r="E1591">
        <v>2</v>
      </c>
      <c r="F1591">
        <v>2</v>
      </c>
      <c r="G1591">
        <v>2</v>
      </c>
      <c r="H1591">
        <v>2</v>
      </c>
      <c r="I1591">
        <v>0</v>
      </c>
      <c r="J1591">
        <v>1</v>
      </c>
      <c r="K1591">
        <v>0</v>
      </c>
      <c r="L1591">
        <v>2</v>
      </c>
      <c r="M1591">
        <v>51</v>
      </c>
      <c r="O1591" s="101">
        <f>IF(ISBLANK(C1591),O1590,IF(COUNTIF(C$2:C1591,C1591)&gt;1,O1590,1+MAX(O1590,0)))</f>
        <v>47</v>
      </c>
      <c r="P1591" s="45">
        <f t="shared" si="393"/>
        <v>24</v>
      </c>
      <c r="Q1591" s="33" t="str">
        <f t="shared" si="394"/>
        <v/>
      </c>
      <c r="R1591" s="33">
        <f t="shared" si="395"/>
        <v>6</v>
      </c>
      <c r="S1591" s="33" t="str">
        <f t="shared" si="396"/>
        <v>129_6</v>
      </c>
      <c r="T1591" s="35" t="str">
        <f t="shared" si="397"/>
        <v>129AM</v>
      </c>
      <c r="U1591" s="35" t="str">
        <f t="shared" si="398"/>
        <v>129AMNS</v>
      </c>
      <c r="V1591" s="301">
        <f t="shared" si="399"/>
        <v>22</v>
      </c>
      <c r="W1591" s="293" t="str">
        <f t="shared" si="400"/>
        <v/>
      </c>
      <c r="X1591" s="293" t="str">
        <f t="shared" si="401"/>
        <v/>
      </c>
      <c r="Y1591" s="293" t="str">
        <f t="shared" si="402"/>
        <v/>
      </c>
      <c r="Z1591" s="293" t="str">
        <f t="shared" si="403"/>
        <v/>
      </c>
      <c r="AA1591" s="293">
        <f t="shared" si="390"/>
        <v>0</v>
      </c>
      <c r="AB1591" s="293">
        <f t="shared" si="391"/>
        <v>0</v>
      </c>
      <c r="AC1591" s="293">
        <f t="shared" si="392"/>
        <v>0</v>
      </c>
      <c r="AD1591" s="293">
        <f t="shared" si="404"/>
        <v>0</v>
      </c>
      <c r="AE1591" s="293">
        <f>IF(ISBLANK(T1591),AE1590,IF(COUNTIF(T$2:T1591,T1591)&gt;1,AE1590,1+MAX(AE1590,0)))</f>
        <v>43</v>
      </c>
      <c r="AI1591" s="42" t="str">
        <f t="shared" si="405"/>
        <v/>
      </c>
      <c r="AJ1591">
        <f>SUM(AG$2:AG1591)</f>
        <v>6</v>
      </c>
      <c r="AK1591">
        <f>COUNTA(AF$2:AF1591)</f>
        <v>24</v>
      </c>
      <c r="AL1591">
        <f>ABS(H1591-Data!H1559)</f>
        <v>0</v>
      </c>
      <c r="AM1591">
        <f>ABS(I1591-Data!I1559)</f>
        <v>1</v>
      </c>
      <c r="AN1591">
        <f>ABS(J1591-Data!J1559)</f>
        <v>1</v>
      </c>
      <c r="AO1591">
        <f>ABS(K1591-Data!K1559)</f>
        <v>0</v>
      </c>
      <c r="AP1591">
        <f>ABS(L1591-Data!L1559)</f>
        <v>0</v>
      </c>
    </row>
    <row r="1592" spans="1:42" x14ac:dyDescent="0.25">
      <c r="A1592">
        <v>129</v>
      </c>
      <c r="B1592" t="s">
        <v>65</v>
      </c>
      <c r="C1592" s="246" t="s">
        <v>773</v>
      </c>
      <c r="D1592"/>
      <c r="E1592">
        <v>2</v>
      </c>
      <c r="F1592">
        <v>2</v>
      </c>
      <c r="G1592">
        <v>3</v>
      </c>
      <c r="H1592">
        <v>0</v>
      </c>
      <c r="I1592">
        <v>0</v>
      </c>
      <c r="J1592">
        <v>0</v>
      </c>
      <c r="K1592">
        <v>0</v>
      </c>
      <c r="L1592">
        <v>0</v>
      </c>
      <c r="M1592">
        <v>51</v>
      </c>
      <c r="O1592" s="101">
        <f>IF(ISBLANK(C1592),O1591,IF(COUNTIF(C$2:C1592,C1592)&gt;1,O1591,1+MAX(O1591,0)))</f>
        <v>47</v>
      </c>
      <c r="P1592" s="45">
        <f t="shared" si="393"/>
        <v>24</v>
      </c>
      <c r="Q1592" s="33" t="str">
        <f t="shared" si="394"/>
        <v/>
      </c>
      <c r="R1592" s="33">
        <f t="shared" si="395"/>
        <v>6</v>
      </c>
      <c r="S1592" s="33" t="str">
        <f t="shared" si="396"/>
        <v>129_6</v>
      </c>
      <c r="T1592" s="35" t="str">
        <f t="shared" si="397"/>
        <v>129AM</v>
      </c>
      <c r="U1592" s="35" t="str">
        <f t="shared" si="398"/>
        <v>129AMEW</v>
      </c>
      <c r="V1592" s="301">
        <f t="shared" si="399"/>
        <v>23</v>
      </c>
      <c r="W1592" s="293" t="str">
        <f t="shared" si="400"/>
        <v/>
      </c>
      <c r="X1592" s="293" t="str">
        <f t="shared" si="401"/>
        <v/>
      </c>
      <c r="Y1592" s="293" t="str">
        <f t="shared" si="402"/>
        <v/>
      </c>
      <c r="Z1592" s="293" t="str">
        <f t="shared" si="403"/>
        <v/>
      </c>
      <c r="AA1592" s="293">
        <f t="shared" si="390"/>
        <v>0</v>
      </c>
      <c r="AB1592" s="293">
        <f t="shared" si="391"/>
        <v>0</v>
      </c>
      <c r="AC1592" s="293">
        <f t="shared" si="392"/>
        <v>2</v>
      </c>
      <c r="AD1592" s="293">
        <f t="shared" si="404"/>
        <v>1</v>
      </c>
      <c r="AE1592" s="293">
        <f>IF(ISBLANK(T1592),AE1591,IF(COUNTIF(T$2:T1592,T1592)&gt;1,AE1591,1+MAX(AE1591,0)))</f>
        <v>43</v>
      </c>
      <c r="AI1592" s="42" t="str">
        <f t="shared" si="405"/>
        <v/>
      </c>
      <c r="AJ1592">
        <f>SUM(AG$2:AG1592)</f>
        <v>6</v>
      </c>
      <c r="AK1592">
        <f>COUNTA(AF$2:AF1592)</f>
        <v>24</v>
      </c>
      <c r="AL1592">
        <f>ABS(H1592-Data!H1560)</f>
        <v>0</v>
      </c>
      <c r="AM1592">
        <f>ABS(I1592-Data!I1560)</f>
        <v>0</v>
      </c>
      <c r="AN1592">
        <f>ABS(J1592-Data!J1560)</f>
        <v>0</v>
      </c>
      <c r="AO1592">
        <f>ABS(K1592-Data!K1560)</f>
        <v>0</v>
      </c>
      <c r="AP1592">
        <f>ABS(L1592-Data!L1560)</f>
        <v>0</v>
      </c>
    </row>
    <row r="1593" spans="1:42" x14ac:dyDescent="0.25">
      <c r="A1593">
        <v>129</v>
      </c>
      <c r="B1593" t="s">
        <v>65</v>
      </c>
      <c r="C1593" s="246" t="s">
        <v>773</v>
      </c>
      <c r="D1593"/>
      <c r="E1593">
        <v>2</v>
      </c>
      <c r="F1593">
        <v>2</v>
      </c>
      <c r="G1593">
        <v>4</v>
      </c>
      <c r="H1593">
        <v>7</v>
      </c>
      <c r="I1593">
        <v>2</v>
      </c>
      <c r="J1593">
        <v>5</v>
      </c>
      <c r="K1593">
        <v>0</v>
      </c>
      <c r="L1593">
        <v>0</v>
      </c>
      <c r="M1593">
        <v>51</v>
      </c>
      <c r="O1593" s="101">
        <f>IF(ISBLANK(C1593),O1592,IF(COUNTIF(C$2:C1593,C1593)&gt;1,O1592,1+MAX(O1592,0)))</f>
        <v>47</v>
      </c>
      <c r="P1593" s="45">
        <f t="shared" si="393"/>
        <v>24</v>
      </c>
      <c r="Q1593" s="33" t="str">
        <f t="shared" si="394"/>
        <v/>
      </c>
      <c r="R1593" s="33">
        <f t="shared" si="395"/>
        <v>6</v>
      </c>
      <c r="S1593" s="33" t="str">
        <f t="shared" si="396"/>
        <v>129_6</v>
      </c>
      <c r="T1593" s="35" t="str">
        <f t="shared" si="397"/>
        <v>129AM</v>
      </c>
      <c r="U1593" s="35" t="str">
        <f t="shared" si="398"/>
        <v>129AMEW</v>
      </c>
      <c r="V1593" s="301">
        <f t="shared" si="399"/>
        <v>24</v>
      </c>
      <c r="W1593" s="293" t="str">
        <f t="shared" si="400"/>
        <v/>
      </c>
      <c r="X1593" s="293" t="str">
        <f t="shared" si="401"/>
        <v/>
      </c>
      <c r="Y1593" s="293" t="str">
        <f t="shared" si="402"/>
        <v/>
      </c>
      <c r="Z1593" s="293" t="str">
        <f t="shared" si="403"/>
        <v/>
      </c>
      <c r="AA1593" s="293">
        <f t="shared" si="390"/>
        <v>0</v>
      </c>
      <c r="AB1593" s="293">
        <f t="shared" si="391"/>
        <v>0</v>
      </c>
      <c r="AC1593" s="293">
        <f t="shared" si="392"/>
        <v>2</v>
      </c>
      <c r="AD1593" s="293">
        <f t="shared" si="404"/>
        <v>1</v>
      </c>
      <c r="AE1593" s="293">
        <f>IF(ISBLANK(T1593),AE1592,IF(COUNTIF(T$2:T1593,T1593)&gt;1,AE1592,1+MAX(AE1592,0)))</f>
        <v>43</v>
      </c>
      <c r="AI1593" s="42" t="str">
        <f t="shared" si="405"/>
        <v/>
      </c>
      <c r="AJ1593">
        <f>SUM(AG$2:AG1593)</f>
        <v>6</v>
      </c>
      <c r="AK1593">
        <f>COUNTA(AF$2:AF1593)</f>
        <v>24</v>
      </c>
      <c r="AL1593">
        <f>ABS(H1593-Data!H1561)</f>
        <v>5</v>
      </c>
      <c r="AM1593">
        <f>ABS(I1593-Data!I1561)</f>
        <v>2</v>
      </c>
      <c r="AN1593">
        <f>ABS(J1593-Data!J1561)</f>
        <v>3</v>
      </c>
      <c r="AO1593">
        <f>ABS(K1593-Data!K1561)</f>
        <v>0</v>
      </c>
      <c r="AP1593">
        <f>ABS(L1593-Data!L1561)</f>
        <v>0</v>
      </c>
    </row>
    <row r="1594" spans="1:42" x14ac:dyDescent="0.25">
      <c r="A1594">
        <v>129</v>
      </c>
      <c r="B1594" t="s">
        <v>65</v>
      </c>
      <c r="C1594" s="246" t="s">
        <v>773</v>
      </c>
      <c r="D1594"/>
      <c r="E1594">
        <v>2</v>
      </c>
      <c r="F1594">
        <v>3</v>
      </c>
      <c r="G1594">
        <v>1</v>
      </c>
      <c r="H1594">
        <v>11</v>
      </c>
      <c r="I1594">
        <v>2</v>
      </c>
      <c r="J1594">
        <v>1</v>
      </c>
      <c r="K1594">
        <v>3</v>
      </c>
      <c r="L1594">
        <v>9</v>
      </c>
      <c r="M1594">
        <v>51</v>
      </c>
      <c r="O1594" s="101">
        <f>IF(ISBLANK(C1594),O1593,IF(COUNTIF(C$2:C1594,C1594)&gt;1,O1593,1+MAX(O1593,0)))</f>
        <v>47</v>
      </c>
      <c r="P1594" s="45">
        <f t="shared" si="393"/>
        <v>24</v>
      </c>
      <c r="Q1594" s="33" t="str">
        <f t="shared" si="394"/>
        <v/>
      </c>
      <c r="R1594" s="33">
        <f t="shared" si="395"/>
        <v>7</v>
      </c>
      <c r="S1594" s="33" t="str">
        <f t="shared" si="396"/>
        <v>129_7</v>
      </c>
      <c r="T1594" s="35" t="str">
        <f t="shared" si="397"/>
        <v>129AM</v>
      </c>
      <c r="U1594" s="35" t="str">
        <f t="shared" si="398"/>
        <v>129AMNS</v>
      </c>
      <c r="V1594" s="301">
        <f t="shared" si="399"/>
        <v>25</v>
      </c>
      <c r="W1594" s="293" t="str">
        <f t="shared" si="400"/>
        <v/>
      </c>
      <c r="X1594" s="293" t="str">
        <f t="shared" si="401"/>
        <v/>
      </c>
      <c r="Y1594" s="293" t="str">
        <f t="shared" si="402"/>
        <v/>
      </c>
      <c r="Z1594" s="293" t="str">
        <f t="shared" si="403"/>
        <v/>
      </c>
      <c r="AA1594" s="293">
        <f t="shared" si="390"/>
        <v>0</v>
      </c>
      <c r="AB1594" s="293">
        <f t="shared" si="391"/>
        <v>0</v>
      </c>
      <c r="AC1594" s="293">
        <f t="shared" si="392"/>
        <v>0</v>
      </c>
      <c r="AD1594" s="293">
        <f t="shared" si="404"/>
        <v>0</v>
      </c>
      <c r="AE1594" s="293">
        <f>IF(ISBLANK(T1594),AE1593,IF(COUNTIF(T$2:T1594,T1594)&gt;1,AE1593,1+MAX(AE1593,0)))</f>
        <v>43</v>
      </c>
      <c r="AI1594" s="42" t="str">
        <f t="shared" si="405"/>
        <v/>
      </c>
      <c r="AJ1594">
        <f>SUM(AG$2:AG1594)</f>
        <v>6</v>
      </c>
      <c r="AK1594">
        <f>COUNTA(AF$2:AF1594)</f>
        <v>24</v>
      </c>
      <c r="AL1594">
        <f>ABS(H1594-Data!H1562)</f>
        <v>4</v>
      </c>
      <c r="AM1594">
        <f>ABS(I1594-Data!I1562)</f>
        <v>1</v>
      </c>
      <c r="AN1594">
        <f>ABS(J1594-Data!J1562)</f>
        <v>0</v>
      </c>
      <c r="AO1594">
        <f>ABS(K1594-Data!K1562)</f>
        <v>1</v>
      </c>
      <c r="AP1594">
        <f>ABS(L1594-Data!L1562)</f>
        <v>2</v>
      </c>
    </row>
    <row r="1595" spans="1:42" x14ac:dyDescent="0.25">
      <c r="A1595">
        <v>129</v>
      </c>
      <c r="B1595" t="s">
        <v>65</v>
      </c>
      <c r="C1595" s="246" t="s">
        <v>773</v>
      </c>
      <c r="D1595"/>
      <c r="E1595">
        <v>2</v>
      </c>
      <c r="F1595">
        <v>3</v>
      </c>
      <c r="G1595">
        <v>2</v>
      </c>
      <c r="H1595">
        <v>1</v>
      </c>
      <c r="I1595">
        <v>0</v>
      </c>
      <c r="J1595">
        <v>0</v>
      </c>
      <c r="K1595">
        <v>1</v>
      </c>
      <c r="L1595">
        <v>1</v>
      </c>
      <c r="M1595">
        <v>51</v>
      </c>
      <c r="O1595" s="101">
        <f>IF(ISBLANK(C1595),O1594,IF(COUNTIF(C$2:C1595,C1595)&gt;1,O1594,1+MAX(O1594,0)))</f>
        <v>47</v>
      </c>
      <c r="P1595" s="45">
        <f t="shared" si="393"/>
        <v>24</v>
      </c>
      <c r="Q1595" s="33" t="str">
        <f t="shared" si="394"/>
        <v/>
      </c>
      <c r="R1595" s="33">
        <f t="shared" si="395"/>
        <v>7</v>
      </c>
      <c r="S1595" s="33" t="str">
        <f t="shared" si="396"/>
        <v>129_7</v>
      </c>
      <c r="T1595" s="35" t="str">
        <f t="shared" si="397"/>
        <v>129AM</v>
      </c>
      <c r="U1595" s="35" t="str">
        <f t="shared" si="398"/>
        <v>129AMNS</v>
      </c>
      <c r="V1595" s="301">
        <f t="shared" si="399"/>
        <v>26</v>
      </c>
      <c r="W1595" s="293" t="str">
        <f t="shared" si="400"/>
        <v/>
      </c>
      <c r="X1595" s="293" t="str">
        <f t="shared" si="401"/>
        <v/>
      </c>
      <c r="Y1595" s="293" t="str">
        <f t="shared" si="402"/>
        <v/>
      </c>
      <c r="Z1595" s="293" t="str">
        <f t="shared" si="403"/>
        <v/>
      </c>
      <c r="AA1595" s="293">
        <f t="shared" si="390"/>
        <v>0</v>
      </c>
      <c r="AB1595" s="293">
        <f t="shared" si="391"/>
        <v>0</v>
      </c>
      <c r="AC1595" s="293">
        <f t="shared" si="392"/>
        <v>0</v>
      </c>
      <c r="AD1595" s="293">
        <f t="shared" si="404"/>
        <v>0</v>
      </c>
      <c r="AE1595" s="293">
        <f>IF(ISBLANK(T1595),AE1594,IF(COUNTIF(T$2:T1595,T1595)&gt;1,AE1594,1+MAX(AE1594,0)))</f>
        <v>43</v>
      </c>
      <c r="AI1595" s="42" t="str">
        <f t="shared" si="405"/>
        <v/>
      </c>
      <c r="AJ1595">
        <f>SUM(AG$2:AG1595)</f>
        <v>6</v>
      </c>
      <c r="AK1595">
        <f>COUNTA(AF$2:AF1595)</f>
        <v>24</v>
      </c>
      <c r="AL1595">
        <f>ABS(H1595-Data!H1563)</f>
        <v>2</v>
      </c>
      <c r="AM1595">
        <f>ABS(I1595-Data!I1563)</f>
        <v>1</v>
      </c>
      <c r="AN1595">
        <f>ABS(J1595-Data!J1563)</f>
        <v>0</v>
      </c>
      <c r="AO1595">
        <f>ABS(K1595-Data!K1563)</f>
        <v>1</v>
      </c>
      <c r="AP1595">
        <f>ABS(L1595-Data!L1563)</f>
        <v>2</v>
      </c>
    </row>
    <row r="1596" spans="1:42" x14ac:dyDescent="0.25">
      <c r="A1596">
        <v>129</v>
      </c>
      <c r="B1596" t="s">
        <v>65</v>
      </c>
      <c r="C1596" s="246" t="s">
        <v>773</v>
      </c>
      <c r="D1596"/>
      <c r="E1596">
        <v>2</v>
      </c>
      <c r="F1596">
        <v>3</v>
      </c>
      <c r="G1596">
        <v>3</v>
      </c>
      <c r="H1596">
        <v>0</v>
      </c>
      <c r="I1596">
        <v>0</v>
      </c>
      <c r="J1596">
        <v>0</v>
      </c>
      <c r="K1596">
        <v>0</v>
      </c>
      <c r="L1596">
        <v>0</v>
      </c>
      <c r="M1596">
        <v>51</v>
      </c>
      <c r="O1596" s="101">
        <f>IF(ISBLANK(C1596),O1595,IF(COUNTIF(C$2:C1596,C1596)&gt;1,O1595,1+MAX(O1595,0)))</f>
        <v>47</v>
      </c>
      <c r="P1596" s="45">
        <f t="shared" si="393"/>
        <v>24</v>
      </c>
      <c r="Q1596" s="33" t="str">
        <f t="shared" si="394"/>
        <v/>
      </c>
      <c r="R1596" s="33">
        <f t="shared" si="395"/>
        <v>7</v>
      </c>
      <c r="S1596" s="33" t="str">
        <f t="shared" si="396"/>
        <v>129_7</v>
      </c>
      <c r="T1596" s="35" t="str">
        <f t="shared" si="397"/>
        <v>129AM</v>
      </c>
      <c r="U1596" s="35" t="str">
        <f t="shared" si="398"/>
        <v>129AMEW</v>
      </c>
      <c r="V1596" s="301">
        <f t="shared" si="399"/>
        <v>27</v>
      </c>
      <c r="W1596" s="293" t="str">
        <f t="shared" si="400"/>
        <v/>
      </c>
      <c r="X1596" s="293" t="str">
        <f t="shared" si="401"/>
        <v/>
      </c>
      <c r="Y1596" s="293" t="str">
        <f t="shared" si="402"/>
        <v/>
      </c>
      <c r="Z1596" s="293" t="str">
        <f t="shared" si="403"/>
        <v/>
      </c>
      <c r="AA1596" s="293">
        <f t="shared" si="390"/>
        <v>0</v>
      </c>
      <c r="AB1596" s="293">
        <f t="shared" si="391"/>
        <v>0</v>
      </c>
      <c r="AC1596" s="293">
        <f t="shared" si="392"/>
        <v>2</v>
      </c>
      <c r="AD1596" s="293">
        <f t="shared" si="404"/>
        <v>1</v>
      </c>
      <c r="AE1596" s="293">
        <f>IF(ISBLANK(T1596),AE1595,IF(COUNTIF(T$2:T1596,T1596)&gt;1,AE1595,1+MAX(AE1595,0)))</f>
        <v>43</v>
      </c>
      <c r="AI1596" s="42" t="str">
        <f t="shared" si="405"/>
        <v/>
      </c>
      <c r="AJ1596">
        <f>SUM(AG$2:AG1596)</f>
        <v>6</v>
      </c>
      <c r="AK1596">
        <f>COUNTA(AF$2:AF1596)</f>
        <v>24</v>
      </c>
      <c r="AL1596">
        <f>ABS(H1596-Data!H1564)</f>
        <v>1</v>
      </c>
      <c r="AM1596">
        <f>ABS(I1596-Data!I1564)</f>
        <v>0</v>
      </c>
      <c r="AN1596">
        <f>ABS(J1596-Data!J1564)</f>
        <v>0</v>
      </c>
      <c r="AO1596">
        <f>ABS(K1596-Data!K1564)</f>
        <v>0</v>
      </c>
      <c r="AP1596">
        <f>ABS(L1596-Data!L1564)</f>
        <v>1</v>
      </c>
    </row>
    <row r="1597" spans="1:42" x14ac:dyDescent="0.25">
      <c r="A1597">
        <v>129</v>
      </c>
      <c r="B1597" t="s">
        <v>65</v>
      </c>
      <c r="C1597" s="246" t="s">
        <v>773</v>
      </c>
      <c r="D1597"/>
      <c r="E1597">
        <v>2</v>
      </c>
      <c r="F1597">
        <v>3</v>
      </c>
      <c r="G1597">
        <v>4</v>
      </c>
      <c r="H1597">
        <v>6</v>
      </c>
      <c r="I1597">
        <v>0</v>
      </c>
      <c r="J1597">
        <v>5</v>
      </c>
      <c r="K1597">
        <v>0</v>
      </c>
      <c r="L1597">
        <v>0</v>
      </c>
      <c r="M1597">
        <v>51</v>
      </c>
      <c r="O1597" s="101">
        <f>IF(ISBLANK(C1597),O1596,IF(COUNTIF(C$2:C1597,C1597)&gt;1,O1596,1+MAX(O1596,0)))</f>
        <v>47</v>
      </c>
      <c r="P1597" s="45">
        <f t="shared" si="393"/>
        <v>24</v>
      </c>
      <c r="Q1597" s="33" t="str">
        <f t="shared" si="394"/>
        <v/>
      </c>
      <c r="R1597" s="33">
        <f t="shared" si="395"/>
        <v>7</v>
      </c>
      <c r="S1597" s="33" t="str">
        <f t="shared" si="396"/>
        <v>129_7</v>
      </c>
      <c r="T1597" s="35" t="str">
        <f t="shared" si="397"/>
        <v>129AM</v>
      </c>
      <c r="U1597" s="35" t="str">
        <f t="shared" si="398"/>
        <v>129AMEW</v>
      </c>
      <c r="V1597" s="301">
        <f t="shared" si="399"/>
        <v>28</v>
      </c>
      <c r="W1597" s="293" t="str">
        <f t="shared" si="400"/>
        <v/>
      </c>
      <c r="X1597" s="293" t="str">
        <f t="shared" si="401"/>
        <v/>
      </c>
      <c r="Y1597" s="293" t="str">
        <f t="shared" si="402"/>
        <v/>
      </c>
      <c r="Z1597" s="293" t="str">
        <f t="shared" si="403"/>
        <v/>
      </c>
      <c r="AA1597" s="293">
        <f t="shared" si="390"/>
        <v>0</v>
      </c>
      <c r="AB1597" s="293">
        <f t="shared" si="391"/>
        <v>0</v>
      </c>
      <c r="AC1597" s="293">
        <f t="shared" si="392"/>
        <v>2</v>
      </c>
      <c r="AD1597" s="293">
        <f t="shared" si="404"/>
        <v>1</v>
      </c>
      <c r="AE1597" s="293">
        <f>IF(ISBLANK(T1597),AE1596,IF(COUNTIF(T$2:T1597,T1597)&gt;1,AE1596,1+MAX(AE1596,0)))</f>
        <v>43</v>
      </c>
      <c r="AI1597" s="42" t="str">
        <f t="shared" si="405"/>
        <v/>
      </c>
      <c r="AJ1597">
        <f>SUM(AG$2:AG1597)</f>
        <v>6</v>
      </c>
      <c r="AK1597">
        <f>COUNTA(AF$2:AF1597)</f>
        <v>24</v>
      </c>
      <c r="AL1597">
        <f>ABS(H1597-Data!H1565)</f>
        <v>1</v>
      </c>
      <c r="AM1597">
        <f>ABS(I1597-Data!I1565)</f>
        <v>0</v>
      </c>
      <c r="AN1597">
        <f>ABS(J1597-Data!J1565)</f>
        <v>2</v>
      </c>
      <c r="AO1597">
        <f>ABS(K1597-Data!K1565)</f>
        <v>0</v>
      </c>
      <c r="AP1597">
        <f>ABS(L1597-Data!L1565)</f>
        <v>0</v>
      </c>
    </row>
    <row r="1598" spans="1:42" x14ac:dyDescent="0.25">
      <c r="A1598">
        <v>129</v>
      </c>
      <c r="B1598" t="s">
        <v>65</v>
      </c>
      <c r="C1598" s="246" t="s">
        <v>773</v>
      </c>
      <c r="D1598"/>
      <c r="E1598">
        <v>2</v>
      </c>
      <c r="F1598">
        <v>4</v>
      </c>
      <c r="G1598">
        <v>1</v>
      </c>
      <c r="H1598">
        <v>12</v>
      </c>
      <c r="I1598">
        <v>4</v>
      </c>
      <c r="J1598">
        <v>2</v>
      </c>
      <c r="K1598">
        <v>2</v>
      </c>
      <c r="L1598">
        <v>12</v>
      </c>
      <c r="M1598">
        <v>51</v>
      </c>
      <c r="O1598" s="101">
        <f>IF(ISBLANK(C1598),O1597,IF(COUNTIF(C$2:C1598,C1598)&gt;1,O1597,1+MAX(O1597,0)))</f>
        <v>47</v>
      </c>
      <c r="P1598" s="45">
        <f t="shared" si="393"/>
        <v>24</v>
      </c>
      <c r="Q1598" s="33" t="str">
        <f t="shared" si="394"/>
        <v/>
      </c>
      <c r="R1598" s="33">
        <f t="shared" si="395"/>
        <v>8</v>
      </c>
      <c r="S1598" s="33" t="str">
        <f t="shared" si="396"/>
        <v>129_8</v>
      </c>
      <c r="T1598" s="35" t="str">
        <f t="shared" si="397"/>
        <v>129AM</v>
      </c>
      <c r="U1598" s="35" t="str">
        <f t="shared" si="398"/>
        <v>129AMNS</v>
      </c>
      <c r="V1598" s="301">
        <f t="shared" si="399"/>
        <v>29</v>
      </c>
      <c r="W1598" s="293" t="str">
        <f t="shared" si="400"/>
        <v/>
      </c>
      <c r="X1598" s="293" t="str">
        <f t="shared" si="401"/>
        <v/>
      </c>
      <c r="Y1598" s="293" t="str">
        <f t="shared" si="402"/>
        <v/>
      </c>
      <c r="Z1598" s="293" t="str">
        <f t="shared" si="403"/>
        <v/>
      </c>
      <c r="AA1598" s="293">
        <f t="shared" si="390"/>
        <v>0</v>
      </c>
      <c r="AB1598" s="293">
        <f t="shared" si="391"/>
        <v>0</v>
      </c>
      <c r="AC1598" s="293">
        <f t="shared" si="392"/>
        <v>0</v>
      </c>
      <c r="AD1598" s="293">
        <f t="shared" si="404"/>
        <v>0</v>
      </c>
      <c r="AE1598" s="293">
        <f>IF(ISBLANK(T1598),AE1597,IF(COUNTIF(T$2:T1598,T1598)&gt;1,AE1597,1+MAX(AE1597,0)))</f>
        <v>43</v>
      </c>
      <c r="AI1598" s="42" t="str">
        <f t="shared" si="405"/>
        <v/>
      </c>
      <c r="AJ1598">
        <f>SUM(AG$2:AG1598)</f>
        <v>6</v>
      </c>
      <c r="AK1598">
        <f>COUNTA(AF$2:AF1598)</f>
        <v>24</v>
      </c>
      <c r="AL1598">
        <f>ABS(H1598-Data!H1566)</f>
        <v>1</v>
      </c>
      <c r="AM1598">
        <f>ABS(I1598-Data!I1566)</f>
        <v>2</v>
      </c>
      <c r="AN1598">
        <f>ABS(J1598-Data!J1566)</f>
        <v>1</v>
      </c>
      <c r="AO1598">
        <f>ABS(K1598-Data!K1566)</f>
        <v>1</v>
      </c>
      <c r="AP1598">
        <f>ABS(L1598-Data!L1566)</f>
        <v>2</v>
      </c>
    </row>
    <row r="1599" spans="1:42" x14ac:dyDescent="0.25">
      <c r="A1599">
        <v>129</v>
      </c>
      <c r="B1599" t="s">
        <v>65</v>
      </c>
      <c r="C1599" s="246" t="s">
        <v>773</v>
      </c>
      <c r="D1599"/>
      <c r="E1599">
        <v>2</v>
      </c>
      <c r="F1599">
        <v>4</v>
      </c>
      <c r="G1599">
        <v>2</v>
      </c>
      <c r="H1599">
        <v>3</v>
      </c>
      <c r="I1599">
        <v>2</v>
      </c>
      <c r="J1599">
        <v>0</v>
      </c>
      <c r="K1599">
        <v>0</v>
      </c>
      <c r="L1599">
        <v>3</v>
      </c>
      <c r="M1599">
        <v>51</v>
      </c>
      <c r="O1599" s="101">
        <f>IF(ISBLANK(C1599),O1598,IF(COUNTIF(C$2:C1599,C1599)&gt;1,O1598,1+MAX(O1598,0)))</f>
        <v>47</v>
      </c>
      <c r="P1599" s="45">
        <f t="shared" si="393"/>
        <v>24</v>
      </c>
      <c r="Q1599" s="33" t="str">
        <f t="shared" si="394"/>
        <v/>
      </c>
      <c r="R1599" s="33">
        <f t="shared" si="395"/>
        <v>8</v>
      </c>
      <c r="S1599" s="33" t="str">
        <f t="shared" si="396"/>
        <v>129_8</v>
      </c>
      <c r="T1599" s="35" t="str">
        <f t="shared" si="397"/>
        <v>129AM</v>
      </c>
      <c r="U1599" s="35" t="str">
        <f t="shared" si="398"/>
        <v>129AMNS</v>
      </c>
      <c r="V1599" s="301">
        <f t="shared" si="399"/>
        <v>30</v>
      </c>
      <c r="W1599" s="293" t="str">
        <f t="shared" si="400"/>
        <v/>
      </c>
      <c r="X1599" s="293" t="str">
        <f t="shared" si="401"/>
        <v/>
      </c>
      <c r="Y1599" s="293" t="str">
        <f t="shared" si="402"/>
        <v/>
      </c>
      <c r="Z1599" s="293" t="str">
        <f t="shared" si="403"/>
        <v/>
      </c>
      <c r="AA1599" s="293">
        <f t="shared" si="390"/>
        <v>0</v>
      </c>
      <c r="AB1599" s="293">
        <f t="shared" si="391"/>
        <v>0</v>
      </c>
      <c r="AC1599" s="293">
        <f t="shared" si="392"/>
        <v>0</v>
      </c>
      <c r="AD1599" s="293">
        <f t="shared" si="404"/>
        <v>0</v>
      </c>
      <c r="AE1599" s="293">
        <f>IF(ISBLANK(T1599),AE1598,IF(COUNTIF(T$2:T1599,T1599)&gt;1,AE1598,1+MAX(AE1598,0)))</f>
        <v>43</v>
      </c>
      <c r="AI1599" s="42" t="str">
        <f t="shared" si="405"/>
        <v/>
      </c>
      <c r="AJ1599">
        <f>SUM(AG$2:AG1599)</f>
        <v>6</v>
      </c>
      <c r="AK1599">
        <f>COUNTA(AF$2:AF1599)</f>
        <v>24</v>
      </c>
      <c r="AL1599">
        <f>ABS(H1599-Data!H1567)</f>
        <v>3</v>
      </c>
      <c r="AM1599">
        <f>ABS(I1599-Data!I1567)</f>
        <v>2</v>
      </c>
      <c r="AN1599">
        <f>ABS(J1599-Data!J1567)</f>
        <v>0</v>
      </c>
      <c r="AO1599">
        <f>ABS(K1599-Data!K1567)</f>
        <v>0</v>
      </c>
      <c r="AP1599">
        <f>ABS(L1599-Data!L1567)</f>
        <v>3</v>
      </c>
    </row>
    <row r="1600" spans="1:42" x14ac:dyDescent="0.25">
      <c r="A1600">
        <v>129</v>
      </c>
      <c r="B1600" t="s">
        <v>65</v>
      </c>
      <c r="C1600" s="246" t="s">
        <v>773</v>
      </c>
      <c r="D1600"/>
      <c r="E1600">
        <v>2</v>
      </c>
      <c r="F1600">
        <v>4</v>
      </c>
      <c r="G1600">
        <v>3</v>
      </c>
      <c r="H1600">
        <v>0</v>
      </c>
      <c r="I1600">
        <v>0</v>
      </c>
      <c r="J1600">
        <v>0</v>
      </c>
      <c r="K1600">
        <v>0</v>
      </c>
      <c r="L1600">
        <v>0</v>
      </c>
      <c r="M1600">
        <v>51</v>
      </c>
      <c r="O1600" s="101">
        <f>IF(ISBLANK(C1600),O1599,IF(COUNTIF(C$2:C1600,C1600)&gt;1,O1599,1+MAX(O1599,0)))</f>
        <v>47</v>
      </c>
      <c r="P1600" s="45">
        <f t="shared" si="393"/>
        <v>24</v>
      </c>
      <c r="Q1600" s="33" t="str">
        <f t="shared" si="394"/>
        <v/>
      </c>
      <c r="R1600" s="33">
        <f t="shared" si="395"/>
        <v>8</v>
      </c>
      <c r="S1600" s="33" t="str">
        <f t="shared" si="396"/>
        <v>129_8</v>
      </c>
      <c r="T1600" s="35" t="str">
        <f t="shared" si="397"/>
        <v>129AM</v>
      </c>
      <c r="U1600" s="35" t="str">
        <f t="shared" si="398"/>
        <v>129AMEW</v>
      </c>
      <c r="V1600" s="301">
        <f t="shared" si="399"/>
        <v>31</v>
      </c>
      <c r="W1600" s="293" t="str">
        <f t="shared" si="400"/>
        <v/>
      </c>
      <c r="X1600" s="293" t="str">
        <f t="shared" si="401"/>
        <v/>
      </c>
      <c r="Y1600" s="293" t="str">
        <f t="shared" si="402"/>
        <v/>
      </c>
      <c r="Z1600" s="293" t="str">
        <f t="shared" si="403"/>
        <v/>
      </c>
      <c r="AA1600" s="293">
        <f t="shared" si="390"/>
        <v>0</v>
      </c>
      <c r="AB1600" s="293">
        <f t="shared" si="391"/>
        <v>0</v>
      </c>
      <c r="AC1600" s="293">
        <f t="shared" si="392"/>
        <v>2</v>
      </c>
      <c r="AD1600" s="293">
        <f t="shared" si="404"/>
        <v>1</v>
      </c>
      <c r="AE1600" s="293">
        <f>IF(ISBLANK(T1600),AE1599,IF(COUNTIF(T$2:T1600,T1600)&gt;1,AE1599,1+MAX(AE1599,0)))</f>
        <v>43</v>
      </c>
      <c r="AI1600" s="42" t="str">
        <f t="shared" si="405"/>
        <v/>
      </c>
      <c r="AJ1600">
        <f>SUM(AG$2:AG1600)</f>
        <v>6</v>
      </c>
      <c r="AK1600">
        <f>COUNTA(AF$2:AF1600)</f>
        <v>24</v>
      </c>
      <c r="AL1600">
        <f>ABS(H1600-Data!H1568)</f>
        <v>1</v>
      </c>
      <c r="AM1600">
        <f>ABS(I1600-Data!I1568)</f>
        <v>0</v>
      </c>
      <c r="AN1600">
        <f>ABS(J1600-Data!J1568)</f>
        <v>0</v>
      </c>
      <c r="AO1600">
        <f>ABS(K1600-Data!K1568)</f>
        <v>0</v>
      </c>
      <c r="AP1600">
        <f>ABS(L1600-Data!L1568)</f>
        <v>1</v>
      </c>
    </row>
    <row r="1601" spans="1:42" x14ac:dyDescent="0.25">
      <c r="A1601">
        <v>129</v>
      </c>
      <c r="B1601" t="s">
        <v>65</v>
      </c>
      <c r="C1601" s="246" t="s">
        <v>773</v>
      </c>
      <c r="D1601"/>
      <c r="E1601">
        <v>2</v>
      </c>
      <c r="F1601">
        <v>4</v>
      </c>
      <c r="G1601">
        <v>4</v>
      </c>
      <c r="H1601">
        <v>2</v>
      </c>
      <c r="I1601">
        <v>0</v>
      </c>
      <c r="J1601">
        <v>2</v>
      </c>
      <c r="K1601">
        <v>0</v>
      </c>
      <c r="L1601">
        <v>0</v>
      </c>
      <c r="M1601">
        <v>51</v>
      </c>
      <c r="O1601" s="101">
        <f>IF(ISBLANK(C1601),O1600,IF(COUNTIF(C$2:C1601,C1601)&gt;1,O1600,1+MAX(O1600,0)))</f>
        <v>47</v>
      </c>
      <c r="P1601" s="45">
        <f t="shared" si="393"/>
        <v>24</v>
      </c>
      <c r="Q1601" s="33" t="str">
        <f t="shared" si="394"/>
        <v/>
      </c>
      <c r="R1601" s="33">
        <f t="shared" si="395"/>
        <v>8</v>
      </c>
      <c r="S1601" s="33" t="str">
        <f t="shared" si="396"/>
        <v>129_8</v>
      </c>
      <c r="T1601" s="35" t="str">
        <f t="shared" si="397"/>
        <v>129AM</v>
      </c>
      <c r="U1601" s="35" t="str">
        <f t="shared" si="398"/>
        <v>129AMEW</v>
      </c>
      <c r="V1601" s="301">
        <f t="shared" si="399"/>
        <v>32</v>
      </c>
      <c r="W1601" s="293" t="str">
        <f t="shared" si="400"/>
        <v/>
      </c>
      <c r="X1601" s="293" t="str">
        <f t="shared" si="401"/>
        <v/>
      </c>
      <c r="Y1601" s="293" t="str">
        <f t="shared" si="402"/>
        <v/>
      </c>
      <c r="Z1601" s="293" t="str">
        <f t="shared" si="403"/>
        <v/>
      </c>
      <c r="AA1601" s="293">
        <f t="shared" si="390"/>
        <v>0</v>
      </c>
      <c r="AB1601" s="293">
        <f t="shared" si="391"/>
        <v>0</v>
      </c>
      <c r="AC1601" s="293">
        <f t="shared" si="392"/>
        <v>2</v>
      </c>
      <c r="AD1601" s="293">
        <f t="shared" si="404"/>
        <v>1</v>
      </c>
      <c r="AE1601" s="293">
        <f>IF(ISBLANK(T1601),AE1600,IF(COUNTIF(T$2:T1601,T1601)&gt;1,AE1600,1+MAX(AE1600,0)))</f>
        <v>43</v>
      </c>
      <c r="AI1601" s="42" t="str">
        <f t="shared" si="405"/>
        <v/>
      </c>
      <c r="AJ1601">
        <f>SUM(AG$2:AG1601)</f>
        <v>6</v>
      </c>
      <c r="AK1601">
        <f>COUNTA(AF$2:AF1601)</f>
        <v>24</v>
      </c>
      <c r="AL1601">
        <f>ABS(H1601-Data!H1569)</f>
        <v>4</v>
      </c>
      <c r="AM1601">
        <f>ABS(I1601-Data!I1569)</f>
        <v>2</v>
      </c>
      <c r="AN1601">
        <f>ABS(J1601-Data!J1569)</f>
        <v>2</v>
      </c>
      <c r="AO1601">
        <f>ABS(K1601-Data!K1569)</f>
        <v>0</v>
      </c>
      <c r="AP1601">
        <f>ABS(L1601-Data!L1569)</f>
        <v>1</v>
      </c>
    </row>
    <row r="1602" spans="1:42"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393"/>
        <v>24</v>
      </c>
      <c r="Q1602" s="33" t="str">
        <f t="shared" si="394"/>
        <v/>
      </c>
      <c r="R1602" s="33">
        <f t="shared" si="395"/>
        <v>9</v>
      </c>
      <c r="S1602" s="33" t="str">
        <f t="shared" si="396"/>
        <v>129_9</v>
      </c>
      <c r="T1602" s="35" t="str">
        <f t="shared" si="397"/>
        <v>129PM</v>
      </c>
      <c r="U1602" s="35" t="str">
        <f t="shared" si="398"/>
        <v>129PMNS</v>
      </c>
      <c r="V1602" s="301">
        <f t="shared" si="399"/>
        <v>1</v>
      </c>
      <c r="W1602" s="293" t="str">
        <f t="shared" si="400"/>
        <v/>
      </c>
      <c r="X1602" s="293" t="str">
        <f t="shared" si="401"/>
        <v/>
      </c>
      <c r="Y1602" s="293" t="str">
        <f t="shared" si="402"/>
        <v/>
      </c>
      <c r="Z1602" s="293" t="str">
        <f t="shared" si="403"/>
        <v/>
      </c>
      <c r="AA1602" s="293">
        <f t="shared" ref="AA1602:AA1665" si="406">IF(AND(ISNUMBER($G1602),$B1602="AM"),INDEX(Cordon,MATCH($A1602,loc_ID,0),$G1602),0)</f>
        <v>0</v>
      </c>
      <c r="AB1602" s="293">
        <f t="shared" ref="AB1602:AB1665" si="407">IF(AND(ISNUMBER($G1602),$B1602="PM"),INDEX(Cordon,MATCH($A1602,loc_ID,0),VLOOKUP($G1602,dir_correction,2,FALSE)),0)</f>
        <v>0</v>
      </c>
      <c r="AC1602" s="293">
        <f t="shared" ref="AC1602:AC1665" si="408">IF(AND(ISNUMBER($G1602),$B1602="AM"),INDEX(Lane,MATCH($A1602,loc_ID,0),$G1602),0)</f>
        <v>0</v>
      </c>
      <c r="AD1602" s="293">
        <f t="shared" si="404"/>
        <v>0</v>
      </c>
      <c r="AE1602" s="293">
        <f>IF(ISBLANK(T1602),AE1601,IF(COUNTIF(T$2:T1602,T1602)&gt;1,AE1601,1+MAX(AE1601,0)))</f>
        <v>44</v>
      </c>
      <c r="AI1602" s="42" t="str">
        <f t="shared" si="405"/>
        <v/>
      </c>
      <c r="AJ1602">
        <f>SUM(AG$2:AG1602)</f>
        <v>6</v>
      </c>
      <c r="AK1602">
        <f>COUNTA(AF$2:AF1602)</f>
        <v>24</v>
      </c>
    </row>
    <row r="1603" spans="1:42"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409">IF(A1603=A1602,P1602,IF(ISNUMBER(P1602),P1602+1,1))</f>
        <v>24</v>
      </c>
      <c r="Q1603" s="33" t="str">
        <f t="shared" ref="Q1603:Q1666" si="410">IF(OR(P1603=P1602,LEN(A1603)&lt;1),"",P1603)</f>
        <v/>
      </c>
      <c r="R1603" s="33">
        <f t="shared" ref="R1603:R1666" si="411">IF(ISNUMBER(F1603),F1603+4*(E1603-1)+8*IF(B1603="PM",1,0),"")</f>
        <v>9</v>
      </c>
      <c r="S1603" s="33" t="str">
        <f t="shared" ref="S1603:S1666" si="412">IF(ISNUMBER(R1603),A1603&amp;"_"&amp;R1603,"")</f>
        <v>129_9</v>
      </c>
      <c r="T1603" s="35" t="str">
        <f t="shared" ref="T1603:T1666" si="413">A1603&amp;B1603</f>
        <v>129PM</v>
      </c>
      <c r="U1603" s="35" t="str">
        <f t="shared" ref="U1603:U1666" si="414">IF(OR(G1603=1,G1603=2),T1603&amp;"NS",IF(OR(G1603=3,G1603=4),T1603&amp;"EW",""))</f>
        <v>129PMNS</v>
      </c>
      <c r="V1603" s="301">
        <f t="shared" ref="V1603:V1666" si="415">G1603+4*(F1603-1)+16*(E1603-1)</f>
        <v>2</v>
      </c>
      <c r="W1603" s="293" t="str">
        <f t="shared" ref="W1603:W1666" si="416">IF(I1603&gt;$H1603,1,"")</f>
        <v/>
      </c>
      <c r="X1603" s="293" t="str">
        <f t="shared" ref="X1603:X1666" si="417">IF(J1603&gt;$H1603,1,"")</f>
        <v/>
      </c>
      <c r="Y1603" s="293" t="str">
        <f t="shared" ref="Y1603:Y1666" si="418">IF(K1603&gt;$H1603,1,"")</f>
        <v/>
      </c>
      <c r="Z1603" s="293" t="str">
        <f t="shared" ref="Z1603:Z1666" si="419">IF(L1603&gt;$H1603,1,"")</f>
        <v/>
      </c>
      <c r="AA1603" s="293">
        <f t="shared" si="406"/>
        <v>0</v>
      </c>
      <c r="AB1603" s="293">
        <f t="shared" si="407"/>
        <v>0</v>
      </c>
      <c r="AC1603" s="293">
        <f t="shared" si="408"/>
        <v>0</v>
      </c>
      <c r="AD1603" s="293">
        <f t="shared" ref="AD1603:AD1666" si="420">IF(AND(AC1603&gt;0,ISNUMBER(AC1603)),1,0)</f>
        <v>0</v>
      </c>
      <c r="AE1603" s="293">
        <f>IF(ISBLANK(T1603),AE1602,IF(COUNTIF(T$2:T1603,T1603)&gt;1,AE1602,1+MAX(AE1602,0)))</f>
        <v>44</v>
      </c>
      <c r="AI1603" s="42" t="str">
        <f t="shared" ref="AI1603:AI1666" si="421">IF(SUM(W1603:Z1603)&gt;0,1,"")</f>
        <v/>
      </c>
      <c r="AJ1603">
        <f>SUM(AG$2:AG1603)</f>
        <v>6</v>
      </c>
      <c r="AK1603">
        <f>COUNTA(AF$2:AF1603)</f>
        <v>24</v>
      </c>
    </row>
    <row r="1604" spans="1:42"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409"/>
        <v>24</v>
      </c>
      <c r="Q1604" s="33" t="str">
        <f t="shared" si="410"/>
        <v/>
      </c>
      <c r="R1604" s="33">
        <f t="shared" si="411"/>
        <v>9</v>
      </c>
      <c r="S1604" s="33" t="str">
        <f t="shared" si="412"/>
        <v>129_9</v>
      </c>
      <c r="T1604" s="35" t="str">
        <f t="shared" si="413"/>
        <v>129PM</v>
      </c>
      <c r="U1604" s="35" t="str">
        <f t="shared" si="414"/>
        <v>129PMEW</v>
      </c>
      <c r="V1604" s="301">
        <f t="shared" si="415"/>
        <v>3</v>
      </c>
      <c r="W1604" s="293" t="str">
        <f t="shared" si="416"/>
        <v/>
      </c>
      <c r="X1604" s="293" t="str">
        <f t="shared" si="417"/>
        <v/>
      </c>
      <c r="Y1604" s="293" t="str">
        <f t="shared" si="418"/>
        <v/>
      </c>
      <c r="Z1604" s="293" t="str">
        <f t="shared" si="419"/>
        <v/>
      </c>
      <c r="AA1604" s="293">
        <f t="shared" si="406"/>
        <v>0</v>
      </c>
      <c r="AB1604" s="293">
        <f t="shared" si="407"/>
        <v>0</v>
      </c>
      <c r="AC1604" s="293">
        <f t="shared" si="408"/>
        <v>0</v>
      </c>
      <c r="AD1604" s="293">
        <f t="shared" si="420"/>
        <v>0</v>
      </c>
      <c r="AE1604" s="293">
        <f>IF(ISBLANK(T1604),AE1603,IF(COUNTIF(T$2:T1604,T1604)&gt;1,AE1603,1+MAX(AE1603,0)))</f>
        <v>44</v>
      </c>
      <c r="AI1604" s="42" t="str">
        <f t="shared" si="421"/>
        <v/>
      </c>
      <c r="AJ1604">
        <f>SUM(AG$2:AG1604)</f>
        <v>6</v>
      </c>
      <c r="AK1604">
        <f>COUNTA(AF$2:AF1604)</f>
        <v>24</v>
      </c>
    </row>
    <row r="1605" spans="1:42"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409"/>
        <v>24</v>
      </c>
      <c r="Q1605" s="33" t="str">
        <f t="shared" si="410"/>
        <v/>
      </c>
      <c r="R1605" s="33">
        <f t="shared" si="411"/>
        <v>9</v>
      </c>
      <c r="S1605" s="33" t="str">
        <f t="shared" si="412"/>
        <v>129_9</v>
      </c>
      <c r="T1605" s="35" t="str">
        <f t="shared" si="413"/>
        <v>129PM</v>
      </c>
      <c r="U1605" s="35" t="str">
        <f t="shared" si="414"/>
        <v>129PMEW</v>
      </c>
      <c r="V1605" s="301">
        <f t="shared" si="415"/>
        <v>4</v>
      </c>
      <c r="W1605" s="293" t="str">
        <f t="shared" si="416"/>
        <v/>
      </c>
      <c r="X1605" s="293" t="str">
        <f t="shared" si="417"/>
        <v/>
      </c>
      <c r="Y1605" s="293" t="str">
        <f t="shared" si="418"/>
        <v/>
      </c>
      <c r="Z1605" s="293" t="str">
        <f t="shared" si="419"/>
        <v/>
      </c>
      <c r="AA1605" s="293">
        <f t="shared" si="406"/>
        <v>0</v>
      </c>
      <c r="AB1605" s="293">
        <f t="shared" si="407"/>
        <v>0</v>
      </c>
      <c r="AC1605" s="293">
        <f t="shared" si="408"/>
        <v>0</v>
      </c>
      <c r="AD1605" s="293">
        <f t="shared" si="420"/>
        <v>0</v>
      </c>
      <c r="AE1605" s="293">
        <f>IF(ISBLANK(T1605),AE1604,IF(COUNTIF(T$2:T1605,T1605)&gt;1,AE1604,1+MAX(AE1604,0)))</f>
        <v>44</v>
      </c>
      <c r="AI1605" s="42" t="str">
        <f t="shared" si="421"/>
        <v/>
      </c>
      <c r="AJ1605">
        <f>SUM(AG$2:AG1605)</f>
        <v>6</v>
      </c>
      <c r="AK1605">
        <f>COUNTA(AF$2:AF1605)</f>
        <v>24</v>
      </c>
    </row>
    <row r="1606" spans="1:42"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409"/>
        <v>24</v>
      </c>
      <c r="Q1606" s="33" t="str">
        <f t="shared" si="410"/>
        <v/>
      </c>
      <c r="R1606" s="33">
        <f t="shared" si="411"/>
        <v>10</v>
      </c>
      <c r="S1606" s="33" t="str">
        <f t="shared" si="412"/>
        <v>129_10</v>
      </c>
      <c r="T1606" s="35" t="str">
        <f t="shared" si="413"/>
        <v>129PM</v>
      </c>
      <c r="U1606" s="35" t="str">
        <f t="shared" si="414"/>
        <v>129PMNS</v>
      </c>
      <c r="V1606" s="301">
        <f t="shared" si="415"/>
        <v>5</v>
      </c>
      <c r="W1606" s="293" t="str">
        <f t="shared" si="416"/>
        <v/>
      </c>
      <c r="X1606" s="293" t="str">
        <f t="shared" si="417"/>
        <v/>
      </c>
      <c r="Y1606" s="293" t="str">
        <f t="shared" si="418"/>
        <v/>
      </c>
      <c r="Z1606" s="293" t="str">
        <f t="shared" si="419"/>
        <v/>
      </c>
      <c r="AA1606" s="293">
        <f t="shared" si="406"/>
        <v>0</v>
      </c>
      <c r="AB1606" s="293">
        <f t="shared" si="407"/>
        <v>0</v>
      </c>
      <c r="AC1606" s="293">
        <f t="shared" si="408"/>
        <v>0</v>
      </c>
      <c r="AD1606" s="293">
        <f t="shared" si="420"/>
        <v>0</v>
      </c>
      <c r="AE1606" s="293">
        <f>IF(ISBLANK(T1606),AE1605,IF(COUNTIF(T$2:T1606,T1606)&gt;1,AE1605,1+MAX(AE1605,0)))</f>
        <v>44</v>
      </c>
      <c r="AI1606" s="42" t="str">
        <f t="shared" si="421"/>
        <v/>
      </c>
      <c r="AJ1606">
        <f>SUM(AG$2:AG1606)</f>
        <v>6</v>
      </c>
      <c r="AK1606">
        <f>COUNTA(AF$2:AF1606)</f>
        <v>24</v>
      </c>
    </row>
    <row r="1607" spans="1:42"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409"/>
        <v>24</v>
      </c>
      <c r="Q1607" s="33" t="str">
        <f t="shared" si="410"/>
        <v/>
      </c>
      <c r="R1607" s="33">
        <f t="shared" si="411"/>
        <v>10</v>
      </c>
      <c r="S1607" s="33" t="str">
        <f t="shared" si="412"/>
        <v>129_10</v>
      </c>
      <c r="T1607" s="35" t="str">
        <f t="shared" si="413"/>
        <v>129PM</v>
      </c>
      <c r="U1607" s="35" t="str">
        <f t="shared" si="414"/>
        <v>129PMNS</v>
      </c>
      <c r="V1607" s="301">
        <f t="shared" si="415"/>
        <v>6</v>
      </c>
      <c r="W1607" s="293" t="str">
        <f t="shared" si="416"/>
        <v/>
      </c>
      <c r="X1607" s="293" t="str">
        <f t="shared" si="417"/>
        <v/>
      </c>
      <c r="Y1607" s="293" t="str">
        <f t="shared" si="418"/>
        <v/>
      </c>
      <c r="Z1607" s="293" t="str">
        <f t="shared" si="419"/>
        <v/>
      </c>
      <c r="AA1607" s="293">
        <f t="shared" si="406"/>
        <v>0</v>
      </c>
      <c r="AB1607" s="293">
        <f t="shared" si="407"/>
        <v>0</v>
      </c>
      <c r="AC1607" s="293">
        <f t="shared" si="408"/>
        <v>0</v>
      </c>
      <c r="AD1607" s="293">
        <f t="shared" si="420"/>
        <v>0</v>
      </c>
      <c r="AE1607" s="293">
        <f>IF(ISBLANK(T1607),AE1606,IF(COUNTIF(T$2:T1607,T1607)&gt;1,AE1606,1+MAX(AE1606,0)))</f>
        <v>44</v>
      </c>
      <c r="AI1607" s="42" t="str">
        <f t="shared" si="421"/>
        <v/>
      </c>
      <c r="AJ1607">
        <f>SUM(AG$2:AG1607)</f>
        <v>6</v>
      </c>
      <c r="AK1607">
        <f>COUNTA(AF$2:AF1607)</f>
        <v>24</v>
      </c>
    </row>
    <row r="1608" spans="1:42"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409"/>
        <v>24</v>
      </c>
      <c r="Q1608" s="33" t="str">
        <f t="shared" si="410"/>
        <v/>
      </c>
      <c r="R1608" s="33">
        <f t="shared" si="411"/>
        <v>10</v>
      </c>
      <c r="S1608" s="33" t="str">
        <f t="shared" si="412"/>
        <v>129_10</v>
      </c>
      <c r="T1608" s="35" t="str">
        <f t="shared" si="413"/>
        <v>129PM</v>
      </c>
      <c r="U1608" s="35" t="str">
        <f t="shared" si="414"/>
        <v>129PMEW</v>
      </c>
      <c r="V1608" s="301">
        <f t="shared" si="415"/>
        <v>7</v>
      </c>
      <c r="W1608" s="293" t="str">
        <f t="shared" si="416"/>
        <v/>
      </c>
      <c r="X1608" s="293" t="str">
        <f t="shared" si="417"/>
        <v/>
      </c>
      <c r="Y1608" s="293" t="str">
        <f t="shared" si="418"/>
        <v/>
      </c>
      <c r="Z1608" s="293" t="str">
        <f t="shared" si="419"/>
        <v/>
      </c>
      <c r="AA1608" s="293">
        <f t="shared" si="406"/>
        <v>0</v>
      </c>
      <c r="AB1608" s="293">
        <f t="shared" si="407"/>
        <v>0</v>
      </c>
      <c r="AC1608" s="293">
        <f t="shared" si="408"/>
        <v>0</v>
      </c>
      <c r="AD1608" s="293">
        <f t="shared" si="420"/>
        <v>0</v>
      </c>
      <c r="AE1608" s="293">
        <f>IF(ISBLANK(T1608),AE1607,IF(COUNTIF(T$2:T1608,T1608)&gt;1,AE1607,1+MAX(AE1607,0)))</f>
        <v>44</v>
      </c>
      <c r="AI1608" s="42" t="str">
        <f t="shared" si="421"/>
        <v/>
      </c>
      <c r="AJ1608">
        <f>SUM(AG$2:AG1608)</f>
        <v>6</v>
      </c>
      <c r="AK1608">
        <f>COUNTA(AF$2:AF1608)</f>
        <v>24</v>
      </c>
    </row>
    <row r="1609" spans="1:42"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409"/>
        <v>24</v>
      </c>
      <c r="Q1609" s="33" t="str">
        <f t="shared" si="410"/>
        <v/>
      </c>
      <c r="R1609" s="33">
        <f t="shared" si="411"/>
        <v>10</v>
      </c>
      <c r="S1609" s="33" t="str">
        <f t="shared" si="412"/>
        <v>129_10</v>
      </c>
      <c r="T1609" s="35" t="str">
        <f t="shared" si="413"/>
        <v>129PM</v>
      </c>
      <c r="U1609" s="35" t="str">
        <f t="shared" si="414"/>
        <v>129PMEW</v>
      </c>
      <c r="V1609" s="301">
        <f t="shared" si="415"/>
        <v>8</v>
      </c>
      <c r="W1609" s="293" t="str">
        <f t="shared" si="416"/>
        <v/>
      </c>
      <c r="X1609" s="293" t="str">
        <f t="shared" si="417"/>
        <v/>
      </c>
      <c r="Y1609" s="293" t="str">
        <f t="shared" si="418"/>
        <v/>
      </c>
      <c r="Z1609" s="293" t="str">
        <f t="shared" si="419"/>
        <v/>
      </c>
      <c r="AA1609" s="293">
        <f t="shared" si="406"/>
        <v>0</v>
      </c>
      <c r="AB1609" s="293">
        <f t="shared" si="407"/>
        <v>0</v>
      </c>
      <c r="AC1609" s="293">
        <f t="shared" si="408"/>
        <v>0</v>
      </c>
      <c r="AD1609" s="293">
        <f t="shared" si="420"/>
        <v>0</v>
      </c>
      <c r="AE1609" s="293">
        <f>IF(ISBLANK(T1609),AE1608,IF(COUNTIF(T$2:T1609,T1609)&gt;1,AE1608,1+MAX(AE1608,0)))</f>
        <v>44</v>
      </c>
      <c r="AI1609" s="42" t="str">
        <f t="shared" si="421"/>
        <v/>
      </c>
      <c r="AJ1609">
        <f>SUM(AG$2:AG1609)</f>
        <v>6</v>
      </c>
      <c r="AK1609">
        <f>COUNTA(AF$2:AF1609)</f>
        <v>24</v>
      </c>
    </row>
    <row r="1610" spans="1:42"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409"/>
        <v>24</v>
      </c>
      <c r="Q1610" s="33" t="str">
        <f t="shared" si="410"/>
        <v/>
      </c>
      <c r="R1610" s="33">
        <f t="shared" si="411"/>
        <v>11</v>
      </c>
      <c r="S1610" s="33" t="str">
        <f t="shared" si="412"/>
        <v>129_11</v>
      </c>
      <c r="T1610" s="35" t="str">
        <f t="shared" si="413"/>
        <v>129PM</v>
      </c>
      <c r="U1610" s="35" t="str">
        <f t="shared" si="414"/>
        <v>129PMNS</v>
      </c>
      <c r="V1610" s="301">
        <f t="shared" si="415"/>
        <v>9</v>
      </c>
      <c r="W1610" s="293" t="str">
        <f t="shared" si="416"/>
        <v/>
      </c>
      <c r="X1610" s="293" t="str">
        <f t="shared" si="417"/>
        <v/>
      </c>
      <c r="Y1610" s="293" t="str">
        <f t="shared" si="418"/>
        <v/>
      </c>
      <c r="Z1610" s="293" t="str">
        <f t="shared" si="419"/>
        <v/>
      </c>
      <c r="AA1610" s="293">
        <f t="shared" si="406"/>
        <v>0</v>
      </c>
      <c r="AB1610" s="293">
        <f t="shared" si="407"/>
        <v>0</v>
      </c>
      <c r="AC1610" s="293">
        <f t="shared" si="408"/>
        <v>0</v>
      </c>
      <c r="AD1610" s="293">
        <f t="shared" si="420"/>
        <v>0</v>
      </c>
      <c r="AE1610" s="293">
        <f>IF(ISBLANK(T1610),AE1609,IF(COUNTIF(T$2:T1610,T1610)&gt;1,AE1609,1+MAX(AE1609,0)))</f>
        <v>44</v>
      </c>
      <c r="AI1610" s="42" t="str">
        <f t="shared" si="421"/>
        <v/>
      </c>
      <c r="AJ1610">
        <f>SUM(AG$2:AG1610)</f>
        <v>6</v>
      </c>
      <c r="AK1610">
        <f>COUNTA(AF$2:AF1610)</f>
        <v>24</v>
      </c>
    </row>
    <row r="1611" spans="1:42"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409"/>
        <v>24</v>
      </c>
      <c r="Q1611" s="33" t="str">
        <f t="shared" si="410"/>
        <v/>
      </c>
      <c r="R1611" s="33">
        <f t="shared" si="411"/>
        <v>11</v>
      </c>
      <c r="S1611" s="33" t="str">
        <f t="shared" si="412"/>
        <v>129_11</v>
      </c>
      <c r="T1611" s="35" t="str">
        <f t="shared" si="413"/>
        <v>129PM</v>
      </c>
      <c r="U1611" s="35" t="str">
        <f t="shared" si="414"/>
        <v>129PMNS</v>
      </c>
      <c r="V1611" s="301">
        <f t="shared" si="415"/>
        <v>10</v>
      </c>
      <c r="W1611" s="293" t="str">
        <f t="shared" si="416"/>
        <v/>
      </c>
      <c r="X1611" s="293" t="str">
        <f t="shared" si="417"/>
        <v/>
      </c>
      <c r="Y1611" s="293" t="str">
        <f t="shared" si="418"/>
        <v/>
      </c>
      <c r="Z1611" s="293" t="str">
        <f t="shared" si="419"/>
        <v/>
      </c>
      <c r="AA1611" s="293">
        <f t="shared" si="406"/>
        <v>0</v>
      </c>
      <c r="AB1611" s="293">
        <f t="shared" si="407"/>
        <v>0</v>
      </c>
      <c r="AC1611" s="293">
        <f t="shared" si="408"/>
        <v>0</v>
      </c>
      <c r="AD1611" s="293">
        <f t="shared" si="420"/>
        <v>0</v>
      </c>
      <c r="AE1611" s="293">
        <f>IF(ISBLANK(T1611),AE1610,IF(COUNTIF(T$2:T1611,T1611)&gt;1,AE1610,1+MAX(AE1610,0)))</f>
        <v>44</v>
      </c>
      <c r="AI1611" s="42" t="str">
        <f t="shared" si="421"/>
        <v/>
      </c>
      <c r="AJ1611">
        <f>SUM(AG$2:AG1611)</f>
        <v>6</v>
      </c>
      <c r="AK1611">
        <f>COUNTA(AF$2:AF1611)</f>
        <v>24</v>
      </c>
    </row>
    <row r="1612" spans="1:42"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409"/>
        <v>24</v>
      </c>
      <c r="Q1612" s="33" t="str">
        <f t="shared" si="410"/>
        <v/>
      </c>
      <c r="R1612" s="33">
        <f t="shared" si="411"/>
        <v>11</v>
      </c>
      <c r="S1612" s="33" t="str">
        <f t="shared" si="412"/>
        <v>129_11</v>
      </c>
      <c r="T1612" s="35" t="str">
        <f t="shared" si="413"/>
        <v>129PM</v>
      </c>
      <c r="U1612" s="35" t="str">
        <f t="shared" si="414"/>
        <v>129PMEW</v>
      </c>
      <c r="V1612" s="301">
        <f t="shared" si="415"/>
        <v>11</v>
      </c>
      <c r="W1612" s="293" t="str">
        <f t="shared" si="416"/>
        <v/>
      </c>
      <c r="X1612" s="293" t="str">
        <f t="shared" si="417"/>
        <v/>
      </c>
      <c r="Y1612" s="293" t="str">
        <f t="shared" si="418"/>
        <v/>
      </c>
      <c r="Z1612" s="293" t="str">
        <f t="shared" si="419"/>
        <v/>
      </c>
      <c r="AA1612" s="293">
        <f t="shared" si="406"/>
        <v>0</v>
      </c>
      <c r="AB1612" s="293">
        <f t="shared" si="407"/>
        <v>0</v>
      </c>
      <c r="AC1612" s="293">
        <f t="shared" si="408"/>
        <v>0</v>
      </c>
      <c r="AD1612" s="293">
        <f t="shared" si="420"/>
        <v>0</v>
      </c>
      <c r="AE1612" s="293">
        <f>IF(ISBLANK(T1612),AE1611,IF(COUNTIF(T$2:T1612,T1612)&gt;1,AE1611,1+MAX(AE1611,0)))</f>
        <v>44</v>
      </c>
      <c r="AI1612" s="42" t="str">
        <f t="shared" si="421"/>
        <v/>
      </c>
      <c r="AJ1612">
        <f>SUM(AG$2:AG1612)</f>
        <v>6</v>
      </c>
      <c r="AK1612">
        <f>COUNTA(AF$2:AF1612)</f>
        <v>24</v>
      </c>
    </row>
    <row r="1613" spans="1:42"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409"/>
        <v>24</v>
      </c>
      <c r="Q1613" s="33" t="str">
        <f t="shared" si="410"/>
        <v/>
      </c>
      <c r="R1613" s="33">
        <f t="shared" si="411"/>
        <v>11</v>
      </c>
      <c r="S1613" s="33" t="str">
        <f t="shared" si="412"/>
        <v>129_11</v>
      </c>
      <c r="T1613" s="35" t="str">
        <f t="shared" si="413"/>
        <v>129PM</v>
      </c>
      <c r="U1613" s="35" t="str">
        <f t="shared" si="414"/>
        <v>129PMEW</v>
      </c>
      <c r="V1613" s="301">
        <f t="shared" si="415"/>
        <v>12</v>
      </c>
      <c r="W1613" s="293" t="str">
        <f t="shared" si="416"/>
        <v/>
      </c>
      <c r="X1613" s="293" t="str">
        <f t="shared" si="417"/>
        <v/>
      </c>
      <c r="Y1613" s="293" t="str">
        <f t="shared" si="418"/>
        <v/>
      </c>
      <c r="Z1613" s="293" t="str">
        <f t="shared" si="419"/>
        <v/>
      </c>
      <c r="AA1613" s="293">
        <f t="shared" si="406"/>
        <v>0</v>
      </c>
      <c r="AB1613" s="293">
        <f t="shared" si="407"/>
        <v>0</v>
      </c>
      <c r="AC1613" s="293">
        <f t="shared" si="408"/>
        <v>0</v>
      </c>
      <c r="AD1613" s="293">
        <f t="shared" si="420"/>
        <v>0</v>
      </c>
      <c r="AE1613" s="293">
        <f>IF(ISBLANK(T1613),AE1612,IF(COUNTIF(T$2:T1613,T1613)&gt;1,AE1612,1+MAX(AE1612,0)))</f>
        <v>44</v>
      </c>
      <c r="AI1613" s="42" t="str">
        <f t="shared" si="421"/>
        <v/>
      </c>
      <c r="AJ1613">
        <f>SUM(AG$2:AG1613)</f>
        <v>6</v>
      </c>
      <c r="AK1613">
        <f>COUNTA(AF$2:AF1613)</f>
        <v>24</v>
      </c>
    </row>
    <row r="1614" spans="1:42"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409"/>
        <v>24</v>
      </c>
      <c r="Q1614" s="33" t="str">
        <f t="shared" si="410"/>
        <v/>
      </c>
      <c r="R1614" s="33">
        <f t="shared" si="411"/>
        <v>12</v>
      </c>
      <c r="S1614" s="33" t="str">
        <f t="shared" si="412"/>
        <v>129_12</v>
      </c>
      <c r="T1614" s="35" t="str">
        <f t="shared" si="413"/>
        <v>129PM</v>
      </c>
      <c r="U1614" s="35" t="str">
        <f t="shared" si="414"/>
        <v>129PMNS</v>
      </c>
      <c r="V1614" s="301">
        <f t="shared" si="415"/>
        <v>13</v>
      </c>
      <c r="W1614" s="293" t="str">
        <f t="shared" si="416"/>
        <v/>
      </c>
      <c r="X1614" s="293" t="str">
        <f t="shared" si="417"/>
        <v/>
      </c>
      <c r="Y1614" s="293" t="str">
        <f t="shared" si="418"/>
        <v/>
      </c>
      <c r="Z1614" s="293" t="str">
        <f t="shared" si="419"/>
        <v/>
      </c>
      <c r="AA1614" s="293">
        <f t="shared" si="406"/>
        <v>0</v>
      </c>
      <c r="AB1614" s="293">
        <f t="shared" si="407"/>
        <v>0</v>
      </c>
      <c r="AC1614" s="293">
        <f t="shared" si="408"/>
        <v>0</v>
      </c>
      <c r="AD1614" s="293">
        <f t="shared" si="420"/>
        <v>0</v>
      </c>
      <c r="AE1614" s="293">
        <f>IF(ISBLANK(T1614),AE1613,IF(COUNTIF(T$2:T1614,T1614)&gt;1,AE1613,1+MAX(AE1613,0)))</f>
        <v>44</v>
      </c>
      <c r="AI1614" s="42" t="str">
        <f t="shared" si="421"/>
        <v/>
      </c>
      <c r="AJ1614">
        <f>SUM(AG$2:AG1614)</f>
        <v>6</v>
      </c>
      <c r="AK1614">
        <f>COUNTA(AF$2:AF1614)</f>
        <v>24</v>
      </c>
    </row>
    <row r="1615" spans="1:42"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409"/>
        <v>24</v>
      </c>
      <c r="Q1615" s="33" t="str">
        <f t="shared" si="410"/>
        <v/>
      </c>
      <c r="R1615" s="33">
        <f t="shared" si="411"/>
        <v>12</v>
      </c>
      <c r="S1615" s="33" t="str">
        <f t="shared" si="412"/>
        <v>129_12</v>
      </c>
      <c r="T1615" s="35" t="str">
        <f t="shared" si="413"/>
        <v>129PM</v>
      </c>
      <c r="U1615" s="35" t="str">
        <f t="shared" si="414"/>
        <v>129PMNS</v>
      </c>
      <c r="V1615" s="301">
        <f t="shared" si="415"/>
        <v>14</v>
      </c>
      <c r="W1615" s="293" t="str">
        <f t="shared" si="416"/>
        <v/>
      </c>
      <c r="X1615" s="293" t="str">
        <f t="shared" si="417"/>
        <v/>
      </c>
      <c r="Y1615" s="293" t="str">
        <f t="shared" si="418"/>
        <v/>
      </c>
      <c r="Z1615" s="293" t="str">
        <f t="shared" si="419"/>
        <v/>
      </c>
      <c r="AA1615" s="293">
        <f t="shared" si="406"/>
        <v>0</v>
      </c>
      <c r="AB1615" s="293">
        <f t="shared" si="407"/>
        <v>0</v>
      </c>
      <c r="AC1615" s="293">
        <f t="shared" si="408"/>
        <v>0</v>
      </c>
      <c r="AD1615" s="293">
        <f t="shared" si="420"/>
        <v>0</v>
      </c>
      <c r="AE1615" s="293">
        <f>IF(ISBLANK(T1615),AE1614,IF(COUNTIF(T$2:T1615,T1615)&gt;1,AE1614,1+MAX(AE1614,0)))</f>
        <v>44</v>
      </c>
      <c r="AI1615" s="42" t="str">
        <f t="shared" si="421"/>
        <v/>
      </c>
      <c r="AJ1615">
        <f>SUM(AG$2:AG1615)</f>
        <v>6</v>
      </c>
      <c r="AK1615">
        <f>COUNTA(AF$2:AF1615)</f>
        <v>24</v>
      </c>
    </row>
    <row r="1616" spans="1:42"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409"/>
        <v>24</v>
      </c>
      <c r="Q1616" s="33" t="str">
        <f t="shared" si="410"/>
        <v/>
      </c>
      <c r="R1616" s="33">
        <f t="shared" si="411"/>
        <v>12</v>
      </c>
      <c r="S1616" s="33" t="str">
        <f t="shared" si="412"/>
        <v>129_12</v>
      </c>
      <c r="T1616" s="35" t="str">
        <f t="shared" si="413"/>
        <v>129PM</v>
      </c>
      <c r="U1616" s="35" t="str">
        <f t="shared" si="414"/>
        <v>129PMEW</v>
      </c>
      <c r="V1616" s="301">
        <f t="shared" si="415"/>
        <v>15</v>
      </c>
      <c r="W1616" s="293" t="str">
        <f t="shared" si="416"/>
        <v/>
      </c>
      <c r="X1616" s="293" t="str">
        <f t="shared" si="417"/>
        <v/>
      </c>
      <c r="Y1616" s="293" t="str">
        <f t="shared" si="418"/>
        <v/>
      </c>
      <c r="Z1616" s="293" t="str">
        <f t="shared" si="419"/>
        <v/>
      </c>
      <c r="AA1616" s="293">
        <f t="shared" si="406"/>
        <v>0</v>
      </c>
      <c r="AB1616" s="293">
        <f t="shared" si="407"/>
        <v>0</v>
      </c>
      <c r="AC1616" s="293">
        <f t="shared" si="408"/>
        <v>0</v>
      </c>
      <c r="AD1616" s="293">
        <f t="shared" si="420"/>
        <v>0</v>
      </c>
      <c r="AE1616" s="293">
        <f>IF(ISBLANK(T1616),AE1615,IF(COUNTIF(T$2:T1616,T1616)&gt;1,AE1615,1+MAX(AE1615,0)))</f>
        <v>44</v>
      </c>
      <c r="AI1616" s="42" t="str">
        <f t="shared" si="421"/>
        <v/>
      </c>
      <c r="AJ1616">
        <f>SUM(AG$2:AG1616)</f>
        <v>6</v>
      </c>
      <c r="AK1616">
        <f>COUNTA(AF$2:AF1616)</f>
        <v>24</v>
      </c>
    </row>
    <row r="1617" spans="1:42"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409"/>
        <v>24</v>
      </c>
      <c r="Q1617" s="33" t="str">
        <f t="shared" si="410"/>
        <v/>
      </c>
      <c r="R1617" s="33">
        <f t="shared" si="411"/>
        <v>12</v>
      </c>
      <c r="S1617" s="33" t="str">
        <f t="shared" si="412"/>
        <v>129_12</v>
      </c>
      <c r="T1617" s="35" t="str">
        <f t="shared" si="413"/>
        <v>129PM</v>
      </c>
      <c r="U1617" s="35" t="str">
        <f t="shared" si="414"/>
        <v>129PMEW</v>
      </c>
      <c r="V1617" s="301">
        <f t="shared" si="415"/>
        <v>16</v>
      </c>
      <c r="W1617" s="293" t="str">
        <f t="shared" si="416"/>
        <v/>
      </c>
      <c r="X1617" s="293" t="str">
        <f t="shared" si="417"/>
        <v/>
      </c>
      <c r="Y1617" s="293" t="str">
        <f t="shared" si="418"/>
        <v/>
      </c>
      <c r="Z1617" s="293" t="str">
        <f t="shared" si="419"/>
        <v/>
      </c>
      <c r="AA1617" s="293">
        <f t="shared" si="406"/>
        <v>0</v>
      </c>
      <c r="AB1617" s="293">
        <f t="shared" si="407"/>
        <v>0</v>
      </c>
      <c r="AC1617" s="293">
        <f t="shared" si="408"/>
        <v>0</v>
      </c>
      <c r="AD1617" s="293">
        <f t="shared" si="420"/>
        <v>0</v>
      </c>
      <c r="AE1617" s="293">
        <f>IF(ISBLANK(T1617),AE1616,IF(COUNTIF(T$2:T1617,T1617)&gt;1,AE1616,1+MAX(AE1616,0)))</f>
        <v>44</v>
      </c>
      <c r="AI1617" s="42" t="str">
        <f t="shared" si="421"/>
        <v/>
      </c>
      <c r="AJ1617">
        <f>SUM(AG$2:AG1617)</f>
        <v>6</v>
      </c>
      <c r="AK1617">
        <f>COUNTA(AF$2:AF1617)</f>
        <v>24</v>
      </c>
    </row>
    <row r="1618" spans="1:42"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409"/>
        <v>24</v>
      </c>
      <c r="Q1618" s="33" t="str">
        <f t="shared" si="410"/>
        <v/>
      </c>
      <c r="R1618" s="33">
        <f t="shared" si="411"/>
        <v>9</v>
      </c>
      <c r="S1618" s="33" t="str">
        <f t="shared" si="412"/>
        <v>129_9</v>
      </c>
      <c r="T1618" s="35" t="str">
        <f t="shared" si="413"/>
        <v>129PM</v>
      </c>
      <c r="U1618" s="35" t="str">
        <f t="shared" si="414"/>
        <v>129PMNS</v>
      </c>
      <c r="V1618" s="301">
        <f t="shared" si="415"/>
        <v>1</v>
      </c>
      <c r="W1618" s="293" t="str">
        <f t="shared" si="416"/>
        <v/>
      </c>
      <c r="X1618" s="293" t="str">
        <f t="shared" si="417"/>
        <v/>
      </c>
      <c r="Y1618" s="293" t="str">
        <f t="shared" si="418"/>
        <v/>
      </c>
      <c r="Z1618" s="293" t="str">
        <f t="shared" si="419"/>
        <v/>
      </c>
      <c r="AA1618" s="293">
        <f t="shared" si="406"/>
        <v>0</v>
      </c>
      <c r="AB1618" s="293">
        <f t="shared" si="407"/>
        <v>0</v>
      </c>
      <c r="AC1618" s="293">
        <f t="shared" si="408"/>
        <v>0</v>
      </c>
      <c r="AD1618" s="293">
        <f t="shared" si="420"/>
        <v>0</v>
      </c>
      <c r="AE1618" s="293">
        <f>IF(ISBLANK(T1618),AE1617,IF(COUNTIF(T$2:T1618,T1618)&gt;1,AE1617,1+MAX(AE1617,0)))</f>
        <v>44</v>
      </c>
      <c r="AI1618" s="42" t="str">
        <f t="shared" si="421"/>
        <v/>
      </c>
      <c r="AJ1618">
        <f>SUM(AG$2:AG1618)</f>
        <v>6</v>
      </c>
      <c r="AK1618">
        <f>COUNTA(AF$2:AF1618)</f>
        <v>24</v>
      </c>
      <c r="AL1618">
        <f>ABS(H1618-Data!H1602)</f>
        <v>0</v>
      </c>
      <c r="AM1618">
        <f>ABS(I1618-Data!I1602)</f>
        <v>0</v>
      </c>
      <c r="AN1618">
        <f>ABS(J1618-Data!J1602)</f>
        <v>0</v>
      </c>
      <c r="AO1618">
        <f>ABS(K1618-Data!K1602)</f>
        <v>2</v>
      </c>
      <c r="AP1618">
        <f>ABS(L1618-Data!L1602)</f>
        <v>5</v>
      </c>
    </row>
    <row r="1619" spans="1:42"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409"/>
        <v>24</v>
      </c>
      <c r="Q1619" s="33" t="str">
        <f t="shared" si="410"/>
        <v/>
      </c>
      <c r="R1619" s="33">
        <f t="shared" si="411"/>
        <v>9</v>
      </c>
      <c r="S1619" s="33" t="str">
        <f t="shared" si="412"/>
        <v>129_9</v>
      </c>
      <c r="T1619" s="35" t="str">
        <f t="shared" si="413"/>
        <v>129PM</v>
      </c>
      <c r="U1619" s="35" t="str">
        <f t="shared" si="414"/>
        <v>129PMNS</v>
      </c>
      <c r="V1619" s="301">
        <f t="shared" si="415"/>
        <v>2</v>
      </c>
      <c r="W1619" s="293" t="str">
        <f t="shared" si="416"/>
        <v/>
      </c>
      <c r="X1619" s="293" t="str">
        <f t="shared" si="417"/>
        <v/>
      </c>
      <c r="Y1619" s="293" t="str">
        <f t="shared" si="418"/>
        <v/>
      </c>
      <c r="Z1619" s="293" t="str">
        <f t="shared" si="419"/>
        <v/>
      </c>
      <c r="AA1619" s="293">
        <f t="shared" si="406"/>
        <v>0</v>
      </c>
      <c r="AB1619" s="293">
        <f t="shared" si="407"/>
        <v>0</v>
      </c>
      <c r="AC1619" s="293">
        <f t="shared" si="408"/>
        <v>0</v>
      </c>
      <c r="AD1619" s="293">
        <f t="shared" si="420"/>
        <v>0</v>
      </c>
      <c r="AE1619" s="293">
        <f>IF(ISBLANK(T1619),AE1618,IF(COUNTIF(T$2:T1619,T1619)&gt;1,AE1618,1+MAX(AE1618,0)))</f>
        <v>44</v>
      </c>
      <c r="AI1619" s="42" t="str">
        <f t="shared" si="421"/>
        <v/>
      </c>
      <c r="AJ1619">
        <f>SUM(AG$2:AG1619)</f>
        <v>6</v>
      </c>
      <c r="AK1619">
        <f>COUNTA(AF$2:AF1619)</f>
        <v>24</v>
      </c>
      <c r="AL1619">
        <f>ABS(H1619-Data!H1603)</f>
        <v>12</v>
      </c>
      <c r="AM1619">
        <f>ABS(I1619-Data!I1603)</f>
        <v>4</v>
      </c>
      <c r="AN1619">
        <f>ABS(J1619-Data!J1603)</f>
        <v>5</v>
      </c>
      <c r="AO1619">
        <f>ABS(K1619-Data!K1603)</f>
        <v>0</v>
      </c>
      <c r="AP1619">
        <f>ABS(L1619-Data!L1603)</f>
        <v>0</v>
      </c>
    </row>
    <row r="1620" spans="1:42"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409"/>
        <v>24</v>
      </c>
      <c r="Q1620" s="33" t="str">
        <f t="shared" si="410"/>
        <v/>
      </c>
      <c r="R1620" s="33">
        <f t="shared" si="411"/>
        <v>9</v>
      </c>
      <c r="S1620" s="33" t="str">
        <f t="shared" si="412"/>
        <v>129_9</v>
      </c>
      <c r="T1620" s="35" t="str">
        <f t="shared" si="413"/>
        <v>129PM</v>
      </c>
      <c r="U1620" s="35" t="str">
        <f t="shared" si="414"/>
        <v>129PMEW</v>
      </c>
      <c r="V1620" s="301">
        <f t="shared" si="415"/>
        <v>3</v>
      </c>
      <c r="W1620" s="293" t="str">
        <f t="shared" si="416"/>
        <v/>
      </c>
      <c r="X1620" s="293" t="str">
        <f t="shared" si="417"/>
        <v/>
      </c>
      <c r="Y1620" s="293" t="str">
        <f t="shared" si="418"/>
        <v/>
      </c>
      <c r="Z1620" s="293" t="str">
        <f t="shared" si="419"/>
        <v/>
      </c>
      <c r="AA1620" s="293">
        <f t="shared" si="406"/>
        <v>0</v>
      </c>
      <c r="AB1620" s="293">
        <f t="shared" si="407"/>
        <v>0</v>
      </c>
      <c r="AC1620" s="293">
        <f t="shared" si="408"/>
        <v>0</v>
      </c>
      <c r="AD1620" s="293">
        <f t="shared" si="420"/>
        <v>0</v>
      </c>
      <c r="AE1620" s="293">
        <f>IF(ISBLANK(T1620),AE1619,IF(COUNTIF(T$2:T1620,T1620)&gt;1,AE1619,1+MAX(AE1619,0)))</f>
        <v>44</v>
      </c>
      <c r="AI1620" s="42" t="str">
        <f t="shared" si="421"/>
        <v/>
      </c>
      <c r="AJ1620">
        <f>SUM(AG$2:AG1620)</f>
        <v>6</v>
      </c>
      <c r="AK1620">
        <f>COUNTA(AF$2:AF1620)</f>
        <v>24</v>
      </c>
      <c r="AL1620">
        <f>ABS(H1620-Data!H1604)</f>
        <v>1</v>
      </c>
      <c r="AM1620">
        <f>ABS(I1620-Data!I1604)</f>
        <v>1</v>
      </c>
      <c r="AN1620">
        <f>ABS(J1620-Data!J1604)</f>
        <v>1</v>
      </c>
      <c r="AO1620">
        <f>ABS(K1620-Data!K1604)</f>
        <v>0</v>
      </c>
      <c r="AP1620">
        <f>ABS(L1620-Data!L1604)</f>
        <v>0</v>
      </c>
    </row>
    <row r="1621" spans="1:42"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409"/>
        <v>24</v>
      </c>
      <c r="Q1621" s="33" t="str">
        <f t="shared" si="410"/>
        <v/>
      </c>
      <c r="R1621" s="33">
        <f t="shared" si="411"/>
        <v>9</v>
      </c>
      <c r="S1621" s="33" t="str">
        <f t="shared" si="412"/>
        <v>129_9</v>
      </c>
      <c r="T1621" s="35" t="str">
        <f t="shared" si="413"/>
        <v>129PM</v>
      </c>
      <c r="U1621" s="35" t="str">
        <f t="shared" si="414"/>
        <v>129PMEW</v>
      </c>
      <c r="V1621" s="301">
        <f t="shared" si="415"/>
        <v>4</v>
      </c>
      <c r="W1621" s="293" t="str">
        <f t="shared" si="416"/>
        <v/>
      </c>
      <c r="X1621" s="293" t="str">
        <f t="shared" si="417"/>
        <v/>
      </c>
      <c r="Y1621" s="293" t="str">
        <f t="shared" si="418"/>
        <v/>
      </c>
      <c r="Z1621" s="293" t="str">
        <f t="shared" si="419"/>
        <v/>
      </c>
      <c r="AA1621" s="293">
        <f t="shared" si="406"/>
        <v>0</v>
      </c>
      <c r="AB1621" s="293">
        <f t="shared" si="407"/>
        <v>0</v>
      </c>
      <c r="AC1621" s="293">
        <f t="shared" si="408"/>
        <v>0</v>
      </c>
      <c r="AD1621" s="293">
        <f t="shared" si="420"/>
        <v>0</v>
      </c>
      <c r="AE1621" s="293">
        <f>IF(ISBLANK(T1621),AE1620,IF(COUNTIF(T$2:T1621,T1621)&gt;1,AE1620,1+MAX(AE1620,0)))</f>
        <v>44</v>
      </c>
      <c r="AI1621" s="42" t="str">
        <f t="shared" si="421"/>
        <v/>
      </c>
      <c r="AJ1621">
        <f>SUM(AG$2:AG1621)</f>
        <v>6</v>
      </c>
      <c r="AK1621">
        <f>COUNTA(AF$2:AF1621)</f>
        <v>24</v>
      </c>
      <c r="AL1621">
        <f>ABS(H1621-Data!H1605)</f>
        <v>0</v>
      </c>
      <c r="AM1621">
        <f>ABS(I1621-Data!I1605)</f>
        <v>0</v>
      </c>
      <c r="AN1621">
        <f>ABS(J1621-Data!J1605)</f>
        <v>0</v>
      </c>
      <c r="AO1621">
        <f>ABS(K1621-Data!K1605)</f>
        <v>0</v>
      </c>
      <c r="AP1621">
        <f>ABS(L1621-Data!L1605)</f>
        <v>0</v>
      </c>
    </row>
    <row r="1622" spans="1:42"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409"/>
        <v>24</v>
      </c>
      <c r="Q1622" s="33" t="str">
        <f t="shared" si="410"/>
        <v/>
      </c>
      <c r="R1622" s="33">
        <f t="shared" si="411"/>
        <v>10</v>
      </c>
      <c r="S1622" s="33" t="str">
        <f t="shared" si="412"/>
        <v>129_10</v>
      </c>
      <c r="T1622" s="35" t="str">
        <f t="shared" si="413"/>
        <v>129PM</v>
      </c>
      <c r="U1622" s="35" t="str">
        <f t="shared" si="414"/>
        <v>129PMNS</v>
      </c>
      <c r="V1622" s="301">
        <f t="shared" si="415"/>
        <v>5</v>
      </c>
      <c r="W1622" s="293" t="str">
        <f t="shared" si="416"/>
        <v/>
      </c>
      <c r="X1622" s="293" t="str">
        <f t="shared" si="417"/>
        <v/>
      </c>
      <c r="Y1622" s="293" t="str">
        <f t="shared" si="418"/>
        <v/>
      </c>
      <c r="Z1622" s="293" t="str">
        <f t="shared" si="419"/>
        <v/>
      </c>
      <c r="AA1622" s="293">
        <f t="shared" si="406"/>
        <v>0</v>
      </c>
      <c r="AB1622" s="293">
        <f t="shared" si="407"/>
        <v>0</v>
      </c>
      <c r="AC1622" s="293">
        <f t="shared" si="408"/>
        <v>0</v>
      </c>
      <c r="AD1622" s="293">
        <f t="shared" si="420"/>
        <v>0</v>
      </c>
      <c r="AE1622" s="293">
        <f>IF(ISBLANK(T1622),AE1621,IF(COUNTIF(T$2:T1622,T1622)&gt;1,AE1621,1+MAX(AE1621,0)))</f>
        <v>44</v>
      </c>
      <c r="AI1622" s="42" t="str">
        <f t="shared" si="421"/>
        <v/>
      </c>
      <c r="AJ1622">
        <f>SUM(AG$2:AG1622)</f>
        <v>6</v>
      </c>
      <c r="AK1622">
        <f>COUNTA(AF$2:AF1622)</f>
        <v>24</v>
      </c>
      <c r="AL1622">
        <f>ABS(H1622-Data!H1606)</f>
        <v>3</v>
      </c>
      <c r="AM1622">
        <f>ABS(I1622-Data!I1606)</f>
        <v>0</v>
      </c>
      <c r="AN1622">
        <f>ABS(J1622-Data!J1606)</f>
        <v>1</v>
      </c>
      <c r="AO1622">
        <f>ABS(K1622-Data!K1606)</f>
        <v>4</v>
      </c>
      <c r="AP1622">
        <f>ABS(L1622-Data!L1606)</f>
        <v>6</v>
      </c>
    </row>
    <row r="1623" spans="1:42"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409"/>
        <v>24</v>
      </c>
      <c r="Q1623" s="33" t="str">
        <f t="shared" si="410"/>
        <v/>
      </c>
      <c r="R1623" s="33">
        <f t="shared" si="411"/>
        <v>10</v>
      </c>
      <c r="S1623" s="33" t="str">
        <f t="shared" si="412"/>
        <v>129_10</v>
      </c>
      <c r="T1623" s="35" t="str">
        <f t="shared" si="413"/>
        <v>129PM</v>
      </c>
      <c r="U1623" s="35" t="str">
        <f t="shared" si="414"/>
        <v>129PMNS</v>
      </c>
      <c r="V1623" s="301">
        <f t="shared" si="415"/>
        <v>6</v>
      </c>
      <c r="W1623" s="293" t="str">
        <f t="shared" si="416"/>
        <v/>
      </c>
      <c r="X1623" s="293" t="str">
        <f t="shared" si="417"/>
        <v/>
      </c>
      <c r="Y1623" s="293" t="str">
        <f t="shared" si="418"/>
        <v/>
      </c>
      <c r="Z1623" s="293" t="str">
        <f t="shared" si="419"/>
        <v/>
      </c>
      <c r="AA1623" s="293">
        <f t="shared" si="406"/>
        <v>0</v>
      </c>
      <c r="AB1623" s="293">
        <f t="shared" si="407"/>
        <v>0</v>
      </c>
      <c r="AC1623" s="293">
        <f t="shared" si="408"/>
        <v>0</v>
      </c>
      <c r="AD1623" s="293">
        <f t="shared" si="420"/>
        <v>0</v>
      </c>
      <c r="AE1623" s="293">
        <f>IF(ISBLANK(T1623),AE1622,IF(COUNTIF(T$2:T1623,T1623)&gt;1,AE1622,1+MAX(AE1622,0)))</f>
        <v>44</v>
      </c>
      <c r="AI1623" s="42" t="str">
        <f t="shared" si="421"/>
        <v/>
      </c>
      <c r="AJ1623">
        <f>SUM(AG$2:AG1623)</f>
        <v>6</v>
      </c>
      <c r="AK1623">
        <f>COUNTA(AF$2:AF1623)</f>
        <v>24</v>
      </c>
      <c r="AL1623">
        <f>ABS(H1623-Data!H1607)</f>
        <v>4</v>
      </c>
      <c r="AM1623">
        <f>ABS(I1623-Data!I1607)</f>
        <v>0</v>
      </c>
      <c r="AN1623">
        <f>ABS(J1623-Data!J1607)</f>
        <v>2</v>
      </c>
      <c r="AO1623">
        <f>ABS(K1623-Data!K1607)</f>
        <v>3</v>
      </c>
      <c r="AP1623">
        <f>ABS(L1623-Data!L1607)</f>
        <v>4</v>
      </c>
    </row>
    <row r="1624" spans="1:42"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409"/>
        <v>24</v>
      </c>
      <c r="Q1624" s="33" t="str">
        <f t="shared" si="410"/>
        <v/>
      </c>
      <c r="R1624" s="33">
        <f t="shared" si="411"/>
        <v>10</v>
      </c>
      <c r="S1624" s="33" t="str">
        <f t="shared" si="412"/>
        <v>129_10</v>
      </c>
      <c r="T1624" s="35" t="str">
        <f t="shared" si="413"/>
        <v>129PM</v>
      </c>
      <c r="U1624" s="35" t="str">
        <f t="shared" si="414"/>
        <v>129PMEW</v>
      </c>
      <c r="V1624" s="301">
        <f t="shared" si="415"/>
        <v>7</v>
      </c>
      <c r="W1624" s="293" t="str">
        <f t="shared" si="416"/>
        <v/>
      </c>
      <c r="X1624" s="293" t="str">
        <f t="shared" si="417"/>
        <v/>
      </c>
      <c r="Y1624" s="293" t="str">
        <f t="shared" si="418"/>
        <v/>
      </c>
      <c r="Z1624" s="293" t="str">
        <f t="shared" si="419"/>
        <v/>
      </c>
      <c r="AA1624" s="293">
        <f t="shared" si="406"/>
        <v>0</v>
      </c>
      <c r="AB1624" s="293">
        <f t="shared" si="407"/>
        <v>0</v>
      </c>
      <c r="AC1624" s="293">
        <f t="shared" si="408"/>
        <v>0</v>
      </c>
      <c r="AD1624" s="293">
        <f t="shared" si="420"/>
        <v>0</v>
      </c>
      <c r="AE1624" s="293">
        <f>IF(ISBLANK(T1624),AE1623,IF(COUNTIF(T$2:T1624,T1624)&gt;1,AE1623,1+MAX(AE1623,0)))</f>
        <v>44</v>
      </c>
      <c r="AI1624" s="42" t="str">
        <f t="shared" si="421"/>
        <v/>
      </c>
      <c r="AJ1624">
        <f>SUM(AG$2:AG1624)</f>
        <v>6</v>
      </c>
      <c r="AK1624">
        <f>COUNTA(AF$2:AF1624)</f>
        <v>24</v>
      </c>
      <c r="AL1624">
        <f>ABS(H1624-Data!H1608)</f>
        <v>2</v>
      </c>
      <c r="AM1624">
        <f>ABS(I1624-Data!I1608)</f>
        <v>0</v>
      </c>
      <c r="AN1624">
        <f>ABS(J1624-Data!J1608)</f>
        <v>1</v>
      </c>
      <c r="AO1624">
        <f>ABS(K1624-Data!K1608)</f>
        <v>1</v>
      </c>
      <c r="AP1624">
        <f>ABS(L1624-Data!L1608)</f>
        <v>1</v>
      </c>
    </row>
    <row r="1625" spans="1:42"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409"/>
        <v>24</v>
      </c>
      <c r="Q1625" s="33" t="str">
        <f t="shared" si="410"/>
        <v/>
      </c>
      <c r="R1625" s="33">
        <f t="shared" si="411"/>
        <v>10</v>
      </c>
      <c r="S1625" s="33" t="str">
        <f t="shared" si="412"/>
        <v>129_10</v>
      </c>
      <c r="T1625" s="35" t="str">
        <f t="shared" si="413"/>
        <v>129PM</v>
      </c>
      <c r="U1625" s="35" t="str">
        <f t="shared" si="414"/>
        <v>129PMEW</v>
      </c>
      <c r="V1625" s="301">
        <f t="shared" si="415"/>
        <v>8</v>
      </c>
      <c r="W1625" s="293" t="str">
        <f t="shared" si="416"/>
        <v/>
      </c>
      <c r="X1625" s="293" t="str">
        <f t="shared" si="417"/>
        <v/>
      </c>
      <c r="Y1625" s="293" t="str">
        <f t="shared" si="418"/>
        <v/>
      </c>
      <c r="Z1625" s="293" t="str">
        <f t="shared" si="419"/>
        <v/>
      </c>
      <c r="AA1625" s="293">
        <f t="shared" si="406"/>
        <v>0</v>
      </c>
      <c r="AB1625" s="293">
        <f t="shared" si="407"/>
        <v>0</v>
      </c>
      <c r="AC1625" s="293">
        <f t="shared" si="408"/>
        <v>0</v>
      </c>
      <c r="AD1625" s="293">
        <f t="shared" si="420"/>
        <v>0</v>
      </c>
      <c r="AE1625" s="293">
        <f>IF(ISBLANK(T1625),AE1624,IF(COUNTIF(T$2:T1625,T1625)&gt;1,AE1624,1+MAX(AE1624,0)))</f>
        <v>44</v>
      </c>
      <c r="AI1625" s="42" t="str">
        <f t="shared" si="421"/>
        <v/>
      </c>
      <c r="AJ1625">
        <f>SUM(AG$2:AG1625)</f>
        <v>6</v>
      </c>
      <c r="AK1625">
        <f>COUNTA(AF$2:AF1625)</f>
        <v>24</v>
      </c>
      <c r="AL1625">
        <f>ABS(H1625-Data!H1609)</f>
        <v>1</v>
      </c>
      <c r="AM1625">
        <f>ABS(I1625-Data!I1609)</f>
        <v>0</v>
      </c>
      <c r="AN1625">
        <f>ABS(J1625-Data!J1609)</f>
        <v>1</v>
      </c>
      <c r="AO1625">
        <f>ABS(K1625-Data!K1609)</f>
        <v>0</v>
      </c>
      <c r="AP1625">
        <f>ABS(L1625-Data!L1609)</f>
        <v>0</v>
      </c>
    </row>
    <row r="1626" spans="1:42"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409"/>
        <v>24</v>
      </c>
      <c r="Q1626" s="33" t="str">
        <f t="shared" si="410"/>
        <v/>
      </c>
      <c r="R1626" s="33">
        <f t="shared" si="411"/>
        <v>11</v>
      </c>
      <c r="S1626" s="33" t="str">
        <f t="shared" si="412"/>
        <v>129_11</v>
      </c>
      <c r="T1626" s="35" t="str">
        <f t="shared" si="413"/>
        <v>129PM</v>
      </c>
      <c r="U1626" s="35" t="str">
        <f t="shared" si="414"/>
        <v>129PMNS</v>
      </c>
      <c r="V1626" s="301">
        <f t="shared" si="415"/>
        <v>9</v>
      </c>
      <c r="W1626" s="293" t="str">
        <f t="shared" si="416"/>
        <v/>
      </c>
      <c r="X1626" s="293" t="str">
        <f t="shared" si="417"/>
        <v/>
      </c>
      <c r="Y1626" s="293" t="str">
        <f t="shared" si="418"/>
        <v/>
      </c>
      <c r="Z1626" s="293" t="str">
        <f t="shared" si="419"/>
        <v/>
      </c>
      <c r="AA1626" s="293">
        <f t="shared" si="406"/>
        <v>0</v>
      </c>
      <c r="AB1626" s="293">
        <f t="shared" si="407"/>
        <v>0</v>
      </c>
      <c r="AC1626" s="293">
        <f t="shared" si="408"/>
        <v>0</v>
      </c>
      <c r="AD1626" s="293">
        <f t="shared" si="420"/>
        <v>0</v>
      </c>
      <c r="AE1626" s="293">
        <f>IF(ISBLANK(T1626),AE1625,IF(COUNTIF(T$2:T1626,T1626)&gt;1,AE1625,1+MAX(AE1625,0)))</f>
        <v>44</v>
      </c>
      <c r="AI1626" s="42" t="str">
        <f t="shared" si="421"/>
        <v/>
      </c>
      <c r="AJ1626">
        <f>SUM(AG$2:AG1626)</f>
        <v>6</v>
      </c>
      <c r="AK1626">
        <f>COUNTA(AF$2:AF1626)</f>
        <v>24</v>
      </c>
      <c r="AL1626">
        <f>ABS(H1626-Data!H1610)</f>
        <v>2</v>
      </c>
      <c r="AM1626">
        <f>ABS(I1626-Data!I1610)</f>
        <v>2</v>
      </c>
      <c r="AN1626">
        <f>ABS(J1626-Data!J1610)</f>
        <v>2</v>
      </c>
      <c r="AO1626">
        <f>ABS(K1626-Data!K1610)</f>
        <v>1</v>
      </c>
      <c r="AP1626">
        <f>ABS(L1626-Data!L1610)</f>
        <v>3</v>
      </c>
    </row>
    <row r="1627" spans="1:42"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409"/>
        <v>24</v>
      </c>
      <c r="Q1627" s="33" t="str">
        <f t="shared" si="410"/>
        <v/>
      </c>
      <c r="R1627" s="33">
        <f t="shared" si="411"/>
        <v>11</v>
      </c>
      <c r="S1627" s="33" t="str">
        <f t="shared" si="412"/>
        <v>129_11</v>
      </c>
      <c r="T1627" s="35" t="str">
        <f t="shared" si="413"/>
        <v>129PM</v>
      </c>
      <c r="U1627" s="35" t="str">
        <f t="shared" si="414"/>
        <v>129PMNS</v>
      </c>
      <c r="V1627" s="301">
        <f t="shared" si="415"/>
        <v>10</v>
      </c>
      <c r="W1627" s="293" t="str">
        <f t="shared" si="416"/>
        <v/>
      </c>
      <c r="X1627" s="293" t="str">
        <f t="shared" si="417"/>
        <v/>
      </c>
      <c r="Y1627" s="293" t="str">
        <f t="shared" si="418"/>
        <v/>
      </c>
      <c r="Z1627" s="293" t="str">
        <f t="shared" si="419"/>
        <v/>
      </c>
      <c r="AA1627" s="293">
        <f t="shared" si="406"/>
        <v>0</v>
      </c>
      <c r="AB1627" s="293">
        <f t="shared" si="407"/>
        <v>0</v>
      </c>
      <c r="AC1627" s="293">
        <f t="shared" si="408"/>
        <v>0</v>
      </c>
      <c r="AD1627" s="293">
        <f t="shared" si="420"/>
        <v>0</v>
      </c>
      <c r="AE1627" s="293">
        <f>IF(ISBLANK(T1627),AE1626,IF(COUNTIF(T$2:T1627,T1627)&gt;1,AE1626,1+MAX(AE1626,0)))</f>
        <v>44</v>
      </c>
      <c r="AI1627" s="42" t="str">
        <f t="shared" si="421"/>
        <v/>
      </c>
      <c r="AJ1627">
        <f>SUM(AG$2:AG1627)</f>
        <v>6</v>
      </c>
      <c r="AK1627">
        <f>COUNTA(AF$2:AF1627)</f>
        <v>24</v>
      </c>
      <c r="AL1627">
        <f>ABS(H1627-Data!H1611)</f>
        <v>6</v>
      </c>
      <c r="AM1627">
        <f>ABS(I1627-Data!I1611)</f>
        <v>0</v>
      </c>
      <c r="AN1627">
        <f>ABS(J1627-Data!J1611)</f>
        <v>1</v>
      </c>
      <c r="AO1627">
        <f>ABS(K1627-Data!K1611)</f>
        <v>3</v>
      </c>
      <c r="AP1627">
        <f>ABS(L1627-Data!L1611)</f>
        <v>6</v>
      </c>
    </row>
    <row r="1628" spans="1:42"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409"/>
        <v>24</v>
      </c>
      <c r="Q1628" s="33" t="str">
        <f t="shared" si="410"/>
        <v/>
      </c>
      <c r="R1628" s="33">
        <f t="shared" si="411"/>
        <v>11</v>
      </c>
      <c r="S1628" s="33" t="str">
        <f t="shared" si="412"/>
        <v>129_11</v>
      </c>
      <c r="T1628" s="35" t="str">
        <f t="shared" si="413"/>
        <v>129PM</v>
      </c>
      <c r="U1628" s="35" t="str">
        <f t="shared" si="414"/>
        <v>129PMEW</v>
      </c>
      <c r="V1628" s="301">
        <f t="shared" si="415"/>
        <v>11</v>
      </c>
      <c r="W1628" s="293" t="str">
        <f t="shared" si="416"/>
        <v/>
      </c>
      <c r="X1628" s="293" t="str">
        <f t="shared" si="417"/>
        <v/>
      </c>
      <c r="Y1628" s="293" t="str">
        <f t="shared" si="418"/>
        <v/>
      </c>
      <c r="Z1628" s="293" t="str">
        <f t="shared" si="419"/>
        <v/>
      </c>
      <c r="AA1628" s="293">
        <f t="shared" si="406"/>
        <v>0</v>
      </c>
      <c r="AB1628" s="293">
        <f t="shared" si="407"/>
        <v>0</v>
      </c>
      <c r="AC1628" s="293">
        <f t="shared" si="408"/>
        <v>0</v>
      </c>
      <c r="AD1628" s="293">
        <f t="shared" si="420"/>
        <v>0</v>
      </c>
      <c r="AE1628" s="293">
        <f>IF(ISBLANK(T1628),AE1627,IF(COUNTIF(T$2:T1628,T1628)&gt;1,AE1627,1+MAX(AE1627,0)))</f>
        <v>44</v>
      </c>
      <c r="AI1628" s="42" t="str">
        <f t="shared" si="421"/>
        <v/>
      </c>
      <c r="AJ1628">
        <f>SUM(AG$2:AG1628)</f>
        <v>6</v>
      </c>
      <c r="AK1628">
        <f>COUNTA(AF$2:AF1628)</f>
        <v>24</v>
      </c>
      <c r="AL1628">
        <f>ABS(H1628-Data!H1612)</f>
        <v>1</v>
      </c>
      <c r="AM1628">
        <f>ABS(I1628-Data!I1612)</f>
        <v>1</v>
      </c>
      <c r="AN1628">
        <f>ABS(J1628-Data!J1612)</f>
        <v>0</v>
      </c>
      <c r="AO1628">
        <f>ABS(K1628-Data!K1612)</f>
        <v>0</v>
      </c>
      <c r="AP1628">
        <f>ABS(L1628-Data!L1612)</f>
        <v>0</v>
      </c>
    </row>
    <row r="1629" spans="1:42"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409"/>
        <v>24</v>
      </c>
      <c r="Q1629" s="33" t="str">
        <f t="shared" si="410"/>
        <v/>
      </c>
      <c r="R1629" s="33">
        <f t="shared" si="411"/>
        <v>11</v>
      </c>
      <c r="S1629" s="33" t="str">
        <f t="shared" si="412"/>
        <v>129_11</v>
      </c>
      <c r="T1629" s="35" t="str">
        <f t="shared" si="413"/>
        <v>129PM</v>
      </c>
      <c r="U1629" s="35" t="str">
        <f t="shared" si="414"/>
        <v>129PMEW</v>
      </c>
      <c r="V1629" s="301">
        <f t="shared" si="415"/>
        <v>12</v>
      </c>
      <c r="W1629" s="293" t="str">
        <f t="shared" si="416"/>
        <v/>
      </c>
      <c r="X1629" s="293" t="str">
        <f t="shared" si="417"/>
        <v/>
      </c>
      <c r="Y1629" s="293" t="str">
        <f t="shared" si="418"/>
        <v/>
      </c>
      <c r="Z1629" s="293" t="str">
        <f t="shared" si="419"/>
        <v/>
      </c>
      <c r="AA1629" s="293">
        <f t="shared" si="406"/>
        <v>0</v>
      </c>
      <c r="AB1629" s="293">
        <f t="shared" si="407"/>
        <v>0</v>
      </c>
      <c r="AC1629" s="293">
        <f t="shared" si="408"/>
        <v>0</v>
      </c>
      <c r="AD1629" s="293">
        <f t="shared" si="420"/>
        <v>0</v>
      </c>
      <c r="AE1629" s="293">
        <f>IF(ISBLANK(T1629),AE1628,IF(COUNTIF(T$2:T1629,T1629)&gt;1,AE1628,1+MAX(AE1628,0)))</f>
        <v>44</v>
      </c>
      <c r="AI1629" s="42" t="str">
        <f t="shared" si="421"/>
        <v/>
      </c>
      <c r="AJ1629">
        <f>SUM(AG$2:AG1629)</f>
        <v>6</v>
      </c>
      <c r="AK1629">
        <f>COUNTA(AF$2:AF1629)</f>
        <v>24</v>
      </c>
      <c r="AL1629">
        <f>ABS(H1629-Data!H1613)</f>
        <v>2</v>
      </c>
      <c r="AM1629">
        <f>ABS(I1629-Data!I1613)</f>
        <v>0</v>
      </c>
      <c r="AN1629">
        <f>ABS(J1629-Data!J1613)</f>
        <v>1</v>
      </c>
      <c r="AO1629">
        <f>ABS(K1629-Data!K1613)</f>
        <v>1</v>
      </c>
      <c r="AP1629">
        <f>ABS(L1629-Data!L1613)</f>
        <v>1</v>
      </c>
    </row>
    <row r="1630" spans="1:42"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409"/>
        <v>24</v>
      </c>
      <c r="Q1630" s="33" t="str">
        <f t="shared" si="410"/>
        <v/>
      </c>
      <c r="R1630" s="33">
        <f t="shared" si="411"/>
        <v>12</v>
      </c>
      <c r="S1630" s="33" t="str">
        <f t="shared" si="412"/>
        <v>129_12</v>
      </c>
      <c r="T1630" s="35" t="str">
        <f t="shared" si="413"/>
        <v>129PM</v>
      </c>
      <c r="U1630" s="35" t="str">
        <f t="shared" si="414"/>
        <v>129PMNS</v>
      </c>
      <c r="V1630" s="301">
        <f t="shared" si="415"/>
        <v>13</v>
      </c>
      <c r="W1630" s="293" t="str">
        <f t="shared" si="416"/>
        <v/>
      </c>
      <c r="X1630" s="293" t="str">
        <f t="shared" si="417"/>
        <v/>
      </c>
      <c r="Y1630" s="293" t="str">
        <f t="shared" si="418"/>
        <v/>
      </c>
      <c r="Z1630" s="293" t="str">
        <f t="shared" si="419"/>
        <v/>
      </c>
      <c r="AA1630" s="293">
        <f t="shared" si="406"/>
        <v>0</v>
      </c>
      <c r="AB1630" s="293">
        <f t="shared" si="407"/>
        <v>0</v>
      </c>
      <c r="AC1630" s="293">
        <f t="shared" si="408"/>
        <v>0</v>
      </c>
      <c r="AD1630" s="293">
        <f t="shared" si="420"/>
        <v>0</v>
      </c>
      <c r="AE1630" s="293">
        <f>IF(ISBLANK(T1630),AE1629,IF(COUNTIF(T$2:T1630,T1630)&gt;1,AE1629,1+MAX(AE1629,0)))</f>
        <v>44</v>
      </c>
      <c r="AI1630" s="42" t="str">
        <f t="shared" si="421"/>
        <v/>
      </c>
      <c r="AJ1630">
        <f>SUM(AG$2:AG1630)</f>
        <v>6</v>
      </c>
      <c r="AK1630">
        <f>COUNTA(AF$2:AF1630)</f>
        <v>24</v>
      </c>
      <c r="AL1630">
        <f>ABS(H1630-Data!H1614)</f>
        <v>1</v>
      </c>
      <c r="AM1630">
        <f>ABS(I1630-Data!I1614)</f>
        <v>1</v>
      </c>
      <c r="AN1630">
        <f>ABS(J1630-Data!J1614)</f>
        <v>3</v>
      </c>
      <c r="AO1630">
        <f>ABS(K1630-Data!K1614)</f>
        <v>1</v>
      </c>
      <c r="AP1630">
        <f>ABS(L1630-Data!L1614)</f>
        <v>3</v>
      </c>
    </row>
    <row r="1631" spans="1:42"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409"/>
        <v>24</v>
      </c>
      <c r="Q1631" s="33" t="str">
        <f t="shared" si="410"/>
        <v/>
      </c>
      <c r="R1631" s="33">
        <f t="shared" si="411"/>
        <v>12</v>
      </c>
      <c r="S1631" s="33" t="str">
        <f t="shared" si="412"/>
        <v>129_12</v>
      </c>
      <c r="T1631" s="35" t="str">
        <f t="shared" si="413"/>
        <v>129PM</v>
      </c>
      <c r="U1631" s="35" t="str">
        <f t="shared" si="414"/>
        <v>129PMNS</v>
      </c>
      <c r="V1631" s="301">
        <f t="shared" si="415"/>
        <v>14</v>
      </c>
      <c r="W1631" s="293" t="str">
        <f t="shared" si="416"/>
        <v/>
      </c>
      <c r="X1631" s="293" t="str">
        <f t="shared" si="417"/>
        <v/>
      </c>
      <c r="Y1631" s="293" t="str">
        <f t="shared" si="418"/>
        <v/>
      </c>
      <c r="Z1631" s="293" t="str">
        <f t="shared" si="419"/>
        <v/>
      </c>
      <c r="AA1631" s="293">
        <f t="shared" si="406"/>
        <v>0</v>
      </c>
      <c r="AB1631" s="293">
        <f t="shared" si="407"/>
        <v>0</v>
      </c>
      <c r="AC1631" s="293">
        <f t="shared" si="408"/>
        <v>0</v>
      </c>
      <c r="AD1631" s="293">
        <f t="shared" si="420"/>
        <v>0</v>
      </c>
      <c r="AE1631" s="293">
        <f>IF(ISBLANK(T1631),AE1630,IF(COUNTIF(T$2:T1631,T1631)&gt;1,AE1630,1+MAX(AE1630,0)))</f>
        <v>44</v>
      </c>
      <c r="AI1631" s="42" t="str">
        <f t="shared" si="421"/>
        <v/>
      </c>
      <c r="AJ1631">
        <f>SUM(AG$2:AG1631)</f>
        <v>6</v>
      </c>
      <c r="AK1631">
        <f>COUNTA(AF$2:AF1631)</f>
        <v>24</v>
      </c>
      <c r="AL1631">
        <f>ABS(H1631-Data!H1615)</f>
        <v>2</v>
      </c>
      <c r="AM1631">
        <f>ABS(I1631-Data!I1615)</f>
        <v>0</v>
      </c>
      <c r="AN1631">
        <f>ABS(J1631-Data!J1615)</f>
        <v>2</v>
      </c>
      <c r="AO1631">
        <f>ABS(K1631-Data!K1615)</f>
        <v>5</v>
      </c>
      <c r="AP1631">
        <f>ABS(L1631-Data!L1615)</f>
        <v>6</v>
      </c>
    </row>
    <row r="1632" spans="1:42"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409"/>
        <v>24</v>
      </c>
      <c r="Q1632" s="33" t="str">
        <f t="shared" si="410"/>
        <v/>
      </c>
      <c r="R1632" s="33">
        <f t="shared" si="411"/>
        <v>12</v>
      </c>
      <c r="S1632" s="33" t="str">
        <f t="shared" si="412"/>
        <v>129_12</v>
      </c>
      <c r="T1632" s="35" t="str">
        <f t="shared" si="413"/>
        <v>129PM</v>
      </c>
      <c r="U1632" s="35" t="str">
        <f t="shared" si="414"/>
        <v>129PMEW</v>
      </c>
      <c r="V1632" s="301">
        <f t="shared" si="415"/>
        <v>15</v>
      </c>
      <c r="W1632" s="293" t="str">
        <f t="shared" si="416"/>
        <v/>
      </c>
      <c r="X1632" s="293" t="str">
        <f t="shared" si="417"/>
        <v/>
      </c>
      <c r="Y1632" s="293" t="str">
        <f t="shared" si="418"/>
        <v/>
      </c>
      <c r="Z1632" s="293" t="str">
        <f t="shared" si="419"/>
        <v/>
      </c>
      <c r="AA1632" s="293">
        <f t="shared" si="406"/>
        <v>0</v>
      </c>
      <c r="AB1632" s="293">
        <f t="shared" si="407"/>
        <v>0</v>
      </c>
      <c r="AC1632" s="293">
        <f t="shared" si="408"/>
        <v>0</v>
      </c>
      <c r="AD1632" s="293">
        <f t="shared" si="420"/>
        <v>0</v>
      </c>
      <c r="AE1632" s="293">
        <f>IF(ISBLANK(T1632),AE1631,IF(COUNTIF(T$2:T1632,T1632)&gt;1,AE1631,1+MAX(AE1631,0)))</f>
        <v>44</v>
      </c>
      <c r="AI1632" s="42" t="str">
        <f t="shared" si="421"/>
        <v/>
      </c>
      <c r="AJ1632">
        <f>SUM(AG$2:AG1632)</f>
        <v>6</v>
      </c>
      <c r="AK1632">
        <f>COUNTA(AF$2:AF1632)</f>
        <v>24</v>
      </c>
      <c r="AL1632">
        <f>ABS(H1632-Data!H1616)</f>
        <v>5</v>
      </c>
      <c r="AM1632">
        <f>ABS(I1632-Data!I1616)</f>
        <v>1</v>
      </c>
      <c r="AN1632">
        <f>ABS(J1632-Data!J1616)</f>
        <v>2</v>
      </c>
      <c r="AO1632">
        <f>ABS(K1632-Data!K1616)</f>
        <v>0</v>
      </c>
      <c r="AP1632">
        <f>ABS(L1632-Data!L1616)</f>
        <v>0</v>
      </c>
    </row>
    <row r="1633" spans="1:42"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409"/>
        <v>24</v>
      </c>
      <c r="Q1633" s="33" t="str">
        <f t="shared" si="410"/>
        <v/>
      </c>
      <c r="R1633" s="33">
        <f t="shared" si="411"/>
        <v>12</v>
      </c>
      <c r="S1633" s="33" t="str">
        <f t="shared" si="412"/>
        <v>129_12</v>
      </c>
      <c r="T1633" s="35" t="str">
        <f t="shared" si="413"/>
        <v>129PM</v>
      </c>
      <c r="U1633" s="35" t="str">
        <f t="shared" si="414"/>
        <v>129PMEW</v>
      </c>
      <c r="V1633" s="301">
        <f t="shared" si="415"/>
        <v>16</v>
      </c>
      <c r="W1633" s="293" t="str">
        <f t="shared" si="416"/>
        <v/>
      </c>
      <c r="X1633" s="293" t="str">
        <f t="shared" si="417"/>
        <v/>
      </c>
      <c r="Y1633" s="293" t="str">
        <f t="shared" si="418"/>
        <v/>
      </c>
      <c r="Z1633" s="293" t="str">
        <f t="shared" si="419"/>
        <v/>
      </c>
      <c r="AA1633" s="293">
        <f t="shared" si="406"/>
        <v>0</v>
      </c>
      <c r="AB1633" s="293">
        <f t="shared" si="407"/>
        <v>0</v>
      </c>
      <c r="AC1633" s="293">
        <f t="shared" si="408"/>
        <v>0</v>
      </c>
      <c r="AD1633" s="293">
        <f t="shared" si="420"/>
        <v>0</v>
      </c>
      <c r="AE1633" s="293">
        <f>IF(ISBLANK(T1633),AE1632,IF(COUNTIF(T$2:T1633,T1633)&gt;1,AE1632,1+MAX(AE1632,0)))</f>
        <v>44</v>
      </c>
      <c r="AI1633" s="42" t="str">
        <f t="shared" si="421"/>
        <v/>
      </c>
      <c r="AJ1633">
        <f>SUM(AG$2:AG1633)</f>
        <v>6</v>
      </c>
      <c r="AK1633">
        <f>COUNTA(AF$2:AF1633)</f>
        <v>24</v>
      </c>
      <c r="AL1633">
        <f>ABS(H1633-Data!H1617)</f>
        <v>1</v>
      </c>
      <c r="AM1633">
        <f>ABS(I1633-Data!I1617)</f>
        <v>0</v>
      </c>
      <c r="AN1633">
        <f>ABS(J1633-Data!J1617)</f>
        <v>1</v>
      </c>
      <c r="AO1633">
        <f>ABS(K1633-Data!K1617)</f>
        <v>0</v>
      </c>
      <c r="AP1633">
        <f>ABS(L1633-Data!L1617)</f>
        <v>0</v>
      </c>
    </row>
    <row r="1634" spans="1:42"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409"/>
        <v>24</v>
      </c>
      <c r="Q1634" s="33" t="str">
        <f t="shared" si="410"/>
        <v/>
      </c>
      <c r="R1634" s="33">
        <f t="shared" si="411"/>
        <v>13</v>
      </c>
      <c r="S1634" s="33" t="str">
        <f t="shared" si="412"/>
        <v>129_13</v>
      </c>
      <c r="T1634" s="35" t="str">
        <f t="shared" si="413"/>
        <v>129PM</v>
      </c>
      <c r="U1634" s="35" t="str">
        <f t="shared" si="414"/>
        <v>129PMNS</v>
      </c>
      <c r="V1634" s="301">
        <f t="shared" si="415"/>
        <v>17</v>
      </c>
      <c r="W1634" s="293" t="str">
        <f t="shared" si="416"/>
        <v/>
      </c>
      <c r="X1634" s="293" t="str">
        <f t="shared" si="417"/>
        <v/>
      </c>
      <c r="Y1634" s="293" t="str">
        <f t="shared" si="418"/>
        <v/>
      </c>
      <c r="Z1634" s="293" t="str">
        <f t="shared" si="419"/>
        <v/>
      </c>
      <c r="AA1634" s="293">
        <f t="shared" si="406"/>
        <v>0</v>
      </c>
      <c r="AB1634" s="293">
        <f t="shared" si="407"/>
        <v>0</v>
      </c>
      <c r="AC1634" s="293">
        <f t="shared" si="408"/>
        <v>0</v>
      </c>
      <c r="AD1634" s="293">
        <f t="shared" si="420"/>
        <v>0</v>
      </c>
      <c r="AE1634" s="293">
        <f>IF(ISBLANK(T1634),AE1633,IF(COUNTIF(T$2:T1634,T1634)&gt;1,AE1633,1+MAX(AE1633,0)))</f>
        <v>44</v>
      </c>
      <c r="AI1634" s="42" t="str">
        <f t="shared" si="421"/>
        <v/>
      </c>
      <c r="AJ1634">
        <f>SUM(AG$2:AG1634)</f>
        <v>6</v>
      </c>
      <c r="AK1634">
        <f>COUNTA(AF$2:AF1634)</f>
        <v>24</v>
      </c>
    </row>
    <row r="1635" spans="1:42"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409"/>
        <v>24</v>
      </c>
      <c r="Q1635" s="33" t="str">
        <f t="shared" si="410"/>
        <v/>
      </c>
      <c r="R1635" s="33">
        <f t="shared" si="411"/>
        <v>13</v>
      </c>
      <c r="S1635" s="33" t="str">
        <f t="shared" si="412"/>
        <v>129_13</v>
      </c>
      <c r="T1635" s="35" t="str">
        <f t="shared" si="413"/>
        <v>129PM</v>
      </c>
      <c r="U1635" s="35" t="str">
        <f t="shared" si="414"/>
        <v>129PMNS</v>
      </c>
      <c r="V1635" s="301">
        <f t="shared" si="415"/>
        <v>18</v>
      </c>
      <c r="W1635" s="293" t="str">
        <f t="shared" si="416"/>
        <v/>
      </c>
      <c r="X1635" s="293" t="str">
        <f t="shared" si="417"/>
        <v/>
      </c>
      <c r="Y1635" s="293" t="str">
        <f t="shared" si="418"/>
        <v/>
      </c>
      <c r="Z1635" s="293" t="str">
        <f t="shared" si="419"/>
        <v/>
      </c>
      <c r="AA1635" s="293">
        <f t="shared" si="406"/>
        <v>0</v>
      </c>
      <c r="AB1635" s="293">
        <f t="shared" si="407"/>
        <v>0</v>
      </c>
      <c r="AC1635" s="293">
        <f t="shared" si="408"/>
        <v>0</v>
      </c>
      <c r="AD1635" s="293">
        <f t="shared" si="420"/>
        <v>0</v>
      </c>
      <c r="AE1635" s="293">
        <f>IF(ISBLANK(T1635),AE1634,IF(COUNTIF(T$2:T1635,T1635)&gt;1,AE1634,1+MAX(AE1634,0)))</f>
        <v>44</v>
      </c>
      <c r="AI1635" s="42" t="str">
        <f t="shared" si="421"/>
        <v/>
      </c>
      <c r="AJ1635">
        <f>SUM(AG$2:AG1635)</f>
        <v>6</v>
      </c>
      <c r="AK1635">
        <f>COUNTA(AF$2:AF1635)</f>
        <v>24</v>
      </c>
    </row>
    <row r="1636" spans="1:42"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409"/>
        <v>24</v>
      </c>
      <c r="Q1636" s="33" t="str">
        <f t="shared" si="410"/>
        <v/>
      </c>
      <c r="R1636" s="33">
        <f t="shared" si="411"/>
        <v>13</v>
      </c>
      <c r="S1636" s="33" t="str">
        <f t="shared" si="412"/>
        <v>129_13</v>
      </c>
      <c r="T1636" s="35" t="str">
        <f t="shared" si="413"/>
        <v>129PM</v>
      </c>
      <c r="U1636" s="35" t="str">
        <f t="shared" si="414"/>
        <v>129PMEW</v>
      </c>
      <c r="V1636" s="301">
        <f t="shared" si="415"/>
        <v>19</v>
      </c>
      <c r="W1636" s="293" t="str">
        <f t="shared" si="416"/>
        <v/>
      </c>
      <c r="X1636" s="293" t="str">
        <f t="shared" si="417"/>
        <v/>
      </c>
      <c r="Y1636" s="293" t="str">
        <f t="shared" si="418"/>
        <v/>
      </c>
      <c r="Z1636" s="293" t="str">
        <f t="shared" si="419"/>
        <v/>
      </c>
      <c r="AA1636" s="293">
        <f t="shared" si="406"/>
        <v>0</v>
      </c>
      <c r="AB1636" s="293">
        <f t="shared" si="407"/>
        <v>0</v>
      </c>
      <c r="AC1636" s="293">
        <f t="shared" si="408"/>
        <v>0</v>
      </c>
      <c r="AD1636" s="293">
        <f t="shared" si="420"/>
        <v>0</v>
      </c>
      <c r="AE1636" s="293">
        <f>IF(ISBLANK(T1636),AE1635,IF(COUNTIF(T$2:T1636,T1636)&gt;1,AE1635,1+MAX(AE1635,0)))</f>
        <v>44</v>
      </c>
      <c r="AI1636" s="42" t="str">
        <f t="shared" si="421"/>
        <v/>
      </c>
      <c r="AJ1636">
        <f>SUM(AG$2:AG1636)</f>
        <v>6</v>
      </c>
      <c r="AK1636">
        <f>COUNTA(AF$2:AF1636)</f>
        <v>24</v>
      </c>
    </row>
    <row r="1637" spans="1:42"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409"/>
        <v>24</v>
      </c>
      <c r="Q1637" s="33" t="str">
        <f t="shared" si="410"/>
        <v/>
      </c>
      <c r="R1637" s="33">
        <f t="shared" si="411"/>
        <v>13</v>
      </c>
      <c r="S1637" s="33" t="str">
        <f t="shared" si="412"/>
        <v>129_13</v>
      </c>
      <c r="T1637" s="35" t="str">
        <f t="shared" si="413"/>
        <v>129PM</v>
      </c>
      <c r="U1637" s="35" t="str">
        <f t="shared" si="414"/>
        <v>129PMEW</v>
      </c>
      <c r="V1637" s="301">
        <f t="shared" si="415"/>
        <v>20</v>
      </c>
      <c r="W1637" s="293" t="str">
        <f t="shared" si="416"/>
        <v/>
      </c>
      <c r="X1637" s="293" t="str">
        <f t="shared" si="417"/>
        <v/>
      </c>
      <c r="Y1637" s="293" t="str">
        <f t="shared" si="418"/>
        <v/>
      </c>
      <c r="Z1637" s="293" t="str">
        <f t="shared" si="419"/>
        <v/>
      </c>
      <c r="AA1637" s="293">
        <f t="shared" si="406"/>
        <v>0</v>
      </c>
      <c r="AB1637" s="293">
        <f t="shared" si="407"/>
        <v>0</v>
      </c>
      <c r="AC1637" s="293">
        <f t="shared" si="408"/>
        <v>0</v>
      </c>
      <c r="AD1637" s="293">
        <f t="shared" si="420"/>
        <v>0</v>
      </c>
      <c r="AE1637" s="293">
        <f>IF(ISBLANK(T1637),AE1636,IF(COUNTIF(T$2:T1637,T1637)&gt;1,AE1636,1+MAX(AE1636,0)))</f>
        <v>44</v>
      </c>
      <c r="AI1637" s="42" t="str">
        <f t="shared" si="421"/>
        <v/>
      </c>
      <c r="AJ1637">
        <f>SUM(AG$2:AG1637)</f>
        <v>6</v>
      </c>
      <c r="AK1637">
        <f>COUNTA(AF$2:AF1637)</f>
        <v>24</v>
      </c>
    </row>
    <row r="1638" spans="1:42"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409"/>
        <v>24</v>
      </c>
      <c r="Q1638" s="33" t="str">
        <f t="shared" si="410"/>
        <v/>
      </c>
      <c r="R1638" s="33">
        <f t="shared" si="411"/>
        <v>14</v>
      </c>
      <c r="S1638" s="33" t="str">
        <f t="shared" si="412"/>
        <v>129_14</v>
      </c>
      <c r="T1638" s="35" t="str">
        <f t="shared" si="413"/>
        <v>129PM</v>
      </c>
      <c r="U1638" s="35" t="str">
        <f t="shared" si="414"/>
        <v>129PMNS</v>
      </c>
      <c r="V1638" s="301">
        <f t="shared" si="415"/>
        <v>21</v>
      </c>
      <c r="W1638" s="293" t="str">
        <f t="shared" si="416"/>
        <v/>
      </c>
      <c r="X1638" s="293" t="str">
        <f t="shared" si="417"/>
        <v/>
      </c>
      <c r="Y1638" s="293" t="str">
        <f t="shared" si="418"/>
        <v/>
      </c>
      <c r="Z1638" s="293" t="str">
        <f t="shared" si="419"/>
        <v/>
      </c>
      <c r="AA1638" s="293">
        <f t="shared" si="406"/>
        <v>0</v>
      </c>
      <c r="AB1638" s="293">
        <f t="shared" si="407"/>
        <v>0</v>
      </c>
      <c r="AC1638" s="293">
        <f t="shared" si="408"/>
        <v>0</v>
      </c>
      <c r="AD1638" s="293">
        <f t="shared" si="420"/>
        <v>0</v>
      </c>
      <c r="AE1638" s="293">
        <f>IF(ISBLANK(T1638),AE1637,IF(COUNTIF(T$2:T1638,T1638)&gt;1,AE1637,1+MAX(AE1637,0)))</f>
        <v>44</v>
      </c>
      <c r="AI1638" s="42" t="str">
        <f t="shared" si="421"/>
        <v/>
      </c>
      <c r="AJ1638">
        <f>SUM(AG$2:AG1638)</f>
        <v>6</v>
      </c>
      <c r="AK1638">
        <f>COUNTA(AF$2:AF1638)</f>
        <v>24</v>
      </c>
    </row>
    <row r="1639" spans="1:42"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409"/>
        <v>24</v>
      </c>
      <c r="Q1639" s="33" t="str">
        <f t="shared" si="410"/>
        <v/>
      </c>
      <c r="R1639" s="33">
        <f t="shared" si="411"/>
        <v>14</v>
      </c>
      <c r="S1639" s="33" t="str">
        <f t="shared" si="412"/>
        <v>129_14</v>
      </c>
      <c r="T1639" s="35" t="str">
        <f t="shared" si="413"/>
        <v>129PM</v>
      </c>
      <c r="U1639" s="35" t="str">
        <f t="shared" si="414"/>
        <v>129PMNS</v>
      </c>
      <c r="V1639" s="301">
        <f t="shared" si="415"/>
        <v>22</v>
      </c>
      <c r="W1639" s="293" t="str">
        <f t="shared" si="416"/>
        <v/>
      </c>
      <c r="X1639" s="293" t="str">
        <f t="shared" si="417"/>
        <v/>
      </c>
      <c r="Y1639" s="293" t="str">
        <f t="shared" si="418"/>
        <v/>
      </c>
      <c r="Z1639" s="293" t="str">
        <f t="shared" si="419"/>
        <v/>
      </c>
      <c r="AA1639" s="293">
        <f t="shared" si="406"/>
        <v>0</v>
      </c>
      <c r="AB1639" s="293">
        <f t="shared" si="407"/>
        <v>0</v>
      </c>
      <c r="AC1639" s="293">
        <f t="shared" si="408"/>
        <v>0</v>
      </c>
      <c r="AD1639" s="293">
        <f t="shared" si="420"/>
        <v>0</v>
      </c>
      <c r="AE1639" s="293">
        <f>IF(ISBLANK(T1639),AE1638,IF(COUNTIF(T$2:T1639,T1639)&gt;1,AE1638,1+MAX(AE1638,0)))</f>
        <v>44</v>
      </c>
      <c r="AI1639" s="42" t="str">
        <f t="shared" si="421"/>
        <v/>
      </c>
      <c r="AJ1639">
        <f>SUM(AG$2:AG1639)</f>
        <v>6</v>
      </c>
      <c r="AK1639">
        <f>COUNTA(AF$2:AF1639)</f>
        <v>24</v>
      </c>
    </row>
    <row r="1640" spans="1:42"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409"/>
        <v>24</v>
      </c>
      <c r="Q1640" s="33" t="str">
        <f t="shared" si="410"/>
        <v/>
      </c>
      <c r="R1640" s="33">
        <f t="shared" si="411"/>
        <v>14</v>
      </c>
      <c r="S1640" s="33" t="str">
        <f t="shared" si="412"/>
        <v>129_14</v>
      </c>
      <c r="T1640" s="35" t="str">
        <f t="shared" si="413"/>
        <v>129PM</v>
      </c>
      <c r="U1640" s="35" t="str">
        <f t="shared" si="414"/>
        <v>129PMEW</v>
      </c>
      <c r="V1640" s="301">
        <f t="shared" si="415"/>
        <v>23</v>
      </c>
      <c r="W1640" s="293" t="str">
        <f t="shared" si="416"/>
        <v/>
      </c>
      <c r="X1640" s="293" t="str">
        <f t="shared" si="417"/>
        <v/>
      </c>
      <c r="Y1640" s="293" t="str">
        <f t="shared" si="418"/>
        <v/>
      </c>
      <c r="Z1640" s="293" t="str">
        <f t="shared" si="419"/>
        <v/>
      </c>
      <c r="AA1640" s="293">
        <f t="shared" si="406"/>
        <v>0</v>
      </c>
      <c r="AB1640" s="293">
        <f t="shared" si="407"/>
        <v>0</v>
      </c>
      <c r="AC1640" s="293">
        <f t="shared" si="408"/>
        <v>0</v>
      </c>
      <c r="AD1640" s="293">
        <f t="shared" si="420"/>
        <v>0</v>
      </c>
      <c r="AE1640" s="293">
        <f>IF(ISBLANK(T1640),AE1639,IF(COUNTIF(T$2:T1640,T1640)&gt;1,AE1639,1+MAX(AE1639,0)))</f>
        <v>44</v>
      </c>
      <c r="AI1640" s="42" t="str">
        <f t="shared" si="421"/>
        <v/>
      </c>
      <c r="AJ1640">
        <f>SUM(AG$2:AG1640)</f>
        <v>6</v>
      </c>
      <c r="AK1640">
        <f>COUNTA(AF$2:AF1640)</f>
        <v>24</v>
      </c>
    </row>
    <row r="1641" spans="1:42"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409"/>
        <v>24</v>
      </c>
      <c r="Q1641" s="33" t="str">
        <f t="shared" si="410"/>
        <v/>
      </c>
      <c r="R1641" s="33">
        <f t="shared" si="411"/>
        <v>14</v>
      </c>
      <c r="S1641" s="33" t="str">
        <f t="shared" si="412"/>
        <v>129_14</v>
      </c>
      <c r="T1641" s="35" t="str">
        <f t="shared" si="413"/>
        <v>129PM</v>
      </c>
      <c r="U1641" s="35" t="str">
        <f t="shared" si="414"/>
        <v>129PMEW</v>
      </c>
      <c r="V1641" s="301">
        <f t="shared" si="415"/>
        <v>24</v>
      </c>
      <c r="W1641" s="293" t="str">
        <f t="shared" si="416"/>
        <v/>
      </c>
      <c r="X1641" s="293" t="str">
        <f t="shared" si="417"/>
        <v/>
      </c>
      <c r="Y1641" s="293" t="str">
        <f t="shared" si="418"/>
        <v/>
      </c>
      <c r="Z1641" s="293" t="str">
        <f t="shared" si="419"/>
        <v/>
      </c>
      <c r="AA1641" s="293">
        <f t="shared" si="406"/>
        <v>0</v>
      </c>
      <c r="AB1641" s="293">
        <f t="shared" si="407"/>
        <v>0</v>
      </c>
      <c r="AC1641" s="293">
        <f t="shared" si="408"/>
        <v>0</v>
      </c>
      <c r="AD1641" s="293">
        <f t="shared" si="420"/>
        <v>0</v>
      </c>
      <c r="AE1641" s="293">
        <f>IF(ISBLANK(T1641),AE1640,IF(COUNTIF(T$2:T1641,T1641)&gt;1,AE1640,1+MAX(AE1640,0)))</f>
        <v>44</v>
      </c>
      <c r="AI1641" s="42" t="str">
        <f t="shared" si="421"/>
        <v/>
      </c>
      <c r="AJ1641">
        <f>SUM(AG$2:AG1641)</f>
        <v>6</v>
      </c>
      <c r="AK1641">
        <f>COUNTA(AF$2:AF1641)</f>
        <v>24</v>
      </c>
    </row>
    <row r="1642" spans="1:42"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409"/>
        <v>24</v>
      </c>
      <c r="Q1642" s="33" t="str">
        <f t="shared" si="410"/>
        <v/>
      </c>
      <c r="R1642" s="33">
        <f t="shared" si="411"/>
        <v>15</v>
      </c>
      <c r="S1642" s="33" t="str">
        <f t="shared" si="412"/>
        <v>129_15</v>
      </c>
      <c r="T1642" s="35" t="str">
        <f t="shared" si="413"/>
        <v>129PM</v>
      </c>
      <c r="U1642" s="35" t="str">
        <f t="shared" si="414"/>
        <v>129PMNS</v>
      </c>
      <c r="V1642" s="301">
        <f t="shared" si="415"/>
        <v>25</v>
      </c>
      <c r="W1642" s="293" t="str">
        <f t="shared" si="416"/>
        <v/>
      </c>
      <c r="X1642" s="293" t="str">
        <f t="shared" si="417"/>
        <v/>
      </c>
      <c r="Y1642" s="293" t="str">
        <f t="shared" si="418"/>
        <v/>
      </c>
      <c r="Z1642" s="293" t="str">
        <f t="shared" si="419"/>
        <v/>
      </c>
      <c r="AA1642" s="293">
        <f t="shared" si="406"/>
        <v>0</v>
      </c>
      <c r="AB1642" s="293">
        <f t="shared" si="407"/>
        <v>0</v>
      </c>
      <c r="AC1642" s="293">
        <f t="shared" si="408"/>
        <v>0</v>
      </c>
      <c r="AD1642" s="293">
        <f t="shared" si="420"/>
        <v>0</v>
      </c>
      <c r="AE1642" s="293">
        <f>IF(ISBLANK(T1642),AE1641,IF(COUNTIF(T$2:T1642,T1642)&gt;1,AE1641,1+MAX(AE1641,0)))</f>
        <v>44</v>
      </c>
      <c r="AI1642" s="42" t="str">
        <f t="shared" si="421"/>
        <v/>
      </c>
      <c r="AJ1642">
        <f>SUM(AG$2:AG1642)</f>
        <v>6</v>
      </c>
      <c r="AK1642">
        <f>COUNTA(AF$2:AF1642)</f>
        <v>24</v>
      </c>
    </row>
    <row r="1643" spans="1:42"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409"/>
        <v>24</v>
      </c>
      <c r="Q1643" s="33" t="str">
        <f t="shared" si="410"/>
        <v/>
      </c>
      <c r="R1643" s="33">
        <f t="shared" si="411"/>
        <v>15</v>
      </c>
      <c r="S1643" s="33" t="str">
        <f t="shared" si="412"/>
        <v>129_15</v>
      </c>
      <c r="T1643" s="35" t="str">
        <f t="shared" si="413"/>
        <v>129PM</v>
      </c>
      <c r="U1643" s="35" t="str">
        <f t="shared" si="414"/>
        <v>129PMNS</v>
      </c>
      <c r="V1643" s="301">
        <f t="shared" si="415"/>
        <v>26</v>
      </c>
      <c r="W1643" s="293" t="str">
        <f t="shared" si="416"/>
        <v/>
      </c>
      <c r="X1643" s="293" t="str">
        <f t="shared" si="417"/>
        <v/>
      </c>
      <c r="Y1643" s="293" t="str">
        <f t="shared" si="418"/>
        <v/>
      </c>
      <c r="Z1643" s="293" t="str">
        <f t="shared" si="419"/>
        <v/>
      </c>
      <c r="AA1643" s="293">
        <f t="shared" si="406"/>
        <v>0</v>
      </c>
      <c r="AB1643" s="293">
        <f t="shared" si="407"/>
        <v>0</v>
      </c>
      <c r="AC1643" s="293">
        <f t="shared" si="408"/>
        <v>0</v>
      </c>
      <c r="AD1643" s="293">
        <f t="shared" si="420"/>
        <v>0</v>
      </c>
      <c r="AE1643" s="293">
        <f>IF(ISBLANK(T1643),AE1642,IF(COUNTIF(T$2:T1643,T1643)&gt;1,AE1642,1+MAX(AE1642,0)))</f>
        <v>44</v>
      </c>
      <c r="AI1643" s="42" t="str">
        <f t="shared" si="421"/>
        <v/>
      </c>
      <c r="AJ1643">
        <f>SUM(AG$2:AG1643)</f>
        <v>6</v>
      </c>
      <c r="AK1643">
        <f>COUNTA(AF$2:AF1643)</f>
        <v>24</v>
      </c>
    </row>
    <row r="1644" spans="1:42"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409"/>
        <v>24</v>
      </c>
      <c r="Q1644" s="33" t="str">
        <f t="shared" si="410"/>
        <v/>
      </c>
      <c r="R1644" s="33">
        <f t="shared" si="411"/>
        <v>15</v>
      </c>
      <c r="S1644" s="33" t="str">
        <f t="shared" si="412"/>
        <v>129_15</v>
      </c>
      <c r="T1644" s="35" t="str">
        <f t="shared" si="413"/>
        <v>129PM</v>
      </c>
      <c r="U1644" s="35" t="str">
        <f t="shared" si="414"/>
        <v>129PMEW</v>
      </c>
      <c r="V1644" s="301">
        <f t="shared" si="415"/>
        <v>27</v>
      </c>
      <c r="W1644" s="293" t="str">
        <f t="shared" si="416"/>
        <v/>
      </c>
      <c r="X1644" s="293" t="str">
        <f t="shared" si="417"/>
        <v/>
      </c>
      <c r="Y1644" s="293" t="str">
        <f t="shared" si="418"/>
        <v/>
      </c>
      <c r="Z1644" s="293" t="str">
        <f t="shared" si="419"/>
        <v/>
      </c>
      <c r="AA1644" s="293">
        <f t="shared" si="406"/>
        <v>0</v>
      </c>
      <c r="AB1644" s="293">
        <f t="shared" si="407"/>
        <v>0</v>
      </c>
      <c r="AC1644" s="293">
        <f t="shared" si="408"/>
        <v>0</v>
      </c>
      <c r="AD1644" s="293">
        <f t="shared" si="420"/>
        <v>0</v>
      </c>
      <c r="AE1644" s="293">
        <f>IF(ISBLANK(T1644),AE1643,IF(COUNTIF(T$2:T1644,T1644)&gt;1,AE1643,1+MAX(AE1643,0)))</f>
        <v>44</v>
      </c>
      <c r="AI1644" s="42" t="str">
        <f t="shared" si="421"/>
        <v/>
      </c>
      <c r="AJ1644">
        <f>SUM(AG$2:AG1644)</f>
        <v>6</v>
      </c>
      <c r="AK1644">
        <f>COUNTA(AF$2:AF1644)</f>
        <v>24</v>
      </c>
    </row>
    <row r="1645" spans="1:42"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409"/>
        <v>24</v>
      </c>
      <c r="Q1645" s="33" t="str">
        <f t="shared" si="410"/>
        <v/>
      </c>
      <c r="R1645" s="33">
        <f t="shared" si="411"/>
        <v>15</v>
      </c>
      <c r="S1645" s="33" t="str">
        <f t="shared" si="412"/>
        <v>129_15</v>
      </c>
      <c r="T1645" s="35" t="str">
        <f t="shared" si="413"/>
        <v>129PM</v>
      </c>
      <c r="U1645" s="35" t="str">
        <f t="shared" si="414"/>
        <v>129PMEW</v>
      </c>
      <c r="V1645" s="301">
        <f t="shared" si="415"/>
        <v>28</v>
      </c>
      <c r="W1645" s="293" t="str">
        <f t="shared" si="416"/>
        <v/>
      </c>
      <c r="X1645" s="293" t="str">
        <f t="shared" si="417"/>
        <v/>
      </c>
      <c r="Y1645" s="293" t="str">
        <f t="shared" si="418"/>
        <v/>
      </c>
      <c r="Z1645" s="293" t="str">
        <f t="shared" si="419"/>
        <v/>
      </c>
      <c r="AA1645" s="293">
        <f t="shared" si="406"/>
        <v>0</v>
      </c>
      <c r="AB1645" s="293">
        <f t="shared" si="407"/>
        <v>0</v>
      </c>
      <c r="AC1645" s="293">
        <f t="shared" si="408"/>
        <v>0</v>
      </c>
      <c r="AD1645" s="293">
        <f t="shared" si="420"/>
        <v>0</v>
      </c>
      <c r="AE1645" s="293">
        <f>IF(ISBLANK(T1645),AE1644,IF(COUNTIF(T$2:T1645,T1645)&gt;1,AE1644,1+MAX(AE1644,0)))</f>
        <v>44</v>
      </c>
      <c r="AI1645" s="42" t="str">
        <f t="shared" si="421"/>
        <v/>
      </c>
      <c r="AJ1645">
        <f>SUM(AG$2:AG1645)</f>
        <v>6</v>
      </c>
      <c r="AK1645">
        <f>COUNTA(AF$2:AF1645)</f>
        <v>24</v>
      </c>
    </row>
    <row r="1646" spans="1:42"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409"/>
        <v>24</v>
      </c>
      <c r="Q1646" s="33" t="str">
        <f t="shared" si="410"/>
        <v/>
      </c>
      <c r="R1646" s="33">
        <f t="shared" si="411"/>
        <v>16</v>
      </c>
      <c r="S1646" s="33" t="str">
        <f t="shared" si="412"/>
        <v>129_16</v>
      </c>
      <c r="T1646" s="35" t="str">
        <f t="shared" si="413"/>
        <v>129PM</v>
      </c>
      <c r="U1646" s="35" t="str">
        <f t="shared" si="414"/>
        <v>129PMNS</v>
      </c>
      <c r="V1646" s="301">
        <f t="shared" si="415"/>
        <v>29</v>
      </c>
      <c r="W1646" s="293" t="str">
        <f t="shared" si="416"/>
        <v/>
      </c>
      <c r="X1646" s="293" t="str">
        <f t="shared" si="417"/>
        <v/>
      </c>
      <c r="Y1646" s="293" t="str">
        <f t="shared" si="418"/>
        <v/>
      </c>
      <c r="Z1646" s="293" t="str">
        <f t="shared" si="419"/>
        <v/>
      </c>
      <c r="AA1646" s="293">
        <f t="shared" si="406"/>
        <v>0</v>
      </c>
      <c r="AB1646" s="293">
        <f t="shared" si="407"/>
        <v>0</v>
      </c>
      <c r="AC1646" s="293">
        <f t="shared" si="408"/>
        <v>0</v>
      </c>
      <c r="AD1646" s="293">
        <f t="shared" si="420"/>
        <v>0</v>
      </c>
      <c r="AE1646" s="293">
        <f>IF(ISBLANK(T1646),AE1645,IF(COUNTIF(T$2:T1646,T1646)&gt;1,AE1645,1+MAX(AE1645,0)))</f>
        <v>44</v>
      </c>
      <c r="AI1646" s="42" t="str">
        <f t="shared" si="421"/>
        <v/>
      </c>
      <c r="AJ1646">
        <f>SUM(AG$2:AG1646)</f>
        <v>6</v>
      </c>
      <c r="AK1646">
        <f>COUNTA(AF$2:AF1646)</f>
        <v>24</v>
      </c>
    </row>
    <row r="1647" spans="1:42"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409"/>
        <v>24</v>
      </c>
      <c r="Q1647" s="33" t="str">
        <f t="shared" si="410"/>
        <v/>
      </c>
      <c r="R1647" s="33">
        <f t="shared" si="411"/>
        <v>16</v>
      </c>
      <c r="S1647" s="33" t="str">
        <f t="shared" si="412"/>
        <v>129_16</v>
      </c>
      <c r="T1647" s="35" t="str">
        <f t="shared" si="413"/>
        <v>129PM</v>
      </c>
      <c r="U1647" s="35" t="str">
        <f t="shared" si="414"/>
        <v>129PMNS</v>
      </c>
      <c r="V1647" s="301">
        <f t="shared" si="415"/>
        <v>30</v>
      </c>
      <c r="W1647" s="293" t="str">
        <f t="shared" si="416"/>
        <v/>
      </c>
      <c r="X1647" s="293" t="str">
        <f t="shared" si="417"/>
        <v/>
      </c>
      <c r="Y1647" s="293" t="str">
        <f t="shared" si="418"/>
        <v/>
      </c>
      <c r="Z1647" s="293" t="str">
        <f t="shared" si="419"/>
        <v/>
      </c>
      <c r="AA1647" s="293">
        <f t="shared" si="406"/>
        <v>0</v>
      </c>
      <c r="AB1647" s="293">
        <f t="shared" si="407"/>
        <v>0</v>
      </c>
      <c r="AC1647" s="293">
        <f t="shared" si="408"/>
        <v>0</v>
      </c>
      <c r="AD1647" s="293">
        <f t="shared" si="420"/>
        <v>0</v>
      </c>
      <c r="AE1647" s="293">
        <f>IF(ISBLANK(T1647),AE1646,IF(COUNTIF(T$2:T1647,T1647)&gt;1,AE1646,1+MAX(AE1646,0)))</f>
        <v>44</v>
      </c>
      <c r="AI1647" s="42" t="str">
        <f t="shared" si="421"/>
        <v/>
      </c>
      <c r="AJ1647">
        <f>SUM(AG$2:AG1647)</f>
        <v>6</v>
      </c>
      <c r="AK1647">
        <f>COUNTA(AF$2:AF1647)</f>
        <v>24</v>
      </c>
    </row>
    <row r="1648" spans="1:42"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409"/>
        <v>24</v>
      </c>
      <c r="Q1648" s="33" t="str">
        <f t="shared" si="410"/>
        <v/>
      </c>
      <c r="R1648" s="33">
        <f t="shared" si="411"/>
        <v>16</v>
      </c>
      <c r="S1648" s="33" t="str">
        <f t="shared" si="412"/>
        <v>129_16</v>
      </c>
      <c r="T1648" s="35" t="str">
        <f t="shared" si="413"/>
        <v>129PM</v>
      </c>
      <c r="U1648" s="35" t="str">
        <f t="shared" si="414"/>
        <v>129PMEW</v>
      </c>
      <c r="V1648" s="301">
        <f t="shared" si="415"/>
        <v>31</v>
      </c>
      <c r="W1648" s="293" t="str">
        <f t="shared" si="416"/>
        <v/>
      </c>
      <c r="X1648" s="293" t="str">
        <f t="shared" si="417"/>
        <v/>
      </c>
      <c r="Y1648" s="293" t="str">
        <f t="shared" si="418"/>
        <v/>
      </c>
      <c r="Z1648" s="293" t="str">
        <f t="shared" si="419"/>
        <v/>
      </c>
      <c r="AA1648" s="293">
        <f t="shared" si="406"/>
        <v>0</v>
      </c>
      <c r="AB1648" s="293">
        <f t="shared" si="407"/>
        <v>0</v>
      </c>
      <c r="AC1648" s="293">
        <f t="shared" si="408"/>
        <v>0</v>
      </c>
      <c r="AD1648" s="293">
        <f t="shared" si="420"/>
        <v>0</v>
      </c>
      <c r="AE1648" s="293">
        <f>IF(ISBLANK(T1648),AE1647,IF(COUNTIF(T$2:T1648,T1648)&gt;1,AE1647,1+MAX(AE1647,0)))</f>
        <v>44</v>
      </c>
      <c r="AI1648" s="42" t="str">
        <f t="shared" si="421"/>
        <v/>
      </c>
      <c r="AJ1648">
        <f>SUM(AG$2:AG1648)</f>
        <v>6</v>
      </c>
      <c r="AK1648">
        <f>COUNTA(AF$2:AF1648)</f>
        <v>24</v>
      </c>
    </row>
    <row r="1649" spans="1:42"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409"/>
        <v>24</v>
      </c>
      <c r="Q1649" s="33" t="str">
        <f t="shared" si="410"/>
        <v/>
      </c>
      <c r="R1649" s="33">
        <f t="shared" si="411"/>
        <v>16</v>
      </c>
      <c r="S1649" s="33" t="str">
        <f t="shared" si="412"/>
        <v>129_16</v>
      </c>
      <c r="T1649" s="35" t="str">
        <f t="shared" si="413"/>
        <v>129PM</v>
      </c>
      <c r="U1649" s="35" t="str">
        <f t="shared" si="414"/>
        <v>129PMEW</v>
      </c>
      <c r="V1649" s="301">
        <f t="shared" si="415"/>
        <v>32</v>
      </c>
      <c r="W1649" s="293" t="str">
        <f t="shared" si="416"/>
        <v/>
      </c>
      <c r="X1649" s="293" t="str">
        <f t="shared" si="417"/>
        <v/>
      </c>
      <c r="Y1649" s="293" t="str">
        <f t="shared" si="418"/>
        <v/>
      </c>
      <c r="Z1649" s="293" t="str">
        <f t="shared" si="419"/>
        <v/>
      </c>
      <c r="AA1649" s="293">
        <f t="shared" si="406"/>
        <v>0</v>
      </c>
      <c r="AB1649" s="293">
        <f t="shared" si="407"/>
        <v>0</v>
      </c>
      <c r="AC1649" s="293">
        <f t="shared" si="408"/>
        <v>0</v>
      </c>
      <c r="AD1649" s="293">
        <f t="shared" si="420"/>
        <v>0</v>
      </c>
      <c r="AE1649" s="293">
        <f>IF(ISBLANK(T1649),AE1648,IF(COUNTIF(T$2:T1649,T1649)&gt;1,AE1648,1+MAX(AE1648,0)))</f>
        <v>44</v>
      </c>
      <c r="AI1649" s="42" t="str">
        <f t="shared" si="421"/>
        <v/>
      </c>
      <c r="AJ1649">
        <f>SUM(AG$2:AG1649)</f>
        <v>6</v>
      </c>
      <c r="AK1649">
        <f>COUNTA(AF$2:AF1649)</f>
        <v>24</v>
      </c>
    </row>
    <row r="1650" spans="1:42"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409"/>
        <v>24</v>
      </c>
      <c r="Q1650" s="33" t="str">
        <f t="shared" si="410"/>
        <v/>
      </c>
      <c r="R1650" s="33">
        <f t="shared" si="411"/>
        <v>13</v>
      </c>
      <c r="S1650" s="33" t="str">
        <f t="shared" si="412"/>
        <v>129_13</v>
      </c>
      <c r="T1650" s="35" t="str">
        <f t="shared" si="413"/>
        <v>129PM</v>
      </c>
      <c r="U1650" s="35" t="str">
        <f t="shared" si="414"/>
        <v>129PMNS</v>
      </c>
      <c r="V1650" s="301">
        <f t="shared" si="415"/>
        <v>17</v>
      </c>
      <c r="W1650" s="293" t="str">
        <f t="shared" si="416"/>
        <v/>
      </c>
      <c r="X1650" s="293" t="str">
        <f t="shared" si="417"/>
        <v/>
      </c>
      <c r="Y1650" s="293" t="str">
        <f t="shared" si="418"/>
        <v/>
      </c>
      <c r="Z1650" s="293" t="str">
        <f t="shared" si="419"/>
        <v/>
      </c>
      <c r="AA1650" s="293">
        <f t="shared" si="406"/>
        <v>0</v>
      </c>
      <c r="AB1650" s="293">
        <f t="shared" si="407"/>
        <v>0</v>
      </c>
      <c r="AC1650" s="293">
        <f t="shared" si="408"/>
        <v>0</v>
      </c>
      <c r="AD1650" s="293">
        <f t="shared" si="420"/>
        <v>0</v>
      </c>
      <c r="AE1650" s="293">
        <f>IF(ISBLANK(T1650),AE1649,IF(COUNTIF(T$2:T1650,T1650)&gt;1,AE1649,1+MAX(AE1649,0)))</f>
        <v>44</v>
      </c>
      <c r="AI1650" s="42" t="str">
        <f t="shared" si="421"/>
        <v/>
      </c>
      <c r="AJ1650">
        <f>SUM(AG$2:AG1650)</f>
        <v>6</v>
      </c>
      <c r="AK1650">
        <f>COUNTA(AF$2:AF1650)</f>
        <v>24</v>
      </c>
      <c r="AL1650">
        <f>ABS(H1650-Data!H1634)</f>
        <v>2</v>
      </c>
      <c r="AM1650">
        <f>ABS(I1650-Data!I1634)</f>
        <v>2</v>
      </c>
      <c r="AN1650">
        <f>ABS(J1650-Data!J1634)</f>
        <v>1</v>
      </c>
      <c r="AO1650">
        <f>ABS(K1650-Data!K1634)</f>
        <v>0</v>
      </c>
      <c r="AP1650">
        <f>ABS(L1650-Data!L1634)</f>
        <v>1</v>
      </c>
    </row>
    <row r="1651" spans="1:42"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409"/>
        <v>24</v>
      </c>
      <c r="Q1651" s="33" t="str">
        <f t="shared" si="410"/>
        <v/>
      </c>
      <c r="R1651" s="33">
        <f t="shared" si="411"/>
        <v>13</v>
      </c>
      <c r="S1651" s="33" t="str">
        <f t="shared" si="412"/>
        <v>129_13</v>
      </c>
      <c r="T1651" s="35" t="str">
        <f t="shared" si="413"/>
        <v>129PM</v>
      </c>
      <c r="U1651" s="35" t="str">
        <f t="shared" si="414"/>
        <v>129PMNS</v>
      </c>
      <c r="V1651" s="301">
        <f t="shared" si="415"/>
        <v>18</v>
      </c>
      <c r="W1651" s="293" t="str">
        <f t="shared" si="416"/>
        <v/>
      </c>
      <c r="X1651" s="293" t="str">
        <f t="shared" si="417"/>
        <v/>
      </c>
      <c r="Y1651" s="293" t="str">
        <f t="shared" si="418"/>
        <v/>
      </c>
      <c r="Z1651" s="293" t="str">
        <f t="shared" si="419"/>
        <v/>
      </c>
      <c r="AA1651" s="293">
        <f t="shared" si="406"/>
        <v>0</v>
      </c>
      <c r="AB1651" s="293">
        <f t="shared" si="407"/>
        <v>0</v>
      </c>
      <c r="AC1651" s="293">
        <f t="shared" si="408"/>
        <v>0</v>
      </c>
      <c r="AD1651" s="293">
        <f t="shared" si="420"/>
        <v>0</v>
      </c>
      <c r="AE1651" s="293">
        <f>IF(ISBLANK(T1651),AE1650,IF(COUNTIF(T$2:T1651,T1651)&gt;1,AE1650,1+MAX(AE1650,0)))</f>
        <v>44</v>
      </c>
      <c r="AI1651" s="42" t="str">
        <f t="shared" si="421"/>
        <v/>
      </c>
      <c r="AJ1651">
        <f>SUM(AG$2:AG1651)</f>
        <v>6</v>
      </c>
      <c r="AK1651">
        <f>COUNTA(AF$2:AF1651)</f>
        <v>24</v>
      </c>
      <c r="AL1651">
        <f>ABS(H1651-Data!H1635)</f>
        <v>12</v>
      </c>
      <c r="AM1651">
        <f>ABS(I1651-Data!I1635)</f>
        <v>2</v>
      </c>
      <c r="AN1651">
        <f>ABS(J1651-Data!J1635)</f>
        <v>6</v>
      </c>
      <c r="AO1651">
        <f>ABS(K1651-Data!K1635)</f>
        <v>3</v>
      </c>
      <c r="AP1651">
        <f>ABS(L1651-Data!L1635)</f>
        <v>7</v>
      </c>
    </row>
    <row r="1652" spans="1:42"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409"/>
        <v>24</v>
      </c>
      <c r="Q1652" s="33" t="str">
        <f t="shared" si="410"/>
        <v/>
      </c>
      <c r="R1652" s="33">
        <f t="shared" si="411"/>
        <v>13</v>
      </c>
      <c r="S1652" s="33" t="str">
        <f t="shared" si="412"/>
        <v>129_13</v>
      </c>
      <c r="T1652" s="35" t="str">
        <f t="shared" si="413"/>
        <v>129PM</v>
      </c>
      <c r="U1652" s="35" t="str">
        <f t="shared" si="414"/>
        <v>129PMEW</v>
      </c>
      <c r="V1652" s="301">
        <f t="shared" si="415"/>
        <v>19</v>
      </c>
      <c r="W1652" s="293" t="str">
        <f t="shared" si="416"/>
        <v/>
      </c>
      <c r="X1652" s="293" t="str">
        <f t="shared" si="417"/>
        <v/>
      </c>
      <c r="Y1652" s="293" t="str">
        <f t="shared" si="418"/>
        <v/>
      </c>
      <c r="Z1652" s="293" t="str">
        <f t="shared" si="419"/>
        <v/>
      </c>
      <c r="AA1652" s="293">
        <f t="shared" si="406"/>
        <v>0</v>
      </c>
      <c r="AB1652" s="293">
        <f t="shared" si="407"/>
        <v>0</v>
      </c>
      <c r="AC1652" s="293">
        <f t="shared" si="408"/>
        <v>0</v>
      </c>
      <c r="AD1652" s="293">
        <f t="shared" si="420"/>
        <v>0</v>
      </c>
      <c r="AE1652" s="293">
        <f>IF(ISBLANK(T1652),AE1651,IF(COUNTIF(T$2:T1652,T1652)&gt;1,AE1651,1+MAX(AE1651,0)))</f>
        <v>44</v>
      </c>
      <c r="AI1652" s="42" t="str">
        <f t="shared" si="421"/>
        <v/>
      </c>
      <c r="AJ1652">
        <f>SUM(AG$2:AG1652)</f>
        <v>6</v>
      </c>
      <c r="AK1652">
        <f>COUNTA(AF$2:AF1652)</f>
        <v>24</v>
      </c>
      <c r="AL1652">
        <f>ABS(H1652-Data!H1636)</f>
        <v>1</v>
      </c>
      <c r="AM1652">
        <f>ABS(I1652-Data!I1636)</f>
        <v>0</v>
      </c>
      <c r="AN1652">
        <f>ABS(J1652-Data!J1636)</f>
        <v>0</v>
      </c>
      <c r="AO1652">
        <f>ABS(K1652-Data!K1636)</f>
        <v>0</v>
      </c>
      <c r="AP1652">
        <f>ABS(L1652-Data!L1636)</f>
        <v>0</v>
      </c>
    </row>
    <row r="1653" spans="1:42"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409"/>
        <v>24</v>
      </c>
      <c r="Q1653" s="33" t="str">
        <f t="shared" si="410"/>
        <v/>
      </c>
      <c r="R1653" s="33">
        <f t="shared" si="411"/>
        <v>13</v>
      </c>
      <c r="S1653" s="33" t="str">
        <f t="shared" si="412"/>
        <v>129_13</v>
      </c>
      <c r="T1653" s="35" t="str">
        <f t="shared" si="413"/>
        <v>129PM</v>
      </c>
      <c r="U1653" s="35" t="str">
        <f t="shared" si="414"/>
        <v>129PMEW</v>
      </c>
      <c r="V1653" s="301">
        <f t="shared" si="415"/>
        <v>20</v>
      </c>
      <c r="W1653" s="293" t="str">
        <f t="shared" si="416"/>
        <v/>
      </c>
      <c r="X1653" s="293" t="str">
        <f t="shared" si="417"/>
        <v/>
      </c>
      <c r="Y1653" s="293" t="str">
        <f t="shared" si="418"/>
        <v/>
      </c>
      <c r="Z1653" s="293" t="str">
        <f t="shared" si="419"/>
        <v/>
      </c>
      <c r="AA1653" s="293">
        <f t="shared" si="406"/>
        <v>0</v>
      </c>
      <c r="AB1653" s="293">
        <f t="shared" si="407"/>
        <v>0</v>
      </c>
      <c r="AC1653" s="293">
        <f t="shared" si="408"/>
        <v>0</v>
      </c>
      <c r="AD1653" s="293">
        <f t="shared" si="420"/>
        <v>0</v>
      </c>
      <c r="AE1653" s="293">
        <f>IF(ISBLANK(T1653),AE1652,IF(COUNTIF(T$2:T1653,T1653)&gt;1,AE1652,1+MAX(AE1652,0)))</f>
        <v>44</v>
      </c>
      <c r="AI1653" s="42" t="str">
        <f t="shared" si="421"/>
        <v/>
      </c>
      <c r="AJ1653">
        <f>SUM(AG$2:AG1653)</f>
        <v>6</v>
      </c>
      <c r="AK1653">
        <f>COUNTA(AF$2:AF1653)</f>
        <v>24</v>
      </c>
      <c r="AL1653">
        <f>ABS(H1653-Data!H1637)</f>
        <v>0</v>
      </c>
      <c r="AM1653">
        <f>ABS(I1653-Data!I1637)</f>
        <v>0</v>
      </c>
      <c r="AN1653">
        <f>ABS(J1653-Data!J1637)</f>
        <v>0</v>
      </c>
      <c r="AO1653">
        <f>ABS(K1653-Data!K1637)</f>
        <v>0</v>
      </c>
      <c r="AP1653">
        <f>ABS(L1653-Data!L1637)</f>
        <v>0</v>
      </c>
    </row>
    <row r="1654" spans="1:42"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409"/>
        <v>24</v>
      </c>
      <c r="Q1654" s="33" t="str">
        <f t="shared" si="410"/>
        <v/>
      </c>
      <c r="R1654" s="33">
        <f t="shared" si="411"/>
        <v>14</v>
      </c>
      <c r="S1654" s="33" t="str">
        <f t="shared" si="412"/>
        <v>129_14</v>
      </c>
      <c r="T1654" s="35" t="str">
        <f t="shared" si="413"/>
        <v>129PM</v>
      </c>
      <c r="U1654" s="35" t="str">
        <f t="shared" si="414"/>
        <v>129PMNS</v>
      </c>
      <c r="V1654" s="301">
        <f t="shared" si="415"/>
        <v>21</v>
      </c>
      <c r="W1654" s="293" t="str">
        <f t="shared" si="416"/>
        <v/>
      </c>
      <c r="X1654" s="293" t="str">
        <f t="shared" si="417"/>
        <v/>
      </c>
      <c r="Y1654" s="293" t="str">
        <f t="shared" si="418"/>
        <v/>
      </c>
      <c r="Z1654" s="293" t="str">
        <f t="shared" si="419"/>
        <v/>
      </c>
      <c r="AA1654" s="293">
        <f t="shared" si="406"/>
        <v>0</v>
      </c>
      <c r="AB1654" s="293">
        <f t="shared" si="407"/>
        <v>0</v>
      </c>
      <c r="AC1654" s="293">
        <f t="shared" si="408"/>
        <v>0</v>
      </c>
      <c r="AD1654" s="293">
        <f t="shared" si="420"/>
        <v>0</v>
      </c>
      <c r="AE1654" s="293">
        <f>IF(ISBLANK(T1654),AE1653,IF(COUNTIF(T$2:T1654,T1654)&gt;1,AE1653,1+MAX(AE1653,0)))</f>
        <v>44</v>
      </c>
      <c r="AI1654" s="42" t="str">
        <f t="shared" si="421"/>
        <v/>
      </c>
      <c r="AJ1654">
        <f>SUM(AG$2:AG1654)</f>
        <v>6</v>
      </c>
      <c r="AK1654">
        <f>COUNTA(AF$2:AF1654)</f>
        <v>24</v>
      </c>
      <c r="AL1654">
        <f>ABS(H1654-Data!H1638)</f>
        <v>1</v>
      </c>
      <c r="AM1654">
        <f>ABS(I1654-Data!I1638)</f>
        <v>2</v>
      </c>
      <c r="AN1654">
        <f>ABS(J1654-Data!J1638)</f>
        <v>2</v>
      </c>
      <c r="AO1654">
        <f>ABS(K1654-Data!K1638)</f>
        <v>3</v>
      </c>
      <c r="AP1654">
        <f>ABS(L1654-Data!L1638)</f>
        <v>7</v>
      </c>
    </row>
    <row r="1655" spans="1:42"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409"/>
        <v>24</v>
      </c>
      <c r="Q1655" s="33" t="str">
        <f t="shared" si="410"/>
        <v/>
      </c>
      <c r="R1655" s="33">
        <f t="shared" si="411"/>
        <v>14</v>
      </c>
      <c r="S1655" s="33" t="str">
        <f t="shared" si="412"/>
        <v>129_14</v>
      </c>
      <c r="T1655" s="35" t="str">
        <f t="shared" si="413"/>
        <v>129PM</v>
      </c>
      <c r="U1655" s="35" t="str">
        <f t="shared" si="414"/>
        <v>129PMNS</v>
      </c>
      <c r="V1655" s="301">
        <f t="shared" si="415"/>
        <v>22</v>
      </c>
      <c r="W1655" s="293" t="str">
        <f t="shared" si="416"/>
        <v/>
      </c>
      <c r="X1655" s="293" t="str">
        <f t="shared" si="417"/>
        <v/>
      </c>
      <c r="Y1655" s="293" t="str">
        <f t="shared" si="418"/>
        <v/>
      </c>
      <c r="Z1655" s="293" t="str">
        <f t="shared" si="419"/>
        <v/>
      </c>
      <c r="AA1655" s="293">
        <f t="shared" si="406"/>
        <v>0</v>
      </c>
      <c r="AB1655" s="293">
        <f t="shared" si="407"/>
        <v>0</v>
      </c>
      <c r="AC1655" s="293">
        <f t="shared" si="408"/>
        <v>0</v>
      </c>
      <c r="AD1655" s="293">
        <f t="shared" si="420"/>
        <v>0</v>
      </c>
      <c r="AE1655" s="293">
        <f>IF(ISBLANK(T1655),AE1654,IF(COUNTIF(T$2:T1655,T1655)&gt;1,AE1654,1+MAX(AE1654,0)))</f>
        <v>44</v>
      </c>
      <c r="AI1655" s="42" t="str">
        <f t="shared" si="421"/>
        <v/>
      </c>
      <c r="AJ1655">
        <f>SUM(AG$2:AG1655)</f>
        <v>6</v>
      </c>
      <c r="AK1655">
        <f>COUNTA(AF$2:AF1655)</f>
        <v>24</v>
      </c>
      <c r="AL1655">
        <f>ABS(H1655-Data!H1639)</f>
        <v>19</v>
      </c>
      <c r="AM1655">
        <f>ABS(I1655-Data!I1639)</f>
        <v>3</v>
      </c>
      <c r="AN1655">
        <f>ABS(J1655-Data!J1639)</f>
        <v>9</v>
      </c>
      <c r="AO1655">
        <f>ABS(K1655-Data!K1639)</f>
        <v>2</v>
      </c>
      <c r="AP1655">
        <f>ABS(L1655-Data!L1639)</f>
        <v>3</v>
      </c>
    </row>
    <row r="1656" spans="1:42"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409"/>
        <v>24</v>
      </c>
      <c r="Q1656" s="33" t="str">
        <f t="shared" si="410"/>
        <v/>
      </c>
      <c r="R1656" s="33">
        <f t="shared" si="411"/>
        <v>14</v>
      </c>
      <c r="S1656" s="33" t="str">
        <f t="shared" si="412"/>
        <v>129_14</v>
      </c>
      <c r="T1656" s="35" t="str">
        <f t="shared" si="413"/>
        <v>129PM</v>
      </c>
      <c r="U1656" s="35" t="str">
        <f t="shared" si="414"/>
        <v>129PMEW</v>
      </c>
      <c r="V1656" s="301">
        <f t="shared" si="415"/>
        <v>23</v>
      </c>
      <c r="W1656" s="293" t="str">
        <f t="shared" si="416"/>
        <v/>
      </c>
      <c r="X1656" s="293" t="str">
        <f t="shared" si="417"/>
        <v/>
      </c>
      <c r="Y1656" s="293" t="str">
        <f t="shared" si="418"/>
        <v/>
      </c>
      <c r="Z1656" s="293" t="str">
        <f t="shared" si="419"/>
        <v/>
      </c>
      <c r="AA1656" s="293">
        <f t="shared" si="406"/>
        <v>0</v>
      </c>
      <c r="AB1656" s="293">
        <f t="shared" si="407"/>
        <v>0</v>
      </c>
      <c r="AC1656" s="293">
        <f t="shared" si="408"/>
        <v>0</v>
      </c>
      <c r="AD1656" s="293">
        <f t="shared" si="420"/>
        <v>0</v>
      </c>
      <c r="AE1656" s="293">
        <f>IF(ISBLANK(T1656),AE1655,IF(COUNTIF(T$2:T1656,T1656)&gt;1,AE1655,1+MAX(AE1655,0)))</f>
        <v>44</v>
      </c>
      <c r="AI1656" s="42" t="str">
        <f t="shared" si="421"/>
        <v/>
      </c>
      <c r="AJ1656">
        <f>SUM(AG$2:AG1656)</f>
        <v>6</v>
      </c>
      <c r="AK1656">
        <f>COUNTA(AF$2:AF1656)</f>
        <v>24</v>
      </c>
      <c r="AL1656">
        <f>ABS(H1656-Data!H1640)</f>
        <v>8</v>
      </c>
      <c r="AM1656">
        <f>ABS(I1656-Data!I1640)</f>
        <v>2</v>
      </c>
      <c r="AN1656">
        <f>ABS(J1656-Data!J1640)</f>
        <v>5</v>
      </c>
      <c r="AO1656">
        <f>ABS(K1656-Data!K1640)</f>
        <v>0</v>
      </c>
      <c r="AP1656">
        <f>ABS(L1656-Data!L1640)</f>
        <v>1</v>
      </c>
    </row>
    <row r="1657" spans="1:42"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409"/>
        <v>24</v>
      </c>
      <c r="Q1657" s="33" t="str">
        <f t="shared" si="410"/>
        <v/>
      </c>
      <c r="R1657" s="33">
        <f t="shared" si="411"/>
        <v>14</v>
      </c>
      <c r="S1657" s="33" t="str">
        <f t="shared" si="412"/>
        <v>129_14</v>
      </c>
      <c r="T1657" s="35" t="str">
        <f t="shared" si="413"/>
        <v>129PM</v>
      </c>
      <c r="U1657" s="35" t="str">
        <f t="shared" si="414"/>
        <v>129PMEW</v>
      </c>
      <c r="V1657" s="301">
        <f t="shared" si="415"/>
        <v>24</v>
      </c>
      <c r="W1657" s="293" t="str">
        <f t="shared" si="416"/>
        <v/>
      </c>
      <c r="X1657" s="293" t="str">
        <f t="shared" si="417"/>
        <v/>
      </c>
      <c r="Y1657" s="293" t="str">
        <f t="shared" si="418"/>
        <v/>
      </c>
      <c r="Z1657" s="293" t="str">
        <f t="shared" si="419"/>
        <v/>
      </c>
      <c r="AA1657" s="293">
        <f t="shared" si="406"/>
        <v>0</v>
      </c>
      <c r="AB1657" s="293">
        <f t="shared" si="407"/>
        <v>0</v>
      </c>
      <c r="AC1657" s="293">
        <f t="shared" si="408"/>
        <v>0</v>
      </c>
      <c r="AD1657" s="293">
        <f t="shared" si="420"/>
        <v>0</v>
      </c>
      <c r="AE1657" s="293">
        <f>IF(ISBLANK(T1657),AE1656,IF(COUNTIF(T$2:T1657,T1657)&gt;1,AE1656,1+MAX(AE1656,0)))</f>
        <v>44</v>
      </c>
      <c r="AI1657" s="42" t="str">
        <f t="shared" si="421"/>
        <v/>
      </c>
      <c r="AJ1657">
        <f>SUM(AG$2:AG1657)</f>
        <v>6</v>
      </c>
      <c r="AK1657">
        <f>COUNTA(AF$2:AF1657)</f>
        <v>24</v>
      </c>
      <c r="AL1657">
        <f>ABS(H1657-Data!H1641)</f>
        <v>1</v>
      </c>
      <c r="AM1657">
        <f>ABS(I1657-Data!I1641)</f>
        <v>1</v>
      </c>
      <c r="AN1657">
        <f>ABS(J1657-Data!J1641)</f>
        <v>1</v>
      </c>
      <c r="AO1657">
        <f>ABS(K1657-Data!K1641)</f>
        <v>0</v>
      </c>
      <c r="AP1657">
        <f>ABS(L1657-Data!L1641)</f>
        <v>0</v>
      </c>
    </row>
    <row r="1658" spans="1:42"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409"/>
        <v>24</v>
      </c>
      <c r="Q1658" s="33" t="str">
        <f t="shared" si="410"/>
        <v/>
      </c>
      <c r="R1658" s="33">
        <f t="shared" si="411"/>
        <v>15</v>
      </c>
      <c r="S1658" s="33" t="str">
        <f t="shared" si="412"/>
        <v>129_15</v>
      </c>
      <c r="T1658" s="35" t="str">
        <f t="shared" si="413"/>
        <v>129PM</v>
      </c>
      <c r="U1658" s="35" t="str">
        <f t="shared" si="414"/>
        <v>129PMNS</v>
      </c>
      <c r="V1658" s="301">
        <f t="shared" si="415"/>
        <v>25</v>
      </c>
      <c r="W1658" s="293" t="str">
        <f t="shared" si="416"/>
        <v/>
      </c>
      <c r="X1658" s="293" t="str">
        <f t="shared" si="417"/>
        <v/>
      </c>
      <c r="Y1658" s="293" t="str">
        <f t="shared" si="418"/>
        <v/>
      </c>
      <c r="Z1658" s="293" t="str">
        <f t="shared" si="419"/>
        <v/>
      </c>
      <c r="AA1658" s="293">
        <f t="shared" si="406"/>
        <v>0</v>
      </c>
      <c r="AB1658" s="293">
        <f t="shared" si="407"/>
        <v>0</v>
      </c>
      <c r="AC1658" s="293">
        <f t="shared" si="408"/>
        <v>0</v>
      </c>
      <c r="AD1658" s="293">
        <f t="shared" si="420"/>
        <v>0</v>
      </c>
      <c r="AE1658" s="293">
        <f>IF(ISBLANK(T1658),AE1657,IF(COUNTIF(T$2:T1658,T1658)&gt;1,AE1657,1+MAX(AE1657,0)))</f>
        <v>44</v>
      </c>
      <c r="AI1658" s="42" t="str">
        <f t="shared" si="421"/>
        <v/>
      </c>
      <c r="AJ1658">
        <f>SUM(AG$2:AG1658)</f>
        <v>6</v>
      </c>
      <c r="AK1658">
        <f>COUNTA(AF$2:AF1658)</f>
        <v>24</v>
      </c>
      <c r="AL1658">
        <f>ABS(H1658-Data!H1642)</f>
        <v>3</v>
      </c>
      <c r="AM1658">
        <f>ABS(I1658-Data!I1642)</f>
        <v>1</v>
      </c>
      <c r="AN1658">
        <f>ABS(J1658-Data!J1642)</f>
        <v>1</v>
      </c>
      <c r="AO1658">
        <f>ABS(K1658-Data!K1642)</f>
        <v>0</v>
      </c>
      <c r="AP1658">
        <f>ABS(L1658-Data!L1642)</f>
        <v>3</v>
      </c>
    </row>
    <row r="1659" spans="1:42"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409"/>
        <v>24</v>
      </c>
      <c r="Q1659" s="33" t="str">
        <f t="shared" si="410"/>
        <v/>
      </c>
      <c r="R1659" s="33">
        <f t="shared" si="411"/>
        <v>15</v>
      </c>
      <c r="S1659" s="33" t="str">
        <f t="shared" si="412"/>
        <v>129_15</v>
      </c>
      <c r="T1659" s="35" t="str">
        <f t="shared" si="413"/>
        <v>129PM</v>
      </c>
      <c r="U1659" s="35" t="str">
        <f t="shared" si="414"/>
        <v>129PMNS</v>
      </c>
      <c r="V1659" s="301">
        <f t="shared" si="415"/>
        <v>26</v>
      </c>
      <c r="W1659" s="293" t="str">
        <f t="shared" si="416"/>
        <v/>
      </c>
      <c r="X1659" s="293" t="str">
        <f t="shared" si="417"/>
        <v/>
      </c>
      <c r="Y1659" s="293" t="str">
        <f t="shared" si="418"/>
        <v/>
      </c>
      <c r="Z1659" s="293" t="str">
        <f t="shared" si="419"/>
        <v/>
      </c>
      <c r="AA1659" s="293">
        <f t="shared" si="406"/>
        <v>0</v>
      </c>
      <c r="AB1659" s="293">
        <f t="shared" si="407"/>
        <v>0</v>
      </c>
      <c r="AC1659" s="293">
        <f t="shared" si="408"/>
        <v>0</v>
      </c>
      <c r="AD1659" s="293">
        <f t="shared" si="420"/>
        <v>0</v>
      </c>
      <c r="AE1659" s="293">
        <f>IF(ISBLANK(T1659),AE1658,IF(COUNTIF(T$2:T1659,T1659)&gt;1,AE1658,1+MAX(AE1658,0)))</f>
        <v>44</v>
      </c>
      <c r="AI1659" s="42" t="str">
        <f t="shared" si="421"/>
        <v/>
      </c>
      <c r="AJ1659">
        <f>SUM(AG$2:AG1659)</f>
        <v>6</v>
      </c>
      <c r="AK1659">
        <f>COUNTA(AF$2:AF1659)</f>
        <v>24</v>
      </c>
      <c r="AL1659">
        <f>ABS(H1659-Data!H1643)</f>
        <v>18</v>
      </c>
      <c r="AM1659">
        <f>ABS(I1659-Data!I1643)</f>
        <v>1</v>
      </c>
      <c r="AN1659">
        <f>ABS(J1659-Data!J1643)</f>
        <v>7</v>
      </c>
      <c r="AO1659">
        <f>ABS(K1659-Data!K1643)</f>
        <v>1</v>
      </c>
      <c r="AP1659">
        <f>ABS(L1659-Data!L1643)</f>
        <v>6</v>
      </c>
    </row>
    <row r="1660" spans="1:42"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409"/>
        <v>24</v>
      </c>
      <c r="Q1660" s="33" t="str">
        <f t="shared" si="410"/>
        <v/>
      </c>
      <c r="R1660" s="33">
        <f t="shared" si="411"/>
        <v>15</v>
      </c>
      <c r="S1660" s="33" t="str">
        <f t="shared" si="412"/>
        <v>129_15</v>
      </c>
      <c r="T1660" s="35" t="str">
        <f t="shared" si="413"/>
        <v>129PM</v>
      </c>
      <c r="U1660" s="35" t="str">
        <f t="shared" si="414"/>
        <v>129PMEW</v>
      </c>
      <c r="V1660" s="301">
        <f t="shared" si="415"/>
        <v>27</v>
      </c>
      <c r="W1660" s="293" t="str">
        <f t="shared" si="416"/>
        <v/>
      </c>
      <c r="X1660" s="293" t="str">
        <f t="shared" si="417"/>
        <v/>
      </c>
      <c r="Y1660" s="293" t="str">
        <f t="shared" si="418"/>
        <v/>
      </c>
      <c r="Z1660" s="293" t="str">
        <f t="shared" si="419"/>
        <v/>
      </c>
      <c r="AA1660" s="293">
        <f t="shared" si="406"/>
        <v>0</v>
      </c>
      <c r="AB1660" s="293">
        <f t="shared" si="407"/>
        <v>0</v>
      </c>
      <c r="AC1660" s="293">
        <f t="shared" si="408"/>
        <v>0</v>
      </c>
      <c r="AD1660" s="293">
        <f t="shared" si="420"/>
        <v>0</v>
      </c>
      <c r="AE1660" s="293">
        <f>IF(ISBLANK(T1660),AE1659,IF(COUNTIF(T$2:T1660,T1660)&gt;1,AE1659,1+MAX(AE1659,0)))</f>
        <v>44</v>
      </c>
      <c r="AI1660" s="42" t="str">
        <f t="shared" si="421"/>
        <v/>
      </c>
      <c r="AJ1660">
        <f>SUM(AG$2:AG1660)</f>
        <v>6</v>
      </c>
      <c r="AK1660">
        <f>COUNTA(AF$2:AF1660)</f>
        <v>24</v>
      </c>
      <c r="AL1660">
        <f>ABS(H1660-Data!H1644)</f>
        <v>6</v>
      </c>
      <c r="AM1660">
        <f>ABS(I1660-Data!I1644)</f>
        <v>1</v>
      </c>
      <c r="AN1660">
        <f>ABS(J1660-Data!J1644)</f>
        <v>1</v>
      </c>
      <c r="AO1660">
        <f>ABS(K1660-Data!K1644)</f>
        <v>1</v>
      </c>
      <c r="AP1660">
        <f>ABS(L1660-Data!L1644)</f>
        <v>0</v>
      </c>
    </row>
    <row r="1661" spans="1:42"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409"/>
        <v>24</v>
      </c>
      <c r="Q1661" s="33" t="str">
        <f t="shared" si="410"/>
        <v/>
      </c>
      <c r="R1661" s="33">
        <f t="shared" si="411"/>
        <v>15</v>
      </c>
      <c r="S1661" s="33" t="str">
        <f t="shared" si="412"/>
        <v>129_15</v>
      </c>
      <c r="T1661" s="35" t="str">
        <f t="shared" si="413"/>
        <v>129PM</v>
      </c>
      <c r="U1661" s="35" t="str">
        <f t="shared" si="414"/>
        <v>129PMEW</v>
      </c>
      <c r="V1661" s="301">
        <f t="shared" si="415"/>
        <v>28</v>
      </c>
      <c r="W1661" s="293" t="str">
        <f t="shared" si="416"/>
        <v/>
      </c>
      <c r="X1661" s="293" t="str">
        <f t="shared" si="417"/>
        <v/>
      </c>
      <c r="Y1661" s="293" t="str">
        <f t="shared" si="418"/>
        <v/>
      </c>
      <c r="Z1661" s="293" t="str">
        <f t="shared" si="419"/>
        <v/>
      </c>
      <c r="AA1661" s="293">
        <f t="shared" si="406"/>
        <v>0</v>
      </c>
      <c r="AB1661" s="293">
        <f t="shared" si="407"/>
        <v>0</v>
      </c>
      <c r="AC1661" s="293">
        <f t="shared" si="408"/>
        <v>0</v>
      </c>
      <c r="AD1661" s="293">
        <f t="shared" si="420"/>
        <v>0</v>
      </c>
      <c r="AE1661" s="293">
        <f>IF(ISBLANK(T1661),AE1660,IF(COUNTIF(T$2:T1661,T1661)&gt;1,AE1660,1+MAX(AE1660,0)))</f>
        <v>44</v>
      </c>
      <c r="AI1661" s="42" t="str">
        <f t="shared" si="421"/>
        <v/>
      </c>
      <c r="AJ1661">
        <f>SUM(AG$2:AG1661)</f>
        <v>6</v>
      </c>
      <c r="AK1661">
        <f>COUNTA(AF$2:AF1661)</f>
        <v>24</v>
      </c>
      <c r="AL1661">
        <f>ABS(H1661-Data!H1645)</f>
        <v>1</v>
      </c>
      <c r="AM1661">
        <f>ABS(I1661-Data!I1645)</f>
        <v>2</v>
      </c>
      <c r="AN1661">
        <f>ABS(J1661-Data!J1645)</f>
        <v>0</v>
      </c>
      <c r="AO1661">
        <f>ABS(K1661-Data!K1645)</f>
        <v>0</v>
      </c>
      <c r="AP1661">
        <f>ABS(L1661-Data!L1645)</f>
        <v>0</v>
      </c>
    </row>
    <row r="1662" spans="1:42"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409"/>
        <v>24</v>
      </c>
      <c r="Q1662" s="33" t="str">
        <f t="shared" si="410"/>
        <v/>
      </c>
      <c r="R1662" s="33">
        <f t="shared" si="411"/>
        <v>16</v>
      </c>
      <c r="S1662" s="33" t="str">
        <f t="shared" si="412"/>
        <v>129_16</v>
      </c>
      <c r="T1662" s="35" t="str">
        <f t="shared" si="413"/>
        <v>129PM</v>
      </c>
      <c r="U1662" s="35" t="str">
        <f t="shared" si="414"/>
        <v>129PMNS</v>
      </c>
      <c r="V1662" s="301">
        <f t="shared" si="415"/>
        <v>29</v>
      </c>
      <c r="W1662" s="293" t="str">
        <f t="shared" si="416"/>
        <v/>
      </c>
      <c r="X1662" s="293" t="str">
        <f t="shared" si="417"/>
        <v/>
      </c>
      <c r="Y1662" s="293" t="str">
        <f t="shared" si="418"/>
        <v/>
      </c>
      <c r="Z1662" s="293" t="str">
        <f t="shared" si="419"/>
        <v/>
      </c>
      <c r="AA1662" s="293">
        <f t="shared" si="406"/>
        <v>0</v>
      </c>
      <c r="AB1662" s="293">
        <f t="shared" si="407"/>
        <v>0</v>
      </c>
      <c r="AC1662" s="293">
        <f t="shared" si="408"/>
        <v>0</v>
      </c>
      <c r="AD1662" s="293">
        <f t="shared" si="420"/>
        <v>0</v>
      </c>
      <c r="AE1662" s="293">
        <f>IF(ISBLANK(T1662),AE1661,IF(COUNTIF(T$2:T1662,T1662)&gt;1,AE1661,1+MAX(AE1661,0)))</f>
        <v>44</v>
      </c>
      <c r="AI1662" s="42" t="str">
        <f t="shared" si="421"/>
        <v/>
      </c>
      <c r="AJ1662">
        <f>SUM(AG$2:AG1662)</f>
        <v>6</v>
      </c>
      <c r="AK1662">
        <f>COUNTA(AF$2:AF1662)</f>
        <v>24</v>
      </c>
      <c r="AL1662">
        <f>ABS(H1662-Data!H1646)</f>
        <v>4</v>
      </c>
      <c r="AM1662">
        <f>ABS(I1662-Data!I1646)</f>
        <v>2</v>
      </c>
      <c r="AN1662">
        <f>ABS(J1662-Data!J1646)</f>
        <v>2</v>
      </c>
      <c r="AO1662">
        <f>ABS(K1662-Data!K1646)</f>
        <v>3</v>
      </c>
      <c r="AP1662">
        <f>ABS(L1662-Data!L1646)</f>
        <v>7</v>
      </c>
    </row>
    <row r="1663" spans="1:42"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409"/>
        <v>24</v>
      </c>
      <c r="Q1663" s="33" t="str">
        <f t="shared" si="410"/>
        <v/>
      </c>
      <c r="R1663" s="33">
        <f t="shared" si="411"/>
        <v>16</v>
      </c>
      <c r="S1663" s="33" t="str">
        <f t="shared" si="412"/>
        <v>129_16</v>
      </c>
      <c r="T1663" s="35" t="str">
        <f t="shared" si="413"/>
        <v>129PM</v>
      </c>
      <c r="U1663" s="35" t="str">
        <f t="shared" si="414"/>
        <v>129PMNS</v>
      </c>
      <c r="V1663" s="301">
        <f t="shared" si="415"/>
        <v>30</v>
      </c>
      <c r="W1663" s="293" t="str">
        <f t="shared" si="416"/>
        <v/>
      </c>
      <c r="X1663" s="293" t="str">
        <f t="shared" si="417"/>
        <v/>
      </c>
      <c r="Y1663" s="293" t="str">
        <f t="shared" si="418"/>
        <v/>
      </c>
      <c r="Z1663" s="293" t="str">
        <f t="shared" si="419"/>
        <v/>
      </c>
      <c r="AA1663" s="293">
        <f t="shared" si="406"/>
        <v>0</v>
      </c>
      <c r="AB1663" s="293">
        <f t="shared" si="407"/>
        <v>0</v>
      </c>
      <c r="AC1663" s="293">
        <f t="shared" si="408"/>
        <v>0</v>
      </c>
      <c r="AD1663" s="293">
        <f t="shared" si="420"/>
        <v>0</v>
      </c>
      <c r="AE1663" s="293">
        <f>IF(ISBLANK(T1663),AE1662,IF(COUNTIF(T$2:T1663,T1663)&gt;1,AE1662,1+MAX(AE1662,0)))</f>
        <v>44</v>
      </c>
      <c r="AI1663" s="42" t="str">
        <f t="shared" si="421"/>
        <v/>
      </c>
      <c r="AJ1663">
        <f>SUM(AG$2:AG1663)</f>
        <v>6</v>
      </c>
      <c r="AK1663">
        <f>COUNTA(AF$2:AF1663)</f>
        <v>24</v>
      </c>
      <c r="AL1663">
        <f>ABS(H1663-Data!H1647)</f>
        <v>14</v>
      </c>
      <c r="AM1663">
        <f>ABS(I1663-Data!I1647)</f>
        <v>4</v>
      </c>
      <c r="AN1663">
        <f>ABS(J1663-Data!J1647)</f>
        <v>8</v>
      </c>
      <c r="AO1663">
        <f>ABS(K1663-Data!K1647)</f>
        <v>1</v>
      </c>
      <c r="AP1663">
        <f>ABS(L1663-Data!L1647)</f>
        <v>3</v>
      </c>
    </row>
    <row r="1664" spans="1:42"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409"/>
        <v>24</v>
      </c>
      <c r="Q1664" s="33" t="str">
        <f t="shared" si="410"/>
        <v/>
      </c>
      <c r="R1664" s="33">
        <f t="shared" si="411"/>
        <v>16</v>
      </c>
      <c r="S1664" s="33" t="str">
        <f t="shared" si="412"/>
        <v>129_16</v>
      </c>
      <c r="T1664" s="35" t="str">
        <f t="shared" si="413"/>
        <v>129PM</v>
      </c>
      <c r="U1664" s="35" t="str">
        <f t="shared" si="414"/>
        <v>129PMEW</v>
      </c>
      <c r="V1664" s="301">
        <f t="shared" si="415"/>
        <v>31</v>
      </c>
      <c r="W1664" s="293" t="str">
        <f t="shared" si="416"/>
        <v/>
      </c>
      <c r="X1664" s="293" t="str">
        <f t="shared" si="417"/>
        <v/>
      </c>
      <c r="Y1664" s="293" t="str">
        <f t="shared" si="418"/>
        <v/>
      </c>
      <c r="Z1664" s="293" t="str">
        <f t="shared" si="419"/>
        <v/>
      </c>
      <c r="AA1664" s="293">
        <f t="shared" si="406"/>
        <v>0</v>
      </c>
      <c r="AB1664" s="293">
        <f t="shared" si="407"/>
        <v>0</v>
      </c>
      <c r="AC1664" s="293">
        <f t="shared" si="408"/>
        <v>0</v>
      </c>
      <c r="AD1664" s="293">
        <f t="shared" si="420"/>
        <v>0</v>
      </c>
      <c r="AE1664" s="293">
        <f>IF(ISBLANK(T1664),AE1663,IF(COUNTIF(T$2:T1664,T1664)&gt;1,AE1663,1+MAX(AE1663,0)))</f>
        <v>44</v>
      </c>
      <c r="AI1664" s="42" t="str">
        <f t="shared" si="421"/>
        <v/>
      </c>
      <c r="AJ1664">
        <f>SUM(AG$2:AG1664)</f>
        <v>6</v>
      </c>
      <c r="AK1664">
        <f>COUNTA(AF$2:AF1664)</f>
        <v>24</v>
      </c>
      <c r="AL1664">
        <f>ABS(H1664-Data!H1648)</f>
        <v>4</v>
      </c>
      <c r="AM1664">
        <f>ABS(I1664-Data!I1648)</f>
        <v>2</v>
      </c>
      <c r="AN1664">
        <f>ABS(J1664-Data!J1648)</f>
        <v>2</v>
      </c>
      <c r="AO1664">
        <f>ABS(K1664-Data!K1648)</f>
        <v>0</v>
      </c>
      <c r="AP1664">
        <f>ABS(L1664-Data!L1648)</f>
        <v>0</v>
      </c>
    </row>
    <row r="1665" spans="1:42"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409"/>
        <v>24</v>
      </c>
      <c r="Q1665" s="33" t="str">
        <f t="shared" si="410"/>
        <v/>
      </c>
      <c r="R1665" s="33">
        <f t="shared" si="411"/>
        <v>16</v>
      </c>
      <c r="S1665" s="33" t="str">
        <f t="shared" si="412"/>
        <v>129_16</v>
      </c>
      <c r="T1665" s="35" t="str">
        <f t="shared" si="413"/>
        <v>129PM</v>
      </c>
      <c r="U1665" s="35" t="str">
        <f t="shared" si="414"/>
        <v>129PMEW</v>
      </c>
      <c r="V1665" s="301">
        <f t="shared" si="415"/>
        <v>32</v>
      </c>
      <c r="W1665" s="293" t="str">
        <f t="shared" si="416"/>
        <v/>
      </c>
      <c r="X1665" s="293" t="str">
        <f t="shared" si="417"/>
        <v/>
      </c>
      <c r="Y1665" s="293" t="str">
        <f t="shared" si="418"/>
        <v/>
      </c>
      <c r="Z1665" s="293" t="str">
        <f t="shared" si="419"/>
        <v/>
      </c>
      <c r="AA1665" s="293">
        <f t="shared" si="406"/>
        <v>0</v>
      </c>
      <c r="AB1665" s="293">
        <f t="shared" si="407"/>
        <v>0</v>
      </c>
      <c r="AC1665" s="293">
        <f t="shared" si="408"/>
        <v>0</v>
      </c>
      <c r="AD1665" s="293">
        <f t="shared" si="420"/>
        <v>0</v>
      </c>
      <c r="AE1665" s="293">
        <f>IF(ISBLANK(T1665),AE1664,IF(COUNTIF(T$2:T1665,T1665)&gt;1,AE1664,1+MAX(AE1664,0)))</f>
        <v>44</v>
      </c>
      <c r="AI1665" s="42" t="str">
        <f t="shared" si="421"/>
        <v/>
      </c>
      <c r="AJ1665">
        <f>SUM(AG$2:AG1665)</f>
        <v>6</v>
      </c>
      <c r="AK1665">
        <f>COUNTA(AF$2:AF1665)</f>
        <v>24</v>
      </c>
      <c r="AL1665">
        <f>ABS(H1665-Data!H1649)</f>
        <v>1</v>
      </c>
      <c r="AM1665">
        <f>ABS(I1665-Data!I1649)</f>
        <v>0</v>
      </c>
      <c r="AN1665">
        <f>ABS(J1665-Data!J1649)</f>
        <v>0</v>
      </c>
      <c r="AO1665">
        <f>ABS(K1665-Data!K1649)</f>
        <v>0</v>
      </c>
      <c r="AP1665">
        <f>ABS(L1665-Data!L1649)</f>
        <v>0</v>
      </c>
    </row>
    <row r="1666" spans="1:42"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409"/>
        <v>25</v>
      </c>
      <c r="Q1666" s="33">
        <f t="shared" si="410"/>
        <v>25</v>
      </c>
      <c r="R1666" s="33">
        <f t="shared" si="411"/>
        <v>9</v>
      </c>
      <c r="S1666" s="33" t="str">
        <f t="shared" si="412"/>
        <v>131_9</v>
      </c>
      <c r="T1666" s="35" t="str">
        <f t="shared" si="413"/>
        <v>131PM</v>
      </c>
      <c r="U1666" s="35" t="str">
        <f t="shared" si="414"/>
        <v>131PMNS</v>
      </c>
      <c r="V1666" s="301">
        <f t="shared" si="415"/>
        <v>1</v>
      </c>
      <c r="W1666" s="293" t="str">
        <f t="shared" si="416"/>
        <v/>
      </c>
      <c r="X1666" s="293" t="str">
        <f t="shared" si="417"/>
        <v/>
      </c>
      <c r="Y1666" s="293" t="str">
        <f t="shared" si="418"/>
        <v/>
      </c>
      <c r="Z1666" s="293" t="str">
        <f t="shared" si="419"/>
        <v/>
      </c>
      <c r="AA1666" s="293">
        <f t="shared" ref="AA1666:AA1729" si="422">IF(AND(ISNUMBER($G1666),$B1666="AM"),INDEX(Cordon,MATCH($A1666,loc_ID,0),$G1666),0)</f>
        <v>0</v>
      </c>
      <c r="AB1666" s="293">
        <f t="shared" ref="AB1666:AB1729" si="423">IF(AND(ISNUMBER($G1666),$B1666="PM"),INDEX(Cordon,MATCH($A1666,loc_ID,0),VLOOKUP($G1666,dir_correction,2,FALSE)),0)</f>
        <v>1</v>
      </c>
      <c r="AC1666" s="293">
        <f t="shared" ref="AC1666:AC1729" si="424">IF(AND(ISNUMBER($G1666),$B1666="AM"),INDEX(Lane,MATCH($A1666,loc_ID,0),$G1666),0)</f>
        <v>0</v>
      </c>
      <c r="AD1666" s="293">
        <f t="shared" si="420"/>
        <v>0</v>
      </c>
      <c r="AE1666" s="293">
        <f>IF(ISBLANK(T1666),AE1665,IF(COUNTIF(T$2:T1666,T1666)&gt;1,AE1665,1+MAX(AE1665,0)))</f>
        <v>45</v>
      </c>
      <c r="AI1666" s="42" t="str">
        <f t="shared" si="421"/>
        <v/>
      </c>
      <c r="AJ1666">
        <f>SUM(AG$2:AG1666)</f>
        <v>6</v>
      </c>
      <c r="AK1666">
        <f>COUNTA(AF$2:AF1666)</f>
        <v>24</v>
      </c>
    </row>
    <row r="1667" spans="1:42"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425">IF(A1667=A1666,P1666,IF(ISNUMBER(P1666),P1666+1,1))</f>
        <v>25</v>
      </c>
      <c r="Q1667" s="33" t="str">
        <f t="shared" ref="Q1667:Q1730" si="426">IF(OR(P1667=P1666,LEN(A1667)&lt;1),"",P1667)</f>
        <v/>
      </c>
      <c r="R1667" s="33">
        <f t="shared" ref="R1667:R1730" si="427">IF(ISNUMBER(F1667),F1667+4*(E1667-1)+8*IF(B1667="PM",1,0),"")</f>
        <v>9</v>
      </c>
      <c r="S1667" s="33" t="str">
        <f t="shared" ref="S1667:S1730" si="428">IF(ISNUMBER(R1667),A1667&amp;"_"&amp;R1667,"")</f>
        <v>131_9</v>
      </c>
      <c r="T1667" s="35" t="str">
        <f t="shared" ref="T1667:T1730" si="429">A1667&amp;B1667</f>
        <v>131PM</v>
      </c>
      <c r="U1667" s="35" t="str">
        <f t="shared" ref="U1667:U1730" si="430">IF(OR(G1667=1,G1667=2),T1667&amp;"NS",IF(OR(G1667=3,G1667=4),T1667&amp;"EW",""))</f>
        <v>131PMNS</v>
      </c>
      <c r="V1667" s="301">
        <f t="shared" ref="V1667:V1730" si="431">G1667+4*(F1667-1)+16*(E1667-1)</f>
        <v>2</v>
      </c>
      <c r="W1667" s="293" t="str">
        <f t="shared" ref="W1667:W1730" si="432">IF(I1667&gt;$H1667,1,"")</f>
        <v/>
      </c>
      <c r="X1667" s="293" t="str">
        <f t="shared" ref="X1667:X1730" si="433">IF(J1667&gt;$H1667,1,"")</f>
        <v/>
      </c>
      <c r="Y1667" s="293" t="str">
        <f t="shared" ref="Y1667:Y1730" si="434">IF(K1667&gt;$H1667,1,"")</f>
        <v/>
      </c>
      <c r="Z1667" s="293" t="str">
        <f t="shared" ref="Z1667:Z1730" si="435">IF(L1667&gt;$H1667,1,"")</f>
        <v/>
      </c>
      <c r="AA1667" s="293">
        <f t="shared" si="422"/>
        <v>0</v>
      </c>
      <c r="AB1667" s="293">
        <f t="shared" si="423"/>
        <v>0</v>
      </c>
      <c r="AC1667" s="293">
        <f t="shared" si="424"/>
        <v>0</v>
      </c>
      <c r="AD1667" s="293">
        <f t="shared" ref="AD1667:AD1730" si="436">IF(AND(AC1667&gt;0,ISNUMBER(AC1667)),1,0)</f>
        <v>0</v>
      </c>
      <c r="AE1667" s="293">
        <f>IF(ISBLANK(T1667),AE1666,IF(COUNTIF(T$2:T1667,T1667)&gt;1,AE1666,1+MAX(AE1666,0)))</f>
        <v>45</v>
      </c>
      <c r="AI1667" s="42" t="str">
        <f t="shared" ref="AI1667:AI1730" si="437">IF(SUM(W1667:Z1667)&gt;0,1,"")</f>
        <v/>
      </c>
      <c r="AJ1667">
        <f>SUM(AG$2:AG1667)</f>
        <v>6</v>
      </c>
      <c r="AK1667">
        <f>COUNTA(AF$2:AF1667)</f>
        <v>24</v>
      </c>
    </row>
    <row r="1668" spans="1:42"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425"/>
        <v>25</v>
      </c>
      <c r="Q1668" s="33" t="str">
        <f t="shared" si="426"/>
        <v/>
      </c>
      <c r="R1668" s="33">
        <f t="shared" si="427"/>
        <v>9</v>
      </c>
      <c r="S1668" s="33" t="str">
        <f t="shared" si="428"/>
        <v>131_9</v>
      </c>
      <c r="T1668" s="35" t="str">
        <f t="shared" si="429"/>
        <v>131PM</v>
      </c>
      <c r="U1668" s="35" t="str">
        <f t="shared" si="430"/>
        <v>131PMEW</v>
      </c>
      <c r="V1668" s="301">
        <f t="shared" si="431"/>
        <v>3</v>
      </c>
      <c r="W1668" s="293" t="str">
        <f t="shared" si="432"/>
        <v/>
      </c>
      <c r="X1668" s="293" t="str">
        <f t="shared" si="433"/>
        <v/>
      </c>
      <c r="Y1668" s="293" t="str">
        <f t="shared" si="434"/>
        <v/>
      </c>
      <c r="Z1668" s="293" t="str">
        <f t="shared" si="435"/>
        <v/>
      </c>
      <c r="AA1668" s="293">
        <f t="shared" si="422"/>
        <v>0</v>
      </c>
      <c r="AB1668" s="293">
        <f t="shared" si="423"/>
        <v>0</v>
      </c>
      <c r="AC1668" s="293">
        <f t="shared" si="424"/>
        <v>0</v>
      </c>
      <c r="AD1668" s="293">
        <f t="shared" si="436"/>
        <v>0</v>
      </c>
      <c r="AE1668" s="293">
        <f>IF(ISBLANK(T1668),AE1667,IF(COUNTIF(T$2:T1668,T1668)&gt;1,AE1667,1+MAX(AE1667,0)))</f>
        <v>45</v>
      </c>
      <c r="AI1668" s="42" t="str">
        <f t="shared" si="437"/>
        <v/>
      </c>
      <c r="AJ1668">
        <f>SUM(AG$2:AG1668)</f>
        <v>6</v>
      </c>
      <c r="AK1668">
        <f>COUNTA(AF$2:AF1668)</f>
        <v>24</v>
      </c>
    </row>
    <row r="1669" spans="1:42"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425"/>
        <v>25</v>
      </c>
      <c r="Q1669" s="33" t="str">
        <f t="shared" si="426"/>
        <v/>
      </c>
      <c r="R1669" s="33">
        <f t="shared" si="427"/>
        <v>9</v>
      </c>
      <c r="S1669" s="33" t="str">
        <f t="shared" si="428"/>
        <v>131_9</v>
      </c>
      <c r="T1669" s="35" t="str">
        <f t="shared" si="429"/>
        <v>131PM</v>
      </c>
      <c r="U1669" s="35" t="str">
        <f t="shared" si="430"/>
        <v>131PMEW</v>
      </c>
      <c r="V1669" s="301">
        <f t="shared" si="431"/>
        <v>4</v>
      </c>
      <c r="W1669" s="293" t="str">
        <f t="shared" si="432"/>
        <v/>
      </c>
      <c r="X1669" s="293" t="str">
        <f t="shared" si="433"/>
        <v/>
      </c>
      <c r="Y1669" s="293" t="str">
        <f t="shared" si="434"/>
        <v/>
      </c>
      <c r="Z1669" s="293" t="str">
        <f t="shared" si="435"/>
        <v/>
      </c>
      <c r="AA1669" s="293">
        <f t="shared" si="422"/>
        <v>0</v>
      </c>
      <c r="AB1669" s="293">
        <f t="shared" si="423"/>
        <v>1</v>
      </c>
      <c r="AC1669" s="293">
        <f t="shared" si="424"/>
        <v>0</v>
      </c>
      <c r="AD1669" s="293">
        <f t="shared" si="436"/>
        <v>0</v>
      </c>
      <c r="AE1669" s="293">
        <f>IF(ISBLANK(T1669),AE1668,IF(COUNTIF(T$2:T1669,T1669)&gt;1,AE1668,1+MAX(AE1668,0)))</f>
        <v>45</v>
      </c>
      <c r="AI1669" s="42" t="str">
        <f t="shared" si="437"/>
        <v/>
      </c>
      <c r="AJ1669">
        <f>SUM(AG$2:AG1669)</f>
        <v>6</v>
      </c>
      <c r="AK1669">
        <f>COUNTA(AF$2:AF1669)</f>
        <v>24</v>
      </c>
    </row>
    <row r="1670" spans="1:42"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425"/>
        <v>25</v>
      </c>
      <c r="Q1670" s="33" t="str">
        <f t="shared" si="426"/>
        <v/>
      </c>
      <c r="R1670" s="33">
        <f t="shared" si="427"/>
        <v>10</v>
      </c>
      <c r="S1670" s="33" t="str">
        <f t="shared" si="428"/>
        <v>131_10</v>
      </c>
      <c r="T1670" s="35" t="str">
        <f t="shared" si="429"/>
        <v>131PM</v>
      </c>
      <c r="U1670" s="35" t="str">
        <f t="shared" si="430"/>
        <v>131PMNS</v>
      </c>
      <c r="V1670" s="301">
        <f t="shared" si="431"/>
        <v>5</v>
      </c>
      <c r="W1670" s="293" t="str">
        <f t="shared" si="432"/>
        <v/>
      </c>
      <c r="X1670" s="293" t="str">
        <f t="shared" si="433"/>
        <v/>
      </c>
      <c r="Y1670" s="293" t="str">
        <f t="shared" si="434"/>
        <v/>
      </c>
      <c r="Z1670" s="293" t="str">
        <f t="shared" si="435"/>
        <v/>
      </c>
      <c r="AA1670" s="293">
        <f t="shared" si="422"/>
        <v>0</v>
      </c>
      <c r="AB1670" s="293">
        <f t="shared" si="423"/>
        <v>1</v>
      </c>
      <c r="AC1670" s="293">
        <f t="shared" si="424"/>
        <v>0</v>
      </c>
      <c r="AD1670" s="293">
        <f t="shared" si="436"/>
        <v>0</v>
      </c>
      <c r="AE1670" s="293">
        <f>IF(ISBLANK(T1670),AE1669,IF(COUNTIF(T$2:T1670,T1670)&gt;1,AE1669,1+MAX(AE1669,0)))</f>
        <v>45</v>
      </c>
      <c r="AI1670" s="42" t="str">
        <f t="shared" si="437"/>
        <v/>
      </c>
      <c r="AJ1670">
        <f>SUM(AG$2:AG1670)</f>
        <v>6</v>
      </c>
      <c r="AK1670">
        <f>COUNTA(AF$2:AF1670)</f>
        <v>24</v>
      </c>
    </row>
    <row r="1671" spans="1:42"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425"/>
        <v>25</v>
      </c>
      <c r="Q1671" s="33" t="str">
        <f t="shared" si="426"/>
        <v/>
      </c>
      <c r="R1671" s="33">
        <f t="shared" si="427"/>
        <v>10</v>
      </c>
      <c r="S1671" s="33" t="str">
        <f t="shared" si="428"/>
        <v>131_10</v>
      </c>
      <c r="T1671" s="35" t="str">
        <f t="shared" si="429"/>
        <v>131PM</v>
      </c>
      <c r="U1671" s="35" t="str">
        <f t="shared" si="430"/>
        <v>131PMNS</v>
      </c>
      <c r="V1671" s="301">
        <f t="shared" si="431"/>
        <v>6</v>
      </c>
      <c r="W1671" s="293" t="str">
        <f t="shared" si="432"/>
        <v/>
      </c>
      <c r="X1671" s="293" t="str">
        <f t="shared" si="433"/>
        <v/>
      </c>
      <c r="Y1671" s="293" t="str">
        <f t="shared" si="434"/>
        <v/>
      </c>
      <c r="Z1671" s="293" t="str">
        <f t="shared" si="435"/>
        <v/>
      </c>
      <c r="AA1671" s="293">
        <f t="shared" si="422"/>
        <v>0</v>
      </c>
      <c r="AB1671" s="293">
        <f t="shared" si="423"/>
        <v>0</v>
      </c>
      <c r="AC1671" s="293">
        <f t="shared" si="424"/>
        <v>0</v>
      </c>
      <c r="AD1671" s="293">
        <f t="shared" si="436"/>
        <v>0</v>
      </c>
      <c r="AE1671" s="293">
        <f>IF(ISBLANK(T1671),AE1670,IF(COUNTIF(T$2:T1671,T1671)&gt;1,AE1670,1+MAX(AE1670,0)))</f>
        <v>45</v>
      </c>
      <c r="AI1671" s="42" t="str">
        <f t="shared" si="437"/>
        <v/>
      </c>
      <c r="AJ1671">
        <f>SUM(AG$2:AG1671)</f>
        <v>6</v>
      </c>
      <c r="AK1671">
        <f>COUNTA(AF$2:AF1671)</f>
        <v>24</v>
      </c>
    </row>
    <row r="1672" spans="1:42"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425"/>
        <v>25</v>
      </c>
      <c r="Q1672" s="33" t="str">
        <f t="shared" si="426"/>
        <v/>
      </c>
      <c r="R1672" s="33">
        <f t="shared" si="427"/>
        <v>10</v>
      </c>
      <c r="S1672" s="33" t="str">
        <f t="shared" si="428"/>
        <v>131_10</v>
      </c>
      <c r="T1672" s="35" t="str">
        <f t="shared" si="429"/>
        <v>131PM</v>
      </c>
      <c r="U1672" s="35" t="str">
        <f t="shared" si="430"/>
        <v>131PMEW</v>
      </c>
      <c r="V1672" s="301">
        <f t="shared" si="431"/>
        <v>7</v>
      </c>
      <c r="W1672" s="293" t="str">
        <f t="shared" si="432"/>
        <v/>
      </c>
      <c r="X1672" s="293" t="str">
        <f t="shared" si="433"/>
        <v/>
      </c>
      <c r="Y1672" s="293" t="str">
        <f t="shared" si="434"/>
        <v/>
      </c>
      <c r="Z1672" s="293" t="str">
        <f t="shared" si="435"/>
        <v/>
      </c>
      <c r="AA1672" s="293">
        <f t="shared" si="422"/>
        <v>0</v>
      </c>
      <c r="AB1672" s="293">
        <f t="shared" si="423"/>
        <v>0</v>
      </c>
      <c r="AC1672" s="293">
        <f t="shared" si="424"/>
        <v>0</v>
      </c>
      <c r="AD1672" s="293">
        <f t="shared" si="436"/>
        <v>0</v>
      </c>
      <c r="AE1672" s="293">
        <f>IF(ISBLANK(T1672),AE1671,IF(COUNTIF(T$2:T1672,T1672)&gt;1,AE1671,1+MAX(AE1671,0)))</f>
        <v>45</v>
      </c>
      <c r="AI1672" s="42" t="str">
        <f t="shared" si="437"/>
        <v/>
      </c>
      <c r="AJ1672">
        <f>SUM(AG$2:AG1672)</f>
        <v>6</v>
      </c>
      <c r="AK1672">
        <f>COUNTA(AF$2:AF1672)</f>
        <v>24</v>
      </c>
    </row>
    <row r="1673" spans="1:42"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425"/>
        <v>25</v>
      </c>
      <c r="Q1673" s="33" t="str">
        <f t="shared" si="426"/>
        <v/>
      </c>
      <c r="R1673" s="33">
        <f t="shared" si="427"/>
        <v>10</v>
      </c>
      <c r="S1673" s="33" t="str">
        <f t="shared" si="428"/>
        <v>131_10</v>
      </c>
      <c r="T1673" s="35" t="str">
        <f t="shared" si="429"/>
        <v>131PM</v>
      </c>
      <c r="U1673" s="35" t="str">
        <f t="shared" si="430"/>
        <v>131PMEW</v>
      </c>
      <c r="V1673" s="301">
        <f t="shared" si="431"/>
        <v>8</v>
      </c>
      <c r="W1673" s="293" t="str">
        <f t="shared" si="432"/>
        <v/>
      </c>
      <c r="X1673" s="293" t="str">
        <f t="shared" si="433"/>
        <v/>
      </c>
      <c r="Y1673" s="293" t="str">
        <f t="shared" si="434"/>
        <v/>
      </c>
      <c r="Z1673" s="293" t="str">
        <f t="shared" si="435"/>
        <v/>
      </c>
      <c r="AA1673" s="293">
        <f t="shared" si="422"/>
        <v>0</v>
      </c>
      <c r="AB1673" s="293">
        <f t="shared" si="423"/>
        <v>1</v>
      </c>
      <c r="AC1673" s="293">
        <f t="shared" si="424"/>
        <v>0</v>
      </c>
      <c r="AD1673" s="293">
        <f t="shared" si="436"/>
        <v>0</v>
      </c>
      <c r="AE1673" s="293">
        <f>IF(ISBLANK(T1673),AE1672,IF(COUNTIF(T$2:T1673,T1673)&gt;1,AE1672,1+MAX(AE1672,0)))</f>
        <v>45</v>
      </c>
      <c r="AI1673" s="42" t="str">
        <f t="shared" si="437"/>
        <v/>
      </c>
      <c r="AJ1673">
        <f>SUM(AG$2:AG1673)</f>
        <v>6</v>
      </c>
      <c r="AK1673">
        <f>COUNTA(AF$2:AF1673)</f>
        <v>24</v>
      </c>
    </row>
    <row r="1674" spans="1:42"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425"/>
        <v>25</v>
      </c>
      <c r="Q1674" s="33" t="str">
        <f t="shared" si="426"/>
        <v/>
      </c>
      <c r="R1674" s="33">
        <f t="shared" si="427"/>
        <v>11</v>
      </c>
      <c r="S1674" s="33" t="str">
        <f t="shared" si="428"/>
        <v>131_11</v>
      </c>
      <c r="T1674" s="35" t="str">
        <f t="shared" si="429"/>
        <v>131PM</v>
      </c>
      <c r="U1674" s="35" t="str">
        <f t="shared" si="430"/>
        <v>131PMNS</v>
      </c>
      <c r="V1674" s="301">
        <f t="shared" si="431"/>
        <v>9</v>
      </c>
      <c r="W1674" s="293" t="str">
        <f t="shared" si="432"/>
        <v/>
      </c>
      <c r="X1674" s="293" t="str">
        <f t="shared" si="433"/>
        <v/>
      </c>
      <c r="Y1674" s="293" t="str">
        <f t="shared" si="434"/>
        <v/>
      </c>
      <c r="Z1674" s="293" t="str">
        <f t="shared" si="435"/>
        <v/>
      </c>
      <c r="AA1674" s="293">
        <f t="shared" si="422"/>
        <v>0</v>
      </c>
      <c r="AB1674" s="293">
        <f t="shared" si="423"/>
        <v>1</v>
      </c>
      <c r="AC1674" s="293">
        <f t="shared" si="424"/>
        <v>0</v>
      </c>
      <c r="AD1674" s="293">
        <f t="shared" si="436"/>
        <v>0</v>
      </c>
      <c r="AE1674" s="293">
        <f>IF(ISBLANK(T1674),AE1673,IF(COUNTIF(T$2:T1674,T1674)&gt;1,AE1673,1+MAX(AE1673,0)))</f>
        <v>45</v>
      </c>
      <c r="AI1674" s="42" t="str">
        <f t="shared" si="437"/>
        <v/>
      </c>
      <c r="AJ1674">
        <f>SUM(AG$2:AG1674)</f>
        <v>6</v>
      </c>
      <c r="AK1674">
        <f>COUNTA(AF$2:AF1674)</f>
        <v>24</v>
      </c>
    </row>
    <row r="1675" spans="1:42"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425"/>
        <v>25</v>
      </c>
      <c r="Q1675" s="33" t="str">
        <f t="shared" si="426"/>
        <v/>
      </c>
      <c r="R1675" s="33">
        <f t="shared" si="427"/>
        <v>11</v>
      </c>
      <c r="S1675" s="33" t="str">
        <f t="shared" si="428"/>
        <v>131_11</v>
      </c>
      <c r="T1675" s="35" t="str">
        <f t="shared" si="429"/>
        <v>131PM</v>
      </c>
      <c r="U1675" s="35" t="str">
        <f t="shared" si="430"/>
        <v>131PMNS</v>
      </c>
      <c r="V1675" s="301">
        <f t="shared" si="431"/>
        <v>10</v>
      </c>
      <c r="W1675" s="293" t="str">
        <f t="shared" si="432"/>
        <v/>
      </c>
      <c r="X1675" s="293" t="str">
        <f t="shared" si="433"/>
        <v/>
      </c>
      <c r="Y1675" s="293" t="str">
        <f t="shared" si="434"/>
        <v/>
      </c>
      <c r="Z1675" s="293" t="str">
        <f t="shared" si="435"/>
        <v/>
      </c>
      <c r="AA1675" s="293">
        <f t="shared" si="422"/>
        <v>0</v>
      </c>
      <c r="AB1675" s="293">
        <f t="shared" si="423"/>
        <v>0</v>
      </c>
      <c r="AC1675" s="293">
        <f t="shared" si="424"/>
        <v>0</v>
      </c>
      <c r="AD1675" s="293">
        <f t="shared" si="436"/>
        <v>0</v>
      </c>
      <c r="AE1675" s="293">
        <f>IF(ISBLANK(T1675),AE1674,IF(COUNTIF(T$2:T1675,T1675)&gt;1,AE1674,1+MAX(AE1674,0)))</f>
        <v>45</v>
      </c>
      <c r="AI1675" s="42" t="str">
        <f t="shared" si="437"/>
        <v/>
      </c>
      <c r="AJ1675">
        <f>SUM(AG$2:AG1675)</f>
        <v>6</v>
      </c>
      <c r="AK1675">
        <f>COUNTA(AF$2:AF1675)</f>
        <v>24</v>
      </c>
    </row>
    <row r="1676" spans="1:42"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425"/>
        <v>25</v>
      </c>
      <c r="Q1676" s="33" t="str">
        <f t="shared" si="426"/>
        <v/>
      </c>
      <c r="R1676" s="33">
        <f t="shared" si="427"/>
        <v>11</v>
      </c>
      <c r="S1676" s="33" t="str">
        <f t="shared" si="428"/>
        <v>131_11</v>
      </c>
      <c r="T1676" s="35" t="str">
        <f t="shared" si="429"/>
        <v>131PM</v>
      </c>
      <c r="U1676" s="35" t="str">
        <f t="shared" si="430"/>
        <v>131PMEW</v>
      </c>
      <c r="V1676" s="301">
        <f t="shared" si="431"/>
        <v>11</v>
      </c>
      <c r="W1676" s="293" t="str">
        <f t="shared" si="432"/>
        <v/>
      </c>
      <c r="X1676" s="293" t="str">
        <f t="shared" si="433"/>
        <v/>
      </c>
      <c r="Y1676" s="293" t="str">
        <f t="shared" si="434"/>
        <v/>
      </c>
      <c r="Z1676" s="293" t="str">
        <f t="shared" si="435"/>
        <v/>
      </c>
      <c r="AA1676" s="293">
        <f t="shared" si="422"/>
        <v>0</v>
      </c>
      <c r="AB1676" s="293">
        <f t="shared" si="423"/>
        <v>0</v>
      </c>
      <c r="AC1676" s="293">
        <f t="shared" si="424"/>
        <v>0</v>
      </c>
      <c r="AD1676" s="293">
        <f t="shared" si="436"/>
        <v>0</v>
      </c>
      <c r="AE1676" s="293">
        <f>IF(ISBLANK(T1676),AE1675,IF(COUNTIF(T$2:T1676,T1676)&gt;1,AE1675,1+MAX(AE1675,0)))</f>
        <v>45</v>
      </c>
      <c r="AI1676" s="42" t="str">
        <f t="shared" si="437"/>
        <v/>
      </c>
      <c r="AJ1676">
        <f>SUM(AG$2:AG1676)</f>
        <v>6</v>
      </c>
      <c r="AK1676">
        <f>COUNTA(AF$2:AF1676)</f>
        <v>24</v>
      </c>
    </row>
    <row r="1677" spans="1:42"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425"/>
        <v>25</v>
      </c>
      <c r="Q1677" s="33" t="str">
        <f t="shared" si="426"/>
        <v/>
      </c>
      <c r="R1677" s="33">
        <f t="shared" si="427"/>
        <v>11</v>
      </c>
      <c r="S1677" s="33" t="str">
        <f t="shared" si="428"/>
        <v>131_11</v>
      </c>
      <c r="T1677" s="35" t="str">
        <f t="shared" si="429"/>
        <v>131PM</v>
      </c>
      <c r="U1677" s="35" t="str">
        <f t="shared" si="430"/>
        <v>131PMEW</v>
      </c>
      <c r="V1677" s="301">
        <f t="shared" si="431"/>
        <v>12</v>
      </c>
      <c r="W1677" s="293" t="str">
        <f t="shared" si="432"/>
        <v/>
      </c>
      <c r="X1677" s="293" t="str">
        <f t="shared" si="433"/>
        <v/>
      </c>
      <c r="Y1677" s="293" t="str">
        <f t="shared" si="434"/>
        <v/>
      </c>
      <c r="Z1677" s="293" t="str">
        <f t="shared" si="435"/>
        <v/>
      </c>
      <c r="AA1677" s="293">
        <f t="shared" si="422"/>
        <v>0</v>
      </c>
      <c r="AB1677" s="293">
        <f t="shared" si="423"/>
        <v>1</v>
      </c>
      <c r="AC1677" s="293">
        <f t="shared" si="424"/>
        <v>0</v>
      </c>
      <c r="AD1677" s="293">
        <f t="shared" si="436"/>
        <v>0</v>
      </c>
      <c r="AE1677" s="293">
        <f>IF(ISBLANK(T1677),AE1676,IF(COUNTIF(T$2:T1677,T1677)&gt;1,AE1676,1+MAX(AE1676,0)))</f>
        <v>45</v>
      </c>
      <c r="AI1677" s="42" t="str">
        <f t="shared" si="437"/>
        <v/>
      </c>
      <c r="AJ1677">
        <f>SUM(AG$2:AG1677)</f>
        <v>6</v>
      </c>
      <c r="AK1677">
        <f>COUNTA(AF$2:AF1677)</f>
        <v>24</v>
      </c>
    </row>
    <row r="1678" spans="1:42"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425"/>
        <v>25</v>
      </c>
      <c r="Q1678" s="33" t="str">
        <f t="shared" si="426"/>
        <v/>
      </c>
      <c r="R1678" s="33">
        <f t="shared" si="427"/>
        <v>12</v>
      </c>
      <c r="S1678" s="33" t="str">
        <f t="shared" si="428"/>
        <v>131_12</v>
      </c>
      <c r="T1678" s="35" t="str">
        <f t="shared" si="429"/>
        <v>131PM</v>
      </c>
      <c r="U1678" s="35" t="str">
        <f t="shared" si="430"/>
        <v>131PMNS</v>
      </c>
      <c r="V1678" s="301">
        <f t="shared" si="431"/>
        <v>13</v>
      </c>
      <c r="W1678" s="293" t="str">
        <f t="shared" si="432"/>
        <v/>
      </c>
      <c r="X1678" s="293" t="str">
        <f t="shared" si="433"/>
        <v/>
      </c>
      <c r="Y1678" s="293" t="str">
        <f t="shared" si="434"/>
        <v/>
      </c>
      <c r="Z1678" s="293" t="str">
        <f t="shared" si="435"/>
        <v/>
      </c>
      <c r="AA1678" s="293">
        <f t="shared" si="422"/>
        <v>0</v>
      </c>
      <c r="AB1678" s="293">
        <f t="shared" si="423"/>
        <v>1</v>
      </c>
      <c r="AC1678" s="293">
        <f t="shared" si="424"/>
        <v>0</v>
      </c>
      <c r="AD1678" s="293">
        <f t="shared" si="436"/>
        <v>0</v>
      </c>
      <c r="AE1678" s="293">
        <f>IF(ISBLANK(T1678),AE1677,IF(COUNTIF(T$2:T1678,T1678)&gt;1,AE1677,1+MAX(AE1677,0)))</f>
        <v>45</v>
      </c>
      <c r="AI1678" s="42" t="str">
        <f t="shared" si="437"/>
        <v/>
      </c>
      <c r="AJ1678">
        <f>SUM(AG$2:AG1678)</f>
        <v>6</v>
      </c>
      <c r="AK1678">
        <f>COUNTA(AF$2:AF1678)</f>
        <v>24</v>
      </c>
    </row>
    <row r="1679" spans="1:42"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425"/>
        <v>25</v>
      </c>
      <c r="Q1679" s="33" t="str">
        <f t="shared" si="426"/>
        <v/>
      </c>
      <c r="R1679" s="33">
        <f t="shared" si="427"/>
        <v>12</v>
      </c>
      <c r="S1679" s="33" t="str">
        <f t="shared" si="428"/>
        <v>131_12</v>
      </c>
      <c r="T1679" s="35" t="str">
        <f t="shared" si="429"/>
        <v>131PM</v>
      </c>
      <c r="U1679" s="35" t="str">
        <f t="shared" si="430"/>
        <v>131PMNS</v>
      </c>
      <c r="V1679" s="301">
        <f t="shared" si="431"/>
        <v>14</v>
      </c>
      <c r="W1679" s="293" t="str">
        <f t="shared" si="432"/>
        <v/>
      </c>
      <c r="X1679" s="293" t="str">
        <f t="shared" si="433"/>
        <v/>
      </c>
      <c r="Y1679" s="293" t="str">
        <f t="shared" si="434"/>
        <v/>
      </c>
      <c r="Z1679" s="293" t="str">
        <f t="shared" si="435"/>
        <v/>
      </c>
      <c r="AA1679" s="293">
        <f t="shared" si="422"/>
        <v>0</v>
      </c>
      <c r="AB1679" s="293">
        <f t="shared" si="423"/>
        <v>0</v>
      </c>
      <c r="AC1679" s="293">
        <f t="shared" si="424"/>
        <v>0</v>
      </c>
      <c r="AD1679" s="293">
        <f t="shared" si="436"/>
        <v>0</v>
      </c>
      <c r="AE1679" s="293">
        <f>IF(ISBLANK(T1679),AE1678,IF(COUNTIF(T$2:T1679,T1679)&gt;1,AE1678,1+MAX(AE1678,0)))</f>
        <v>45</v>
      </c>
      <c r="AI1679" s="42" t="str">
        <f t="shared" si="437"/>
        <v/>
      </c>
      <c r="AJ1679">
        <f>SUM(AG$2:AG1679)</f>
        <v>6</v>
      </c>
      <c r="AK1679">
        <f>COUNTA(AF$2:AF1679)</f>
        <v>24</v>
      </c>
    </row>
    <row r="1680" spans="1:42"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425"/>
        <v>25</v>
      </c>
      <c r="Q1680" s="33" t="str">
        <f t="shared" si="426"/>
        <v/>
      </c>
      <c r="R1680" s="33">
        <f t="shared" si="427"/>
        <v>12</v>
      </c>
      <c r="S1680" s="33" t="str">
        <f t="shared" si="428"/>
        <v>131_12</v>
      </c>
      <c r="T1680" s="35" t="str">
        <f t="shared" si="429"/>
        <v>131PM</v>
      </c>
      <c r="U1680" s="35" t="str">
        <f t="shared" si="430"/>
        <v>131PMEW</v>
      </c>
      <c r="V1680" s="301">
        <f t="shared" si="431"/>
        <v>15</v>
      </c>
      <c r="W1680" s="293" t="str">
        <f t="shared" si="432"/>
        <v/>
      </c>
      <c r="X1680" s="293" t="str">
        <f t="shared" si="433"/>
        <v/>
      </c>
      <c r="Y1680" s="293" t="str">
        <f t="shared" si="434"/>
        <v/>
      </c>
      <c r="Z1680" s="293" t="str">
        <f t="shared" si="435"/>
        <v/>
      </c>
      <c r="AA1680" s="293">
        <f t="shared" si="422"/>
        <v>0</v>
      </c>
      <c r="AB1680" s="293">
        <f t="shared" si="423"/>
        <v>0</v>
      </c>
      <c r="AC1680" s="293">
        <f t="shared" si="424"/>
        <v>0</v>
      </c>
      <c r="AD1680" s="293">
        <f t="shared" si="436"/>
        <v>0</v>
      </c>
      <c r="AE1680" s="293">
        <f>IF(ISBLANK(T1680),AE1679,IF(COUNTIF(T$2:T1680,T1680)&gt;1,AE1679,1+MAX(AE1679,0)))</f>
        <v>45</v>
      </c>
      <c r="AI1680" s="42" t="str">
        <f t="shared" si="437"/>
        <v/>
      </c>
      <c r="AJ1680">
        <f>SUM(AG$2:AG1680)</f>
        <v>6</v>
      </c>
      <c r="AK1680">
        <f>COUNTA(AF$2:AF1680)</f>
        <v>24</v>
      </c>
    </row>
    <row r="1681" spans="1:37"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425"/>
        <v>25</v>
      </c>
      <c r="Q1681" s="33" t="str">
        <f t="shared" si="426"/>
        <v/>
      </c>
      <c r="R1681" s="33">
        <f t="shared" si="427"/>
        <v>12</v>
      </c>
      <c r="S1681" s="33" t="str">
        <f t="shared" si="428"/>
        <v>131_12</v>
      </c>
      <c r="T1681" s="35" t="str">
        <f t="shared" si="429"/>
        <v>131PM</v>
      </c>
      <c r="U1681" s="35" t="str">
        <f t="shared" si="430"/>
        <v>131PMEW</v>
      </c>
      <c r="V1681" s="301">
        <f t="shared" si="431"/>
        <v>16</v>
      </c>
      <c r="W1681" s="293" t="str">
        <f t="shared" si="432"/>
        <v/>
      </c>
      <c r="X1681" s="293" t="str">
        <f t="shared" si="433"/>
        <v/>
      </c>
      <c r="Y1681" s="293" t="str">
        <f t="shared" si="434"/>
        <v/>
      </c>
      <c r="Z1681" s="293" t="str">
        <f t="shared" si="435"/>
        <v/>
      </c>
      <c r="AA1681" s="293">
        <f t="shared" si="422"/>
        <v>0</v>
      </c>
      <c r="AB1681" s="293">
        <f t="shared" si="423"/>
        <v>1</v>
      </c>
      <c r="AC1681" s="293">
        <f t="shared" si="424"/>
        <v>0</v>
      </c>
      <c r="AD1681" s="293">
        <f t="shared" si="436"/>
        <v>0</v>
      </c>
      <c r="AE1681" s="293">
        <f>IF(ISBLANK(T1681),AE1680,IF(COUNTIF(T$2:T1681,T1681)&gt;1,AE1680,1+MAX(AE1680,0)))</f>
        <v>45</v>
      </c>
      <c r="AI1681" s="42" t="str">
        <f t="shared" si="437"/>
        <v/>
      </c>
      <c r="AJ1681">
        <f>SUM(AG$2:AG1681)</f>
        <v>6</v>
      </c>
      <c r="AK1681">
        <f>COUNTA(AF$2:AF1681)</f>
        <v>24</v>
      </c>
    </row>
    <row r="1682" spans="1:37" x14ac:dyDescent="0.25">
      <c r="A1682">
        <v>131</v>
      </c>
      <c r="B1682" t="s">
        <v>66</v>
      </c>
      <c r="C1682" s="246" t="s">
        <v>776</v>
      </c>
      <c r="D1682"/>
      <c r="E1682">
        <v>2</v>
      </c>
      <c r="F1682">
        <v>1</v>
      </c>
      <c r="G1682">
        <v>1</v>
      </c>
      <c r="H1682">
        <v>7</v>
      </c>
      <c r="I1682">
        <v>3</v>
      </c>
      <c r="J1682">
        <v>0</v>
      </c>
      <c r="K1682">
        <v>0</v>
      </c>
      <c r="L1682">
        <v>7</v>
      </c>
      <c r="M1682"/>
      <c r="O1682" s="101">
        <f>IF(ISBLANK(C1682),O1681,IF(COUNTIF(C$2:C1682,C1682)&gt;1,O1681,1+MAX(O1681,0)))</f>
        <v>50</v>
      </c>
      <c r="P1682" s="45">
        <f t="shared" si="425"/>
        <v>25</v>
      </c>
      <c r="Q1682" s="33" t="str">
        <f t="shared" si="426"/>
        <v/>
      </c>
      <c r="R1682" s="33">
        <f t="shared" si="427"/>
        <v>13</v>
      </c>
      <c r="S1682" s="33" t="str">
        <f t="shared" si="428"/>
        <v>131_13</v>
      </c>
      <c r="T1682" s="35" t="str">
        <f t="shared" si="429"/>
        <v>131PM</v>
      </c>
      <c r="U1682" s="35" t="str">
        <f t="shared" si="430"/>
        <v>131PMNS</v>
      </c>
      <c r="V1682" s="301">
        <f t="shared" si="431"/>
        <v>17</v>
      </c>
      <c r="W1682" s="293" t="str">
        <f t="shared" si="432"/>
        <v/>
      </c>
      <c r="X1682" s="293" t="str">
        <f t="shared" si="433"/>
        <v/>
      </c>
      <c r="Y1682" s="293" t="str">
        <f t="shared" si="434"/>
        <v/>
      </c>
      <c r="Z1682" s="293" t="str">
        <f t="shared" si="435"/>
        <v/>
      </c>
      <c r="AA1682" s="293">
        <f t="shared" si="422"/>
        <v>0</v>
      </c>
      <c r="AB1682" s="293">
        <f t="shared" si="423"/>
        <v>1</v>
      </c>
      <c r="AC1682" s="293">
        <f t="shared" si="424"/>
        <v>0</v>
      </c>
      <c r="AD1682" s="293">
        <f t="shared" si="436"/>
        <v>0</v>
      </c>
      <c r="AE1682" s="293">
        <f>IF(ISBLANK(T1682),AE1681,IF(COUNTIF(T$2:T1682,T1682)&gt;1,AE1681,1+MAX(AE1681,0)))</f>
        <v>45</v>
      </c>
      <c r="AI1682" s="42" t="str">
        <f t="shared" si="437"/>
        <v/>
      </c>
      <c r="AJ1682">
        <f>SUM(AG$2:AG1682)</f>
        <v>6</v>
      </c>
      <c r="AK1682">
        <f>COUNTA(AF$2:AF1682)</f>
        <v>24</v>
      </c>
    </row>
    <row r="1683" spans="1:37" x14ac:dyDescent="0.25">
      <c r="A1683">
        <v>131</v>
      </c>
      <c r="B1683" t="s">
        <v>66</v>
      </c>
      <c r="C1683" s="246" t="s">
        <v>776</v>
      </c>
      <c r="D1683"/>
      <c r="E1683">
        <v>2</v>
      </c>
      <c r="F1683">
        <v>1</v>
      </c>
      <c r="G1683">
        <v>2</v>
      </c>
      <c r="H1683">
        <v>6</v>
      </c>
      <c r="I1683">
        <v>0</v>
      </c>
      <c r="J1683">
        <v>0</v>
      </c>
      <c r="K1683">
        <v>3</v>
      </c>
      <c r="L1683">
        <v>6</v>
      </c>
      <c r="M1683"/>
      <c r="O1683" s="101">
        <f>IF(ISBLANK(C1683),O1682,IF(COUNTIF(C$2:C1683,C1683)&gt;1,O1682,1+MAX(O1682,0)))</f>
        <v>50</v>
      </c>
      <c r="P1683" s="45">
        <f t="shared" si="425"/>
        <v>25</v>
      </c>
      <c r="Q1683" s="33" t="str">
        <f t="shared" si="426"/>
        <v/>
      </c>
      <c r="R1683" s="33">
        <f t="shared" si="427"/>
        <v>13</v>
      </c>
      <c r="S1683" s="33" t="str">
        <f t="shared" si="428"/>
        <v>131_13</v>
      </c>
      <c r="T1683" s="35" t="str">
        <f t="shared" si="429"/>
        <v>131PM</v>
      </c>
      <c r="U1683" s="35" t="str">
        <f t="shared" si="430"/>
        <v>131PMNS</v>
      </c>
      <c r="V1683" s="301">
        <f t="shared" si="431"/>
        <v>18</v>
      </c>
      <c r="W1683" s="293" t="str">
        <f t="shared" si="432"/>
        <v/>
      </c>
      <c r="X1683" s="293" t="str">
        <f t="shared" si="433"/>
        <v/>
      </c>
      <c r="Y1683" s="293" t="str">
        <f t="shared" si="434"/>
        <v/>
      </c>
      <c r="Z1683" s="293" t="str">
        <f t="shared" si="435"/>
        <v/>
      </c>
      <c r="AA1683" s="293">
        <f t="shared" si="422"/>
        <v>0</v>
      </c>
      <c r="AB1683" s="293">
        <f t="shared" si="423"/>
        <v>0</v>
      </c>
      <c r="AC1683" s="293">
        <f t="shared" si="424"/>
        <v>0</v>
      </c>
      <c r="AD1683" s="293">
        <f t="shared" si="436"/>
        <v>0</v>
      </c>
      <c r="AE1683" s="293">
        <f>IF(ISBLANK(T1683),AE1682,IF(COUNTIF(T$2:T1683,T1683)&gt;1,AE1682,1+MAX(AE1682,0)))</f>
        <v>45</v>
      </c>
      <c r="AI1683" s="42" t="str">
        <f t="shared" si="437"/>
        <v/>
      </c>
      <c r="AJ1683">
        <f>SUM(AG$2:AG1683)</f>
        <v>6</v>
      </c>
      <c r="AK1683">
        <f>COUNTA(AF$2:AF1683)</f>
        <v>24</v>
      </c>
    </row>
    <row r="1684" spans="1:37" x14ac:dyDescent="0.25">
      <c r="A1684">
        <v>131</v>
      </c>
      <c r="B1684" t="s">
        <v>66</v>
      </c>
      <c r="C1684" s="246" t="s">
        <v>776</v>
      </c>
      <c r="D1684"/>
      <c r="E1684">
        <v>2</v>
      </c>
      <c r="F1684">
        <v>1</v>
      </c>
      <c r="G1684">
        <v>3</v>
      </c>
      <c r="H1684">
        <v>15</v>
      </c>
      <c r="I1684">
        <v>0</v>
      </c>
      <c r="J1684">
        <v>1</v>
      </c>
      <c r="K1684">
        <v>8</v>
      </c>
      <c r="L1684">
        <v>11</v>
      </c>
      <c r="M1684"/>
      <c r="O1684" s="101">
        <f>IF(ISBLANK(C1684),O1683,IF(COUNTIF(C$2:C1684,C1684)&gt;1,O1683,1+MAX(O1683,0)))</f>
        <v>50</v>
      </c>
      <c r="P1684" s="45">
        <f t="shared" si="425"/>
        <v>25</v>
      </c>
      <c r="Q1684" s="33" t="str">
        <f t="shared" si="426"/>
        <v/>
      </c>
      <c r="R1684" s="33">
        <f t="shared" si="427"/>
        <v>13</v>
      </c>
      <c r="S1684" s="33" t="str">
        <f t="shared" si="428"/>
        <v>131_13</v>
      </c>
      <c r="T1684" s="35" t="str">
        <f t="shared" si="429"/>
        <v>131PM</v>
      </c>
      <c r="U1684" s="35" t="str">
        <f t="shared" si="430"/>
        <v>131PMEW</v>
      </c>
      <c r="V1684" s="301">
        <f t="shared" si="431"/>
        <v>19</v>
      </c>
      <c r="W1684" s="293" t="str">
        <f t="shared" si="432"/>
        <v/>
      </c>
      <c r="X1684" s="293" t="str">
        <f t="shared" si="433"/>
        <v/>
      </c>
      <c r="Y1684" s="293" t="str">
        <f t="shared" si="434"/>
        <v/>
      </c>
      <c r="Z1684" s="293" t="str">
        <f t="shared" si="435"/>
        <v/>
      </c>
      <c r="AA1684" s="293">
        <f t="shared" si="422"/>
        <v>0</v>
      </c>
      <c r="AB1684" s="293">
        <f t="shared" si="423"/>
        <v>0</v>
      </c>
      <c r="AC1684" s="293">
        <f t="shared" si="424"/>
        <v>0</v>
      </c>
      <c r="AD1684" s="293">
        <f t="shared" si="436"/>
        <v>0</v>
      </c>
      <c r="AE1684" s="293">
        <f>IF(ISBLANK(T1684),AE1683,IF(COUNTIF(T$2:T1684,T1684)&gt;1,AE1683,1+MAX(AE1683,0)))</f>
        <v>45</v>
      </c>
      <c r="AI1684" s="42" t="str">
        <f t="shared" si="437"/>
        <v/>
      </c>
      <c r="AJ1684">
        <f>SUM(AG$2:AG1684)</f>
        <v>6</v>
      </c>
      <c r="AK1684">
        <f>COUNTA(AF$2:AF1684)</f>
        <v>24</v>
      </c>
    </row>
    <row r="1685" spans="1:37" x14ac:dyDescent="0.25">
      <c r="A1685">
        <v>131</v>
      </c>
      <c r="B1685" t="s">
        <v>66</v>
      </c>
      <c r="C1685" s="246" t="s">
        <v>776</v>
      </c>
      <c r="D1685"/>
      <c r="E1685">
        <v>2</v>
      </c>
      <c r="F1685">
        <v>1</v>
      </c>
      <c r="G1685">
        <v>4</v>
      </c>
      <c r="H1685">
        <v>6</v>
      </c>
      <c r="I1685">
        <v>1</v>
      </c>
      <c r="J1685">
        <v>0</v>
      </c>
      <c r="K1685">
        <v>4</v>
      </c>
      <c r="L1685">
        <v>5</v>
      </c>
      <c r="M1685"/>
      <c r="O1685" s="101">
        <f>IF(ISBLANK(C1685),O1684,IF(COUNTIF(C$2:C1685,C1685)&gt;1,O1684,1+MAX(O1684,0)))</f>
        <v>50</v>
      </c>
      <c r="P1685" s="45">
        <f t="shared" si="425"/>
        <v>25</v>
      </c>
      <c r="Q1685" s="33" t="str">
        <f t="shared" si="426"/>
        <v/>
      </c>
      <c r="R1685" s="33">
        <f t="shared" si="427"/>
        <v>13</v>
      </c>
      <c r="S1685" s="33" t="str">
        <f t="shared" si="428"/>
        <v>131_13</v>
      </c>
      <c r="T1685" s="35" t="str">
        <f t="shared" si="429"/>
        <v>131PM</v>
      </c>
      <c r="U1685" s="35" t="str">
        <f t="shared" si="430"/>
        <v>131PMEW</v>
      </c>
      <c r="V1685" s="301">
        <f t="shared" si="431"/>
        <v>20</v>
      </c>
      <c r="W1685" s="293" t="str">
        <f t="shared" si="432"/>
        <v/>
      </c>
      <c r="X1685" s="293" t="str">
        <f t="shared" si="433"/>
        <v/>
      </c>
      <c r="Y1685" s="293" t="str">
        <f t="shared" si="434"/>
        <v/>
      </c>
      <c r="Z1685" s="293" t="str">
        <f t="shared" si="435"/>
        <v/>
      </c>
      <c r="AA1685" s="293">
        <f t="shared" si="422"/>
        <v>0</v>
      </c>
      <c r="AB1685" s="293">
        <f t="shared" si="423"/>
        <v>1</v>
      </c>
      <c r="AC1685" s="293">
        <f t="shared" si="424"/>
        <v>0</v>
      </c>
      <c r="AD1685" s="293">
        <f t="shared" si="436"/>
        <v>0</v>
      </c>
      <c r="AE1685" s="293">
        <f>IF(ISBLANK(T1685),AE1684,IF(COUNTIF(T$2:T1685,T1685)&gt;1,AE1684,1+MAX(AE1684,0)))</f>
        <v>45</v>
      </c>
      <c r="AI1685" s="42" t="str">
        <f t="shared" si="437"/>
        <v/>
      </c>
      <c r="AJ1685">
        <f>SUM(AG$2:AG1685)</f>
        <v>6</v>
      </c>
      <c r="AK1685">
        <f>COUNTA(AF$2:AF1685)</f>
        <v>24</v>
      </c>
    </row>
    <row r="1686" spans="1:37" x14ac:dyDescent="0.25">
      <c r="A1686">
        <v>131</v>
      </c>
      <c r="B1686" t="s">
        <v>66</v>
      </c>
      <c r="C1686" s="246" t="s">
        <v>776</v>
      </c>
      <c r="D1686"/>
      <c r="E1686">
        <v>2</v>
      </c>
      <c r="F1686">
        <v>2</v>
      </c>
      <c r="G1686">
        <v>1</v>
      </c>
      <c r="H1686">
        <v>9</v>
      </c>
      <c r="I1686">
        <v>3</v>
      </c>
      <c r="J1686">
        <v>0</v>
      </c>
      <c r="K1686">
        <v>1</v>
      </c>
      <c r="L1686">
        <v>9</v>
      </c>
      <c r="M1686"/>
      <c r="O1686" s="101">
        <f>IF(ISBLANK(C1686),O1685,IF(COUNTIF(C$2:C1686,C1686)&gt;1,O1685,1+MAX(O1685,0)))</f>
        <v>50</v>
      </c>
      <c r="P1686" s="45">
        <f t="shared" si="425"/>
        <v>25</v>
      </c>
      <c r="Q1686" s="33" t="str">
        <f t="shared" si="426"/>
        <v/>
      </c>
      <c r="R1686" s="33">
        <f t="shared" si="427"/>
        <v>14</v>
      </c>
      <c r="S1686" s="33" t="str">
        <f t="shared" si="428"/>
        <v>131_14</v>
      </c>
      <c r="T1686" s="35" t="str">
        <f t="shared" si="429"/>
        <v>131PM</v>
      </c>
      <c r="U1686" s="35" t="str">
        <f t="shared" si="430"/>
        <v>131PMNS</v>
      </c>
      <c r="V1686" s="301">
        <f t="shared" si="431"/>
        <v>21</v>
      </c>
      <c r="W1686" s="293" t="str">
        <f t="shared" si="432"/>
        <v/>
      </c>
      <c r="X1686" s="293" t="str">
        <f t="shared" si="433"/>
        <v/>
      </c>
      <c r="Y1686" s="293" t="str">
        <f t="shared" si="434"/>
        <v/>
      </c>
      <c r="Z1686" s="293" t="str">
        <f t="shared" si="435"/>
        <v/>
      </c>
      <c r="AA1686" s="293">
        <f t="shared" si="422"/>
        <v>0</v>
      </c>
      <c r="AB1686" s="293">
        <f t="shared" si="423"/>
        <v>1</v>
      </c>
      <c r="AC1686" s="293">
        <f t="shared" si="424"/>
        <v>0</v>
      </c>
      <c r="AD1686" s="293">
        <f t="shared" si="436"/>
        <v>0</v>
      </c>
      <c r="AE1686" s="293">
        <f>IF(ISBLANK(T1686),AE1685,IF(COUNTIF(T$2:T1686,T1686)&gt;1,AE1685,1+MAX(AE1685,0)))</f>
        <v>45</v>
      </c>
      <c r="AI1686" s="42" t="str">
        <f t="shared" si="437"/>
        <v/>
      </c>
      <c r="AJ1686">
        <f>SUM(AG$2:AG1686)</f>
        <v>6</v>
      </c>
      <c r="AK1686">
        <f>COUNTA(AF$2:AF1686)</f>
        <v>24</v>
      </c>
    </row>
    <row r="1687" spans="1:37" x14ac:dyDescent="0.25">
      <c r="A1687">
        <v>131</v>
      </c>
      <c r="B1687" t="s">
        <v>66</v>
      </c>
      <c r="C1687" s="246" t="s">
        <v>776</v>
      </c>
      <c r="D1687"/>
      <c r="E1687">
        <v>2</v>
      </c>
      <c r="F1687">
        <v>2</v>
      </c>
      <c r="G1687">
        <v>2</v>
      </c>
      <c r="H1687">
        <v>13</v>
      </c>
      <c r="I1687">
        <v>2</v>
      </c>
      <c r="J1687">
        <v>0</v>
      </c>
      <c r="K1687">
        <v>9</v>
      </c>
      <c r="L1687">
        <v>13</v>
      </c>
      <c r="M1687"/>
      <c r="O1687" s="101">
        <f>IF(ISBLANK(C1687),O1686,IF(COUNTIF(C$2:C1687,C1687)&gt;1,O1686,1+MAX(O1686,0)))</f>
        <v>50</v>
      </c>
      <c r="P1687" s="45">
        <f t="shared" si="425"/>
        <v>25</v>
      </c>
      <c r="Q1687" s="33" t="str">
        <f t="shared" si="426"/>
        <v/>
      </c>
      <c r="R1687" s="33">
        <f t="shared" si="427"/>
        <v>14</v>
      </c>
      <c r="S1687" s="33" t="str">
        <f t="shared" si="428"/>
        <v>131_14</v>
      </c>
      <c r="T1687" s="35" t="str">
        <f t="shared" si="429"/>
        <v>131PM</v>
      </c>
      <c r="U1687" s="35" t="str">
        <f t="shared" si="430"/>
        <v>131PMNS</v>
      </c>
      <c r="V1687" s="301">
        <f t="shared" si="431"/>
        <v>22</v>
      </c>
      <c r="W1687" s="293" t="str">
        <f t="shared" si="432"/>
        <v/>
      </c>
      <c r="X1687" s="293" t="str">
        <f t="shared" si="433"/>
        <v/>
      </c>
      <c r="Y1687" s="293" t="str">
        <f t="shared" si="434"/>
        <v/>
      </c>
      <c r="Z1687" s="293" t="str">
        <f t="shared" si="435"/>
        <v/>
      </c>
      <c r="AA1687" s="293">
        <f t="shared" si="422"/>
        <v>0</v>
      </c>
      <c r="AB1687" s="293">
        <f t="shared" si="423"/>
        <v>0</v>
      </c>
      <c r="AC1687" s="293">
        <f t="shared" si="424"/>
        <v>0</v>
      </c>
      <c r="AD1687" s="293">
        <f t="shared" si="436"/>
        <v>0</v>
      </c>
      <c r="AE1687" s="293">
        <f>IF(ISBLANK(T1687),AE1686,IF(COUNTIF(T$2:T1687,T1687)&gt;1,AE1686,1+MAX(AE1686,0)))</f>
        <v>45</v>
      </c>
      <c r="AI1687" s="42" t="str">
        <f t="shared" si="437"/>
        <v/>
      </c>
      <c r="AJ1687">
        <f>SUM(AG$2:AG1687)</f>
        <v>6</v>
      </c>
      <c r="AK1687">
        <f>COUNTA(AF$2:AF1687)</f>
        <v>24</v>
      </c>
    </row>
    <row r="1688" spans="1:37" x14ac:dyDescent="0.25">
      <c r="A1688">
        <v>131</v>
      </c>
      <c r="B1688" t="s">
        <v>66</v>
      </c>
      <c r="C1688" s="246" t="s">
        <v>776</v>
      </c>
      <c r="D1688"/>
      <c r="E1688">
        <v>2</v>
      </c>
      <c r="F1688">
        <v>2</v>
      </c>
      <c r="G1688">
        <v>3</v>
      </c>
      <c r="H1688">
        <v>7</v>
      </c>
      <c r="I1688">
        <v>2</v>
      </c>
      <c r="J1688">
        <v>0</v>
      </c>
      <c r="K1688">
        <v>1</v>
      </c>
      <c r="L1688">
        <v>3</v>
      </c>
      <c r="M1688"/>
      <c r="O1688" s="101">
        <f>IF(ISBLANK(C1688),O1687,IF(COUNTIF(C$2:C1688,C1688)&gt;1,O1687,1+MAX(O1687,0)))</f>
        <v>50</v>
      </c>
      <c r="P1688" s="45">
        <f t="shared" si="425"/>
        <v>25</v>
      </c>
      <c r="Q1688" s="33" t="str">
        <f t="shared" si="426"/>
        <v/>
      </c>
      <c r="R1688" s="33">
        <f t="shared" si="427"/>
        <v>14</v>
      </c>
      <c r="S1688" s="33" t="str">
        <f t="shared" si="428"/>
        <v>131_14</v>
      </c>
      <c r="T1688" s="35" t="str">
        <f t="shared" si="429"/>
        <v>131PM</v>
      </c>
      <c r="U1688" s="35" t="str">
        <f t="shared" si="430"/>
        <v>131PMEW</v>
      </c>
      <c r="V1688" s="301">
        <f t="shared" si="431"/>
        <v>23</v>
      </c>
      <c r="W1688" s="293" t="str">
        <f t="shared" si="432"/>
        <v/>
      </c>
      <c r="X1688" s="293" t="str">
        <f t="shared" si="433"/>
        <v/>
      </c>
      <c r="Y1688" s="293" t="str">
        <f t="shared" si="434"/>
        <v/>
      </c>
      <c r="Z1688" s="293" t="str">
        <f t="shared" si="435"/>
        <v/>
      </c>
      <c r="AA1688" s="293">
        <f t="shared" si="422"/>
        <v>0</v>
      </c>
      <c r="AB1688" s="293">
        <f t="shared" si="423"/>
        <v>0</v>
      </c>
      <c r="AC1688" s="293">
        <f t="shared" si="424"/>
        <v>0</v>
      </c>
      <c r="AD1688" s="293">
        <f t="shared" si="436"/>
        <v>0</v>
      </c>
      <c r="AE1688" s="293">
        <f>IF(ISBLANK(T1688),AE1687,IF(COUNTIF(T$2:T1688,T1688)&gt;1,AE1687,1+MAX(AE1687,0)))</f>
        <v>45</v>
      </c>
      <c r="AI1688" s="42" t="str">
        <f t="shared" si="437"/>
        <v/>
      </c>
      <c r="AJ1688">
        <f>SUM(AG$2:AG1688)</f>
        <v>6</v>
      </c>
      <c r="AK1688">
        <f>COUNTA(AF$2:AF1688)</f>
        <v>24</v>
      </c>
    </row>
    <row r="1689" spans="1:37" x14ac:dyDescent="0.25">
      <c r="A1689">
        <v>131</v>
      </c>
      <c r="B1689" t="s">
        <v>66</v>
      </c>
      <c r="C1689" s="246" t="s">
        <v>776</v>
      </c>
      <c r="D1689"/>
      <c r="E1689">
        <v>2</v>
      </c>
      <c r="F1689">
        <v>2</v>
      </c>
      <c r="G1689">
        <v>4</v>
      </c>
      <c r="H1689">
        <v>10</v>
      </c>
      <c r="I1689">
        <v>3</v>
      </c>
      <c r="J1689">
        <v>2</v>
      </c>
      <c r="K1689">
        <v>5</v>
      </c>
      <c r="L1689">
        <v>7</v>
      </c>
      <c r="M1689"/>
      <c r="O1689" s="101">
        <f>IF(ISBLANK(C1689),O1688,IF(COUNTIF(C$2:C1689,C1689)&gt;1,O1688,1+MAX(O1688,0)))</f>
        <v>50</v>
      </c>
      <c r="P1689" s="45">
        <f t="shared" si="425"/>
        <v>25</v>
      </c>
      <c r="Q1689" s="33" t="str">
        <f t="shared" si="426"/>
        <v/>
      </c>
      <c r="R1689" s="33">
        <f t="shared" si="427"/>
        <v>14</v>
      </c>
      <c r="S1689" s="33" t="str">
        <f t="shared" si="428"/>
        <v>131_14</v>
      </c>
      <c r="T1689" s="35" t="str">
        <f t="shared" si="429"/>
        <v>131PM</v>
      </c>
      <c r="U1689" s="35" t="str">
        <f t="shared" si="430"/>
        <v>131PMEW</v>
      </c>
      <c r="V1689" s="301">
        <f t="shared" si="431"/>
        <v>24</v>
      </c>
      <c r="W1689" s="293" t="str">
        <f t="shared" si="432"/>
        <v/>
      </c>
      <c r="X1689" s="293" t="str">
        <f t="shared" si="433"/>
        <v/>
      </c>
      <c r="Y1689" s="293" t="str">
        <f t="shared" si="434"/>
        <v/>
      </c>
      <c r="Z1689" s="293" t="str">
        <f t="shared" si="435"/>
        <v/>
      </c>
      <c r="AA1689" s="293">
        <f t="shared" si="422"/>
        <v>0</v>
      </c>
      <c r="AB1689" s="293">
        <f t="shared" si="423"/>
        <v>1</v>
      </c>
      <c r="AC1689" s="293">
        <f t="shared" si="424"/>
        <v>0</v>
      </c>
      <c r="AD1689" s="293">
        <f t="shared" si="436"/>
        <v>0</v>
      </c>
      <c r="AE1689" s="293">
        <f>IF(ISBLANK(T1689),AE1688,IF(COUNTIF(T$2:T1689,T1689)&gt;1,AE1688,1+MAX(AE1688,0)))</f>
        <v>45</v>
      </c>
      <c r="AI1689" s="42" t="str">
        <f t="shared" si="437"/>
        <v/>
      </c>
      <c r="AJ1689">
        <f>SUM(AG$2:AG1689)</f>
        <v>6</v>
      </c>
      <c r="AK1689">
        <f>COUNTA(AF$2:AF1689)</f>
        <v>24</v>
      </c>
    </row>
    <row r="1690" spans="1:37" x14ac:dyDescent="0.25">
      <c r="A1690">
        <v>131</v>
      </c>
      <c r="B1690" t="s">
        <v>66</v>
      </c>
      <c r="C1690" s="246" t="s">
        <v>776</v>
      </c>
      <c r="D1690"/>
      <c r="E1690">
        <v>2</v>
      </c>
      <c r="F1690">
        <v>3</v>
      </c>
      <c r="G1690">
        <v>1</v>
      </c>
      <c r="H1690">
        <v>7</v>
      </c>
      <c r="I1690">
        <v>0</v>
      </c>
      <c r="J1690">
        <v>2</v>
      </c>
      <c r="K1690">
        <v>0</v>
      </c>
      <c r="L1690">
        <v>5</v>
      </c>
      <c r="M1690"/>
      <c r="O1690" s="101">
        <f>IF(ISBLANK(C1690),O1689,IF(COUNTIF(C$2:C1690,C1690)&gt;1,O1689,1+MAX(O1689,0)))</f>
        <v>50</v>
      </c>
      <c r="P1690" s="45">
        <f t="shared" si="425"/>
        <v>25</v>
      </c>
      <c r="Q1690" s="33" t="str">
        <f t="shared" si="426"/>
        <v/>
      </c>
      <c r="R1690" s="33">
        <f t="shared" si="427"/>
        <v>15</v>
      </c>
      <c r="S1690" s="33" t="str">
        <f t="shared" si="428"/>
        <v>131_15</v>
      </c>
      <c r="T1690" s="35" t="str">
        <f t="shared" si="429"/>
        <v>131PM</v>
      </c>
      <c r="U1690" s="35" t="str">
        <f t="shared" si="430"/>
        <v>131PMNS</v>
      </c>
      <c r="V1690" s="301">
        <f t="shared" si="431"/>
        <v>25</v>
      </c>
      <c r="W1690" s="293" t="str">
        <f t="shared" si="432"/>
        <v/>
      </c>
      <c r="X1690" s="293" t="str">
        <f t="shared" si="433"/>
        <v/>
      </c>
      <c r="Y1690" s="293" t="str">
        <f t="shared" si="434"/>
        <v/>
      </c>
      <c r="Z1690" s="293" t="str">
        <f t="shared" si="435"/>
        <v/>
      </c>
      <c r="AA1690" s="293">
        <f t="shared" si="422"/>
        <v>0</v>
      </c>
      <c r="AB1690" s="293">
        <f t="shared" si="423"/>
        <v>1</v>
      </c>
      <c r="AC1690" s="293">
        <f t="shared" si="424"/>
        <v>0</v>
      </c>
      <c r="AD1690" s="293">
        <f t="shared" si="436"/>
        <v>0</v>
      </c>
      <c r="AE1690" s="293">
        <f>IF(ISBLANK(T1690),AE1689,IF(COUNTIF(T$2:T1690,T1690)&gt;1,AE1689,1+MAX(AE1689,0)))</f>
        <v>45</v>
      </c>
      <c r="AI1690" s="42" t="str">
        <f t="shared" si="437"/>
        <v/>
      </c>
      <c r="AJ1690">
        <f>SUM(AG$2:AG1690)</f>
        <v>6</v>
      </c>
      <c r="AK1690">
        <f>COUNTA(AF$2:AF1690)</f>
        <v>24</v>
      </c>
    </row>
    <row r="1691" spans="1:37" x14ac:dyDescent="0.25">
      <c r="A1691">
        <v>131</v>
      </c>
      <c r="B1691" t="s">
        <v>66</v>
      </c>
      <c r="C1691" s="246" t="s">
        <v>776</v>
      </c>
      <c r="D1691"/>
      <c r="E1691">
        <v>2</v>
      </c>
      <c r="F1691">
        <v>3</v>
      </c>
      <c r="G1691">
        <v>2</v>
      </c>
      <c r="H1691">
        <v>7</v>
      </c>
      <c r="I1691">
        <v>1</v>
      </c>
      <c r="J1691">
        <v>0</v>
      </c>
      <c r="K1691">
        <v>7</v>
      </c>
      <c r="L1691">
        <v>7</v>
      </c>
      <c r="M1691"/>
      <c r="O1691" s="101">
        <f>IF(ISBLANK(C1691),O1690,IF(COUNTIF(C$2:C1691,C1691)&gt;1,O1690,1+MAX(O1690,0)))</f>
        <v>50</v>
      </c>
      <c r="P1691" s="45">
        <f t="shared" si="425"/>
        <v>25</v>
      </c>
      <c r="Q1691" s="33" t="str">
        <f t="shared" si="426"/>
        <v/>
      </c>
      <c r="R1691" s="33">
        <f t="shared" si="427"/>
        <v>15</v>
      </c>
      <c r="S1691" s="33" t="str">
        <f t="shared" si="428"/>
        <v>131_15</v>
      </c>
      <c r="T1691" s="35" t="str">
        <f t="shared" si="429"/>
        <v>131PM</v>
      </c>
      <c r="U1691" s="35" t="str">
        <f t="shared" si="430"/>
        <v>131PMNS</v>
      </c>
      <c r="V1691" s="301">
        <f t="shared" si="431"/>
        <v>26</v>
      </c>
      <c r="W1691" s="293" t="str">
        <f t="shared" si="432"/>
        <v/>
      </c>
      <c r="X1691" s="293" t="str">
        <f t="shared" si="433"/>
        <v/>
      </c>
      <c r="Y1691" s="293" t="str">
        <f t="shared" si="434"/>
        <v/>
      </c>
      <c r="Z1691" s="293" t="str">
        <f t="shared" si="435"/>
        <v/>
      </c>
      <c r="AA1691" s="293">
        <f t="shared" si="422"/>
        <v>0</v>
      </c>
      <c r="AB1691" s="293">
        <f t="shared" si="423"/>
        <v>0</v>
      </c>
      <c r="AC1691" s="293">
        <f t="shared" si="424"/>
        <v>0</v>
      </c>
      <c r="AD1691" s="293">
        <f t="shared" si="436"/>
        <v>0</v>
      </c>
      <c r="AE1691" s="293">
        <f>IF(ISBLANK(T1691),AE1690,IF(COUNTIF(T$2:T1691,T1691)&gt;1,AE1690,1+MAX(AE1690,0)))</f>
        <v>45</v>
      </c>
      <c r="AI1691" s="42" t="str">
        <f t="shared" si="437"/>
        <v/>
      </c>
      <c r="AJ1691">
        <f>SUM(AG$2:AG1691)</f>
        <v>6</v>
      </c>
      <c r="AK1691">
        <f>COUNTA(AF$2:AF1691)</f>
        <v>24</v>
      </c>
    </row>
    <row r="1692" spans="1:37" x14ac:dyDescent="0.25">
      <c r="A1692">
        <v>131</v>
      </c>
      <c r="B1692" t="s">
        <v>66</v>
      </c>
      <c r="C1692" s="246" t="s">
        <v>776</v>
      </c>
      <c r="D1692"/>
      <c r="E1692">
        <v>2</v>
      </c>
      <c r="F1692">
        <v>3</v>
      </c>
      <c r="G1692">
        <v>3</v>
      </c>
      <c r="H1692">
        <v>16</v>
      </c>
      <c r="I1692">
        <v>5</v>
      </c>
      <c r="J1692">
        <v>3</v>
      </c>
      <c r="K1692">
        <v>7</v>
      </c>
      <c r="L1692">
        <v>8</v>
      </c>
      <c r="M1692"/>
      <c r="O1692" s="101">
        <f>IF(ISBLANK(C1692),O1691,IF(COUNTIF(C$2:C1692,C1692)&gt;1,O1691,1+MAX(O1691,0)))</f>
        <v>50</v>
      </c>
      <c r="P1692" s="45">
        <f t="shared" si="425"/>
        <v>25</v>
      </c>
      <c r="Q1692" s="33" t="str">
        <f t="shared" si="426"/>
        <v/>
      </c>
      <c r="R1692" s="33">
        <f t="shared" si="427"/>
        <v>15</v>
      </c>
      <c r="S1692" s="33" t="str">
        <f t="shared" si="428"/>
        <v>131_15</v>
      </c>
      <c r="T1692" s="35" t="str">
        <f t="shared" si="429"/>
        <v>131PM</v>
      </c>
      <c r="U1692" s="35" t="str">
        <f t="shared" si="430"/>
        <v>131PMEW</v>
      </c>
      <c r="V1692" s="301">
        <f t="shared" si="431"/>
        <v>27</v>
      </c>
      <c r="W1692" s="293" t="str">
        <f t="shared" si="432"/>
        <v/>
      </c>
      <c r="X1692" s="293" t="str">
        <f t="shared" si="433"/>
        <v/>
      </c>
      <c r="Y1692" s="293" t="str">
        <f t="shared" si="434"/>
        <v/>
      </c>
      <c r="Z1692" s="293" t="str">
        <f t="shared" si="435"/>
        <v/>
      </c>
      <c r="AA1692" s="293">
        <f t="shared" si="422"/>
        <v>0</v>
      </c>
      <c r="AB1692" s="293">
        <f t="shared" si="423"/>
        <v>0</v>
      </c>
      <c r="AC1692" s="293">
        <f t="shared" si="424"/>
        <v>0</v>
      </c>
      <c r="AD1692" s="293">
        <f t="shared" si="436"/>
        <v>0</v>
      </c>
      <c r="AE1692" s="293">
        <f>IF(ISBLANK(T1692),AE1691,IF(COUNTIF(T$2:T1692,T1692)&gt;1,AE1691,1+MAX(AE1691,0)))</f>
        <v>45</v>
      </c>
      <c r="AI1692" s="42" t="str">
        <f t="shared" si="437"/>
        <v/>
      </c>
      <c r="AJ1692">
        <f>SUM(AG$2:AG1692)</f>
        <v>6</v>
      </c>
      <c r="AK1692">
        <f>COUNTA(AF$2:AF1692)</f>
        <v>24</v>
      </c>
    </row>
    <row r="1693" spans="1:37" x14ac:dyDescent="0.25">
      <c r="A1693">
        <v>131</v>
      </c>
      <c r="B1693" t="s">
        <v>66</v>
      </c>
      <c r="C1693" s="246" t="s">
        <v>776</v>
      </c>
      <c r="D1693"/>
      <c r="E1693">
        <v>2</v>
      </c>
      <c r="F1693">
        <v>3</v>
      </c>
      <c r="G1693">
        <v>4</v>
      </c>
      <c r="H1693">
        <v>6</v>
      </c>
      <c r="I1693">
        <v>1</v>
      </c>
      <c r="J1693">
        <v>0</v>
      </c>
      <c r="K1693">
        <v>5</v>
      </c>
      <c r="L1693">
        <v>4</v>
      </c>
      <c r="M1693"/>
      <c r="O1693" s="101">
        <f>IF(ISBLANK(C1693),O1692,IF(COUNTIF(C$2:C1693,C1693)&gt;1,O1692,1+MAX(O1692,0)))</f>
        <v>50</v>
      </c>
      <c r="P1693" s="45">
        <f t="shared" si="425"/>
        <v>25</v>
      </c>
      <c r="Q1693" s="33" t="str">
        <f t="shared" si="426"/>
        <v/>
      </c>
      <c r="R1693" s="33">
        <f t="shared" si="427"/>
        <v>15</v>
      </c>
      <c r="S1693" s="33" t="str">
        <f t="shared" si="428"/>
        <v>131_15</v>
      </c>
      <c r="T1693" s="35" t="str">
        <f t="shared" si="429"/>
        <v>131PM</v>
      </c>
      <c r="U1693" s="35" t="str">
        <f t="shared" si="430"/>
        <v>131PMEW</v>
      </c>
      <c r="V1693" s="301">
        <f t="shared" si="431"/>
        <v>28</v>
      </c>
      <c r="W1693" s="293" t="str">
        <f t="shared" si="432"/>
        <v/>
      </c>
      <c r="X1693" s="293" t="str">
        <f t="shared" si="433"/>
        <v/>
      </c>
      <c r="Y1693" s="293" t="str">
        <f t="shared" si="434"/>
        <v/>
      </c>
      <c r="Z1693" s="293" t="str">
        <f t="shared" si="435"/>
        <v/>
      </c>
      <c r="AA1693" s="293">
        <f t="shared" si="422"/>
        <v>0</v>
      </c>
      <c r="AB1693" s="293">
        <f t="shared" si="423"/>
        <v>1</v>
      </c>
      <c r="AC1693" s="293">
        <f t="shared" si="424"/>
        <v>0</v>
      </c>
      <c r="AD1693" s="293">
        <f t="shared" si="436"/>
        <v>0</v>
      </c>
      <c r="AE1693" s="293">
        <f>IF(ISBLANK(T1693),AE1692,IF(COUNTIF(T$2:T1693,T1693)&gt;1,AE1692,1+MAX(AE1692,0)))</f>
        <v>45</v>
      </c>
      <c r="AI1693" s="42" t="str">
        <f t="shared" si="437"/>
        <v/>
      </c>
      <c r="AJ1693">
        <f>SUM(AG$2:AG1693)</f>
        <v>6</v>
      </c>
      <c r="AK1693">
        <f>COUNTA(AF$2:AF1693)</f>
        <v>24</v>
      </c>
    </row>
    <row r="1694" spans="1:37" x14ac:dyDescent="0.25">
      <c r="A1694">
        <v>131</v>
      </c>
      <c r="B1694" t="s">
        <v>66</v>
      </c>
      <c r="C1694" s="246" t="s">
        <v>776</v>
      </c>
      <c r="D1694"/>
      <c r="E1694">
        <v>2</v>
      </c>
      <c r="F1694">
        <v>4</v>
      </c>
      <c r="G1694">
        <v>1</v>
      </c>
      <c r="H1694">
        <v>5</v>
      </c>
      <c r="I1694">
        <v>3</v>
      </c>
      <c r="J1694">
        <v>0</v>
      </c>
      <c r="K1694">
        <v>1</v>
      </c>
      <c r="L1694">
        <v>5</v>
      </c>
      <c r="M1694"/>
      <c r="O1694" s="101">
        <f>IF(ISBLANK(C1694),O1693,IF(COUNTIF(C$2:C1694,C1694)&gt;1,O1693,1+MAX(O1693,0)))</f>
        <v>50</v>
      </c>
      <c r="P1694" s="45">
        <f t="shared" si="425"/>
        <v>25</v>
      </c>
      <c r="Q1694" s="33" t="str">
        <f t="shared" si="426"/>
        <v/>
      </c>
      <c r="R1694" s="33">
        <f t="shared" si="427"/>
        <v>16</v>
      </c>
      <c r="S1694" s="33" t="str">
        <f t="shared" si="428"/>
        <v>131_16</v>
      </c>
      <c r="T1694" s="35" t="str">
        <f t="shared" si="429"/>
        <v>131PM</v>
      </c>
      <c r="U1694" s="35" t="str">
        <f t="shared" si="430"/>
        <v>131PMNS</v>
      </c>
      <c r="V1694" s="301">
        <f t="shared" si="431"/>
        <v>29</v>
      </c>
      <c r="W1694" s="293" t="str">
        <f t="shared" si="432"/>
        <v/>
      </c>
      <c r="X1694" s="293" t="str">
        <f t="shared" si="433"/>
        <v/>
      </c>
      <c r="Y1694" s="293" t="str">
        <f t="shared" si="434"/>
        <v/>
      </c>
      <c r="Z1694" s="293" t="str">
        <f t="shared" si="435"/>
        <v/>
      </c>
      <c r="AA1694" s="293">
        <f t="shared" si="422"/>
        <v>0</v>
      </c>
      <c r="AB1694" s="293">
        <f t="shared" si="423"/>
        <v>1</v>
      </c>
      <c r="AC1694" s="293">
        <f t="shared" si="424"/>
        <v>0</v>
      </c>
      <c r="AD1694" s="293">
        <f t="shared" si="436"/>
        <v>0</v>
      </c>
      <c r="AE1694" s="293">
        <f>IF(ISBLANK(T1694),AE1693,IF(COUNTIF(T$2:T1694,T1694)&gt;1,AE1693,1+MAX(AE1693,0)))</f>
        <v>45</v>
      </c>
      <c r="AI1694" s="42" t="str">
        <f t="shared" si="437"/>
        <v/>
      </c>
      <c r="AJ1694">
        <f>SUM(AG$2:AG1694)</f>
        <v>6</v>
      </c>
      <c r="AK1694">
        <f>COUNTA(AF$2:AF1694)</f>
        <v>24</v>
      </c>
    </row>
    <row r="1695" spans="1:37" x14ac:dyDescent="0.25">
      <c r="A1695">
        <v>131</v>
      </c>
      <c r="B1695" t="s">
        <v>66</v>
      </c>
      <c r="C1695" s="246" t="s">
        <v>776</v>
      </c>
      <c r="D1695"/>
      <c r="E1695">
        <v>2</v>
      </c>
      <c r="F1695">
        <v>4</v>
      </c>
      <c r="G1695">
        <v>2</v>
      </c>
      <c r="H1695">
        <v>16</v>
      </c>
      <c r="I1695">
        <v>2</v>
      </c>
      <c r="J1695">
        <v>1</v>
      </c>
      <c r="K1695">
        <v>4</v>
      </c>
      <c r="L1695">
        <v>16</v>
      </c>
      <c r="M1695"/>
      <c r="O1695" s="101">
        <f>IF(ISBLANK(C1695),O1694,IF(COUNTIF(C$2:C1695,C1695)&gt;1,O1694,1+MAX(O1694,0)))</f>
        <v>50</v>
      </c>
      <c r="P1695" s="45">
        <f t="shared" si="425"/>
        <v>25</v>
      </c>
      <c r="Q1695" s="33" t="str">
        <f t="shared" si="426"/>
        <v/>
      </c>
      <c r="R1695" s="33">
        <f t="shared" si="427"/>
        <v>16</v>
      </c>
      <c r="S1695" s="33" t="str">
        <f t="shared" si="428"/>
        <v>131_16</v>
      </c>
      <c r="T1695" s="35" t="str">
        <f t="shared" si="429"/>
        <v>131PM</v>
      </c>
      <c r="U1695" s="35" t="str">
        <f t="shared" si="430"/>
        <v>131PMNS</v>
      </c>
      <c r="V1695" s="301">
        <f t="shared" si="431"/>
        <v>30</v>
      </c>
      <c r="W1695" s="293" t="str">
        <f t="shared" si="432"/>
        <v/>
      </c>
      <c r="X1695" s="293" t="str">
        <f t="shared" si="433"/>
        <v/>
      </c>
      <c r="Y1695" s="293" t="str">
        <f t="shared" si="434"/>
        <v/>
      </c>
      <c r="Z1695" s="293" t="str">
        <f t="shared" si="435"/>
        <v/>
      </c>
      <c r="AA1695" s="293">
        <f t="shared" si="422"/>
        <v>0</v>
      </c>
      <c r="AB1695" s="293">
        <f t="shared" si="423"/>
        <v>0</v>
      </c>
      <c r="AC1695" s="293">
        <f t="shared" si="424"/>
        <v>0</v>
      </c>
      <c r="AD1695" s="293">
        <f t="shared" si="436"/>
        <v>0</v>
      </c>
      <c r="AE1695" s="293">
        <f>IF(ISBLANK(T1695),AE1694,IF(COUNTIF(T$2:T1695,T1695)&gt;1,AE1694,1+MAX(AE1694,0)))</f>
        <v>45</v>
      </c>
      <c r="AI1695" s="42" t="str">
        <f t="shared" si="437"/>
        <v/>
      </c>
      <c r="AJ1695">
        <f>SUM(AG$2:AG1695)</f>
        <v>6</v>
      </c>
      <c r="AK1695">
        <f>COUNTA(AF$2:AF1695)</f>
        <v>24</v>
      </c>
    </row>
    <row r="1696" spans="1:37" x14ac:dyDescent="0.25">
      <c r="A1696">
        <v>131</v>
      </c>
      <c r="B1696" t="s">
        <v>66</v>
      </c>
      <c r="C1696" s="246" t="s">
        <v>776</v>
      </c>
      <c r="D1696"/>
      <c r="E1696">
        <v>2</v>
      </c>
      <c r="F1696">
        <v>4</v>
      </c>
      <c r="G1696">
        <v>3</v>
      </c>
      <c r="H1696">
        <v>21</v>
      </c>
      <c r="I1696">
        <v>7</v>
      </c>
      <c r="J1696">
        <v>1</v>
      </c>
      <c r="K1696">
        <v>8</v>
      </c>
      <c r="L1696">
        <v>11</v>
      </c>
      <c r="M1696"/>
      <c r="O1696" s="101">
        <f>IF(ISBLANK(C1696),O1695,IF(COUNTIF(C$2:C1696,C1696)&gt;1,O1695,1+MAX(O1695,0)))</f>
        <v>50</v>
      </c>
      <c r="P1696" s="45">
        <f t="shared" si="425"/>
        <v>25</v>
      </c>
      <c r="Q1696" s="33" t="str">
        <f t="shared" si="426"/>
        <v/>
      </c>
      <c r="R1696" s="33">
        <f t="shared" si="427"/>
        <v>16</v>
      </c>
      <c r="S1696" s="33" t="str">
        <f t="shared" si="428"/>
        <v>131_16</v>
      </c>
      <c r="T1696" s="35" t="str">
        <f t="shared" si="429"/>
        <v>131PM</v>
      </c>
      <c r="U1696" s="35" t="str">
        <f t="shared" si="430"/>
        <v>131PMEW</v>
      </c>
      <c r="V1696" s="301">
        <f t="shared" si="431"/>
        <v>31</v>
      </c>
      <c r="W1696" s="293" t="str">
        <f t="shared" si="432"/>
        <v/>
      </c>
      <c r="X1696" s="293" t="str">
        <f t="shared" si="433"/>
        <v/>
      </c>
      <c r="Y1696" s="293" t="str">
        <f t="shared" si="434"/>
        <v/>
      </c>
      <c r="Z1696" s="293" t="str">
        <f t="shared" si="435"/>
        <v/>
      </c>
      <c r="AA1696" s="293">
        <f t="shared" si="422"/>
        <v>0</v>
      </c>
      <c r="AB1696" s="293">
        <f t="shared" si="423"/>
        <v>0</v>
      </c>
      <c r="AC1696" s="293">
        <f t="shared" si="424"/>
        <v>0</v>
      </c>
      <c r="AD1696" s="293">
        <f t="shared" si="436"/>
        <v>0</v>
      </c>
      <c r="AE1696" s="293">
        <f>IF(ISBLANK(T1696),AE1695,IF(COUNTIF(T$2:T1696,T1696)&gt;1,AE1695,1+MAX(AE1695,0)))</f>
        <v>45</v>
      </c>
      <c r="AI1696" s="42" t="str">
        <f t="shared" si="437"/>
        <v/>
      </c>
      <c r="AJ1696">
        <f>SUM(AG$2:AG1696)</f>
        <v>6</v>
      </c>
      <c r="AK1696">
        <f>COUNTA(AF$2:AF1696)</f>
        <v>24</v>
      </c>
    </row>
    <row r="1697" spans="1:37" x14ac:dyDescent="0.25">
      <c r="A1697">
        <v>131</v>
      </c>
      <c r="B1697" t="s">
        <v>66</v>
      </c>
      <c r="C1697" s="246" t="s">
        <v>776</v>
      </c>
      <c r="D1697"/>
      <c r="E1697">
        <v>2</v>
      </c>
      <c r="F1697">
        <v>4</v>
      </c>
      <c r="G1697">
        <v>4</v>
      </c>
      <c r="H1697">
        <v>8</v>
      </c>
      <c r="I1697">
        <v>1</v>
      </c>
      <c r="J1697">
        <v>1</v>
      </c>
      <c r="K1697">
        <v>3</v>
      </c>
      <c r="L1697">
        <v>2</v>
      </c>
      <c r="M1697"/>
      <c r="O1697" s="101">
        <f>IF(ISBLANK(C1697),O1696,IF(COUNTIF(C$2:C1697,C1697)&gt;1,O1696,1+MAX(O1696,0)))</f>
        <v>50</v>
      </c>
      <c r="P1697" s="45">
        <f t="shared" si="425"/>
        <v>25</v>
      </c>
      <c r="Q1697" s="33" t="str">
        <f t="shared" si="426"/>
        <v/>
      </c>
      <c r="R1697" s="33">
        <f t="shared" si="427"/>
        <v>16</v>
      </c>
      <c r="S1697" s="33" t="str">
        <f t="shared" si="428"/>
        <v>131_16</v>
      </c>
      <c r="T1697" s="35" t="str">
        <f t="shared" si="429"/>
        <v>131PM</v>
      </c>
      <c r="U1697" s="35" t="str">
        <f t="shared" si="430"/>
        <v>131PMEW</v>
      </c>
      <c r="V1697" s="301">
        <f t="shared" si="431"/>
        <v>32</v>
      </c>
      <c r="W1697" s="293" t="str">
        <f t="shared" si="432"/>
        <v/>
      </c>
      <c r="X1697" s="293" t="str">
        <f t="shared" si="433"/>
        <v/>
      </c>
      <c r="Y1697" s="293" t="str">
        <f t="shared" si="434"/>
        <v/>
      </c>
      <c r="Z1697" s="293" t="str">
        <f t="shared" si="435"/>
        <v/>
      </c>
      <c r="AA1697" s="293">
        <f t="shared" si="422"/>
        <v>0</v>
      </c>
      <c r="AB1697" s="293">
        <f t="shared" si="423"/>
        <v>1</v>
      </c>
      <c r="AC1697" s="293">
        <f t="shared" si="424"/>
        <v>0</v>
      </c>
      <c r="AD1697" s="293">
        <f t="shared" si="436"/>
        <v>0</v>
      </c>
      <c r="AE1697" s="293">
        <f>IF(ISBLANK(T1697),AE1696,IF(COUNTIF(T$2:T1697,T1697)&gt;1,AE1696,1+MAX(AE1696,0)))</f>
        <v>45</v>
      </c>
      <c r="AI1697" s="42" t="str">
        <f t="shared" si="437"/>
        <v/>
      </c>
      <c r="AJ1697">
        <f>SUM(AG$2:AG1697)</f>
        <v>6</v>
      </c>
      <c r="AK1697">
        <f>COUNTA(AF$2:AF1697)</f>
        <v>24</v>
      </c>
    </row>
    <row r="1698" spans="1:37" x14ac:dyDescent="0.25">
      <c r="A1698">
        <v>132</v>
      </c>
      <c r="B1698" t="s">
        <v>66</v>
      </c>
      <c r="C1698" s="246" t="s">
        <v>777</v>
      </c>
      <c r="D1698"/>
      <c r="E1698">
        <v>1</v>
      </c>
      <c r="F1698">
        <v>1</v>
      </c>
      <c r="G1698">
        <v>1</v>
      </c>
      <c r="H1698">
        <v>0</v>
      </c>
      <c r="I1698">
        <v>0</v>
      </c>
      <c r="J1698">
        <v>0</v>
      </c>
      <c r="K1698">
        <v>0</v>
      </c>
      <c r="L1698">
        <v>0</v>
      </c>
      <c r="M1698"/>
      <c r="O1698" s="101">
        <f>IF(ISBLANK(C1698),O1697,IF(COUNTIF(C$2:C1698,C1698)&gt;1,O1697,1+MAX(O1697,0)))</f>
        <v>51</v>
      </c>
      <c r="P1698" s="45">
        <f t="shared" si="425"/>
        <v>26</v>
      </c>
      <c r="Q1698" s="33">
        <f t="shared" si="426"/>
        <v>26</v>
      </c>
      <c r="R1698" s="33">
        <f t="shared" si="427"/>
        <v>9</v>
      </c>
      <c r="S1698" s="33" t="str">
        <f t="shared" si="428"/>
        <v>132_9</v>
      </c>
      <c r="T1698" s="35" t="str">
        <f t="shared" si="429"/>
        <v>132PM</v>
      </c>
      <c r="U1698" s="35" t="str">
        <f t="shared" si="430"/>
        <v>132PMNS</v>
      </c>
      <c r="V1698" s="301">
        <f t="shared" si="431"/>
        <v>1</v>
      </c>
      <c r="W1698" s="293" t="str">
        <f t="shared" si="432"/>
        <v/>
      </c>
      <c r="X1698" s="293" t="str">
        <f t="shared" si="433"/>
        <v/>
      </c>
      <c r="Y1698" s="293" t="str">
        <f t="shared" si="434"/>
        <v/>
      </c>
      <c r="Z1698" s="293" t="str">
        <f t="shared" si="435"/>
        <v/>
      </c>
      <c r="AA1698" s="293">
        <f t="shared" si="422"/>
        <v>0</v>
      </c>
      <c r="AB1698" s="293">
        <f t="shared" si="423"/>
        <v>0</v>
      </c>
      <c r="AC1698" s="293">
        <f t="shared" si="424"/>
        <v>0</v>
      </c>
      <c r="AD1698" s="293">
        <f t="shared" si="436"/>
        <v>0</v>
      </c>
      <c r="AE1698" s="293">
        <f>IF(ISBLANK(T1698),AE1697,IF(COUNTIF(T$2:T1698,T1698)&gt;1,AE1697,1+MAX(AE1697,0)))</f>
        <v>46</v>
      </c>
      <c r="AI1698" s="42" t="str">
        <f t="shared" si="437"/>
        <v/>
      </c>
      <c r="AJ1698">
        <f>SUM(AG$2:AG1698)</f>
        <v>6</v>
      </c>
      <c r="AK1698">
        <f>COUNTA(AF$2:AF1698)</f>
        <v>24</v>
      </c>
    </row>
    <row r="1699" spans="1:37" x14ac:dyDescent="0.25">
      <c r="A1699">
        <v>132</v>
      </c>
      <c r="B1699" t="s">
        <v>66</v>
      </c>
      <c r="C1699" s="246" t="s">
        <v>777</v>
      </c>
      <c r="D1699"/>
      <c r="E1699">
        <v>1</v>
      </c>
      <c r="F1699">
        <v>1</v>
      </c>
      <c r="G1699">
        <v>2</v>
      </c>
      <c r="H1699">
        <v>2</v>
      </c>
      <c r="I1699">
        <v>0</v>
      </c>
      <c r="J1699">
        <v>1</v>
      </c>
      <c r="K1699">
        <v>0</v>
      </c>
      <c r="L1699">
        <v>2</v>
      </c>
      <c r="M1699"/>
      <c r="O1699" s="101">
        <f>IF(ISBLANK(C1699),O1698,IF(COUNTIF(C$2:C1699,C1699)&gt;1,O1698,1+MAX(O1698,0)))</f>
        <v>51</v>
      </c>
      <c r="P1699" s="45">
        <f t="shared" si="425"/>
        <v>26</v>
      </c>
      <c r="Q1699" s="33" t="str">
        <f t="shared" si="426"/>
        <v/>
      </c>
      <c r="R1699" s="33">
        <f t="shared" si="427"/>
        <v>9</v>
      </c>
      <c r="S1699" s="33" t="str">
        <f t="shared" si="428"/>
        <v>132_9</v>
      </c>
      <c r="T1699" s="35" t="str">
        <f t="shared" si="429"/>
        <v>132PM</v>
      </c>
      <c r="U1699" s="35" t="str">
        <f t="shared" si="430"/>
        <v>132PMNS</v>
      </c>
      <c r="V1699" s="301">
        <f t="shared" si="431"/>
        <v>2</v>
      </c>
      <c r="W1699" s="293" t="str">
        <f t="shared" si="432"/>
        <v/>
      </c>
      <c r="X1699" s="293" t="str">
        <f t="shared" si="433"/>
        <v/>
      </c>
      <c r="Y1699" s="293" t="str">
        <f t="shared" si="434"/>
        <v/>
      </c>
      <c r="Z1699" s="293" t="str">
        <f t="shared" si="435"/>
        <v/>
      </c>
      <c r="AA1699" s="293">
        <f t="shared" si="422"/>
        <v>0</v>
      </c>
      <c r="AB1699" s="293">
        <f t="shared" si="423"/>
        <v>0</v>
      </c>
      <c r="AC1699" s="293">
        <f t="shared" si="424"/>
        <v>0</v>
      </c>
      <c r="AD1699" s="293">
        <f t="shared" si="436"/>
        <v>0</v>
      </c>
      <c r="AE1699" s="293">
        <f>IF(ISBLANK(T1699),AE1698,IF(COUNTIF(T$2:T1699,T1699)&gt;1,AE1698,1+MAX(AE1698,0)))</f>
        <v>46</v>
      </c>
      <c r="AF1699" s="42" t="s">
        <v>938</v>
      </c>
      <c r="AG1699" s="42">
        <v>1</v>
      </c>
      <c r="AI1699" s="42" t="str">
        <f t="shared" si="437"/>
        <v/>
      </c>
      <c r="AJ1699">
        <f>SUM(AG$2:AG1699)</f>
        <v>7</v>
      </c>
      <c r="AK1699">
        <f>COUNTA(AF$2:AF1699)</f>
        <v>25</v>
      </c>
    </row>
    <row r="1700" spans="1:37" x14ac:dyDescent="0.25">
      <c r="A1700">
        <v>132</v>
      </c>
      <c r="B1700" t="s">
        <v>66</v>
      </c>
      <c r="C1700" s="246" t="s">
        <v>777</v>
      </c>
      <c r="D1700"/>
      <c r="E1700">
        <v>1</v>
      </c>
      <c r="F1700">
        <v>1</v>
      </c>
      <c r="G1700">
        <v>3</v>
      </c>
      <c r="H1700">
        <v>7</v>
      </c>
      <c r="I1700">
        <v>3</v>
      </c>
      <c r="J1700">
        <v>1</v>
      </c>
      <c r="K1700">
        <v>1</v>
      </c>
      <c r="L1700">
        <v>2</v>
      </c>
      <c r="M1700"/>
      <c r="O1700" s="101">
        <f>IF(ISBLANK(C1700),O1699,IF(COUNTIF(C$2:C1700,C1700)&gt;1,O1699,1+MAX(O1699,0)))</f>
        <v>51</v>
      </c>
      <c r="P1700" s="45">
        <f t="shared" si="425"/>
        <v>26</v>
      </c>
      <c r="Q1700" s="33" t="str">
        <f t="shared" si="426"/>
        <v/>
      </c>
      <c r="R1700" s="33">
        <f t="shared" si="427"/>
        <v>9</v>
      </c>
      <c r="S1700" s="33" t="str">
        <f t="shared" si="428"/>
        <v>132_9</v>
      </c>
      <c r="T1700" s="35" t="str">
        <f t="shared" si="429"/>
        <v>132PM</v>
      </c>
      <c r="U1700" s="35" t="str">
        <f t="shared" si="430"/>
        <v>132PMEW</v>
      </c>
      <c r="V1700" s="301">
        <f t="shared" si="431"/>
        <v>3</v>
      </c>
      <c r="W1700" s="293" t="str">
        <f t="shared" si="432"/>
        <v/>
      </c>
      <c r="X1700" s="293" t="str">
        <f t="shared" si="433"/>
        <v/>
      </c>
      <c r="Y1700" s="293" t="str">
        <f t="shared" si="434"/>
        <v/>
      </c>
      <c r="Z1700" s="293" t="str">
        <f t="shared" si="435"/>
        <v/>
      </c>
      <c r="AA1700" s="293">
        <f t="shared" si="422"/>
        <v>0</v>
      </c>
      <c r="AB1700" s="293">
        <f t="shared" si="423"/>
        <v>0</v>
      </c>
      <c r="AC1700" s="293">
        <f t="shared" si="424"/>
        <v>0</v>
      </c>
      <c r="AD1700" s="293">
        <f t="shared" si="436"/>
        <v>0</v>
      </c>
      <c r="AE1700" s="293">
        <f>IF(ISBLANK(T1700),AE1699,IF(COUNTIF(T$2:T1700,T1700)&gt;1,AE1699,1+MAX(AE1699,0)))</f>
        <v>46</v>
      </c>
      <c r="AI1700" s="42" t="str">
        <f t="shared" si="437"/>
        <v/>
      </c>
      <c r="AJ1700">
        <f>SUM(AG$2:AG1700)</f>
        <v>7</v>
      </c>
      <c r="AK1700">
        <f>COUNTA(AF$2:AF1700)</f>
        <v>25</v>
      </c>
    </row>
    <row r="1701" spans="1:37" x14ac:dyDescent="0.25">
      <c r="A1701">
        <v>132</v>
      </c>
      <c r="B1701" t="s">
        <v>66</v>
      </c>
      <c r="C1701" s="246" t="s">
        <v>777</v>
      </c>
      <c r="D1701"/>
      <c r="E1701">
        <v>1</v>
      </c>
      <c r="F1701">
        <v>1</v>
      </c>
      <c r="G1701">
        <v>4</v>
      </c>
      <c r="H1701">
        <v>7</v>
      </c>
      <c r="I1701">
        <v>1</v>
      </c>
      <c r="J1701">
        <v>2</v>
      </c>
      <c r="K1701">
        <v>0</v>
      </c>
      <c r="L1701">
        <v>2</v>
      </c>
      <c r="M1701"/>
      <c r="O1701" s="101">
        <f>IF(ISBLANK(C1701),O1700,IF(COUNTIF(C$2:C1701,C1701)&gt;1,O1700,1+MAX(O1700,0)))</f>
        <v>51</v>
      </c>
      <c r="P1701" s="45">
        <f t="shared" si="425"/>
        <v>26</v>
      </c>
      <c r="Q1701" s="33" t="str">
        <f t="shared" si="426"/>
        <v/>
      </c>
      <c r="R1701" s="33">
        <f t="shared" si="427"/>
        <v>9</v>
      </c>
      <c r="S1701" s="33" t="str">
        <f t="shared" si="428"/>
        <v>132_9</v>
      </c>
      <c r="T1701" s="35" t="str">
        <f t="shared" si="429"/>
        <v>132PM</v>
      </c>
      <c r="U1701" s="35" t="str">
        <f t="shared" si="430"/>
        <v>132PMEW</v>
      </c>
      <c r="V1701" s="301">
        <f t="shared" si="431"/>
        <v>4</v>
      </c>
      <c r="W1701" s="293" t="str">
        <f t="shared" si="432"/>
        <v/>
      </c>
      <c r="X1701" s="293" t="str">
        <f t="shared" si="433"/>
        <v/>
      </c>
      <c r="Y1701" s="293" t="str">
        <f t="shared" si="434"/>
        <v/>
      </c>
      <c r="Z1701" s="293" t="str">
        <f t="shared" si="435"/>
        <v/>
      </c>
      <c r="AA1701" s="293">
        <f t="shared" si="422"/>
        <v>0</v>
      </c>
      <c r="AB1701" s="293">
        <f t="shared" si="423"/>
        <v>0</v>
      </c>
      <c r="AC1701" s="293">
        <f t="shared" si="424"/>
        <v>0</v>
      </c>
      <c r="AD1701" s="293">
        <f t="shared" si="436"/>
        <v>0</v>
      </c>
      <c r="AE1701" s="293">
        <f>IF(ISBLANK(T1701),AE1700,IF(COUNTIF(T$2:T1701,T1701)&gt;1,AE1700,1+MAX(AE1700,0)))</f>
        <v>46</v>
      </c>
      <c r="AI1701" s="42" t="str">
        <f t="shared" si="437"/>
        <v/>
      </c>
      <c r="AJ1701">
        <f>SUM(AG$2:AG1701)</f>
        <v>7</v>
      </c>
      <c r="AK1701">
        <f>COUNTA(AF$2:AF1701)</f>
        <v>25</v>
      </c>
    </row>
    <row r="1702" spans="1:37" x14ac:dyDescent="0.25">
      <c r="A1702">
        <v>132</v>
      </c>
      <c r="B1702" t="s">
        <v>66</v>
      </c>
      <c r="C1702" s="246" t="s">
        <v>777</v>
      </c>
      <c r="D1702"/>
      <c r="E1702">
        <v>1</v>
      </c>
      <c r="F1702">
        <v>2</v>
      </c>
      <c r="G1702">
        <v>1</v>
      </c>
      <c r="H1702">
        <v>0</v>
      </c>
      <c r="I1702">
        <v>0</v>
      </c>
      <c r="J1702">
        <v>0</v>
      </c>
      <c r="K1702">
        <v>0</v>
      </c>
      <c r="L1702">
        <v>0</v>
      </c>
      <c r="M1702"/>
      <c r="O1702" s="101">
        <f>IF(ISBLANK(C1702),O1701,IF(COUNTIF(C$2:C1702,C1702)&gt;1,O1701,1+MAX(O1701,0)))</f>
        <v>51</v>
      </c>
      <c r="P1702" s="45">
        <f t="shared" si="425"/>
        <v>26</v>
      </c>
      <c r="Q1702" s="33" t="str">
        <f t="shared" si="426"/>
        <v/>
      </c>
      <c r="R1702" s="33">
        <f t="shared" si="427"/>
        <v>10</v>
      </c>
      <c r="S1702" s="33" t="str">
        <f t="shared" si="428"/>
        <v>132_10</v>
      </c>
      <c r="T1702" s="35" t="str">
        <f t="shared" si="429"/>
        <v>132PM</v>
      </c>
      <c r="U1702" s="35" t="str">
        <f t="shared" si="430"/>
        <v>132PMNS</v>
      </c>
      <c r="V1702" s="301">
        <f t="shared" si="431"/>
        <v>5</v>
      </c>
      <c r="W1702" s="293" t="str">
        <f t="shared" si="432"/>
        <v/>
      </c>
      <c r="X1702" s="293" t="str">
        <f t="shared" si="433"/>
        <v/>
      </c>
      <c r="Y1702" s="293" t="str">
        <f t="shared" si="434"/>
        <v/>
      </c>
      <c r="Z1702" s="293" t="str">
        <f t="shared" si="435"/>
        <v/>
      </c>
      <c r="AA1702" s="293">
        <f t="shared" si="422"/>
        <v>0</v>
      </c>
      <c r="AB1702" s="293">
        <f t="shared" si="423"/>
        <v>0</v>
      </c>
      <c r="AC1702" s="293">
        <f t="shared" si="424"/>
        <v>0</v>
      </c>
      <c r="AD1702" s="293">
        <f t="shared" si="436"/>
        <v>0</v>
      </c>
      <c r="AE1702" s="293">
        <f>IF(ISBLANK(T1702),AE1701,IF(COUNTIF(T$2:T1702,T1702)&gt;1,AE1701,1+MAX(AE1701,0)))</f>
        <v>46</v>
      </c>
      <c r="AI1702" s="42" t="str">
        <f t="shared" si="437"/>
        <v/>
      </c>
      <c r="AJ1702">
        <f>SUM(AG$2:AG1702)</f>
        <v>7</v>
      </c>
      <c r="AK1702">
        <f>COUNTA(AF$2:AF1702)</f>
        <v>25</v>
      </c>
    </row>
    <row r="1703" spans="1:37" x14ac:dyDescent="0.25">
      <c r="A1703">
        <v>132</v>
      </c>
      <c r="B1703" t="s">
        <v>66</v>
      </c>
      <c r="C1703" s="246" t="s">
        <v>777</v>
      </c>
      <c r="D1703"/>
      <c r="E1703">
        <v>1</v>
      </c>
      <c r="F1703">
        <v>2</v>
      </c>
      <c r="G1703">
        <v>2</v>
      </c>
      <c r="H1703">
        <v>1</v>
      </c>
      <c r="I1703">
        <v>1</v>
      </c>
      <c r="J1703">
        <v>1</v>
      </c>
      <c r="K1703">
        <v>0</v>
      </c>
      <c r="L1703">
        <v>0</v>
      </c>
      <c r="M1703"/>
      <c r="O1703" s="101">
        <f>IF(ISBLANK(C1703),O1702,IF(COUNTIF(C$2:C1703,C1703)&gt;1,O1702,1+MAX(O1702,0)))</f>
        <v>51</v>
      </c>
      <c r="P1703" s="45">
        <f t="shared" si="425"/>
        <v>26</v>
      </c>
      <c r="Q1703" s="33" t="str">
        <f t="shared" si="426"/>
        <v/>
      </c>
      <c r="R1703" s="33">
        <f t="shared" si="427"/>
        <v>10</v>
      </c>
      <c r="S1703" s="33" t="str">
        <f t="shared" si="428"/>
        <v>132_10</v>
      </c>
      <c r="T1703" s="35" t="str">
        <f t="shared" si="429"/>
        <v>132PM</v>
      </c>
      <c r="U1703" s="35" t="str">
        <f t="shared" si="430"/>
        <v>132PMNS</v>
      </c>
      <c r="V1703" s="301">
        <f t="shared" si="431"/>
        <v>6</v>
      </c>
      <c r="W1703" s="293" t="str">
        <f t="shared" si="432"/>
        <v/>
      </c>
      <c r="X1703" s="293" t="str">
        <f t="shared" si="433"/>
        <v/>
      </c>
      <c r="Y1703" s="293" t="str">
        <f t="shared" si="434"/>
        <v/>
      </c>
      <c r="Z1703" s="293" t="str">
        <f t="shared" si="435"/>
        <v/>
      </c>
      <c r="AA1703" s="293">
        <f t="shared" si="422"/>
        <v>0</v>
      </c>
      <c r="AB1703" s="293">
        <f t="shared" si="423"/>
        <v>0</v>
      </c>
      <c r="AC1703" s="293">
        <f t="shared" si="424"/>
        <v>0</v>
      </c>
      <c r="AD1703" s="293">
        <f t="shared" si="436"/>
        <v>0</v>
      </c>
      <c r="AE1703" s="293">
        <f>IF(ISBLANK(T1703),AE1702,IF(COUNTIF(T$2:T1703,T1703)&gt;1,AE1702,1+MAX(AE1702,0)))</f>
        <v>46</v>
      </c>
      <c r="AI1703" s="42" t="str">
        <f t="shared" si="437"/>
        <v/>
      </c>
      <c r="AJ1703">
        <f>SUM(AG$2:AG1703)</f>
        <v>7</v>
      </c>
      <c r="AK1703">
        <f>COUNTA(AF$2:AF1703)</f>
        <v>25</v>
      </c>
    </row>
    <row r="1704" spans="1:37" x14ac:dyDescent="0.25">
      <c r="A1704">
        <v>132</v>
      </c>
      <c r="B1704" t="s">
        <v>66</v>
      </c>
      <c r="C1704" s="246" t="s">
        <v>777</v>
      </c>
      <c r="D1704"/>
      <c r="E1704">
        <v>1</v>
      </c>
      <c r="F1704">
        <v>2</v>
      </c>
      <c r="G1704">
        <v>3</v>
      </c>
      <c r="H1704">
        <v>9</v>
      </c>
      <c r="I1704">
        <v>3</v>
      </c>
      <c r="J1704">
        <v>1</v>
      </c>
      <c r="K1704">
        <v>2</v>
      </c>
      <c r="L1704">
        <v>4</v>
      </c>
      <c r="M1704"/>
      <c r="O1704" s="101">
        <f>IF(ISBLANK(C1704),O1703,IF(COUNTIF(C$2:C1704,C1704)&gt;1,O1703,1+MAX(O1703,0)))</f>
        <v>51</v>
      </c>
      <c r="P1704" s="45">
        <f t="shared" si="425"/>
        <v>26</v>
      </c>
      <c r="Q1704" s="33" t="str">
        <f t="shared" si="426"/>
        <v/>
      </c>
      <c r="R1704" s="33">
        <f t="shared" si="427"/>
        <v>10</v>
      </c>
      <c r="S1704" s="33" t="str">
        <f t="shared" si="428"/>
        <v>132_10</v>
      </c>
      <c r="T1704" s="35" t="str">
        <f t="shared" si="429"/>
        <v>132PM</v>
      </c>
      <c r="U1704" s="35" t="str">
        <f t="shared" si="430"/>
        <v>132PMEW</v>
      </c>
      <c r="V1704" s="301">
        <f t="shared" si="431"/>
        <v>7</v>
      </c>
      <c r="W1704" s="293" t="str">
        <f t="shared" si="432"/>
        <v/>
      </c>
      <c r="X1704" s="293" t="str">
        <f t="shared" si="433"/>
        <v/>
      </c>
      <c r="Y1704" s="293" t="str">
        <f t="shared" si="434"/>
        <v/>
      </c>
      <c r="Z1704" s="293" t="str">
        <f t="shared" si="435"/>
        <v/>
      </c>
      <c r="AA1704" s="293">
        <f t="shared" si="422"/>
        <v>0</v>
      </c>
      <c r="AB1704" s="293">
        <f t="shared" si="423"/>
        <v>0</v>
      </c>
      <c r="AC1704" s="293">
        <f t="shared" si="424"/>
        <v>0</v>
      </c>
      <c r="AD1704" s="293">
        <f t="shared" si="436"/>
        <v>0</v>
      </c>
      <c r="AE1704" s="293">
        <f>IF(ISBLANK(T1704),AE1703,IF(COUNTIF(T$2:T1704,T1704)&gt;1,AE1703,1+MAX(AE1703,0)))</f>
        <v>46</v>
      </c>
      <c r="AI1704" s="42" t="str">
        <f t="shared" si="437"/>
        <v/>
      </c>
      <c r="AJ1704">
        <f>SUM(AG$2:AG1704)</f>
        <v>7</v>
      </c>
      <c r="AK1704">
        <f>COUNTA(AF$2:AF1704)</f>
        <v>25</v>
      </c>
    </row>
    <row r="1705" spans="1:37" x14ac:dyDescent="0.25">
      <c r="A1705">
        <v>132</v>
      </c>
      <c r="B1705" t="s">
        <v>66</v>
      </c>
      <c r="C1705" s="246" t="s">
        <v>777</v>
      </c>
      <c r="D1705"/>
      <c r="E1705">
        <v>1</v>
      </c>
      <c r="F1705">
        <v>2</v>
      </c>
      <c r="G1705">
        <v>4</v>
      </c>
      <c r="H1705">
        <v>9</v>
      </c>
      <c r="I1705">
        <v>1</v>
      </c>
      <c r="J1705">
        <v>0</v>
      </c>
      <c r="K1705">
        <v>4</v>
      </c>
      <c r="L1705">
        <v>5</v>
      </c>
      <c r="M1705"/>
      <c r="O1705" s="101">
        <f>IF(ISBLANK(C1705),O1704,IF(COUNTIF(C$2:C1705,C1705)&gt;1,O1704,1+MAX(O1704,0)))</f>
        <v>51</v>
      </c>
      <c r="P1705" s="45">
        <f t="shared" si="425"/>
        <v>26</v>
      </c>
      <c r="Q1705" s="33" t="str">
        <f t="shared" si="426"/>
        <v/>
      </c>
      <c r="R1705" s="33">
        <f t="shared" si="427"/>
        <v>10</v>
      </c>
      <c r="S1705" s="33" t="str">
        <f t="shared" si="428"/>
        <v>132_10</v>
      </c>
      <c r="T1705" s="35" t="str">
        <f t="shared" si="429"/>
        <v>132PM</v>
      </c>
      <c r="U1705" s="35" t="str">
        <f t="shared" si="430"/>
        <v>132PMEW</v>
      </c>
      <c r="V1705" s="301">
        <f t="shared" si="431"/>
        <v>8</v>
      </c>
      <c r="W1705" s="293" t="str">
        <f t="shared" si="432"/>
        <v/>
      </c>
      <c r="X1705" s="293" t="str">
        <f t="shared" si="433"/>
        <v/>
      </c>
      <c r="Y1705" s="293" t="str">
        <f t="shared" si="434"/>
        <v/>
      </c>
      <c r="Z1705" s="293" t="str">
        <f t="shared" si="435"/>
        <v/>
      </c>
      <c r="AA1705" s="293">
        <f t="shared" si="422"/>
        <v>0</v>
      </c>
      <c r="AB1705" s="293">
        <f t="shared" si="423"/>
        <v>0</v>
      </c>
      <c r="AC1705" s="293">
        <f t="shared" si="424"/>
        <v>0</v>
      </c>
      <c r="AD1705" s="293">
        <f t="shared" si="436"/>
        <v>0</v>
      </c>
      <c r="AE1705" s="293">
        <f>IF(ISBLANK(T1705),AE1704,IF(COUNTIF(T$2:T1705,T1705)&gt;1,AE1704,1+MAX(AE1704,0)))</f>
        <v>46</v>
      </c>
      <c r="AI1705" s="42" t="str">
        <f t="shared" si="437"/>
        <v/>
      </c>
      <c r="AJ1705">
        <f>SUM(AG$2:AG1705)</f>
        <v>7</v>
      </c>
      <c r="AK1705">
        <f>COUNTA(AF$2:AF1705)</f>
        <v>25</v>
      </c>
    </row>
    <row r="1706" spans="1:37" x14ac:dyDescent="0.25">
      <c r="A1706">
        <v>132</v>
      </c>
      <c r="B1706" t="s">
        <v>66</v>
      </c>
      <c r="C1706" s="246" t="s">
        <v>777</v>
      </c>
      <c r="D1706"/>
      <c r="E1706">
        <v>1</v>
      </c>
      <c r="F1706">
        <v>3</v>
      </c>
      <c r="G1706">
        <v>1</v>
      </c>
      <c r="H1706">
        <v>0</v>
      </c>
      <c r="I1706">
        <v>0</v>
      </c>
      <c r="J1706">
        <v>0</v>
      </c>
      <c r="K1706">
        <v>0</v>
      </c>
      <c r="L1706">
        <v>0</v>
      </c>
      <c r="M1706"/>
      <c r="O1706" s="101">
        <f>IF(ISBLANK(C1706),O1705,IF(COUNTIF(C$2:C1706,C1706)&gt;1,O1705,1+MAX(O1705,0)))</f>
        <v>51</v>
      </c>
      <c r="P1706" s="45">
        <f t="shared" si="425"/>
        <v>26</v>
      </c>
      <c r="Q1706" s="33" t="str">
        <f t="shared" si="426"/>
        <v/>
      </c>
      <c r="R1706" s="33">
        <f t="shared" si="427"/>
        <v>11</v>
      </c>
      <c r="S1706" s="33" t="str">
        <f t="shared" si="428"/>
        <v>132_11</v>
      </c>
      <c r="T1706" s="35" t="str">
        <f t="shared" si="429"/>
        <v>132PM</v>
      </c>
      <c r="U1706" s="35" t="str">
        <f t="shared" si="430"/>
        <v>132PMNS</v>
      </c>
      <c r="V1706" s="301">
        <f t="shared" si="431"/>
        <v>9</v>
      </c>
      <c r="W1706" s="293" t="str">
        <f t="shared" si="432"/>
        <v/>
      </c>
      <c r="X1706" s="293" t="str">
        <f t="shared" si="433"/>
        <v/>
      </c>
      <c r="Y1706" s="293" t="str">
        <f t="shared" si="434"/>
        <v/>
      </c>
      <c r="Z1706" s="293" t="str">
        <f t="shared" si="435"/>
        <v/>
      </c>
      <c r="AA1706" s="293">
        <f t="shared" si="422"/>
        <v>0</v>
      </c>
      <c r="AB1706" s="293">
        <f t="shared" si="423"/>
        <v>0</v>
      </c>
      <c r="AC1706" s="293">
        <f t="shared" si="424"/>
        <v>0</v>
      </c>
      <c r="AD1706" s="293">
        <f t="shared" si="436"/>
        <v>0</v>
      </c>
      <c r="AE1706" s="293">
        <f>IF(ISBLANK(T1706),AE1705,IF(COUNTIF(T$2:T1706,T1706)&gt;1,AE1705,1+MAX(AE1705,0)))</f>
        <v>46</v>
      </c>
      <c r="AI1706" s="42" t="str">
        <f t="shared" si="437"/>
        <v/>
      </c>
      <c r="AJ1706">
        <f>SUM(AG$2:AG1706)</f>
        <v>7</v>
      </c>
      <c r="AK1706">
        <f>COUNTA(AF$2:AF1706)</f>
        <v>25</v>
      </c>
    </row>
    <row r="1707" spans="1:37" x14ac:dyDescent="0.25">
      <c r="A1707">
        <v>132</v>
      </c>
      <c r="B1707" t="s">
        <v>66</v>
      </c>
      <c r="C1707" s="246" t="s">
        <v>777</v>
      </c>
      <c r="D1707"/>
      <c r="E1707">
        <v>1</v>
      </c>
      <c r="F1707">
        <v>3</v>
      </c>
      <c r="G1707">
        <v>2</v>
      </c>
      <c r="H1707">
        <v>0</v>
      </c>
      <c r="I1707">
        <v>0</v>
      </c>
      <c r="J1707">
        <v>0</v>
      </c>
      <c r="K1707">
        <v>0</v>
      </c>
      <c r="L1707">
        <v>0</v>
      </c>
      <c r="M1707"/>
      <c r="O1707" s="101">
        <f>IF(ISBLANK(C1707),O1706,IF(COUNTIF(C$2:C1707,C1707)&gt;1,O1706,1+MAX(O1706,0)))</f>
        <v>51</v>
      </c>
      <c r="P1707" s="45">
        <f t="shared" si="425"/>
        <v>26</v>
      </c>
      <c r="Q1707" s="33" t="str">
        <f t="shared" si="426"/>
        <v/>
      </c>
      <c r="R1707" s="33">
        <f t="shared" si="427"/>
        <v>11</v>
      </c>
      <c r="S1707" s="33" t="str">
        <f t="shared" si="428"/>
        <v>132_11</v>
      </c>
      <c r="T1707" s="35" t="str">
        <f t="shared" si="429"/>
        <v>132PM</v>
      </c>
      <c r="U1707" s="35" t="str">
        <f t="shared" si="430"/>
        <v>132PMNS</v>
      </c>
      <c r="V1707" s="301">
        <f t="shared" si="431"/>
        <v>10</v>
      </c>
      <c r="W1707" s="293" t="str">
        <f t="shared" si="432"/>
        <v/>
      </c>
      <c r="X1707" s="293" t="str">
        <f t="shared" si="433"/>
        <v/>
      </c>
      <c r="Y1707" s="293" t="str">
        <f t="shared" si="434"/>
        <v/>
      </c>
      <c r="Z1707" s="293" t="str">
        <f t="shared" si="435"/>
        <v/>
      </c>
      <c r="AA1707" s="293">
        <f t="shared" si="422"/>
        <v>0</v>
      </c>
      <c r="AB1707" s="293">
        <f t="shared" si="423"/>
        <v>0</v>
      </c>
      <c r="AC1707" s="293">
        <f t="shared" si="424"/>
        <v>0</v>
      </c>
      <c r="AD1707" s="293">
        <f t="shared" si="436"/>
        <v>0</v>
      </c>
      <c r="AE1707" s="293">
        <f>IF(ISBLANK(T1707),AE1706,IF(COUNTIF(T$2:T1707,T1707)&gt;1,AE1706,1+MAX(AE1706,0)))</f>
        <v>46</v>
      </c>
      <c r="AI1707" s="42" t="str">
        <f t="shared" si="437"/>
        <v/>
      </c>
      <c r="AJ1707">
        <f>SUM(AG$2:AG1707)</f>
        <v>7</v>
      </c>
      <c r="AK1707">
        <f>COUNTA(AF$2:AF1707)</f>
        <v>25</v>
      </c>
    </row>
    <row r="1708" spans="1:37" x14ac:dyDescent="0.25">
      <c r="A1708">
        <v>132</v>
      </c>
      <c r="B1708" t="s">
        <v>66</v>
      </c>
      <c r="C1708" s="246" t="s">
        <v>777</v>
      </c>
      <c r="D1708"/>
      <c r="E1708">
        <v>1</v>
      </c>
      <c r="F1708">
        <v>3</v>
      </c>
      <c r="G1708">
        <v>3</v>
      </c>
      <c r="H1708">
        <v>5</v>
      </c>
      <c r="I1708">
        <v>2</v>
      </c>
      <c r="J1708">
        <v>0</v>
      </c>
      <c r="K1708">
        <v>2</v>
      </c>
      <c r="L1708">
        <v>2</v>
      </c>
      <c r="M1708"/>
      <c r="O1708" s="101">
        <f>IF(ISBLANK(C1708),O1707,IF(COUNTIF(C$2:C1708,C1708)&gt;1,O1707,1+MAX(O1707,0)))</f>
        <v>51</v>
      </c>
      <c r="P1708" s="45">
        <f t="shared" si="425"/>
        <v>26</v>
      </c>
      <c r="Q1708" s="33" t="str">
        <f t="shared" si="426"/>
        <v/>
      </c>
      <c r="R1708" s="33">
        <f t="shared" si="427"/>
        <v>11</v>
      </c>
      <c r="S1708" s="33" t="str">
        <f t="shared" si="428"/>
        <v>132_11</v>
      </c>
      <c r="T1708" s="35" t="str">
        <f t="shared" si="429"/>
        <v>132PM</v>
      </c>
      <c r="U1708" s="35" t="str">
        <f t="shared" si="430"/>
        <v>132PMEW</v>
      </c>
      <c r="V1708" s="301">
        <f t="shared" si="431"/>
        <v>11</v>
      </c>
      <c r="W1708" s="293" t="str">
        <f t="shared" si="432"/>
        <v/>
      </c>
      <c r="X1708" s="293" t="str">
        <f t="shared" si="433"/>
        <v/>
      </c>
      <c r="Y1708" s="293" t="str">
        <f t="shared" si="434"/>
        <v/>
      </c>
      <c r="Z1708" s="293" t="str">
        <f t="shared" si="435"/>
        <v/>
      </c>
      <c r="AA1708" s="293">
        <f t="shared" si="422"/>
        <v>0</v>
      </c>
      <c r="AB1708" s="293">
        <f t="shared" si="423"/>
        <v>0</v>
      </c>
      <c r="AC1708" s="293">
        <f t="shared" si="424"/>
        <v>0</v>
      </c>
      <c r="AD1708" s="293">
        <f t="shared" si="436"/>
        <v>0</v>
      </c>
      <c r="AE1708" s="293">
        <f>IF(ISBLANK(T1708),AE1707,IF(COUNTIF(T$2:T1708,T1708)&gt;1,AE1707,1+MAX(AE1707,0)))</f>
        <v>46</v>
      </c>
      <c r="AI1708" s="42" t="str">
        <f t="shared" si="437"/>
        <v/>
      </c>
      <c r="AJ1708">
        <f>SUM(AG$2:AG1708)</f>
        <v>7</v>
      </c>
      <c r="AK1708">
        <f>COUNTA(AF$2:AF1708)</f>
        <v>25</v>
      </c>
    </row>
    <row r="1709" spans="1:37" x14ac:dyDescent="0.25">
      <c r="A1709">
        <v>132</v>
      </c>
      <c r="B1709" t="s">
        <v>66</v>
      </c>
      <c r="C1709" s="246" t="s">
        <v>777</v>
      </c>
      <c r="D1709"/>
      <c r="E1709">
        <v>1</v>
      </c>
      <c r="F1709">
        <v>3</v>
      </c>
      <c r="G1709">
        <v>4</v>
      </c>
      <c r="H1709">
        <v>1</v>
      </c>
      <c r="I1709">
        <v>0</v>
      </c>
      <c r="J1709">
        <v>0</v>
      </c>
      <c r="K1709">
        <v>1</v>
      </c>
      <c r="L1709">
        <v>1</v>
      </c>
      <c r="M1709"/>
      <c r="O1709" s="101">
        <f>IF(ISBLANK(C1709),O1708,IF(COUNTIF(C$2:C1709,C1709)&gt;1,O1708,1+MAX(O1708,0)))</f>
        <v>51</v>
      </c>
      <c r="P1709" s="45">
        <f t="shared" si="425"/>
        <v>26</v>
      </c>
      <c r="Q1709" s="33" t="str">
        <f t="shared" si="426"/>
        <v/>
      </c>
      <c r="R1709" s="33">
        <f t="shared" si="427"/>
        <v>11</v>
      </c>
      <c r="S1709" s="33" t="str">
        <f t="shared" si="428"/>
        <v>132_11</v>
      </c>
      <c r="T1709" s="35" t="str">
        <f t="shared" si="429"/>
        <v>132PM</v>
      </c>
      <c r="U1709" s="35" t="str">
        <f t="shared" si="430"/>
        <v>132PMEW</v>
      </c>
      <c r="V1709" s="301">
        <f t="shared" si="431"/>
        <v>12</v>
      </c>
      <c r="W1709" s="293" t="str">
        <f t="shared" si="432"/>
        <v/>
      </c>
      <c r="X1709" s="293" t="str">
        <f t="shared" si="433"/>
        <v/>
      </c>
      <c r="Y1709" s="293" t="str">
        <f t="shared" si="434"/>
        <v/>
      </c>
      <c r="Z1709" s="293" t="str">
        <f t="shared" si="435"/>
        <v/>
      </c>
      <c r="AA1709" s="293">
        <f t="shared" si="422"/>
        <v>0</v>
      </c>
      <c r="AB1709" s="293">
        <f t="shared" si="423"/>
        <v>0</v>
      </c>
      <c r="AC1709" s="293">
        <f t="shared" si="424"/>
        <v>0</v>
      </c>
      <c r="AD1709" s="293">
        <f t="shared" si="436"/>
        <v>0</v>
      </c>
      <c r="AE1709" s="293">
        <f>IF(ISBLANK(T1709),AE1708,IF(COUNTIF(T$2:T1709,T1709)&gt;1,AE1708,1+MAX(AE1708,0)))</f>
        <v>46</v>
      </c>
      <c r="AI1709" s="42" t="str">
        <f t="shared" si="437"/>
        <v/>
      </c>
      <c r="AJ1709">
        <f>SUM(AG$2:AG1709)</f>
        <v>7</v>
      </c>
      <c r="AK1709">
        <f>COUNTA(AF$2:AF1709)</f>
        <v>25</v>
      </c>
    </row>
    <row r="1710" spans="1:37" x14ac:dyDescent="0.25">
      <c r="A1710">
        <v>132</v>
      </c>
      <c r="B1710" t="s">
        <v>66</v>
      </c>
      <c r="C1710" s="246" t="s">
        <v>777</v>
      </c>
      <c r="D1710"/>
      <c r="E1710">
        <v>1</v>
      </c>
      <c r="F1710">
        <v>4</v>
      </c>
      <c r="G1710">
        <v>1</v>
      </c>
      <c r="H1710">
        <v>0</v>
      </c>
      <c r="I1710">
        <v>0</v>
      </c>
      <c r="J1710">
        <v>0</v>
      </c>
      <c r="K1710">
        <v>0</v>
      </c>
      <c r="L1710">
        <v>0</v>
      </c>
      <c r="M1710"/>
      <c r="O1710" s="101">
        <f>IF(ISBLANK(C1710),O1709,IF(COUNTIF(C$2:C1710,C1710)&gt;1,O1709,1+MAX(O1709,0)))</f>
        <v>51</v>
      </c>
      <c r="P1710" s="45">
        <f t="shared" si="425"/>
        <v>26</v>
      </c>
      <c r="Q1710" s="33" t="str">
        <f t="shared" si="426"/>
        <v/>
      </c>
      <c r="R1710" s="33">
        <f t="shared" si="427"/>
        <v>12</v>
      </c>
      <c r="S1710" s="33" t="str">
        <f t="shared" si="428"/>
        <v>132_12</v>
      </c>
      <c r="T1710" s="35" t="str">
        <f t="shared" si="429"/>
        <v>132PM</v>
      </c>
      <c r="U1710" s="35" t="str">
        <f t="shared" si="430"/>
        <v>132PMNS</v>
      </c>
      <c r="V1710" s="301">
        <f t="shared" si="431"/>
        <v>13</v>
      </c>
      <c r="W1710" s="293" t="str">
        <f t="shared" si="432"/>
        <v/>
      </c>
      <c r="X1710" s="293" t="str">
        <f t="shared" si="433"/>
        <v/>
      </c>
      <c r="Y1710" s="293" t="str">
        <f t="shared" si="434"/>
        <v/>
      </c>
      <c r="Z1710" s="293" t="str">
        <f t="shared" si="435"/>
        <v/>
      </c>
      <c r="AA1710" s="293">
        <f t="shared" si="422"/>
        <v>0</v>
      </c>
      <c r="AB1710" s="293">
        <f t="shared" si="423"/>
        <v>0</v>
      </c>
      <c r="AC1710" s="293">
        <f t="shared" si="424"/>
        <v>0</v>
      </c>
      <c r="AD1710" s="293">
        <f t="shared" si="436"/>
        <v>0</v>
      </c>
      <c r="AE1710" s="293">
        <f>IF(ISBLANK(T1710),AE1709,IF(COUNTIF(T$2:T1710,T1710)&gt;1,AE1709,1+MAX(AE1709,0)))</f>
        <v>46</v>
      </c>
      <c r="AI1710" s="42" t="str">
        <f t="shared" si="437"/>
        <v/>
      </c>
      <c r="AJ1710">
        <f>SUM(AG$2:AG1710)</f>
        <v>7</v>
      </c>
      <c r="AK1710">
        <f>COUNTA(AF$2:AF1710)</f>
        <v>25</v>
      </c>
    </row>
    <row r="1711" spans="1:37" x14ac:dyDescent="0.25">
      <c r="A1711">
        <v>132</v>
      </c>
      <c r="B1711" t="s">
        <v>66</v>
      </c>
      <c r="C1711" s="246" t="s">
        <v>777</v>
      </c>
      <c r="D1711"/>
      <c r="E1711">
        <v>1</v>
      </c>
      <c r="F1711">
        <v>4</v>
      </c>
      <c r="G1711">
        <v>2</v>
      </c>
      <c r="H1711">
        <v>2</v>
      </c>
      <c r="I1711">
        <v>0</v>
      </c>
      <c r="J1711">
        <v>0</v>
      </c>
      <c r="K1711">
        <v>1</v>
      </c>
      <c r="L1711">
        <v>0</v>
      </c>
      <c r="M1711"/>
      <c r="O1711" s="101">
        <f>IF(ISBLANK(C1711),O1710,IF(COUNTIF(C$2:C1711,C1711)&gt;1,O1710,1+MAX(O1710,0)))</f>
        <v>51</v>
      </c>
      <c r="P1711" s="45">
        <f t="shared" si="425"/>
        <v>26</v>
      </c>
      <c r="Q1711" s="33" t="str">
        <f t="shared" si="426"/>
        <v/>
      </c>
      <c r="R1711" s="33">
        <f t="shared" si="427"/>
        <v>12</v>
      </c>
      <c r="S1711" s="33" t="str">
        <f t="shared" si="428"/>
        <v>132_12</v>
      </c>
      <c r="T1711" s="35" t="str">
        <f t="shared" si="429"/>
        <v>132PM</v>
      </c>
      <c r="U1711" s="35" t="str">
        <f t="shared" si="430"/>
        <v>132PMNS</v>
      </c>
      <c r="V1711" s="301">
        <f t="shared" si="431"/>
        <v>14</v>
      </c>
      <c r="W1711" s="293" t="str">
        <f t="shared" si="432"/>
        <v/>
      </c>
      <c r="X1711" s="293" t="str">
        <f t="shared" si="433"/>
        <v/>
      </c>
      <c r="Y1711" s="293" t="str">
        <f t="shared" si="434"/>
        <v/>
      </c>
      <c r="Z1711" s="293" t="str">
        <f t="shared" si="435"/>
        <v/>
      </c>
      <c r="AA1711" s="293">
        <f t="shared" si="422"/>
        <v>0</v>
      </c>
      <c r="AB1711" s="293">
        <f t="shared" si="423"/>
        <v>0</v>
      </c>
      <c r="AC1711" s="293">
        <f t="shared" si="424"/>
        <v>0</v>
      </c>
      <c r="AD1711" s="293">
        <f t="shared" si="436"/>
        <v>0</v>
      </c>
      <c r="AE1711" s="293">
        <f>IF(ISBLANK(T1711),AE1710,IF(COUNTIF(T$2:T1711,T1711)&gt;1,AE1710,1+MAX(AE1710,0)))</f>
        <v>46</v>
      </c>
      <c r="AI1711" s="42" t="str">
        <f t="shared" si="437"/>
        <v/>
      </c>
      <c r="AJ1711">
        <f>SUM(AG$2:AG1711)</f>
        <v>7</v>
      </c>
      <c r="AK1711">
        <f>COUNTA(AF$2:AF1711)</f>
        <v>25</v>
      </c>
    </row>
    <row r="1712" spans="1:37" x14ac:dyDescent="0.25">
      <c r="A1712">
        <v>132</v>
      </c>
      <c r="B1712" t="s">
        <v>66</v>
      </c>
      <c r="C1712" s="246" t="s">
        <v>777</v>
      </c>
      <c r="D1712"/>
      <c r="E1712">
        <v>1</v>
      </c>
      <c r="F1712">
        <v>4</v>
      </c>
      <c r="G1712">
        <v>3</v>
      </c>
      <c r="H1712">
        <v>8</v>
      </c>
      <c r="I1712">
        <v>2</v>
      </c>
      <c r="J1712">
        <v>1</v>
      </c>
      <c r="K1712">
        <v>1</v>
      </c>
      <c r="L1712">
        <v>6</v>
      </c>
      <c r="M1712"/>
      <c r="O1712" s="101">
        <f>IF(ISBLANK(C1712),O1711,IF(COUNTIF(C$2:C1712,C1712)&gt;1,O1711,1+MAX(O1711,0)))</f>
        <v>51</v>
      </c>
      <c r="P1712" s="45">
        <f t="shared" si="425"/>
        <v>26</v>
      </c>
      <c r="Q1712" s="33" t="str">
        <f t="shared" si="426"/>
        <v/>
      </c>
      <c r="R1712" s="33">
        <f t="shared" si="427"/>
        <v>12</v>
      </c>
      <c r="S1712" s="33" t="str">
        <f t="shared" si="428"/>
        <v>132_12</v>
      </c>
      <c r="T1712" s="35" t="str">
        <f t="shared" si="429"/>
        <v>132PM</v>
      </c>
      <c r="U1712" s="35" t="str">
        <f t="shared" si="430"/>
        <v>132PMEW</v>
      </c>
      <c r="V1712" s="301">
        <f t="shared" si="431"/>
        <v>15</v>
      </c>
      <c r="W1712" s="293" t="str">
        <f t="shared" si="432"/>
        <v/>
      </c>
      <c r="X1712" s="293" t="str">
        <f t="shared" si="433"/>
        <v/>
      </c>
      <c r="Y1712" s="293" t="str">
        <f t="shared" si="434"/>
        <v/>
      </c>
      <c r="Z1712" s="293" t="str">
        <f t="shared" si="435"/>
        <v/>
      </c>
      <c r="AA1712" s="293">
        <f t="shared" si="422"/>
        <v>0</v>
      </c>
      <c r="AB1712" s="293">
        <f t="shared" si="423"/>
        <v>0</v>
      </c>
      <c r="AC1712" s="293">
        <f t="shared" si="424"/>
        <v>0</v>
      </c>
      <c r="AD1712" s="293">
        <f t="shared" si="436"/>
        <v>0</v>
      </c>
      <c r="AE1712" s="293">
        <f>IF(ISBLANK(T1712),AE1711,IF(COUNTIF(T$2:T1712,T1712)&gt;1,AE1711,1+MAX(AE1711,0)))</f>
        <v>46</v>
      </c>
      <c r="AI1712" s="42" t="str">
        <f t="shared" si="437"/>
        <v/>
      </c>
      <c r="AJ1712">
        <f>SUM(AG$2:AG1712)</f>
        <v>7</v>
      </c>
      <c r="AK1712">
        <f>COUNTA(AF$2:AF1712)</f>
        <v>25</v>
      </c>
    </row>
    <row r="1713" spans="1:37" x14ac:dyDescent="0.25">
      <c r="A1713">
        <v>132</v>
      </c>
      <c r="B1713" t="s">
        <v>66</v>
      </c>
      <c r="C1713" s="246" t="s">
        <v>777</v>
      </c>
      <c r="D1713"/>
      <c r="E1713">
        <v>1</v>
      </c>
      <c r="F1713">
        <v>4</v>
      </c>
      <c r="G1713">
        <v>4</v>
      </c>
      <c r="H1713">
        <v>10</v>
      </c>
      <c r="I1713">
        <v>1</v>
      </c>
      <c r="J1713">
        <v>1</v>
      </c>
      <c r="K1713">
        <v>1</v>
      </c>
      <c r="L1713">
        <v>4</v>
      </c>
      <c r="M1713"/>
      <c r="O1713" s="101">
        <f>IF(ISBLANK(C1713),O1712,IF(COUNTIF(C$2:C1713,C1713)&gt;1,O1712,1+MAX(O1712,0)))</f>
        <v>51</v>
      </c>
      <c r="P1713" s="45">
        <f t="shared" si="425"/>
        <v>26</v>
      </c>
      <c r="Q1713" s="33" t="str">
        <f t="shared" si="426"/>
        <v/>
      </c>
      <c r="R1713" s="33">
        <f t="shared" si="427"/>
        <v>12</v>
      </c>
      <c r="S1713" s="33" t="str">
        <f t="shared" si="428"/>
        <v>132_12</v>
      </c>
      <c r="T1713" s="35" t="str">
        <f t="shared" si="429"/>
        <v>132PM</v>
      </c>
      <c r="U1713" s="35" t="str">
        <f t="shared" si="430"/>
        <v>132PMEW</v>
      </c>
      <c r="V1713" s="301">
        <f t="shared" si="431"/>
        <v>16</v>
      </c>
      <c r="W1713" s="293" t="str">
        <f t="shared" si="432"/>
        <v/>
      </c>
      <c r="X1713" s="293" t="str">
        <f t="shared" si="433"/>
        <v/>
      </c>
      <c r="Y1713" s="293" t="str">
        <f t="shared" si="434"/>
        <v/>
      </c>
      <c r="Z1713" s="293" t="str">
        <f t="shared" si="435"/>
        <v/>
      </c>
      <c r="AA1713" s="293">
        <f t="shared" si="422"/>
        <v>0</v>
      </c>
      <c r="AB1713" s="293">
        <f t="shared" si="423"/>
        <v>0</v>
      </c>
      <c r="AC1713" s="293">
        <f t="shared" si="424"/>
        <v>0</v>
      </c>
      <c r="AD1713" s="293">
        <f t="shared" si="436"/>
        <v>0</v>
      </c>
      <c r="AE1713" s="293">
        <f>IF(ISBLANK(T1713),AE1712,IF(COUNTIF(T$2:T1713,T1713)&gt;1,AE1712,1+MAX(AE1712,0)))</f>
        <v>46</v>
      </c>
      <c r="AI1713" s="42" t="str">
        <f t="shared" si="437"/>
        <v/>
      </c>
      <c r="AJ1713">
        <f>SUM(AG$2:AG1713)</f>
        <v>7</v>
      </c>
      <c r="AK1713">
        <f>COUNTA(AF$2:AF1713)</f>
        <v>25</v>
      </c>
    </row>
    <row r="1714" spans="1:37"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425"/>
        <v>26</v>
      </c>
      <c r="Q1714" s="33" t="str">
        <f t="shared" si="426"/>
        <v/>
      </c>
      <c r="R1714" s="33">
        <f t="shared" si="427"/>
        <v>13</v>
      </c>
      <c r="S1714" s="33" t="str">
        <f t="shared" si="428"/>
        <v>132_13</v>
      </c>
      <c r="T1714" s="35" t="str">
        <f t="shared" si="429"/>
        <v>132PM</v>
      </c>
      <c r="U1714" s="35" t="str">
        <f t="shared" si="430"/>
        <v>132PMNS</v>
      </c>
      <c r="V1714" s="301">
        <f t="shared" si="431"/>
        <v>17</v>
      </c>
      <c r="W1714" s="293" t="str">
        <f t="shared" si="432"/>
        <v/>
      </c>
      <c r="X1714" s="293" t="str">
        <f t="shared" si="433"/>
        <v/>
      </c>
      <c r="Y1714" s="293" t="str">
        <f t="shared" si="434"/>
        <v/>
      </c>
      <c r="Z1714" s="293" t="str">
        <f t="shared" si="435"/>
        <v/>
      </c>
      <c r="AA1714" s="293">
        <f t="shared" si="422"/>
        <v>0</v>
      </c>
      <c r="AB1714" s="293">
        <f t="shared" si="423"/>
        <v>0</v>
      </c>
      <c r="AC1714" s="293">
        <f t="shared" si="424"/>
        <v>0</v>
      </c>
      <c r="AD1714" s="293">
        <f t="shared" si="436"/>
        <v>0</v>
      </c>
      <c r="AE1714" s="293">
        <f>IF(ISBLANK(T1714),AE1713,IF(COUNTIF(T$2:T1714,T1714)&gt;1,AE1713,1+MAX(AE1713,0)))</f>
        <v>46</v>
      </c>
      <c r="AI1714" s="42" t="str">
        <f t="shared" si="437"/>
        <v/>
      </c>
      <c r="AJ1714">
        <f>SUM(AG$2:AG1714)</f>
        <v>7</v>
      </c>
      <c r="AK1714">
        <f>COUNTA(AF$2:AF1714)</f>
        <v>25</v>
      </c>
    </row>
    <row r="1715" spans="1:37"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425"/>
        <v>26</v>
      </c>
      <c r="Q1715" s="33" t="str">
        <f t="shared" si="426"/>
        <v/>
      </c>
      <c r="R1715" s="33">
        <f t="shared" si="427"/>
        <v>13</v>
      </c>
      <c r="S1715" s="33" t="str">
        <f t="shared" si="428"/>
        <v>132_13</v>
      </c>
      <c r="T1715" s="35" t="str">
        <f t="shared" si="429"/>
        <v>132PM</v>
      </c>
      <c r="U1715" s="35" t="str">
        <f t="shared" si="430"/>
        <v>132PMNS</v>
      </c>
      <c r="V1715" s="301">
        <f t="shared" si="431"/>
        <v>18</v>
      </c>
      <c r="W1715" s="293" t="str">
        <f t="shared" si="432"/>
        <v/>
      </c>
      <c r="X1715" s="293" t="str">
        <f t="shared" si="433"/>
        <v/>
      </c>
      <c r="Y1715" s="293" t="str">
        <f t="shared" si="434"/>
        <v/>
      </c>
      <c r="Z1715" s="293" t="str">
        <f t="shared" si="435"/>
        <v/>
      </c>
      <c r="AA1715" s="293">
        <f t="shared" si="422"/>
        <v>0</v>
      </c>
      <c r="AB1715" s="293">
        <f t="shared" si="423"/>
        <v>0</v>
      </c>
      <c r="AC1715" s="293">
        <f t="shared" si="424"/>
        <v>0</v>
      </c>
      <c r="AD1715" s="293">
        <f t="shared" si="436"/>
        <v>0</v>
      </c>
      <c r="AE1715" s="293">
        <f>IF(ISBLANK(T1715),AE1714,IF(COUNTIF(T$2:T1715,T1715)&gt;1,AE1714,1+MAX(AE1714,0)))</f>
        <v>46</v>
      </c>
      <c r="AI1715" s="42" t="str">
        <f t="shared" si="437"/>
        <v/>
      </c>
      <c r="AJ1715">
        <f>SUM(AG$2:AG1715)</f>
        <v>7</v>
      </c>
      <c r="AK1715">
        <f>COUNTA(AF$2:AF1715)</f>
        <v>25</v>
      </c>
    </row>
    <row r="1716" spans="1:37"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425"/>
        <v>26</v>
      </c>
      <c r="Q1716" s="33" t="str">
        <f t="shared" si="426"/>
        <v/>
      </c>
      <c r="R1716" s="33">
        <f t="shared" si="427"/>
        <v>13</v>
      </c>
      <c r="S1716" s="33" t="str">
        <f t="shared" si="428"/>
        <v>132_13</v>
      </c>
      <c r="T1716" s="35" t="str">
        <f t="shared" si="429"/>
        <v>132PM</v>
      </c>
      <c r="U1716" s="35" t="str">
        <f t="shared" si="430"/>
        <v>132PMEW</v>
      </c>
      <c r="V1716" s="301">
        <f t="shared" si="431"/>
        <v>19</v>
      </c>
      <c r="W1716" s="293" t="str">
        <f t="shared" si="432"/>
        <v/>
      </c>
      <c r="X1716" s="293" t="str">
        <f t="shared" si="433"/>
        <v/>
      </c>
      <c r="Y1716" s="293" t="str">
        <f t="shared" si="434"/>
        <v/>
      </c>
      <c r="Z1716" s="293" t="str">
        <f t="shared" si="435"/>
        <v/>
      </c>
      <c r="AA1716" s="293">
        <f t="shared" si="422"/>
        <v>0</v>
      </c>
      <c r="AB1716" s="293">
        <f t="shared" si="423"/>
        <v>0</v>
      </c>
      <c r="AC1716" s="293">
        <f t="shared" si="424"/>
        <v>0</v>
      </c>
      <c r="AD1716" s="293">
        <f t="shared" si="436"/>
        <v>0</v>
      </c>
      <c r="AE1716" s="293">
        <f>IF(ISBLANK(T1716),AE1715,IF(COUNTIF(T$2:T1716,T1716)&gt;1,AE1715,1+MAX(AE1715,0)))</f>
        <v>46</v>
      </c>
      <c r="AI1716" s="42" t="str">
        <f t="shared" si="437"/>
        <v/>
      </c>
      <c r="AJ1716">
        <f>SUM(AG$2:AG1716)</f>
        <v>7</v>
      </c>
      <c r="AK1716">
        <f>COUNTA(AF$2:AF1716)</f>
        <v>25</v>
      </c>
    </row>
    <row r="1717" spans="1:37"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425"/>
        <v>26</v>
      </c>
      <c r="Q1717" s="33" t="str">
        <f t="shared" si="426"/>
        <v/>
      </c>
      <c r="R1717" s="33">
        <f t="shared" si="427"/>
        <v>13</v>
      </c>
      <c r="S1717" s="33" t="str">
        <f t="shared" si="428"/>
        <v>132_13</v>
      </c>
      <c r="T1717" s="35" t="str">
        <f t="shared" si="429"/>
        <v>132PM</v>
      </c>
      <c r="U1717" s="35" t="str">
        <f t="shared" si="430"/>
        <v>132PMEW</v>
      </c>
      <c r="V1717" s="301">
        <f t="shared" si="431"/>
        <v>20</v>
      </c>
      <c r="W1717" s="293" t="str">
        <f t="shared" si="432"/>
        <v/>
      </c>
      <c r="X1717" s="293" t="str">
        <f t="shared" si="433"/>
        <v/>
      </c>
      <c r="Y1717" s="293" t="str">
        <f t="shared" si="434"/>
        <v/>
      </c>
      <c r="Z1717" s="293" t="str">
        <f t="shared" si="435"/>
        <v/>
      </c>
      <c r="AA1717" s="293">
        <f t="shared" si="422"/>
        <v>0</v>
      </c>
      <c r="AB1717" s="293">
        <f t="shared" si="423"/>
        <v>0</v>
      </c>
      <c r="AC1717" s="293">
        <f t="shared" si="424"/>
        <v>0</v>
      </c>
      <c r="AD1717" s="293">
        <f t="shared" si="436"/>
        <v>0</v>
      </c>
      <c r="AE1717" s="293">
        <f>IF(ISBLANK(T1717),AE1716,IF(COUNTIF(T$2:T1717,T1717)&gt;1,AE1716,1+MAX(AE1716,0)))</f>
        <v>46</v>
      </c>
      <c r="AI1717" s="42" t="str">
        <f t="shared" si="437"/>
        <v/>
      </c>
      <c r="AJ1717">
        <f>SUM(AG$2:AG1717)</f>
        <v>7</v>
      </c>
      <c r="AK1717">
        <f>COUNTA(AF$2:AF1717)</f>
        <v>25</v>
      </c>
    </row>
    <row r="1718" spans="1:37"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425"/>
        <v>26</v>
      </c>
      <c r="Q1718" s="33" t="str">
        <f t="shared" si="426"/>
        <v/>
      </c>
      <c r="R1718" s="33">
        <f t="shared" si="427"/>
        <v>14</v>
      </c>
      <c r="S1718" s="33" t="str">
        <f t="shared" si="428"/>
        <v>132_14</v>
      </c>
      <c r="T1718" s="35" t="str">
        <f t="shared" si="429"/>
        <v>132PM</v>
      </c>
      <c r="U1718" s="35" t="str">
        <f t="shared" si="430"/>
        <v>132PMNS</v>
      </c>
      <c r="V1718" s="301">
        <f t="shared" si="431"/>
        <v>21</v>
      </c>
      <c r="W1718" s="293" t="str">
        <f t="shared" si="432"/>
        <v/>
      </c>
      <c r="X1718" s="293" t="str">
        <f t="shared" si="433"/>
        <v/>
      </c>
      <c r="Y1718" s="293" t="str">
        <f t="shared" si="434"/>
        <v/>
      </c>
      <c r="Z1718" s="293" t="str">
        <f t="shared" si="435"/>
        <v/>
      </c>
      <c r="AA1718" s="293">
        <f t="shared" si="422"/>
        <v>0</v>
      </c>
      <c r="AB1718" s="293">
        <f t="shared" si="423"/>
        <v>0</v>
      </c>
      <c r="AC1718" s="293">
        <f t="shared" si="424"/>
        <v>0</v>
      </c>
      <c r="AD1718" s="293">
        <f t="shared" si="436"/>
        <v>0</v>
      </c>
      <c r="AE1718" s="293">
        <f>IF(ISBLANK(T1718),AE1717,IF(COUNTIF(T$2:T1718,T1718)&gt;1,AE1717,1+MAX(AE1717,0)))</f>
        <v>46</v>
      </c>
      <c r="AI1718" s="42" t="str">
        <f t="shared" si="437"/>
        <v/>
      </c>
      <c r="AJ1718">
        <f>SUM(AG$2:AG1718)</f>
        <v>7</v>
      </c>
      <c r="AK1718">
        <f>COUNTA(AF$2:AF1718)</f>
        <v>25</v>
      </c>
    </row>
    <row r="1719" spans="1:37"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425"/>
        <v>26</v>
      </c>
      <c r="Q1719" s="33" t="str">
        <f t="shared" si="426"/>
        <v/>
      </c>
      <c r="R1719" s="33">
        <f t="shared" si="427"/>
        <v>14</v>
      </c>
      <c r="S1719" s="33" t="str">
        <f t="shared" si="428"/>
        <v>132_14</v>
      </c>
      <c r="T1719" s="35" t="str">
        <f t="shared" si="429"/>
        <v>132PM</v>
      </c>
      <c r="U1719" s="35" t="str">
        <f t="shared" si="430"/>
        <v>132PMNS</v>
      </c>
      <c r="V1719" s="301">
        <f t="shared" si="431"/>
        <v>22</v>
      </c>
      <c r="W1719" s="293" t="str">
        <f t="shared" si="432"/>
        <v/>
      </c>
      <c r="X1719" s="293" t="str">
        <f t="shared" si="433"/>
        <v/>
      </c>
      <c r="Y1719" s="293" t="str">
        <f t="shared" si="434"/>
        <v/>
      </c>
      <c r="Z1719" s="293" t="str">
        <f t="shared" si="435"/>
        <v/>
      </c>
      <c r="AA1719" s="293">
        <f t="shared" si="422"/>
        <v>0</v>
      </c>
      <c r="AB1719" s="293">
        <f t="shared" si="423"/>
        <v>0</v>
      </c>
      <c r="AC1719" s="293">
        <f t="shared" si="424"/>
        <v>0</v>
      </c>
      <c r="AD1719" s="293">
        <f t="shared" si="436"/>
        <v>0</v>
      </c>
      <c r="AE1719" s="293">
        <f>IF(ISBLANK(T1719),AE1718,IF(COUNTIF(T$2:T1719,T1719)&gt;1,AE1718,1+MAX(AE1718,0)))</f>
        <v>46</v>
      </c>
      <c r="AI1719" s="42" t="str">
        <f t="shared" si="437"/>
        <v/>
      </c>
      <c r="AJ1719">
        <f>SUM(AG$2:AG1719)</f>
        <v>7</v>
      </c>
      <c r="AK1719">
        <f>COUNTA(AF$2:AF1719)</f>
        <v>25</v>
      </c>
    </row>
    <row r="1720" spans="1:37"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425"/>
        <v>26</v>
      </c>
      <c r="Q1720" s="33" t="str">
        <f t="shared" si="426"/>
        <v/>
      </c>
      <c r="R1720" s="33">
        <f t="shared" si="427"/>
        <v>14</v>
      </c>
      <c r="S1720" s="33" t="str">
        <f t="shared" si="428"/>
        <v>132_14</v>
      </c>
      <c r="T1720" s="35" t="str">
        <f t="shared" si="429"/>
        <v>132PM</v>
      </c>
      <c r="U1720" s="35" t="str">
        <f t="shared" si="430"/>
        <v>132PMEW</v>
      </c>
      <c r="V1720" s="301">
        <f t="shared" si="431"/>
        <v>23</v>
      </c>
      <c r="W1720" s="293" t="str">
        <f t="shared" si="432"/>
        <v/>
      </c>
      <c r="X1720" s="293" t="str">
        <f t="shared" si="433"/>
        <v/>
      </c>
      <c r="Y1720" s="293" t="str">
        <f t="shared" si="434"/>
        <v/>
      </c>
      <c r="Z1720" s="293" t="str">
        <f t="shared" si="435"/>
        <v/>
      </c>
      <c r="AA1720" s="293">
        <f t="shared" si="422"/>
        <v>0</v>
      </c>
      <c r="AB1720" s="293">
        <f t="shared" si="423"/>
        <v>0</v>
      </c>
      <c r="AC1720" s="293">
        <f t="shared" si="424"/>
        <v>0</v>
      </c>
      <c r="AD1720" s="293">
        <f t="shared" si="436"/>
        <v>0</v>
      </c>
      <c r="AE1720" s="293">
        <f>IF(ISBLANK(T1720),AE1719,IF(COUNTIF(T$2:T1720,T1720)&gt;1,AE1719,1+MAX(AE1719,0)))</f>
        <v>46</v>
      </c>
      <c r="AI1720" s="42" t="str">
        <f t="shared" si="437"/>
        <v/>
      </c>
      <c r="AJ1720">
        <f>SUM(AG$2:AG1720)</f>
        <v>7</v>
      </c>
      <c r="AK1720">
        <f>COUNTA(AF$2:AF1720)</f>
        <v>25</v>
      </c>
    </row>
    <row r="1721" spans="1:37"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425"/>
        <v>26</v>
      </c>
      <c r="Q1721" s="33" t="str">
        <f t="shared" si="426"/>
        <v/>
      </c>
      <c r="R1721" s="33">
        <f t="shared" si="427"/>
        <v>14</v>
      </c>
      <c r="S1721" s="33" t="str">
        <f t="shared" si="428"/>
        <v>132_14</v>
      </c>
      <c r="T1721" s="35" t="str">
        <f t="shared" si="429"/>
        <v>132PM</v>
      </c>
      <c r="U1721" s="35" t="str">
        <f t="shared" si="430"/>
        <v>132PMEW</v>
      </c>
      <c r="V1721" s="301">
        <f t="shared" si="431"/>
        <v>24</v>
      </c>
      <c r="W1721" s="293" t="str">
        <f t="shared" si="432"/>
        <v/>
      </c>
      <c r="X1721" s="293" t="str">
        <f t="shared" si="433"/>
        <v/>
      </c>
      <c r="Y1721" s="293" t="str">
        <f t="shared" si="434"/>
        <v/>
      </c>
      <c r="Z1721" s="293" t="str">
        <f t="shared" si="435"/>
        <v/>
      </c>
      <c r="AA1721" s="293">
        <f t="shared" si="422"/>
        <v>0</v>
      </c>
      <c r="AB1721" s="293">
        <f t="shared" si="423"/>
        <v>0</v>
      </c>
      <c r="AC1721" s="293">
        <f t="shared" si="424"/>
        <v>0</v>
      </c>
      <c r="AD1721" s="293">
        <f t="shared" si="436"/>
        <v>0</v>
      </c>
      <c r="AE1721" s="293">
        <f>IF(ISBLANK(T1721),AE1720,IF(COUNTIF(T$2:T1721,T1721)&gt;1,AE1720,1+MAX(AE1720,0)))</f>
        <v>46</v>
      </c>
      <c r="AI1721" s="42" t="str">
        <f t="shared" si="437"/>
        <v/>
      </c>
      <c r="AJ1721">
        <f>SUM(AG$2:AG1721)</f>
        <v>7</v>
      </c>
      <c r="AK1721">
        <f>COUNTA(AF$2:AF1721)</f>
        <v>25</v>
      </c>
    </row>
    <row r="1722" spans="1:37"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425"/>
        <v>26</v>
      </c>
      <c r="Q1722" s="33" t="str">
        <f t="shared" si="426"/>
        <v/>
      </c>
      <c r="R1722" s="33">
        <f t="shared" si="427"/>
        <v>15</v>
      </c>
      <c r="S1722" s="33" t="str">
        <f t="shared" si="428"/>
        <v>132_15</v>
      </c>
      <c r="T1722" s="35" t="str">
        <f t="shared" si="429"/>
        <v>132PM</v>
      </c>
      <c r="U1722" s="35" t="str">
        <f t="shared" si="430"/>
        <v>132PMNS</v>
      </c>
      <c r="V1722" s="301">
        <f t="shared" si="431"/>
        <v>25</v>
      </c>
      <c r="W1722" s="293" t="str">
        <f t="shared" si="432"/>
        <v/>
      </c>
      <c r="X1722" s="293" t="str">
        <f t="shared" si="433"/>
        <v/>
      </c>
      <c r="Y1722" s="293" t="str">
        <f t="shared" si="434"/>
        <v/>
      </c>
      <c r="Z1722" s="293" t="str">
        <f t="shared" si="435"/>
        <v/>
      </c>
      <c r="AA1722" s="293">
        <f t="shared" si="422"/>
        <v>0</v>
      </c>
      <c r="AB1722" s="293">
        <f t="shared" si="423"/>
        <v>0</v>
      </c>
      <c r="AC1722" s="293">
        <f t="shared" si="424"/>
        <v>0</v>
      </c>
      <c r="AD1722" s="293">
        <f t="shared" si="436"/>
        <v>0</v>
      </c>
      <c r="AE1722" s="293">
        <f>IF(ISBLANK(T1722),AE1721,IF(COUNTIF(T$2:T1722,T1722)&gt;1,AE1721,1+MAX(AE1721,0)))</f>
        <v>46</v>
      </c>
      <c r="AI1722" s="42" t="str">
        <f t="shared" si="437"/>
        <v/>
      </c>
      <c r="AJ1722">
        <f>SUM(AG$2:AG1722)</f>
        <v>7</v>
      </c>
      <c r="AK1722">
        <f>COUNTA(AF$2:AF1722)</f>
        <v>25</v>
      </c>
    </row>
    <row r="1723" spans="1:37"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425"/>
        <v>26</v>
      </c>
      <c r="Q1723" s="33" t="str">
        <f t="shared" si="426"/>
        <v/>
      </c>
      <c r="R1723" s="33">
        <f t="shared" si="427"/>
        <v>15</v>
      </c>
      <c r="S1723" s="33" t="str">
        <f t="shared" si="428"/>
        <v>132_15</v>
      </c>
      <c r="T1723" s="35" t="str">
        <f t="shared" si="429"/>
        <v>132PM</v>
      </c>
      <c r="U1723" s="35" t="str">
        <f t="shared" si="430"/>
        <v>132PMNS</v>
      </c>
      <c r="V1723" s="301">
        <f t="shared" si="431"/>
        <v>26</v>
      </c>
      <c r="W1723" s="293" t="str">
        <f t="shared" si="432"/>
        <v/>
      </c>
      <c r="X1723" s="293" t="str">
        <f t="shared" si="433"/>
        <v/>
      </c>
      <c r="Y1723" s="293" t="str">
        <f t="shared" si="434"/>
        <v/>
      </c>
      <c r="Z1723" s="293" t="str">
        <f t="shared" si="435"/>
        <v/>
      </c>
      <c r="AA1723" s="293">
        <f t="shared" si="422"/>
        <v>0</v>
      </c>
      <c r="AB1723" s="293">
        <f t="shared" si="423"/>
        <v>0</v>
      </c>
      <c r="AC1723" s="293">
        <f t="shared" si="424"/>
        <v>0</v>
      </c>
      <c r="AD1723" s="293">
        <f t="shared" si="436"/>
        <v>0</v>
      </c>
      <c r="AE1723" s="293">
        <f>IF(ISBLANK(T1723),AE1722,IF(COUNTIF(T$2:T1723,T1723)&gt;1,AE1722,1+MAX(AE1722,0)))</f>
        <v>46</v>
      </c>
      <c r="AI1723" s="42" t="str">
        <f t="shared" si="437"/>
        <v/>
      </c>
      <c r="AJ1723">
        <f>SUM(AG$2:AG1723)</f>
        <v>7</v>
      </c>
      <c r="AK1723">
        <f>COUNTA(AF$2:AF1723)</f>
        <v>25</v>
      </c>
    </row>
    <row r="1724" spans="1:37"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425"/>
        <v>26</v>
      </c>
      <c r="Q1724" s="33" t="str">
        <f t="shared" si="426"/>
        <v/>
      </c>
      <c r="R1724" s="33">
        <f t="shared" si="427"/>
        <v>15</v>
      </c>
      <c r="S1724" s="33" t="str">
        <f t="shared" si="428"/>
        <v>132_15</v>
      </c>
      <c r="T1724" s="35" t="str">
        <f t="shared" si="429"/>
        <v>132PM</v>
      </c>
      <c r="U1724" s="35" t="str">
        <f t="shared" si="430"/>
        <v>132PMEW</v>
      </c>
      <c r="V1724" s="301">
        <f t="shared" si="431"/>
        <v>27</v>
      </c>
      <c r="W1724" s="293" t="str">
        <f t="shared" si="432"/>
        <v/>
      </c>
      <c r="X1724" s="293" t="str">
        <f t="shared" si="433"/>
        <v/>
      </c>
      <c r="Y1724" s="293" t="str">
        <f t="shared" si="434"/>
        <v/>
      </c>
      <c r="Z1724" s="293" t="str">
        <f t="shared" si="435"/>
        <v/>
      </c>
      <c r="AA1724" s="293">
        <f t="shared" si="422"/>
        <v>0</v>
      </c>
      <c r="AB1724" s="293">
        <f t="shared" si="423"/>
        <v>0</v>
      </c>
      <c r="AC1724" s="293">
        <f t="shared" si="424"/>
        <v>0</v>
      </c>
      <c r="AD1724" s="293">
        <f t="shared" si="436"/>
        <v>0</v>
      </c>
      <c r="AE1724" s="293">
        <f>IF(ISBLANK(T1724),AE1723,IF(COUNTIF(T$2:T1724,T1724)&gt;1,AE1723,1+MAX(AE1723,0)))</f>
        <v>46</v>
      </c>
      <c r="AI1724" s="42" t="str">
        <f t="shared" si="437"/>
        <v/>
      </c>
      <c r="AJ1724">
        <f>SUM(AG$2:AG1724)</f>
        <v>7</v>
      </c>
      <c r="AK1724">
        <f>COUNTA(AF$2:AF1724)</f>
        <v>25</v>
      </c>
    </row>
    <row r="1725" spans="1:37"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425"/>
        <v>26</v>
      </c>
      <c r="Q1725" s="33" t="str">
        <f t="shared" si="426"/>
        <v/>
      </c>
      <c r="R1725" s="33">
        <f t="shared" si="427"/>
        <v>15</v>
      </c>
      <c r="S1725" s="33" t="str">
        <f t="shared" si="428"/>
        <v>132_15</v>
      </c>
      <c r="T1725" s="35" t="str">
        <f t="shared" si="429"/>
        <v>132PM</v>
      </c>
      <c r="U1725" s="35" t="str">
        <f t="shared" si="430"/>
        <v>132PMEW</v>
      </c>
      <c r="V1725" s="301">
        <f t="shared" si="431"/>
        <v>28</v>
      </c>
      <c r="W1725" s="293" t="str">
        <f t="shared" si="432"/>
        <v/>
      </c>
      <c r="X1725" s="293" t="str">
        <f t="shared" si="433"/>
        <v/>
      </c>
      <c r="Y1725" s="293" t="str">
        <f t="shared" si="434"/>
        <v/>
      </c>
      <c r="Z1725" s="293" t="str">
        <f t="shared" si="435"/>
        <v/>
      </c>
      <c r="AA1725" s="293">
        <f t="shared" si="422"/>
        <v>0</v>
      </c>
      <c r="AB1725" s="293">
        <f t="shared" si="423"/>
        <v>0</v>
      </c>
      <c r="AC1725" s="293">
        <f t="shared" si="424"/>
        <v>0</v>
      </c>
      <c r="AD1725" s="293">
        <f t="shared" si="436"/>
        <v>0</v>
      </c>
      <c r="AE1725" s="293">
        <f>IF(ISBLANK(T1725),AE1724,IF(COUNTIF(T$2:T1725,T1725)&gt;1,AE1724,1+MAX(AE1724,0)))</f>
        <v>46</v>
      </c>
      <c r="AI1725" s="42" t="str">
        <f t="shared" si="437"/>
        <v/>
      </c>
      <c r="AJ1725">
        <f>SUM(AG$2:AG1725)</f>
        <v>7</v>
      </c>
      <c r="AK1725">
        <f>COUNTA(AF$2:AF1725)</f>
        <v>25</v>
      </c>
    </row>
    <row r="1726" spans="1:37"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425"/>
        <v>26</v>
      </c>
      <c r="Q1726" s="33" t="str">
        <f t="shared" si="426"/>
        <v/>
      </c>
      <c r="R1726" s="33">
        <f t="shared" si="427"/>
        <v>16</v>
      </c>
      <c r="S1726" s="33" t="str">
        <f t="shared" si="428"/>
        <v>132_16</v>
      </c>
      <c r="T1726" s="35" t="str">
        <f t="shared" si="429"/>
        <v>132PM</v>
      </c>
      <c r="U1726" s="35" t="str">
        <f t="shared" si="430"/>
        <v>132PMNS</v>
      </c>
      <c r="V1726" s="301">
        <f t="shared" si="431"/>
        <v>29</v>
      </c>
      <c r="W1726" s="293" t="str">
        <f t="shared" si="432"/>
        <v/>
      </c>
      <c r="X1726" s="293" t="str">
        <f t="shared" si="433"/>
        <v/>
      </c>
      <c r="Y1726" s="293" t="str">
        <f t="shared" si="434"/>
        <v/>
      </c>
      <c r="Z1726" s="293" t="str">
        <f t="shared" si="435"/>
        <v/>
      </c>
      <c r="AA1726" s="293">
        <f t="shared" si="422"/>
        <v>0</v>
      </c>
      <c r="AB1726" s="293">
        <f t="shared" si="423"/>
        <v>0</v>
      </c>
      <c r="AC1726" s="293">
        <f t="shared" si="424"/>
        <v>0</v>
      </c>
      <c r="AD1726" s="293">
        <f t="shared" si="436"/>
        <v>0</v>
      </c>
      <c r="AE1726" s="293">
        <f>IF(ISBLANK(T1726),AE1725,IF(COUNTIF(T$2:T1726,T1726)&gt;1,AE1725,1+MAX(AE1725,0)))</f>
        <v>46</v>
      </c>
      <c r="AI1726" s="42" t="str">
        <f t="shared" si="437"/>
        <v/>
      </c>
      <c r="AJ1726">
        <f>SUM(AG$2:AG1726)</f>
        <v>7</v>
      </c>
      <c r="AK1726">
        <f>COUNTA(AF$2:AF1726)</f>
        <v>25</v>
      </c>
    </row>
    <row r="1727" spans="1:37"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425"/>
        <v>26</v>
      </c>
      <c r="Q1727" s="33" t="str">
        <f t="shared" si="426"/>
        <v/>
      </c>
      <c r="R1727" s="33">
        <f t="shared" si="427"/>
        <v>16</v>
      </c>
      <c r="S1727" s="33" t="str">
        <f t="shared" si="428"/>
        <v>132_16</v>
      </c>
      <c r="T1727" s="35" t="str">
        <f t="shared" si="429"/>
        <v>132PM</v>
      </c>
      <c r="U1727" s="35" t="str">
        <f t="shared" si="430"/>
        <v>132PMNS</v>
      </c>
      <c r="V1727" s="301">
        <f t="shared" si="431"/>
        <v>30</v>
      </c>
      <c r="W1727" s="293" t="str">
        <f t="shared" si="432"/>
        <v/>
      </c>
      <c r="X1727" s="293" t="str">
        <f t="shared" si="433"/>
        <v/>
      </c>
      <c r="Y1727" s="293" t="str">
        <f t="shared" si="434"/>
        <v/>
      </c>
      <c r="Z1727" s="293" t="str">
        <f t="shared" si="435"/>
        <v/>
      </c>
      <c r="AA1727" s="293">
        <f t="shared" si="422"/>
        <v>0</v>
      </c>
      <c r="AB1727" s="293">
        <f t="shared" si="423"/>
        <v>0</v>
      </c>
      <c r="AC1727" s="293">
        <f t="shared" si="424"/>
        <v>0</v>
      </c>
      <c r="AD1727" s="293">
        <f t="shared" si="436"/>
        <v>0</v>
      </c>
      <c r="AE1727" s="293">
        <f>IF(ISBLANK(T1727),AE1726,IF(COUNTIF(T$2:T1727,T1727)&gt;1,AE1726,1+MAX(AE1726,0)))</f>
        <v>46</v>
      </c>
      <c r="AI1727" s="42" t="str">
        <f t="shared" si="437"/>
        <v/>
      </c>
      <c r="AJ1727">
        <f>SUM(AG$2:AG1727)</f>
        <v>7</v>
      </c>
      <c r="AK1727">
        <f>COUNTA(AF$2:AF1727)</f>
        <v>25</v>
      </c>
    </row>
    <row r="1728" spans="1:37"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425"/>
        <v>26</v>
      </c>
      <c r="Q1728" s="33" t="str">
        <f t="shared" si="426"/>
        <v/>
      </c>
      <c r="R1728" s="33">
        <f t="shared" si="427"/>
        <v>16</v>
      </c>
      <c r="S1728" s="33" t="str">
        <f t="shared" si="428"/>
        <v>132_16</v>
      </c>
      <c r="T1728" s="35" t="str">
        <f t="shared" si="429"/>
        <v>132PM</v>
      </c>
      <c r="U1728" s="35" t="str">
        <f t="shared" si="430"/>
        <v>132PMEW</v>
      </c>
      <c r="V1728" s="301">
        <f t="shared" si="431"/>
        <v>31</v>
      </c>
      <c r="W1728" s="293" t="str">
        <f t="shared" si="432"/>
        <v/>
      </c>
      <c r="X1728" s="293" t="str">
        <f t="shared" si="433"/>
        <v/>
      </c>
      <c r="Y1728" s="293" t="str">
        <f t="shared" si="434"/>
        <v/>
      </c>
      <c r="Z1728" s="293" t="str">
        <f t="shared" si="435"/>
        <v/>
      </c>
      <c r="AA1728" s="293">
        <f t="shared" si="422"/>
        <v>0</v>
      </c>
      <c r="AB1728" s="293">
        <f t="shared" si="423"/>
        <v>0</v>
      </c>
      <c r="AC1728" s="293">
        <f t="shared" si="424"/>
        <v>0</v>
      </c>
      <c r="AD1728" s="293">
        <f t="shared" si="436"/>
        <v>0</v>
      </c>
      <c r="AE1728" s="293">
        <f>IF(ISBLANK(T1728),AE1727,IF(COUNTIF(T$2:T1728,T1728)&gt;1,AE1727,1+MAX(AE1727,0)))</f>
        <v>46</v>
      </c>
      <c r="AI1728" s="42" t="str">
        <f t="shared" si="437"/>
        <v/>
      </c>
      <c r="AJ1728">
        <f>SUM(AG$2:AG1728)</f>
        <v>7</v>
      </c>
      <c r="AK1728">
        <f>COUNTA(AF$2:AF1728)</f>
        <v>25</v>
      </c>
    </row>
    <row r="1729" spans="1:37"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425"/>
        <v>26</v>
      </c>
      <c r="Q1729" s="33" t="str">
        <f t="shared" si="426"/>
        <v/>
      </c>
      <c r="R1729" s="33">
        <f t="shared" si="427"/>
        <v>16</v>
      </c>
      <c r="S1729" s="33" t="str">
        <f t="shared" si="428"/>
        <v>132_16</v>
      </c>
      <c r="T1729" s="35" t="str">
        <f t="shared" si="429"/>
        <v>132PM</v>
      </c>
      <c r="U1729" s="35" t="str">
        <f t="shared" si="430"/>
        <v>132PMEW</v>
      </c>
      <c r="V1729" s="301">
        <f t="shared" si="431"/>
        <v>32</v>
      </c>
      <c r="W1729" s="293" t="str">
        <f t="shared" si="432"/>
        <v/>
      </c>
      <c r="X1729" s="293" t="str">
        <f t="shared" si="433"/>
        <v/>
      </c>
      <c r="Y1729" s="293" t="str">
        <f t="shared" si="434"/>
        <v/>
      </c>
      <c r="Z1729" s="293" t="str">
        <f t="shared" si="435"/>
        <v/>
      </c>
      <c r="AA1729" s="293">
        <f t="shared" si="422"/>
        <v>0</v>
      </c>
      <c r="AB1729" s="293">
        <f t="shared" si="423"/>
        <v>0</v>
      </c>
      <c r="AC1729" s="293">
        <f t="shared" si="424"/>
        <v>0</v>
      </c>
      <c r="AD1729" s="293">
        <f t="shared" si="436"/>
        <v>0</v>
      </c>
      <c r="AE1729" s="293">
        <f>IF(ISBLANK(T1729),AE1728,IF(COUNTIF(T$2:T1729,T1729)&gt;1,AE1728,1+MAX(AE1728,0)))</f>
        <v>46</v>
      </c>
      <c r="AI1729" s="42" t="str">
        <f t="shared" si="437"/>
        <v/>
      </c>
      <c r="AJ1729">
        <f>SUM(AG$2:AG1729)</f>
        <v>7</v>
      </c>
      <c r="AK1729">
        <f>COUNTA(AF$2:AF1729)</f>
        <v>25</v>
      </c>
    </row>
    <row r="1730" spans="1:37"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425"/>
        <v>27</v>
      </c>
      <c r="Q1730" s="33">
        <f t="shared" si="426"/>
        <v>27</v>
      </c>
      <c r="R1730" s="33">
        <f t="shared" si="427"/>
        <v>1</v>
      </c>
      <c r="S1730" s="33" t="str">
        <f t="shared" si="428"/>
        <v>133_1</v>
      </c>
      <c r="T1730" s="35" t="str">
        <f t="shared" si="429"/>
        <v>133AM</v>
      </c>
      <c r="U1730" s="35" t="str">
        <f t="shared" si="430"/>
        <v>133AMNS</v>
      </c>
      <c r="V1730" s="301">
        <f t="shared" si="431"/>
        <v>1</v>
      </c>
      <c r="W1730" s="293" t="str">
        <f t="shared" si="432"/>
        <v/>
      </c>
      <c r="X1730" s="293" t="str">
        <f t="shared" si="433"/>
        <v/>
      </c>
      <c r="Y1730" s="293" t="str">
        <f t="shared" si="434"/>
        <v/>
      </c>
      <c r="Z1730" s="293" t="str">
        <f t="shared" si="435"/>
        <v/>
      </c>
      <c r="AA1730" s="293">
        <f t="shared" ref="AA1730:AA1793" si="438">IF(AND(ISNUMBER($G1730),$B1730="AM"),INDEX(Cordon,MATCH($A1730,loc_ID,0),$G1730),0)</f>
        <v>1</v>
      </c>
      <c r="AB1730" s="293">
        <f t="shared" ref="AB1730:AB1793" si="439">IF(AND(ISNUMBER($G1730),$B1730="PM"),INDEX(Cordon,MATCH($A1730,loc_ID,0),VLOOKUP($G1730,dir_correction,2,FALSE)),0)</f>
        <v>0</v>
      </c>
      <c r="AC1730" s="293">
        <f t="shared" ref="AC1730:AC1793" si="440">IF(AND(ISNUMBER($G1730),$B1730="AM"),INDEX(Lane,MATCH($A1730,loc_ID,0),$G1730),0)</f>
        <v>3</v>
      </c>
      <c r="AD1730" s="293">
        <f t="shared" si="436"/>
        <v>1</v>
      </c>
      <c r="AE1730" s="293">
        <f>IF(ISBLANK(T1730),AE1729,IF(COUNTIF(T$2:T1730,T1730)&gt;1,AE1729,1+MAX(AE1729,0)))</f>
        <v>47</v>
      </c>
      <c r="AI1730" s="42" t="str">
        <f t="shared" si="437"/>
        <v/>
      </c>
      <c r="AJ1730">
        <f>SUM(AG$2:AG1730)</f>
        <v>7</v>
      </c>
      <c r="AK1730">
        <f>COUNTA(AF$2:AF1730)</f>
        <v>25</v>
      </c>
    </row>
    <row r="1731" spans="1:37"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441">IF(A1731=A1730,P1730,IF(ISNUMBER(P1730),P1730+1,1))</f>
        <v>27</v>
      </c>
      <c r="Q1731" s="33" t="str">
        <f t="shared" ref="Q1731:Q1794" si="442">IF(OR(P1731=P1730,LEN(A1731)&lt;1),"",P1731)</f>
        <v/>
      </c>
      <c r="R1731" s="33">
        <f t="shared" ref="R1731:R1794" si="443">IF(ISNUMBER(F1731),F1731+4*(E1731-1)+8*IF(B1731="PM",1,0),"")</f>
        <v>1</v>
      </c>
      <c r="S1731" s="33" t="str">
        <f t="shared" ref="S1731:S1794" si="444">IF(ISNUMBER(R1731),A1731&amp;"_"&amp;R1731,"")</f>
        <v>133_1</v>
      </c>
      <c r="T1731" s="35" t="str">
        <f t="shared" ref="T1731:T1794" si="445">A1731&amp;B1731</f>
        <v>133AM</v>
      </c>
      <c r="U1731" s="35" t="str">
        <f t="shared" ref="U1731:U1794" si="446">IF(OR(G1731=1,G1731=2),T1731&amp;"NS",IF(OR(G1731=3,G1731=4),T1731&amp;"EW",""))</f>
        <v>133AMNS</v>
      </c>
      <c r="V1731" s="301">
        <f t="shared" ref="V1731:V1794" si="447">G1731+4*(F1731-1)+16*(E1731-1)</f>
        <v>2</v>
      </c>
      <c r="W1731" s="293" t="str">
        <f t="shared" ref="W1731:W1794" si="448">IF(I1731&gt;$H1731,1,"")</f>
        <v/>
      </c>
      <c r="X1731" s="293" t="str">
        <f t="shared" ref="X1731:X1794" si="449">IF(J1731&gt;$H1731,1,"")</f>
        <v/>
      </c>
      <c r="Y1731" s="293" t="str">
        <f t="shared" ref="Y1731:Y1794" si="450">IF(K1731&gt;$H1731,1,"")</f>
        <v/>
      </c>
      <c r="Z1731" s="293" t="str">
        <f t="shared" ref="Z1731:Z1794" si="451">IF(L1731&gt;$H1731,1,"")</f>
        <v/>
      </c>
      <c r="AA1731" s="293">
        <f t="shared" si="438"/>
        <v>0</v>
      </c>
      <c r="AB1731" s="293">
        <f t="shared" si="439"/>
        <v>0</v>
      </c>
      <c r="AC1731" s="293">
        <f t="shared" si="440"/>
        <v>3</v>
      </c>
      <c r="AD1731" s="293">
        <f t="shared" ref="AD1731:AD1794" si="452">IF(AND(AC1731&gt;0,ISNUMBER(AC1731)),1,0)</f>
        <v>1</v>
      </c>
      <c r="AE1731" s="293">
        <f>IF(ISBLANK(T1731),AE1730,IF(COUNTIF(T$2:T1731,T1731)&gt;1,AE1730,1+MAX(AE1730,0)))</f>
        <v>47</v>
      </c>
      <c r="AI1731" s="42" t="str">
        <f t="shared" ref="AI1731:AI1794" si="453">IF(SUM(W1731:Z1731)&gt;0,1,"")</f>
        <v/>
      </c>
      <c r="AJ1731">
        <f>SUM(AG$2:AG1731)</f>
        <v>7</v>
      </c>
      <c r="AK1731">
        <f>COUNTA(AF$2:AF1731)</f>
        <v>25</v>
      </c>
    </row>
    <row r="1732" spans="1:37"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441"/>
        <v>27</v>
      </c>
      <c r="Q1732" s="33" t="str">
        <f t="shared" si="442"/>
        <v/>
      </c>
      <c r="R1732" s="33">
        <f t="shared" si="443"/>
        <v>1</v>
      </c>
      <c r="S1732" s="33" t="str">
        <f t="shared" si="444"/>
        <v>133_1</v>
      </c>
      <c r="T1732" s="35" t="str">
        <f t="shared" si="445"/>
        <v>133AM</v>
      </c>
      <c r="U1732" s="35" t="str">
        <f t="shared" si="446"/>
        <v>133AMEW</v>
      </c>
      <c r="V1732" s="301">
        <f t="shared" si="447"/>
        <v>3</v>
      </c>
      <c r="W1732" s="293" t="str">
        <f t="shared" si="448"/>
        <v/>
      </c>
      <c r="X1732" s="293" t="str">
        <f t="shared" si="449"/>
        <v/>
      </c>
      <c r="Y1732" s="293" t="str">
        <f t="shared" si="450"/>
        <v/>
      </c>
      <c r="Z1732" s="293" t="str">
        <f t="shared" si="451"/>
        <v/>
      </c>
      <c r="AA1732" s="293">
        <f t="shared" si="438"/>
        <v>0</v>
      </c>
      <c r="AB1732" s="293">
        <f t="shared" si="439"/>
        <v>0</v>
      </c>
      <c r="AC1732" s="293">
        <f t="shared" si="440"/>
        <v>3</v>
      </c>
      <c r="AD1732" s="293">
        <f t="shared" si="452"/>
        <v>1</v>
      </c>
      <c r="AE1732" s="293">
        <f>IF(ISBLANK(T1732),AE1731,IF(COUNTIF(T$2:T1732,T1732)&gt;1,AE1731,1+MAX(AE1731,0)))</f>
        <v>47</v>
      </c>
      <c r="AI1732" s="42" t="str">
        <f t="shared" si="453"/>
        <v/>
      </c>
      <c r="AJ1732">
        <f>SUM(AG$2:AG1732)</f>
        <v>7</v>
      </c>
      <c r="AK1732">
        <f>COUNTA(AF$2:AF1732)</f>
        <v>25</v>
      </c>
    </row>
    <row r="1733" spans="1:37"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441"/>
        <v>27</v>
      </c>
      <c r="Q1733" s="33" t="str">
        <f t="shared" si="442"/>
        <v/>
      </c>
      <c r="R1733" s="33">
        <f t="shared" si="443"/>
        <v>1</v>
      </c>
      <c r="S1733" s="33" t="str">
        <f t="shared" si="444"/>
        <v>133_1</v>
      </c>
      <c r="T1733" s="35" t="str">
        <f t="shared" si="445"/>
        <v>133AM</v>
      </c>
      <c r="U1733" s="35" t="str">
        <f t="shared" si="446"/>
        <v>133AMEW</v>
      </c>
      <c r="V1733" s="301">
        <f t="shared" si="447"/>
        <v>4</v>
      </c>
      <c r="W1733" s="293" t="str">
        <f t="shared" si="448"/>
        <v/>
      </c>
      <c r="X1733" s="293" t="str">
        <f t="shared" si="449"/>
        <v/>
      </c>
      <c r="Y1733" s="293" t="str">
        <f t="shared" si="450"/>
        <v/>
      </c>
      <c r="Z1733" s="293" t="str">
        <f t="shared" si="451"/>
        <v/>
      </c>
      <c r="AA1733" s="293">
        <f t="shared" si="438"/>
        <v>0</v>
      </c>
      <c r="AB1733" s="293">
        <f t="shared" si="439"/>
        <v>0</v>
      </c>
      <c r="AC1733" s="293">
        <f t="shared" si="440"/>
        <v>3</v>
      </c>
      <c r="AD1733" s="293">
        <f t="shared" si="452"/>
        <v>1</v>
      </c>
      <c r="AE1733" s="293">
        <f>IF(ISBLANK(T1733),AE1732,IF(COUNTIF(T$2:T1733,T1733)&gt;1,AE1732,1+MAX(AE1732,0)))</f>
        <v>47</v>
      </c>
      <c r="AI1733" s="42" t="str">
        <f t="shared" si="453"/>
        <v/>
      </c>
      <c r="AJ1733">
        <f>SUM(AG$2:AG1733)</f>
        <v>7</v>
      </c>
      <c r="AK1733">
        <f>COUNTA(AF$2:AF1733)</f>
        <v>25</v>
      </c>
    </row>
    <row r="1734" spans="1:37"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441"/>
        <v>27</v>
      </c>
      <c r="Q1734" s="33" t="str">
        <f t="shared" si="442"/>
        <v/>
      </c>
      <c r="R1734" s="33">
        <f t="shared" si="443"/>
        <v>2</v>
      </c>
      <c r="S1734" s="33" t="str">
        <f t="shared" si="444"/>
        <v>133_2</v>
      </c>
      <c r="T1734" s="35" t="str">
        <f t="shared" si="445"/>
        <v>133AM</v>
      </c>
      <c r="U1734" s="35" t="str">
        <f t="shared" si="446"/>
        <v>133AMNS</v>
      </c>
      <c r="V1734" s="301">
        <f t="shared" si="447"/>
        <v>5</v>
      </c>
      <c r="W1734" s="293" t="str">
        <f t="shared" si="448"/>
        <v/>
      </c>
      <c r="X1734" s="293" t="str">
        <f t="shared" si="449"/>
        <v/>
      </c>
      <c r="Y1734" s="293" t="str">
        <f t="shared" si="450"/>
        <v/>
      </c>
      <c r="Z1734" s="293" t="str">
        <f t="shared" si="451"/>
        <v/>
      </c>
      <c r="AA1734" s="293">
        <f t="shared" si="438"/>
        <v>1</v>
      </c>
      <c r="AB1734" s="293">
        <f t="shared" si="439"/>
        <v>0</v>
      </c>
      <c r="AC1734" s="293">
        <f t="shared" si="440"/>
        <v>3</v>
      </c>
      <c r="AD1734" s="293">
        <f t="shared" si="452"/>
        <v>1</v>
      </c>
      <c r="AE1734" s="293">
        <f>IF(ISBLANK(T1734),AE1733,IF(COUNTIF(T$2:T1734,T1734)&gt;1,AE1733,1+MAX(AE1733,0)))</f>
        <v>47</v>
      </c>
      <c r="AI1734" s="42" t="str">
        <f t="shared" si="453"/>
        <v/>
      </c>
      <c r="AJ1734">
        <f>SUM(AG$2:AG1734)</f>
        <v>7</v>
      </c>
      <c r="AK1734">
        <f>COUNTA(AF$2:AF1734)</f>
        <v>25</v>
      </c>
    </row>
    <row r="1735" spans="1:37"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441"/>
        <v>27</v>
      </c>
      <c r="Q1735" s="33" t="str">
        <f t="shared" si="442"/>
        <v/>
      </c>
      <c r="R1735" s="33">
        <f t="shared" si="443"/>
        <v>2</v>
      </c>
      <c r="S1735" s="33" t="str">
        <f t="shared" si="444"/>
        <v>133_2</v>
      </c>
      <c r="T1735" s="35" t="str">
        <f t="shared" si="445"/>
        <v>133AM</v>
      </c>
      <c r="U1735" s="35" t="str">
        <f t="shared" si="446"/>
        <v>133AMNS</v>
      </c>
      <c r="V1735" s="301">
        <f t="shared" si="447"/>
        <v>6</v>
      </c>
      <c r="W1735" s="293" t="str">
        <f t="shared" si="448"/>
        <v/>
      </c>
      <c r="X1735" s="293" t="str">
        <f t="shared" si="449"/>
        <v/>
      </c>
      <c r="Y1735" s="293" t="str">
        <f t="shared" si="450"/>
        <v/>
      </c>
      <c r="Z1735" s="293" t="str">
        <f t="shared" si="451"/>
        <v/>
      </c>
      <c r="AA1735" s="293">
        <f t="shared" si="438"/>
        <v>0</v>
      </c>
      <c r="AB1735" s="293">
        <f t="shared" si="439"/>
        <v>0</v>
      </c>
      <c r="AC1735" s="293">
        <f t="shared" si="440"/>
        <v>3</v>
      </c>
      <c r="AD1735" s="293">
        <f t="shared" si="452"/>
        <v>1</v>
      </c>
      <c r="AE1735" s="293">
        <f>IF(ISBLANK(T1735),AE1734,IF(COUNTIF(T$2:T1735,T1735)&gt;1,AE1734,1+MAX(AE1734,0)))</f>
        <v>47</v>
      </c>
      <c r="AI1735" s="42" t="str">
        <f t="shared" si="453"/>
        <v/>
      </c>
      <c r="AJ1735">
        <f>SUM(AG$2:AG1735)</f>
        <v>7</v>
      </c>
      <c r="AK1735">
        <f>COUNTA(AF$2:AF1735)</f>
        <v>25</v>
      </c>
    </row>
    <row r="1736" spans="1:37"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441"/>
        <v>27</v>
      </c>
      <c r="Q1736" s="33" t="str">
        <f t="shared" si="442"/>
        <v/>
      </c>
      <c r="R1736" s="33">
        <f t="shared" si="443"/>
        <v>2</v>
      </c>
      <c r="S1736" s="33" t="str">
        <f t="shared" si="444"/>
        <v>133_2</v>
      </c>
      <c r="T1736" s="35" t="str">
        <f t="shared" si="445"/>
        <v>133AM</v>
      </c>
      <c r="U1736" s="35" t="str">
        <f t="shared" si="446"/>
        <v>133AMEW</v>
      </c>
      <c r="V1736" s="301">
        <f t="shared" si="447"/>
        <v>7</v>
      </c>
      <c r="W1736" s="293" t="str">
        <f t="shared" si="448"/>
        <v/>
      </c>
      <c r="X1736" s="293" t="str">
        <f t="shared" si="449"/>
        <v/>
      </c>
      <c r="Y1736" s="293" t="str">
        <f t="shared" si="450"/>
        <v/>
      </c>
      <c r="Z1736" s="293" t="str">
        <f t="shared" si="451"/>
        <v/>
      </c>
      <c r="AA1736" s="293">
        <f t="shared" si="438"/>
        <v>0</v>
      </c>
      <c r="AB1736" s="293">
        <f t="shared" si="439"/>
        <v>0</v>
      </c>
      <c r="AC1736" s="293">
        <f t="shared" si="440"/>
        <v>3</v>
      </c>
      <c r="AD1736" s="293">
        <f t="shared" si="452"/>
        <v>1</v>
      </c>
      <c r="AE1736" s="293">
        <f>IF(ISBLANK(T1736),AE1735,IF(COUNTIF(T$2:T1736,T1736)&gt;1,AE1735,1+MAX(AE1735,0)))</f>
        <v>47</v>
      </c>
      <c r="AI1736" s="42" t="str">
        <f t="shared" si="453"/>
        <v/>
      </c>
      <c r="AJ1736">
        <f>SUM(AG$2:AG1736)</f>
        <v>7</v>
      </c>
      <c r="AK1736">
        <f>COUNTA(AF$2:AF1736)</f>
        <v>25</v>
      </c>
    </row>
    <row r="1737" spans="1:37"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441"/>
        <v>27</v>
      </c>
      <c r="Q1737" s="33" t="str">
        <f t="shared" si="442"/>
        <v/>
      </c>
      <c r="R1737" s="33">
        <f t="shared" si="443"/>
        <v>2</v>
      </c>
      <c r="S1737" s="33" t="str">
        <f t="shared" si="444"/>
        <v>133_2</v>
      </c>
      <c r="T1737" s="35" t="str">
        <f t="shared" si="445"/>
        <v>133AM</v>
      </c>
      <c r="U1737" s="35" t="str">
        <f t="shared" si="446"/>
        <v>133AMEW</v>
      </c>
      <c r="V1737" s="301">
        <f t="shared" si="447"/>
        <v>8</v>
      </c>
      <c r="W1737" s="293" t="str">
        <f t="shared" si="448"/>
        <v/>
      </c>
      <c r="X1737" s="293" t="str">
        <f t="shared" si="449"/>
        <v/>
      </c>
      <c r="Y1737" s="293" t="str">
        <f t="shared" si="450"/>
        <v/>
      </c>
      <c r="Z1737" s="293" t="str">
        <f t="shared" si="451"/>
        <v/>
      </c>
      <c r="AA1737" s="293">
        <f t="shared" si="438"/>
        <v>0</v>
      </c>
      <c r="AB1737" s="293">
        <f t="shared" si="439"/>
        <v>0</v>
      </c>
      <c r="AC1737" s="293">
        <f t="shared" si="440"/>
        <v>3</v>
      </c>
      <c r="AD1737" s="293">
        <f t="shared" si="452"/>
        <v>1</v>
      </c>
      <c r="AE1737" s="293">
        <f>IF(ISBLANK(T1737),AE1736,IF(COUNTIF(T$2:T1737,T1737)&gt;1,AE1736,1+MAX(AE1736,0)))</f>
        <v>47</v>
      </c>
      <c r="AI1737" s="42" t="str">
        <f t="shared" si="453"/>
        <v/>
      </c>
      <c r="AJ1737">
        <f>SUM(AG$2:AG1737)</f>
        <v>7</v>
      </c>
      <c r="AK1737">
        <f>COUNTA(AF$2:AF1737)</f>
        <v>25</v>
      </c>
    </row>
    <row r="1738" spans="1:37"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441"/>
        <v>27</v>
      </c>
      <c r="Q1738" s="33" t="str">
        <f t="shared" si="442"/>
        <v/>
      </c>
      <c r="R1738" s="33">
        <f t="shared" si="443"/>
        <v>3</v>
      </c>
      <c r="S1738" s="33" t="str">
        <f t="shared" si="444"/>
        <v>133_3</v>
      </c>
      <c r="T1738" s="35" t="str">
        <f t="shared" si="445"/>
        <v>133AM</v>
      </c>
      <c r="U1738" s="35" t="str">
        <f t="shared" si="446"/>
        <v>133AMNS</v>
      </c>
      <c r="V1738" s="301">
        <f t="shared" si="447"/>
        <v>9</v>
      </c>
      <c r="W1738" s="293" t="str">
        <f t="shared" si="448"/>
        <v/>
      </c>
      <c r="X1738" s="293" t="str">
        <f t="shared" si="449"/>
        <v/>
      </c>
      <c r="Y1738" s="293" t="str">
        <f t="shared" si="450"/>
        <v/>
      </c>
      <c r="Z1738" s="293" t="str">
        <f t="shared" si="451"/>
        <v/>
      </c>
      <c r="AA1738" s="293">
        <f t="shared" si="438"/>
        <v>1</v>
      </c>
      <c r="AB1738" s="293">
        <f t="shared" si="439"/>
        <v>0</v>
      </c>
      <c r="AC1738" s="293">
        <f t="shared" si="440"/>
        <v>3</v>
      </c>
      <c r="AD1738" s="293">
        <f t="shared" si="452"/>
        <v>1</v>
      </c>
      <c r="AE1738" s="293">
        <f>IF(ISBLANK(T1738),AE1737,IF(COUNTIF(T$2:T1738,T1738)&gt;1,AE1737,1+MAX(AE1737,0)))</f>
        <v>47</v>
      </c>
      <c r="AI1738" s="42" t="str">
        <f t="shared" si="453"/>
        <v/>
      </c>
      <c r="AJ1738">
        <f>SUM(AG$2:AG1738)</f>
        <v>7</v>
      </c>
      <c r="AK1738">
        <f>COUNTA(AF$2:AF1738)</f>
        <v>25</v>
      </c>
    </row>
    <row r="1739" spans="1:37"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441"/>
        <v>27</v>
      </c>
      <c r="Q1739" s="33" t="str">
        <f t="shared" si="442"/>
        <v/>
      </c>
      <c r="R1739" s="33">
        <f t="shared" si="443"/>
        <v>3</v>
      </c>
      <c r="S1739" s="33" t="str">
        <f t="shared" si="444"/>
        <v>133_3</v>
      </c>
      <c r="T1739" s="35" t="str">
        <f t="shared" si="445"/>
        <v>133AM</v>
      </c>
      <c r="U1739" s="35" t="str">
        <f t="shared" si="446"/>
        <v>133AMNS</v>
      </c>
      <c r="V1739" s="301">
        <f t="shared" si="447"/>
        <v>10</v>
      </c>
      <c r="W1739" s="293" t="str">
        <f t="shared" si="448"/>
        <v/>
      </c>
      <c r="X1739" s="293" t="str">
        <f t="shared" si="449"/>
        <v/>
      </c>
      <c r="Y1739" s="293" t="str">
        <f t="shared" si="450"/>
        <v/>
      </c>
      <c r="Z1739" s="293" t="str">
        <f t="shared" si="451"/>
        <v/>
      </c>
      <c r="AA1739" s="293">
        <f t="shared" si="438"/>
        <v>0</v>
      </c>
      <c r="AB1739" s="293">
        <f t="shared" si="439"/>
        <v>0</v>
      </c>
      <c r="AC1739" s="293">
        <f t="shared" si="440"/>
        <v>3</v>
      </c>
      <c r="AD1739" s="293">
        <f t="shared" si="452"/>
        <v>1</v>
      </c>
      <c r="AE1739" s="293">
        <f>IF(ISBLANK(T1739),AE1738,IF(COUNTIF(T$2:T1739,T1739)&gt;1,AE1738,1+MAX(AE1738,0)))</f>
        <v>47</v>
      </c>
      <c r="AI1739" s="42" t="str">
        <f t="shared" si="453"/>
        <v/>
      </c>
      <c r="AJ1739">
        <f>SUM(AG$2:AG1739)</f>
        <v>7</v>
      </c>
      <c r="AK1739">
        <f>COUNTA(AF$2:AF1739)</f>
        <v>25</v>
      </c>
    </row>
    <row r="1740" spans="1:37"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441"/>
        <v>27</v>
      </c>
      <c r="Q1740" s="33" t="str">
        <f t="shared" si="442"/>
        <v/>
      </c>
      <c r="R1740" s="33">
        <f t="shared" si="443"/>
        <v>3</v>
      </c>
      <c r="S1740" s="33" t="str">
        <f t="shared" si="444"/>
        <v>133_3</v>
      </c>
      <c r="T1740" s="35" t="str">
        <f t="shared" si="445"/>
        <v>133AM</v>
      </c>
      <c r="U1740" s="35" t="str">
        <f t="shared" si="446"/>
        <v>133AMEW</v>
      </c>
      <c r="V1740" s="301">
        <f t="shared" si="447"/>
        <v>11</v>
      </c>
      <c r="W1740" s="293" t="str">
        <f t="shared" si="448"/>
        <v/>
      </c>
      <c r="X1740" s="293" t="str">
        <f t="shared" si="449"/>
        <v/>
      </c>
      <c r="Y1740" s="293" t="str">
        <f t="shared" si="450"/>
        <v/>
      </c>
      <c r="Z1740" s="293" t="str">
        <f t="shared" si="451"/>
        <v/>
      </c>
      <c r="AA1740" s="293">
        <f t="shared" si="438"/>
        <v>0</v>
      </c>
      <c r="AB1740" s="293">
        <f t="shared" si="439"/>
        <v>0</v>
      </c>
      <c r="AC1740" s="293">
        <f t="shared" si="440"/>
        <v>3</v>
      </c>
      <c r="AD1740" s="293">
        <f t="shared" si="452"/>
        <v>1</v>
      </c>
      <c r="AE1740" s="293">
        <f>IF(ISBLANK(T1740),AE1739,IF(COUNTIF(T$2:T1740,T1740)&gt;1,AE1739,1+MAX(AE1739,0)))</f>
        <v>47</v>
      </c>
      <c r="AI1740" s="42" t="str">
        <f t="shared" si="453"/>
        <v/>
      </c>
      <c r="AJ1740">
        <f>SUM(AG$2:AG1740)</f>
        <v>7</v>
      </c>
      <c r="AK1740">
        <f>COUNTA(AF$2:AF1740)</f>
        <v>25</v>
      </c>
    </row>
    <row r="1741" spans="1:37"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441"/>
        <v>27</v>
      </c>
      <c r="Q1741" s="33" t="str">
        <f t="shared" si="442"/>
        <v/>
      </c>
      <c r="R1741" s="33">
        <f t="shared" si="443"/>
        <v>3</v>
      </c>
      <c r="S1741" s="33" t="str">
        <f t="shared" si="444"/>
        <v>133_3</v>
      </c>
      <c r="T1741" s="35" t="str">
        <f t="shared" si="445"/>
        <v>133AM</v>
      </c>
      <c r="U1741" s="35" t="str">
        <f t="shared" si="446"/>
        <v>133AMEW</v>
      </c>
      <c r="V1741" s="301">
        <f t="shared" si="447"/>
        <v>12</v>
      </c>
      <c r="W1741" s="293" t="str">
        <f t="shared" si="448"/>
        <v/>
      </c>
      <c r="X1741" s="293" t="str">
        <f t="shared" si="449"/>
        <v/>
      </c>
      <c r="Y1741" s="293" t="str">
        <f t="shared" si="450"/>
        <v/>
      </c>
      <c r="Z1741" s="293" t="str">
        <f t="shared" si="451"/>
        <v/>
      </c>
      <c r="AA1741" s="293">
        <f t="shared" si="438"/>
        <v>0</v>
      </c>
      <c r="AB1741" s="293">
        <f t="shared" si="439"/>
        <v>0</v>
      </c>
      <c r="AC1741" s="293">
        <f t="shared" si="440"/>
        <v>3</v>
      </c>
      <c r="AD1741" s="293">
        <f t="shared" si="452"/>
        <v>1</v>
      </c>
      <c r="AE1741" s="293">
        <f>IF(ISBLANK(T1741),AE1740,IF(COUNTIF(T$2:T1741,T1741)&gt;1,AE1740,1+MAX(AE1740,0)))</f>
        <v>47</v>
      </c>
      <c r="AI1741" s="42" t="str">
        <f t="shared" si="453"/>
        <v/>
      </c>
      <c r="AJ1741">
        <f>SUM(AG$2:AG1741)</f>
        <v>7</v>
      </c>
      <c r="AK1741">
        <f>COUNTA(AF$2:AF1741)</f>
        <v>25</v>
      </c>
    </row>
    <row r="1742" spans="1:37"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441"/>
        <v>27</v>
      </c>
      <c r="Q1742" s="33" t="str">
        <f t="shared" si="442"/>
        <v/>
      </c>
      <c r="R1742" s="33">
        <f t="shared" si="443"/>
        <v>4</v>
      </c>
      <c r="S1742" s="33" t="str">
        <f t="shared" si="444"/>
        <v>133_4</v>
      </c>
      <c r="T1742" s="35" t="str">
        <f t="shared" si="445"/>
        <v>133AM</v>
      </c>
      <c r="U1742" s="35" t="str">
        <f t="shared" si="446"/>
        <v>133AMNS</v>
      </c>
      <c r="V1742" s="301">
        <f t="shared" si="447"/>
        <v>13</v>
      </c>
      <c r="W1742" s="293" t="str">
        <f t="shared" si="448"/>
        <v/>
      </c>
      <c r="X1742" s="293" t="str">
        <f t="shared" si="449"/>
        <v/>
      </c>
      <c r="Y1742" s="293" t="str">
        <f t="shared" si="450"/>
        <v/>
      </c>
      <c r="Z1742" s="293" t="str">
        <f t="shared" si="451"/>
        <v/>
      </c>
      <c r="AA1742" s="293">
        <f t="shared" si="438"/>
        <v>1</v>
      </c>
      <c r="AB1742" s="293">
        <f t="shared" si="439"/>
        <v>0</v>
      </c>
      <c r="AC1742" s="293">
        <f t="shared" si="440"/>
        <v>3</v>
      </c>
      <c r="AD1742" s="293">
        <f t="shared" si="452"/>
        <v>1</v>
      </c>
      <c r="AE1742" s="293">
        <f>IF(ISBLANK(T1742),AE1741,IF(COUNTIF(T$2:T1742,T1742)&gt;1,AE1741,1+MAX(AE1741,0)))</f>
        <v>47</v>
      </c>
      <c r="AI1742" s="42" t="str">
        <f t="shared" si="453"/>
        <v/>
      </c>
      <c r="AJ1742">
        <f>SUM(AG$2:AG1742)</f>
        <v>7</v>
      </c>
      <c r="AK1742">
        <f>COUNTA(AF$2:AF1742)</f>
        <v>25</v>
      </c>
    </row>
    <row r="1743" spans="1:37"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441"/>
        <v>27</v>
      </c>
      <c r="Q1743" s="33" t="str">
        <f t="shared" si="442"/>
        <v/>
      </c>
      <c r="R1743" s="33">
        <f t="shared" si="443"/>
        <v>4</v>
      </c>
      <c r="S1743" s="33" t="str">
        <f t="shared" si="444"/>
        <v>133_4</v>
      </c>
      <c r="T1743" s="35" t="str">
        <f t="shared" si="445"/>
        <v>133AM</v>
      </c>
      <c r="U1743" s="35" t="str">
        <f t="shared" si="446"/>
        <v>133AMNS</v>
      </c>
      <c r="V1743" s="301">
        <f t="shared" si="447"/>
        <v>14</v>
      </c>
      <c r="W1743" s="293" t="str">
        <f t="shared" si="448"/>
        <v/>
      </c>
      <c r="X1743" s="293" t="str">
        <f t="shared" si="449"/>
        <v/>
      </c>
      <c r="Y1743" s="293" t="str">
        <f t="shared" si="450"/>
        <v/>
      </c>
      <c r="Z1743" s="293" t="str">
        <f t="shared" si="451"/>
        <v/>
      </c>
      <c r="AA1743" s="293">
        <f t="shared" si="438"/>
        <v>0</v>
      </c>
      <c r="AB1743" s="293">
        <f t="shared" si="439"/>
        <v>0</v>
      </c>
      <c r="AC1743" s="293">
        <f t="shared" si="440"/>
        <v>3</v>
      </c>
      <c r="AD1743" s="293">
        <f t="shared" si="452"/>
        <v>1</v>
      </c>
      <c r="AE1743" s="293">
        <f>IF(ISBLANK(T1743),AE1742,IF(COUNTIF(T$2:T1743,T1743)&gt;1,AE1742,1+MAX(AE1742,0)))</f>
        <v>47</v>
      </c>
      <c r="AI1743" s="42" t="str">
        <f t="shared" si="453"/>
        <v/>
      </c>
      <c r="AJ1743">
        <f>SUM(AG$2:AG1743)</f>
        <v>7</v>
      </c>
      <c r="AK1743">
        <f>COUNTA(AF$2:AF1743)</f>
        <v>25</v>
      </c>
    </row>
    <row r="1744" spans="1:37"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441"/>
        <v>27</v>
      </c>
      <c r="Q1744" s="33" t="str">
        <f t="shared" si="442"/>
        <v/>
      </c>
      <c r="R1744" s="33">
        <f t="shared" si="443"/>
        <v>4</v>
      </c>
      <c r="S1744" s="33" t="str">
        <f t="shared" si="444"/>
        <v>133_4</v>
      </c>
      <c r="T1744" s="35" t="str">
        <f t="shared" si="445"/>
        <v>133AM</v>
      </c>
      <c r="U1744" s="35" t="str">
        <f t="shared" si="446"/>
        <v>133AMEW</v>
      </c>
      <c r="V1744" s="301">
        <f t="shared" si="447"/>
        <v>15</v>
      </c>
      <c r="W1744" s="293" t="str">
        <f t="shared" si="448"/>
        <v/>
      </c>
      <c r="X1744" s="293" t="str">
        <f t="shared" si="449"/>
        <v/>
      </c>
      <c r="Y1744" s="293" t="str">
        <f t="shared" si="450"/>
        <v/>
      </c>
      <c r="Z1744" s="293" t="str">
        <f t="shared" si="451"/>
        <v/>
      </c>
      <c r="AA1744" s="293">
        <f t="shared" si="438"/>
        <v>0</v>
      </c>
      <c r="AB1744" s="293">
        <f t="shared" si="439"/>
        <v>0</v>
      </c>
      <c r="AC1744" s="293">
        <f t="shared" si="440"/>
        <v>3</v>
      </c>
      <c r="AD1744" s="293">
        <f t="shared" si="452"/>
        <v>1</v>
      </c>
      <c r="AE1744" s="293">
        <f>IF(ISBLANK(T1744),AE1743,IF(COUNTIF(T$2:T1744,T1744)&gt;1,AE1743,1+MAX(AE1743,0)))</f>
        <v>47</v>
      </c>
      <c r="AI1744" s="42" t="str">
        <f t="shared" si="453"/>
        <v/>
      </c>
      <c r="AJ1744">
        <f>SUM(AG$2:AG1744)</f>
        <v>7</v>
      </c>
      <c r="AK1744">
        <f>COUNTA(AF$2:AF1744)</f>
        <v>25</v>
      </c>
    </row>
    <row r="1745" spans="1:37"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441"/>
        <v>27</v>
      </c>
      <c r="Q1745" s="33" t="str">
        <f t="shared" si="442"/>
        <v/>
      </c>
      <c r="R1745" s="33">
        <f t="shared" si="443"/>
        <v>4</v>
      </c>
      <c r="S1745" s="33" t="str">
        <f t="shared" si="444"/>
        <v>133_4</v>
      </c>
      <c r="T1745" s="35" t="str">
        <f t="shared" si="445"/>
        <v>133AM</v>
      </c>
      <c r="U1745" s="35" t="str">
        <f t="shared" si="446"/>
        <v>133AMEW</v>
      </c>
      <c r="V1745" s="301">
        <f t="shared" si="447"/>
        <v>16</v>
      </c>
      <c r="W1745" s="293" t="str">
        <f t="shared" si="448"/>
        <v/>
      </c>
      <c r="X1745" s="293" t="str">
        <f t="shared" si="449"/>
        <v/>
      </c>
      <c r="Y1745" s="293" t="str">
        <f t="shared" si="450"/>
        <v/>
      </c>
      <c r="Z1745" s="293" t="str">
        <f t="shared" si="451"/>
        <v/>
      </c>
      <c r="AA1745" s="293">
        <f t="shared" si="438"/>
        <v>0</v>
      </c>
      <c r="AB1745" s="293">
        <f t="shared" si="439"/>
        <v>0</v>
      </c>
      <c r="AC1745" s="293">
        <f t="shared" si="440"/>
        <v>3</v>
      </c>
      <c r="AD1745" s="293">
        <f t="shared" si="452"/>
        <v>1</v>
      </c>
      <c r="AE1745" s="293">
        <f>IF(ISBLANK(T1745),AE1744,IF(COUNTIF(T$2:T1745,T1745)&gt;1,AE1744,1+MAX(AE1744,0)))</f>
        <v>47</v>
      </c>
      <c r="AI1745" s="42" t="str">
        <f t="shared" si="453"/>
        <v/>
      </c>
      <c r="AJ1745">
        <f>SUM(AG$2:AG1745)</f>
        <v>7</v>
      </c>
      <c r="AK1745">
        <f>COUNTA(AF$2:AF1745)</f>
        <v>25</v>
      </c>
    </row>
    <row r="1746" spans="1:37"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441"/>
        <v>27</v>
      </c>
      <c r="Q1746" s="33" t="str">
        <f t="shared" si="442"/>
        <v/>
      </c>
      <c r="R1746" s="33">
        <f t="shared" si="443"/>
        <v>1</v>
      </c>
      <c r="S1746" s="33" t="str">
        <f t="shared" si="444"/>
        <v>133_1</v>
      </c>
      <c r="T1746" s="35" t="str">
        <f t="shared" si="445"/>
        <v>133AM</v>
      </c>
      <c r="U1746" s="35" t="str">
        <f t="shared" si="446"/>
        <v>133AMNS</v>
      </c>
      <c r="V1746" s="301">
        <f t="shared" si="447"/>
        <v>1</v>
      </c>
      <c r="W1746" s="293" t="str">
        <f t="shared" si="448"/>
        <v/>
      </c>
      <c r="X1746" s="293" t="str">
        <f t="shared" si="449"/>
        <v/>
      </c>
      <c r="Y1746" s="293" t="str">
        <f t="shared" si="450"/>
        <v/>
      </c>
      <c r="Z1746" s="293" t="str">
        <f t="shared" si="451"/>
        <v/>
      </c>
      <c r="AA1746" s="293">
        <f t="shared" si="438"/>
        <v>1</v>
      </c>
      <c r="AB1746" s="293">
        <f t="shared" si="439"/>
        <v>0</v>
      </c>
      <c r="AC1746" s="293">
        <f t="shared" si="440"/>
        <v>3</v>
      </c>
      <c r="AD1746" s="293">
        <f t="shared" si="452"/>
        <v>1</v>
      </c>
      <c r="AE1746" s="293">
        <f>IF(ISBLANK(T1746),AE1745,IF(COUNTIF(T$2:T1746,T1746)&gt;1,AE1745,1+MAX(AE1745,0)))</f>
        <v>47</v>
      </c>
      <c r="AI1746" s="42" t="str">
        <f t="shared" si="453"/>
        <v/>
      </c>
      <c r="AJ1746">
        <f>SUM(AG$2:AG1746)</f>
        <v>7</v>
      </c>
      <c r="AK1746">
        <f>COUNTA(AF$2:AF1746)</f>
        <v>25</v>
      </c>
    </row>
    <row r="1747" spans="1:37"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441"/>
        <v>27</v>
      </c>
      <c r="Q1747" s="33" t="str">
        <f t="shared" si="442"/>
        <v/>
      </c>
      <c r="R1747" s="33">
        <f t="shared" si="443"/>
        <v>1</v>
      </c>
      <c r="S1747" s="33" t="str">
        <f t="shared" si="444"/>
        <v>133_1</v>
      </c>
      <c r="T1747" s="35" t="str">
        <f t="shared" si="445"/>
        <v>133AM</v>
      </c>
      <c r="U1747" s="35" t="str">
        <f t="shared" si="446"/>
        <v>133AMNS</v>
      </c>
      <c r="V1747" s="301">
        <f t="shared" si="447"/>
        <v>2</v>
      </c>
      <c r="W1747" s="293" t="str">
        <f t="shared" si="448"/>
        <v/>
      </c>
      <c r="X1747" s="293" t="str">
        <f t="shared" si="449"/>
        <v/>
      </c>
      <c r="Y1747" s="293" t="str">
        <f t="shared" si="450"/>
        <v/>
      </c>
      <c r="Z1747" s="293" t="str">
        <f t="shared" si="451"/>
        <v/>
      </c>
      <c r="AA1747" s="293">
        <f t="shared" si="438"/>
        <v>0</v>
      </c>
      <c r="AB1747" s="293">
        <f t="shared" si="439"/>
        <v>0</v>
      </c>
      <c r="AC1747" s="293">
        <f t="shared" si="440"/>
        <v>3</v>
      </c>
      <c r="AD1747" s="293">
        <f t="shared" si="452"/>
        <v>1</v>
      </c>
      <c r="AE1747" s="293">
        <f>IF(ISBLANK(T1747),AE1746,IF(COUNTIF(T$2:T1747,T1747)&gt;1,AE1746,1+MAX(AE1746,0)))</f>
        <v>47</v>
      </c>
      <c r="AI1747" s="42" t="str">
        <f t="shared" si="453"/>
        <v/>
      </c>
      <c r="AJ1747">
        <f>SUM(AG$2:AG1747)</f>
        <v>7</v>
      </c>
      <c r="AK1747">
        <f>COUNTA(AF$2:AF1747)</f>
        <v>25</v>
      </c>
    </row>
    <row r="1748" spans="1:37"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441"/>
        <v>27</v>
      </c>
      <c r="Q1748" s="33" t="str">
        <f t="shared" si="442"/>
        <v/>
      </c>
      <c r="R1748" s="33">
        <f t="shared" si="443"/>
        <v>1</v>
      </c>
      <c r="S1748" s="33" t="str">
        <f t="shared" si="444"/>
        <v>133_1</v>
      </c>
      <c r="T1748" s="35" t="str">
        <f t="shared" si="445"/>
        <v>133AM</v>
      </c>
      <c r="U1748" s="35" t="str">
        <f t="shared" si="446"/>
        <v>133AMEW</v>
      </c>
      <c r="V1748" s="301">
        <f t="shared" si="447"/>
        <v>3</v>
      </c>
      <c r="W1748" s="293" t="str">
        <f t="shared" si="448"/>
        <v/>
      </c>
      <c r="X1748" s="293" t="str">
        <f t="shared" si="449"/>
        <v/>
      </c>
      <c r="Y1748" s="293" t="str">
        <f t="shared" si="450"/>
        <v/>
      </c>
      <c r="Z1748" s="293" t="str">
        <f t="shared" si="451"/>
        <v/>
      </c>
      <c r="AA1748" s="293">
        <f t="shared" si="438"/>
        <v>0</v>
      </c>
      <c r="AB1748" s="293">
        <f t="shared" si="439"/>
        <v>0</v>
      </c>
      <c r="AC1748" s="293">
        <f t="shared" si="440"/>
        <v>3</v>
      </c>
      <c r="AD1748" s="293">
        <f t="shared" si="452"/>
        <v>1</v>
      </c>
      <c r="AE1748" s="293">
        <f>IF(ISBLANK(T1748),AE1747,IF(COUNTIF(T$2:T1748,T1748)&gt;1,AE1747,1+MAX(AE1747,0)))</f>
        <v>47</v>
      </c>
      <c r="AI1748" s="42" t="str">
        <f t="shared" si="453"/>
        <v/>
      </c>
      <c r="AJ1748">
        <f>SUM(AG$2:AG1748)</f>
        <v>7</v>
      </c>
      <c r="AK1748">
        <f>COUNTA(AF$2:AF1748)</f>
        <v>25</v>
      </c>
    </row>
    <row r="1749" spans="1:37"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441"/>
        <v>27</v>
      </c>
      <c r="Q1749" s="33" t="str">
        <f t="shared" si="442"/>
        <v/>
      </c>
      <c r="R1749" s="33">
        <f t="shared" si="443"/>
        <v>1</v>
      </c>
      <c r="S1749" s="33" t="str">
        <f t="shared" si="444"/>
        <v>133_1</v>
      </c>
      <c r="T1749" s="35" t="str">
        <f t="shared" si="445"/>
        <v>133AM</v>
      </c>
      <c r="U1749" s="35" t="str">
        <f t="shared" si="446"/>
        <v>133AMEW</v>
      </c>
      <c r="V1749" s="301">
        <f t="shared" si="447"/>
        <v>4</v>
      </c>
      <c r="W1749" s="293" t="str">
        <f t="shared" si="448"/>
        <v/>
      </c>
      <c r="X1749" s="293" t="str">
        <f t="shared" si="449"/>
        <v/>
      </c>
      <c r="Y1749" s="293" t="str">
        <f t="shared" si="450"/>
        <v/>
      </c>
      <c r="Z1749" s="293" t="str">
        <f t="shared" si="451"/>
        <v/>
      </c>
      <c r="AA1749" s="293">
        <f t="shared" si="438"/>
        <v>0</v>
      </c>
      <c r="AB1749" s="293">
        <f t="shared" si="439"/>
        <v>0</v>
      </c>
      <c r="AC1749" s="293">
        <f t="shared" si="440"/>
        <v>3</v>
      </c>
      <c r="AD1749" s="293">
        <f t="shared" si="452"/>
        <v>1</v>
      </c>
      <c r="AE1749" s="293">
        <f>IF(ISBLANK(T1749),AE1748,IF(COUNTIF(T$2:T1749,T1749)&gt;1,AE1748,1+MAX(AE1748,0)))</f>
        <v>47</v>
      </c>
      <c r="AI1749" s="42" t="str">
        <f t="shared" si="453"/>
        <v/>
      </c>
      <c r="AJ1749">
        <f>SUM(AG$2:AG1749)</f>
        <v>7</v>
      </c>
      <c r="AK1749">
        <f>COUNTA(AF$2:AF1749)</f>
        <v>25</v>
      </c>
    </row>
    <row r="1750" spans="1:37"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441"/>
        <v>27</v>
      </c>
      <c r="Q1750" s="33" t="str">
        <f t="shared" si="442"/>
        <v/>
      </c>
      <c r="R1750" s="33">
        <f t="shared" si="443"/>
        <v>2</v>
      </c>
      <c r="S1750" s="33" t="str">
        <f t="shared" si="444"/>
        <v>133_2</v>
      </c>
      <c r="T1750" s="35" t="str">
        <f t="shared" si="445"/>
        <v>133AM</v>
      </c>
      <c r="U1750" s="35" t="str">
        <f t="shared" si="446"/>
        <v>133AMNS</v>
      </c>
      <c r="V1750" s="301">
        <f t="shared" si="447"/>
        <v>5</v>
      </c>
      <c r="W1750" s="293" t="str">
        <f t="shared" si="448"/>
        <v/>
      </c>
      <c r="X1750" s="293" t="str">
        <f t="shared" si="449"/>
        <v/>
      </c>
      <c r="Y1750" s="293" t="str">
        <f t="shared" si="450"/>
        <v/>
      </c>
      <c r="Z1750" s="293" t="str">
        <f t="shared" si="451"/>
        <v/>
      </c>
      <c r="AA1750" s="293">
        <f t="shared" si="438"/>
        <v>1</v>
      </c>
      <c r="AB1750" s="293">
        <f t="shared" si="439"/>
        <v>0</v>
      </c>
      <c r="AC1750" s="293">
        <f t="shared" si="440"/>
        <v>3</v>
      </c>
      <c r="AD1750" s="293">
        <f t="shared" si="452"/>
        <v>1</v>
      </c>
      <c r="AE1750" s="293">
        <f>IF(ISBLANK(T1750),AE1749,IF(COUNTIF(T$2:T1750,T1750)&gt;1,AE1749,1+MAX(AE1749,0)))</f>
        <v>47</v>
      </c>
      <c r="AI1750" s="42" t="str">
        <f t="shared" si="453"/>
        <v/>
      </c>
      <c r="AJ1750">
        <f>SUM(AG$2:AG1750)</f>
        <v>7</v>
      </c>
      <c r="AK1750">
        <f>COUNTA(AF$2:AF1750)</f>
        <v>25</v>
      </c>
    </row>
    <row r="1751" spans="1:37"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441"/>
        <v>27</v>
      </c>
      <c r="Q1751" s="33" t="str">
        <f t="shared" si="442"/>
        <v/>
      </c>
      <c r="R1751" s="33">
        <f t="shared" si="443"/>
        <v>2</v>
      </c>
      <c r="S1751" s="33" t="str">
        <f t="shared" si="444"/>
        <v>133_2</v>
      </c>
      <c r="T1751" s="35" t="str">
        <f t="shared" si="445"/>
        <v>133AM</v>
      </c>
      <c r="U1751" s="35" t="str">
        <f t="shared" si="446"/>
        <v>133AMNS</v>
      </c>
      <c r="V1751" s="301">
        <f t="shared" si="447"/>
        <v>6</v>
      </c>
      <c r="W1751" s="293" t="str">
        <f t="shared" si="448"/>
        <v/>
      </c>
      <c r="X1751" s="293" t="str">
        <f t="shared" si="449"/>
        <v/>
      </c>
      <c r="Y1751" s="293" t="str">
        <f t="shared" si="450"/>
        <v/>
      </c>
      <c r="Z1751" s="293" t="str">
        <f t="shared" si="451"/>
        <v/>
      </c>
      <c r="AA1751" s="293">
        <f t="shared" si="438"/>
        <v>0</v>
      </c>
      <c r="AB1751" s="293">
        <f t="shared" si="439"/>
        <v>0</v>
      </c>
      <c r="AC1751" s="293">
        <f t="shared" si="440"/>
        <v>3</v>
      </c>
      <c r="AD1751" s="293">
        <f t="shared" si="452"/>
        <v>1</v>
      </c>
      <c r="AE1751" s="293">
        <f>IF(ISBLANK(T1751),AE1750,IF(COUNTIF(T$2:T1751,T1751)&gt;1,AE1750,1+MAX(AE1750,0)))</f>
        <v>47</v>
      </c>
      <c r="AI1751" s="42" t="str">
        <f t="shared" si="453"/>
        <v/>
      </c>
      <c r="AJ1751">
        <f>SUM(AG$2:AG1751)</f>
        <v>7</v>
      </c>
      <c r="AK1751">
        <f>COUNTA(AF$2:AF1751)</f>
        <v>25</v>
      </c>
    </row>
    <row r="1752" spans="1:37"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441"/>
        <v>27</v>
      </c>
      <c r="Q1752" s="33" t="str">
        <f t="shared" si="442"/>
        <v/>
      </c>
      <c r="R1752" s="33">
        <f t="shared" si="443"/>
        <v>2</v>
      </c>
      <c r="S1752" s="33" t="str">
        <f t="shared" si="444"/>
        <v>133_2</v>
      </c>
      <c r="T1752" s="35" t="str">
        <f t="shared" si="445"/>
        <v>133AM</v>
      </c>
      <c r="U1752" s="35" t="str">
        <f t="shared" si="446"/>
        <v>133AMEW</v>
      </c>
      <c r="V1752" s="301">
        <f t="shared" si="447"/>
        <v>7</v>
      </c>
      <c r="W1752" s="293" t="str">
        <f t="shared" si="448"/>
        <v/>
      </c>
      <c r="X1752" s="293" t="str">
        <f t="shared" si="449"/>
        <v/>
      </c>
      <c r="Y1752" s="293" t="str">
        <f t="shared" si="450"/>
        <v/>
      </c>
      <c r="Z1752" s="293" t="str">
        <f t="shared" si="451"/>
        <v/>
      </c>
      <c r="AA1752" s="293">
        <f t="shared" si="438"/>
        <v>0</v>
      </c>
      <c r="AB1752" s="293">
        <f t="shared" si="439"/>
        <v>0</v>
      </c>
      <c r="AC1752" s="293">
        <f t="shared" si="440"/>
        <v>3</v>
      </c>
      <c r="AD1752" s="293">
        <f t="shared" si="452"/>
        <v>1</v>
      </c>
      <c r="AE1752" s="293">
        <f>IF(ISBLANK(T1752),AE1751,IF(COUNTIF(T$2:T1752,T1752)&gt;1,AE1751,1+MAX(AE1751,0)))</f>
        <v>47</v>
      </c>
      <c r="AI1752" s="42" t="str">
        <f t="shared" si="453"/>
        <v/>
      </c>
      <c r="AJ1752">
        <f>SUM(AG$2:AG1752)</f>
        <v>7</v>
      </c>
      <c r="AK1752">
        <f>COUNTA(AF$2:AF1752)</f>
        <v>25</v>
      </c>
    </row>
    <row r="1753" spans="1:37"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441"/>
        <v>27</v>
      </c>
      <c r="Q1753" s="33" t="str">
        <f t="shared" si="442"/>
        <v/>
      </c>
      <c r="R1753" s="33">
        <f t="shared" si="443"/>
        <v>2</v>
      </c>
      <c r="S1753" s="33" t="str">
        <f t="shared" si="444"/>
        <v>133_2</v>
      </c>
      <c r="T1753" s="35" t="str">
        <f t="shared" si="445"/>
        <v>133AM</v>
      </c>
      <c r="U1753" s="35" t="str">
        <f t="shared" si="446"/>
        <v>133AMEW</v>
      </c>
      <c r="V1753" s="301">
        <f t="shared" si="447"/>
        <v>8</v>
      </c>
      <c r="W1753" s="293" t="str">
        <f t="shared" si="448"/>
        <v/>
      </c>
      <c r="X1753" s="293" t="str">
        <f t="shared" si="449"/>
        <v/>
      </c>
      <c r="Y1753" s="293" t="str">
        <f t="shared" si="450"/>
        <v/>
      </c>
      <c r="Z1753" s="293" t="str">
        <f t="shared" si="451"/>
        <v/>
      </c>
      <c r="AA1753" s="293">
        <f t="shared" si="438"/>
        <v>0</v>
      </c>
      <c r="AB1753" s="293">
        <f t="shared" si="439"/>
        <v>0</v>
      </c>
      <c r="AC1753" s="293">
        <f t="shared" si="440"/>
        <v>3</v>
      </c>
      <c r="AD1753" s="293">
        <f t="shared" si="452"/>
        <v>1</v>
      </c>
      <c r="AE1753" s="293">
        <f>IF(ISBLANK(T1753),AE1752,IF(COUNTIF(T$2:T1753,T1753)&gt;1,AE1752,1+MAX(AE1752,0)))</f>
        <v>47</v>
      </c>
      <c r="AI1753" s="42" t="str">
        <f t="shared" si="453"/>
        <v/>
      </c>
      <c r="AJ1753">
        <f>SUM(AG$2:AG1753)</f>
        <v>7</v>
      </c>
      <c r="AK1753">
        <f>COUNTA(AF$2:AF1753)</f>
        <v>25</v>
      </c>
    </row>
    <row r="1754" spans="1:37"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441"/>
        <v>27</v>
      </c>
      <c r="Q1754" s="33" t="str">
        <f t="shared" si="442"/>
        <v/>
      </c>
      <c r="R1754" s="33">
        <f t="shared" si="443"/>
        <v>3</v>
      </c>
      <c r="S1754" s="33" t="str">
        <f t="shared" si="444"/>
        <v>133_3</v>
      </c>
      <c r="T1754" s="35" t="str">
        <f t="shared" si="445"/>
        <v>133AM</v>
      </c>
      <c r="U1754" s="35" t="str">
        <f t="shared" si="446"/>
        <v>133AMNS</v>
      </c>
      <c r="V1754" s="301">
        <f t="shared" si="447"/>
        <v>9</v>
      </c>
      <c r="W1754" s="293" t="str">
        <f t="shared" si="448"/>
        <v/>
      </c>
      <c r="X1754" s="293" t="str">
        <f t="shared" si="449"/>
        <v/>
      </c>
      <c r="Y1754" s="293" t="str">
        <f t="shared" si="450"/>
        <v/>
      </c>
      <c r="Z1754" s="293" t="str">
        <f t="shared" si="451"/>
        <v/>
      </c>
      <c r="AA1754" s="293">
        <f t="shared" si="438"/>
        <v>1</v>
      </c>
      <c r="AB1754" s="293">
        <f t="shared" si="439"/>
        <v>0</v>
      </c>
      <c r="AC1754" s="293">
        <f t="shared" si="440"/>
        <v>3</v>
      </c>
      <c r="AD1754" s="293">
        <f t="shared" si="452"/>
        <v>1</v>
      </c>
      <c r="AE1754" s="293">
        <f>IF(ISBLANK(T1754),AE1753,IF(COUNTIF(T$2:T1754,T1754)&gt;1,AE1753,1+MAX(AE1753,0)))</f>
        <v>47</v>
      </c>
      <c r="AI1754" s="42" t="str">
        <f t="shared" si="453"/>
        <v/>
      </c>
      <c r="AJ1754">
        <f>SUM(AG$2:AG1754)</f>
        <v>7</v>
      </c>
      <c r="AK1754">
        <f>COUNTA(AF$2:AF1754)</f>
        <v>25</v>
      </c>
    </row>
    <row r="1755" spans="1:37"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441"/>
        <v>27</v>
      </c>
      <c r="Q1755" s="33" t="str">
        <f t="shared" si="442"/>
        <v/>
      </c>
      <c r="R1755" s="33">
        <f t="shared" si="443"/>
        <v>3</v>
      </c>
      <c r="S1755" s="33" t="str">
        <f t="shared" si="444"/>
        <v>133_3</v>
      </c>
      <c r="T1755" s="35" t="str">
        <f t="shared" si="445"/>
        <v>133AM</v>
      </c>
      <c r="U1755" s="35" t="str">
        <f t="shared" si="446"/>
        <v>133AMNS</v>
      </c>
      <c r="V1755" s="301">
        <f t="shared" si="447"/>
        <v>10</v>
      </c>
      <c r="W1755" s="293" t="str">
        <f t="shared" si="448"/>
        <v/>
      </c>
      <c r="X1755" s="293" t="str">
        <f t="shared" si="449"/>
        <v/>
      </c>
      <c r="Y1755" s="293" t="str">
        <f t="shared" si="450"/>
        <v/>
      </c>
      <c r="Z1755" s="293" t="str">
        <f t="shared" si="451"/>
        <v/>
      </c>
      <c r="AA1755" s="293">
        <f t="shared" si="438"/>
        <v>0</v>
      </c>
      <c r="AB1755" s="293">
        <f t="shared" si="439"/>
        <v>0</v>
      </c>
      <c r="AC1755" s="293">
        <f t="shared" si="440"/>
        <v>3</v>
      </c>
      <c r="AD1755" s="293">
        <f t="shared" si="452"/>
        <v>1</v>
      </c>
      <c r="AE1755" s="293">
        <f>IF(ISBLANK(T1755),AE1754,IF(COUNTIF(T$2:T1755,T1755)&gt;1,AE1754,1+MAX(AE1754,0)))</f>
        <v>47</v>
      </c>
      <c r="AI1755" s="42" t="str">
        <f t="shared" si="453"/>
        <v/>
      </c>
      <c r="AJ1755">
        <f>SUM(AG$2:AG1755)</f>
        <v>7</v>
      </c>
      <c r="AK1755">
        <f>COUNTA(AF$2:AF1755)</f>
        <v>25</v>
      </c>
    </row>
    <row r="1756" spans="1:37"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441"/>
        <v>27</v>
      </c>
      <c r="Q1756" s="33" t="str">
        <f t="shared" si="442"/>
        <v/>
      </c>
      <c r="R1756" s="33">
        <f t="shared" si="443"/>
        <v>3</v>
      </c>
      <c r="S1756" s="33" t="str">
        <f t="shared" si="444"/>
        <v>133_3</v>
      </c>
      <c r="T1756" s="35" t="str">
        <f t="shared" si="445"/>
        <v>133AM</v>
      </c>
      <c r="U1756" s="35" t="str">
        <f t="shared" si="446"/>
        <v>133AMEW</v>
      </c>
      <c r="V1756" s="301">
        <f t="shared" si="447"/>
        <v>11</v>
      </c>
      <c r="W1756" s="293" t="str">
        <f t="shared" si="448"/>
        <v/>
      </c>
      <c r="X1756" s="293" t="str">
        <f t="shared" si="449"/>
        <v/>
      </c>
      <c r="Y1756" s="293" t="str">
        <f t="shared" si="450"/>
        <v/>
      </c>
      <c r="Z1756" s="293" t="str">
        <f t="shared" si="451"/>
        <v/>
      </c>
      <c r="AA1756" s="293">
        <f t="shared" si="438"/>
        <v>0</v>
      </c>
      <c r="AB1756" s="293">
        <f t="shared" si="439"/>
        <v>0</v>
      </c>
      <c r="AC1756" s="293">
        <f t="shared" si="440"/>
        <v>3</v>
      </c>
      <c r="AD1756" s="293">
        <f t="shared" si="452"/>
        <v>1</v>
      </c>
      <c r="AE1756" s="293">
        <f>IF(ISBLANK(T1756),AE1755,IF(COUNTIF(T$2:T1756,T1756)&gt;1,AE1755,1+MAX(AE1755,0)))</f>
        <v>47</v>
      </c>
      <c r="AI1756" s="42" t="str">
        <f t="shared" si="453"/>
        <v/>
      </c>
      <c r="AJ1756">
        <f>SUM(AG$2:AG1756)</f>
        <v>7</v>
      </c>
      <c r="AK1756">
        <f>COUNTA(AF$2:AF1756)</f>
        <v>25</v>
      </c>
    </row>
    <row r="1757" spans="1:37"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441"/>
        <v>27</v>
      </c>
      <c r="Q1757" s="33" t="str">
        <f t="shared" si="442"/>
        <v/>
      </c>
      <c r="R1757" s="33">
        <f t="shared" si="443"/>
        <v>3</v>
      </c>
      <c r="S1757" s="33" t="str">
        <f t="shared" si="444"/>
        <v>133_3</v>
      </c>
      <c r="T1757" s="35" t="str">
        <f t="shared" si="445"/>
        <v>133AM</v>
      </c>
      <c r="U1757" s="35" t="str">
        <f t="shared" si="446"/>
        <v>133AMEW</v>
      </c>
      <c r="V1757" s="301">
        <f t="shared" si="447"/>
        <v>12</v>
      </c>
      <c r="W1757" s="293" t="str">
        <f t="shared" si="448"/>
        <v/>
      </c>
      <c r="X1757" s="293" t="str">
        <f t="shared" si="449"/>
        <v/>
      </c>
      <c r="Y1757" s="293" t="str">
        <f t="shared" si="450"/>
        <v/>
      </c>
      <c r="Z1757" s="293" t="str">
        <f t="shared" si="451"/>
        <v/>
      </c>
      <c r="AA1757" s="293">
        <f t="shared" si="438"/>
        <v>0</v>
      </c>
      <c r="AB1757" s="293">
        <f t="shared" si="439"/>
        <v>0</v>
      </c>
      <c r="AC1757" s="293">
        <f t="shared" si="440"/>
        <v>3</v>
      </c>
      <c r="AD1757" s="293">
        <f t="shared" si="452"/>
        <v>1</v>
      </c>
      <c r="AE1757" s="293">
        <f>IF(ISBLANK(T1757),AE1756,IF(COUNTIF(T$2:T1757,T1757)&gt;1,AE1756,1+MAX(AE1756,0)))</f>
        <v>47</v>
      </c>
      <c r="AI1757" s="42" t="str">
        <f t="shared" si="453"/>
        <v/>
      </c>
      <c r="AJ1757">
        <f>SUM(AG$2:AG1757)</f>
        <v>7</v>
      </c>
      <c r="AK1757">
        <f>COUNTA(AF$2:AF1757)</f>
        <v>25</v>
      </c>
    </row>
    <row r="1758" spans="1:37"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441"/>
        <v>27</v>
      </c>
      <c r="Q1758" s="33" t="str">
        <f t="shared" si="442"/>
        <v/>
      </c>
      <c r="R1758" s="33">
        <f t="shared" si="443"/>
        <v>4</v>
      </c>
      <c r="S1758" s="33" t="str">
        <f t="shared" si="444"/>
        <v>133_4</v>
      </c>
      <c r="T1758" s="35" t="str">
        <f t="shared" si="445"/>
        <v>133AM</v>
      </c>
      <c r="U1758" s="35" t="str">
        <f t="shared" si="446"/>
        <v>133AMNS</v>
      </c>
      <c r="V1758" s="301">
        <f t="shared" si="447"/>
        <v>13</v>
      </c>
      <c r="W1758" s="293" t="str">
        <f t="shared" si="448"/>
        <v/>
      </c>
      <c r="X1758" s="293" t="str">
        <f t="shared" si="449"/>
        <v/>
      </c>
      <c r="Y1758" s="293" t="str">
        <f t="shared" si="450"/>
        <v/>
      </c>
      <c r="Z1758" s="293" t="str">
        <f t="shared" si="451"/>
        <v/>
      </c>
      <c r="AA1758" s="293">
        <f t="shared" si="438"/>
        <v>1</v>
      </c>
      <c r="AB1758" s="293">
        <f t="shared" si="439"/>
        <v>0</v>
      </c>
      <c r="AC1758" s="293">
        <f t="shared" si="440"/>
        <v>3</v>
      </c>
      <c r="AD1758" s="293">
        <f t="shared" si="452"/>
        <v>1</v>
      </c>
      <c r="AE1758" s="293">
        <f>IF(ISBLANK(T1758),AE1757,IF(COUNTIF(T$2:T1758,T1758)&gt;1,AE1757,1+MAX(AE1757,0)))</f>
        <v>47</v>
      </c>
      <c r="AI1758" s="42" t="str">
        <f t="shared" si="453"/>
        <v/>
      </c>
      <c r="AJ1758">
        <f>SUM(AG$2:AG1758)</f>
        <v>7</v>
      </c>
      <c r="AK1758">
        <f>COUNTA(AF$2:AF1758)</f>
        <v>25</v>
      </c>
    </row>
    <row r="1759" spans="1:37"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441"/>
        <v>27</v>
      </c>
      <c r="Q1759" s="33" t="str">
        <f t="shared" si="442"/>
        <v/>
      </c>
      <c r="R1759" s="33">
        <f t="shared" si="443"/>
        <v>4</v>
      </c>
      <c r="S1759" s="33" t="str">
        <f t="shared" si="444"/>
        <v>133_4</v>
      </c>
      <c r="T1759" s="35" t="str">
        <f t="shared" si="445"/>
        <v>133AM</v>
      </c>
      <c r="U1759" s="35" t="str">
        <f t="shared" si="446"/>
        <v>133AMNS</v>
      </c>
      <c r="V1759" s="301">
        <f t="shared" si="447"/>
        <v>14</v>
      </c>
      <c r="W1759" s="293" t="str">
        <f t="shared" si="448"/>
        <v/>
      </c>
      <c r="X1759" s="293" t="str">
        <f t="shared" si="449"/>
        <v/>
      </c>
      <c r="Y1759" s="293" t="str">
        <f t="shared" si="450"/>
        <v/>
      </c>
      <c r="Z1759" s="293" t="str">
        <f t="shared" si="451"/>
        <v/>
      </c>
      <c r="AA1759" s="293">
        <f t="shared" si="438"/>
        <v>0</v>
      </c>
      <c r="AB1759" s="293">
        <f t="shared" si="439"/>
        <v>0</v>
      </c>
      <c r="AC1759" s="293">
        <f t="shared" si="440"/>
        <v>3</v>
      </c>
      <c r="AD1759" s="293">
        <f t="shared" si="452"/>
        <v>1</v>
      </c>
      <c r="AE1759" s="293">
        <f>IF(ISBLANK(T1759),AE1758,IF(COUNTIF(T$2:T1759,T1759)&gt;1,AE1758,1+MAX(AE1758,0)))</f>
        <v>47</v>
      </c>
      <c r="AI1759" s="42" t="str">
        <f t="shared" si="453"/>
        <v/>
      </c>
      <c r="AJ1759">
        <f>SUM(AG$2:AG1759)</f>
        <v>7</v>
      </c>
      <c r="AK1759">
        <f>COUNTA(AF$2:AF1759)</f>
        <v>25</v>
      </c>
    </row>
    <row r="1760" spans="1:37"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441"/>
        <v>27</v>
      </c>
      <c r="Q1760" s="33" t="str">
        <f t="shared" si="442"/>
        <v/>
      </c>
      <c r="R1760" s="33">
        <f t="shared" si="443"/>
        <v>4</v>
      </c>
      <c r="S1760" s="33" t="str">
        <f t="shared" si="444"/>
        <v>133_4</v>
      </c>
      <c r="T1760" s="35" t="str">
        <f t="shared" si="445"/>
        <v>133AM</v>
      </c>
      <c r="U1760" s="35" t="str">
        <f t="shared" si="446"/>
        <v>133AMEW</v>
      </c>
      <c r="V1760" s="301">
        <f t="shared" si="447"/>
        <v>15</v>
      </c>
      <c r="W1760" s="293" t="str">
        <f t="shared" si="448"/>
        <v/>
      </c>
      <c r="X1760" s="293" t="str">
        <f t="shared" si="449"/>
        <v/>
      </c>
      <c r="Y1760" s="293" t="str">
        <f t="shared" si="450"/>
        <v/>
      </c>
      <c r="Z1760" s="293" t="str">
        <f t="shared" si="451"/>
        <v/>
      </c>
      <c r="AA1760" s="293">
        <f t="shared" si="438"/>
        <v>0</v>
      </c>
      <c r="AB1760" s="293">
        <f t="shared" si="439"/>
        <v>0</v>
      </c>
      <c r="AC1760" s="293">
        <f t="shared" si="440"/>
        <v>3</v>
      </c>
      <c r="AD1760" s="293">
        <f t="shared" si="452"/>
        <v>1</v>
      </c>
      <c r="AE1760" s="293">
        <f>IF(ISBLANK(T1760),AE1759,IF(COUNTIF(T$2:T1760,T1760)&gt;1,AE1759,1+MAX(AE1759,0)))</f>
        <v>47</v>
      </c>
      <c r="AI1760" s="42" t="str">
        <f t="shared" si="453"/>
        <v/>
      </c>
      <c r="AJ1760">
        <f>SUM(AG$2:AG1760)</f>
        <v>7</v>
      </c>
      <c r="AK1760">
        <f>COUNTA(AF$2:AF1760)</f>
        <v>25</v>
      </c>
    </row>
    <row r="1761" spans="1:37"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441"/>
        <v>27</v>
      </c>
      <c r="Q1761" s="33" t="str">
        <f t="shared" si="442"/>
        <v/>
      </c>
      <c r="R1761" s="33">
        <f t="shared" si="443"/>
        <v>4</v>
      </c>
      <c r="S1761" s="33" t="str">
        <f t="shared" si="444"/>
        <v>133_4</v>
      </c>
      <c r="T1761" s="35" t="str">
        <f t="shared" si="445"/>
        <v>133AM</v>
      </c>
      <c r="U1761" s="35" t="str">
        <f t="shared" si="446"/>
        <v>133AMEW</v>
      </c>
      <c r="V1761" s="301">
        <f t="shared" si="447"/>
        <v>16</v>
      </c>
      <c r="W1761" s="293" t="str">
        <f t="shared" si="448"/>
        <v/>
      </c>
      <c r="X1761" s="293" t="str">
        <f t="shared" si="449"/>
        <v/>
      </c>
      <c r="Y1761" s="293" t="str">
        <f t="shared" si="450"/>
        <v/>
      </c>
      <c r="Z1761" s="293" t="str">
        <f t="shared" si="451"/>
        <v/>
      </c>
      <c r="AA1761" s="293">
        <f t="shared" si="438"/>
        <v>0</v>
      </c>
      <c r="AB1761" s="293">
        <f t="shared" si="439"/>
        <v>0</v>
      </c>
      <c r="AC1761" s="293">
        <f t="shared" si="440"/>
        <v>3</v>
      </c>
      <c r="AD1761" s="293">
        <f t="shared" si="452"/>
        <v>1</v>
      </c>
      <c r="AE1761" s="293">
        <f>IF(ISBLANK(T1761),AE1760,IF(COUNTIF(T$2:T1761,T1761)&gt;1,AE1760,1+MAX(AE1760,0)))</f>
        <v>47</v>
      </c>
      <c r="AI1761" s="42" t="str">
        <f t="shared" si="453"/>
        <v/>
      </c>
      <c r="AJ1761">
        <f>SUM(AG$2:AG1761)</f>
        <v>7</v>
      </c>
      <c r="AK1761">
        <f>COUNTA(AF$2:AF1761)</f>
        <v>25</v>
      </c>
    </row>
    <row r="1762" spans="1:37"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441"/>
        <v>27</v>
      </c>
      <c r="Q1762" s="33" t="str">
        <f t="shared" si="442"/>
        <v/>
      </c>
      <c r="R1762" s="33">
        <f t="shared" si="443"/>
        <v>5</v>
      </c>
      <c r="S1762" s="33" t="str">
        <f t="shared" si="444"/>
        <v>133_5</v>
      </c>
      <c r="T1762" s="35" t="str">
        <f t="shared" si="445"/>
        <v>133AM</v>
      </c>
      <c r="U1762" s="35" t="str">
        <f t="shared" si="446"/>
        <v>133AMNS</v>
      </c>
      <c r="V1762" s="301">
        <f t="shared" si="447"/>
        <v>17</v>
      </c>
      <c r="W1762" s="293" t="str">
        <f t="shared" si="448"/>
        <v/>
      </c>
      <c r="X1762" s="293" t="str">
        <f t="shared" si="449"/>
        <v/>
      </c>
      <c r="Y1762" s="293" t="str">
        <f t="shared" si="450"/>
        <v/>
      </c>
      <c r="Z1762" s="293" t="str">
        <f t="shared" si="451"/>
        <v/>
      </c>
      <c r="AA1762" s="293">
        <f t="shared" si="438"/>
        <v>1</v>
      </c>
      <c r="AB1762" s="293">
        <f t="shared" si="439"/>
        <v>0</v>
      </c>
      <c r="AC1762" s="293">
        <f t="shared" si="440"/>
        <v>3</v>
      </c>
      <c r="AD1762" s="293">
        <f t="shared" si="452"/>
        <v>1</v>
      </c>
      <c r="AE1762" s="293">
        <f>IF(ISBLANK(T1762),AE1761,IF(COUNTIF(T$2:T1762,T1762)&gt;1,AE1761,1+MAX(AE1761,0)))</f>
        <v>47</v>
      </c>
      <c r="AI1762" s="42" t="str">
        <f t="shared" si="453"/>
        <v/>
      </c>
      <c r="AJ1762">
        <f>SUM(AG$2:AG1762)</f>
        <v>7</v>
      </c>
      <c r="AK1762">
        <f>COUNTA(AF$2:AF1762)</f>
        <v>25</v>
      </c>
    </row>
    <row r="1763" spans="1:37"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441"/>
        <v>27</v>
      </c>
      <c r="Q1763" s="33" t="str">
        <f t="shared" si="442"/>
        <v/>
      </c>
      <c r="R1763" s="33">
        <f t="shared" si="443"/>
        <v>5</v>
      </c>
      <c r="S1763" s="33" t="str">
        <f t="shared" si="444"/>
        <v>133_5</v>
      </c>
      <c r="T1763" s="35" t="str">
        <f t="shared" si="445"/>
        <v>133AM</v>
      </c>
      <c r="U1763" s="35" t="str">
        <f t="shared" si="446"/>
        <v>133AMNS</v>
      </c>
      <c r="V1763" s="301">
        <f t="shared" si="447"/>
        <v>18</v>
      </c>
      <c r="W1763" s="293" t="str">
        <f t="shared" si="448"/>
        <v/>
      </c>
      <c r="X1763" s="293" t="str">
        <f t="shared" si="449"/>
        <v/>
      </c>
      <c r="Y1763" s="293" t="str">
        <f t="shared" si="450"/>
        <v/>
      </c>
      <c r="Z1763" s="293" t="str">
        <f t="shared" si="451"/>
        <v/>
      </c>
      <c r="AA1763" s="293">
        <f t="shared" si="438"/>
        <v>0</v>
      </c>
      <c r="AB1763" s="293">
        <f t="shared" si="439"/>
        <v>0</v>
      </c>
      <c r="AC1763" s="293">
        <f t="shared" si="440"/>
        <v>3</v>
      </c>
      <c r="AD1763" s="293">
        <f t="shared" si="452"/>
        <v>1</v>
      </c>
      <c r="AE1763" s="293">
        <f>IF(ISBLANK(T1763),AE1762,IF(COUNTIF(T$2:T1763,T1763)&gt;1,AE1762,1+MAX(AE1762,0)))</f>
        <v>47</v>
      </c>
      <c r="AI1763" s="42" t="str">
        <f t="shared" si="453"/>
        <v/>
      </c>
      <c r="AJ1763">
        <f>SUM(AG$2:AG1763)</f>
        <v>7</v>
      </c>
      <c r="AK1763">
        <f>COUNTA(AF$2:AF1763)</f>
        <v>25</v>
      </c>
    </row>
    <row r="1764" spans="1:37"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441"/>
        <v>27</v>
      </c>
      <c r="Q1764" s="33" t="str">
        <f t="shared" si="442"/>
        <v/>
      </c>
      <c r="R1764" s="33">
        <f t="shared" si="443"/>
        <v>5</v>
      </c>
      <c r="S1764" s="33" t="str">
        <f t="shared" si="444"/>
        <v>133_5</v>
      </c>
      <c r="T1764" s="35" t="str">
        <f t="shared" si="445"/>
        <v>133AM</v>
      </c>
      <c r="U1764" s="35" t="str">
        <f t="shared" si="446"/>
        <v>133AMEW</v>
      </c>
      <c r="V1764" s="301">
        <f t="shared" si="447"/>
        <v>19</v>
      </c>
      <c r="W1764" s="293" t="str">
        <f t="shared" si="448"/>
        <v/>
      </c>
      <c r="X1764" s="293" t="str">
        <f t="shared" si="449"/>
        <v/>
      </c>
      <c r="Y1764" s="293" t="str">
        <f t="shared" si="450"/>
        <v/>
      </c>
      <c r="Z1764" s="293" t="str">
        <f t="shared" si="451"/>
        <v/>
      </c>
      <c r="AA1764" s="293">
        <f t="shared" si="438"/>
        <v>0</v>
      </c>
      <c r="AB1764" s="293">
        <f t="shared" si="439"/>
        <v>0</v>
      </c>
      <c r="AC1764" s="293">
        <f t="shared" si="440"/>
        <v>3</v>
      </c>
      <c r="AD1764" s="293">
        <f t="shared" si="452"/>
        <v>1</v>
      </c>
      <c r="AE1764" s="293">
        <f>IF(ISBLANK(T1764),AE1763,IF(COUNTIF(T$2:T1764,T1764)&gt;1,AE1763,1+MAX(AE1763,0)))</f>
        <v>47</v>
      </c>
      <c r="AI1764" s="42" t="str">
        <f t="shared" si="453"/>
        <v/>
      </c>
      <c r="AJ1764">
        <f>SUM(AG$2:AG1764)</f>
        <v>7</v>
      </c>
      <c r="AK1764">
        <f>COUNTA(AF$2:AF1764)</f>
        <v>25</v>
      </c>
    </row>
    <row r="1765" spans="1:37"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441"/>
        <v>27</v>
      </c>
      <c r="Q1765" s="33" t="str">
        <f t="shared" si="442"/>
        <v/>
      </c>
      <c r="R1765" s="33">
        <f t="shared" si="443"/>
        <v>5</v>
      </c>
      <c r="S1765" s="33" t="str">
        <f t="shared" si="444"/>
        <v>133_5</v>
      </c>
      <c r="T1765" s="35" t="str">
        <f t="shared" si="445"/>
        <v>133AM</v>
      </c>
      <c r="U1765" s="35" t="str">
        <f t="shared" si="446"/>
        <v>133AMEW</v>
      </c>
      <c r="V1765" s="301">
        <f t="shared" si="447"/>
        <v>20</v>
      </c>
      <c r="W1765" s="293" t="str">
        <f t="shared" si="448"/>
        <v/>
      </c>
      <c r="X1765" s="293" t="str">
        <f t="shared" si="449"/>
        <v/>
      </c>
      <c r="Y1765" s="293" t="str">
        <f t="shared" si="450"/>
        <v/>
      </c>
      <c r="Z1765" s="293" t="str">
        <f t="shared" si="451"/>
        <v/>
      </c>
      <c r="AA1765" s="293">
        <f t="shared" si="438"/>
        <v>0</v>
      </c>
      <c r="AB1765" s="293">
        <f t="shared" si="439"/>
        <v>0</v>
      </c>
      <c r="AC1765" s="293">
        <f t="shared" si="440"/>
        <v>3</v>
      </c>
      <c r="AD1765" s="293">
        <f t="shared" si="452"/>
        <v>1</v>
      </c>
      <c r="AE1765" s="293">
        <f>IF(ISBLANK(T1765),AE1764,IF(COUNTIF(T$2:T1765,T1765)&gt;1,AE1764,1+MAX(AE1764,0)))</f>
        <v>47</v>
      </c>
      <c r="AI1765" s="42" t="str">
        <f t="shared" si="453"/>
        <v/>
      </c>
      <c r="AJ1765">
        <f>SUM(AG$2:AG1765)</f>
        <v>7</v>
      </c>
      <c r="AK1765">
        <f>COUNTA(AF$2:AF1765)</f>
        <v>25</v>
      </c>
    </row>
    <row r="1766" spans="1:37"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441"/>
        <v>27</v>
      </c>
      <c r="Q1766" s="33" t="str">
        <f t="shared" si="442"/>
        <v/>
      </c>
      <c r="R1766" s="33">
        <f t="shared" si="443"/>
        <v>6</v>
      </c>
      <c r="S1766" s="33" t="str">
        <f t="shared" si="444"/>
        <v>133_6</v>
      </c>
      <c r="T1766" s="35" t="str">
        <f t="shared" si="445"/>
        <v>133AM</v>
      </c>
      <c r="U1766" s="35" t="str">
        <f t="shared" si="446"/>
        <v>133AMNS</v>
      </c>
      <c r="V1766" s="301">
        <f t="shared" si="447"/>
        <v>21</v>
      </c>
      <c r="W1766" s="293" t="str">
        <f t="shared" si="448"/>
        <v/>
      </c>
      <c r="X1766" s="293" t="str">
        <f t="shared" si="449"/>
        <v/>
      </c>
      <c r="Y1766" s="293" t="str">
        <f t="shared" si="450"/>
        <v/>
      </c>
      <c r="Z1766" s="293" t="str">
        <f t="shared" si="451"/>
        <v/>
      </c>
      <c r="AA1766" s="293">
        <f t="shared" si="438"/>
        <v>1</v>
      </c>
      <c r="AB1766" s="293">
        <f t="shared" si="439"/>
        <v>0</v>
      </c>
      <c r="AC1766" s="293">
        <f t="shared" si="440"/>
        <v>3</v>
      </c>
      <c r="AD1766" s="293">
        <f t="shared" si="452"/>
        <v>1</v>
      </c>
      <c r="AE1766" s="293">
        <f>IF(ISBLANK(T1766),AE1765,IF(COUNTIF(T$2:T1766,T1766)&gt;1,AE1765,1+MAX(AE1765,0)))</f>
        <v>47</v>
      </c>
      <c r="AI1766" s="42" t="str">
        <f t="shared" si="453"/>
        <v/>
      </c>
      <c r="AJ1766">
        <f>SUM(AG$2:AG1766)</f>
        <v>7</v>
      </c>
      <c r="AK1766">
        <f>COUNTA(AF$2:AF1766)</f>
        <v>25</v>
      </c>
    </row>
    <row r="1767" spans="1:37" x14ac:dyDescent="0.25">
      <c r="A1767">
        <v>133</v>
      </c>
      <c r="B1767" t="s">
        <v>65</v>
      </c>
      <c r="C1767" t="s">
        <v>704</v>
      </c>
      <c r="D1767"/>
      <c r="E1767">
        <v>2</v>
      </c>
      <c r="F1767">
        <v>2</v>
      </c>
      <c r="G1767">
        <v>2</v>
      </c>
      <c r="H1767">
        <v>4</v>
      </c>
      <c r="I1767">
        <v>1</v>
      </c>
      <c r="J1767" s="246">
        <v>1</v>
      </c>
      <c r="K1767">
        <v>0</v>
      </c>
      <c r="L1767">
        <v>0</v>
      </c>
      <c r="M1767" t="s">
        <v>781</v>
      </c>
      <c r="O1767" s="101">
        <f>IF(ISBLANK(C1767),O1766,IF(COUNTIF(C$2:C1767,C1767)&gt;1,O1766,1+MAX(O1766,0)))</f>
        <v>52</v>
      </c>
      <c r="P1767" s="45">
        <f t="shared" si="441"/>
        <v>27</v>
      </c>
      <c r="Q1767" s="33" t="str">
        <f t="shared" si="442"/>
        <v/>
      </c>
      <c r="R1767" s="33">
        <f t="shared" si="443"/>
        <v>6</v>
      </c>
      <c r="S1767" s="33" t="str">
        <f t="shared" si="444"/>
        <v>133_6</v>
      </c>
      <c r="T1767" s="35" t="str">
        <f t="shared" si="445"/>
        <v>133AM</v>
      </c>
      <c r="U1767" s="35" t="str">
        <f t="shared" si="446"/>
        <v>133AMNS</v>
      </c>
      <c r="V1767" s="301">
        <f t="shared" si="447"/>
        <v>22</v>
      </c>
      <c r="W1767" s="293" t="str">
        <f t="shared" si="448"/>
        <v/>
      </c>
      <c r="X1767" s="293" t="str">
        <f t="shared" si="449"/>
        <v/>
      </c>
      <c r="Y1767" s="293" t="str">
        <f t="shared" si="450"/>
        <v/>
      </c>
      <c r="Z1767" s="293" t="str">
        <f t="shared" si="451"/>
        <v/>
      </c>
      <c r="AA1767" s="293">
        <f t="shared" si="438"/>
        <v>0</v>
      </c>
      <c r="AB1767" s="293">
        <f t="shared" si="439"/>
        <v>0</v>
      </c>
      <c r="AC1767" s="293">
        <f t="shared" si="440"/>
        <v>3</v>
      </c>
      <c r="AD1767" s="293">
        <f t="shared" si="452"/>
        <v>1</v>
      </c>
      <c r="AE1767" s="293">
        <f>IF(ISBLANK(T1767),AE1766,IF(COUNTIF(T$2:T1767,T1767)&gt;1,AE1766,1+MAX(AE1766,0)))</f>
        <v>47</v>
      </c>
      <c r="AF1767" s="42" t="s">
        <v>1154</v>
      </c>
      <c r="AI1767" s="42" t="str">
        <f t="shared" si="453"/>
        <v/>
      </c>
      <c r="AJ1767">
        <f>SUM(AG$2:AG1767)</f>
        <v>7</v>
      </c>
      <c r="AK1767">
        <f>COUNTA(AF$2:AF1767)</f>
        <v>26</v>
      </c>
    </row>
    <row r="1768" spans="1:37" x14ac:dyDescent="0.25">
      <c r="A1768">
        <v>133</v>
      </c>
      <c r="B1768" t="s">
        <v>65</v>
      </c>
      <c r="C1768" t="s">
        <v>704</v>
      </c>
      <c r="D1768"/>
      <c r="E1768">
        <v>2</v>
      </c>
      <c r="F1768">
        <v>2</v>
      </c>
      <c r="G1768">
        <v>3</v>
      </c>
      <c r="H1768" s="246">
        <v>0</v>
      </c>
      <c r="I1768">
        <v>0</v>
      </c>
      <c r="J1768" s="246">
        <v>0</v>
      </c>
      <c r="K1768">
        <v>0</v>
      </c>
      <c r="L1768">
        <v>0</v>
      </c>
      <c r="M1768" t="s">
        <v>781</v>
      </c>
      <c r="O1768" s="101">
        <f>IF(ISBLANK(C1768),O1767,IF(COUNTIF(C$2:C1768,C1768)&gt;1,O1767,1+MAX(O1767,0)))</f>
        <v>52</v>
      </c>
      <c r="P1768" s="45">
        <f t="shared" si="441"/>
        <v>27</v>
      </c>
      <c r="Q1768" s="33" t="str">
        <f t="shared" si="442"/>
        <v/>
      </c>
      <c r="R1768" s="33">
        <f t="shared" si="443"/>
        <v>6</v>
      </c>
      <c r="S1768" s="33" t="str">
        <f t="shared" si="444"/>
        <v>133_6</v>
      </c>
      <c r="T1768" s="35" t="str">
        <f t="shared" si="445"/>
        <v>133AM</v>
      </c>
      <c r="U1768" s="35" t="str">
        <f t="shared" si="446"/>
        <v>133AMEW</v>
      </c>
      <c r="V1768" s="301">
        <f t="shared" si="447"/>
        <v>23</v>
      </c>
      <c r="W1768" s="293" t="str">
        <f t="shared" si="448"/>
        <v/>
      </c>
      <c r="X1768" s="293" t="str">
        <f t="shared" si="449"/>
        <v/>
      </c>
      <c r="Y1768" s="293" t="str">
        <f t="shared" si="450"/>
        <v/>
      </c>
      <c r="Z1768" s="293" t="str">
        <f t="shared" si="451"/>
        <v/>
      </c>
      <c r="AA1768" s="293">
        <f t="shared" si="438"/>
        <v>0</v>
      </c>
      <c r="AB1768" s="293">
        <f t="shared" si="439"/>
        <v>0</v>
      </c>
      <c r="AC1768" s="293">
        <f t="shared" si="440"/>
        <v>3</v>
      </c>
      <c r="AD1768" s="293">
        <f t="shared" si="452"/>
        <v>1</v>
      </c>
      <c r="AE1768" s="293">
        <f>IF(ISBLANK(T1768),AE1767,IF(COUNTIF(T$2:T1768,T1768)&gt;1,AE1767,1+MAX(AE1767,0)))</f>
        <v>47</v>
      </c>
      <c r="AF1768" s="42" t="s">
        <v>1153</v>
      </c>
      <c r="AI1768" s="42" t="str">
        <f t="shared" si="453"/>
        <v/>
      </c>
      <c r="AJ1768">
        <f>SUM(AG$2:AG1768)</f>
        <v>7</v>
      </c>
      <c r="AK1768">
        <f>COUNTA(AF$2:AF1768)</f>
        <v>27</v>
      </c>
    </row>
    <row r="1769" spans="1:37"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441"/>
        <v>27</v>
      </c>
      <c r="Q1769" s="33" t="str">
        <f t="shared" si="442"/>
        <v/>
      </c>
      <c r="R1769" s="33">
        <f t="shared" si="443"/>
        <v>6</v>
      </c>
      <c r="S1769" s="33" t="str">
        <f t="shared" si="444"/>
        <v>133_6</v>
      </c>
      <c r="T1769" s="35" t="str">
        <f t="shared" si="445"/>
        <v>133AM</v>
      </c>
      <c r="U1769" s="35" t="str">
        <f t="shared" si="446"/>
        <v>133AMEW</v>
      </c>
      <c r="V1769" s="301">
        <f t="shared" si="447"/>
        <v>24</v>
      </c>
      <c r="W1769" s="293" t="str">
        <f t="shared" si="448"/>
        <v/>
      </c>
      <c r="X1769" s="293" t="str">
        <f t="shared" si="449"/>
        <v/>
      </c>
      <c r="Y1769" s="293" t="str">
        <f t="shared" si="450"/>
        <v/>
      </c>
      <c r="Z1769" s="293" t="str">
        <f t="shared" si="451"/>
        <v/>
      </c>
      <c r="AA1769" s="293">
        <f t="shared" si="438"/>
        <v>0</v>
      </c>
      <c r="AB1769" s="293">
        <f t="shared" si="439"/>
        <v>0</v>
      </c>
      <c r="AC1769" s="293">
        <f t="shared" si="440"/>
        <v>3</v>
      </c>
      <c r="AD1769" s="293">
        <f t="shared" si="452"/>
        <v>1</v>
      </c>
      <c r="AE1769" s="293">
        <f>IF(ISBLANK(T1769),AE1768,IF(COUNTIF(T$2:T1769,T1769)&gt;1,AE1768,1+MAX(AE1768,0)))</f>
        <v>47</v>
      </c>
      <c r="AI1769" s="42" t="str">
        <f t="shared" si="453"/>
        <v/>
      </c>
      <c r="AJ1769">
        <f>SUM(AG$2:AG1769)</f>
        <v>7</v>
      </c>
      <c r="AK1769">
        <f>COUNTA(AF$2:AF1769)</f>
        <v>27</v>
      </c>
    </row>
    <row r="1770" spans="1:37"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441"/>
        <v>27</v>
      </c>
      <c r="Q1770" s="33" t="str">
        <f t="shared" si="442"/>
        <v/>
      </c>
      <c r="R1770" s="33">
        <f t="shared" si="443"/>
        <v>7</v>
      </c>
      <c r="S1770" s="33" t="str">
        <f t="shared" si="444"/>
        <v>133_7</v>
      </c>
      <c r="T1770" s="35" t="str">
        <f t="shared" si="445"/>
        <v>133AM</v>
      </c>
      <c r="U1770" s="35" t="str">
        <f t="shared" si="446"/>
        <v>133AMNS</v>
      </c>
      <c r="V1770" s="301">
        <f t="shared" si="447"/>
        <v>25</v>
      </c>
      <c r="W1770" s="293" t="str">
        <f t="shared" si="448"/>
        <v/>
      </c>
      <c r="X1770" s="293" t="str">
        <f t="shared" si="449"/>
        <v/>
      </c>
      <c r="Y1770" s="293" t="str">
        <f t="shared" si="450"/>
        <v/>
      </c>
      <c r="Z1770" s="293" t="str">
        <f t="shared" si="451"/>
        <v/>
      </c>
      <c r="AA1770" s="293">
        <f t="shared" si="438"/>
        <v>1</v>
      </c>
      <c r="AB1770" s="293">
        <f t="shared" si="439"/>
        <v>0</v>
      </c>
      <c r="AC1770" s="293">
        <f t="shared" si="440"/>
        <v>3</v>
      </c>
      <c r="AD1770" s="293">
        <f t="shared" si="452"/>
        <v>1</v>
      </c>
      <c r="AE1770" s="293">
        <f>IF(ISBLANK(T1770),AE1769,IF(COUNTIF(T$2:T1770,T1770)&gt;1,AE1769,1+MAX(AE1769,0)))</f>
        <v>47</v>
      </c>
      <c r="AI1770" s="42" t="str">
        <f t="shared" si="453"/>
        <v/>
      </c>
      <c r="AJ1770">
        <f>SUM(AG$2:AG1770)</f>
        <v>7</v>
      </c>
      <c r="AK1770">
        <f>COUNTA(AF$2:AF1770)</f>
        <v>27</v>
      </c>
    </row>
    <row r="1771" spans="1:37"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441"/>
        <v>27</v>
      </c>
      <c r="Q1771" s="33" t="str">
        <f t="shared" si="442"/>
        <v/>
      </c>
      <c r="R1771" s="33">
        <f t="shared" si="443"/>
        <v>7</v>
      </c>
      <c r="S1771" s="33" t="str">
        <f t="shared" si="444"/>
        <v>133_7</v>
      </c>
      <c r="T1771" s="35" t="str">
        <f t="shared" si="445"/>
        <v>133AM</v>
      </c>
      <c r="U1771" s="35" t="str">
        <f t="shared" si="446"/>
        <v>133AMNS</v>
      </c>
      <c r="V1771" s="301">
        <f t="shared" si="447"/>
        <v>26</v>
      </c>
      <c r="W1771" s="293" t="str">
        <f t="shared" si="448"/>
        <v/>
      </c>
      <c r="X1771" s="293" t="str">
        <f t="shared" si="449"/>
        <v/>
      </c>
      <c r="Y1771" s="293" t="str">
        <f t="shared" si="450"/>
        <v/>
      </c>
      <c r="Z1771" s="293" t="str">
        <f t="shared" si="451"/>
        <v/>
      </c>
      <c r="AA1771" s="293">
        <f t="shared" si="438"/>
        <v>0</v>
      </c>
      <c r="AB1771" s="293">
        <f t="shared" si="439"/>
        <v>0</v>
      </c>
      <c r="AC1771" s="293">
        <f t="shared" si="440"/>
        <v>3</v>
      </c>
      <c r="AD1771" s="293">
        <f t="shared" si="452"/>
        <v>1</v>
      </c>
      <c r="AE1771" s="293">
        <f>IF(ISBLANK(T1771),AE1770,IF(COUNTIF(T$2:T1771,T1771)&gt;1,AE1770,1+MAX(AE1770,0)))</f>
        <v>47</v>
      </c>
      <c r="AI1771" s="42" t="str">
        <f t="shared" si="453"/>
        <v/>
      </c>
      <c r="AJ1771">
        <f>SUM(AG$2:AG1771)</f>
        <v>7</v>
      </c>
      <c r="AK1771">
        <f>COUNTA(AF$2:AF1771)</f>
        <v>27</v>
      </c>
    </row>
    <row r="1772" spans="1:37"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441"/>
        <v>27</v>
      </c>
      <c r="Q1772" s="33" t="str">
        <f t="shared" si="442"/>
        <v/>
      </c>
      <c r="R1772" s="33">
        <f t="shared" si="443"/>
        <v>7</v>
      </c>
      <c r="S1772" s="33" t="str">
        <f t="shared" si="444"/>
        <v>133_7</v>
      </c>
      <c r="T1772" s="35" t="str">
        <f t="shared" si="445"/>
        <v>133AM</v>
      </c>
      <c r="U1772" s="35" t="str">
        <f t="shared" si="446"/>
        <v>133AMEW</v>
      </c>
      <c r="V1772" s="301">
        <f t="shared" si="447"/>
        <v>27</v>
      </c>
      <c r="W1772" s="293" t="str">
        <f t="shared" si="448"/>
        <v/>
      </c>
      <c r="X1772" s="293" t="str">
        <f t="shared" si="449"/>
        <v/>
      </c>
      <c r="Y1772" s="293" t="str">
        <f t="shared" si="450"/>
        <v/>
      </c>
      <c r="Z1772" s="293" t="str">
        <f t="shared" si="451"/>
        <v/>
      </c>
      <c r="AA1772" s="293">
        <f t="shared" si="438"/>
        <v>0</v>
      </c>
      <c r="AB1772" s="293">
        <f t="shared" si="439"/>
        <v>0</v>
      </c>
      <c r="AC1772" s="293">
        <f t="shared" si="440"/>
        <v>3</v>
      </c>
      <c r="AD1772" s="293">
        <f t="shared" si="452"/>
        <v>1</v>
      </c>
      <c r="AE1772" s="293">
        <f>IF(ISBLANK(T1772),AE1771,IF(COUNTIF(T$2:T1772,T1772)&gt;1,AE1771,1+MAX(AE1771,0)))</f>
        <v>47</v>
      </c>
      <c r="AI1772" s="42" t="str">
        <f t="shared" si="453"/>
        <v/>
      </c>
      <c r="AJ1772">
        <f>SUM(AG$2:AG1772)</f>
        <v>7</v>
      </c>
      <c r="AK1772">
        <f>COUNTA(AF$2:AF1772)</f>
        <v>27</v>
      </c>
    </row>
    <row r="1773" spans="1:37" x14ac:dyDescent="0.25">
      <c r="A1773">
        <v>133</v>
      </c>
      <c r="B1773" t="s">
        <v>65</v>
      </c>
      <c r="C1773" t="s">
        <v>704</v>
      </c>
      <c r="D1773"/>
      <c r="E1773">
        <v>2</v>
      </c>
      <c r="F1773">
        <v>3</v>
      </c>
      <c r="G1773">
        <v>4</v>
      </c>
      <c r="H1773">
        <v>0</v>
      </c>
      <c r="I1773" s="246">
        <v>0</v>
      </c>
      <c r="J1773">
        <v>0</v>
      </c>
      <c r="K1773">
        <v>0</v>
      </c>
      <c r="L1773">
        <v>0</v>
      </c>
      <c r="M1773" t="s">
        <v>781</v>
      </c>
      <c r="O1773" s="101">
        <f>IF(ISBLANK(C1773),O1772,IF(COUNTIF(C$2:C1773,C1773)&gt;1,O1772,1+MAX(O1772,0)))</f>
        <v>52</v>
      </c>
      <c r="P1773" s="45">
        <f t="shared" si="441"/>
        <v>27</v>
      </c>
      <c r="Q1773" s="33" t="str">
        <f t="shared" si="442"/>
        <v/>
      </c>
      <c r="R1773" s="33">
        <f t="shared" si="443"/>
        <v>7</v>
      </c>
      <c r="S1773" s="33" t="str">
        <f t="shared" si="444"/>
        <v>133_7</v>
      </c>
      <c r="T1773" s="35" t="str">
        <f t="shared" si="445"/>
        <v>133AM</v>
      </c>
      <c r="U1773" s="35" t="str">
        <f t="shared" si="446"/>
        <v>133AMEW</v>
      </c>
      <c r="V1773" s="301">
        <f t="shared" si="447"/>
        <v>28</v>
      </c>
      <c r="W1773" s="293" t="str">
        <f t="shared" si="448"/>
        <v/>
      </c>
      <c r="X1773" s="293" t="str">
        <f t="shared" si="449"/>
        <v/>
      </c>
      <c r="Y1773" s="293" t="str">
        <f t="shared" si="450"/>
        <v/>
      </c>
      <c r="Z1773" s="293" t="str">
        <f t="shared" si="451"/>
        <v/>
      </c>
      <c r="AA1773" s="293">
        <f t="shared" si="438"/>
        <v>0</v>
      </c>
      <c r="AB1773" s="293">
        <f t="shared" si="439"/>
        <v>0</v>
      </c>
      <c r="AC1773" s="293">
        <f t="shared" si="440"/>
        <v>3</v>
      </c>
      <c r="AD1773" s="293">
        <f t="shared" si="452"/>
        <v>1</v>
      </c>
      <c r="AE1773" s="293">
        <f>IF(ISBLANK(T1773),AE1772,IF(COUNTIF(T$2:T1773,T1773)&gt;1,AE1772,1+MAX(AE1772,0)))</f>
        <v>47</v>
      </c>
      <c r="AF1773" s="42" t="s">
        <v>939</v>
      </c>
      <c r="AG1773" s="42">
        <v>1</v>
      </c>
      <c r="AH1773" s="42" t="s">
        <v>940</v>
      </c>
      <c r="AI1773" s="42" t="str">
        <f t="shared" si="453"/>
        <v/>
      </c>
      <c r="AJ1773">
        <f>SUM(AG$2:AG1773)</f>
        <v>8</v>
      </c>
      <c r="AK1773">
        <f>COUNTA(AF$2:AF1773)</f>
        <v>28</v>
      </c>
    </row>
    <row r="1774" spans="1:37" x14ac:dyDescent="0.25">
      <c r="A1774">
        <v>133</v>
      </c>
      <c r="B1774" t="s">
        <v>65</v>
      </c>
      <c r="C1774" t="s">
        <v>704</v>
      </c>
      <c r="D1774"/>
      <c r="E1774">
        <v>2</v>
      </c>
      <c r="F1774">
        <v>4</v>
      </c>
      <c r="G1774">
        <v>1</v>
      </c>
      <c r="H1774">
        <v>112</v>
      </c>
      <c r="I1774" s="246">
        <v>46</v>
      </c>
      <c r="J1774" s="246">
        <v>16</v>
      </c>
      <c r="K1774" s="246">
        <v>3</v>
      </c>
      <c r="L1774">
        <v>1</v>
      </c>
      <c r="M1774" t="s">
        <v>781</v>
      </c>
      <c r="O1774" s="101">
        <f>IF(ISBLANK(C1774),O1773,IF(COUNTIF(C$2:C1774,C1774)&gt;1,O1773,1+MAX(O1773,0)))</f>
        <v>52</v>
      </c>
      <c r="P1774" s="45">
        <f t="shared" si="441"/>
        <v>27</v>
      </c>
      <c r="Q1774" s="33" t="str">
        <f t="shared" si="442"/>
        <v/>
      </c>
      <c r="R1774" s="33">
        <f t="shared" si="443"/>
        <v>8</v>
      </c>
      <c r="S1774" s="33" t="str">
        <f t="shared" si="444"/>
        <v>133_8</v>
      </c>
      <c r="T1774" s="35" t="str">
        <f t="shared" si="445"/>
        <v>133AM</v>
      </c>
      <c r="U1774" s="35" t="str">
        <f t="shared" si="446"/>
        <v>133AMNS</v>
      </c>
      <c r="V1774" s="301">
        <f t="shared" si="447"/>
        <v>29</v>
      </c>
      <c r="W1774" s="293" t="str">
        <f t="shared" si="448"/>
        <v/>
      </c>
      <c r="X1774" s="293" t="str">
        <f t="shared" si="449"/>
        <v/>
      </c>
      <c r="Y1774" s="293" t="str">
        <f t="shared" si="450"/>
        <v/>
      </c>
      <c r="Z1774" s="293" t="str">
        <f t="shared" si="451"/>
        <v/>
      </c>
      <c r="AA1774" s="293">
        <f t="shared" si="438"/>
        <v>1</v>
      </c>
      <c r="AB1774" s="293">
        <f t="shared" si="439"/>
        <v>0</v>
      </c>
      <c r="AC1774" s="293">
        <f t="shared" si="440"/>
        <v>3</v>
      </c>
      <c r="AD1774" s="293">
        <f t="shared" si="452"/>
        <v>1</v>
      </c>
      <c r="AE1774" s="293">
        <f>IF(ISBLANK(T1774),AE1773,IF(COUNTIF(T$2:T1774,T1774)&gt;1,AE1773,1+MAX(AE1773,0)))</f>
        <v>47</v>
      </c>
      <c r="AF1774" s="42" t="s">
        <v>1156</v>
      </c>
      <c r="AG1774" s="42">
        <v>1</v>
      </c>
      <c r="AH1774" s="42" t="s">
        <v>940</v>
      </c>
      <c r="AI1774" s="42" t="str">
        <f t="shared" si="453"/>
        <v/>
      </c>
      <c r="AJ1774">
        <f>SUM(AG$2:AG1774)</f>
        <v>9</v>
      </c>
      <c r="AK1774">
        <f>COUNTA(AF$2:AF1774)</f>
        <v>29</v>
      </c>
    </row>
    <row r="1775" spans="1:37"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441"/>
        <v>27</v>
      </c>
      <c r="Q1775" s="33" t="str">
        <f t="shared" si="442"/>
        <v/>
      </c>
      <c r="R1775" s="33">
        <f t="shared" si="443"/>
        <v>8</v>
      </c>
      <c r="S1775" s="33" t="str">
        <f t="shared" si="444"/>
        <v>133_8</v>
      </c>
      <c r="T1775" s="35" t="str">
        <f t="shared" si="445"/>
        <v>133AM</v>
      </c>
      <c r="U1775" s="35" t="str">
        <f t="shared" si="446"/>
        <v>133AMNS</v>
      </c>
      <c r="V1775" s="301">
        <f t="shared" si="447"/>
        <v>30</v>
      </c>
      <c r="W1775" s="293" t="str">
        <f t="shared" si="448"/>
        <v/>
      </c>
      <c r="X1775" s="293" t="str">
        <f t="shared" si="449"/>
        <v/>
      </c>
      <c r="Y1775" s="293" t="str">
        <f t="shared" si="450"/>
        <v/>
      </c>
      <c r="Z1775" s="293" t="str">
        <f t="shared" si="451"/>
        <v/>
      </c>
      <c r="AA1775" s="293">
        <f t="shared" si="438"/>
        <v>0</v>
      </c>
      <c r="AB1775" s="293">
        <f t="shared" si="439"/>
        <v>0</v>
      </c>
      <c r="AC1775" s="293">
        <f t="shared" si="440"/>
        <v>3</v>
      </c>
      <c r="AD1775" s="293">
        <f t="shared" si="452"/>
        <v>1</v>
      </c>
      <c r="AE1775" s="293">
        <f>IF(ISBLANK(T1775),AE1774,IF(COUNTIF(T$2:T1775,T1775)&gt;1,AE1774,1+MAX(AE1774,0)))</f>
        <v>47</v>
      </c>
      <c r="AI1775" s="42" t="str">
        <f t="shared" si="453"/>
        <v/>
      </c>
      <c r="AJ1775">
        <f>SUM(AG$2:AG1775)</f>
        <v>9</v>
      </c>
      <c r="AK1775">
        <f>COUNTA(AF$2:AF1775)</f>
        <v>29</v>
      </c>
    </row>
    <row r="1776" spans="1:37"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441"/>
        <v>27</v>
      </c>
      <c r="Q1776" s="33" t="str">
        <f t="shared" si="442"/>
        <v/>
      </c>
      <c r="R1776" s="33">
        <f t="shared" si="443"/>
        <v>8</v>
      </c>
      <c r="S1776" s="33" t="str">
        <f t="shared" si="444"/>
        <v>133_8</v>
      </c>
      <c r="T1776" s="35" t="str">
        <f t="shared" si="445"/>
        <v>133AM</v>
      </c>
      <c r="U1776" s="35" t="str">
        <f t="shared" si="446"/>
        <v>133AMEW</v>
      </c>
      <c r="V1776" s="301">
        <f t="shared" si="447"/>
        <v>31</v>
      </c>
      <c r="W1776" s="293" t="str">
        <f t="shared" si="448"/>
        <v/>
      </c>
      <c r="X1776" s="293" t="str">
        <f t="shared" si="449"/>
        <v/>
      </c>
      <c r="Y1776" s="293" t="str">
        <f t="shared" si="450"/>
        <v/>
      </c>
      <c r="Z1776" s="293" t="str">
        <f t="shared" si="451"/>
        <v/>
      </c>
      <c r="AA1776" s="293">
        <f t="shared" si="438"/>
        <v>0</v>
      </c>
      <c r="AB1776" s="293">
        <f t="shared" si="439"/>
        <v>0</v>
      </c>
      <c r="AC1776" s="293">
        <f t="shared" si="440"/>
        <v>3</v>
      </c>
      <c r="AD1776" s="293">
        <f t="shared" si="452"/>
        <v>1</v>
      </c>
      <c r="AE1776" s="293">
        <f>IF(ISBLANK(T1776),AE1775,IF(COUNTIF(T$2:T1776,T1776)&gt;1,AE1775,1+MAX(AE1775,0)))</f>
        <v>47</v>
      </c>
      <c r="AI1776" s="42" t="str">
        <f t="shared" si="453"/>
        <v/>
      </c>
      <c r="AJ1776">
        <f>SUM(AG$2:AG1776)</f>
        <v>9</v>
      </c>
      <c r="AK1776">
        <f>COUNTA(AF$2:AF1776)</f>
        <v>29</v>
      </c>
    </row>
    <row r="1777" spans="1:37"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441"/>
        <v>27</v>
      </c>
      <c r="Q1777" s="33" t="str">
        <f t="shared" si="442"/>
        <v/>
      </c>
      <c r="R1777" s="33">
        <f t="shared" si="443"/>
        <v>8</v>
      </c>
      <c r="S1777" s="33" t="str">
        <f t="shared" si="444"/>
        <v>133_8</v>
      </c>
      <c r="T1777" s="35" t="str">
        <f t="shared" si="445"/>
        <v>133AM</v>
      </c>
      <c r="U1777" s="35" t="str">
        <f t="shared" si="446"/>
        <v>133AMEW</v>
      </c>
      <c r="V1777" s="301">
        <f t="shared" si="447"/>
        <v>32</v>
      </c>
      <c r="W1777" s="293" t="str">
        <f t="shared" si="448"/>
        <v/>
      </c>
      <c r="X1777" s="293" t="str">
        <f t="shared" si="449"/>
        <v/>
      </c>
      <c r="Y1777" s="293" t="str">
        <f t="shared" si="450"/>
        <v/>
      </c>
      <c r="Z1777" s="293" t="str">
        <f t="shared" si="451"/>
        <v/>
      </c>
      <c r="AA1777" s="293">
        <f t="shared" si="438"/>
        <v>0</v>
      </c>
      <c r="AB1777" s="293">
        <f t="shared" si="439"/>
        <v>0</v>
      </c>
      <c r="AC1777" s="293">
        <f t="shared" si="440"/>
        <v>3</v>
      </c>
      <c r="AD1777" s="293">
        <f t="shared" si="452"/>
        <v>1</v>
      </c>
      <c r="AE1777" s="293">
        <f>IF(ISBLANK(T1777),AE1776,IF(COUNTIF(T$2:T1777,T1777)&gt;1,AE1776,1+MAX(AE1776,0)))</f>
        <v>47</v>
      </c>
      <c r="AI1777" s="42" t="str">
        <f t="shared" si="453"/>
        <v/>
      </c>
      <c r="AJ1777">
        <f>SUM(AG$2:AG1777)</f>
        <v>9</v>
      </c>
      <c r="AK1777">
        <f>COUNTA(AF$2:AF1777)</f>
        <v>29</v>
      </c>
    </row>
    <row r="1778" spans="1:37" x14ac:dyDescent="0.25">
      <c r="A1778">
        <v>133</v>
      </c>
      <c r="B1778" t="s">
        <v>65</v>
      </c>
      <c r="C1778" s="246" t="s">
        <v>779</v>
      </c>
      <c r="D1778"/>
      <c r="E1778">
        <v>2</v>
      </c>
      <c r="F1778">
        <v>1</v>
      </c>
      <c r="G1778">
        <v>1</v>
      </c>
      <c r="H1778">
        <v>0</v>
      </c>
      <c r="I1778">
        <v>0</v>
      </c>
      <c r="J1778">
        <v>0</v>
      </c>
      <c r="K1778">
        <v>0</v>
      </c>
      <c r="L1778">
        <v>0</v>
      </c>
      <c r="M1778"/>
      <c r="O1778" s="101">
        <f>IF(ISBLANK(C1778),O1777,IF(COUNTIF(C$2:C1778,C1778)&gt;1,O1777,1+MAX(O1777,0)))</f>
        <v>52</v>
      </c>
      <c r="P1778" s="45">
        <f t="shared" si="441"/>
        <v>27</v>
      </c>
      <c r="Q1778" s="33" t="str">
        <f t="shared" si="442"/>
        <v/>
      </c>
      <c r="R1778" s="33">
        <f t="shared" si="443"/>
        <v>5</v>
      </c>
      <c r="S1778" s="33" t="str">
        <f t="shared" si="444"/>
        <v>133_5</v>
      </c>
      <c r="T1778" s="35" t="str">
        <f t="shared" si="445"/>
        <v>133AM</v>
      </c>
      <c r="U1778" s="35" t="str">
        <f t="shared" si="446"/>
        <v>133AMNS</v>
      </c>
      <c r="V1778" s="301">
        <f t="shared" si="447"/>
        <v>17</v>
      </c>
      <c r="W1778" s="293" t="str">
        <f t="shared" si="448"/>
        <v/>
      </c>
      <c r="X1778" s="293" t="str">
        <f t="shared" si="449"/>
        <v/>
      </c>
      <c r="Y1778" s="293" t="str">
        <f t="shared" si="450"/>
        <v/>
      </c>
      <c r="Z1778" s="293" t="str">
        <f t="shared" si="451"/>
        <v/>
      </c>
      <c r="AA1778" s="293">
        <f t="shared" si="438"/>
        <v>1</v>
      </c>
      <c r="AB1778" s="293">
        <f t="shared" si="439"/>
        <v>0</v>
      </c>
      <c r="AC1778" s="293">
        <f t="shared" si="440"/>
        <v>3</v>
      </c>
      <c r="AD1778" s="293">
        <f t="shared" si="452"/>
        <v>1</v>
      </c>
      <c r="AE1778" s="293">
        <f>IF(ISBLANK(T1778),AE1777,IF(COUNTIF(T$2:T1778,T1778)&gt;1,AE1777,1+MAX(AE1777,0)))</f>
        <v>47</v>
      </c>
      <c r="AI1778" s="42" t="str">
        <f t="shared" si="453"/>
        <v/>
      </c>
      <c r="AJ1778">
        <f>SUM(AG$2:AG1778)</f>
        <v>9</v>
      </c>
      <c r="AK1778">
        <f>COUNTA(AF$2:AF1778)</f>
        <v>29</v>
      </c>
    </row>
    <row r="1779" spans="1:37" x14ac:dyDescent="0.25">
      <c r="A1779">
        <v>133</v>
      </c>
      <c r="B1779" t="s">
        <v>65</v>
      </c>
      <c r="C1779" s="246" t="s">
        <v>779</v>
      </c>
      <c r="D1779"/>
      <c r="E1779">
        <v>2</v>
      </c>
      <c r="F1779">
        <v>1</v>
      </c>
      <c r="G1779">
        <v>2</v>
      </c>
      <c r="H1779">
        <v>0</v>
      </c>
      <c r="I1779">
        <v>0</v>
      </c>
      <c r="J1779">
        <v>0</v>
      </c>
      <c r="K1779">
        <v>0</v>
      </c>
      <c r="L1779">
        <v>0</v>
      </c>
      <c r="M1779"/>
      <c r="O1779" s="101">
        <f>IF(ISBLANK(C1779),O1778,IF(COUNTIF(C$2:C1779,C1779)&gt;1,O1778,1+MAX(O1778,0)))</f>
        <v>52</v>
      </c>
      <c r="P1779" s="45">
        <f t="shared" si="441"/>
        <v>27</v>
      </c>
      <c r="Q1779" s="33" t="str">
        <f t="shared" si="442"/>
        <v/>
      </c>
      <c r="R1779" s="33">
        <f t="shared" si="443"/>
        <v>5</v>
      </c>
      <c r="S1779" s="33" t="str">
        <f t="shared" si="444"/>
        <v>133_5</v>
      </c>
      <c r="T1779" s="35" t="str">
        <f t="shared" si="445"/>
        <v>133AM</v>
      </c>
      <c r="U1779" s="35" t="str">
        <f t="shared" si="446"/>
        <v>133AMNS</v>
      </c>
      <c r="V1779" s="301">
        <f t="shared" si="447"/>
        <v>18</v>
      </c>
      <c r="W1779" s="293" t="str">
        <f t="shared" si="448"/>
        <v/>
      </c>
      <c r="X1779" s="293" t="str">
        <f t="shared" si="449"/>
        <v/>
      </c>
      <c r="Y1779" s="293" t="str">
        <f t="shared" si="450"/>
        <v/>
      </c>
      <c r="Z1779" s="293" t="str">
        <f t="shared" si="451"/>
        <v/>
      </c>
      <c r="AA1779" s="293">
        <f t="shared" si="438"/>
        <v>0</v>
      </c>
      <c r="AB1779" s="293">
        <f t="shared" si="439"/>
        <v>0</v>
      </c>
      <c r="AC1779" s="293">
        <f t="shared" si="440"/>
        <v>3</v>
      </c>
      <c r="AD1779" s="293">
        <f t="shared" si="452"/>
        <v>1</v>
      </c>
      <c r="AE1779" s="293">
        <f>IF(ISBLANK(T1779),AE1778,IF(COUNTIF(T$2:T1779,T1779)&gt;1,AE1778,1+MAX(AE1778,0)))</f>
        <v>47</v>
      </c>
      <c r="AI1779" s="42" t="str">
        <f t="shared" si="453"/>
        <v/>
      </c>
      <c r="AJ1779">
        <f>SUM(AG$2:AG1779)</f>
        <v>9</v>
      </c>
      <c r="AK1779">
        <f>COUNTA(AF$2:AF1779)</f>
        <v>29</v>
      </c>
    </row>
    <row r="1780" spans="1:37" x14ac:dyDescent="0.25">
      <c r="A1780">
        <v>133</v>
      </c>
      <c r="B1780" t="s">
        <v>65</v>
      </c>
      <c r="C1780" s="246" t="s">
        <v>779</v>
      </c>
      <c r="D1780"/>
      <c r="E1780">
        <v>2</v>
      </c>
      <c r="F1780">
        <v>1</v>
      </c>
      <c r="G1780">
        <v>3</v>
      </c>
      <c r="H1780">
        <v>2</v>
      </c>
      <c r="I1780">
        <v>0</v>
      </c>
      <c r="J1780">
        <v>1</v>
      </c>
      <c r="K1780">
        <v>1</v>
      </c>
      <c r="L1780">
        <v>0</v>
      </c>
      <c r="M1780"/>
      <c r="O1780" s="101">
        <f>IF(ISBLANK(C1780),O1779,IF(COUNTIF(C$2:C1780,C1780)&gt;1,O1779,1+MAX(O1779,0)))</f>
        <v>52</v>
      </c>
      <c r="P1780" s="45">
        <f t="shared" si="441"/>
        <v>27</v>
      </c>
      <c r="Q1780" s="33" t="str">
        <f t="shared" si="442"/>
        <v/>
      </c>
      <c r="R1780" s="33">
        <f t="shared" si="443"/>
        <v>5</v>
      </c>
      <c r="S1780" s="33" t="str">
        <f t="shared" si="444"/>
        <v>133_5</v>
      </c>
      <c r="T1780" s="35" t="str">
        <f t="shared" si="445"/>
        <v>133AM</v>
      </c>
      <c r="U1780" s="35" t="str">
        <f t="shared" si="446"/>
        <v>133AMEW</v>
      </c>
      <c r="V1780" s="301">
        <f t="shared" si="447"/>
        <v>19</v>
      </c>
      <c r="W1780" s="293" t="str">
        <f t="shared" si="448"/>
        <v/>
      </c>
      <c r="X1780" s="293" t="str">
        <f t="shared" si="449"/>
        <v/>
      </c>
      <c r="Y1780" s="293" t="str">
        <f t="shared" si="450"/>
        <v/>
      </c>
      <c r="Z1780" s="293" t="str">
        <f t="shared" si="451"/>
        <v/>
      </c>
      <c r="AA1780" s="293">
        <f t="shared" si="438"/>
        <v>0</v>
      </c>
      <c r="AB1780" s="293">
        <f t="shared" si="439"/>
        <v>0</v>
      </c>
      <c r="AC1780" s="293">
        <f t="shared" si="440"/>
        <v>3</v>
      </c>
      <c r="AD1780" s="293">
        <f t="shared" si="452"/>
        <v>1</v>
      </c>
      <c r="AE1780" s="293">
        <f>IF(ISBLANK(T1780),AE1779,IF(COUNTIF(T$2:T1780,T1780)&gt;1,AE1779,1+MAX(AE1779,0)))</f>
        <v>47</v>
      </c>
      <c r="AI1780" s="42" t="str">
        <f t="shared" si="453"/>
        <v/>
      </c>
      <c r="AJ1780">
        <f>SUM(AG$2:AG1780)</f>
        <v>9</v>
      </c>
      <c r="AK1780">
        <f>COUNTA(AF$2:AF1780)</f>
        <v>29</v>
      </c>
    </row>
    <row r="1781" spans="1:37" x14ac:dyDescent="0.25">
      <c r="A1781">
        <v>133</v>
      </c>
      <c r="B1781" t="s">
        <v>65</v>
      </c>
      <c r="C1781" s="246" t="s">
        <v>779</v>
      </c>
      <c r="D1781"/>
      <c r="E1781">
        <v>2</v>
      </c>
      <c r="F1781">
        <v>1</v>
      </c>
      <c r="G1781">
        <v>4</v>
      </c>
      <c r="H1781">
        <v>7</v>
      </c>
      <c r="I1781">
        <v>4</v>
      </c>
      <c r="J1781">
        <v>2</v>
      </c>
      <c r="K1781">
        <v>1</v>
      </c>
      <c r="L1781">
        <v>3</v>
      </c>
      <c r="M1781"/>
      <c r="O1781" s="101">
        <f>IF(ISBLANK(C1781),O1780,IF(COUNTIF(C$2:C1781,C1781)&gt;1,O1780,1+MAX(O1780,0)))</f>
        <v>52</v>
      </c>
      <c r="P1781" s="45">
        <f t="shared" si="441"/>
        <v>27</v>
      </c>
      <c r="Q1781" s="33" t="str">
        <f t="shared" si="442"/>
        <v/>
      </c>
      <c r="R1781" s="33">
        <f t="shared" si="443"/>
        <v>5</v>
      </c>
      <c r="S1781" s="33" t="str">
        <f t="shared" si="444"/>
        <v>133_5</v>
      </c>
      <c r="T1781" s="35" t="str">
        <f t="shared" si="445"/>
        <v>133AM</v>
      </c>
      <c r="U1781" s="35" t="str">
        <f t="shared" si="446"/>
        <v>133AMEW</v>
      </c>
      <c r="V1781" s="301">
        <f t="shared" si="447"/>
        <v>20</v>
      </c>
      <c r="W1781" s="293" t="str">
        <f t="shared" si="448"/>
        <v/>
      </c>
      <c r="X1781" s="293" t="str">
        <f t="shared" si="449"/>
        <v/>
      </c>
      <c r="Y1781" s="293" t="str">
        <f t="shared" si="450"/>
        <v/>
      </c>
      <c r="Z1781" s="293" t="str">
        <f t="shared" si="451"/>
        <v/>
      </c>
      <c r="AA1781" s="293">
        <f t="shared" si="438"/>
        <v>0</v>
      </c>
      <c r="AB1781" s="293">
        <f t="shared" si="439"/>
        <v>0</v>
      </c>
      <c r="AC1781" s="293">
        <f t="shared" si="440"/>
        <v>3</v>
      </c>
      <c r="AD1781" s="293">
        <f t="shared" si="452"/>
        <v>1</v>
      </c>
      <c r="AE1781" s="293">
        <f>IF(ISBLANK(T1781),AE1780,IF(COUNTIF(T$2:T1781,T1781)&gt;1,AE1780,1+MAX(AE1780,0)))</f>
        <v>47</v>
      </c>
      <c r="AI1781" s="42" t="str">
        <f t="shared" si="453"/>
        <v/>
      </c>
      <c r="AJ1781">
        <f>SUM(AG$2:AG1781)</f>
        <v>9</v>
      </c>
      <c r="AK1781">
        <f>COUNTA(AF$2:AF1781)</f>
        <v>29</v>
      </c>
    </row>
    <row r="1782" spans="1:37" x14ac:dyDescent="0.25">
      <c r="A1782">
        <v>133</v>
      </c>
      <c r="B1782" t="s">
        <v>65</v>
      </c>
      <c r="C1782" s="246" t="s">
        <v>779</v>
      </c>
      <c r="D1782"/>
      <c r="E1782">
        <v>2</v>
      </c>
      <c r="F1782">
        <v>2</v>
      </c>
      <c r="G1782">
        <v>1</v>
      </c>
      <c r="H1782">
        <v>0</v>
      </c>
      <c r="I1782">
        <v>0</v>
      </c>
      <c r="J1782">
        <v>0</v>
      </c>
      <c r="K1782">
        <v>0</v>
      </c>
      <c r="L1782">
        <v>0</v>
      </c>
      <c r="M1782"/>
      <c r="O1782" s="101">
        <f>IF(ISBLANK(C1782),O1781,IF(COUNTIF(C$2:C1782,C1782)&gt;1,O1781,1+MAX(O1781,0)))</f>
        <v>52</v>
      </c>
      <c r="P1782" s="45">
        <f t="shared" si="441"/>
        <v>27</v>
      </c>
      <c r="Q1782" s="33" t="str">
        <f t="shared" si="442"/>
        <v/>
      </c>
      <c r="R1782" s="33">
        <f t="shared" si="443"/>
        <v>6</v>
      </c>
      <c r="S1782" s="33" t="str">
        <f t="shared" si="444"/>
        <v>133_6</v>
      </c>
      <c r="T1782" s="35" t="str">
        <f t="shared" si="445"/>
        <v>133AM</v>
      </c>
      <c r="U1782" s="35" t="str">
        <f t="shared" si="446"/>
        <v>133AMNS</v>
      </c>
      <c r="V1782" s="301">
        <f t="shared" si="447"/>
        <v>21</v>
      </c>
      <c r="W1782" s="293" t="str">
        <f t="shared" si="448"/>
        <v/>
      </c>
      <c r="X1782" s="293" t="str">
        <f t="shared" si="449"/>
        <v/>
      </c>
      <c r="Y1782" s="293" t="str">
        <f t="shared" si="450"/>
        <v/>
      </c>
      <c r="Z1782" s="293" t="str">
        <f t="shared" si="451"/>
        <v/>
      </c>
      <c r="AA1782" s="293">
        <f t="shared" si="438"/>
        <v>1</v>
      </c>
      <c r="AB1782" s="293">
        <f t="shared" si="439"/>
        <v>0</v>
      </c>
      <c r="AC1782" s="293">
        <f t="shared" si="440"/>
        <v>3</v>
      </c>
      <c r="AD1782" s="293">
        <f t="shared" si="452"/>
        <v>1</v>
      </c>
      <c r="AE1782" s="293">
        <f>IF(ISBLANK(T1782),AE1781,IF(COUNTIF(T$2:T1782,T1782)&gt;1,AE1781,1+MAX(AE1781,0)))</f>
        <v>47</v>
      </c>
      <c r="AI1782" s="42" t="str">
        <f t="shared" si="453"/>
        <v/>
      </c>
      <c r="AJ1782">
        <f>SUM(AG$2:AG1782)</f>
        <v>9</v>
      </c>
      <c r="AK1782">
        <f>COUNTA(AF$2:AF1782)</f>
        <v>29</v>
      </c>
    </row>
    <row r="1783" spans="1:37" x14ac:dyDescent="0.25">
      <c r="A1783">
        <v>133</v>
      </c>
      <c r="B1783" t="s">
        <v>65</v>
      </c>
      <c r="C1783" s="246" t="s">
        <v>779</v>
      </c>
      <c r="D1783"/>
      <c r="E1783">
        <v>2</v>
      </c>
      <c r="F1783">
        <v>2</v>
      </c>
      <c r="G1783">
        <v>2</v>
      </c>
      <c r="H1783">
        <v>0</v>
      </c>
      <c r="I1783">
        <v>0</v>
      </c>
      <c r="J1783">
        <v>0</v>
      </c>
      <c r="K1783">
        <v>0</v>
      </c>
      <c r="L1783">
        <v>0</v>
      </c>
      <c r="M1783"/>
      <c r="O1783" s="101">
        <f>IF(ISBLANK(C1783),O1782,IF(COUNTIF(C$2:C1783,C1783)&gt;1,O1782,1+MAX(O1782,0)))</f>
        <v>52</v>
      </c>
      <c r="P1783" s="45">
        <f t="shared" si="441"/>
        <v>27</v>
      </c>
      <c r="Q1783" s="33" t="str">
        <f t="shared" si="442"/>
        <v/>
      </c>
      <c r="R1783" s="33">
        <f t="shared" si="443"/>
        <v>6</v>
      </c>
      <c r="S1783" s="33" t="str">
        <f t="shared" si="444"/>
        <v>133_6</v>
      </c>
      <c r="T1783" s="35" t="str">
        <f t="shared" si="445"/>
        <v>133AM</v>
      </c>
      <c r="U1783" s="35" t="str">
        <f t="shared" si="446"/>
        <v>133AMNS</v>
      </c>
      <c r="V1783" s="301">
        <f t="shared" si="447"/>
        <v>22</v>
      </c>
      <c r="W1783" s="293" t="str">
        <f t="shared" si="448"/>
        <v/>
      </c>
      <c r="X1783" s="293" t="str">
        <f t="shared" si="449"/>
        <v/>
      </c>
      <c r="Y1783" s="293" t="str">
        <f t="shared" si="450"/>
        <v/>
      </c>
      <c r="Z1783" s="293" t="str">
        <f t="shared" si="451"/>
        <v/>
      </c>
      <c r="AA1783" s="293">
        <f t="shared" si="438"/>
        <v>0</v>
      </c>
      <c r="AB1783" s="293">
        <f t="shared" si="439"/>
        <v>0</v>
      </c>
      <c r="AC1783" s="293">
        <f t="shared" si="440"/>
        <v>3</v>
      </c>
      <c r="AD1783" s="293">
        <f t="shared" si="452"/>
        <v>1</v>
      </c>
      <c r="AE1783" s="293">
        <f>IF(ISBLANK(T1783),AE1782,IF(COUNTIF(T$2:T1783,T1783)&gt;1,AE1782,1+MAX(AE1782,0)))</f>
        <v>47</v>
      </c>
      <c r="AI1783" s="42" t="str">
        <f t="shared" si="453"/>
        <v/>
      </c>
      <c r="AJ1783">
        <f>SUM(AG$2:AG1783)</f>
        <v>9</v>
      </c>
      <c r="AK1783">
        <f>COUNTA(AF$2:AF1783)</f>
        <v>29</v>
      </c>
    </row>
    <row r="1784" spans="1:37" x14ac:dyDescent="0.25">
      <c r="A1784">
        <v>133</v>
      </c>
      <c r="B1784" t="s">
        <v>65</v>
      </c>
      <c r="C1784" s="246" t="s">
        <v>779</v>
      </c>
      <c r="D1784"/>
      <c r="E1784">
        <v>2</v>
      </c>
      <c r="F1784">
        <v>2</v>
      </c>
      <c r="G1784">
        <v>3</v>
      </c>
      <c r="H1784">
        <v>5</v>
      </c>
      <c r="I1784">
        <v>2</v>
      </c>
      <c r="J1784">
        <v>1</v>
      </c>
      <c r="K1784">
        <v>0</v>
      </c>
      <c r="L1784">
        <v>0</v>
      </c>
      <c r="M1784"/>
      <c r="O1784" s="101">
        <f>IF(ISBLANK(C1784),O1783,IF(COUNTIF(C$2:C1784,C1784)&gt;1,O1783,1+MAX(O1783,0)))</f>
        <v>52</v>
      </c>
      <c r="P1784" s="45">
        <f t="shared" si="441"/>
        <v>27</v>
      </c>
      <c r="Q1784" s="33" t="str">
        <f t="shared" si="442"/>
        <v/>
      </c>
      <c r="R1784" s="33">
        <f t="shared" si="443"/>
        <v>6</v>
      </c>
      <c r="S1784" s="33" t="str">
        <f t="shared" si="444"/>
        <v>133_6</v>
      </c>
      <c r="T1784" s="35" t="str">
        <f t="shared" si="445"/>
        <v>133AM</v>
      </c>
      <c r="U1784" s="35" t="str">
        <f t="shared" si="446"/>
        <v>133AMEW</v>
      </c>
      <c r="V1784" s="301">
        <f t="shared" si="447"/>
        <v>23</v>
      </c>
      <c r="W1784" s="293" t="str">
        <f t="shared" si="448"/>
        <v/>
      </c>
      <c r="X1784" s="293" t="str">
        <f t="shared" si="449"/>
        <v/>
      </c>
      <c r="Y1784" s="293" t="str">
        <f t="shared" si="450"/>
        <v/>
      </c>
      <c r="Z1784" s="293" t="str">
        <f t="shared" si="451"/>
        <v/>
      </c>
      <c r="AA1784" s="293">
        <f t="shared" si="438"/>
        <v>0</v>
      </c>
      <c r="AB1784" s="293">
        <f t="shared" si="439"/>
        <v>0</v>
      </c>
      <c r="AC1784" s="293">
        <f t="shared" si="440"/>
        <v>3</v>
      </c>
      <c r="AD1784" s="293">
        <f t="shared" si="452"/>
        <v>1</v>
      </c>
      <c r="AE1784" s="293">
        <f>IF(ISBLANK(T1784),AE1783,IF(COUNTIF(T$2:T1784,T1784)&gt;1,AE1783,1+MAX(AE1783,0)))</f>
        <v>47</v>
      </c>
      <c r="AI1784" s="42" t="str">
        <f t="shared" si="453"/>
        <v/>
      </c>
      <c r="AJ1784">
        <f>SUM(AG$2:AG1784)</f>
        <v>9</v>
      </c>
      <c r="AK1784">
        <f>COUNTA(AF$2:AF1784)</f>
        <v>29</v>
      </c>
    </row>
    <row r="1785" spans="1:37" x14ac:dyDescent="0.25">
      <c r="A1785">
        <v>133</v>
      </c>
      <c r="B1785" t="s">
        <v>65</v>
      </c>
      <c r="C1785" s="246" t="s">
        <v>779</v>
      </c>
      <c r="D1785"/>
      <c r="E1785">
        <v>2</v>
      </c>
      <c r="F1785">
        <v>2</v>
      </c>
      <c r="G1785">
        <v>4</v>
      </c>
      <c r="H1785">
        <v>5</v>
      </c>
      <c r="I1785">
        <v>1</v>
      </c>
      <c r="J1785">
        <v>2</v>
      </c>
      <c r="K1785">
        <v>1</v>
      </c>
      <c r="L1785">
        <v>2</v>
      </c>
      <c r="M1785"/>
      <c r="O1785" s="101">
        <f>IF(ISBLANK(C1785),O1784,IF(COUNTIF(C$2:C1785,C1785)&gt;1,O1784,1+MAX(O1784,0)))</f>
        <v>52</v>
      </c>
      <c r="P1785" s="45">
        <f t="shared" si="441"/>
        <v>27</v>
      </c>
      <c r="Q1785" s="33" t="str">
        <f t="shared" si="442"/>
        <v/>
      </c>
      <c r="R1785" s="33">
        <f t="shared" si="443"/>
        <v>6</v>
      </c>
      <c r="S1785" s="33" t="str">
        <f t="shared" si="444"/>
        <v>133_6</v>
      </c>
      <c r="T1785" s="35" t="str">
        <f t="shared" si="445"/>
        <v>133AM</v>
      </c>
      <c r="U1785" s="35" t="str">
        <f t="shared" si="446"/>
        <v>133AMEW</v>
      </c>
      <c r="V1785" s="301">
        <f t="shared" si="447"/>
        <v>24</v>
      </c>
      <c r="W1785" s="293" t="str">
        <f t="shared" si="448"/>
        <v/>
      </c>
      <c r="X1785" s="293" t="str">
        <f t="shared" si="449"/>
        <v/>
      </c>
      <c r="Y1785" s="293" t="str">
        <f t="shared" si="450"/>
        <v/>
      </c>
      <c r="Z1785" s="293" t="str">
        <f t="shared" si="451"/>
        <v/>
      </c>
      <c r="AA1785" s="293">
        <f t="shared" si="438"/>
        <v>0</v>
      </c>
      <c r="AB1785" s="293">
        <f t="shared" si="439"/>
        <v>0</v>
      </c>
      <c r="AC1785" s="293">
        <f t="shared" si="440"/>
        <v>3</v>
      </c>
      <c r="AD1785" s="293">
        <f t="shared" si="452"/>
        <v>1</v>
      </c>
      <c r="AE1785" s="293">
        <f>IF(ISBLANK(T1785),AE1784,IF(COUNTIF(T$2:T1785,T1785)&gt;1,AE1784,1+MAX(AE1784,0)))</f>
        <v>47</v>
      </c>
      <c r="AI1785" s="42" t="str">
        <f t="shared" si="453"/>
        <v/>
      </c>
      <c r="AJ1785">
        <f>SUM(AG$2:AG1785)</f>
        <v>9</v>
      </c>
      <c r="AK1785">
        <f>COUNTA(AF$2:AF1785)</f>
        <v>29</v>
      </c>
    </row>
    <row r="1786" spans="1:37" x14ac:dyDescent="0.25">
      <c r="A1786">
        <v>133</v>
      </c>
      <c r="B1786" t="s">
        <v>65</v>
      </c>
      <c r="C1786" s="246" t="s">
        <v>779</v>
      </c>
      <c r="D1786"/>
      <c r="E1786">
        <v>2</v>
      </c>
      <c r="F1786">
        <v>3</v>
      </c>
      <c r="G1786">
        <v>1</v>
      </c>
      <c r="H1786">
        <v>0</v>
      </c>
      <c r="I1786">
        <v>0</v>
      </c>
      <c r="J1786">
        <v>0</v>
      </c>
      <c r="K1786">
        <v>0</v>
      </c>
      <c r="L1786">
        <v>0</v>
      </c>
      <c r="M1786"/>
      <c r="O1786" s="101">
        <f>IF(ISBLANK(C1786),O1785,IF(COUNTIF(C$2:C1786,C1786)&gt;1,O1785,1+MAX(O1785,0)))</f>
        <v>52</v>
      </c>
      <c r="P1786" s="45">
        <f t="shared" si="441"/>
        <v>27</v>
      </c>
      <c r="Q1786" s="33" t="str">
        <f t="shared" si="442"/>
        <v/>
      </c>
      <c r="R1786" s="33">
        <f t="shared" si="443"/>
        <v>7</v>
      </c>
      <c r="S1786" s="33" t="str">
        <f t="shared" si="444"/>
        <v>133_7</v>
      </c>
      <c r="T1786" s="35" t="str">
        <f t="shared" si="445"/>
        <v>133AM</v>
      </c>
      <c r="U1786" s="35" t="str">
        <f t="shared" si="446"/>
        <v>133AMNS</v>
      </c>
      <c r="V1786" s="301">
        <f t="shared" si="447"/>
        <v>25</v>
      </c>
      <c r="W1786" s="293" t="str">
        <f t="shared" si="448"/>
        <v/>
      </c>
      <c r="X1786" s="293" t="str">
        <f t="shared" si="449"/>
        <v/>
      </c>
      <c r="Y1786" s="293" t="str">
        <f t="shared" si="450"/>
        <v/>
      </c>
      <c r="Z1786" s="293" t="str">
        <f t="shared" si="451"/>
        <v/>
      </c>
      <c r="AA1786" s="293">
        <f t="shared" si="438"/>
        <v>1</v>
      </c>
      <c r="AB1786" s="293">
        <f t="shared" si="439"/>
        <v>0</v>
      </c>
      <c r="AC1786" s="293">
        <f t="shared" si="440"/>
        <v>3</v>
      </c>
      <c r="AD1786" s="293">
        <f t="shared" si="452"/>
        <v>1</v>
      </c>
      <c r="AE1786" s="293">
        <f>IF(ISBLANK(T1786),AE1785,IF(COUNTIF(T$2:T1786,T1786)&gt;1,AE1785,1+MAX(AE1785,0)))</f>
        <v>47</v>
      </c>
      <c r="AI1786" s="42" t="str">
        <f t="shared" si="453"/>
        <v/>
      </c>
      <c r="AJ1786">
        <f>SUM(AG$2:AG1786)</f>
        <v>9</v>
      </c>
      <c r="AK1786">
        <f>COUNTA(AF$2:AF1786)</f>
        <v>29</v>
      </c>
    </row>
    <row r="1787" spans="1:37" x14ac:dyDescent="0.25">
      <c r="A1787">
        <v>133</v>
      </c>
      <c r="B1787" t="s">
        <v>65</v>
      </c>
      <c r="C1787" s="246" t="s">
        <v>779</v>
      </c>
      <c r="D1787"/>
      <c r="E1787">
        <v>2</v>
      </c>
      <c r="F1787">
        <v>3</v>
      </c>
      <c r="G1787">
        <v>2</v>
      </c>
      <c r="H1787">
        <v>0</v>
      </c>
      <c r="I1787">
        <v>0</v>
      </c>
      <c r="J1787">
        <v>0</v>
      </c>
      <c r="K1787">
        <v>0</v>
      </c>
      <c r="L1787">
        <v>0</v>
      </c>
      <c r="M1787"/>
      <c r="O1787" s="101">
        <f>IF(ISBLANK(C1787),O1786,IF(COUNTIF(C$2:C1787,C1787)&gt;1,O1786,1+MAX(O1786,0)))</f>
        <v>52</v>
      </c>
      <c r="P1787" s="45">
        <f t="shared" si="441"/>
        <v>27</v>
      </c>
      <c r="Q1787" s="33" t="str">
        <f t="shared" si="442"/>
        <v/>
      </c>
      <c r="R1787" s="33">
        <f t="shared" si="443"/>
        <v>7</v>
      </c>
      <c r="S1787" s="33" t="str">
        <f t="shared" si="444"/>
        <v>133_7</v>
      </c>
      <c r="T1787" s="35" t="str">
        <f t="shared" si="445"/>
        <v>133AM</v>
      </c>
      <c r="U1787" s="35" t="str">
        <f t="shared" si="446"/>
        <v>133AMNS</v>
      </c>
      <c r="V1787" s="301">
        <f t="shared" si="447"/>
        <v>26</v>
      </c>
      <c r="W1787" s="293" t="str">
        <f t="shared" si="448"/>
        <v/>
      </c>
      <c r="X1787" s="293" t="str">
        <f t="shared" si="449"/>
        <v/>
      </c>
      <c r="Y1787" s="293" t="str">
        <f t="shared" si="450"/>
        <v/>
      </c>
      <c r="Z1787" s="293" t="str">
        <f t="shared" si="451"/>
        <v/>
      </c>
      <c r="AA1787" s="293">
        <f t="shared" si="438"/>
        <v>0</v>
      </c>
      <c r="AB1787" s="293">
        <f t="shared" si="439"/>
        <v>0</v>
      </c>
      <c r="AC1787" s="293">
        <f t="shared" si="440"/>
        <v>3</v>
      </c>
      <c r="AD1787" s="293">
        <f t="shared" si="452"/>
        <v>1</v>
      </c>
      <c r="AE1787" s="293">
        <f>IF(ISBLANK(T1787),AE1786,IF(COUNTIF(T$2:T1787,T1787)&gt;1,AE1786,1+MAX(AE1786,0)))</f>
        <v>47</v>
      </c>
      <c r="AI1787" s="42" t="str">
        <f t="shared" si="453"/>
        <v/>
      </c>
      <c r="AJ1787">
        <f>SUM(AG$2:AG1787)</f>
        <v>9</v>
      </c>
      <c r="AK1787">
        <f>COUNTA(AF$2:AF1787)</f>
        <v>29</v>
      </c>
    </row>
    <row r="1788" spans="1:37" x14ac:dyDescent="0.25">
      <c r="A1788">
        <v>133</v>
      </c>
      <c r="B1788" t="s">
        <v>65</v>
      </c>
      <c r="C1788" s="246" t="s">
        <v>779</v>
      </c>
      <c r="D1788"/>
      <c r="E1788">
        <v>2</v>
      </c>
      <c r="F1788">
        <v>3</v>
      </c>
      <c r="G1788">
        <v>3</v>
      </c>
      <c r="H1788">
        <v>5</v>
      </c>
      <c r="I1788">
        <v>3</v>
      </c>
      <c r="J1788">
        <v>1</v>
      </c>
      <c r="K1788">
        <v>1</v>
      </c>
      <c r="L1788">
        <v>2</v>
      </c>
      <c r="M1788"/>
      <c r="O1788" s="101">
        <f>IF(ISBLANK(C1788),O1787,IF(COUNTIF(C$2:C1788,C1788)&gt;1,O1787,1+MAX(O1787,0)))</f>
        <v>52</v>
      </c>
      <c r="P1788" s="45">
        <f t="shared" si="441"/>
        <v>27</v>
      </c>
      <c r="Q1788" s="33" t="str">
        <f t="shared" si="442"/>
        <v/>
      </c>
      <c r="R1788" s="33">
        <f t="shared" si="443"/>
        <v>7</v>
      </c>
      <c r="S1788" s="33" t="str">
        <f t="shared" si="444"/>
        <v>133_7</v>
      </c>
      <c r="T1788" s="35" t="str">
        <f t="shared" si="445"/>
        <v>133AM</v>
      </c>
      <c r="U1788" s="35" t="str">
        <f t="shared" si="446"/>
        <v>133AMEW</v>
      </c>
      <c r="V1788" s="301">
        <f t="shared" si="447"/>
        <v>27</v>
      </c>
      <c r="W1788" s="293" t="str">
        <f t="shared" si="448"/>
        <v/>
      </c>
      <c r="X1788" s="293" t="str">
        <f t="shared" si="449"/>
        <v/>
      </c>
      <c r="Y1788" s="293" t="str">
        <f t="shared" si="450"/>
        <v/>
      </c>
      <c r="Z1788" s="293" t="str">
        <f t="shared" si="451"/>
        <v/>
      </c>
      <c r="AA1788" s="293">
        <f t="shared" si="438"/>
        <v>0</v>
      </c>
      <c r="AB1788" s="293">
        <f t="shared" si="439"/>
        <v>0</v>
      </c>
      <c r="AC1788" s="293">
        <f t="shared" si="440"/>
        <v>3</v>
      </c>
      <c r="AD1788" s="293">
        <f t="shared" si="452"/>
        <v>1</v>
      </c>
      <c r="AE1788" s="293">
        <f>IF(ISBLANK(T1788),AE1787,IF(COUNTIF(T$2:T1788,T1788)&gt;1,AE1787,1+MAX(AE1787,0)))</f>
        <v>47</v>
      </c>
      <c r="AI1788" s="42" t="str">
        <f t="shared" si="453"/>
        <v/>
      </c>
      <c r="AJ1788">
        <f>SUM(AG$2:AG1788)</f>
        <v>9</v>
      </c>
      <c r="AK1788">
        <f>COUNTA(AF$2:AF1788)</f>
        <v>29</v>
      </c>
    </row>
    <row r="1789" spans="1:37" x14ac:dyDescent="0.25">
      <c r="A1789">
        <v>133</v>
      </c>
      <c r="B1789" t="s">
        <v>65</v>
      </c>
      <c r="C1789" s="246" t="s">
        <v>779</v>
      </c>
      <c r="D1789"/>
      <c r="E1789">
        <v>2</v>
      </c>
      <c r="F1789">
        <v>3</v>
      </c>
      <c r="G1789">
        <v>4</v>
      </c>
      <c r="H1789">
        <v>15</v>
      </c>
      <c r="I1789">
        <v>10</v>
      </c>
      <c r="J1789">
        <v>2</v>
      </c>
      <c r="K1789">
        <v>2</v>
      </c>
      <c r="L1789">
        <v>5</v>
      </c>
      <c r="M1789"/>
      <c r="O1789" s="101">
        <f>IF(ISBLANK(C1789),O1788,IF(COUNTIF(C$2:C1789,C1789)&gt;1,O1788,1+MAX(O1788,0)))</f>
        <v>52</v>
      </c>
      <c r="P1789" s="45">
        <f t="shared" si="441"/>
        <v>27</v>
      </c>
      <c r="Q1789" s="33" t="str">
        <f t="shared" si="442"/>
        <v/>
      </c>
      <c r="R1789" s="33">
        <f t="shared" si="443"/>
        <v>7</v>
      </c>
      <c r="S1789" s="33" t="str">
        <f t="shared" si="444"/>
        <v>133_7</v>
      </c>
      <c r="T1789" s="35" t="str">
        <f t="shared" si="445"/>
        <v>133AM</v>
      </c>
      <c r="U1789" s="35" t="str">
        <f t="shared" si="446"/>
        <v>133AMEW</v>
      </c>
      <c r="V1789" s="301">
        <f t="shared" si="447"/>
        <v>28</v>
      </c>
      <c r="W1789" s="293" t="str">
        <f t="shared" si="448"/>
        <v/>
      </c>
      <c r="X1789" s="293" t="str">
        <f t="shared" si="449"/>
        <v/>
      </c>
      <c r="Y1789" s="293" t="str">
        <f t="shared" si="450"/>
        <v/>
      </c>
      <c r="Z1789" s="293" t="str">
        <f t="shared" si="451"/>
        <v/>
      </c>
      <c r="AA1789" s="293">
        <f t="shared" si="438"/>
        <v>0</v>
      </c>
      <c r="AB1789" s="293">
        <f t="shared" si="439"/>
        <v>0</v>
      </c>
      <c r="AC1789" s="293">
        <f t="shared" si="440"/>
        <v>3</v>
      </c>
      <c r="AD1789" s="293">
        <f t="shared" si="452"/>
        <v>1</v>
      </c>
      <c r="AE1789" s="293">
        <f>IF(ISBLANK(T1789),AE1788,IF(COUNTIF(T$2:T1789,T1789)&gt;1,AE1788,1+MAX(AE1788,0)))</f>
        <v>47</v>
      </c>
      <c r="AI1789" s="42" t="str">
        <f t="shared" si="453"/>
        <v/>
      </c>
      <c r="AJ1789">
        <f>SUM(AG$2:AG1789)</f>
        <v>9</v>
      </c>
      <c r="AK1789">
        <f>COUNTA(AF$2:AF1789)</f>
        <v>29</v>
      </c>
    </row>
    <row r="1790" spans="1:37" x14ac:dyDescent="0.25">
      <c r="A1790">
        <v>133</v>
      </c>
      <c r="B1790" t="s">
        <v>65</v>
      </c>
      <c r="C1790" s="246" t="s">
        <v>779</v>
      </c>
      <c r="D1790"/>
      <c r="E1790">
        <v>2</v>
      </c>
      <c r="F1790">
        <v>4</v>
      </c>
      <c r="G1790">
        <v>1</v>
      </c>
      <c r="H1790">
        <v>0</v>
      </c>
      <c r="I1790">
        <v>0</v>
      </c>
      <c r="J1790">
        <v>0</v>
      </c>
      <c r="K1790">
        <v>0</v>
      </c>
      <c r="L1790">
        <v>0</v>
      </c>
      <c r="M1790"/>
      <c r="O1790" s="101">
        <f>IF(ISBLANK(C1790),O1789,IF(COUNTIF(C$2:C1790,C1790)&gt;1,O1789,1+MAX(O1789,0)))</f>
        <v>52</v>
      </c>
      <c r="P1790" s="45">
        <f t="shared" si="441"/>
        <v>27</v>
      </c>
      <c r="Q1790" s="33" t="str">
        <f t="shared" si="442"/>
        <v/>
      </c>
      <c r="R1790" s="33">
        <f t="shared" si="443"/>
        <v>8</v>
      </c>
      <c r="S1790" s="33" t="str">
        <f t="shared" si="444"/>
        <v>133_8</v>
      </c>
      <c r="T1790" s="35" t="str">
        <f t="shared" si="445"/>
        <v>133AM</v>
      </c>
      <c r="U1790" s="35" t="str">
        <f t="shared" si="446"/>
        <v>133AMNS</v>
      </c>
      <c r="V1790" s="301">
        <f t="shared" si="447"/>
        <v>29</v>
      </c>
      <c r="W1790" s="293" t="str">
        <f t="shared" si="448"/>
        <v/>
      </c>
      <c r="X1790" s="293" t="str">
        <f t="shared" si="449"/>
        <v/>
      </c>
      <c r="Y1790" s="293" t="str">
        <f t="shared" si="450"/>
        <v/>
      </c>
      <c r="Z1790" s="293" t="str">
        <f t="shared" si="451"/>
        <v/>
      </c>
      <c r="AA1790" s="293">
        <f t="shared" si="438"/>
        <v>1</v>
      </c>
      <c r="AB1790" s="293">
        <f t="shared" si="439"/>
        <v>0</v>
      </c>
      <c r="AC1790" s="293">
        <f t="shared" si="440"/>
        <v>3</v>
      </c>
      <c r="AD1790" s="293">
        <f t="shared" si="452"/>
        <v>1</v>
      </c>
      <c r="AE1790" s="293">
        <f>IF(ISBLANK(T1790),AE1789,IF(COUNTIF(T$2:T1790,T1790)&gt;1,AE1789,1+MAX(AE1789,0)))</f>
        <v>47</v>
      </c>
      <c r="AI1790" s="42" t="str">
        <f t="shared" si="453"/>
        <v/>
      </c>
      <c r="AJ1790">
        <f>SUM(AG$2:AG1790)</f>
        <v>9</v>
      </c>
      <c r="AK1790">
        <f>COUNTA(AF$2:AF1790)</f>
        <v>29</v>
      </c>
    </row>
    <row r="1791" spans="1:37" x14ac:dyDescent="0.25">
      <c r="A1791">
        <v>133</v>
      </c>
      <c r="B1791" t="s">
        <v>65</v>
      </c>
      <c r="C1791" s="246" t="s">
        <v>779</v>
      </c>
      <c r="D1791"/>
      <c r="E1791">
        <v>2</v>
      </c>
      <c r="F1791">
        <v>4</v>
      </c>
      <c r="G1791">
        <v>2</v>
      </c>
      <c r="H1791">
        <v>0</v>
      </c>
      <c r="I1791">
        <v>0</v>
      </c>
      <c r="J1791">
        <v>0</v>
      </c>
      <c r="K1791">
        <v>0</v>
      </c>
      <c r="L1791">
        <v>0</v>
      </c>
      <c r="M1791"/>
      <c r="O1791" s="101">
        <f>IF(ISBLANK(C1791),O1790,IF(COUNTIF(C$2:C1791,C1791)&gt;1,O1790,1+MAX(O1790,0)))</f>
        <v>52</v>
      </c>
      <c r="P1791" s="45">
        <f t="shared" si="441"/>
        <v>27</v>
      </c>
      <c r="Q1791" s="33" t="str">
        <f t="shared" si="442"/>
        <v/>
      </c>
      <c r="R1791" s="33">
        <f t="shared" si="443"/>
        <v>8</v>
      </c>
      <c r="S1791" s="33" t="str">
        <f t="shared" si="444"/>
        <v>133_8</v>
      </c>
      <c r="T1791" s="35" t="str">
        <f t="shared" si="445"/>
        <v>133AM</v>
      </c>
      <c r="U1791" s="35" t="str">
        <f t="shared" si="446"/>
        <v>133AMNS</v>
      </c>
      <c r="V1791" s="301">
        <f t="shared" si="447"/>
        <v>30</v>
      </c>
      <c r="W1791" s="293" t="str">
        <f t="shared" si="448"/>
        <v/>
      </c>
      <c r="X1791" s="293" t="str">
        <f t="shared" si="449"/>
        <v/>
      </c>
      <c r="Y1791" s="293" t="str">
        <f t="shared" si="450"/>
        <v/>
      </c>
      <c r="Z1791" s="293" t="str">
        <f t="shared" si="451"/>
        <v/>
      </c>
      <c r="AA1791" s="293">
        <f t="shared" si="438"/>
        <v>0</v>
      </c>
      <c r="AB1791" s="293">
        <f t="shared" si="439"/>
        <v>0</v>
      </c>
      <c r="AC1791" s="293">
        <f t="shared" si="440"/>
        <v>3</v>
      </c>
      <c r="AD1791" s="293">
        <f t="shared" si="452"/>
        <v>1</v>
      </c>
      <c r="AE1791" s="293">
        <f>IF(ISBLANK(T1791),AE1790,IF(COUNTIF(T$2:T1791,T1791)&gt;1,AE1790,1+MAX(AE1790,0)))</f>
        <v>47</v>
      </c>
      <c r="AI1791" s="42" t="str">
        <f t="shared" si="453"/>
        <v/>
      </c>
      <c r="AJ1791">
        <f>SUM(AG$2:AG1791)</f>
        <v>9</v>
      </c>
      <c r="AK1791">
        <f>COUNTA(AF$2:AF1791)</f>
        <v>29</v>
      </c>
    </row>
    <row r="1792" spans="1:37" x14ac:dyDescent="0.25">
      <c r="A1792">
        <v>133</v>
      </c>
      <c r="B1792" t="s">
        <v>65</v>
      </c>
      <c r="C1792" s="246" t="s">
        <v>779</v>
      </c>
      <c r="D1792"/>
      <c r="E1792">
        <v>2</v>
      </c>
      <c r="F1792">
        <v>4</v>
      </c>
      <c r="G1792">
        <v>3</v>
      </c>
      <c r="H1792">
        <v>9</v>
      </c>
      <c r="I1792">
        <v>3</v>
      </c>
      <c r="J1792">
        <v>1</v>
      </c>
      <c r="K1792">
        <v>0</v>
      </c>
      <c r="L1792">
        <v>1</v>
      </c>
      <c r="M1792"/>
      <c r="O1792" s="101">
        <f>IF(ISBLANK(C1792),O1791,IF(COUNTIF(C$2:C1792,C1792)&gt;1,O1791,1+MAX(O1791,0)))</f>
        <v>52</v>
      </c>
      <c r="P1792" s="45">
        <f t="shared" si="441"/>
        <v>27</v>
      </c>
      <c r="Q1792" s="33" t="str">
        <f t="shared" si="442"/>
        <v/>
      </c>
      <c r="R1792" s="33">
        <f t="shared" si="443"/>
        <v>8</v>
      </c>
      <c r="S1792" s="33" t="str">
        <f t="shared" si="444"/>
        <v>133_8</v>
      </c>
      <c r="T1792" s="35" t="str">
        <f t="shared" si="445"/>
        <v>133AM</v>
      </c>
      <c r="U1792" s="35" t="str">
        <f t="shared" si="446"/>
        <v>133AMEW</v>
      </c>
      <c r="V1792" s="301">
        <f t="shared" si="447"/>
        <v>31</v>
      </c>
      <c r="W1792" s="293" t="str">
        <f t="shared" si="448"/>
        <v/>
      </c>
      <c r="X1792" s="293" t="str">
        <f t="shared" si="449"/>
        <v/>
      </c>
      <c r="Y1792" s="293" t="str">
        <f t="shared" si="450"/>
        <v/>
      </c>
      <c r="Z1792" s="293" t="str">
        <f t="shared" si="451"/>
        <v/>
      </c>
      <c r="AA1792" s="293">
        <f t="shared" si="438"/>
        <v>0</v>
      </c>
      <c r="AB1792" s="293">
        <f t="shared" si="439"/>
        <v>0</v>
      </c>
      <c r="AC1792" s="293">
        <f t="shared" si="440"/>
        <v>3</v>
      </c>
      <c r="AD1792" s="293">
        <f t="shared" si="452"/>
        <v>1</v>
      </c>
      <c r="AE1792" s="293">
        <f>IF(ISBLANK(T1792),AE1791,IF(COUNTIF(T$2:T1792,T1792)&gt;1,AE1791,1+MAX(AE1791,0)))</f>
        <v>47</v>
      </c>
      <c r="AI1792" s="42" t="str">
        <f t="shared" si="453"/>
        <v/>
      </c>
      <c r="AJ1792">
        <f>SUM(AG$2:AG1792)</f>
        <v>9</v>
      </c>
      <c r="AK1792">
        <f>COUNTA(AF$2:AF1792)</f>
        <v>29</v>
      </c>
    </row>
    <row r="1793" spans="1:37" x14ac:dyDescent="0.25">
      <c r="A1793">
        <v>133</v>
      </c>
      <c r="B1793" t="s">
        <v>65</v>
      </c>
      <c r="C1793" s="246" t="s">
        <v>779</v>
      </c>
      <c r="D1793"/>
      <c r="E1793">
        <v>2</v>
      </c>
      <c r="F1793">
        <v>4</v>
      </c>
      <c r="G1793">
        <v>4</v>
      </c>
      <c r="H1793">
        <v>43</v>
      </c>
      <c r="I1793">
        <v>23</v>
      </c>
      <c r="J1793">
        <v>5</v>
      </c>
      <c r="K1793">
        <v>5</v>
      </c>
      <c r="L1793">
        <v>11</v>
      </c>
      <c r="M1793"/>
      <c r="O1793" s="101">
        <f>IF(ISBLANK(C1793),O1792,IF(COUNTIF(C$2:C1793,C1793)&gt;1,O1792,1+MAX(O1792,0)))</f>
        <v>52</v>
      </c>
      <c r="P1793" s="45">
        <f t="shared" si="441"/>
        <v>27</v>
      </c>
      <c r="Q1793" s="33" t="str">
        <f t="shared" si="442"/>
        <v/>
      </c>
      <c r="R1793" s="33">
        <f t="shared" si="443"/>
        <v>8</v>
      </c>
      <c r="S1793" s="33" t="str">
        <f t="shared" si="444"/>
        <v>133_8</v>
      </c>
      <c r="T1793" s="35" t="str">
        <f t="shared" si="445"/>
        <v>133AM</v>
      </c>
      <c r="U1793" s="35" t="str">
        <f t="shared" si="446"/>
        <v>133AMEW</v>
      </c>
      <c r="V1793" s="301">
        <f t="shared" si="447"/>
        <v>32</v>
      </c>
      <c r="W1793" s="293" t="str">
        <f t="shared" si="448"/>
        <v/>
      </c>
      <c r="X1793" s="293" t="str">
        <f t="shared" si="449"/>
        <v/>
      </c>
      <c r="Y1793" s="293" t="str">
        <f t="shared" si="450"/>
        <v/>
      </c>
      <c r="Z1793" s="293" t="str">
        <f t="shared" si="451"/>
        <v/>
      </c>
      <c r="AA1793" s="293">
        <f t="shared" si="438"/>
        <v>0</v>
      </c>
      <c r="AB1793" s="293">
        <f t="shared" si="439"/>
        <v>0</v>
      </c>
      <c r="AC1793" s="293">
        <f t="shared" si="440"/>
        <v>3</v>
      </c>
      <c r="AD1793" s="293">
        <f t="shared" si="452"/>
        <v>1</v>
      </c>
      <c r="AE1793" s="293">
        <f>IF(ISBLANK(T1793),AE1792,IF(COUNTIF(T$2:T1793,T1793)&gt;1,AE1792,1+MAX(AE1792,0)))</f>
        <v>47</v>
      </c>
      <c r="AI1793" s="42" t="str">
        <f t="shared" si="453"/>
        <v/>
      </c>
      <c r="AJ1793">
        <f>SUM(AG$2:AG1793)</f>
        <v>9</v>
      </c>
      <c r="AK1793">
        <f>COUNTA(AF$2:AF1793)</f>
        <v>29</v>
      </c>
    </row>
    <row r="1794" spans="1:37"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441"/>
        <v>27</v>
      </c>
      <c r="Q1794" s="33" t="str">
        <f t="shared" si="442"/>
        <v/>
      </c>
      <c r="R1794" s="33">
        <f t="shared" si="443"/>
        <v>13</v>
      </c>
      <c r="S1794" s="33" t="str">
        <f t="shared" si="444"/>
        <v>133_13</v>
      </c>
      <c r="T1794" s="35" t="str">
        <f t="shared" si="445"/>
        <v>133PM</v>
      </c>
      <c r="U1794" s="35" t="str">
        <f t="shared" si="446"/>
        <v>133PMNS</v>
      </c>
      <c r="V1794" s="301">
        <f t="shared" si="447"/>
        <v>17</v>
      </c>
      <c r="W1794" s="293" t="str">
        <f t="shared" si="448"/>
        <v/>
      </c>
      <c r="X1794" s="293" t="str">
        <f t="shared" si="449"/>
        <v/>
      </c>
      <c r="Y1794" s="293" t="str">
        <f t="shared" si="450"/>
        <v/>
      </c>
      <c r="Z1794" s="293" t="str">
        <f t="shared" si="451"/>
        <v/>
      </c>
      <c r="AA1794" s="293">
        <f t="shared" ref="AA1794:AA1857" si="454">IF(AND(ISNUMBER($G1794),$B1794="AM"),INDEX(Cordon,MATCH($A1794,loc_ID,0),$G1794),0)</f>
        <v>0</v>
      </c>
      <c r="AB1794" s="293">
        <f t="shared" ref="AB1794:AB1857" si="455">IF(AND(ISNUMBER($G1794),$B1794="PM"),INDEX(Cordon,MATCH($A1794,loc_ID,0),VLOOKUP($G1794,dir_correction,2,FALSE)),0)</f>
        <v>1</v>
      </c>
      <c r="AC1794" s="293">
        <f t="shared" ref="AC1794:AC1857" si="456">IF(AND(ISNUMBER($G1794),$B1794="AM"),INDEX(Lane,MATCH($A1794,loc_ID,0),$G1794),0)</f>
        <v>0</v>
      </c>
      <c r="AD1794" s="293">
        <f t="shared" si="452"/>
        <v>0</v>
      </c>
      <c r="AE1794" s="293">
        <f>IF(ISBLANK(T1794),AE1793,IF(COUNTIF(T$2:T1794,T1794)&gt;1,AE1793,1+MAX(AE1793,0)))</f>
        <v>48</v>
      </c>
      <c r="AI1794" s="42" t="str">
        <f t="shared" si="453"/>
        <v/>
      </c>
      <c r="AJ1794">
        <f>SUM(AG$2:AG1794)</f>
        <v>9</v>
      </c>
      <c r="AK1794">
        <f>COUNTA(AF$2:AF1794)</f>
        <v>29</v>
      </c>
    </row>
    <row r="1795" spans="1:37"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457">IF(A1795=A1794,P1794,IF(ISNUMBER(P1794),P1794+1,1))</f>
        <v>27</v>
      </c>
      <c r="Q1795" s="33" t="str">
        <f t="shared" ref="Q1795:Q1858" si="458">IF(OR(P1795=P1794,LEN(A1795)&lt;1),"",P1795)</f>
        <v/>
      </c>
      <c r="R1795" s="33">
        <f t="shared" ref="R1795:R1858" si="459">IF(ISNUMBER(F1795),F1795+4*(E1795-1)+8*IF(B1795="PM",1,0),"")</f>
        <v>13</v>
      </c>
      <c r="S1795" s="33" t="str">
        <f t="shared" ref="S1795:S1858" si="460">IF(ISNUMBER(R1795),A1795&amp;"_"&amp;R1795,"")</f>
        <v>133_13</v>
      </c>
      <c r="T1795" s="35" t="str">
        <f t="shared" ref="T1795:T1858" si="461">A1795&amp;B1795</f>
        <v>133PM</v>
      </c>
      <c r="U1795" s="35" t="str">
        <f t="shared" ref="U1795:U1858" si="462">IF(OR(G1795=1,G1795=2),T1795&amp;"NS",IF(OR(G1795=3,G1795=4),T1795&amp;"EW",""))</f>
        <v>133PMNS</v>
      </c>
      <c r="V1795" s="301">
        <f t="shared" ref="V1795:V1858" si="463">G1795+4*(F1795-1)+16*(E1795-1)</f>
        <v>18</v>
      </c>
      <c r="W1795" s="293" t="str">
        <f t="shared" ref="W1795:W1858" si="464">IF(I1795&gt;$H1795,1,"")</f>
        <v/>
      </c>
      <c r="X1795" s="293" t="str">
        <f t="shared" ref="X1795:X1858" si="465">IF(J1795&gt;$H1795,1,"")</f>
        <v/>
      </c>
      <c r="Y1795" s="293" t="str">
        <f t="shared" ref="Y1795:Y1858" si="466">IF(K1795&gt;$H1795,1,"")</f>
        <v/>
      </c>
      <c r="Z1795" s="293" t="str">
        <f t="shared" ref="Z1795:Z1858" si="467">IF(L1795&gt;$H1795,1,"")</f>
        <v/>
      </c>
      <c r="AA1795" s="293">
        <f t="shared" si="454"/>
        <v>0</v>
      </c>
      <c r="AB1795" s="293">
        <f t="shared" si="455"/>
        <v>0</v>
      </c>
      <c r="AC1795" s="293">
        <f t="shared" si="456"/>
        <v>0</v>
      </c>
      <c r="AD1795" s="293">
        <f t="shared" ref="AD1795:AD1858" si="468">IF(AND(AC1795&gt;0,ISNUMBER(AC1795)),1,0)</f>
        <v>0</v>
      </c>
      <c r="AE1795" s="293">
        <f>IF(ISBLANK(T1795),AE1794,IF(COUNTIF(T$2:T1795,T1795)&gt;1,AE1794,1+MAX(AE1794,0)))</f>
        <v>48</v>
      </c>
      <c r="AI1795" s="42" t="str">
        <f t="shared" ref="AI1795:AI1858" si="469">IF(SUM(W1795:Z1795)&gt;0,1,"")</f>
        <v/>
      </c>
      <c r="AJ1795">
        <f>SUM(AG$2:AG1795)</f>
        <v>9</v>
      </c>
      <c r="AK1795">
        <f>COUNTA(AF$2:AF1795)</f>
        <v>29</v>
      </c>
    </row>
    <row r="1796" spans="1:37"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457"/>
        <v>27</v>
      </c>
      <c r="Q1796" s="33" t="str">
        <f t="shared" si="458"/>
        <v/>
      </c>
      <c r="R1796" s="33">
        <f t="shared" si="459"/>
        <v>13</v>
      </c>
      <c r="S1796" s="33" t="str">
        <f t="shared" si="460"/>
        <v>133_13</v>
      </c>
      <c r="T1796" s="35" t="str">
        <f t="shared" si="461"/>
        <v>133PM</v>
      </c>
      <c r="U1796" s="35" t="str">
        <f t="shared" si="462"/>
        <v>133PMEW</v>
      </c>
      <c r="V1796" s="301">
        <f t="shared" si="463"/>
        <v>19</v>
      </c>
      <c r="W1796" s="293" t="str">
        <f t="shared" si="464"/>
        <v/>
      </c>
      <c r="X1796" s="293" t="str">
        <f t="shared" si="465"/>
        <v/>
      </c>
      <c r="Y1796" s="293" t="str">
        <f t="shared" si="466"/>
        <v/>
      </c>
      <c r="Z1796" s="293" t="str">
        <f t="shared" si="467"/>
        <v/>
      </c>
      <c r="AA1796" s="293">
        <f t="shared" si="454"/>
        <v>0</v>
      </c>
      <c r="AB1796" s="293">
        <f t="shared" si="455"/>
        <v>0</v>
      </c>
      <c r="AC1796" s="293">
        <f t="shared" si="456"/>
        <v>0</v>
      </c>
      <c r="AD1796" s="293">
        <f t="shared" si="468"/>
        <v>0</v>
      </c>
      <c r="AE1796" s="293">
        <f>IF(ISBLANK(T1796),AE1795,IF(COUNTIF(T$2:T1796,T1796)&gt;1,AE1795,1+MAX(AE1795,0)))</f>
        <v>48</v>
      </c>
      <c r="AI1796" s="42" t="str">
        <f t="shared" si="469"/>
        <v/>
      </c>
      <c r="AJ1796">
        <f>SUM(AG$2:AG1796)</f>
        <v>9</v>
      </c>
      <c r="AK1796">
        <f>COUNTA(AF$2:AF1796)</f>
        <v>29</v>
      </c>
    </row>
    <row r="1797" spans="1:37"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457"/>
        <v>27</v>
      </c>
      <c r="Q1797" s="33" t="str">
        <f t="shared" si="458"/>
        <v/>
      </c>
      <c r="R1797" s="33">
        <f t="shared" si="459"/>
        <v>13</v>
      </c>
      <c r="S1797" s="33" t="str">
        <f t="shared" si="460"/>
        <v>133_13</v>
      </c>
      <c r="T1797" s="35" t="str">
        <f t="shared" si="461"/>
        <v>133PM</v>
      </c>
      <c r="U1797" s="35" t="str">
        <f t="shared" si="462"/>
        <v>133PMEW</v>
      </c>
      <c r="V1797" s="301">
        <f t="shared" si="463"/>
        <v>20</v>
      </c>
      <c r="W1797" s="293" t="str">
        <f t="shared" si="464"/>
        <v/>
      </c>
      <c r="X1797" s="293" t="str">
        <f t="shared" si="465"/>
        <v/>
      </c>
      <c r="Y1797" s="293" t="str">
        <f t="shared" si="466"/>
        <v/>
      </c>
      <c r="Z1797" s="293" t="str">
        <f t="shared" si="467"/>
        <v/>
      </c>
      <c r="AA1797" s="293">
        <f t="shared" si="454"/>
        <v>0</v>
      </c>
      <c r="AB1797" s="293">
        <f t="shared" si="455"/>
        <v>0</v>
      </c>
      <c r="AC1797" s="293">
        <f t="shared" si="456"/>
        <v>0</v>
      </c>
      <c r="AD1797" s="293">
        <f t="shared" si="468"/>
        <v>0</v>
      </c>
      <c r="AE1797" s="293">
        <f>IF(ISBLANK(T1797),AE1796,IF(COUNTIF(T$2:T1797,T1797)&gt;1,AE1796,1+MAX(AE1796,0)))</f>
        <v>48</v>
      </c>
      <c r="AI1797" s="42" t="str">
        <f t="shared" si="469"/>
        <v/>
      </c>
      <c r="AJ1797">
        <f>SUM(AG$2:AG1797)</f>
        <v>9</v>
      </c>
      <c r="AK1797">
        <f>COUNTA(AF$2:AF1797)</f>
        <v>29</v>
      </c>
    </row>
    <row r="1798" spans="1:37"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457"/>
        <v>27</v>
      </c>
      <c r="Q1798" s="33" t="str">
        <f t="shared" si="458"/>
        <v/>
      </c>
      <c r="R1798" s="33">
        <f t="shared" si="459"/>
        <v>14</v>
      </c>
      <c r="S1798" s="33" t="str">
        <f t="shared" si="460"/>
        <v>133_14</v>
      </c>
      <c r="T1798" s="35" t="str">
        <f t="shared" si="461"/>
        <v>133PM</v>
      </c>
      <c r="U1798" s="35" t="str">
        <f t="shared" si="462"/>
        <v>133PMNS</v>
      </c>
      <c r="V1798" s="301">
        <f t="shared" si="463"/>
        <v>21</v>
      </c>
      <c r="W1798" s="293" t="str">
        <f t="shared" si="464"/>
        <v/>
      </c>
      <c r="X1798" s="293" t="str">
        <f t="shared" si="465"/>
        <v/>
      </c>
      <c r="Y1798" s="293" t="str">
        <f t="shared" si="466"/>
        <v/>
      </c>
      <c r="Z1798" s="293" t="str">
        <f t="shared" si="467"/>
        <v/>
      </c>
      <c r="AA1798" s="293">
        <f t="shared" si="454"/>
        <v>0</v>
      </c>
      <c r="AB1798" s="293">
        <f t="shared" si="455"/>
        <v>1</v>
      </c>
      <c r="AC1798" s="293">
        <f t="shared" si="456"/>
        <v>0</v>
      </c>
      <c r="AD1798" s="293">
        <f t="shared" si="468"/>
        <v>0</v>
      </c>
      <c r="AE1798" s="293">
        <f>IF(ISBLANK(T1798),AE1797,IF(COUNTIF(T$2:T1798,T1798)&gt;1,AE1797,1+MAX(AE1797,0)))</f>
        <v>48</v>
      </c>
      <c r="AI1798" s="42" t="str">
        <f t="shared" si="469"/>
        <v/>
      </c>
      <c r="AJ1798">
        <f>SUM(AG$2:AG1798)</f>
        <v>9</v>
      </c>
      <c r="AK1798">
        <f>COUNTA(AF$2:AF1798)</f>
        <v>29</v>
      </c>
    </row>
    <row r="1799" spans="1:37"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457"/>
        <v>27</v>
      </c>
      <c r="Q1799" s="33" t="str">
        <f t="shared" si="458"/>
        <v/>
      </c>
      <c r="R1799" s="33">
        <f t="shared" si="459"/>
        <v>14</v>
      </c>
      <c r="S1799" s="33" t="str">
        <f t="shared" si="460"/>
        <v>133_14</v>
      </c>
      <c r="T1799" s="35" t="str">
        <f t="shared" si="461"/>
        <v>133PM</v>
      </c>
      <c r="U1799" s="35" t="str">
        <f t="shared" si="462"/>
        <v>133PMNS</v>
      </c>
      <c r="V1799" s="301">
        <f t="shared" si="463"/>
        <v>22</v>
      </c>
      <c r="W1799" s="293" t="str">
        <f t="shared" si="464"/>
        <v/>
      </c>
      <c r="X1799" s="293" t="str">
        <f t="shared" si="465"/>
        <v/>
      </c>
      <c r="Y1799" s="293" t="str">
        <f t="shared" si="466"/>
        <v/>
      </c>
      <c r="Z1799" s="293" t="str">
        <f t="shared" si="467"/>
        <v/>
      </c>
      <c r="AA1799" s="293">
        <f t="shared" si="454"/>
        <v>0</v>
      </c>
      <c r="AB1799" s="293">
        <f t="shared" si="455"/>
        <v>0</v>
      </c>
      <c r="AC1799" s="293">
        <f t="shared" si="456"/>
        <v>0</v>
      </c>
      <c r="AD1799" s="293">
        <f t="shared" si="468"/>
        <v>0</v>
      </c>
      <c r="AE1799" s="293">
        <f>IF(ISBLANK(T1799),AE1798,IF(COUNTIF(T$2:T1799,T1799)&gt;1,AE1798,1+MAX(AE1798,0)))</f>
        <v>48</v>
      </c>
      <c r="AI1799" s="42" t="str">
        <f t="shared" si="469"/>
        <v/>
      </c>
      <c r="AJ1799">
        <f>SUM(AG$2:AG1799)</f>
        <v>9</v>
      </c>
      <c r="AK1799">
        <f>COUNTA(AF$2:AF1799)</f>
        <v>29</v>
      </c>
    </row>
    <row r="1800" spans="1:37"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457"/>
        <v>27</v>
      </c>
      <c r="Q1800" s="33" t="str">
        <f t="shared" si="458"/>
        <v/>
      </c>
      <c r="R1800" s="33">
        <f t="shared" si="459"/>
        <v>14</v>
      </c>
      <c r="S1800" s="33" t="str">
        <f t="shared" si="460"/>
        <v>133_14</v>
      </c>
      <c r="T1800" s="35" t="str">
        <f t="shared" si="461"/>
        <v>133PM</v>
      </c>
      <c r="U1800" s="35" t="str">
        <f t="shared" si="462"/>
        <v>133PMEW</v>
      </c>
      <c r="V1800" s="301">
        <f t="shared" si="463"/>
        <v>23</v>
      </c>
      <c r="W1800" s="293" t="str">
        <f t="shared" si="464"/>
        <v/>
      </c>
      <c r="X1800" s="293" t="str">
        <f t="shared" si="465"/>
        <v/>
      </c>
      <c r="Y1800" s="293" t="str">
        <f t="shared" si="466"/>
        <v/>
      </c>
      <c r="Z1800" s="293" t="str">
        <f t="shared" si="467"/>
        <v/>
      </c>
      <c r="AA1800" s="293">
        <f t="shared" si="454"/>
        <v>0</v>
      </c>
      <c r="AB1800" s="293">
        <f t="shared" si="455"/>
        <v>0</v>
      </c>
      <c r="AC1800" s="293">
        <f t="shared" si="456"/>
        <v>0</v>
      </c>
      <c r="AD1800" s="293">
        <f t="shared" si="468"/>
        <v>0</v>
      </c>
      <c r="AE1800" s="293">
        <f>IF(ISBLANK(T1800),AE1799,IF(COUNTIF(T$2:T1800,T1800)&gt;1,AE1799,1+MAX(AE1799,0)))</f>
        <v>48</v>
      </c>
      <c r="AI1800" s="42" t="str">
        <f t="shared" si="469"/>
        <v/>
      </c>
      <c r="AJ1800">
        <f>SUM(AG$2:AG1800)</f>
        <v>9</v>
      </c>
      <c r="AK1800">
        <f>COUNTA(AF$2:AF1800)</f>
        <v>29</v>
      </c>
    </row>
    <row r="1801" spans="1:37"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457"/>
        <v>27</v>
      </c>
      <c r="Q1801" s="33" t="str">
        <f t="shared" si="458"/>
        <v/>
      </c>
      <c r="R1801" s="33">
        <f t="shared" si="459"/>
        <v>14</v>
      </c>
      <c r="S1801" s="33" t="str">
        <f t="shared" si="460"/>
        <v>133_14</v>
      </c>
      <c r="T1801" s="35" t="str">
        <f t="shared" si="461"/>
        <v>133PM</v>
      </c>
      <c r="U1801" s="35" t="str">
        <f t="shared" si="462"/>
        <v>133PMEW</v>
      </c>
      <c r="V1801" s="301">
        <f t="shared" si="463"/>
        <v>24</v>
      </c>
      <c r="W1801" s="293" t="str">
        <f t="shared" si="464"/>
        <v/>
      </c>
      <c r="X1801" s="293" t="str">
        <f t="shared" si="465"/>
        <v/>
      </c>
      <c r="Y1801" s="293" t="str">
        <f t="shared" si="466"/>
        <v/>
      </c>
      <c r="Z1801" s="293" t="str">
        <f t="shared" si="467"/>
        <v/>
      </c>
      <c r="AA1801" s="293">
        <f t="shared" si="454"/>
        <v>0</v>
      </c>
      <c r="AB1801" s="293">
        <f t="shared" si="455"/>
        <v>0</v>
      </c>
      <c r="AC1801" s="293">
        <f t="shared" si="456"/>
        <v>0</v>
      </c>
      <c r="AD1801" s="293">
        <f t="shared" si="468"/>
        <v>0</v>
      </c>
      <c r="AE1801" s="293">
        <f>IF(ISBLANK(T1801),AE1800,IF(COUNTIF(T$2:T1801,T1801)&gt;1,AE1800,1+MAX(AE1800,0)))</f>
        <v>48</v>
      </c>
      <c r="AI1801" s="42" t="str">
        <f t="shared" si="469"/>
        <v/>
      </c>
      <c r="AJ1801">
        <f>SUM(AG$2:AG1801)</f>
        <v>9</v>
      </c>
      <c r="AK1801">
        <f>COUNTA(AF$2:AF1801)</f>
        <v>29</v>
      </c>
    </row>
    <row r="1802" spans="1:37"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457"/>
        <v>27</v>
      </c>
      <c r="Q1802" s="33" t="str">
        <f t="shared" si="458"/>
        <v/>
      </c>
      <c r="R1802" s="33">
        <f t="shared" si="459"/>
        <v>15</v>
      </c>
      <c r="S1802" s="33" t="str">
        <f t="shared" si="460"/>
        <v>133_15</v>
      </c>
      <c r="T1802" s="35" t="str">
        <f t="shared" si="461"/>
        <v>133PM</v>
      </c>
      <c r="U1802" s="35" t="str">
        <f t="shared" si="462"/>
        <v>133PMNS</v>
      </c>
      <c r="V1802" s="301">
        <f t="shared" si="463"/>
        <v>25</v>
      </c>
      <c r="W1802" s="293" t="str">
        <f t="shared" si="464"/>
        <v/>
      </c>
      <c r="X1802" s="293" t="str">
        <f t="shared" si="465"/>
        <v/>
      </c>
      <c r="Y1802" s="293" t="str">
        <f t="shared" si="466"/>
        <v/>
      </c>
      <c r="Z1802" s="293" t="str">
        <f t="shared" si="467"/>
        <v/>
      </c>
      <c r="AA1802" s="293">
        <f t="shared" si="454"/>
        <v>0</v>
      </c>
      <c r="AB1802" s="293">
        <f t="shared" si="455"/>
        <v>1</v>
      </c>
      <c r="AC1802" s="293">
        <f t="shared" si="456"/>
        <v>0</v>
      </c>
      <c r="AD1802" s="293">
        <f t="shared" si="468"/>
        <v>0</v>
      </c>
      <c r="AE1802" s="293">
        <f>IF(ISBLANK(T1802),AE1801,IF(COUNTIF(T$2:T1802,T1802)&gt;1,AE1801,1+MAX(AE1801,0)))</f>
        <v>48</v>
      </c>
      <c r="AI1802" s="42" t="str">
        <f t="shared" si="469"/>
        <v/>
      </c>
      <c r="AJ1802">
        <f>SUM(AG$2:AG1802)</f>
        <v>9</v>
      </c>
      <c r="AK1802">
        <f>COUNTA(AF$2:AF1802)</f>
        <v>29</v>
      </c>
    </row>
    <row r="1803" spans="1:37"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457"/>
        <v>27</v>
      </c>
      <c r="Q1803" s="33" t="str">
        <f t="shared" si="458"/>
        <v/>
      </c>
      <c r="R1803" s="33">
        <f t="shared" si="459"/>
        <v>15</v>
      </c>
      <c r="S1803" s="33" t="str">
        <f t="shared" si="460"/>
        <v>133_15</v>
      </c>
      <c r="T1803" s="35" t="str">
        <f t="shared" si="461"/>
        <v>133PM</v>
      </c>
      <c r="U1803" s="35" t="str">
        <f t="shared" si="462"/>
        <v>133PMNS</v>
      </c>
      <c r="V1803" s="301">
        <f t="shared" si="463"/>
        <v>26</v>
      </c>
      <c r="W1803" s="293" t="str">
        <f t="shared" si="464"/>
        <v/>
      </c>
      <c r="X1803" s="293" t="str">
        <f t="shared" si="465"/>
        <v/>
      </c>
      <c r="Y1803" s="293" t="str">
        <f t="shared" si="466"/>
        <v/>
      </c>
      <c r="Z1803" s="293" t="str">
        <f t="shared" si="467"/>
        <v/>
      </c>
      <c r="AA1803" s="293">
        <f t="shared" si="454"/>
        <v>0</v>
      </c>
      <c r="AB1803" s="293">
        <f t="shared" si="455"/>
        <v>0</v>
      </c>
      <c r="AC1803" s="293">
        <f t="shared" si="456"/>
        <v>0</v>
      </c>
      <c r="AD1803" s="293">
        <f t="shared" si="468"/>
        <v>0</v>
      </c>
      <c r="AE1803" s="293">
        <f>IF(ISBLANK(T1803),AE1802,IF(COUNTIF(T$2:T1803,T1803)&gt;1,AE1802,1+MAX(AE1802,0)))</f>
        <v>48</v>
      </c>
      <c r="AI1803" s="42" t="str">
        <f t="shared" si="469"/>
        <v/>
      </c>
      <c r="AJ1803">
        <f>SUM(AG$2:AG1803)</f>
        <v>9</v>
      </c>
      <c r="AK1803">
        <f>COUNTA(AF$2:AF1803)</f>
        <v>29</v>
      </c>
    </row>
    <row r="1804" spans="1:37"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457"/>
        <v>27</v>
      </c>
      <c r="Q1804" s="33" t="str">
        <f t="shared" si="458"/>
        <v/>
      </c>
      <c r="R1804" s="33">
        <f t="shared" si="459"/>
        <v>15</v>
      </c>
      <c r="S1804" s="33" t="str">
        <f t="shared" si="460"/>
        <v>133_15</v>
      </c>
      <c r="T1804" s="35" t="str">
        <f t="shared" si="461"/>
        <v>133PM</v>
      </c>
      <c r="U1804" s="35" t="str">
        <f t="shared" si="462"/>
        <v>133PMEW</v>
      </c>
      <c r="V1804" s="301">
        <f t="shared" si="463"/>
        <v>27</v>
      </c>
      <c r="W1804" s="293" t="str">
        <f t="shared" si="464"/>
        <v/>
      </c>
      <c r="X1804" s="293" t="str">
        <f t="shared" si="465"/>
        <v/>
      </c>
      <c r="Y1804" s="293" t="str">
        <f t="shared" si="466"/>
        <v/>
      </c>
      <c r="Z1804" s="293" t="str">
        <f t="shared" si="467"/>
        <v/>
      </c>
      <c r="AA1804" s="293">
        <f t="shared" si="454"/>
        <v>0</v>
      </c>
      <c r="AB1804" s="293">
        <f t="shared" si="455"/>
        <v>0</v>
      </c>
      <c r="AC1804" s="293">
        <f t="shared" si="456"/>
        <v>0</v>
      </c>
      <c r="AD1804" s="293">
        <f t="shared" si="468"/>
        <v>0</v>
      </c>
      <c r="AE1804" s="293">
        <f>IF(ISBLANK(T1804),AE1803,IF(COUNTIF(T$2:T1804,T1804)&gt;1,AE1803,1+MAX(AE1803,0)))</f>
        <v>48</v>
      </c>
      <c r="AI1804" s="42" t="str">
        <f t="shared" si="469"/>
        <v/>
      </c>
      <c r="AJ1804">
        <f>SUM(AG$2:AG1804)</f>
        <v>9</v>
      </c>
      <c r="AK1804">
        <f>COUNTA(AF$2:AF1804)</f>
        <v>29</v>
      </c>
    </row>
    <row r="1805" spans="1:37"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457"/>
        <v>27</v>
      </c>
      <c r="Q1805" s="33" t="str">
        <f t="shared" si="458"/>
        <v/>
      </c>
      <c r="R1805" s="33">
        <f t="shared" si="459"/>
        <v>15</v>
      </c>
      <c r="S1805" s="33" t="str">
        <f t="shared" si="460"/>
        <v>133_15</v>
      </c>
      <c r="T1805" s="35" t="str">
        <f t="shared" si="461"/>
        <v>133PM</v>
      </c>
      <c r="U1805" s="35" t="str">
        <f t="shared" si="462"/>
        <v>133PMEW</v>
      </c>
      <c r="V1805" s="301">
        <f t="shared" si="463"/>
        <v>28</v>
      </c>
      <c r="W1805" s="293" t="str">
        <f t="shared" si="464"/>
        <v/>
      </c>
      <c r="X1805" s="293" t="str">
        <f t="shared" si="465"/>
        <v/>
      </c>
      <c r="Y1805" s="293" t="str">
        <f t="shared" si="466"/>
        <v/>
      </c>
      <c r="Z1805" s="293" t="str">
        <f t="shared" si="467"/>
        <v/>
      </c>
      <c r="AA1805" s="293">
        <f t="shared" si="454"/>
        <v>0</v>
      </c>
      <c r="AB1805" s="293">
        <f t="shared" si="455"/>
        <v>0</v>
      </c>
      <c r="AC1805" s="293">
        <f t="shared" si="456"/>
        <v>0</v>
      </c>
      <c r="AD1805" s="293">
        <f t="shared" si="468"/>
        <v>0</v>
      </c>
      <c r="AE1805" s="293">
        <f>IF(ISBLANK(T1805),AE1804,IF(COUNTIF(T$2:T1805,T1805)&gt;1,AE1804,1+MAX(AE1804,0)))</f>
        <v>48</v>
      </c>
      <c r="AI1805" s="42" t="str">
        <f t="shared" si="469"/>
        <v/>
      </c>
      <c r="AJ1805">
        <f>SUM(AG$2:AG1805)</f>
        <v>9</v>
      </c>
      <c r="AK1805">
        <f>COUNTA(AF$2:AF1805)</f>
        <v>29</v>
      </c>
    </row>
    <row r="1806" spans="1:37"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457"/>
        <v>27</v>
      </c>
      <c r="Q1806" s="33" t="str">
        <f t="shared" si="458"/>
        <v/>
      </c>
      <c r="R1806" s="33">
        <f t="shared" si="459"/>
        <v>16</v>
      </c>
      <c r="S1806" s="33" t="str">
        <f t="shared" si="460"/>
        <v>133_16</v>
      </c>
      <c r="T1806" s="35" t="str">
        <f t="shared" si="461"/>
        <v>133PM</v>
      </c>
      <c r="U1806" s="35" t="str">
        <f t="shared" si="462"/>
        <v>133PMNS</v>
      </c>
      <c r="V1806" s="301">
        <f t="shared" si="463"/>
        <v>29</v>
      </c>
      <c r="W1806" s="293" t="str">
        <f t="shared" si="464"/>
        <v/>
      </c>
      <c r="X1806" s="293" t="str">
        <f t="shared" si="465"/>
        <v/>
      </c>
      <c r="Y1806" s="293" t="str">
        <f t="shared" si="466"/>
        <v/>
      </c>
      <c r="Z1806" s="293" t="str">
        <f t="shared" si="467"/>
        <v/>
      </c>
      <c r="AA1806" s="293">
        <f t="shared" si="454"/>
        <v>0</v>
      </c>
      <c r="AB1806" s="293">
        <f t="shared" si="455"/>
        <v>1</v>
      </c>
      <c r="AC1806" s="293">
        <f t="shared" si="456"/>
        <v>0</v>
      </c>
      <c r="AD1806" s="293">
        <f t="shared" si="468"/>
        <v>0</v>
      </c>
      <c r="AE1806" s="293">
        <f>IF(ISBLANK(T1806),AE1805,IF(COUNTIF(T$2:T1806,T1806)&gt;1,AE1805,1+MAX(AE1805,0)))</f>
        <v>48</v>
      </c>
      <c r="AI1806" s="42" t="str">
        <f t="shared" si="469"/>
        <v/>
      </c>
      <c r="AJ1806">
        <f>SUM(AG$2:AG1806)</f>
        <v>9</v>
      </c>
      <c r="AK1806">
        <f>COUNTA(AF$2:AF1806)</f>
        <v>29</v>
      </c>
    </row>
    <row r="1807" spans="1:37"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457"/>
        <v>27</v>
      </c>
      <c r="Q1807" s="33" t="str">
        <f t="shared" si="458"/>
        <v/>
      </c>
      <c r="R1807" s="33">
        <f t="shared" si="459"/>
        <v>16</v>
      </c>
      <c r="S1807" s="33" t="str">
        <f t="shared" si="460"/>
        <v>133_16</v>
      </c>
      <c r="T1807" s="35" t="str">
        <f t="shared" si="461"/>
        <v>133PM</v>
      </c>
      <c r="U1807" s="35" t="str">
        <f t="shared" si="462"/>
        <v>133PMNS</v>
      </c>
      <c r="V1807" s="301">
        <f t="shared" si="463"/>
        <v>30</v>
      </c>
      <c r="W1807" s="293" t="str">
        <f t="shared" si="464"/>
        <v/>
      </c>
      <c r="X1807" s="293" t="str">
        <f t="shared" si="465"/>
        <v/>
      </c>
      <c r="Y1807" s="293" t="str">
        <f t="shared" si="466"/>
        <v/>
      </c>
      <c r="Z1807" s="293" t="str">
        <f t="shared" si="467"/>
        <v/>
      </c>
      <c r="AA1807" s="293">
        <f t="shared" si="454"/>
        <v>0</v>
      </c>
      <c r="AB1807" s="293">
        <f t="shared" si="455"/>
        <v>0</v>
      </c>
      <c r="AC1807" s="293">
        <f t="shared" si="456"/>
        <v>0</v>
      </c>
      <c r="AD1807" s="293">
        <f t="shared" si="468"/>
        <v>0</v>
      </c>
      <c r="AE1807" s="293">
        <f>IF(ISBLANK(T1807),AE1806,IF(COUNTIF(T$2:T1807,T1807)&gt;1,AE1806,1+MAX(AE1806,0)))</f>
        <v>48</v>
      </c>
      <c r="AI1807" s="42" t="str">
        <f t="shared" si="469"/>
        <v/>
      </c>
      <c r="AJ1807">
        <f>SUM(AG$2:AG1807)</f>
        <v>9</v>
      </c>
      <c r="AK1807">
        <f>COUNTA(AF$2:AF1807)</f>
        <v>29</v>
      </c>
    </row>
    <row r="1808" spans="1:37"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457"/>
        <v>27</v>
      </c>
      <c r="Q1808" s="33" t="str">
        <f t="shared" si="458"/>
        <v/>
      </c>
      <c r="R1808" s="33">
        <f t="shared" si="459"/>
        <v>16</v>
      </c>
      <c r="S1808" s="33" t="str">
        <f t="shared" si="460"/>
        <v>133_16</v>
      </c>
      <c r="T1808" s="35" t="str">
        <f t="shared" si="461"/>
        <v>133PM</v>
      </c>
      <c r="U1808" s="35" t="str">
        <f t="shared" si="462"/>
        <v>133PMEW</v>
      </c>
      <c r="V1808" s="301">
        <f t="shared" si="463"/>
        <v>31</v>
      </c>
      <c r="W1808" s="293" t="str">
        <f t="shared" si="464"/>
        <v/>
      </c>
      <c r="X1808" s="293" t="str">
        <f t="shared" si="465"/>
        <v/>
      </c>
      <c r="Y1808" s="293" t="str">
        <f t="shared" si="466"/>
        <v/>
      </c>
      <c r="Z1808" s="293" t="str">
        <f t="shared" si="467"/>
        <v/>
      </c>
      <c r="AA1808" s="293">
        <f t="shared" si="454"/>
        <v>0</v>
      </c>
      <c r="AB1808" s="293">
        <f t="shared" si="455"/>
        <v>0</v>
      </c>
      <c r="AC1808" s="293">
        <f t="shared" si="456"/>
        <v>0</v>
      </c>
      <c r="AD1808" s="293">
        <f t="shared" si="468"/>
        <v>0</v>
      </c>
      <c r="AE1808" s="293">
        <f>IF(ISBLANK(T1808),AE1807,IF(COUNTIF(T$2:T1808,T1808)&gt;1,AE1807,1+MAX(AE1807,0)))</f>
        <v>48</v>
      </c>
      <c r="AI1808" s="42" t="str">
        <f t="shared" si="469"/>
        <v/>
      </c>
      <c r="AJ1808">
        <f>SUM(AG$2:AG1808)</f>
        <v>9</v>
      </c>
      <c r="AK1808">
        <f>COUNTA(AF$2:AF1808)</f>
        <v>29</v>
      </c>
    </row>
    <row r="1809" spans="1:37"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457"/>
        <v>27</v>
      </c>
      <c r="Q1809" s="33" t="str">
        <f t="shared" si="458"/>
        <v/>
      </c>
      <c r="R1809" s="33">
        <f t="shared" si="459"/>
        <v>16</v>
      </c>
      <c r="S1809" s="33" t="str">
        <f t="shared" si="460"/>
        <v>133_16</v>
      </c>
      <c r="T1809" s="35" t="str">
        <f t="shared" si="461"/>
        <v>133PM</v>
      </c>
      <c r="U1809" s="35" t="str">
        <f t="shared" si="462"/>
        <v>133PMEW</v>
      </c>
      <c r="V1809" s="301">
        <f t="shared" si="463"/>
        <v>32</v>
      </c>
      <c r="W1809" s="293" t="str">
        <f t="shared" si="464"/>
        <v/>
      </c>
      <c r="X1809" s="293" t="str">
        <f t="shared" si="465"/>
        <v/>
      </c>
      <c r="Y1809" s="293" t="str">
        <f t="shared" si="466"/>
        <v/>
      </c>
      <c r="Z1809" s="293" t="str">
        <f t="shared" si="467"/>
        <v/>
      </c>
      <c r="AA1809" s="293">
        <f t="shared" si="454"/>
        <v>0</v>
      </c>
      <c r="AB1809" s="293">
        <f t="shared" si="455"/>
        <v>0</v>
      </c>
      <c r="AC1809" s="293">
        <f t="shared" si="456"/>
        <v>0</v>
      </c>
      <c r="AD1809" s="293">
        <f t="shared" si="468"/>
        <v>0</v>
      </c>
      <c r="AE1809" s="293">
        <f>IF(ISBLANK(T1809),AE1808,IF(COUNTIF(T$2:T1809,T1809)&gt;1,AE1808,1+MAX(AE1808,0)))</f>
        <v>48</v>
      </c>
      <c r="AI1809" s="42" t="str">
        <f t="shared" si="469"/>
        <v/>
      </c>
      <c r="AJ1809">
        <f>SUM(AG$2:AG1809)</f>
        <v>9</v>
      </c>
      <c r="AK1809">
        <f>COUNTA(AF$2:AF1809)</f>
        <v>29</v>
      </c>
    </row>
    <row r="1810" spans="1:37"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457"/>
        <v>27</v>
      </c>
      <c r="Q1810" s="33" t="str">
        <f t="shared" si="458"/>
        <v/>
      </c>
      <c r="R1810" s="33">
        <f t="shared" si="459"/>
        <v>13</v>
      </c>
      <c r="S1810" s="33" t="str">
        <f t="shared" si="460"/>
        <v>133_13</v>
      </c>
      <c r="T1810" s="35" t="str">
        <f t="shared" si="461"/>
        <v>133PM</v>
      </c>
      <c r="U1810" s="35" t="str">
        <f t="shared" si="462"/>
        <v>133PMNS</v>
      </c>
      <c r="V1810" s="301">
        <f t="shared" si="463"/>
        <v>17</v>
      </c>
      <c r="W1810" s="293" t="str">
        <f t="shared" si="464"/>
        <v/>
      </c>
      <c r="X1810" s="293" t="str">
        <f t="shared" si="465"/>
        <v/>
      </c>
      <c r="Y1810" s="293" t="str">
        <f t="shared" si="466"/>
        <v/>
      </c>
      <c r="Z1810" s="293" t="str">
        <f t="shared" si="467"/>
        <v/>
      </c>
      <c r="AA1810" s="293">
        <f t="shared" si="454"/>
        <v>0</v>
      </c>
      <c r="AB1810" s="293">
        <f t="shared" si="455"/>
        <v>1</v>
      </c>
      <c r="AC1810" s="293">
        <f t="shared" si="456"/>
        <v>0</v>
      </c>
      <c r="AD1810" s="293">
        <f t="shared" si="468"/>
        <v>0</v>
      </c>
      <c r="AE1810" s="293">
        <f>IF(ISBLANK(T1810),AE1809,IF(COUNTIF(T$2:T1810,T1810)&gt;1,AE1809,1+MAX(AE1809,0)))</f>
        <v>48</v>
      </c>
      <c r="AI1810" s="42" t="str">
        <f t="shared" si="469"/>
        <v/>
      </c>
      <c r="AJ1810">
        <f>SUM(AG$2:AG1810)</f>
        <v>9</v>
      </c>
      <c r="AK1810">
        <f>COUNTA(AF$2:AF1810)</f>
        <v>29</v>
      </c>
    </row>
    <row r="1811" spans="1:37"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457"/>
        <v>27</v>
      </c>
      <c r="Q1811" s="33" t="str">
        <f t="shared" si="458"/>
        <v/>
      </c>
      <c r="R1811" s="33">
        <f t="shared" si="459"/>
        <v>13</v>
      </c>
      <c r="S1811" s="33" t="str">
        <f t="shared" si="460"/>
        <v>133_13</v>
      </c>
      <c r="T1811" s="35" t="str">
        <f t="shared" si="461"/>
        <v>133PM</v>
      </c>
      <c r="U1811" s="35" t="str">
        <f t="shared" si="462"/>
        <v>133PMNS</v>
      </c>
      <c r="V1811" s="301">
        <f t="shared" si="463"/>
        <v>18</v>
      </c>
      <c r="W1811" s="293" t="str">
        <f t="shared" si="464"/>
        <v/>
      </c>
      <c r="X1811" s="293" t="str">
        <f t="shared" si="465"/>
        <v/>
      </c>
      <c r="Y1811" s="293" t="str">
        <f t="shared" si="466"/>
        <v/>
      </c>
      <c r="Z1811" s="293" t="str">
        <f t="shared" si="467"/>
        <v/>
      </c>
      <c r="AA1811" s="293">
        <f t="shared" si="454"/>
        <v>0</v>
      </c>
      <c r="AB1811" s="293">
        <f t="shared" si="455"/>
        <v>0</v>
      </c>
      <c r="AC1811" s="293">
        <f t="shared" si="456"/>
        <v>0</v>
      </c>
      <c r="AD1811" s="293">
        <f t="shared" si="468"/>
        <v>0</v>
      </c>
      <c r="AE1811" s="293">
        <f>IF(ISBLANK(T1811),AE1810,IF(COUNTIF(T$2:T1811,T1811)&gt;1,AE1810,1+MAX(AE1810,0)))</f>
        <v>48</v>
      </c>
      <c r="AI1811" s="42" t="str">
        <f t="shared" si="469"/>
        <v/>
      </c>
      <c r="AJ1811">
        <f>SUM(AG$2:AG1811)</f>
        <v>9</v>
      </c>
      <c r="AK1811">
        <f>COUNTA(AF$2:AF1811)</f>
        <v>29</v>
      </c>
    </row>
    <row r="1812" spans="1:37"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457"/>
        <v>27</v>
      </c>
      <c r="Q1812" s="33" t="str">
        <f t="shared" si="458"/>
        <v/>
      </c>
      <c r="R1812" s="33">
        <f t="shared" si="459"/>
        <v>13</v>
      </c>
      <c r="S1812" s="33" t="str">
        <f t="shared" si="460"/>
        <v>133_13</v>
      </c>
      <c r="T1812" s="35" t="str">
        <f t="shared" si="461"/>
        <v>133PM</v>
      </c>
      <c r="U1812" s="35" t="str">
        <f t="shared" si="462"/>
        <v>133PMEW</v>
      </c>
      <c r="V1812" s="301">
        <f t="shared" si="463"/>
        <v>19</v>
      </c>
      <c r="W1812" s="293" t="str">
        <f t="shared" si="464"/>
        <v/>
      </c>
      <c r="X1812" s="293" t="str">
        <f t="shared" si="465"/>
        <v/>
      </c>
      <c r="Y1812" s="293" t="str">
        <f t="shared" si="466"/>
        <v/>
      </c>
      <c r="Z1812" s="293" t="str">
        <f t="shared" si="467"/>
        <v/>
      </c>
      <c r="AA1812" s="293">
        <f t="shared" si="454"/>
        <v>0</v>
      </c>
      <c r="AB1812" s="293">
        <f t="shared" si="455"/>
        <v>0</v>
      </c>
      <c r="AC1812" s="293">
        <f t="shared" si="456"/>
        <v>0</v>
      </c>
      <c r="AD1812" s="293">
        <f t="shared" si="468"/>
        <v>0</v>
      </c>
      <c r="AE1812" s="293">
        <f>IF(ISBLANK(T1812),AE1811,IF(COUNTIF(T$2:T1812,T1812)&gt;1,AE1811,1+MAX(AE1811,0)))</f>
        <v>48</v>
      </c>
      <c r="AI1812" s="42" t="str">
        <f t="shared" si="469"/>
        <v/>
      </c>
      <c r="AJ1812">
        <f>SUM(AG$2:AG1812)</f>
        <v>9</v>
      </c>
      <c r="AK1812">
        <f>COUNTA(AF$2:AF1812)</f>
        <v>29</v>
      </c>
    </row>
    <row r="1813" spans="1:37"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457"/>
        <v>27</v>
      </c>
      <c r="Q1813" s="33" t="str">
        <f t="shared" si="458"/>
        <v/>
      </c>
      <c r="R1813" s="33">
        <f t="shared" si="459"/>
        <v>13</v>
      </c>
      <c r="S1813" s="33" t="str">
        <f t="shared" si="460"/>
        <v>133_13</v>
      </c>
      <c r="T1813" s="35" t="str">
        <f t="shared" si="461"/>
        <v>133PM</v>
      </c>
      <c r="U1813" s="35" t="str">
        <f t="shared" si="462"/>
        <v>133PMEW</v>
      </c>
      <c r="V1813" s="301">
        <f t="shared" si="463"/>
        <v>20</v>
      </c>
      <c r="W1813" s="293" t="str">
        <f t="shared" si="464"/>
        <v/>
      </c>
      <c r="X1813" s="293" t="str">
        <f t="shared" si="465"/>
        <v/>
      </c>
      <c r="Y1813" s="293" t="str">
        <f t="shared" si="466"/>
        <v/>
      </c>
      <c r="Z1813" s="293" t="str">
        <f t="shared" si="467"/>
        <v/>
      </c>
      <c r="AA1813" s="293">
        <f t="shared" si="454"/>
        <v>0</v>
      </c>
      <c r="AB1813" s="293">
        <f t="shared" si="455"/>
        <v>0</v>
      </c>
      <c r="AC1813" s="293">
        <f t="shared" si="456"/>
        <v>0</v>
      </c>
      <c r="AD1813" s="293">
        <f t="shared" si="468"/>
        <v>0</v>
      </c>
      <c r="AE1813" s="293">
        <f>IF(ISBLANK(T1813),AE1812,IF(COUNTIF(T$2:T1813,T1813)&gt;1,AE1812,1+MAX(AE1812,0)))</f>
        <v>48</v>
      </c>
      <c r="AI1813" s="42" t="str">
        <f t="shared" si="469"/>
        <v/>
      </c>
      <c r="AJ1813">
        <f>SUM(AG$2:AG1813)</f>
        <v>9</v>
      </c>
      <c r="AK1813">
        <f>COUNTA(AF$2:AF1813)</f>
        <v>29</v>
      </c>
    </row>
    <row r="1814" spans="1:37"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457"/>
        <v>27</v>
      </c>
      <c r="Q1814" s="33" t="str">
        <f t="shared" si="458"/>
        <v/>
      </c>
      <c r="R1814" s="33">
        <f t="shared" si="459"/>
        <v>14</v>
      </c>
      <c r="S1814" s="33" t="str">
        <f t="shared" si="460"/>
        <v>133_14</v>
      </c>
      <c r="T1814" s="35" t="str">
        <f t="shared" si="461"/>
        <v>133PM</v>
      </c>
      <c r="U1814" s="35" t="str">
        <f t="shared" si="462"/>
        <v>133PMNS</v>
      </c>
      <c r="V1814" s="301">
        <f t="shared" si="463"/>
        <v>21</v>
      </c>
      <c r="W1814" s="293" t="str">
        <f t="shared" si="464"/>
        <v/>
      </c>
      <c r="X1814" s="293" t="str">
        <f t="shared" si="465"/>
        <v/>
      </c>
      <c r="Y1814" s="293" t="str">
        <f t="shared" si="466"/>
        <v/>
      </c>
      <c r="Z1814" s="293" t="str">
        <f t="shared" si="467"/>
        <v/>
      </c>
      <c r="AA1814" s="293">
        <f t="shared" si="454"/>
        <v>0</v>
      </c>
      <c r="AB1814" s="293">
        <f t="shared" si="455"/>
        <v>1</v>
      </c>
      <c r="AC1814" s="293">
        <f t="shared" si="456"/>
        <v>0</v>
      </c>
      <c r="AD1814" s="293">
        <f t="shared" si="468"/>
        <v>0</v>
      </c>
      <c r="AE1814" s="293">
        <f>IF(ISBLANK(T1814),AE1813,IF(COUNTIF(T$2:T1814,T1814)&gt;1,AE1813,1+MAX(AE1813,0)))</f>
        <v>48</v>
      </c>
      <c r="AI1814" s="42" t="str">
        <f t="shared" si="469"/>
        <v/>
      </c>
      <c r="AJ1814">
        <f>SUM(AG$2:AG1814)</f>
        <v>9</v>
      </c>
      <c r="AK1814">
        <f>COUNTA(AF$2:AF1814)</f>
        <v>29</v>
      </c>
    </row>
    <row r="1815" spans="1:37"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457"/>
        <v>27</v>
      </c>
      <c r="Q1815" s="33" t="str">
        <f t="shared" si="458"/>
        <v/>
      </c>
      <c r="R1815" s="33">
        <f t="shared" si="459"/>
        <v>14</v>
      </c>
      <c r="S1815" s="33" t="str">
        <f t="shared" si="460"/>
        <v>133_14</v>
      </c>
      <c r="T1815" s="35" t="str">
        <f t="shared" si="461"/>
        <v>133PM</v>
      </c>
      <c r="U1815" s="35" t="str">
        <f t="shared" si="462"/>
        <v>133PMNS</v>
      </c>
      <c r="V1815" s="301">
        <f t="shared" si="463"/>
        <v>22</v>
      </c>
      <c r="W1815" s="293" t="str">
        <f t="shared" si="464"/>
        <v/>
      </c>
      <c r="X1815" s="293" t="str">
        <f t="shared" si="465"/>
        <v/>
      </c>
      <c r="Y1815" s="293" t="str">
        <f t="shared" si="466"/>
        <v/>
      </c>
      <c r="Z1815" s="293" t="str">
        <f t="shared" si="467"/>
        <v/>
      </c>
      <c r="AA1815" s="293">
        <f t="shared" si="454"/>
        <v>0</v>
      </c>
      <c r="AB1815" s="293">
        <f t="shared" si="455"/>
        <v>0</v>
      </c>
      <c r="AC1815" s="293">
        <f t="shared" si="456"/>
        <v>0</v>
      </c>
      <c r="AD1815" s="293">
        <f t="shared" si="468"/>
        <v>0</v>
      </c>
      <c r="AE1815" s="293">
        <f>IF(ISBLANK(T1815),AE1814,IF(COUNTIF(T$2:T1815,T1815)&gt;1,AE1814,1+MAX(AE1814,0)))</f>
        <v>48</v>
      </c>
      <c r="AI1815" s="42" t="str">
        <f t="shared" si="469"/>
        <v/>
      </c>
      <c r="AJ1815">
        <f>SUM(AG$2:AG1815)</f>
        <v>9</v>
      </c>
      <c r="AK1815">
        <f>COUNTA(AF$2:AF1815)</f>
        <v>29</v>
      </c>
    </row>
    <row r="1816" spans="1:37"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457"/>
        <v>27</v>
      </c>
      <c r="Q1816" s="33" t="str">
        <f t="shared" si="458"/>
        <v/>
      </c>
      <c r="R1816" s="33">
        <f t="shared" si="459"/>
        <v>14</v>
      </c>
      <c r="S1816" s="33" t="str">
        <f t="shared" si="460"/>
        <v>133_14</v>
      </c>
      <c r="T1816" s="35" t="str">
        <f t="shared" si="461"/>
        <v>133PM</v>
      </c>
      <c r="U1816" s="35" t="str">
        <f t="shared" si="462"/>
        <v>133PMEW</v>
      </c>
      <c r="V1816" s="301">
        <f t="shared" si="463"/>
        <v>23</v>
      </c>
      <c r="W1816" s="293" t="str">
        <f t="shared" si="464"/>
        <v/>
      </c>
      <c r="X1816" s="293" t="str">
        <f t="shared" si="465"/>
        <v/>
      </c>
      <c r="Y1816" s="293" t="str">
        <f t="shared" si="466"/>
        <v/>
      </c>
      <c r="Z1816" s="293" t="str">
        <f t="shared" si="467"/>
        <v/>
      </c>
      <c r="AA1816" s="293">
        <f t="shared" si="454"/>
        <v>0</v>
      </c>
      <c r="AB1816" s="293">
        <f t="shared" si="455"/>
        <v>0</v>
      </c>
      <c r="AC1816" s="293">
        <f t="shared" si="456"/>
        <v>0</v>
      </c>
      <c r="AD1816" s="293">
        <f t="shared" si="468"/>
        <v>0</v>
      </c>
      <c r="AE1816" s="293">
        <f>IF(ISBLANK(T1816),AE1815,IF(COUNTIF(T$2:T1816,T1816)&gt;1,AE1815,1+MAX(AE1815,0)))</f>
        <v>48</v>
      </c>
      <c r="AI1816" s="42" t="str">
        <f t="shared" si="469"/>
        <v/>
      </c>
      <c r="AJ1816">
        <f>SUM(AG$2:AG1816)</f>
        <v>9</v>
      </c>
      <c r="AK1816">
        <f>COUNTA(AF$2:AF1816)</f>
        <v>29</v>
      </c>
    </row>
    <row r="1817" spans="1:37"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457"/>
        <v>27</v>
      </c>
      <c r="Q1817" s="33" t="str">
        <f t="shared" si="458"/>
        <v/>
      </c>
      <c r="R1817" s="33">
        <f t="shared" si="459"/>
        <v>14</v>
      </c>
      <c r="S1817" s="33" t="str">
        <f t="shared" si="460"/>
        <v>133_14</v>
      </c>
      <c r="T1817" s="35" t="str">
        <f t="shared" si="461"/>
        <v>133PM</v>
      </c>
      <c r="U1817" s="35" t="str">
        <f t="shared" si="462"/>
        <v>133PMEW</v>
      </c>
      <c r="V1817" s="301">
        <f t="shared" si="463"/>
        <v>24</v>
      </c>
      <c r="W1817" s="293" t="str">
        <f t="shared" si="464"/>
        <v/>
      </c>
      <c r="X1817" s="293" t="str">
        <f t="shared" si="465"/>
        <v/>
      </c>
      <c r="Y1817" s="293" t="str">
        <f t="shared" si="466"/>
        <v/>
      </c>
      <c r="Z1817" s="293" t="str">
        <f t="shared" si="467"/>
        <v/>
      </c>
      <c r="AA1817" s="293">
        <f t="shared" si="454"/>
        <v>0</v>
      </c>
      <c r="AB1817" s="293">
        <f t="shared" si="455"/>
        <v>0</v>
      </c>
      <c r="AC1817" s="293">
        <f t="shared" si="456"/>
        <v>0</v>
      </c>
      <c r="AD1817" s="293">
        <f t="shared" si="468"/>
        <v>0</v>
      </c>
      <c r="AE1817" s="293">
        <f>IF(ISBLANK(T1817),AE1816,IF(COUNTIF(T$2:T1817,T1817)&gt;1,AE1816,1+MAX(AE1816,0)))</f>
        <v>48</v>
      </c>
      <c r="AI1817" s="42" t="str">
        <f t="shared" si="469"/>
        <v/>
      </c>
      <c r="AJ1817">
        <f>SUM(AG$2:AG1817)</f>
        <v>9</v>
      </c>
      <c r="AK1817">
        <f>COUNTA(AF$2:AF1817)</f>
        <v>29</v>
      </c>
    </row>
    <row r="1818" spans="1:37"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457"/>
        <v>27</v>
      </c>
      <c r="Q1818" s="33" t="str">
        <f t="shared" si="458"/>
        <v/>
      </c>
      <c r="R1818" s="33">
        <f t="shared" si="459"/>
        <v>15</v>
      </c>
      <c r="S1818" s="33" t="str">
        <f t="shared" si="460"/>
        <v>133_15</v>
      </c>
      <c r="T1818" s="35" t="str">
        <f t="shared" si="461"/>
        <v>133PM</v>
      </c>
      <c r="U1818" s="35" t="str">
        <f t="shared" si="462"/>
        <v>133PMNS</v>
      </c>
      <c r="V1818" s="301">
        <f t="shared" si="463"/>
        <v>25</v>
      </c>
      <c r="W1818" s="293" t="str">
        <f t="shared" si="464"/>
        <v/>
      </c>
      <c r="X1818" s="293" t="str">
        <f t="shared" si="465"/>
        <v/>
      </c>
      <c r="Y1818" s="293" t="str">
        <f t="shared" si="466"/>
        <v/>
      </c>
      <c r="Z1818" s="293" t="str">
        <f t="shared" si="467"/>
        <v/>
      </c>
      <c r="AA1818" s="293">
        <f t="shared" si="454"/>
        <v>0</v>
      </c>
      <c r="AB1818" s="293">
        <f t="shared" si="455"/>
        <v>1</v>
      </c>
      <c r="AC1818" s="293">
        <f t="shared" si="456"/>
        <v>0</v>
      </c>
      <c r="AD1818" s="293">
        <f t="shared" si="468"/>
        <v>0</v>
      </c>
      <c r="AE1818" s="293">
        <f>IF(ISBLANK(T1818),AE1817,IF(COUNTIF(T$2:T1818,T1818)&gt;1,AE1817,1+MAX(AE1817,0)))</f>
        <v>48</v>
      </c>
      <c r="AI1818" s="42" t="str">
        <f t="shared" si="469"/>
        <v/>
      </c>
      <c r="AJ1818">
        <f>SUM(AG$2:AG1818)</f>
        <v>9</v>
      </c>
      <c r="AK1818">
        <f>COUNTA(AF$2:AF1818)</f>
        <v>29</v>
      </c>
    </row>
    <row r="1819" spans="1:37"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457"/>
        <v>27</v>
      </c>
      <c r="Q1819" s="33" t="str">
        <f t="shared" si="458"/>
        <v/>
      </c>
      <c r="R1819" s="33">
        <f t="shared" si="459"/>
        <v>15</v>
      </c>
      <c r="S1819" s="33" t="str">
        <f t="shared" si="460"/>
        <v>133_15</v>
      </c>
      <c r="T1819" s="35" t="str">
        <f t="shared" si="461"/>
        <v>133PM</v>
      </c>
      <c r="U1819" s="35" t="str">
        <f t="shared" si="462"/>
        <v>133PMNS</v>
      </c>
      <c r="V1819" s="301">
        <f t="shared" si="463"/>
        <v>26</v>
      </c>
      <c r="W1819" s="293" t="str">
        <f t="shared" si="464"/>
        <v/>
      </c>
      <c r="X1819" s="293" t="str">
        <f t="shared" si="465"/>
        <v/>
      </c>
      <c r="Y1819" s="293" t="str">
        <f t="shared" si="466"/>
        <v/>
      </c>
      <c r="Z1819" s="293" t="str">
        <f t="shared" si="467"/>
        <v/>
      </c>
      <c r="AA1819" s="293">
        <f t="shared" si="454"/>
        <v>0</v>
      </c>
      <c r="AB1819" s="293">
        <f t="shared" si="455"/>
        <v>0</v>
      </c>
      <c r="AC1819" s="293">
        <f t="shared" si="456"/>
        <v>0</v>
      </c>
      <c r="AD1819" s="293">
        <f t="shared" si="468"/>
        <v>0</v>
      </c>
      <c r="AE1819" s="293">
        <f>IF(ISBLANK(T1819),AE1818,IF(COUNTIF(T$2:T1819,T1819)&gt;1,AE1818,1+MAX(AE1818,0)))</f>
        <v>48</v>
      </c>
      <c r="AI1819" s="42" t="str">
        <f t="shared" si="469"/>
        <v/>
      </c>
      <c r="AJ1819">
        <f>SUM(AG$2:AG1819)</f>
        <v>9</v>
      </c>
      <c r="AK1819">
        <f>COUNTA(AF$2:AF1819)</f>
        <v>29</v>
      </c>
    </row>
    <row r="1820" spans="1:37"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457"/>
        <v>27</v>
      </c>
      <c r="Q1820" s="33" t="str">
        <f t="shared" si="458"/>
        <v/>
      </c>
      <c r="R1820" s="33">
        <f t="shared" si="459"/>
        <v>15</v>
      </c>
      <c r="S1820" s="33" t="str">
        <f t="shared" si="460"/>
        <v>133_15</v>
      </c>
      <c r="T1820" s="35" t="str">
        <f t="shared" si="461"/>
        <v>133PM</v>
      </c>
      <c r="U1820" s="35" t="str">
        <f t="shared" si="462"/>
        <v>133PMEW</v>
      </c>
      <c r="V1820" s="301">
        <f t="shared" si="463"/>
        <v>27</v>
      </c>
      <c r="W1820" s="293" t="str">
        <f t="shared" si="464"/>
        <v/>
      </c>
      <c r="X1820" s="293" t="str">
        <f t="shared" si="465"/>
        <v/>
      </c>
      <c r="Y1820" s="293" t="str">
        <f t="shared" si="466"/>
        <v/>
      </c>
      <c r="Z1820" s="293" t="str">
        <f t="shared" si="467"/>
        <v/>
      </c>
      <c r="AA1820" s="293">
        <f t="shared" si="454"/>
        <v>0</v>
      </c>
      <c r="AB1820" s="293">
        <f t="shared" si="455"/>
        <v>0</v>
      </c>
      <c r="AC1820" s="293">
        <f t="shared" si="456"/>
        <v>0</v>
      </c>
      <c r="AD1820" s="293">
        <f t="shared" si="468"/>
        <v>0</v>
      </c>
      <c r="AE1820" s="293">
        <f>IF(ISBLANK(T1820),AE1819,IF(COUNTIF(T$2:T1820,T1820)&gt;1,AE1819,1+MAX(AE1819,0)))</f>
        <v>48</v>
      </c>
      <c r="AI1820" s="42" t="str">
        <f t="shared" si="469"/>
        <v/>
      </c>
      <c r="AJ1820">
        <f>SUM(AG$2:AG1820)</f>
        <v>9</v>
      </c>
      <c r="AK1820">
        <f>COUNTA(AF$2:AF1820)</f>
        <v>29</v>
      </c>
    </row>
    <row r="1821" spans="1:37"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457"/>
        <v>27</v>
      </c>
      <c r="Q1821" s="33" t="str">
        <f t="shared" si="458"/>
        <v/>
      </c>
      <c r="R1821" s="33">
        <f t="shared" si="459"/>
        <v>15</v>
      </c>
      <c r="S1821" s="33" t="str">
        <f t="shared" si="460"/>
        <v>133_15</v>
      </c>
      <c r="T1821" s="35" t="str">
        <f t="shared" si="461"/>
        <v>133PM</v>
      </c>
      <c r="U1821" s="35" t="str">
        <f t="shared" si="462"/>
        <v>133PMEW</v>
      </c>
      <c r="V1821" s="301">
        <f t="shared" si="463"/>
        <v>28</v>
      </c>
      <c r="W1821" s="293" t="str">
        <f t="shared" si="464"/>
        <v/>
      </c>
      <c r="X1821" s="293" t="str">
        <f t="shared" si="465"/>
        <v/>
      </c>
      <c r="Y1821" s="293" t="str">
        <f t="shared" si="466"/>
        <v/>
      </c>
      <c r="Z1821" s="293" t="str">
        <f t="shared" si="467"/>
        <v/>
      </c>
      <c r="AA1821" s="293">
        <f t="shared" si="454"/>
        <v>0</v>
      </c>
      <c r="AB1821" s="293">
        <f t="shared" si="455"/>
        <v>0</v>
      </c>
      <c r="AC1821" s="293">
        <f t="shared" si="456"/>
        <v>0</v>
      </c>
      <c r="AD1821" s="293">
        <f t="shared" si="468"/>
        <v>0</v>
      </c>
      <c r="AE1821" s="293">
        <f>IF(ISBLANK(T1821),AE1820,IF(COUNTIF(T$2:T1821,T1821)&gt;1,AE1820,1+MAX(AE1820,0)))</f>
        <v>48</v>
      </c>
      <c r="AI1821" s="42" t="str">
        <f t="shared" si="469"/>
        <v/>
      </c>
      <c r="AJ1821">
        <f>SUM(AG$2:AG1821)</f>
        <v>9</v>
      </c>
      <c r="AK1821">
        <f>COUNTA(AF$2:AF1821)</f>
        <v>29</v>
      </c>
    </row>
    <row r="1822" spans="1:37"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457"/>
        <v>27</v>
      </c>
      <c r="Q1822" s="33" t="str">
        <f t="shared" si="458"/>
        <v/>
      </c>
      <c r="R1822" s="33">
        <f t="shared" si="459"/>
        <v>16</v>
      </c>
      <c r="S1822" s="33" t="str">
        <f t="shared" si="460"/>
        <v>133_16</v>
      </c>
      <c r="T1822" s="35" t="str">
        <f t="shared" si="461"/>
        <v>133PM</v>
      </c>
      <c r="U1822" s="35" t="str">
        <f t="shared" si="462"/>
        <v>133PMNS</v>
      </c>
      <c r="V1822" s="301">
        <f t="shared" si="463"/>
        <v>29</v>
      </c>
      <c r="W1822" s="293" t="str">
        <f t="shared" si="464"/>
        <v/>
      </c>
      <c r="X1822" s="293" t="str">
        <f t="shared" si="465"/>
        <v/>
      </c>
      <c r="Y1822" s="293" t="str">
        <f t="shared" si="466"/>
        <v/>
      </c>
      <c r="Z1822" s="293" t="str">
        <f t="shared" si="467"/>
        <v/>
      </c>
      <c r="AA1822" s="293">
        <f t="shared" si="454"/>
        <v>0</v>
      </c>
      <c r="AB1822" s="293">
        <f t="shared" si="455"/>
        <v>1</v>
      </c>
      <c r="AC1822" s="293">
        <f t="shared" si="456"/>
        <v>0</v>
      </c>
      <c r="AD1822" s="293">
        <f t="shared" si="468"/>
        <v>0</v>
      </c>
      <c r="AE1822" s="293">
        <f>IF(ISBLANK(T1822),AE1821,IF(COUNTIF(T$2:T1822,T1822)&gt;1,AE1821,1+MAX(AE1821,0)))</f>
        <v>48</v>
      </c>
      <c r="AI1822" s="42" t="str">
        <f t="shared" si="469"/>
        <v/>
      </c>
      <c r="AJ1822">
        <f>SUM(AG$2:AG1822)</f>
        <v>9</v>
      </c>
      <c r="AK1822">
        <f>COUNTA(AF$2:AF1822)</f>
        <v>29</v>
      </c>
    </row>
    <row r="1823" spans="1:37"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457"/>
        <v>27</v>
      </c>
      <c r="Q1823" s="33" t="str">
        <f t="shared" si="458"/>
        <v/>
      </c>
      <c r="R1823" s="33">
        <f t="shared" si="459"/>
        <v>16</v>
      </c>
      <c r="S1823" s="33" t="str">
        <f t="shared" si="460"/>
        <v>133_16</v>
      </c>
      <c r="T1823" s="35" t="str">
        <f t="shared" si="461"/>
        <v>133PM</v>
      </c>
      <c r="U1823" s="35" t="str">
        <f t="shared" si="462"/>
        <v>133PMNS</v>
      </c>
      <c r="V1823" s="301">
        <f t="shared" si="463"/>
        <v>30</v>
      </c>
      <c r="W1823" s="293" t="str">
        <f t="shared" si="464"/>
        <v/>
      </c>
      <c r="X1823" s="293" t="str">
        <f t="shared" si="465"/>
        <v/>
      </c>
      <c r="Y1823" s="293" t="str">
        <f t="shared" si="466"/>
        <v/>
      </c>
      <c r="Z1823" s="293" t="str">
        <f t="shared" si="467"/>
        <v/>
      </c>
      <c r="AA1823" s="293">
        <f t="shared" si="454"/>
        <v>0</v>
      </c>
      <c r="AB1823" s="293">
        <f t="shared" si="455"/>
        <v>0</v>
      </c>
      <c r="AC1823" s="293">
        <f t="shared" si="456"/>
        <v>0</v>
      </c>
      <c r="AD1823" s="293">
        <f t="shared" si="468"/>
        <v>0</v>
      </c>
      <c r="AE1823" s="293">
        <f>IF(ISBLANK(T1823),AE1822,IF(COUNTIF(T$2:T1823,T1823)&gt;1,AE1822,1+MAX(AE1822,0)))</f>
        <v>48</v>
      </c>
      <c r="AI1823" s="42" t="str">
        <f t="shared" si="469"/>
        <v/>
      </c>
      <c r="AJ1823">
        <f>SUM(AG$2:AG1823)</f>
        <v>9</v>
      </c>
      <c r="AK1823">
        <f>COUNTA(AF$2:AF1823)</f>
        <v>29</v>
      </c>
    </row>
    <row r="1824" spans="1:37"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457"/>
        <v>27</v>
      </c>
      <c r="Q1824" s="33" t="str">
        <f t="shared" si="458"/>
        <v/>
      </c>
      <c r="R1824" s="33">
        <f t="shared" si="459"/>
        <v>16</v>
      </c>
      <c r="S1824" s="33" t="str">
        <f t="shared" si="460"/>
        <v>133_16</v>
      </c>
      <c r="T1824" s="35" t="str">
        <f t="shared" si="461"/>
        <v>133PM</v>
      </c>
      <c r="U1824" s="35" t="str">
        <f t="shared" si="462"/>
        <v>133PMEW</v>
      </c>
      <c r="V1824" s="301">
        <f t="shared" si="463"/>
        <v>31</v>
      </c>
      <c r="W1824" s="293" t="str">
        <f t="shared" si="464"/>
        <v/>
      </c>
      <c r="X1824" s="293" t="str">
        <f t="shared" si="465"/>
        <v/>
      </c>
      <c r="Y1824" s="293" t="str">
        <f t="shared" si="466"/>
        <v/>
      </c>
      <c r="Z1824" s="293" t="str">
        <f t="shared" si="467"/>
        <v/>
      </c>
      <c r="AA1824" s="293">
        <f t="shared" si="454"/>
        <v>0</v>
      </c>
      <c r="AB1824" s="293">
        <f t="shared" si="455"/>
        <v>0</v>
      </c>
      <c r="AC1824" s="293">
        <f t="shared" si="456"/>
        <v>0</v>
      </c>
      <c r="AD1824" s="293">
        <f t="shared" si="468"/>
        <v>0</v>
      </c>
      <c r="AE1824" s="293">
        <f>IF(ISBLANK(T1824),AE1823,IF(COUNTIF(T$2:T1824,T1824)&gt;1,AE1823,1+MAX(AE1823,0)))</f>
        <v>48</v>
      </c>
      <c r="AI1824" s="42" t="str">
        <f t="shared" si="469"/>
        <v/>
      </c>
      <c r="AJ1824">
        <f>SUM(AG$2:AG1824)</f>
        <v>9</v>
      </c>
      <c r="AK1824">
        <f>COUNTA(AF$2:AF1824)</f>
        <v>29</v>
      </c>
    </row>
    <row r="1825" spans="1:37"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457"/>
        <v>27</v>
      </c>
      <c r="Q1825" s="33" t="str">
        <f t="shared" si="458"/>
        <v/>
      </c>
      <c r="R1825" s="33">
        <f t="shared" si="459"/>
        <v>16</v>
      </c>
      <c r="S1825" s="33" t="str">
        <f t="shared" si="460"/>
        <v>133_16</v>
      </c>
      <c r="T1825" s="35" t="str">
        <f t="shared" si="461"/>
        <v>133PM</v>
      </c>
      <c r="U1825" s="35" t="str">
        <f t="shared" si="462"/>
        <v>133PMEW</v>
      </c>
      <c r="V1825" s="301">
        <f t="shared" si="463"/>
        <v>32</v>
      </c>
      <c r="W1825" s="293" t="str">
        <f t="shared" si="464"/>
        <v/>
      </c>
      <c r="X1825" s="293" t="str">
        <f t="shared" si="465"/>
        <v/>
      </c>
      <c r="Y1825" s="293" t="str">
        <f t="shared" si="466"/>
        <v/>
      </c>
      <c r="Z1825" s="293" t="str">
        <f t="shared" si="467"/>
        <v/>
      </c>
      <c r="AA1825" s="293">
        <f t="shared" si="454"/>
        <v>0</v>
      </c>
      <c r="AB1825" s="293">
        <f t="shared" si="455"/>
        <v>0</v>
      </c>
      <c r="AC1825" s="293">
        <f t="shared" si="456"/>
        <v>0</v>
      </c>
      <c r="AD1825" s="293">
        <f t="shared" si="468"/>
        <v>0</v>
      </c>
      <c r="AE1825" s="293">
        <f>IF(ISBLANK(T1825),AE1824,IF(COUNTIF(T$2:T1825,T1825)&gt;1,AE1824,1+MAX(AE1824,0)))</f>
        <v>48</v>
      </c>
      <c r="AI1825" s="42" t="str">
        <f t="shared" si="469"/>
        <v/>
      </c>
      <c r="AJ1825">
        <f>SUM(AG$2:AG1825)</f>
        <v>9</v>
      </c>
      <c r="AK1825">
        <f>COUNTA(AF$2:AF1825)</f>
        <v>29</v>
      </c>
    </row>
    <row r="1826" spans="1:37"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457"/>
        <v>27</v>
      </c>
      <c r="Q1826" s="33" t="str">
        <f t="shared" si="458"/>
        <v/>
      </c>
      <c r="R1826" s="33">
        <f t="shared" si="459"/>
        <v>9</v>
      </c>
      <c r="S1826" s="33" t="str">
        <f t="shared" si="460"/>
        <v>133_9</v>
      </c>
      <c r="T1826" s="35" t="str">
        <f t="shared" si="461"/>
        <v>133PM</v>
      </c>
      <c r="U1826" s="35" t="str">
        <f t="shared" si="462"/>
        <v>133PMNS</v>
      </c>
      <c r="V1826" s="301">
        <f t="shared" si="463"/>
        <v>1</v>
      </c>
      <c r="W1826" s="293" t="str">
        <f t="shared" si="464"/>
        <v/>
      </c>
      <c r="X1826" s="293" t="str">
        <f t="shared" si="465"/>
        <v/>
      </c>
      <c r="Y1826" s="293" t="str">
        <f t="shared" si="466"/>
        <v/>
      </c>
      <c r="Z1826" s="293" t="str">
        <f t="shared" si="467"/>
        <v/>
      </c>
      <c r="AA1826" s="293">
        <f t="shared" si="454"/>
        <v>0</v>
      </c>
      <c r="AB1826" s="293">
        <f t="shared" si="455"/>
        <v>1</v>
      </c>
      <c r="AC1826" s="293">
        <f t="shared" si="456"/>
        <v>0</v>
      </c>
      <c r="AD1826" s="293">
        <f t="shared" si="468"/>
        <v>0</v>
      </c>
      <c r="AE1826" s="293">
        <f>IF(ISBLANK(T1826),AE1825,IF(COUNTIF(T$2:T1826,T1826)&gt;1,AE1825,1+MAX(AE1825,0)))</f>
        <v>48</v>
      </c>
      <c r="AI1826" s="42" t="str">
        <f t="shared" si="469"/>
        <v/>
      </c>
      <c r="AJ1826">
        <f>SUM(AG$2:AG1826)</f>
        <v>9</v>
      </c>
      <c r="AK1826">
        <f>COUNTA(AF$2:AF1826)</f>
        <v>29</v>
      </c>
    </row>
    <row r="1827" spans="1:37"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457"/>
        <v>27</v>
      </c>
      <c r="Q1827" s="33" t="str">
        <f t="shared" si="458"/>
        <v/>
      </c>
      <c r="R1827" s="33">
        <f t="shared" si="459"/>
        <v>9</v>
      </c>
      <c r="S1827" s="33" t="str">
        <f t="shared" si="460"/>
        <v>133_9</v>
      </c>
      <c r="T1827" s="35" t="str">
        <f t="shared" si="461"/>
        <v>133PM</v>
      </c>
      <c r="U1827" s="35" t="str">
        <f t="shared" si="462"/>
        <v>133PMNS</v>
      </c>
      <c r="V1827" s="301">
        <f t="shared" si="463"/>
        <v>2</v>
      </c>
      <c r="W1827" s="293" t="str">
        <f t="shared" si="464"/>
        <v/>
      </c>
      <c r="X1827" s="293" t="str">
        <f t="shared" si="465"/>
        <v/>
      </c>
      <c r="Y1827" s="293" t="str">
        <f t="shared" si="466"/>
        <v/>
      </c>
      <c r="Z1827" s="293" t="str">
        <f t="shared" si="467"/>
        <v/>
      </c>
      <c r="AA1827" s="293">
        <f t="shared" si="454"/>
        <v>0</v>
      </c>
      <c r="AB1827" s="293">
        <f t="shared" si="455"/>
        <v>0</v>
      </c>
      <c r="AC1827" s="293">
        <f t="shared" si="456"/>
        <v>0</v>
      </c>
      <c r="AD1827" s="293">
        <f t="shared" si="468"/>
        <v>0</v>
      </c>
      <c r="AE1827" s="293">
        <f>IF(ISBLANK(T1827),AE1826,IF(COUNTIF(T$2:T1827,T1827)&gt;1,AE1826,1+MAX(AE1826,0)))</f>
        <v>48</v>
      </c>
      <c r="AI1827" s="42" t="str">
        <f t="shared" si="469"/>
        <v/>
      </c>
      <c r="AJ1827">
        <f>SUM(AG$2:AG1827)</f>
        <v>9</v>
      </c>
      <c r="AK1827">
        <f>COUNTA(AF$2:AF1827)</f>
        <v>29</v>
      </c>
    </row>
    <row r="1828" spans="1:37"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457"/>
        <v>27</v>
      </c>
      <c r="Q1828" s="33" t="str">
        <f t="shared" si="458"/>
        <v/>
      </c>
      <c r="R1828" s="33">
        <f t="shared" si="459"/>
        <v>9</v>
      </c>
      <c r="S1828" s="33" t="str">
        <f t="shared" si="460"/>
        <v>133_9</v>
      </c>
      <c r="T1828" s="35" t="str">
        <f t="shared" si="461"/>
        <v>133PM</v>
      </c>
      <c r="U1828" s="35" t="str">
        <f t="shared" si="462"/>
        <v>133PMEW</v>
      </c>
      <c r="V1828" s="301">
        <f t="shared" si="463"/>
        <v>3</v>
      </c>
      <c r="W1828" s="293" t="str">
        <f t="shared" si="464"/>
        <v/>
      </c>
      <c r="X1828" s="293" t="str">
        <f t="shared" si="465"/>
        <v/>
      </c>
      <c r="Y1828" s="293" t="str">
        <f t="shared" si="466"/>
        <v/>
      </c>
      <c r="Z1828" s="293" t="str">
        <f t="shared" si="467"/>
        <v/>
      </c>
      <c r="AA1828" s="293">
        <f t="shared" si="454"/>
        <v>0</v>
      </c>
      <c r="AB1828" s="293">
        <f t="shared" si="455"/>
        <v>0</v>
      </c>
      <c r="AC1828" s="293">
        <f t="shared" si="456"/>
        <v>0</v>
      </c>
      <c r="AD1828" s="293">
        <f t="shared" si="468"/>
        <v>0</v>
      </c>
      <c r="AE1828" s="293">
        <f>IF(ISBLANK(T1828),AE1827,IF(COUNTIF(T$2:T1828,T1828)&gt;1,AE1827,1+MAX(AE1827,0)))</f>
        <v>48</v>
      </c>
      <c r="AI1828" s="42" t="str">
        <f t="shared" si="469"/>
        <v/>
      </c>
      <c r="AJ1828">
        <f>SUM(AG$2:AG1828)</f>
        <v>9</v>
      </c>
      <c r="AK1828">
        <f>COUNTA(AF$2:AF1828)</f>
        <v>29</v>
      </c>
    </row>
    <row r="1829" spans="1:37"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457"/>
        <v>27</v>
      </c>
      <c r="Q1829" s="33" t="str">
        <f t="shared" si="458"/>
        <v/>
      </c>
      <c r="R1829" s="33">
        <f t="shared" si="459"/>
        <v>9</v>
      </c>
      <c r="S1829" s="33" t="str">
        <f t="shared" si="460"/>
        <v>133_9</v>
      </c>
      <c r="T1829" s="35" t="str">
        <f t="shared" si="461"/>
        <v>133PM</v>
      </c>
      <c r="U1829" s="35" t="str">
        <f t="shared" si="462"/>
        <v>133PMEW</v>
      </c>
      <c r="V1829" s="301">
        <f t="shared" si="463"/>
        <v>4</v>
      </c>
      <c r="W1829" s="293" t="str">
        <f t="shared" si="464"/>
        <v/>
      </c>
      <c r="X1829" s="293" t="str">
        <f t="shared" si="465"/>
        <v/>
      </c>
      <c r="Y1829" s="293" t="str">
        <f t="shared" si="466"/>
        <v/>
      </c>
      <c r="Z1829" s="293" t="str">
        <f t="shared" si="467"/>
        <v/>
      </c>
      <c r="AA1829" s="293">
        <f t="shared" si="454"/>
        <v>0</v>
      </c>
      <c r="AB1829" s="293">
        <f t="shared" si="455"/>
        <v>0</v>
      </c>
      <c r="AC1829" s="293">
        <f t="shared" si="456"/>
        <v>0</v>
      </c>
      <c r="AD1829" s="293">
        <f t="shared" si="468"/>
        <v>0</v>
      </c>
      <c r="AE1829" s="293">
        <f>IF(ISBLANK(T1829),AE1828,IF(COUNTIF(T$2:T1829,T1829)&gt;1,AE1828,1+MAX(AE1828,0)))</f>
        <v>48</v>
      </c>
      <c r="AI1829" s="42" t="str">
        <f t="shared" si="469"/>
        <v/>
      </c>
      <c r="AJ1829">
        <f>SUM(AG$2:AG1829)</f>
        <v>9</v>
      </c>
      <c r="AK1829">
        <f>COUNTA(AF$2:AF1829)</f>
        <v>29</v>
      </c>
    </row>
    <row r="1830" spans="1:37"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457"/>
        <v>27</v>
      </c>
      <c r="Q1830" s="33" t="str">
        <f t="shared" si="458"/>
        <v/>
      </c>
      <c r="R1830" s="33">
        <f t="shared" si="459"/>
        <v>10</v>
      </c>
      <c r="S1830" s="33" t="str">
        <f t="shared" si="460"/>
        <v>133_10</v>
      </c>
      <c r="T1830" s="35" t="str">
        <f t="shared" si="461"/>
        <v>133PM</v>
      </c>
      <c r="U1830" s="35" t="str">
        <f t="shared" si="462"/>
        <v>133PMNS</v>
      </c>
      <c r="V1830" s="301">
        <f t="shared" si="463"/>
        <v>5</v>
      </c>
      <c r="W1830" s="293" t="str">
        <f t="shared" si="464"/>
        <v/>
      </c>
      <c r="X1830" s="293" t="str">
        <f t="shared" si="465"/>
        <v/>
      </c>
      <c r="Y1830" s="293" t="str">
        <f t="shared" si="466"/>
        <v/>
      </c>
      <c r="Z1830" s="293" t="str">
        <f t="shared" si="467"/>
        <v/>
      </c>
      <c r="AA1830" s="293">
        <f t="shared" si="454"/>
        <v>0</v>
      </c>
      <c r="AB1830" s="293">
        <f t="shared" si="455"/>
        <v>1</v>
      </c>
      <c r="AC1830" s="293">
        <f t="shared" si="456"/>
        <v>0</v>
      </c>
      <c r="AD1830" s="293">
        <f t="shared" si="468"/>
        <v>0</v>
      </c>
      <c r="AE1830" s="293">
        <f>IF(ISBLANK(T1830),AE1829,IF(COUNTIF(T$2:T1830,T1830)&gt;1,AE1829,1+MAX(AE1829,0)))</f>
        <v>48</v>
      </c>
      <c r="AI1830" s="42" t="str">
        <f t="shared" si="469"/>
        <v/>
      </c>
      <c r="AJ1830">
        <f>SUM(AG$2:AG1830)</f>
        <v>9</v>
      </c>
      <c r="AK1830">
        <f>COUNTA(AF$2:AF1830)</f>
        <v>29</v>
      </c>
    </row>
    <row r="1831" spans="1:37"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457"/>
        <v>27</v>
      </c>
      <c r="Q1831" s="33" t="str">
        <f t="shared" si="458"/>
        <v/>
      </c>
      <c r="R1831" s="33">
        <f t="shared" si="459"/>
        <v>10</v>
      </c>
      <c r="S1831" s="33" t="str">
        <f t="shared" si="460"/>
        <v>133_10</v>
      </c>
      <c r="T1831" s="35" t="str">
        <f t="shared" si="461"/>
        <v>133PM</v>
      </c>
      <c r="U1831" s="35" t="str">
        <f t="shared" si="462"/>
        <v>133PMNS</v>
      </c>
      <c r="V1831" s="301">
        <f t="shared" si="463"/>
        <v>6</v>
      </c>
      <c r="W1831" s="293" t="str">
        <f t="shared" si="464"/>
        <v/>
      </c>
      <c r="X1831" s="293" t="str">
        <f t="shared" si="465"/>
        <v/>
      </c>
      <c r="Y1831" s="293" t="str">
        <f t="shared" si="466"/>
        <v/>
      </c>
      <c r="Z1831" s="293" t="str">
        <f t="shared" si="467"/>
        <v/>
      </c>
      <c r="AA1831" s="293">
        <f t="shared" si="454"/>
        <v>0</v>
      </c>
      <c r="AB1831" s="293">
        <f t="shared" si="455"/>
        <v>0</v>
      </c>
      <c r="AC1831" s="293">
        <f t="shared" si="456"/>
        <v>0</v>
      </c>
      <c r="AD1831" s="293">
        <f t="shared" si="468"/>
        <v>0</v>
      </c>
      <c r="AE1831" s="293">
        <f>IF(ISBLANK(T1831),AE1830,IF(COUNTIF(T$2:T1831,T1831)&gt;1,AE1830,1+MAX(AE1830,0)))</f>
        <v>48</v>
      </c>
      <c r="AI1831" s="42" t="str">
        <f t="shared" si="469"/>
        <v/>
      </c>
      <c r="AJ1831">
        <f>SUM(AG$2:AG1831)</f>
        <v>9</v>
      </c>
      <c r="AK1831">
        <f>COUNTA(AF$2:AF1831)</f>
        <v>29</v>
      </c>
    </row>
    <row r="1832" spans="1:37"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457"/>
        <v>27</v>
      </c>
      <c r="Q1832" s="33" t="str">
        <f t="shared" si="458"/>
        <v/>
      </c>
      <c r="R1832" s="33">
        <f t="shared" si="459"/>
        <v>10</v>
      </c>
      <c r="S1832" s="33" t="str">
        <f t="shared" si="460"/>
        <v>133_10</v>
      </c>
      <c r="T1832" s="35" t="str">
        <f t="shared" si="461"/>
        <v>133PM</v>
      </c>
      <c r="U1832" s="35" t="str">
        <f t="shared" si="462"/>
        <v>133PMEW</v>
      </c>
      <c r="V1832" s="301">
        <f t="shared" si="463"/>
        <v>7</v>
      </c>
      <c r="W1832" s="293" t="str">
        <f t="shared" si="464"/>
        <v/>
      </c>
      <c r="X1832" s="293" t="str">
        <f t="shared" si="465"/>
        <v/>
      </c>
      <c r="Y1832" s="293" t="str">
        <f t="shared" si="466"/>
        <v/>
      </c>
      <c r="Z1832" s="293" t="str">
        <f t="shared" si="467"/>
        <v/>
      </c>
      <c r="AA1832" s="293">
        <f t="shared" si="454"/>
        <v>0</v>
      </c>
      <c r="AB1832" s="293">
        <f t="shared" si="455"/>
        <v>0</v>
      </c>
      <c r="AC1832" s="293">
        <f t="shared" si="456"/>
        <v>0</v>
      </c>
      <c r="AD1832" s="293">
        <f t="shared" si="468"/>
        <v>0</v>
      </c>
      <c r="AE1832" s="293">
        <f>IF(ISBLANK(T1832),AE1831,IF(COUNTIF(T$2:T1832,T1832)&gt;1,AE1831,1+MAX(AE1831,0)))</f>
        <v>48</v>
      </c>
      <c r="AI1832" s="42" t="str">
        <f t="shared" si="469"/>
        <v/>
      </c>
      <c r="AJ1832">
        <f>SUM(AG$2:AG1832)</f>
        <v>9</v>
      </c>
      <c r="AK1832">
        <f>COUNTA(AF$2:AF1832)</f>
        <v>29</v>
      </c>
    </row>
    <row r="1833" spans="1:37"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457"/>
        <v>27</v>
      </c>
      <c r="Q1833" s="33" t="str">
        <f t="shared" si="458"/>
        <v/>
      </c>
      <c r="R1833" s="33">
        <f t="shared" si="459"/>
        <v>10</v>
      </c>
      <c r="S1833" s="33" t="str">
        <f t="shared" si="460"/>
        <v>133_10</v>
      </c>
      <c r="T1833" s="35" t="str">
        <f t="shared" si="461"/>
        <v>133PM</v>
      </c>
      <c r="U1833" s="35" t="str">
        <f t="shared" si="462"/>
        <v>133PMEW</v>
      </c>
      <c r="V1833" s="301">
        <f t="shared" si="463"/>
        <v>8</v>
      </c>
      <c r="W1833" s="293" t="str">
        <f t="shared" si="464"/>
        <v/>
      </c>
      <c r="X1833" s="293" t="str">
        <f t="shared" si="465"/>
        <v/>
      </c>
      <c r="Y1833" s="293" t="str">
        <f t="shared" si="466"/>
        <v/>
      </c>
      <c r="Z1833" s="293" t="str">
        <f t="shared" si="467"/>
        <v/>
      </c>
      <c r="AA1833" s="293">
        <f t="shared" si="454"/>
        <v>0</v>
      </c>
      <c r="AB1833" s="293">
        <f t="shared" si="455"/>
        <v>0</v>
      </c>
      <c r="AC1833" s="293">
        <f t="shared" si="456"/>
        <v>0</v>
      </c>
      <c r="AD1833" s="293">
        <f t="shared" si="468"/>
        <v>0</v>
      </c>
      <c r="AE1833" s="293">
        <f>IF(ISBLANK(T1833),AE1832,IF(COUNTIF(T$2:T1833,T1833)&gt;1,AE1832,1+MAX(AE1832,0)))</f>
        <v>48</v>
      </c>
      <c r="AI1833" s="42" t="str">
        <f t="shared" si="469"/>
        <v/>
      </c>
      <c r="AJ1833">
        <f>SUM(AG$2:AG1833)</f>
        <v>9</v>
      </c>
      <c r="AK1833">
        <f>COUNTA(AF$2:AF1833)</f>
        <v>29</v>
      </c>
    </row>
    <row r="1834" spans="1:37"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457"/>
        <v>27</v>
      </c>
      <c r="Q1834" s="33" t="str">
        <f t="shared" si="458"/>
        <v/>
      </c>
      <c r="R1834" s="33">
        <f t="shared" si="459"/>
        <v>11</v>
      </c>
      <c r="S1834" s="33" t="str">
        <f t="shared" si="460"/>
        <v>133_11</v>
      </c>
      <c r="T1834" s="35" t="str">
        <f t="shared" si="461"/>
        <v>133PM</v>
      </c>
      <c r="U1834" s="35" t="str">
        <f t="shared" si="462"/>
        <v>133PMNS</v>
      </c>
      <c r="V1834" s="301">
        <f t="shared" si="463"/>
        <v>9</v>
      </c>
      <c r="W1834" s="293" t="str">
        <f t="shared" si="464"/>
        <v/>
      </c>
      <c r="X1834" s="293" t="str">
        <f t="shared" si="465"/>
        <v/>
      </c>
      <c r="Y1834" s="293" t="str">
        <f t="shared" si="466"/>
        <v/>
      </c>
      <c r="Z1834" s="293" t="str">
        <f t="shared" si="467"/>
        <v/>
      </c>
      <c r="AA1834" s="293">
        <f t="shared" si="454"/>
        <v>0</v>
      </c>
      <c r="AB1834" s="293">
        <f t="shared" si="455"/>
        <v>1</v>
      </c>
      <c r="AC1834" s="293">
        <f t="shared" si="456"/>
        <v>0</v>
      </c>
      <c r="AD1834" s="293">
        <f t="shared" si="468"/>
        <v>0</v>
      </c>
      <c r="AE1834" s="293">
        <f>IF(ISBLANK(T1834),AE1833,IF(COUNTIF(T$2:T1834,T1834)&gt;1,AE1833,1+MAX(AE1833,0)))</f>
        <v>48</v>
      </c>
      <c r="AI1834" s="42" t="str">
        <f t="shared" si="469"/>
        <v/>
      </c>
      <c r="AJ1834">
        <f>SUM(AG$2:AG1834)</f>
        <v>9</v>
      </c>
      <c r="AK1834">
        <f>COUNTA(AF$2:AF1834)</f>
        <v>29</v>
      </c>
    </row>
    <row r="1835" spans="1:37"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457"/>
        <v>27</v>
      </c>
      <c r="Q1835" s="33" t="str">
        <f t="shared" si="458"/>
        <v/>
      </c>
      <c r="R1835" s="33">
        <f t="shared" si="459"/>
        <v>11</v>
      </c>
      <c r="S1835" s="33" t="str">
        <f t="shared" si="460"/>
        <v>133_11</v>
      </c>
      <c r="T1835" s="35" t="str">
        <f t="shared" si="461"/>
        <v>133PM</v>
      </c>
      <c r="U1835" s="35" t="str">
        <f t="shared" si="462"/>
        <v>133PMNS</v>
      </c>
      <c r="V1835" s="301">
        <f t="shared" si="463"/>
        <v>10</v>
      </c>
      <c r="W1835" s="293" t="str">
        <f t="shared" si="464"/>
        <v/>
      </c>
      <c r="X1835" s="293" t="str">
        <f t="shared" si="465"/>
        <v/>
      </c>
      <c r="Y1835" s="293" t="str">
        <f t="shared" si="466"/>
        <v/>
      </c>
      <c r="Z1835" s="293" t="str">
        <f t="shared" si="467"/>
        <v/>
      </c>
      <c r="AA1835" s="293">
        <f t="shared" si="454"/>
        <v>0</v>
      </c>
      <c r="AB1835" s="293">
        <f t="shared" si="455"/>
        <v>0</v>
      </c>
      <c r="AC1835" s="293">
        <f t="shared" si="456"/>
        <v>0</v>
      </c>
      <c r="AD1835" s="293">
        <f t="shared" si="468"/>
        <v>0</v>
      </c>
      <c r="AE1835" s="293">
        <f>IF(ISBLANK(T1835),AE1834,IF(COUNTIF(T$2:T1835,T1835)&gt;1,AE1834,1+MAX(AE1834,0)))</f>
        <v>48</v>
      </c>
      <c r="AI1835" s="42" t="str">
        <f t="shared" si="469"/>
        <v/>
      </c>
      <c r="AJ1835">
        <f>SUM(AG$2:AG1835)</f>
        <v>9</v>
      </c>
      <c r="AK1835">
        <f>COUNTA(AF$2:AF1835)</f>
        <v>29</v>
      </c>
    </row>
    <row r="1836" spans="1:37"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457"/>
        <v>27</v>
      </c>
      <c r="Q1836" s="33" t="str">
        <f t="shared" si="458"/>
        <v/>
      </c>
      <c r="R1836" s="33">
        <f t="shared" si="459"/>
        <v>11</v>
      </c>
      <c r="S1836" s="33" t="str">
        <f t="shared" si="460"/>
        <v>133_11</v>
      </c>
      <c r="T1836" s="35" t="str">
        <f t="shared" si="461"/>
        <v>133PM</v>
      </c>
      <c r="U1836" s="35" t="str">
        <f t="shared" si="462"/>
        <v>133PMEW</v>
      </c>
      <c r="V1836" s="301">
        <f t="shared" si="463"/>
        <v>11</v>
      </c>
      <c r="W1836" s="293" t="str">
        <f t="shared" si="464"/>
        <v/>
      </c>
      <c r="X1836" s="293" t="str">
        <f t="shared" si="465"/>
        <v/>
      </c>
      <c r="Y1836" s="293" t="str">
        <f t="shared" si="466"/>
        <v/>
      </c>
      <c r="Z1836" s="293" t="str">
        <f t="shared" si="467"/>
        <v/>
      </c>
      <c r="AA1836" s="293">
        <f t="shared" si="454"/>
        <v>0</v>
      </c>
      <c r="AB1836" s="293">
        <f t="shared" si="455"/>
        <v>0</v>
      </c>
      <c r="AC1836" s="293">
        <f t="shared" si="456"/>
        <v>0</v>
      </c>
      <c r="AD1836" s="293">
        <f t="shared" si="468"/>
        <v>0</v>
      </c>
      <c r="AE1836" s="293">
        <f>IF(ISBLANK(T1836),AE1835,IF(COUNTIF(T$2:T1836,T1836)&gt;1,AE1835,1+MAX(AE1835,0)))</f>
        <v>48</v>
      </c>
      <c r="AI1836" s="42" t="str">
        <f t="shared" si="469"/>
        <v/>
      </c>
      <c r="AJ1836">
        <f>SUM(AG$2:AG1836)</f>
        <v>9</v>
      </c>
      <c r="AK1836">
        <f>COUNTA(AF$2:AF1836)</f>
        <v>29</v>
      </c>
    </row>
    <row r="1837" spans="1:37"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457"/>
        <v>27</v>
      </c>
      <c r="Q1837" s="33" t="str">
        <f t="shared" si="458"/>
        <v/>
      </c>
      <c r="R1837" s="33">
        <f t="shared" si="459"/>
        <v>11</v>
      </c>
      <c r="S1837" s="33" t="str">
        <f t="shared" si="460"/>
        <v>133_11</v>
      </c>
      <c r="T1837" s="35" t="str">
        <f t="shared" si="461"/>
        <v>133PM</v>
      </c>
      <c r="U1837" s="35" t="str">
        <f t="shared" si="462"/>
        <v>133PMEW</v>
      </c>
      <c r="V1837" s="301">
        <f t="shared" si="463"/>
        <v>12</v>
      </c>
      <c r="W1837" s="293" t="str">
        <f t="shared" si="464"/>
        <v/>
      </c>
      <c r="X1837" s="293" t="str">
        <f t="shared" si="465"/>
        <v/>
      </c>
      <c r="Y1837" s="293" t="str">
        <f t="shared" si="466"/>
        <v/>
      </c>
      <c r="Z1837" s="293" t="str">
        <f t="shared" si="467"/>
        <v/>
      </c>
      <c r="AA1837" s="293">
        <f t="shared" si="454"/>
        <v>0</v>
      </c>
      <c r="AB1837" s="293">
        <f t="shared" si="455"/>
        <v>0</v>
      </c>
      <c r="AC1837" s="293">
        <f t="shared" si="456"/>
        <v>0</v>
      </c>
      <c r="AD1837" s="293">
        <f t="shared" si="468"/>
        <v>0</v>
      </c>
      <c r="AE1837" s="293">
        <f>IF(ISBLANK(T1837),AE1836,IF(COUNTIF(T$2:T1837,T1837)&gt;1,AE1836,1+MAX(AE1836,0)))</f>
        <v>48</v>
      </c>
      <c r="AI1837" s="42" t="str">
        <f t="shared" si="469"/>
        <v/>
      </c>
      <c r="AJ1837">
        <f>SUM(AG$2:AG1837)</f>
        <v>9</v>
      </c>
      <c r="AK1837">
        <f>COUNTA(AF$2:AF1837)</f>
        <v>29</v>
      </c>
    </row>
    <row r="1838" spans="1:37"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457"/>
        <v>27</v>
      </c>
      <c r="Q1838" s="33" t="str">
        <f t="shared" si="458"/>
        <v/>
      </c>
      <c r="R1838" s="33">
        <f t="shared" si="459"/>
        <v>12</v>
      </c>
      <c r="S1838" s="33" t="str">
        <f t="shared" si="460"/>
        <v>133_12</v>
      </c>
      <c r="T1838" s="35" t="str">
        <f t="shared" si="461"/>
        <v>133PM</v>
      </c>
      <c r="U1838" s="35" t="str">
        <f t="shared" si="462"/>
        <v>133PMNS</v>
      </c>
      <c r="V1838" s="301">
        <f t="shared" si="463"/>
        <v>13</v>
      </c>
      <c r="W1838" s="293" t="str">
        <f t="shared" si="464"/>
        <v/>
      </c>
      <c r="X1838" s="293" t="str">
        <f t="shared" si="465"/>
        <v/>
      </c>
      <c r="Y1838" s="293" t="str">
        <f t="shared" si="466"/>
        <v/>
      </c>
      <c r="Z1838" s="293" t="str">
        <f t="shared" si="467"/>
        <v/>
      </c>
      <c r="AA1838" s="293">
        <f t="shared" si="454"/>
        <v>0</v>
      </c>
      <c r="AB1838" s="293">
        <f t="shared" si="455"/>
        <v>1</v>
      </c>
      <c r="AC1838" s="293">
        <f t="shared" si="456"/>
        <v>0</v>
      </c>
      <c r="AD1838" s="293">
        <f t="shared" si="468"/>
        <v>0</v>
      </c>
      <c r="AE1838" s="293">
        <f>IF(ISBLANK(T1838),AE1837,IF(COUNTIF(T$2:T1838,T1838)&gt;1,AE1837,1+MAX(AE1837,0)))</f>
        <v>48</v>
      </c>
      <c r="AI1838" s="42" t="str">
        <f t="shared" si="469"/>
        <v/>
      </c>
      <c r="AJ1838">
        <f>SUM(AG$2:AG1838)</f>
        <v>9</v>
      </c>
      <c r="AK1838">
        <f>COUNTA(AF$2:AF1838)</f>
        <v>29</v>
      </c>
    </row>
    <row r="1839" spans="1:37"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457"/>
        <v>27</v>
      </c>
      <c r="Q1839" s="33" t="str">
        <f t="shared" si="458"/>
        <v/>
      </c>
      <c r="R1839" s="33">
        <f t="shared" si="459"/>
        <v>12</v>
      </c>
      <c r="S1839" s="33" t="str">
        <f t="shared" si="460"/>
        <v>133_12</v>
      </c>
      <c r="T1839" s="35" t="str">
        <f t="shared" si="461"/>
        <v>133PM</v>
      </c>
      <c r="U1839" s="35" t="str">
        <f t="shared" si="462"/>
        <v>133PMNS</v>
      </c>
      <c r="V1839" s="301">
        <f t="shared" si="463"/>
        <v>14</v>
      </c>
      <c r="W1839" s="293" t="str">
        <f t="shared" si="464"/>
        <v/>
      </c>
      <c r="X1839" s="293" t="str">
        <f t="shared" si="465"/>
        <v/>
      </c>
      <c r="Y1839" s="293" t="str">
        <f t="shared" si="466"/>
        <v/>
      </c>
      <c r="Z1839" s="293" t="str">
        <f t="shared" si="467"/>
        <v/>
      </c>
      <c r="AA1839" s="293">
        <f t="shared" si="454"/>
        <v>0</v>
      </c>
      <c r="AB1839" s="293">
        <f t="shared" si="455"/>
        <v>0</v>
      </c>
      <c r="AC1839" s="293">
        <f t="shared" si="456"/>
        <v>0</v>
      </c>
      <c r="AD1839" s="293">
        <f t="shared" si="468"/>
        <v>0</v>
      </c>
      <c r="AE1839" s="293">
        <f>IF(ISBLANK(T1839),AE1838,IF(COUNTIF(T$2:T1839,T1839)&gt;1,AE1838,1+MAX(AE1838,0)))</f>
        <v>48</v>
      </c>
      <c r="AI1839" s="42" t="str">
        <f t="shared" si="469"/>
        <v/>
      </c>
      <c r="AJ1839">
        <f>SUM(AG$2:AG1839)</f>
        <v>9</v>
      </c>
      <c r="AK1839">
        <f>COUNTA(AF$2:AF1839)</f>
        <v>29</v>
      </c>
    </row>
    <row r="1840" spans="1:37"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457"/>
        <v>27</v>
      </c>
      <c r="Q1840" s="33" t="str">
        <f t="shared" si="458"/>
        <v/>
      </c>
      <c r="R1840" s="33">
        <f t="shared" si="459"/>
        <v>12</v>
      </c>
      <c r="S1840" s="33" t="str">
        <f t="shared" si="460"/>
        <v>133_12</v>
      </c>
      <c r="T1840" s="35" t="str">
        <f t="shared" si="461"/>
        <v>133PM</v>
      </c>
      <c r="U1840" s="35" t="str">
        <f t="shared" si="462"/>
        <v>133PMEW</v>
      </c>
      <c r="V1840" s="301">
        <f t="shared" si="463"/>
        <v>15</v>
      </c>
      <c r="W1840" s="293" t="str">
        <f t="shared" si="464"/>
        <v/>
      </c>
      <c r="X1840" s="293" t="str">
        <f t="shared" si="465"/>
        <v/>
      </c>
      <c r="Y1840" s="293" t="str">
        <f t="shared" si="466"/>
        <v/>
      </c>
      <c r="Z1840" s="293" t="str">
        <f t="shared" si="467"/>
        <v/>
      </c>
      <c r="AA1840" s="293">
        <f t="shared" si="454"/>
        <v>0</v>
      </c>
      <c r="AB1840" s="293">
        <f t="shared" si="455"/>
        <v>0</v>
      </c>
      <c r="AC1840" s="293">
        <f t="shared" si="456"/>
        <v>0</v>
      </c>
      <c r="AD1840" s="293">
        <f t="shared" si="468"/>
        <v>0</v>
      </c>
      <c r="AE1840" s="293">
        <f>IF(ISBLANK(T1840),AE1839,IF(COUNTIF(T$2:T1840,T1840)&gt;1,AE1839,1+MAX(AE1839,0)))</f>
        <v>48</v>
      </c>
      <c r="AI1840" s="42" t="str">
        <f t="shared" si="469"/>
        <v/>
      </c>
      <c r="AJ1840">
        <f>SUM(AG$2:AG1840)</f>
        <v>9</v>
      </c>
      <c r="AK1840">
        <f>COUNTA(AF$2:AF1840)</f>
        <v>29</v>
      </c>
    </row>
    <row r="1841" spans="1:37"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457"/>
        <v>27</v>
      </c>
      <c r="Q1841" s="33" t="str">
        <f t="shared" si="458"/>
        <v/>
      </c>
      <c r="R1841" s="33">
        <f t="shared" si="459"/>
        <v>12</v>
      </c>
      <c r="S1841" s="33" t="str">
        <f t="shared" si="460"/>
        <v>133_12</v>
      </c>
      <c r="T1841" s="35" t="str">
        <f t="shared" si="461"/>
        <v>133PM</v>
      </c>
      <c r="U1841" s="35" t="str">
        <f t="shared" si="462"/>
        <v>133PMEW</v>
      </c>
      <c r="V1841" s="301">
        <f t="shared" si="463"/>
        <v>16</v>
      </c>
      <c r="W1841" s="293" t="str">
        <f t="shared" si="464"/>
        <v/>
      </c>
      <c r="X1841" s="293" t="str">
        <f t="shared" si="465"/>
        <v/>
      </c>
      <c r="Y1841" s="293" t="str">
        <f t="shared" si="466"/>
        <v/>
      </c>
      <c r="Z1841" s="293" t="str">
        <f t="shared" si="467"/>
        <v/>
      </c>
      <c r="AA1841" s="293">
        <f t="shared" si="454"/>
        <v>0</v>
      </c>
      <c r="AB1841" s="293">
        <f t="shared" si="455"/>
        <v>0</v>
      </c>
      <c r="AC1841" s="293">
        <f t="shared" si="456"/>
        <v>0</v>
      </c>
      <c r="AD1841" s="293">
        <f t="shared" si="468"/>
        <v>0</v>
      </c>
      <c r="AE1841" s="293">
        <f>IF(ISBLANK(T1841),AE1840,IF(COUNTIF(T$2:T1841,T1841)&gt;1,AE1840,1+MAX(AE1840,0)))</f>
        <v>48</v>
      </c>
      <c r="AI1841" s="42" t="str">
        <f t="shared" si="469"/>
        <v/>
      </c>
      <c r="AJ1841">
        <f>SUM(AG$2:AG1841)</f>
        <v>9</v>
      </c>
      <c r="AK1841">
        <f>COUNTA(AF$2:AF1841)</f>
        <v>29</v>
      </c>
    </row>
    <row r="1842" spans="1:37"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457"/>
        <v>27</v>
      </c>
      <c r="Q1842" s="33" t="str">
        <f t="shared" si="458"/>
        <v/>
      </c>
      <c r="R1842" s="33">
        <f t="shared" si="459"/>
        <v>9</v>
      </c>
      <c r="S1842" s="33" t="str">
        <f t="shared" si="460"/>
        <v>133_9</v>
      </c>
      <c r="T1842" s="35" t="str">
        <f t="shared" si="461"/>
        <v>133PM</v>
      </c>
      <c r="U1842" s="35" t="str">
        <f t="shared" si="462"/>
        <v>133PMNS</v>
      </c>
      <c r="V1842" s="301">
        <f t="shared" si="463"/>
        <v>1</v>
      </c>
      <c r="W1842" s="293" t="str">
        <f t="shared" si="464"/>
        <v/>
      </c>
      <c r="X1842" s="293" t="str">
        <f t="shared" si="465"/>
        <v/>
      </c>
      <c r="Y1842" s="293" t="str">
        <f t="shared" si="466"/>
        <v/>
      </c>
      <c r="Z1842" s="293" t="str">
        <f t="shared" si="467"/>
        <v/>
      </c>
      <c r="AA1842" s="293">
        <f t="shared" si="454"/>
        <v>0</v>
      </c>
      <c r="AB1842" s="293">
        <f t="shared" si="455"/>
        <v>1</v>
      </c>
      <c r="AC1842" s="293">
        <f t="shared" si="456"/>
        <v>0</v>
      </c>
      <c r="AD1842" s="293">
        <f t="shared" si="468"/>
        <v>0</v>
      </c>
      <c r="AE1842" s="293">
        <f>IF(ISBLANK(T1842),AE1841,IF(COUNTIF(T$2:T1842,T1842)&gt;1,AE1841,1+MAX(AE1841,0)))</f>
        <v>48</v>
      </c>
      <c r="AI1842" s="42" t="str">
        <f t="shared" si="469"/>
        <v/>
      </c>
      <c r="AJ1842">
        <f>SUM(AG$2:AG1842)</f>
        <v>9</v>
      </c>
      <c r="AK1842">
        <f>COUNTA(AF$2:AF1842)</f>
        <v>29</v>
      </c>
    </row>
    <row r="1843" spans="1:37"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457"/>
        <v>27</v>
      </c>
      <c r="Q1843" s="33" t="str">
        <f t="shared" si="458"/>
        <v/>
      </c>
      <c r="R1843" s="33">
        <f t="shared" si="459"/>
        <v>9</v>
      </c>
      <c r="S1843" s="33" t="str">
        <f t="shared" si="460"/>
        <v>133_9</v>
      </c>
      <c r="T1843" s="35" t="str">
        <f t="shared" si="461"/>
        <v>133PM</v>
      </c>
      <c r="U1843" s="35" t="str">
        <f t="shared" si="462"/>
        <v>133PMNS</v>
      </c>
      <c r="V1843" s="301">
        <f t="shared" si="463"/>
        <v>2</v>
      </c>
      <c r="W1843" s="293" t="str">
        <f t="shared" si="464"/>
        <v/>
      </c>
      <c r="X1843" s="293" t="str">
        <f t="shared" si="465"/>
        <v/>
      </c>
      <c r="Y1843" s="293" t="str">
        <f t="shared" si="466"/>
        <v/>
      </c>
      <c r="Z1843" s="293" t="str">
        <f t="shared" si="467"/>
        <v/>
      </c>
      <c r="AA1843" s="293">
        <f t="shared" si="454"/>
        <v>0</v>
      </c>
      <c r="AB1843" s="293">
        <f t="shared" si="455"/>
        <v>0</v>
      </c>
      <c r="AC1843" s="293">
        <f t="shared" si="456"/>
        <v>0</v>
      </c>
      <c r="AD1843" s="293">
        <f t="shared" si="468"/>
        <v>0</v>
      </c>
      <c r="AE1843" s="293">
        <f>IF(ISBLANK(T1843),AE1842,IF(COUNTIF(T$2:T1843,T1843)&gt;1,AE1842,1+MAX(AE1842,0)))</f>
        <v>48</v>
      </c>
      <c r="AI1843" s="42" t="str">
        <f t="shared" si="469"/>
        <v/>
      </c>
      <c r="AJ1843">
        <f>SUM(AG$2:AG1843)</f>
        <v>9</v>
      </c>
      <c r="AK1843">
        <f>COUNTA(AF$2:AF1843)</f>
        <v>29</v>
      </c>
    </row>
    <row r="1844" spans="1:37"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457"/>
        <v>27</v>
      </c>
      <c r="Q1844" s="33" t="str">
        <f t="shared" si="458"/>
        <v/>
      </c>
      <c r="R1844" s="33">
        <f t="shared" si="459"/>
        <v>9</v>
      </c>
      <c r="S1844" s="33" t="str">
        <f t="shared" si="460"/>
        <v>133_9</v>
      </c>
      <c r="T1844" s="35" t="str">
        <f t="shared" si="461"/>
        <v>133PM</v>
      </c>
      <c r="U1844" s="35" t="str">
        <f t="shared" si="462"/>
        <v>133PMEW</v>
      </c>
      <c r="V1844" s="301">
        <f t="shared" si="463"/>
        <v>3</v>
      </c>
      <c r="W1844" s="293" t="str">
        <f t="shared" si="464"/>
        <v/>
      </c>
      <c r="X1844" s="293" t="str">
        <f t="shared" si="465"/>
        <v/>
      </c>
      <c r="Y1844" s="293" t="str">
        <f t="shared" si="466"/>
        <v/>
      </c>
      <c r="Z1844" s="293" t="str">
        <f t="shared" si="467"/>
        <v/>
      </c>
      <c r="AA1844" s="293">
        <f t="shared" si="454"/>
        <v>0</v>
      </c>
      <c r="AB1844" s="293">
        <f t="shared" si="455"/>
        <v>0</v>
      </c>
      <c r="AC1844" s="293">
        <f t="shared" si="456"/>
        <v>0</v>
      </c>
      <c r="AD1844" s="293">
        <f t="shared" si="468"/>
        <v>0</v>
      </c>
      <c r="AE1844" s="293">
        <f>IF(ISBLANK(T1844),AE1843,IF(COUNTIF(T$2:T1844,T1844)&gt;1,AE1843,1+MAX(AE1843,0)))</f>
        <v>48</v>
      </c>
      <c r="AI1844" s="42" t="str">
        <f t="shared" si="469"/>
        <v/>
      </c>
      <c r="AJ1844">
        <f>SUM(AG$2:AG1844)</f>
        <v>9</v>
      </c>
      <c r="AK1844">
        <f>COUNTA(AF$2:AF1844)</f>
        <v>29</v>
      </c>
    </row>
    <row r="1845" spans="1:37"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457"/>
        <v>27</v>
      </c>
      <c r="Q1845" s="33" t="str">
        <f t="shared" si="458"/>
        <v/>
      </c>
      <c r="R1845" s="33">
        <f t="shared" si="459"/>
        <v>9</v>
      </c>
      <c r="S1845" s="33" t="str">
        <f t="shared" si="460"/>
        <v>133_9</v>
      </c>
      <c r="T1845" s="35" t="str">
        <f t="shared" si="461"/>
        <v>133PM</v>
      </c>
      <c r="U1845" s="35" t="str">
        <f t="shared" si="462"/>
        <v>133PMEW</v>
      </c>
      <c r="V1845" s="301">
        <f t="shared" si="463"/>
        <v>4</v>
      </c>
      <c r="W1845" s="293" t="str">
        <f t="shared" si="464"/>
        <v/>
      </c>
      <c r="X1845" s="293" t="str">
        <f t="shared" si="465"/>
        <v/>
      </c>
      <c r="Y1845" s="293" t="str">
        <f t="shared" si="466"/>
        <v/>
      </c>
      <c r="Z1845" s="293" t="str">
        <f t="shared" si="467"/>
        <v/>
      </c>
      <c r="AA1845" s="293">
        <f t="shared" si="454"/>
        <v>0</v>
      </c>
      <c r="AB1845" s="293">
        <f t="shared" si="455"/>
        <v>0</v>
      </c>
      <c r="AC1845" s="293">
        <f t="shared" si="456"/>
        <v>0</v>
      </c>
      <c r="AD1845" s="293">
        <f t="shared" si="468"/>
        <v>0</v>
      </c>
      <c r="AE1845" s="293">
        <f>IF(ISBLANK(T1845),AE1844,IF(COUNTIF(T$2:T1845,T1845)&gt;1,AE1844,1+MAX(AE1844,0)))</f>
        <v>48</v>
      </c>
      <c r="AI1845" s="42" t="str">
        <f t="shared" si="469"/>
        <v/>
      </c>
      <c r="AJ1845">
        <f>SUM(AG$2:AG1845)</f>
        <v>9</v>
      </c>
      <c r="AK1845">
        <f>COUNTA(AF$2:AF1845)</f>
        <v>29</v>
      </c>
    </row>
    <row r="1846" spans="1:37"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457"/>
        <v>27</v>
      </c>
      <c r="Q1846" s="33" t="str">
        <f t="shared" si="458"/>
        <v/>
      </c>
      <c r="R1846" s="33">
        <f t="shared" si="459"/>
        <v>10</v>
      </c>
      <c r="S1846" s="33" t="str">
        <f t="shared" si="460"/>
        <v>133_10</v>
      </c>
      <c r="T1846" s="35" t="str">
        <f t="shared" si="461"/>
        <v>133PM</v>
      </c>
      <c r="U1846" s="35" t="str">
        <f t="shared" si="462"/>
        <v>133PMNS</v>
      </c>
      <c r="V1846" s="301">
        <f t="shared" si="463"/>
        <v>5</v>
      </c>
      <c r="W1846" s="293" t="str">
        <f t="shared" si="464"/>
        <v/>
      </c>
      <c r="X1846" s="293" t="str">
        <f t="shared" si="465"/>
        <v/>
      </c>
      <c r="Y1846" s="293" t="str">
        <f t="shared" si="466"/>
        <v/>
      </c>
      <c r="Z1846" s="293" t="str">
        <f t="shared" si="467"/>
        <v/>
      </c>
      <c r="AA1846" s="293">
        <f t="shared" si="454"/>
        <v>0</v>
      </c>
      <c r="AB1846" s="293">
        <f t="shared" si="455"/>
        <v>1</v>
      </c>
      <c r="AC1846" s="293">
        <f t="shared" si="456"/>
        <v>0</v>
      </c>
      <c r="AD1846" s="293">
        <f t="shared" si="468"/>
        <v>0</v>
      </c>
      <c r="AE1846" s="293">
        <f>IF(ISBLANK(T1846),AE1845,IF(COUNTIF(T$2:T1846,T1846)&gt;1,AE1845,1+MAX(AE1845,0)))</f>
        <v>48</v>
      </c>
      <c r="AI1846" s="42" t="str">
        <f t="shared" si="469"/>
        <v/>
      </c>
      <c r="AJ1846">
        <f>SUM(AG$2:AG1846)</f>
        <v>9</v>
      </c>
      <c r="AK1846">
        <f>COUNTA(AF$2:AF1846)</f>
        <v>29</v>
      </c>
    </row>
    <row r="1847" spans="1:37"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457"/>
        <v>27</v>
      </c>
      <c r="Q1847" s="33" t="str">
        <f t="shared" si="458"/>
        <v/>
      </c>
      <c r="R1847" s="33">
        <f t="shared" si="459"/>
        <v>10</v>
      </c>
      <c r="S1847" s="33" t="str">
        <f t="shared" si="460"/>
        <v>133_10</v>
      </c>
      <c r="T1847" s="35" t="str">
        <f t="shared" si="461"/>
        <v>133PM</v>
      </c>
      <c r="U1847" s="35" t="str">
        <f t="shared" si="462"/>
        <v>133PMNS</v>
      </c>
      <c r="V1847" s="301">
        <f t="shared" si="463"/>
        <v>6</v>
      </c>
      <c r="W1847" s="293" t="str">
        <f t="shared" si="464"/>
        <v/>
      </c>
      <c r="X1847" s="293" t="str">
        <f t="shared" si="465"/>
        <v/>
      </c>
      <c r="Y1847" s="293" t="str">
        <f t="shared" si="466"/>
        <v/>
      </c>
      <c r="Z1847" s="293" t="str">
        <f t="shared" si="467"/>
        <v/>
      </c>
      <c r="AA1847" s="293">
        <f t="shared" si="454"/>
        <v>0</v>
      </c>
      <c r="AB1847" s="293">
        <f t="shared" si="455"/>
        <v>0</v>
      </c>
      <c r="AC1847" s="293">
        <f t="shared" si="456"/>
        <v>0</v>
      </c>
      <c r="AD1847" s="293">
        <f t="shared" si="468"/>
        <v>0</v>
      </c>
      <c r="AE1847" s="293">
        <f>IF(ISBLANK(T1847),AE1846,IF(COUNTIF(T$2:T1847,T1847)&gt;1,AE1846,1+MAX(AE1846,0)))</f>
        <v>48</v>
      </c>
      <c r="AI1847" s="42" t="str">
        <f t="shared" si="469"/>
        <v/>
      </c>
      <c r="AJ1847">
        <f>SUM(AG$2:AG1847)</f>
        <v>9</v>
      </c>
      <c r="AK1847">
        <f>COUNTA(AF$2:AF1847)</f>
        <v>29</v>
      </c>
    </row>
    <row r="1848" spans="1:37"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457"/>
        <v>27</v>
      </c>
      <c r="Q1848" s="33" t="str">
        <f t="shared" si="458"/>
        <v/>
      </c>
      <c r="R1848" s="33">
        <f t="shared" si="459"/>
        <v>10</v>
      </c>
      <c r="S1848" s="33" t="str">
        <f t="shared" si="460"/>
        <v>133_10</v>
      </c>
      <c r="T1848" s="35" t="str">
        <f t="shared" si="461"/>
        <v>133PM</v>
      </c>
      <c r="U1848" s="35" t="str">
        <f t="shared" si="462"/>
        <v>133PMEW</v>
      </c>
      <c r="V1848" s="301">
        <f t="shared" si="463"/>
        <v>7</v>
      </c>
      <c r="W1848" s="293" t="str">
        <f t="shared" si="464"/>
        <v/>
      </c>
      <c r="X1848" s="293" t="str">
        <f t="shared" si="465"/>
        <v/>
      </c>
      <c r="Y1848" s="293" t="str">
        <f t="shared" si="466"/>
        <v/>
      </c>
      <c r="Z1848" s="293" t="str">
        <f t="shared" si="467"/>
        <v/>
      </c>
      <c r="AA1848" s="293">
        <f t="shared" si="454"/>
        <v>0</v>
      </c>
      <c r="AB1848" s="293">
        <f t="shared" si="455"/>
        <v>0</v>
      </c>
      <c r="AC1848" s="293">
        <f t="shared" si="456"/>
        <v>0</v>
      </c>
      <c r="AD1848" s="293">
        <f t="shared" si="468"/>
        <v>0</v>
      </c>
      <c r="AE1848" s="293">
        <f>IF(ISBLANK(T1848),AE1847,IF(COUNTIF(T$2:T1848,T1848)&gt;1,AE1847,1+MAX(AE1847,0)))</f>
        <v>48</v>
      </c>
      <c r="AI1848" s="42" t="str">
        <f t="shared" si="469"/>
        <v/>
      </c>
      <c r="AJ1848">
        <f>SUM(AG$2:AG1848)</f>
        <v>9</v>
      </c>
      <c r="AK1848">
        <f>COUNTA(AF$2:AF1848)</f>
        <v>29</v>
      </c>
    </row>
    <row r="1849" spans="1:37"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457"/>
        <v>27</v>
      </c>
      <c r="Q1849" s="33" t="str">
        <f t="shared" si="458"/>
        <v/>
      </c>
      <c r="R1849" s="33">
        <f t="shared" si="459"/>
        <v>10</v>
      </c>
      <c r="S1849" s="33" t="str">
        <f t="shared" si="460"/>
        <v>133_10</v>
      </c>
      <c r="T1849" s="35" t="str">
        <f t="shared" si="461"/>
        <v>133PM</v>
      </c>
      <c r="U1849" s="35" t="str">
        <f t="shared" si="462"/>
        <v>133PMEW</v>
      </c>
      <c r="V1849" s="301">
        <f t="shared" si="463"/>
        <v>8</v>
      </c>
      <c r="W1849" s="293" t="str">
        <f t="shared" si="464"/>
        <v/>
      </c>
      <c r="X1849" s="293" t="str">
        <f t="shared" si="465"/>
        <v/>
      </c>
      <c r="Y1849" s="293" t="str">
        <f t="shared" si="466"/>
        <v/>
      </c>
      <c r="Z1849" s="293" t="str">
        <f t="shared" si="467"/>
        <v/>
      </c>
      <c r="AA1849" s="293">
        <f t="shared" si="454"/>
        <v>0</v>
      </c>
      <c r="AB1849" s="293">
        <f t="shared" si="455"/>
        <v>0</v>
      </c>
      <c r="AC1849" s="293">
        <f t="shared" si="456"/>
        <v>0</v>
      </c>
      <c r="AD1849" s="293">
        <f t="shared" si="468"/>
        <v>0</v>
      </c>
      <c r="AE1849" s="293">
        <f>IF(ISBLANK(T1849),AE1848,IF(COUNTIF(T$2:T1849,T1849)&gt;1,AE1848,1+MAX(AE1848,0)))</f>
        <v>48</v>
      </c>
      <c r="AI1849" s="42" t="str">
        <f t="shared" si="469"/>
        <v/>
      </c>
      <c r="AJ1849">
        <f>SUM(AG$2:AG1849)</f>
        <v>9</v>
      </c>
      <c r="AK1849">
        <f>COUNTA(AF$2:AF1849)</f>
        <v>29</v>
      </c>
    </row>
    <row r="1850" spans="1:37"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457"/>
        <v>27</v>
      </c>
      <c r="Q1850" s="33" t="str">
        <f t="shared" si="458"/>
        <v/>
      </c>
      <c r="R1850" s="33">
        <f t="shared" si="459"/>
        <v>11</v>
      </c>
      <c r="S1850" s="33" t="str">
        <f t="shared" si="460"/>
        <v>133_11</v>
      </c>
      <c r="T1850" s="35" t="str">
        <f t="shared" si="461"/>
        <v>133PM</v>
      </c>
      <c r="U1850" s="35" t="str">
        <f t="shared" si="462"/>
        <v>133PMNS</v>
      </c>
      <c r="V1850" s="301">
        <f t="shared" si="463"/>
        <v>9</v>
      </c>
      <c r="W1850" s="293" t="str">
        <f t="shared" si="464"/>
        <v/>
      </c>
      <c r="X1850" s="293" t="str">
        <f t="shared" si="465"/>
        <v/>
      </c>
      <c r="Y1850" s="293" t="str">
        <f t="shared" si="466"/>
        <v/>
      </c>
      <c r="Z1850" s="293" t="str">
        <f t="shared" si="467"/>
        <v/>
      </c>
      <c r="AA1850" s="293">
        <f t="shared" si="454"/>
        <v>0</v>
      </c>
      <c r="AB1850" s="293">
        <f t="shared" si="455"/>
        <v>1</v>
      </c>
      <c r="AC1850" s="293">
        <f t="shared" si="456"/>
        <v>0</v>
      </c>
      <c r="AD1850" s="293">
        <f t="shared" si="468"/>
        <v>0</v>
      </c>
      <c r="AE1850" s="293">
        <f>IF(ISBLANK(T1850),AE1849,IF(COUNTIF(T$2:T1850,T1850)&gt;1,AE1849,1+MAX(AE1849,0)))</f>
        <v>48</v>
      </c>
      <c r="AI1850" s="42" t="str">
        <f t="shared" si="469"/>
        <v/>
      </c>
      <c r="AJ1850">
        <f>SUM(AG$2:AG1850)</f>
        <v>9</v>
      </c>
      <c r="AK1850">
        <f>COUNTA(AF$2:AF1850)</f>
        <v>29</v>
      </c>
    </row>
    <row r="1851" spans="1:37"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457"/>
        <v>27</v>
      </c>
      <c r="Q1851" s="33" t="str">
        <f t="shared" si="458"/>
        <v/>
      </c>
      <c r="R1851" s="33">
        <f t="shared" si="459"/>
        <v>11</v>
      </c>
      <c r="S1851" s="33" t="str">
        <f t="shared" si="460"/>
        <v>133_11</v>
      </c>
      <c r="T1851" s="35" t="str">
        <f t="shared" si="461"/>
        <v>133PM</v>
      </c>
      <c r="U1851" s="35" t="str">
        <f t="shared" si="462"/>
        <v>133PMNS</v>
      </c>
      <c r="V1851" s="301">
        <f t="shared" si="463"/>
        <v>10</v>
      </c>
      <c r="W1851" s="293" t="str">
        <f t="shared" si="464"/>
        <v/>
      </c>
      <c r="X1851" s="293" t="str">
        <f t="shared" si="465"/>
        <v/>
      </c>
      <c r="Y1851" s="293" t="str">
        <f t="shared" si="466"/>
        <v/>
      </c>
      <c r="Z1851" s="293" t="str">
        <f t="shared" si="467"/>
        <v/>
      </c>
      <c r="AA1851" s="293">
        <f t="shared" si="454"/>
        <v>0</v>
      </c>
      <c r="AB1851" s="293">
        <f t="shared" si="455"/>
        <v>0</v>
      </c>
      <c r="AC1851" s="293">
        <f t="shared" si="456"/>
        <v>0</v>
      </c>
      <c r="AD1851" s="293">
        <f t="shared" si="468"/>
        <v>0</v>
      </c>
      <c r="AE1851" s="293">
        <f>IF(ISBLANK(T1851),AE1850,IF(COUNTIF(T$2:T1851,T1851)&gt;1,AE1850,1+MAX(AE1850,0)))</f>
        <v>48</v>
      </c>
      <c r="AI1851" s="42" t="str">
        <f t="shared" si="469"/>
        <v/>
      </c>
      <c r="AJ1851">
        <f>SUM(AG$2:AG1851)</f>
        <v>9</v>
      </c>
      <c r="AK1851">
        <f>COUNTA(AF$2:AF1851)</f>
        <v>29</v>
      </c>
    </row>
    <row r="1852" spans="1:37"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457"/>
        <v>27</v>
      </c>
      <c r="Q1852" s="33" t="str">
        <f t="shared" si="458"/>
        <v/>
      </c>
      <c r="R1852" s="33">
        <f t="shared" si="459"/>
        <v>11</v>
      </c>
      <c r="S1852" s="33" t="str">
        <f t="shared" si="460"/>
        <v>133_11</v>
      </c>
      <c r="T1852" s="35" t="str">
        <f t="shared" si="461"/>
        <v>133PM</v>
      </c>
      <c r="U1852" s="35" t="str">
        <f t="shared" si="462"/>
        <v>133PMEW</v>
      </c>
      <c r="V1852" s="301">
        <f t="shared" si="463"/>
        <v>11</v>
      </c>
      <c r="W1852" s="293" t="str">
        <f t="shared" si="464"/>
        <v/>
      </c>
      <c r="X1852" s="293" t="str">
        <f t="shared" si="465"/>
        <v/>
      </c>
      <c r="Y1852" s="293" t="str">
        <f t="shared" si="466"/>
        <v/>
      </c>
      <c r="Z1852" s="293" t="str">
        <f t="shared" si="467"/>
        <v/>
      </c>
      <c r="AA1852" s="293">
        <f t="shared" si="454"/>
        <v>0</v>
      </c>
      <c r="AB1852" s="293">
        <f t="shared" si="455"/>
        <v>0</v>
      </c>
      <c r="AC1852" s="293">
        <f t="shared" si="456"/>
        <v>0</v>
      </c>
      <c r="AD1852" s="293">
        <f t="shared" si="468"/>
        <v>0</v>
      </c>
      <c r="AE1852" s="293">
        <f>IF(ISBLANK(T1852),AE1851,IF(COUNTIF(T$2:T1852,T1852)&gt;1,AE1851,1+MAX(AE1851,0)))</f>
        <v>48</v>
      </c>
      <c r="AI1852" s="42" t="str">
        <f t="shared" si="469"/>
        <v/>
      </c>
      <c r="AJ1852">
        <f>SUM(AG$2:AG1852)</f>
        <v>9</v>
      </c>
      <c r="AK1852">
        <f>COUNTA(AF$2:AF1852)</f>
        <v>29</v>
      </c>
    </row>
    <row r="1853" spans="1:37"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457"/>
        <v>27</v>
      </c>
      <c r="Q1853" s="33" t="str">
        <f t="shared" si="458"/>
        <v/>
      </c>
      <c r="R1853" s="33">
        <f t="shared" si="459"/>
        <v>11</v>
      </c>
      <c r="S1853" s="33" t="str">
        <f t="shared" si="460"/>
        <v>133_11</v>
      </c>
      <c r="T1853" s="35" t="str">
        <f t="shared" si="461"/>
        <v>133PM</v>
      </c>
      <c r="U1853" s="35" t="str">
        <f t="shared" si="462"/>
        <v>133PMEW</v>
      </c>
      <c r="V1853" s="301">
        <f t="shared" si="463"/>
        <v>12</v>
      </c>
      <c r="W1853" s="293" t="str">
        <f t="shared" si="464"/>
        <v/>
      </c>
      <c r="X1853" s="293" t="str">
        <f t="shared" si="465"/>
        <v/>
      </c>
      <c r="Y1853" s="293" t="str">
        <f t="shared" si="466"/>
        <v/>
      </c>
      <c r="Z1853" s="293" t="str">
        <f t="shared" si="467"/>
        <v/>
      </c>
      <c r="AA1853" s="293">
        <f t="shared" si="454"/>
        <v>0</v>
      </c>
      <c r="AB1853" s="293">
        <f t="shared" si="455"/>
        <v>0</v>
      </c>
      <c r="AC1853" s="293">
        <f t="shared" si="456"/>
        <v>0</v>
      </c>
      <c r="AD1853" s="293">
        <f t="shared" si="468"/>
        <v>0</v>
      </c>
      <c r="AE1853" s="293">
        <f>IF(ISBLANK(T1853),AE1852,IF(COUNTIF(T$2:T1853,T1853)&gt;1,AE1852,1+MAX(AE1852,0)))</f>
        <v>48</v>
      </c>
      <c r="AI1853" s="42" t="str">
        <f t="shared" si="469"/>
        <v/>
      </c>
      <c r="AJ1853">
        <f>SUM(AG$2:AG1853)</f>
        <v>9</v>
      </c>
      <c r="AK1853">
        <f>COUNTA(AF$2:AF1853)</f>
        <v>29</v>
      </c>
    </row>
    <row r="1854" spans="1:37"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457"/>
        <v>27</v>
      </c>
      <c r="Q1854" s="33" t="str">
        <f t="shared" si="458"/>
        <v/>
      </c>
      <c r="R1854" s="33">
        <f t="shared" si="459"/>
        <v>12</v>
      </c>
      <c r="S1854" s="33" t="str">
        <f t="shared" si="460"/>
        <v>133_12</v>
      </c>
      <c r="T1854" s="35" t="str">
        <f t="shared" si="461"/>
        <v>133PM</v>
      </c>
      <c r="U1854" s="35" t="str">
        <f t="shared" si="462"/>
        <v>133PMNS</v>
      </c>
      <c r="V1854" s="301">
        <f t="shared" si="463"/>
        <v>13</v>
      </c>
      <c r="W1854" s="293" t="str">
        <f t="shared" si="464"/>
        <v/>
      </c>
      <c r="X1854" s="293" t="str">
        <f t="shared" si="465"/>
        <v/>
      </c>
      <c r="Y1854" s="293" t="str">
        <f t="shared" si="466"/>
        <v/>
      </c>
      <c r="Z1854" s="293" t="str">
        <f t="shared" si="467"/>
        <v/>
      </c>
      <c r="AA1854" s="293">
        <f t="shared" si="454"/>
        <v>0</v>
      </c>
      <c r="AB1854" s="293">
        <f t="shared" si="455"/>
        <v>1</v>
      </c>
      <c r="AC1854" s="293">
        <f t="shared" si="456"/>
        <v>0</v>
      </c>
      <c r="AD1854" s="293">
        <f t="shared" si="468"/>
        <v>0</v>
      </c>
      <c r="AE1854" s="293">
        <f>IF(ISBLANK(T1854),AE1853,IF(COUNTIF(T$2:T1854,T1854)&gt;1,AE1853,1+MAX(AE1853,0)))</f>
        <v>48</v>
      </c>
      <c r="AI1854" s="42" t="str">
        <f t="shared" si="469"/>
        <v/>
      </c>
      <c r="AJ1854">
        <f>SUM(AG$2:AG1854)</f>
        <v>9</v>
      </c>
      <c r="AK1854">
        <f>COUNTA(AF$2:AF1854)</f>
        <v>29</v>
      </c>
    </row>
    <row r="1855" spans="1:37"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457"/>
        <v>27</v>
      </c>
      <c r="Q1855" s="33" t="str">
        <f t="shared" si="458"/>
        <v/>
      </c>
      <c r="R1855" s="33">
        <f t="shared" si="459"/>
        <v>12</v>
      </c>
      <c r="S1855" s="33" t="str">
        <f t="shared" si="460"/>
        <v>133_12</v>
      </c>
      <c r="T1855" s="35" t="str">
        <f t="shared" si="461"/>
        <v>133PM</v>
      </c>
      <c r="U1855" s="35" t="str">
        <f t="shared" si="462"/>
        <v>133PMNS</v>
      </c>
      <c r="V1855" s="301">
        <f t="shared" si="463"/>
        <v>14</v>
      </c>
      <c r="W1855" s="293" t="str">
        <f t="shared" si="464"/>
        <v/>
      </c>
      <c r="X1855" s="293" t="str">
        <f t="shared" si="465"/>
        <v/>
      </c>
      <c r="Y1855" s="293" t="str">
        <f t="shared" si="466"/>
        <v/>
      </c>
      <c r="Z1855" s="293" t="str">
        <f t="shared" si="467"/>
        <v/>
      </c>
      <c r="AA1855" s="293">
        <f t="shared" si="454"/>
        <v>0</v>
      </c>
      <c r="AB1855" s="293">
        <f t="shared" si="455"/>
        <v>0</v>
      </c>
      <c r="AC1855" s="293">
        <f t="shared" si="456"/>
        <v>0</v>
      </c>
      <c r="AD1855" s="293">
        <f t="shared" si="468"/>
        <v>0</v>
      </c>
      <c r="AE1855" s="293">
        <f>IF(ISBLANK(T1855),AE1854,IF(COUNTIF(T$2:T1855,T1855)&gt;1,AE1854,1+MAX(AE1854,0)))</f>
        <v>48</v>
      </c>
      <c r="AI1855" s="42" t="str">
        <f t="shared" si="469"/>
        <v/>
      </c>
      <c r="AJ1855">
        <f>SUM(AG$2:AG1855)</f>
        <v>9</v>
      </c>
      <c r="AK1855">
        <f>COUNTA(AF$2:AF1855)</f>
        <v>29</v>
      </c>
    </row>
    <row r="1856" spans="1:37"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457"/>
        <v>27</v>
      </c>
      <c r="Q1856" s="33" t="str">
        <f t="shared" si="458"/>
        <v/>
      </c>
      <c r="R1856" s="33">
        <f t="shared" si="459"/>
        <v>12</v>
      </c>
      <c r="S1856" s="33" t="str">
        <f t="shared" si="460"/>
        <v>133_12</v>
      </c>
      <c r="T1856" s="35" t="str">
        <f t="shared" si="461"/>
        <v>133PM</v>
      </c>
      <c r="U1856" s="35" t="str">
        <f t="shared" si="462"/>
        <v>133PMEW</v>
      </c>
      <c r="V1856" s="301">
        <f t="shared" si="463"/>
        <v>15</v>
      </c>
      <c r="W1856" s="293" t="str">
        <f t="shared" si="464"/>
        <v/>
      </c>
      <c r="X1856" s="293" t="str">
        <f t="shared" si="465"/>
        <v/>
      </c>
      <c r="Y1856" s="293" t="str">
        <f t="shared" si="466"/>
        <v/>
      </c>
      <c r="Z1856" s="293" t="str">
        <f t="shared" si="467"/>
        <v/>
      </c>
      <c r="AA1856" s="293">
        <f t="shared" si="454"/>
        <v>0</v>
      </c>
      <c r="AB1856" s="293">
        <f t="shared" si="455"/>
        <v>0</v>
      </c>
      <c r="AC1856" s="293">
        <f t="shared" si="456"/>
        <v>0</v>
      </c>
      <c r="AD1856" s="293">
        <f t="shared" si="468"/>
        <v>0</v>
      </c>
      <c r="AE1856" s="293">
        <f>IF(ISBLANK(T1856),AE1855,IF(COUNTIF(T$2:T1856,T1856)&gt;1,AE1855,1+MAX(AE1855,0)))</f>
        <v>48</v>
      </c>
      <c r="AI1856" s="42" t="str">
        <f t="shared" si="469"/>
        <v/>
      </c>
      <c r="AJ1856">
        <f>SUM(AG$2:AG1856)</f>
        <v>9</v>
      </c>
      <c r="AK1856">
        <f>COUNTA(AF$2:AF1856)</f>
        <v>29</v>
      </c>
    </row>
    <row r="1857" spans="1:37"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457"/>
        <v>27</v>
      </c>
      <c r="Q1857" s="33" t="str">
        <f t="shared" si="458"/>
        <v/>
      </c>
      <c r="R1857" s="33">
        <f t="shared" si="459"/>
        <v>12</v>
      </c>
      <c r="S1857" s="33" t="str">
        <f t="shared" si="460"/>
        <v>133_12</v>
      </c>
      <c r="T1857" s="35" t="str">
        <f t="shared" si="461"/>
        <v>133PM</v>
      </c>
      <c r="U1857" s="35" t="str">
        <f t="shared" si="462"/>
        <v>133PMEW</v>
      </c>
      <c r="V1857" s="301">
        <f t="shared" si="463"/>
        <v>16</v>
      </c>
      <c r="W1857" s="293" t="str">
        <f t="shared" si="464"/>
        <v/>
      </c>
      <c r="X1857" s="293" t="str">
        <f t="shared" si="465"/>
        <v/>
      </c>
      <c r="Y1857" s="293" t="str">
        <f t="shared" si="466"/>
        <v/>
      </c>
      <c r="Z1857" s="293" t="str">
        <f t="shared" si="467"/>
        <v/>
      </c>
      <c r="AA1857" s="293">
        <f t="shared" si="454"/>
        <v>0</v>
      </c>
      <c r="AB1857" s="293">
        <f t="shared" si="455"/>
        <v>0</v>
      </c>
      <c r="AC1857" s="293">
        <f t="shared" si="456"/>
        <v>0</v>
      </c>
      <c r="AD1857" s="293">
        <f t="shared" si="468"/>
        <v>0</v>
      </c>
      <c r="AE1857" s="293">
        <f>IF(ISBLANK(T1857),AE1856,IF(COUNTIF(T$2:T1857,T1857)&gt;1,AE1856,1+MAX(AE1856,0)))</f>
        <v>48</v>
      </c>
      <c r="AI1857" s="42" t="str">
        <f t="shared" si="469"/>
        <v/>
      </c>
      <c r="AJ1857">
        <f>SUM(AG$2:AG1857)</f>
        <v>9</v>
      </c>
      <c r="AK1857">
        <f>COUNTA(AF$2:AF1857)</f>
        <v>29</v>
      </c>
    </row>
    <row r="1858" spans="1:37"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457"/>
        <v>28</v>
      </c>
      <c r="Q1858" s="33">
        <f t="shared" si="458"/>
        <v>28</v>
      </c>
      <c r="R1858" s="33">
        <f t="shared" si="459"/>
        <v>1</v>
      </c>
      <c r="S1858" s="33" t="str">
        <f t="shared" si="460"/>
        <v>135_1</v>
      </c>
      <c r="T1858" s="35" t="str">
        <f t="shared" si="461"/>
        <v>135AM</v>
      </c>
      <c r="U1858" s="35" t="str">
        <f t="shared" si="462"/>
        <v>135AMNS</v>
      </c>
      <c r="V1858" s="301">
        <f t="shared" si="463"/>
        <v>1</v>
      </c>
      <c r="W1858" s="293" t="str">
        <f t="shared" si="464"/>
        <v/>
      </c>
      <c r="X1858" s="293" t="str">
        <f t="shared" si="465"/>
        <v/>
      </c>
      <c r="Y1858" s="293" t="str">
        <f t="shared" si="466"/>
        <v/>
      </c>
      <c r="Z1858" s="293" t="str">
        <f t="shared" si="467"/>
        <v/>
      </c>
      <c r="AA1858" s="293">
        <f t="shared" ref="AA1858:AA1921" si="470">IF(AND(ISNUMBER($G1858),$B1858="AM"),INDEX(Cordon,MATCH($A1858,loc_ID,0),$G1858),0)</f>
        <v>0</v>
      </c>
      <c r="AB1858" s="293">
        <f t="shared" ref="AB1858:AB1921" si="471">IF(AND(ISNUMBER($G1858),$B1858="PM"),INDEX(Cordon,MATCH($A1858,loc_ID,0),VLOOKUP($G1858,dir_correction,2,FALSE)),0)</f>
        <v>0</v>
      </c>
      <c r="AC1858" s="293">
        <f t="shared" ref="AC1858:AC1921" si="472">IF(AND(ISNUMBER($G1858),$B1858="AM"),INDEX(Lane,MATCH($A1858,loc_ID,0),$G1858),0)</f>
        <v>0</v>
      </c>
      <c r="AD1858" s="293">
        <f t="shared" si="468"/>
        <v>0</v>
      </c>
      <c r="AE1858" s="293">
        <f>IF(ISBLANK(T1858),AE1857,IF(COUNTIF(T$2:T1858,T1858)&gt;1,AE1857,1+MAX(AE1857,0)))</f>
        <v>49</v>
      </c>
      <c r="AI1858" s="42" t="str">
        <f t="shared" si="469"/>
        <v/>
      </c>
      <c r="AJ1858">
        <f>SUM(AG$2:AG1858)</f>
        <v>9</v>
      </c>
      <c r="AK1858">
        <f>COUNTA(AF$2:AF1858)</f>
        <v>29</v>
      </c>
    </row>
    <row r="1859" spans="1:37"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473">IF(A1859=A1858,P1858,IF(ISNUMBER(P1858),P1858+1,1))</f>
        <v>28</v>
      </c>
      <c r="Q1859" s="33" t="str">
        <f t="shared" ref="Q1859:Q1922" si="474">IF(OR(P1859=P1858,LEN(A1859)&lt;1),"",P1859)</f>
        <v/>
      </c>
      <c r="R1859" s="33">
        <f t="shared" ref="R1859:R1922" si="475">IF(ISNUMBER(F1859),F1859+4*(E1859-1)+8*IF(B1859="PM",1,0),"")</f>
        <v>1</v>
      </c>
      <c r="S1859" s="33" t="str">
        <f t="shared" ref="S1859:S1922" si="476">IF(ISNUMBER(R1859),A1859&amp;"_"&amp;R1859,"")</f>
        <v>135_1</v>
      </c>
      <c r="T1859" s="35" t="str">
        <f t="shared" ref="T1859:T1922" si="477">A1859&amp;B1859</f>
        <v>135AM</v>
      </c>
      <c r="U1859" s="35" t="str">
        <f t="shared" ref="U1859:U1922" si="478">IF(OR(G1859=1,G1859=2),T1859&amp;"NS",IF(OR(G1859=3,G1859=4),T1859&amp;"EW",""))</f>
        <v>135AMNS</v>
      </c>
      <c r="V1859" s="301">
        <f t="shared" ref="V1859:V1922" si="479">G1859+4*(F1859-1)+16*(E1859-1)</f>
        <v>2</v>
      </c>
      <c r="W1859" s="293" t="str">
        <f t="shared" ref="W1859:W1922" si="480">IF(I1859&gt;$H1859,1,"")</f>
        <v/>
      </c>
      <c r="X1859" s="293" t="str">
        <f t="shared" ref="X1859:X1922" si="481">IF(J1859&gt;$H1859,1,"")</f>
        <v/>
      </c>
      <c r="Y1859" s="293" t="str">
        <f t="shared" ref="Y1859:Y1922" si="482">IF(K1859&gt;$H1859,1,"")</f>
        <v/>
      </c>
      <c r="Z1859" s="293" t="str">
        <f t="shared" ref="Z1859:Z1922" si="483">IF(L1859&gt;$H1859,1,"")</f>
        <v/>
      </c>
      <c r="AA1859" s="293">
        <f t="shared" si="470"/>
        <v>0</v>
      </c>
      <c r="AB1859" s="293">
        <f t="shared" si="471"/>
        <v>0</v>
      </c>
      <c r="AC1859" s="293">
        <f t="shared" si="472"/>
        <v>0</v>
      </c>
      <c r="AD1859" s="293">
        <f t="shared" ref="AD1859:AD1922" si="484">IF(AND(AC1859&gt;0,ISNUMBER(AC1859)),1,0)</f>
        <v>0</v>
      </c>
      <c r="AE1859" s="293">
        <f>IF(ISBLANK(T1859),AE1858,IF(COUNTIF(T$2:T1859,T1859)&gt;1,AE1858,1+MAX(AE1858,0)))</f>
        <v>49</v>
      </c>
      <c r="AI1859" s="42" t="str">
        <f t="shared" ref="AI1859:AI1922" si="485">IF(SUM(W1859:Z1859)&gt;0,1,"")</f>
        <v/>
      </c>
      <c r="AJ1859">
        <f>SUM(AG$2:AG1859)</f>
        <v>9</v>
      </c>
      <c r="AK1859">
        <f>COUNTA(AF$2:AF1859)</f>
        <v>29</v>
      </c>
    </row>
    <row r="1860" spans="1:37"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473"/>
        <v>28</v>
      </c>
      <c r="Q1860" s="33" t="str">
        <f t="shared" si="474"/>
        <v/>
      </c>
      <c r="R1860" s="33">
        <f t="shared" si="475"/>
        <v>1</v>
      </c>
      <c r="S1860" s="33" t="str">
        <f t="shared" si="476"/>
        <v>135_1</v>
      </c>
      <c r="T1860" s="35" t="str">
        <f t="shared" si="477"/>
        <v>135AM</v>
      </c>
      <c r="U1860" s="35" t="str">
        <f t="shared" si="478"/>
        <v>135AMEW</v>
      </c>
      <c r="V1860" s="301">
        <f t="shared" si="479"/>
        <v>3</v>
      </c>
      <c r="W1860" s="293" t="str">
        <f t="shared" si="480"/>
        <v/>
      </c>
      <c r="X1860" s="293" t="str">
        <f t="shared" si="481"/>
        <v/>
      </c>
      <c r="Y1860" s="293" t="str">
        <f t="shared" si="482"/>
        <v/>
      </c>
      <c r="Z1860" s="293" t="str">
        <f t="shared" si="483"/>
        <v/>
      </c>
      <c r="AA1860" s="293">
        <f t="shared" si="470"/>
        <v>0</v>
      </c>
      <c r="AB1860" s="293">
        <f t="shared" si="471"/>
        <v>0</v>
      </c>
      <c r="AC1860" s="293">
        <f t="shared" si="472"/>
        <v>3</v>
      </c>
      <c r="AD1860" s="293">
        <f t="shared" si="484"/>
        <v>1</v>
      </c>
      <c r="AE1860" s="293">
        <f>IF(ISBLANK(T1860),AE1859,IF(COUNTIF(T$2:T1860,T1860)&gt;1,AE1859,1+MAX(AE1859,0)))</f>
        <v>49</v>
      </c>
      <c r="AI1860" s="42" t="str">
        <f t="shared" si="485"/>
        <v/>
      </c>
      <c r="AJ1860">
        <f>SUM(AG$2:AG1860)</f>
        <v>9</v>
      </c>
      <c r="AK1860">
        <f>COUNTA(AF$2:AF1860)</f>
        <v>29</v>
      </c>
    </row>
    <row r="1861" spans="1:37"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473"/>
        <v>28</v>
      </c>
      <c r="Q1861" s="33" t="str">
        <f t="shared" si="474"/>
        <v/>
      </c>
      <c r="R1861" s="33">
        <f t="shared" si="475"/>
        <v>1</v>
      </c>
      <c r="S1861" s="33" t="str">
        <f t="shared" si="476"/>
        <v>135_1</v>
      </c>
      <c r="T1861" s="35" t="str">
        <f t="shared" si="477"/>
        <v>135AM</v>
      </c>
      <c r="U1861" s="35" t="str">
        <f t="shared" si="478"/>
        <v>135AMEW</v>
      </c>
      <c r="V1861" s="301">
        <f t="shared" si="479"/>
        <v>4</v>
      </c>
      <c r="W1861" s="293" t="str">
        <f t="shared" si="480"/>
        <v/>
      </c>
      <c r="X1861" s="293" t="str">
        <f t="shared" si="481"/>
        <v/>
      </c>
      <c r="Y1861" s="293" t="str">
        <f t="shared" si="482"/>
        <v/>
      </c>
      <c r="Z1861" s="293" t="str">
        <f t="shared" si="483"/>
        <v/>
      </c>
      <c r="AA1861" s="293">
        <f t="shared" si="470"/>
        <v>1</v>
      </c>
      <c r="AB1861" s="293">
        <f t="shared" si="471"/>
        <v>0</v>
      </c>
      <c r="AC1861" s="293">
        <f t="shared" si="472"/>
        <v>3</v>
      </c>
      <c r="AD1861" s="293">
        <f t="shared" si="484"/>
        <v>1</v>
      </c>
      <c r="AE1861" s="293">
        <f>IF(ISBLANK(T1861),AE1860,IF(COUNTIF(T$2:T1861,T1861)&gt;1,AE1860,1+MAX(AE1860,0)))</f>
        <v>49</v>
      </c>
      <c r="AI1861" s="42" t="str">
        <f t="shared" si="485"/>
        <v/>
      </c>
      <c r="AJ1861">
        <f>SUM(AG$2:AG1861)</f>
        <v>9</v>
      </c>
      <c r="AK1861">
        <f>COUNTA(AF$2:AF1861)</f>
        <v>29</v>
      </c>
    </row>
    <row r="1862" spans="1:37"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473"/>
        <v>28</v>
      </c>
      <c r="Q1862" s="33" t="str">
        <f t="shared" si="474"/>
        <v/>
      </c>
      <c r="R1862" s="33">
        <f t="shared" si="475"/>
        <v>2</v>
      </c>
      <c r="S1862" s="33" t="str">
        <f t="shared" si="476"/>
        <v>135_2</v>
      </c>
      <c r="T1862" s="35" t="str">
        <f t="shared" si="477"/>
        <v>135AM</v>
      </c>
      <c r="U1862" s="35" t="str">
        <f t="shared" si="478"/>
        <v>135AMNS</v>
      </c>
      <c r="V1862" s="301">
        <f t="shared" si="479"/>
        <v>5</v>
      </c>
      <c r="W1862" s="293" t="str">
        <f t="shared" si="480"/>
        <v/>
      </c>
      <c r="X1862" s="293" t="str">
        <f t="shared" si="481"/>
        <v/>
      </c>
      <c r="Y1862" s="293" t="str">
        <f t="shared" si="482"/>
        <v/>
      </c>
      <c r="Z1862" s="293" t="str">
        <f t="shared" si="483"/>
        <v/>
      </c>
      <c r="AA1862" s="293">
        <f t="shared" si="470"/>
        <v>0</v>
      </c>
      <c r="AB1862" s="293">
        <f t="shared" si="471"/>
        <v>0</v>
      </c>
      <c r="AC1862" s="293">
        <f t="shared" si="472"/>
        <v>0</v>
      </c>
      <c r="AD1862" s="293">
        <f t="shared" si="484"/>
        <v>0</v>
      </c>
      <c r="AE1862" s="293">
        <f>IF(ISBLANK(T1862),AE1861,IF(COUNTIF(T$2:T1862,T1862)&gt;1,AE1861,1+MAX(AE1861,0)))</f>
        <v>49</v>
      </c>
      <c r="AI1862" s="42" t="str">
        <f t="shared" si="485"/>
        <v/>
      </c>
      <c r="AJ1862">
        <f>SUM(AG$2:AG1862)</f>
        <v>9</v>
      </c>
      <c r="AK1862">
        <f>COUNTA(AF$2:AF1862)</f>
        <v>29</v>
      </c>
    </row>
    <row r="1863" spans="1:37"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473"/>
        <v>28</v>
      </c>
      <c r="Q1863" s="33" t="str">
        <f t="shared" si="474"/>
        <v/>
      </c>
      <c r="R1863" s="33">
        <f t="shared" si="475"/>
        <v>2</v>
      </c>
      <c r="S1863" s="33" t="str">
        <f t="shared" si="476"/>
        <v>135_2</v>
      </c>
      <c r="T1863" s="35" t="str">
        <f t="shared" si="477"/>
        <v>135AM</v>
      </c>
      <c r="U1863" s="35" t="str">
        <f t="shared" si="478"/>
        <v>135AMNS</v>
      </c>
      <c r="V1863" s="301">
        <f t="shared" si="479"/>
        <v>6</v>
      </c>
      <c r="W1863" s="293" t="str">
        <f t="shared" si="480"/>
        <v/>
      </c>
      <c r="X1863" s="293" t="str">
        <f t="shared" si="481"/>
        <v/>
      </c>
      <c r="Y1863" s="293" t="str">
        <f t="shared" si="482"/>
        <v/>
      </c>
      <c r="Z1863" s="293" t="str">
        <f t="shared" si="483"/>
        <v/>
      </c>
      <c r="AA1863" s="293">
        <f t="shared" si="470"/>
        <v>0</v>
      </c>
      <c r="AB1863" s="293">
        <f t="shared" si="471"/>
        <v>0</v>
      </c>
      <c r="AC1863" s="293">
        <f t="shared" si="472"/>
        <v>0</v>
      </c>
      <c r="AD1863" s="293">
        <f t="shared" si="484"/>
        <v>0</v>
      </c>
      <c r="AE1863" s="293">
        <f>IF(ISBLANK(T1863),AE1862,IF(COUNTIF(T$2:T1863,T1863)&gt;1,AE1862,1+MAX(AE1862,0)))</f>
        <v>49</v>
      </c>
      <c r="AI1863" s="42" t="str">
        <f t="shared" si="485"/>
        <v/>
      </c>
      <c r="AJ1863">
        <f>SUM(AG$2:AG1863)</f>
        <v>9</v>
      </c>
      <c r="AK1863">
        <f>COUNTA(AF$2:AF1863)</f>
        <v>29</v>
      </c>
    </row>
    <row r="1864" spans="1:37"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473"/>
        <v>28</v>
      </c>
      <c r="Q1864" s="33" t="str">
        <f t="shared" si="474"/>
        <v/>
      </c>
      <c r="R1864" s="33">
        <f t="shared" si="475"/>
        <v>2</v>
      </c>
      <c r="S1864" s="33" t="str">
        <f t="shared" si="476"/>
        <v>135_2</v>
      </c>
      <c r="T1864" s="35" t="str">
        <f t="shared" si="477"/>
        <v>135AM</v>
      </c>
      <c r="U1864" s="35" t="str">
        <f t="shared" si="478"/>
        <v>135AMEW</v>
      </c>
      <c r="V1864" s="301">
        <f t="shared" si="479"/>
        <v>7</v>
      </c>
      <c r="W1864" s="293" t="str">
        <f t="shared" si="480"/>
        <v/>
      </c>
      <c r="X1864" s="293" t="str">
        <f t="shared" si="481"/>
        <v/>
      </c>
      <c r="Y1864" s="293" t="str">
        <f t="shared" si="482"/>
        <v/>
      </c>
      <c r="Z1864" s="293" t="str">
        <f t="shared" si="483"/>
        <v/>
      </c>
      <c r="AA1864" s="293">
        <f t="shared" si="470"/>
        <v>0</v>
      </c>
      <c r="AB1864" s="293">
        <f t="shared" si="471"/>
        <v>0</v>
      </c>
      <c r="AC1864" s="293">
        <f t="shared" si="472"/>
        <v>3</v>
      </c>
      <c r="AD1864" s="293">
        <f t="shared" si="484"/>
        <v>1</v>
      </c>
      <c r="AE1864" s="293">
        <f>IF(ISBLANK(T1864),AE1863,IF(COUNTIF(T$2:T1864,T1864)&gt;1,AE1863,1+MAX(AE1863,0)))</f>
        <v>49</v>
      </c>
      <c r="AI1864" s="42" t="str">
        <f t="shared" si="485"/>
        <v/>
      </c>
      <c r="AJ1864">
        <f>SUM(AG$2:AG1864)</f>
        <v>9</v>
      </c>
      <c r="AK1864">
        <f>COUNTA(AF$2:AF1864)</f>
        <v>29</v>
      </c>
    </row>
    <row r="1865" spans="1:37"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473"/>
        <v>28</v>
      </c>
      <c r="Q1865" s="33" t="str">
        <f t="shared" si="474"/>
        <v/>
      </c>
      <c r="R1865" s="33">
        <f t="shared" si="475"/>
        <v>2</v>
      </c>
      <c r="S1865" s="33" t="str">
        <f t="shared" si="476"/>
        <v>135_2</v>
      </c>
      <c r="T1865" s="35" t="str">
        <f t="shared" si="477"/>
        <v>135AM</v>
      </c>
      <c r="U1865" s="35" t="str">
        <f t="shared" si="478"/>
        <v>135AMEW</v>
      </c>
      <c r="V1865" s="301">
        <f t="shared" si="479"/>
        <v>8</v>
      </c>
      <c r="W1865" s="293" t="str">
        <f t="shared" si="480"/>
        <v/>
      </c>
      <c r="X1865" s="293" t="str">
        <f t="shared" si="481"/>
        <v/>
      </c>
      <c r="Y1865" s="293" t="str">
        <f t="shared" si="482"/>
        <v/>
      </c>
      <c r="Z1865" s="293" t="str">
        <f t="shared" si="483"/>
        <v/>
      </c>
      <c r="AA1865" s="293">
        <f t="shared" si="470"/>
        <v>1</v>
      </c>
      <c r="AB1865" s="293">
        <f t="shared" si="471"/>
        <v>0</v>
      </c>
      <c r="AC1865" s="293">
        <f t="shared" si="472"/>
        <v>3</v>
      </c>
      <c r="AD1865" s="293">
        <f t="shared" si="484"/>
        <v>1</v>
      </c>
      <c r="AE1865" s="293">
        <f>IF(ISBLANK(T1865),AE1864,IF(COUNTIF(T$2:T1865,T1865)&gt;1,AE1864,1+MAX(AE1864,0)))</f>
        <v>49</v>
      </c>
      <c r="AI1865" s="42" t="str">
        <f t="shared" si="485"/>
        <v/>
      </c>
      <c r="AJ1865">
        <f>SUM(AG$2:AG1865)</f>
        <v>9</v>
      </c>
      <c r="AK1865">
        <f>COUNTA(AF$2:AF1865)</f>
        <v>29</v>
      </c>
    </row>
    <row r="1866" spans="1:37"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473"/>
        <v>28</v>
      </c>
      <c r="Q1866" s="33" t="str">
        <f t="shared" si="474"/>
        <v/>
      </c>
      <c r="R1866" s="33">
        <f t="shared" si="475"/>
        <v>3</v>
      </c>
      <c r="S1866" s="33" t="str">
        <f t="shared" si="476"/>
        <v>135_3</v>
      </c>
      <c r="T1866" s="35" t="str">
        <f t="shared" si="477"/>
        <v>135AM</v>
      </c>
      <c r="U1866" s="35" t="str">
        <f t="shared" si="478"/>
        <v>135AMNS</v>
      </c>
      <c r="V1866" s="301">
        <f t="shared" si="479"/>
        <v>9</v>
      </c>
      <c r="W1866" s="293" t="str">
        <f t="shared" si="480"/>
        <v/>
      </c>
      <c r="X1866" s="293" t="str">
        <f t="shared" si="481"/>
        <v/>
      </c>
      <c r="Y1866" s="293" t="str">
        <f t="shared" si="482"/>
        <v/>
      </c>
      <c r="Z1866" s="293" t="str">
        <f t="shared" si="483"/>
        <v/>
      </c>
      <c r="AA1866" s="293">
        <f t="shared" si="470"/>
        <v>0</v>
      </c>
      <c r="AB1866" s="293">
        <f t="shared" si="471"/>
        <v>0</v>
      </c>
      <c r="AC1866" s="293">
        <f t="shared" si="472"/>
        <v>0</v>
      </c>
      <c r="AD1866" s="293">
        <f t="shared" si="484"/>
        <v>0</v>
      </c>
      <c r="AE1866" s="293">
        <f>IF(ISBLANK(T1866),AE1865,IF(COUNTIF(T$2:T1866,T1866)&gt;1,AE1865,1+MAX(AE1865,0)))</f>
        <v>49</v>
      </c>
      <c r="AI1866" s="42" t="str">
        <f t="shared" si="485"/>
        <v/>
      </c>
      <c r="AJ1866">
        <f>SUM(AG$2:AG1866)</f>
        <v>9</v>
      </c>
      <c r="AK1866">
        <f>COUNTA(AF$2:AF1866)</f>
        <v>29</v>
      </c>
    </row>
    <row r="1867" spans="1:37"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473"/>
        <v>28</v>
      </c>
      <c r="Q1867" s="33" t="str">
        <f t="shared" si="474"/>
        <v/>
      </c>
      <c r="R1867" s="33">
        <f t="shared" si="475"/>
        <v>3</v>
      </c>
      <c r="S1867" s="33" t="str">
        <f t="shared" si="476"/>
        <v>135_3</v>
      </c>
      <c r="T1867" s="35" t="str">
        <f t="shared" si="477"/>
        <v>135AM</v>
      </c>
      <c r="U1867" s="35" t="str">
        <f t="shared" si="478"/>
        <v>135AMNS</v>
      </c>
      <c r="V1867" s="301">
        <f t="shared" si="479"/>
        <v>10</v>
      </c>
      <c r="W1867" s="293" t="str">
        <f t="shared" si="480"/>
        <v/>
      </c>
      <c r="X1867" s="293" t="str">
        <f t="shared" si="481"/>
        <v/>
      </c>
      <c r="Y1867" s="293" t="str">
        <f t="shared" si="482"/>
        <v/>
      </c>
      <c r="Z1867" s="293" t="str">
        <f t="shared" si="483"/>
        <v/>
      </c>
      <c r="AA1867" s="293">
        <f t="shared" si="470"/>
        <v>0</v>
      </c>
      <c r="AB1867" s="293">
        <f t="shared" si="471"/>
        <v>0</v>
      </c>
      <c r="AC1867" s="293">
        <f t="shared" si="472"/>
        <v>0</v>
      </c>
      <c r="AD1867" s="293">
        <f t="shared" si="484"/>
        <v>0</v>
      </c>
      <c r="AE1867" s="293">
        <f>IF(ISBLANK(T1867),AE1866,IF(COUNTIF(T$2:T1867,T1867)&gt;1,AE1866,1+MAX(AE1866,0)))</f>
        <v>49</v>
      </c>
      <c r="AI1867" s="42" t="str">
        <f t="shared" si="485"/>
        <v/>
      </c>
      <c r="AJ1867">
        <f>SUM(AG$2:AG1867)</f>
        <v>9</v>
      </c>
      <c r="AK1867">
        <f>COUNTA(AF$2:AF1867)</f>
        <v>29</v>
      </c>
    </row>
    <row r="1868" spans="1:37"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473"/>
        <v>28</v>
      </c>
      <c r="Q1868" s="33" t="str">
        <f t="shared" si="474"/>
        <v/>
      </c>
      <c r="R1868" s="33">
        <f t="shared" si="475"/>
        <v>3</v>
      </c>
      <c r="S1868" s="33" t="str">
        <f t="shared" si="476"/>
        <v>135_3</v>
      </c>
      <c r="T1868" s="35" t="str">
        <f t="shared" si="477"/>
        <v>135AM</v>
      </c>
      <c r="U1868" s="35" t="str">
        <f t="shared" si="478"/>
        <v>135AMEW</v>
      </c>
      <c r="V1868" s="301">
        <f t="shared" si="479"/>
        <v>11</v>
      </c>
      <c r="W1868" s="293" t="str">
        <f t="shared" si="480"/>
        <v/>
      </c>
      <c r="X1868" s="293" t="str">
        <f t="shared" si="481"/>
        <v/>
      </c>
      <c r="Y1868" s="293" t="str">
        <f t="shared" si="482"/>
        <v/>
      </c>
      <c r="Z1868" s="293" t="str">
        <f t="shared" si="483"/>
        <v/>
      </c>
      <c r="AA1868" s="293">
        <f t="shared" si="470"/>
        <v>0</v>
      </c>
      <c r="AB1868" s="293">
        <f t="shared" si="471"/>
        <v>0</v>
      </c>
      <c r="AC1868" s="293">
        <f t="shared" si="472"/>
        <v>3</v>
      </c>
      <c r="AD1868" s="293">
        <f t="shared" si="484"/>
        <v>1</v>
      </c>
      <c r="AE1868" s="293">
        <f>IF(ISBLANK(T1868),AE1867,IF(COUNTIF(T$2:T1868,T1868)&gt;1,AE1867,1+MAX(AE1867,0)))</f>
        <v>49</v>
      </c>
      <c r="AI1868" s="42" t="str">
        <f t="shared" si="485"/>
        <v/>
      </c>
      <c r="AJ1868">
        <f>SUM(AG$2:AG1868)</f>
        <v>9</v>
      </c>
      <c r="AK1868">
        <f>COUNTA(AF$2:AF1868)</f>
        <v>29</v>
      </c>
    </row>
    <row r="1869" spans="1:37"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473"/>
        <v>28</v>
      </c>
      <c r="Q1869" s="33" t="str">
        <f t="shared" si="474"/>
        <v/>
      </c>
      <c r="R1869" s="33">
        <f t="shared" si="475"/>
        <v>3</v>
      </c>
      <c r="S1869" s="33" t="str">
        <f t="shared" si="476"/>
        <v>135_3</v>
      </c>
      <c r="T1869" s="35" t="str">
        <f t="shared" si="477"/>
        <v>135AM</v>
      </c>
      <c r="U1869" s="35" t="str">
        <f t="shared" si="478"/>
        <v>135AMEW</v>
      </c>
      <c r="V1869" s="301">
        <f t="shared" si="479"/>
        <v>12</v>
      </c>
      <c r="W1869" s="293" t="str">
        <f t="shared" si="480"/>
        <v/>
      </c>
      <c r="X1869" s="293" t="str">
        <f t="shared" si="481"/>
        <v/>
      </c>
      <c r="Y1869" s="293" t="str">
        <f t="shared" si="482"/>
        <v/>
      </c>
      <c r="Z1869" s="293" t="str">
        <f t="shared" si="483"/>
        <v/>
      </c>
      <c r="AA1869" s="293">
        <f t="shared" si="470"/>
        <v>1</v>
      </c>
      <c r="AB1869" s="293">
        <f t="shared" si="471"/>
        <v>0</v>
      </c>
      <c r="AC1869" s="293">
        <f t="shared" si="472"/>
        <v>3</v>
      </c>
      <c r="AD1869" s="293">
        <f t="shared" si="484"/>
        <v>1</v>
      </c>
      <c r="AE1869" s="293">
        <f>IF(ISBLANK(T1869),AE1868,IF(COUNTIF(T$2:T1869,T1869)&gt;1,AE1868,1+MAX(AE1868,0)))</f>
        <v>49</v>
      </c>
      <c r="AI1869" s="42" t="str">
        <f t="shared" si="485"/>
        <v/>
      </c>
      <c r="AJ1869">
        <f>SUM(AG$2:AG1869)</f>
        <v>9</v>
      </c>
      <c r="AK1869">
        <f>COUNTA(AF$2:AF1869)</f>
        <v>29</v>
      </c>
    </row>
    <row r="1870" spans="1:37"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473"/>
        <v>28</v>
      </c>
      <c r="Q1870" s="33" t="str">
        <f t="shared" si="474"/>
        <v/>
      </c>
      <c r="R1870" s="33">
        <f t="shared" si="475"/>
        <v>4</v>
      </c>
      <c r="S1870" s="33" t="str">
        <f t="shared" si="476"/>
        <v>135_4</v>
      </c>
      <c r="T1870" s="35" t="str">
        <f t="shared" si="477"/>
        <v>135AM</v>
      </c>
      <c r="U1870" s="35" t="str">
        <f t="shared" si="478"/>
        <v>135AMNS</v>
      </c>
      <c r="V1870" s="301">
        <f t="shared" si="479"/>
        <v>13</v>
      </c>
      <c r="W1870" s="293" t="str">
        <f t="shared" si="480"/>
        <v/>
      </c>
      <c r="X1870" s="293" t="str">
        <f t="shared" si="481"/>
        <v/>
      </c>
      <c r="Y1870" s="293" t="str">
        <f t="shared" si="482"/>
        <v/>
      </c>
      <c r="Z1870" s="293" t="str">
        <f t="shared" si="483"/>
        <v/>
      </c>
      <c r="AA1870" s="293">
        <f t="shared" si="470"/>
        <v>0</v>
      </c>
      <c r="AB1870" s="293">
        <f t="shared" si="471"/>
        <v>0</v>
      </c>
      <c r="AC1870" s="293">
        <f t="shared" si="472"/>
        <v>0</v>
      </c>
      <c r="AD1870" s="293">
        <f t="shared" si="484"/>
        <v>0</v>
      </c>
      <c r="AE1870" s="293">
        <f>IF(ISBLANK(T1870),AE1869,IF(COUNTIF(T$2:T1870,T1870)&gt;1,AE1869,1+MAX(AE1869,0)))</f>
        <v>49</v>
      </c>
      <c r="AI1870" s="42" t="str">
        <f t="shared" si="485"/>
        <v/>
      </c>
      <c r="AJ1870">
        <f>SUM(AG$2:AG1870)</f>
        <v>9</v>
      </c>
      <c r="AK1870">
        <f>COUNTA(AF$2:AF1870)</f>
        <v>29</v>
      </c>
    </row>
    <row r="1871" spans="1:37"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473"/>
        <v>28</v>
      </c>
      <c r="Q1871" s="33" t="str">
        <f t="shared" si="474"/>
        <v/>
      </c>
      <c r="R1871" s="33">
        <f t="shared" si="475"/>
        <v>4</v>
      </c>
      <c r="S1871" s="33" t="str">
        <f t="shared" si="476"/>
        <v>135_4</v>
      </c>
      <c r="T1871" s="35" t="str">
        <f t="shared" si="477"/>
        <v>135AM</v>
      </c>
      <c r="U1871" s="35" t="str">
        <f t="shared" si="478"/>
        <v>135AMNS</v>
      </c>
      <c r="V1871" s="301">
        <f t="shared" si="479"/>
        <v>14</v>
      </c>
      <c r="W1871" s="293" t="str">
        <f t="shared" si="480"/>
        <v/>
      </c>
      <c r="X1871" s="293" t="str">
        <f t="shared" si="481"/>
        <v/>
      </c>
      <c r="Y1871" s="293" t="str">
        <f t="shared" si="482"/>
        <v/>
      </c>
      <c r="Z1871" s="293" t="str">
        <f t="shared" si="483"/>
        <v/>
      </c>
      <c r="AA1871" s="293">
        <f t="shared" si="470"/>
        <v>0</v>
      </c>
      <c r="AB1871" s="293">
        <f t="shared" si="471"/>
        <v>0</v>
      </c>
      <c r="AC1871" s="293">
        <f t="shared" si="472"/>
        <v>0</v>
      </c>
      <c r="AD1871" s="293">
        <f t="shared" si="484"/>
        <v>0</v>
      </c>
      <c r="AE1871" s="293">
        <f>IF(ISBLANK(T1871),AE1870,IF(COUNTIF(T$2:T1871,T1871)&gt;1,AE1870,1+MAX(AE1870,0)))</f>
        <v>49</v>
      </c>
      <c r="AI1871" s="42" t="str">
        <f t="shared" si="485"/>
        <v/>
      </c>
      <c r="AJ1871">
        <f>SUM(AG$2:AG1871)</f>
        <v>9</v>
      </c>
      <c r="AK1871">
        <f>COUNTA(AF$2:AF1871)</f>
        <v>29</v>
      </c>
    </row>
    <row r="1872" spans="1:37"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473"/>
        <v>28</v>
      </c>
      <c r="Q1872" s="33" t="str">
        <f t="shared" si="474"/>
        <v/>
      </c>
      <c r="R1872" s="33">
        <f t="shared" si="475"/>
        <v>4</v>
      </c>
      <c r="S1872" s="33" t="str">
        <f t="shared" si="476"/>
        <v>135_4</v>
      </c>
      <c r="T1872" s="35" t="str">
        <f t="shared" si="477"/>
        <v>135AM</v>
      </c>
      <c r="U1872" s="35" t="str">
        <f t="shared" si="478"/>
        <v>135AMEW</v>
      </c>
      <c r="V1872" s="301">
        <f t="shared" si="479"/>
        <v>15</v>
      </c>
      <c r="W1872" s="293" t="str">
        <f t="shared" si="480"/>
        <v/>
      </c>
      <c r="X1872" s="293" t="str">
        <f t="shared" si="481"/>
        <v/>
      </c>
      <c r="Y1872" s="293" t="str">
        <f t="shared" si="482"/>
        <v/>
      </c>
      <c r="Z1872" s="293" t="str">
        <f t="shared" si="483"/>
        <v/>
      </c>
      <c r="AA1872" s="293">
        <f t="shared" si="470"/>
        <v>0</v>
      </c>
      <c r="AB1872" s="293">
        <f t="shared" si="471"/>
        <v>0</v>
      </c>
      <c r="AC1872" s="293">
        <f t="shared" si="472"/>
        <v>3</v>
      </c>
      <c r="AD1872" s="293">
        <f t="shared" si="484"/>
        <v>1</v>
      </c>
      <c r="AE1872" s="293">
        <f>IF(ISBLANK(T1872),AE1871,IF(COUNTIF(T$2:T1872,T1872)&gt;1,AE1871,1+MAX(AE1871,0)))</f>
        <v>49</v>
      </c>
      <c r="AI1872" s="42" t="str">
        <f t="shared" si="485"/>
        <v/>
      </c>
      <c r="AJ1872">
        <f>SUM(AG$2:AG1872)</f>
        <v>9</v>
      </c>
      <c r="AK1872">
        <f>COUNTA(AF$2:AF1872)</f>
        <v>29</v>
      </c>
    </row>
    <row r="1873" spans="1:37"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473"/>
        <v>28</v>
      </c>
      <c r="Q1873" s="33" t="str">
        <f t="shared" si="474"/>
        <v/>
      </c>
      <c r="R1873" s="33">
        <f t="shared" si="475"/>
        <v>4</v>
      </c>
      <c r="S1873" s="33" t="str">
        <f t="shared" si="476"/>
        <v>135_4</v>
      </c>
      <c r="T1873" s="35" t="str">
        <f t="shared" si="477"/>
        <v>135AM</v>
      </c>
      <c r="U1873" s="35" t="str">
        <f t="shared" si="478"/>
        <v>135AMEW</v>
      </c>
      <c r="V1873" s="301">
        <f t="shared" si="479"/>
        <v>16</v>
      </c>
      <c r="W1873" s="293" t="str">
        <f t="shared" si="480"/>
        <v/>
      </c>
      <c r="X1873" s="293" t="str">
        <f t="shared" si="481"/>
        <v/>
      </c>
      <c r="Y1873" s="293" t="str">
        <f t="shared" si="482"/>
        <v/>
      </c>
      <c r="Z1873" s="293" t="str">
        <f t="shared" si="483"/>
        <v/>
      </c>
      <c r="AA1873" s="293">
        <f t="shared" si="470"/>
        <v>1</v>
      </c>
      <c r="AB1873" s="293">
        <f t="shared" si="471"/>
        <v>0</v>
      </c>
      <c r="AC1873" s="293">
        <f t="shared" si="472"/>
        <v>3</v>
      </c>
      <c r="AD1873" s="293">
        <f t="shared" si="484"/>
        <v>1</v>
      </c>
      <c r="AE1873" s="293">
        <f>IF(ISBLANK(T1873),AE1872,IF(COUNTIF(T$2:T1873,T1873)&gt;1,AE1872,1+MAX(AE1872,0)))</f>
        <v>49</v>
      </c>
      <c r="AI1873" s="42" t="str">
        <f t="shared" si="485"/>
        <v/>
      </c>
      <c r="AJ1873">
        <f>SUM(AG$2:AG1873)</f>
        <v>9</v>
      </c>
      <c r="AK1873">
        <f>COUNTA(AF$2:AF1873)</f>
        <v>29</v>
      </c>
    </row>
    <row r="1874" spans="1:37"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473"/>
        <v>28</v>
      </c>
      <c r="Q1874" s="33" t="str">
        <f t="shared" si="474"/>
        <v/>
      </c>
      <c r="R1874" s="33">
        <f t="shared" si="475"/>
        <v>5</v>
      </c>
      <c r="S1874" s="33" t="str">
        <f t="shared" si="476"/>
        <v>135_5</v>
      </c>
      <c r="T1874" s="35" t="str">
        <f t="shared" si="477"/>
        <v>135AM</v>
      </c>
      <c r="U1874" s="35" t="str">
        <f t="shared" si="478"/>
        <v>135AMNS</v>
      </c>
      <c r="V1874" s="301">
        <f t="shared" si="479"/>
        <v>17</v>
      </c>
      <c r="W1874" s="293" t="str">
        <f t="shared" si="480"/>
        <v/>
      </c>
      <c r="X1874" s="293" t="str">
        <f t="shared" si="481"/>
        <v/>
      </c>
      <c r="Y1874" s="293" t="str">
        <f t="shared" si="482"/>
        <v/>
      </c>
      <c r="Z1874" s="293" t="str">
        <f t="shared" si="483"/>
        <v/>
      </c>
      <c r="AA1874" s="293">
        <f t="shared" si="470"/>
        <v>0</v>
      </c>
      <c r="AB1874" s="293">
        <f t="shared" si="471"/>
        <v>0</v>
      </c>
      <c r="AC1874" s="293">
        <f t="shared" si="472"/>
        <v>0</v>
      </c>
      <c r="AD1874" s="293">
        <f t="shared" si="484"/>
        <v>0</v>
      </c>
      <c r="AE1874" s="293">
        <f>IF(ISBLANK(T1874),AE1873,IF(COUNTIF(T$2:T1874,T1874)&gt;1,AE1873,1+MAX(AE1873,0)))</f>
        <v>49</v>
      </c>
      <c r="AI1874" s="42" t="str">
        <f t="shared" si="485"/>
        <v/>
      </c>
      <c r="AJ1874">
        <f>SUM(AG$2:AG1874)</f>
        <v>9</v>
      </c>
      <c r="AK1874">
        <f>COUNTA(AF$2:AF1874)</f>
        <v>29</v>
      </c>
    </row>
    <row r="1875" spans="1:37"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473"/>
        <v>28</v>
      </c>
      <c r="Q1875" s="33" t="str">
        <f t="shared" si="474"/>
        <v/>
      </c>
      <c r="R1875" s="33">
        <f t="shared" si="475"/>
        <v>5</v>
      </c>
      <c r="S1875" s="33" t="str">
        <f t="shared" si="476"/>
        <v>135_5</v>
      </c>
      <c r="T1875" s="35" t="str">
        <f t="shared" si="477"/>
        <v>135AM</v>
      </c>
      <c r="U1875" s="35" t="str">
        <f t="shared" si="478"/>
        <v>135AMNS</v>
      </c>
      <c r="V1875" s="301">
        <f t="shared" si="479"/>
        <v>18</v>
      </c>
      <c r="W1875" s="293" t="str">
        <f t="shared" si="480"/>
        <v/>
      </c>
      <c r="X1875" s="293" t="str">
        <f t="shared" si="481"/>
        <v/>
      </c>
      <c r="Y1875" s="293" t="str">
        <f t="shared" si="482"/>
        <v/>
      </c>
      <c r="Z1875" s="293" t="str">
        <f t="shared" si="483"/>
        <v/>
      </c>
      <c r="AA1875" s="293">
        <f t="shared" si="470"/>
        <v>0</v>
      </c>
      <c r="AB1875" s="293">
        <f t="shared" si="471"/>
        <v>0</v>
      </c>
      <c r="AC1875" s="293">
        <f t="shared" si="472"/>
        <v>0</v>
      </c>
      <c r="AD1875" s="293">
        <f t="shared" si="484"/>
        <v>0</v>
      </c>
      <c r="AE1875" s="293">
        <f>IF(ISBLANK(T1875),AE1874,IF(COUNTIF(T$2:T1875,T1875)&gt;1,AE1874,1+MAX(AE1874,0)))</f>
        <v>49</v>
      </c>
      <c r="AI1875" s="42" t="str">
        <f t="shared" si="485"/>
        <v/>
      </c>
      <c r="AJ1875">
        <f>SUM(AG$2:AG1875)</f>
        <v>9</v>
      </c>
      <c r="AK1875">
        <f>COUNTA(AF$2:AF1875)</f>
        <v>29</v>
      </c>
    </row>
    <row r="1876" spans="1:37"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473"/>
        <v>28</v>
      </c>
      <c r="Q1876" s="33" t="str">
        <f t="shared" si="474"/>
        <v/>
      </c>
      <c r="R1876" s="33">
        <f t="shared" si="475"/>
        <v>5</v>
      </c>
      <c r="S1876" s="33" t="str">
        <f t="shared" si="476"/>
        <v>135_5</v>
      </c>
      <c r="T1876" s="35" t="str">
        <f t="shared" si="477"/>
        <v>135AM</v>
      </c>
      <c r="U1876" s="35" t="str">
        <f t="shared" si="478"/>
        <v>135AMEW</v>
      </c>
      <c r="V1876" s="301">
        <f t="shared" si="479"/>
        <v>19</v>
      </c>
      <c r="W1876" s="293" t="str">
        <f t="shared" si="480"/>
        <v/>
      </c>
      <c r="X1876" s="293" t="str">
        <f t="shared" si="481"/>
        <v/>
      </c>
      <c r="Y1876" s="293" t="str">
        <f t="shared" si="482"/>
        <v/>
      </c>
      <c r="Z1876" s="293" t="str">
        <f t="shared" si="483"/>
        <v/>
      </c>
      <c r="AA1876" s="293">
        <f t="shared" si="470"/>
        <v>0</v>
      </c>
      <c r="AB1876" s="293">
        <f t="shared" si="471"/>
        <v>0</v>
      </c>
      <c r="AC1876" s="293">
        <f t="shared" si="472"/>
        <v>3</v>
      </c>
      <c r="AD1876" s="293">
        <f t="shared" si="484"/>
        <v>1</v>
      </c>
      <c r="AE1876" s="293">
        <f>IF(ISBLANK(T1876),AE1875,IF(COUNTIF(T$2:T1876,T1876)&gt;1,AE1875,1+MAX(AE1875,0)))</f>
        <v>49</v>
      </c>
      <c r="AI1876" s="42" t="str">
        <f t="shared" si="485"/>
        <v/>
      </c>
      <c r="AJ1876">
        <f>SUM(AG$2:AG1876)</f>
        <v>9</v>
      </c>
      <c r="AK1876">
        <f>COUNTA(AF$2:AF1876)</f>
        <v>29</v>
      </c>
    </row>
    <row r="1877" spans="1:37"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473"/>
        <v>28</v>
      </c>
      <c r="Q1877" s="33" t="str">
        <f t="shared" si="474"/>
        <v/>
      </c>
      <c r="R1877" s="33">
        <f t="shared" si="475"/>
        <v>5</v>
      </c>
      <c r="S1877" s="33" t="str">
        <f t="shared" si="476"/>
        <v>135_5</v>
      </c>
      <c r="T1877" s="35" t="str">
        <f t="shared" si="477"/>
        <v>135AM</v>
      </c>
      <c r="U1877" s="35" t="str">
        <f t="shared" si="478"/>
        <v>135AMEW</v>
      </c>
      <c r="V1877" s="301">
        <f t="shared" si="479"/>
        <v>20</v>
      </c>
      <c r="W1877" s="293" t="str">
        <f t="shared" si="480"/>
        <v/>
      </c>
      <c r="X1877" s="293" t="str">
        <f t="shared" si="481"/>
        <v/>
      </c>
      <c r="Y1877" s="293" t="str">
        <f t="shared" si="482"/>
        <v/>
      </c>
      <c r="Z1877" s="293" t="str">
        <f t="shared" si="483"/>
        <v/>
      </c>
      <c r="AA1877" s="293">
        <f t="shared" si="470"/>
        <v>1</v>
      </c>
      <c r="AB1877" s="293">
        <f t="shared" si="471"/>
        <v>0</v>
      </c>
      <c r="AC1877" s="293">
        <f t="shared" si="472"/>
        <v>3</v>
      </c>
      <c r="AD1877" s="293">
        <f t="shared" si="484"/>
        <v>1</v>
      </c>
      <c r="AE1877" s="293">
        <f>IF(ISBLANK(T1877),AE1876,IF(COUNTIF(T$2:T1877,T1877)&gt;1,AE1876,1+MAX(AE1876,0)))</f>
        <v>49</v>
      </c>
      <c r="AI1877" s="42" t="str">
        <f t="shared" si="485"/>
        <v/>
      </c>
      <c r="AJ1877">
        <f>SUM(AG$2:AG1877)</f>
        <v>9</v>
      </c>
      <c r="AK1877">
        <f>COUNTA(AF$2:AF1877)</f>
        <v>29</v>
      </c>
    </row>
    <row r="1878" spans="1:37"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473"/>
        <v>28</v>
      </c>
      <c r="Q1878" s="33" t="str">
        <f t="shared" si="474"/>
        <v/>
      </c>
      <c r="R1878" s="33">
        <f t="shared" si="475"/>
        <v>6</v>
      </c>
      <c r="S1878" s="33" t="str">
        <f t="shared" si="476"/>
        <v>135_6</v>
      </c>
      <c r="T1878" s="35" t="str">
        <f t="shared" si="477"/>
        <v>135AM</v>
      </c>
      <c r="U1878" s="35" t="str">
        <f t="shared" si="478"/>
        <v>135AMNS</v>
      </c>
      <c r="V1878" s="301">
        <f t="shared" si="479"/>
        <v>21</v>
      </c>
      <c r="W1878" s="293" t="str">
        <f t="shared" si="480"/>
        <v/>
      </c>
      <c r="X1878" s="293" t="str">
        <f t="shared" si="481"/>
        <v/>
      </c>
      <c r="Y1878" s="293" t="str">
        <f t="shared" si="482"/>
        <v/>
      </c>
      <c r="Z1878" s="293" t="str">
        <f t="shared" si="483"/>
        <v/>
      </c>
      <c r="AA1878" s="293">
        <f t="shared" si="470"/>
        <v>0</v>
      </c>
      <c r="AB1878" s="293">
        <f t="shared" si="471"/>
        <v>0</v>
      </c>
      <c r="AC1878" s="293">
        <f t="shared" si="472"/>
        <v>0</v>
      </c>
      <c r="AD1878" s="293">
        <f t="shared" si="484"/>
        <v>0</v>
      </c>
      <c r="AE1878" s="293">
        <f>IF(ISBLANK(T1878),AE1877,IF(COUNTIF(T$2:T1878,T1878)&gt;1,AE1877,1+MAX(AE1877,0)))</f>
        <v>49</v>
      </c>
      <c r="AI1878" s="42" t="str">
        <f t="shared" si="485"/>
        <v/>
      </c>
      <c r="AJ1878">
        <f>SUM(AG$2:AG1878)</f>
        <v>9</v>
      </c>
      <c r="AK1878">
        <f>COUNTA(AF$2:AF1878)</f>
        <v>29</v>
      </c>
    </row>
    <row r="1879" spans="1:37"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473"/>
        <v>28</v>
      </c>
      <c r="Q1879" s="33" t="str">
        <f t="shared" si="474"/>
        <v/>
      </c>
      <c r="R1879" s="33">
        <f t="shared" si="475"/>
        <v>6</v>
      </c>
      <c r="S1879" s="33" t="str">
        <f t="shared" si="476"/>
        <v>135_6</v>
      </c>
      <c r="T1879" s="35" t="str">
        <f t="shared" si="477"/>
        <v>135AM</v>
      </c>
      <c r="U1879" s="35" t="str">
        <f t="shared" si="478"/>
        <v>135AMNS</v>
      </c>
      <c r="V1879" s="301">
        <f t="shared" si="479"/>
        <v>22</v>
      </c>
      <c r="W1879" s="293" t="str">
        <f t="shared" si="480"/>
        <v/>
      </c>
      <c r="X1879" s="293" t="str">
        <f t="shared" si="481"/>
        <v/>
      </c>
      <c r="Y1879" s="293" t="str">
        <f t="shared" si="482"/>
        <v/>
      </c>
      <c r="Z1879" s="293" t="str">
        <f t="shared" si="483"/>
        <v/>
      </c>
      <c r="AA1879" s="293">
        <f t="shared" si="470"/>
        <v>0</v>
      </c>
      <c r="AB1879" s="293">
        <f t="shared" si="471"/>
        <v>0</v>
      </c>
      <c r="AC1879" s="293">
        <f t="shared" si="472"/>
        <v>0</v>
      </c>
      <c r="AD1879" s="293">
        <f t="shared" si="484"/>
        <v>0</v>
      </c>
      <c r="AE1879" s="293">
        <f>IF(ISBLANK(T1879),AE1878,IF(COUNTIF(T$2:T1879,T1879)&gt;1,AE1878,1+MAX(AE1878,0)))</f>
        <v>49</v>
      </c>
      <c r="AI1879" s="42" t="str">
        <f t="shared" si="485"/>
        <v/>
      </c>
      <c r="AJ1879">
        <f>SUM(AG$2:AG1879)</f>
        <v>9</v>
      </c>
      <c r="AK1879">
        <f>COUNTA(AF$2:AF1879)</f>
        <v>29</v>
      </c>
    </row>
    <row r="1880" spans="1:37"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473"/>
        <v>28</v>
      </c>
      <c r="Q1880" s="33" t="str">
        <f t="shared" si="474"/>
        <v/>
      </c>
      <c r="R1880" s="33">
        <f t="shared" si="475"/>
        <v>6</v>
      </c>
      <c r="S1880" s="33" t="str">
        <f t="shared" si="476"/>
        <v>135_6</v>
      </c>
      <c r="T1880" s="35" t="str">
        <f t="shared" si="477"/>
        <v>135AM</v>
      </c>
      <c r="U1880" s="35" t="str">
        <f t="shared" si="478"/>
        <v>135AMEW</v>
      </c>
      <c r="V1880" s="301">
        <f t="shared" si="479"/>
        <v>23</v>
      </c>
      <c r="W1880" s="293" t="str">
        <f t="shared" si="480"/>
        <v/>
      </c>
      <c r="X1880" s="293" t="str">
        <f t="shared" si="481"/>
        <v/>
      </c>
      <c r="Y1880" s="293" t="str">
        <f t="shared" si="482"/>
        <v/>
      </c>
      <c r="Z1880" s="293" t="str">
        <f t="shared" si="483"/>
        <v/>
      </c>
      <c r="AA1880" s="293">
        <f t="shared" si="470"/>
        <v>0</v>
      </c>
      <c r="AB1880" s="293">
        <f t="shared" si="471"/>
        <v>0</v>
      </c>
      <c r="AC1880" s="293">
        <f t="shared" si="472"/>
        <v>3</v>
      </c>
      <c r="AD1880" s="293">
        <f t="shared" si="484"/>
        <v>1</v>
      </c>
      <c r="AE1880" s="293">
        <f>IF(ISBLANK(T1880),AE1879,IF(COUNTIF(T$2:T1880,T1880)&gt;1,AE1879,1+MAX(AE1879,0)))</f>
        <v>49</v>
      </c>
      <c r="AI1880" s="42" t="str">
        <f t="shared" si="485"/>
        <v/>
      </c>
      <c r="AJ1880">
        <f>SUM(AG$2:AG1880)</f>
        <v>9</v>
      </c>
      <c r="AK1880">
        <f>COUNTA(AF$2:AF1880)</f>
        <v>29</v>
      </c>
    </row>
    <row r="1881" spans="1:37"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473"/>
        <v>28</v>
      </c>
      <c r="Q1881" s="33" t="str">
        <f t="shared" si="474"/>
        <v/>
      </c>
      <c r="R1881" s="33">
        <f t="shared" si="475"/>
        <v>6</v>
      </c>
      <c r="S1881" s="33" t="str">
        <f t="shared" si="476"/>
        <v>135_6</v>
      </c>
      <c r="T1881" s="35" t="str">
        <f t="shared" si="477"/>
        <v>135AM</v>
      </c>
      <c r="U1881" s="35" t="str">
        <f t="shared" si="478"/>
        <v>135AMEW</v>
      </c>
      <c r="V1881" s="301">
        <f t="shared" si="479"/>
        <v>24</v>
      </c>
      <c r="W1881" s="293" t="str">
        <f t="shared" si="480"/>
        <v/>
      </c>
      <c r="X1881" s="293" t="str">
        <f t="shared" si="481"/>
        <v/>
      </c>
      <c r="Y1881" s="293" t="str">
        <f t="shared" si="482"/>
        <v/>
      </c>
      <c r="Z1881" s="293" t="str">
        <f t="shared" si="483"/>
        <v/>
      </c>
      <c r="AA1881" s="293">
        <f t="shared" si="470"/>
        <v>1</v>
      </c>
      <c r="AB1881" s="293">
        <f t="shared" si="471"/>
        <v>0</v>
      </c>
      <c r="AC1881" s="293">
        <f t="shared" si="472"/>
        <v>3</v>
      </c>
      <c r="AD1881" s="293">
        <f t="shared" si="484"/>
        <v>1</v>
      </c>
      <c r="AE1881" s="293">
        <f>IF(ISBLANK(T1881),AE1880,IF(COUNTIF(T$2:T1881,T1881)&gt;1,AE1880,1+MAX(AE1880,0)))</f>
        <v>49</v>
      </c>
      <c r="AI1881" s="42" t="str">
        <f t="shared" si="485"/>
        <v/>
      </c>
      <c r="AJ1881">
        <f>SUM(AG$2:AG1881)</f>
        <v>9</v>
      </c>
      <c r="AK1881">
        <f>COUNTA(AF$2:AF1881)</f>
        <v>29</v>
      </c>
    </row>
    <row r="1882" spans="1:37"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473"/>
        <v>28</v>
      </c>
      <c r="Q1882" s="33" t="str">
        <f t="shared" si="474"/>
        <v/>
      </c>
      <c r="R1882" s="33">
        <f t="shared" si="475"/>
        <v>7</v>
      </c>
      <c r="S1882" s="33" t="str">
        <f t="shared" si="476"/>
        <v>135_7</v>
      </c>
      <c r="T1882" s="35" t="str">
        <f t="shared" si="477"/>
        <v>135AM</v>
      </c>
      <c r="U1882" s="35" t="str">
        <f t="shared" si="478"/>
        <v>135AMNS</v>
      </c>
      <c r="V1882" s="301">
        <f t="shared" si="479"/>
        <v>25</v>
      </c>
      <c r="W1882" s="293" t="str">
        <f t="shared" si="480"/>
        <v/>
      </c>
      <c r="X1882" s="293" t="str">
        <f t="shared" si="481"/>
        <v/>
      </c>
      <c r="Y1882" s="293" t="str">
        <f t="shared" si="482"/>
        <v/>
      </c>
      <c r="Z1882" s="293" t="str">
        <f t="shared" si="483"/>
        <v/>
      </c>
      <c r="AA1882" s="293">
        <f t="shared" si="470"/>
        <v>0</v>
      </c>
      <c r="AB1882" s="293">
        <f t="shared" si="471"/>
        <v>0</v>
      </c>
      <c r="AC1882" s="293">
        <f t="shared" si="472"/>
        <v>0</v>
      </c>
      <c r="AD1882" s="293">
        <f t="shared" si="484"/>
        <v>0</v>
      </c>
      <c r="AE1882" s="293">
        <f>IF(ISBLANK(T1882),AE1881,IF(COUNTIF(T$2:T1882,T1882)&gt;1,AE1881,1+MAX(AE1881,0)))</f>
        <v>49</v>
      </c>
      <c r="AI1882" s="42" t="str">
        <f t="shared" si="485"/>
        <v/>
      </c>
      <c r="AJ1882">
        <f>SUM(AG$2:AG1882)</f>
        <v>9</v>
      </c>
      <c r="AK1882">
        <f>COUNTA(AF$2:AF1882)</f>
        <v>29</v>
      </c>
    </row>
    <row r="1883" spans="1:37"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473"/>
        <v>28</v>
      </c>
      <c r="Q1883" s="33" t="str">
        <f t="shared" si="474"/>
        <v/>
      </c>
      <c r="R1883" s="33">
        <f t="shared" si="475"/>
        <v>7</v>
      </c>
      <c r="S1883" s="33" t="str">
        <f t="shared" si="476"/>
        <v>135_7</v>
      </c>
      <c r="T1883" s="35" t="str">
        <f t="shared" si="477"/>
        <v>135AM</v>
      </c>
      <c r="U1883" s="35" t="str">
        <f t="shared" si="478"/>
        <v>135AMNS</v>
      </c>
      <c r="V1883" s="301">
        <f t="shared" si="479"/>
        <v>26</v>
      </c>
      <c r="W1883" s="293" t="str">
        <f t="shared" si="480"/>
        <v/>
      </c>
      <c r="X1883" s="293" t="str">
        <f t="shared" si="481"/>
        <v/>
      </c>
      <c r="Y1883" s="293" t="str">
        <f t="shared" si="482"/>
        <v/>
      </c>
      <c r="Z1883" s="293" t="str">
        <f t="shared" si="483"/>
        <v/>
      </c>
      <c r="AA1883" s="293">
        <f t="shared" si="470"/>
        <v>0</v>
      </c>
      <c r="AB1883" s="293">
        <f t="shared" si="471"/>
        <v>0</v>
      </c>
      <c r="AC1883" s="293">
        <f t="shared" si="472"/>
        <v>0</v>
      </c>
      <c r="AD1883" s="293">
        <f t="shared" si="484"/>
        <v>0</v>
      </c>
      <c r="AE1883" s="293">
        <f>IF(ISBLANK(T1883),AE1882,IF(COUNTIF(T$2:T1883,T1883)&gt;1,AE1882,1+MAX(AE1882,0)))</f>
        <v>49</v>
      </c>
      <c r="AI1883" s="42" t="str">
        <f t="shared" si="485"/>
        <v/>
      </c>
      <c r="AJ1883">
        <f>SUM(AG$2:AG1883)</f>
        <v>9</v>
      </c>
      <c r="AK1883">
        <f>COUNTA(AF$2:AF1883)</f>
        <v>29</v>
      </c>
    </row>
    <row r="1884" spans="1:37"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473"/>
        <v>28</v>
      </c>
      <c r="Q1884" s="33" t="str">
        <f t="shared" si="474"/>
        <v/>
      </c>
      <c r="R1884" s="33">
        <f t="shared" si="475"/>
        <v>7</v>
      </c>
      <c r="S1884" s="33" t="str">
        <f t="shared" si="476"/>
        <v>135_7</v>
      </c>
      <c r="T1884" s="35" t="str">
        <f t="shared" si="477"/>
        <v>135AM</v>
      </c>
      <c r="U1884" s="35" t="str">
        <f t="shared" si="478"/>
        <v>135AMEW</v>
      </c>
      <c r="V1884" s="301">
        <f t="shared" si="479"/>
        <v>27</v>
      </c>
      <c r="W1884" s="293" t="str">
        <f t="shared" si="480"/>
        <v/>
      </c>
      <c r="X1884" s="293" t="str">
        <f t="shared" si="481"/>
        <v/>
      </c>
      <c r="Y1884" s="293" t="str">
        <f t="shared" si="482"/>
        <v/>
      </c>
      <c r="Z1884" s="293" t="str">
        <f t="shared" si="483"/>
        <v/>
      </c>
      <c r="AA1884" s="293">
        <f t="shared" si="470"/>
        <v>0</v>
      </c>
      <c r="AB1884" s="293">
        <f t="shared" si="471"/>
        <v>0</v>
      </c>
      <c r="AC1884" s="293">
        <f t="shared" si="472"/>
        <v>3</v>
      </c>
      <c r="AD1884" s="293">
        <f t="shared" si="484"/>
        <v>1</v>
      </c>
      <c r="AE1884" s="293">
        <f>IF(ISBLANK(T1884),AE1883,IF(COUNTIF(T$2:T1884,T1884)&gt;1,AE1883,1+MAX(AE1883,0)))</f>
        <v>49</v>
      </c>
      <c r="AI1884" s="42" t="str">
        <f t="shared" si="485"/>
        <v/>
      </c>
      <c r="AJ1884">
        <f>SUM(AG$2:AG1884)</f>
        <v>9</v>
      </c>
      <c r="AK1884">
        <f>COUNTA(AF$2:AF1884)</f>
        <v>29</v>
      </c>
    </row>
    <row r="1885" spans="1:37"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473"/>
        <v>28</v>
      </c>
      <c r="Q1885" s="33" t="str">
        <f t="shared" si="474"/>
        <v/>
      </c>
      <c r="R1885" s="33">
        <f t="shared" si="475"/>
        <v>7</v>
      </c>
      <c r="S1885" s="33" t="str">
        <f t="shared" si="476"/>
        <v>135_7</v>
      </c>
      <c r="T1885" s="35" t="str">
        <f t="shared" si="477"/>
        <v>135AM</v>
      </c>
      <c r="U1885" s="35" t="str">
        <f t="shared" si="478"/>
        <v>135AMEW</v>
      </c>
      <c r="V1885" s="301">
        <f t="shared" si="479"/>
        <v>28</v>
      </c>
      <c r="W1885" s="293" t="str">
        <f t="shared" si="480"/>
        <v/>
      </c>
      <c r="X1885" s="293" t="str">
        <f t="shared" si="481"/>
        <v/>
      </c>
      <c r="Y1885" s="293" t="str">
        <f t="shared" si="482"/>
        <v/>
      </c>
      <c r="Z1885" s="293" t="str">
        <f t="shared" si="483"/>
        <v/>
      </c>
      <c r="AA1885" s="293">
        <f t="shared" si="470"/>
        <v>1</v>
      </c>
      <c r="AB1885" s="293">
        <f t="shared" si="471"/>
        <v>0</v>
      </c>
      <c r="AC1885" s="293">
        <f t="shared" si="472"/>
        <v>3</v>
      </c>
      <c r="AD1885" s="293">
        <f t="shared" si="484"/>
        <v>1</v>
      </c>
      <c r="AE1885" s="293">
        <f>IF(ISBLANK(T1885),AE1884,IF(COUNTIF(T$2:T1885,T1885)&gt;1,AE1884,1+MAX(AE1884,0)))</f>
        <v>49</v>
      </c>
      <c r="AI1885" s="42" t="str">
        <f t="shared" si="485"/>
        <v/>
      </c>
      <c r="AJ1885">
        <f>SUM(AG$2:AG1885)</f>
        <v>9</v>
      </c>
      <c r="AK1885">
        <f>COUNTA(AF$2:AF1885)</f>
        <v>29</v>
      </c>
    </row>
    <row r="1886" spans="1:37"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473"/>
        <v>28</v>
      </c>
      <c r="Q1886" s="33" t="str">
        <f t="shared" si="474"/>
        <v/>
      </c>
      <c r="R1886" s="33">
        <f t="shared" si="475"/>
        <v>8</v>
      </c>
      <c r="S1886" s="33" t="str">
        <f t="shared" si="476"/>
        <v>135_8</v>
      </c>
      <c r="T1886" s="35" t="str">
        <f t="shared" si="477"/>
        <v>135AM</v>
      </c>
      <c r="U1886" s="35" t="str">
        <f t="shared" si="478"/>
        <v>135AMNS</v>
      </c>
      <c r="V1886" s="301">
        <f t="shared" si="479"/>
        <v>29</v>
      </c>
      <c r="W1886" s="293" t="str">
        <f t="shared" si="480"/>
        <v/>
      </c>
      <c r="X1886" s="293" t="str">
        <f t="shared" si="481"/>
        <v/>
      </c>
      <c r="Y1886" s="293" t="str">
        <f t="shared" si="482"/>
        <v/>
      </c>
      <c r="Z1886" s="293" t="str">
        <f t="shared" si="483"/>
        <v/>
      </c>
      <c r="AA1886" s="293">
        <f t="shared" si="470"/>
        <v>0</v>
      </c>
      <c r="AB1886" s="293">
        <f t="shared" si="471"/>
        <v>0</v>
      </c>
      <c r="AC1886" s="293">
        <f t="shared" si="472"/>
        <v>0</v>
      </c>
      <c r="AD1886" s="293">
        <f t="shared" si="484"/>
        <v>0</v>
      </c>
      <c r="AE1886" s="293">
        <f>IF(ISBLANK(T1886),AE1885,IF(COUNTIF(T$2:T1886,T1886)&gt;1,AE1885,1+MAX(AE1885,0)))</f>
        <v>49</v>
      </c>
      <c r="AI1886" s="42" t="str">
        <f t="shared" si="485"/>
        <v/>
      </c>
      <c r="AJ1886">
        <f>SUM(AG$2:AG1886)</f>
        <v>9</v>
      </c>
      <c r="AK1886">
        <f>COUNTA(AF$2:AF1886)</f>
        <v>29</v>
      </c>
    </row>
    <row r="1887" spans="1:37"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473"/>
        <v>28</v>
      </c>
      <c r="Q1887" s="33" t="str">
        <f t="shared" si="474"/>
        <v/>
      </c>
      <c r="R1887" s="33">
        <f t="shared" si="475"/>
        <v>8</v>
      </c>
      <c r="S1887" s="33" t="str">
        <f t="shared" si="476"/>
        <v>135_8</v>
      </c>
      <c r="T1887" s="35" t="str">
        <f t="shared" si="477"/>
        <v>135AM</v>
      </c>
      <c r="U1887" s="35" t="str">
        <f t="shared" si="478"/>
        <v>135AMNS</v>
      </c>
      <c r="V1887" s="301">
        <f t="shared" si="479"/>
        <v>30</v>
      </c>
      <c r="W1887" s="293" t="str">
        <f t="shared" si="480"/>
        <v/>
      </c>
      <c r="X1887" s="293" t="str">
        <f t="shared" si="481"/>
        <v/>
      </c>
      <c r="Y1887" s="293" t="str">
        <f t="shared" si="482"/>
        <v/>
      </c>
      <c r="Z1887" s="293" t="str">
        <f t="shared" si="483"/>
        <v/>
      </c>
      <c r="AA1887" s="293">
        <f t="shared" si="470"/>
        <v>0</v>
      </c>
      <c r="AB1887" s="293">
        <f t="shared" si="471"/>
        <v>0</v>
      </c>
      <c r="AC1887" s="293">
        <f t="shared" si="472"/>
        <v>0</v>
      </c>
      <c r="AD1887" s="293">
        <f t="shared" si="484"/>
        <v>0</v>
      </c>
      <c r="AE1887" s="293">
        <f>IF(ISBLANK(T1887),AE1886,IF(COUNTIF(T$2:T1887,T1887)&gt;1,AE1886,1+MAX(AE1886,0)))</f>
        <v>49</v>
      </c>
      <c r="AI1887" s="42" t="str">
        <f t="shared" si="485"/>
        <v/>
      </c>
      <c r="AJ1887">
        <f>SUM(AG$2:AG1887)</f>
        <v>9</v>
      </c>
      <c r="AK1887">
        <f>COUNTA(AF$2:AF1887)</f>
        <v>29</v>
      </c>
    </row>
    <row r="1888" spans="1:37"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473"/>
        <v>28</v>
      </c>
      <c r="Q1888" s="33" t="str">
        <f t="shared" si="474"/>
        <v/>
      </c>
      <c r="R1888" s="33">
        <f t="shared" si="475"/>
        <v>8</v>
      </c>
      <c r="S1888" s="33" t="str">
        <f t="shared" si="476"/>
        <v>135_8</v>
      </c>
      <c r="T1888" s="35" t="str">
        <f t="shared" si="477"/>
        <v>135AM</v>
      </c>
      <c r="U1888" s="35" t="str">
        <f t="shared" si="478"/>
        <v>135AMEW</v>
      </c>
      <c r="V1888" s="301">
        <f t="shared" si="479"/>
        <v>31</v>
      </c>
      <c r="W1888" s="293" t="str">
        <f t="shared" si="480"/>
        <v/>
      </c>
      <c r="X1888" s="293" t="str">
        <f t="shared" si="481"/>
        <v/>
      </c>
      <c r="Y1888" s="293" t="str">
        <f t="shared" si="482"/>
        <v/>
      </c>
      <c r="Z1888" s="293" t="str">
        <f t="shared" si="483"/>
        <v/>
      </c>
      <c r="AA1888" s="293">
        <f t="shared" si="470"/>
        <v>0</v>
      </c>
      <c r="AB1888" s="293">
        <f t="shared" si="471"/>
        <v>0</v>
      </c>
      <c r="AC1888" s="293">
        <f t="shared" si="472"/>
        <v>3</v>
      </c>
      <c r="AD1888" s="293">
        <f t="shared" si="484"/>
        <v>1</v>
      </c>
      <c r="AE1888" s="293">
        <f>IF(ISBLANK(T1888),AE1887,IF(COUNTIF(T$2:T1888,T1888)&gt;1,AE1887,1+MAX(AE1887,0)))</f>
        <v>49</v>
      </c>
      <c r="AI1888" s="42" t="str">
        <f t="shared" si="485"/>
        <v/>
      </c>
      <c r="AJ1888">
        <f>SUM(AG$2:AG1888)</f>
        <v>9</v>
      </c>
      <c r="AK1888">
        <f>COUNTA(AF$2:AF1888)</f>
        <v>29</v>
      </c>
    </row>
    <row r="1889" spans="1:37"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473"/>
        <v>28</v>
      </c>
      <c r="Q1889" s="33" t="str">
        <f t="shared" si="474"/>
        <v/>
      </c>
      <c r="R1889" s="33">
        <f t="shared" si="475"/>
        <v>8</v>
      </c>
      <c r="S1889" s="33" t="str">
        <f t="shared" si="476"/>
        <v>135_8</v>
      </c>
      <c r="T1889" s="35" t="str">
        <f t="shared" si="477"/>
        <v>135AM</v>
      </c>
      <c r="U1889" s="35" t="str">
        <f t="shared" si="478"/>
        <v>135AMEW</v>
      </c>
      <c r="V1889" s="301">
        <f t="shared" si="479"/>
        <v>32</v>
      </c>
      <c r="W1889" s="293" t="str">
        <f t="shared" si="480"/>
        <v/>
      </c>
      <c r="X1889" s="293" t="str">
        <f t="shared" si="481"/>
        <v/>
      </c>
      <c r="Y1889" s="293" t="str">
        <f t="shared" si="482"/>
        <v/>
      </c>
      <c r="Z1889" s="293" t="str">
        <f t="shared" si="483"/>
        <v/>
      </c>
      <c r="AA1889" s="293">
        <f t="shared" si="470"/>
        <v>1</v>
      </c>
      <c r="AB1889" s="293">
        <f t="shared" si="471"/>
        <v>0</v>
      </c>
      <c r="AC1889" s="293">
        <f t="shared" si="472"/>
        <v>3</v>
      </c>
      <c r="AD1889" s="293">
        <f t="shared" si="484"/>
        <v>1</v>
      </c>
      <c r="AE1889" s="293">
        <f>IF(ISBLANK(T1889),AE1888,IF(COUNTIF(T$2:T1889,T1889)&gt;1,AE1888,1+MAX(AE1888,0)))</f>
        <v>49</v>
      </c>
      <c r="AI1889" s="42" t="str">
        <f t="shared" si="485"/>
        <v/>
      </c>
      <c r="AJ1889">
        <f>SUM(AG$2:AG1889)</f>
        <v>9</v>
      </c>
      <c r="AK1889">
        <f>COUNTA(AF$2:AF1889)</f>
        <v>29</v>
      </c>
    </row>
    <row r="1890" spans="1:37"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473"/>
        <v>28</v>
      </c>
      <c r="Q1890" s="33" t="str">
        <f t="shared" si="474"/>
        <v/>
      </c>
      <c r="R1890" s="33">
        <f t="shared" si="475"/>
        <v>9</v>
      </c>
      <c r="S1890" s="33" t="str">
        <f t="shared" si="476"/>
        <v>135_9</v>
      </c>
      <c r="T1890" s="35" t="str">
        <f t="shared" si="477"/>
        <v>135PM</v>
      </c>
      <c r="U1890" s="35" t="str">
        <f t="shared" si="478"/>
        <v>135PMNS</v>
      </c>
      <c r="V1890" s="301">
        <f t="shared" si="479"/>
        <v>1</v>
      </c>
      <c r="W1890" s="293" t="str">
        <f t="shared" si="480"/>
        <v/>
      </c>
      <c r="X1890" s="293" t="str">
        <f t="shared" si="481"/>
        <v/>
      </c>
      <c r="Y1890" s="293" t="str">
        <f t="shared" si="482"/>
        <v/>
      </c>
      <c r="Z1890" s="293" t="str">
        <f t="shared" si="483"/>
        <v/>
      </c>
      <c r="AA1890" s="293">
        <f t="shared" si="470"/>
        <v>0</v>
      </c>
      <c r="AB1890" s="293">
        <f t="shared" si="471"/>
        <v>0</v>
      </c>
      <c r="AC1890" s="293">
        <f t="shared" si="472"/>
        <v>0</v>
      </c>
      <c r="AD1890" s="293">
        <f t="shared" si="484"/>
        <v>0</v>
      </c>
      <c r="AE1890" s="293">
        <f>IF(ISBLANK(T1890),AE1889,IF(COUNTIF(T$2:T1890,T1890)&gt;1,AE1889,1+MAX(AE1889,0)))</f>
        <v>50</v>
      </c>
      <c r="AI1890" s="42" t="str">
        <f t="shared" si="485"/>
        <v/>
      </c>
      <c r="AJ1890">
        <f>SUM(AG$2:AG1890)</f>
        <v>9</v>
      </c>
      <c r="AK1890">
        <f>COUNTA(AF$2:AF1890)</f>
        <v>29</v>
      </c>
    </row>
    <row r="1891" spans="1:37"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473"/>
        <v>28</v>
      </c>
      <c r="Q1891" s="33" t="str">
        <f t="shared" si="474"/>
        <v/>
      </c>
      <c r="R1891" s="33">
        <f t="shared" si="475"/>
        <v>9</v>
      </c>
      <c r="S1891" s="33" t="str">
        <f t="shared" si="476"/>
        <v>135_9</v>
      </c>
      <c r="T1891" s="35" t="str">
        <f t="shared" si="477"/>
        <v>135PM</v>
      </c>
      <c r="U1891" s="35" t="str">
        <f t="shared" si="478"/>
        <v>135PMNS</v>
      </c>
      <c r="V1891" s="301">
        <f t="shared" si="479"/>
        <v>2</v>
      </c>
      <c r="W1891" s="293" t="str">
        <f t="shared" si="480"/>
        <v/>
      </c>
      <c r="X1891" s="293" t="str">
        <f t="shared" si="481"/>
        <v/>
      </c>
      <c r="Y1891" s="293" t="str">
        <f t="shared" si="482"/>
        <v/>
      </c>
      <c r="Z1891" s="293" t="str">
        <f t="shared" si="483"/>
        <v/>
      </c>
      <c r="AA1891" s="293">
        <f t="shared" si="470"/>
        <v>0</v>
      </c>
      <c r="AB1891" s="293">
        <f t="shared" si="471"/>
        <v>0</v>
      </c>
      <c r="AC1891" s="293">
        <f t="shared" si="472"/>
        <v>0</v>
      </c>
      <c r="AD1891" s="293">
        <f t="shared" si="484"/>
        <v>0</v>
      </c>
      <c r="AE1891" s="293">
        <f>IF(ISBLANK(T1891),AE1890,IF(COUNTIF(T$2:T1891,T1891)&gt;1,AE1890,1+MAX(AE1890,0)))</f>
        <v>50</v>
      </c>
      <c r="AI1891" s="42" t="str">
        <f t="shared" si="485"/>
        <v/>
      </c>
      <c r="AJ1891">
        <f>SUM(AG$2:AG1891)</f>
        <v>9</v>
      </c>
      <c r="AK1891">
        <f>COUNTA(AF$2:AF1891)</f>
        <v>29</v>
      </c>
    </row>
    <row r="1892" spans="1:37"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473"/>
        <v>28</v>
      </c>
      <c r="Q1892" s="33" t="str">
        <f t="shared" si="474"/>
        <v/>
      </c>
      <c r="R1892" s="33">
        <f t="shared" si="475"/>
        <v>9</v>
      </c>
      <c r="S1892" s="33" t="str">
        <f t="shared" si="476"/>
        <v>135_9</v>
      </c>
      <c r="T1892" s="35" t="str">
        <f t="shared" si="477"/>
        <v>135PM</v>
      </c>
      <c r="U1892" s="35" t="str">
        <f t="shared" si="478"/>
        <v>135PMEW</v>
      </c>
      <c r="V1892" s="301">
        <f t="shared" si="479"/>
        <v>3</v>
      </c>
      <c r="W1892" s="293" t="str">
        <f t="shared" si="480"/>
        <v/>
      </c>
      <c r="X1892" s="293" t="str">
        <f t="shared" si="481"/>
        <v/>
      </c>
      <c r="Y1892" s="293" t="str">
        <f t="shared" si="482"/>
        <v/>
      </c>
      <c r="Z1892" s="293" t="str">
        <f t="shared" si="483"/>
        <v/>
      </c>
      <c r="AA1892" s="293">
        <f t="shared" si="470"/>
        <v>0</v>
      </c>
      <c r="AB1892" s="293">
        <f t="shared" si="471"/>
        <v>0</v>
      </c>
      <c r="AC1892" s="293">
        <f t="shared" si="472"/>
        <v>0</v>
      </c>
      <c r="AD1892" s="293">
        <f t="shared" si="484"/>
        <v>0</v>
      </c>
      <c r="AE1892" s="293">
        <f>IF(ISBLANK(T1892),AE1891,IF(COUNTIF(T$2:T1892,T1892)&gt;1,AE1891,1+MAX(AE1891,0)))</f>
        <v>50</v>
      </c>
      <c r="AI1892" s="42" t="str">
        <f t="shared" si="485"/>
        <v/>
      </c>
      <c r="AJ1892">
        <f>SUM(AG$2:AG1892)</f>
        <v>9</v>
      </c>
      <c r="AK1892">
        <f>COUNTA(AF$2:AF1892)</f>
        <v>29</v>
      </c>
    </row>
    <row r="1893" spans="1:37"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473"/>
        <v>28</v>
      </c>
      <c r="Q1893" s="33" t="str">
        <f t="shared" si="474"/>
        <v/>
      </c>
      <c r="R1893" s="33">
        <f t="shared" si="475"/>
        <v>9</v>
      </c>
      <c r="S1893" s="33" t="str">
        <f t="shared" si="476"/>
        <v>135_9</v>
      </c>
      <c r="T1893" s="35" t="str">
        <f t="shared" si="477"/>
        <v>135PM</v>
      </c>
      <c r="U1893" s="35" t="str">
        <f t="shared" si="478"/>
        <v>135PMEW</v>
      </c>
      <c r="V1893" s="301">
        <f t="shared" si="479"/>
        <v>4</v>
      </c>
      <c r="W1893" s="293" t="str">
        <f t="shared" si="480"/>
        <v/>
      </c>
      <c r="X1893" s="293" t="str">
        <f t="shared" si="481"/>
        <v/>
      </c>
      <c r="Y1893" s="293" t="str">
        <f t="shared" si="482"/>
        <v/>
      </c>
      <c r="Z1893" s="293" t="str">
        <f t="shared" si="483"/>
        <v/>
      </c>
      <c r="AA1893" s="293">
        <f t="shared" si="470"/>
        <v>0</v>
      </c>
      <c r="AB1893" s="293">
        <f t="shared" si="471"/>
        <v>1</v>
      </c>
      <c r="AC1893" s="293">
        <f t="shared" si="472"/>
        <v>0</v>
      </c>
      <c r="AD1893" s="293">
        <f t="shared" si="484"/>
        <v>0</v>
      </c>
      <c r="AE1893" s="293">
        <f>IF(ISBLANK(T1893),AE1892,IF(COUNTIF(T$2:T1893,T1893)&gt;1,AE1892,1+MAX(AE1892,0)))</f>
        <v>50</v>
      </c>
      <c r="AF1893" s="290"/>
      <c r="AG1893" s="321"/>
      <c r="AH1893" s="321"/>
      <c r="AI1893" s="42" t="str">
        <f t="shared" si="485"/>
        <v/>
      </c>
      <c r="AJ1893">
        <f>SUM(AG$2:AG1893)</f>
        <v>9</v>
      </c>
      <c r="AK1893">
        <f>COUNTA(AF$2:AF1893)</f>
        <v>29</v>
      </c>
    </row>
    <row r="1894" spans="1:37"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473"/>
        <v>28</v>
      </c>
      <c r="Q1894" s="33" t="str">
        <f t="shared" si="474"/>
        <v/>
      </c>
      <c r="R1894" s="33">
        <f t="shared" si="475"/>
        <v>10</v>
      </c>
      <c r="S1894" s="33" t="str">
        <f t="shared" si="476"/>
        <v>135_10</v>
      </c>
      <c r="T1894" s="35" t="str">
        <f t="shared" si="477"/>
        <v>135PM</v>
      </c>
      <c r="U1894" s="35" t="str">
        <f t="shared" si="478"/>
        <v>135PMNS</v>
      </c>
      <c r="V1894" s="301">
        <f t="shared" si="479"/>
        <v>5</v>
      </c>
      <c r="W1894" s="293" t="str">
        <f t="shared" si="480"/>
        <v/>
      </c>
      <c r="X1894" s="293" t="str">
        <f t="shared" si="481"/>
        <v/>
      </c>
      <c r="Y1894" s="293" t="str">
        <f t="shared" si="482"/>
        <v/>
      </c>
      <c r="Z1894" s="293" t="str">
        <f t="shared" si="483"/>
        <v/>
      </c>
      <c r="AA1894" s="293">
        <f t="shared" si="470"/>
        <v>0</v>
      </c>
      <c r="AB1894" s="293">
        <f t="shared" si="471"/>
        <v>0</v>
      </c>
      <c r="AC1894" s="293">
        <f t="shared" si="472"/>
        <v>0</v>
      </c>
      <c r="AD1894" s="293">
        <f t="shared" si="484"/>
        <v>0</v>
      </c>
      <c r="AE1894" s="293">
        <f>IF(ISBLANK(T1894),AE1893,IF(COUNTIF(T$2:T1894,T1894)&gt;1,AE1893,1+MAX(AE1893,0)))</f>
        <v>50</v>
      </c>
      <c r="AI1894" s="42" t="str">
        <f t="shared" si="485"/>
        <v/>
      </c>
      <c r="AJ1894">
        <f>SUM(AG$2:AG1894)</f>
        <v>9</v>
      </c>
      <c r="AK1894">
        <f>COUNTA(AF$2:AF1894)</f>
        <v>29</v>
      </c>
    </row>
    <row r="1895" spans="1:37"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473"/>
        <v>28</v>
      </c>
      <c r="Q1895" s="33" t="str">
        <f t="shared" si="474"/>
        <v/>
      </c>
      <c r="R1895" s="33">
        <f t="shared" si="475"/>
        <v>10</v>
      </c>
      <c r="S1895" s="33" t="str">
        <f t="shared" si="476"/>
        <v>135_10</v>
      </c>
      <c r="T1895" s="35" t="str">
        <f t="shared" si="477"/>
        <v>135PM</v>
      </c>
      <c r="U1895" s="35" t="str">
        <f t="shared" si="478"/>
        <v>135PMNS</v>
      </c>
      <c r="V1895" s="301">
        <f t="shared" si="479"/>
        <v>6</v>
      </c>
      <c r="W1895" s="293" t="str">
        <f t="shared" si="480"/>
        <v/>
      </c>
      <c r="X1895" s="293" t="str">
        <f t="shared" si="481"/>
        <v/>
      </c>
      <c r="Y1895" s="293" t="str">
        <f t="shared" si="482"/>
        <v/>
      </c>
      <c r="Z1895" s="293" t="str">
        <f t="shared" si="483"/>
        <v/>
      </c>
      <c r="AA1895" s="293">
        <f t="shared" si="470"/>
        <v>0</v>
      </c>
      <c r="AB1895" s="293">
        <f t="shared" si="471"/>
        <v>0</v>
      </c>
      <c r="AC1895" s="293">
        <f t="shared" si="472"/>
        <v>0</v>
      </c>
      <c r="AD1895" s="293">
        <f t="shared" si="484"/>
        <v>0</v>
      </c>
      <c r="AE1895" s="293">
        <f>IF(ISBLANK(T1895),AE1894,IF(COUNTIF(T$2:T1895,T1895)&gt;1,AE1894,1+MAX(AE1894,0)))</f>
        <v>50</v>
      </c>
      <c r="AI1895" s="42" t="str">
        <f t="shared" si="485"/>
        <v/>
      </c>
      <c r="AJ1895">
        <f>SUM(AG$2:AG1895)</f>
        <v>9</v>
      </c>
      <c r="AK1895">
        <f>COUNTA(AF$2:AF1895)</f>
        <v>29</v>
      </c>
    </row>
    <row r="1896" spans="1:37"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473"/>
        <v>28</v>
      </c>
      <c r="Q1896" s="33" t="str">
        <f t="shared" si="474"/>
        <v/>
      </c>
      <c r="R1896" s="33">
        <f t="shared" si="475"/>
        <v>10</v>
      </c>
      <c r="S1896" s="33" t="str">
        <f t="shared" si="476"/>
        <v>135_10</v>
      </c>
      <c r="T1896" s="35" t="str">
        <f t="shared" si="477"/>
        <v>135PM</v>
      </c>
      <c r="U1896" s="35" t="str">
        <f t="shared" si="478"/>
        <v>135PMEW</v>
      </c>
      <c r="V1896" s="301">
        <f t="shared" si="479"/>
        <v>7</v>
      </c>
      <c r="W1896" s="293" t="str">
        <f t="shared" si="480"/>
        <v/>
      </c>
      <c r="X1896" s="293" t="str">
        <f t="shared" si="481"/>
        <v/>
      </c>
      <c r="Y1896" s="293" t="str">
        <f t="shared" si="482"/>
        <v/>
      </c>
      <c r="Z1896" s="293" t="str">
        <f t="shared" si="483"/>
        <v/>
      </c>
      <c r="AA1896" s="293">
        <f t="shared" si="470"/>
        <v>0</v>
      </c>
      <c r="AB1896" s="293">
        <f t="shared" si="471"/>
        <v>0</v>
      </c>
      <c r="AC1896" s="293">
        <f t="shared" si="472"/>
        <v>0</v>
      </c>
      <c r="AD1896" s="293">
        <f t="shared" si="484"/>
        <v>0</v>
      </c>
      <c r="AE1896" s="293">
        <f>IF(ISBLANK(T1896),AE1895,IF(COUNTIF(T$2:T1896,T1896)&gt;1,AE1895,1+MAX(AE1895,0)))</f>
        <v>50</v>
      </c>
      <c r="AI1896" s="42" t="str">
        <f t="shared" si="485"/>
        <v/>
      </c>
      <c r="AJ1896">
        <f>SUM(AG$2:AG1896)</f>
        <v>9</v>
      </c>
      <c r="AK1896">
        <f>COUNTA(AF$2:AF1896)</f>
        <v>29</v>
      </c>
    </row>
    <row r="1897" spans="1:37"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473"/>
        <v>28</v>
      </c>
      <c r="Q1897" s="33" t="str">
        <f t="shared" si="474"/>
        <v/>
      </c>
      <c r="R1897" s="33">
        <f t="shared" si="475"/>
        <v>10</v>
      </c>
      <c r="S1897" s="33" t="str">
        <f t="shared" si="476"/>
        <v>135_10</v>
      </c>
      <c r="T1897" s="35" t="str">
        <f t="shared" si="477"/>
        <v>135PM</v>
      </c>
      <c r="U1897" s="35" t="str">
        <f t="shared" si="478"/>
        <v>135PMEW</v>
      </c>
      <c r="V1897" s="301">
        <f t="shared" si="479"/>
        <v>8</v>
      </c>
      <c r="W1897" s="293" t="str">
        <f t="shared" si="480"/>
        <v/>
      </c>
      <c r="X1897" s="293" t="str">
        <f t="shared" si="481"/>
        <v/>
      </c>
      <c r="Y1897" s="293" t="str">
        <f t="shared" si="482"/>
        <v/>
      </c>
      <c r="Z1897" s="293" t="str">
        <f t="shared" si="483"/>
        <v/>
      </c>
      <c r="AA1897" s="293">
        <f t="shared" si="470"/>
        <v>0</v>
      </c>
      <c r="AB1897" s="293">
        <f t="shared" si="471"/>
        <v>1</v>
      </c>
      <c r="AC1897" s="293">
        <f t="shared" si="472"/>
        <v>0</v>
      </c>
      <c r="AD1897" s="293">
        <f t="shared" si="484"/>
        <v>0</v>
      </c>
      <c r="AE1897" s="293">
        <f>IF(ISBLANK(T1897),AE1896,IF(COUNTIF(T$2:T1897,T1897)&gt;1,AE1896,1+MAX(AE1896,0)))</f>
        <v>50</v>
      </c>
      <c r="AI1897" s="42" t="str">
        <f t="shared" si="485"/>
        <v/>
      </c>
      <c r="AJ1897">
        <f>SUM(AG$2:AG1897)</f>
        <v>9</v>
      </c>
      <c r="AK1897">
        <f>COUNTA(AF$2:AF1897)</f>
        <v>29</v>
      </c>
    </row>
    <row r="1898" spans="1:37"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473"/>
        <v>28</v>
      </c>
      <c r="Q1898" s="33" t="str">
        <f t="shared" si="474"/>
        <v/>
      </c>
      <c r="R1898" s="33">
        <f t="shared" si="475"/>
        <v>11</v>
      </c>
      <c r="S1898" s="33" t="str">
        <f t="shared" si="476"/>
        <v>135_11</v>
      </c>
      <c r="T1898" s="35" t="str">
        <f t="shared" si="477"/>
        <v>135PM</v>
      </c>
      <c r="U1898" s="35" t="str">
        <f t="shared" si="478"/>
        <v>135PMNS</v>
      </c>
      <c r="V1898" s="301">
        <f t="shared" si="479"/>
        <v>9</v>
      </c>
      <c r="W1898" s="293" t="str">
        <f t="shared" si="480"/>
        <v/>
      </c>
      <c r="X1898" s="293" t="str">
        <f t="shared" si="481"/>
        <v/>
      </c>
      <c r="Y1898" s="293" t="str">
        <f t="shared" si="482"/>
        <v/>
      </c>
      <c r="Z1898" s="293" t="str">
        <f t="shared" si="483"/>
        <v/>
      </c>
      <c r="AA1898" s="293">
        <f t="shared" si="470"/>
        <v>0</v>
      </c>
      <c r="AB1898" s="293">
        <f t="shared" si="471"/>
        <v>0</v>
      </c>
      <c r="AC1898" s="293">
        <f t="shared" si="472"/>
        <v>0</v>
      </c>
      <c r="AD1898" s="293">
        <f t="shared" si="484"/>
        <v>0</v>
      </c>
      <c r="AE1898" s="293">
        <f>IF(ISBLANK(T1898),AE1897,IF(COUNTIF(T$2:T1898,T1898)&gt;1,AE1897,1+MAX(AE1897,0)))</f>
        <v>50</v>
      </c>
      <c r="AI1898" s="42" t="str">
        <f t="shared" si="485"/>
        <v/>
      </c>
      <c r="AJ1898">
        <f>SUM(AG$2:AG1898)</f>
        <v>9</v>
      </c>
      <c r="AK1898">
        <f>COUNTA(AF$2:AF1898)</f>
        <v>29</v>
      </c>
    </row>
    <row r="1899" spans="1:37"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473"/>
        <v>28</v>
      </c>
      <c r="Q1899" s="33" t="str">
        <f t="shared" si="474"/>
        <v/>
      </c>
      <c r="R1899" s="33">
        <f t="shared" si="475"/>
        <v>11</v>
      </c>
      <c r="S1899" s="33" t="str">
        <f t="shared" si="476"/>
        <v>135_11</v>
      </c>
      <c r="T1899" s="35" t="str">
        <f t="shared" si="477"/>
        <v>135PM</v>
      </c>
      <c r="U1899" s="35" t="str">
        <f t="shared" si="478"/>
        <v>135PMNS</v>
      </c>
      <c r="V1899" s="301">
        <f t="shared" si="479"/>
        <v>10</v>
      </c>
      <c r="W1899" s="293" t="str">
        <f t="shared" si="480"/>
        <v/>
      </c>
      <c r="X1899" s="293" t="str">
        <f t="shared" si="481"/>
        <v/>
      </c>
      <c r="Y1899" s="293" t="str">
        <f t="shared" si="482"/>
        <v/>
      </c>
      <c r="Z1899" s="293" t="str">
        <f t="shared" si="483"/>
        <v/>
      </c>
      <c r="AA1899" s="293">
        <f t="shared" si="470"/>
        <v>0</v>
      </c>
      <c r="AB1899" s="293">
        <f t="shared" si="471"/>
        <v>0</v>
      </c>
      <c r="AC1899" s="293">
        <f t="shared" si="472"/>
        <v>0</v>
      </c>
      <c r="AD1899" s="293">
        <f t="shared" si="484"/>
        <v>0</v>
      </c>
      <c r="AE1899" s="293">
        <f>IF(ISBLANK(T1899),AE1898,IF(COUNTIF(T$2:T1899,T1899)&gt;1,AE1898,1+MAX(AE1898,0)))</f>
        <v>50</v>
      </c>
      <c r="AI1899" s="42" t="str">
        <f t="shared" si="485"/>
        <v/>
      </c>
      <c r="AJ1899">
        <f>SUM(AG$2:AG1899)</f>
        <v>9</v>
      </c>
      <c r="AK1899">
        <f>COUNTA(AF$2:AF1899)</f>
        <v>29</v>
      </c>
    </row>
    <row r="1900" spans="1:37"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473"/>
        <v>28</v>
      </c>
      <c r="Q1900" s="33" t="str">
        <f t="shared" si="474"/>
        <v/>
      </c>
      <c r="R1900" s="33">
        <f t="shared" si="475"/>
        <v>11</v>
      </c>
      <c r="S1900" s="33" t="str">
        <f t="shared" si="476"/>
        <v>135_11</v>
      </c>
      <c r="T1900" s="35" t="str">
        <f t="shared" si="477"/>
        <v>135PM</v>
      </c>
      <c r="U1900" s="35" t="str">
        <f t="shared" si="478"/>
        <v>135PMEW</v>
      </c>
      <c r="V1900" s="301">
        <f t="shared" si="479"/>
        <v>11</v>
      </c>
      <c r="W1900" s="293" t="str">
        <f t="shared" si="480"/>
        <v/>
      </c>
      <c r="X1900" s="293" t="str">
        <f t="shared" si="481"/>
        <v/>
      </c>
      <c r="Y1900" s="293" t="str">
        <f t="shared" si="482"/>
        <v/>
      </c>
      <c r="Z1900" s="293" t="str">
        <f t="shared" si="483"/>
        <v/>
      </c>
      <c r="AA1900" s="293">
        <f t="shared" si="470"/>
        <v>0</v>
      </c>
      <c r="AB1900" s="293">
        <f t="shared" si="471"/>
        <v>0</v>
      </c>
      <c r="AC1900" s="293">
        <f t="shared" si="472"/>
        <v>0</v>
      </c>
      <c r="AD1900" s="293">
        <f t="shared" si="484"/>
        <v>0</v>
      </c>
      <c r="AE1900" s="293">
        <f>IF(ISBLANK(T1900),AE1899,IF(COUNTIF(T$2:T1900,T1900)&gt;1,AE1899,1+MAX(AE1899,0)))</f>
        <v>50</v>
      </c>
      <c r="AI1900" s="42" t="str">
        <f t="shared" si="485"/>
        <v/>
      </c>
      <c r="AJ1900">
        <f>SUM(AG$2:AG1900)</f>
        <v>9</v>
      </c>
      <c r="AK1900">
        <f>COUNTA(AF$2:AF1900)</f>
        <v>29</v>
      </c>
    </row>
    <row r="1901" spans="1:37"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473"/>
        <v>28</v>
      </c>
      <c r="Q1901" s="33" t="str">
        <f t="shared" si="474"/>
        <v/>
      </c>
      <c r="R1901" s="33">
        <f t="shared" si="475"/>
        <v>11</v>
      </c>
      <c r="S1901" s="33" t="str">
        <f t="shared" si="476"/>
        <v>135_11</v>
      </c>
      <c r="T1901" s="35" t="str">
        <f t="shared" si="477"/>
        <v>135PM</v>
      </c>
      <c r="U1901" s="35" t="str">
        <f t="shared" si="478"/>
        <v>135PMEW</v>
      </c>
      <c r="V1901" s="301">
        <f t="shared" si="479"/>
        <v>12</v>
      </c>
      <c r="W1901" s="293" t="str">
        <f t="shared" si="480"/>
        <v/>
      </c>
      <c r="X1901" s="293" t="str">
        <f t="shared" si="481"/>
        <v/>
      </c>
      <c r="Y1901" s="293" t="str">
        <f t="shared" si="482"/>
        <v/>
      </c>
      <c r="Z1901" s="293" t="str">
        <f t="shared" si="483"/>
        <v/>
      </c>
      <c r="AA1901" s="293">
        <f t="shared" si="470"/>
        <v>0</v>
      </c>
      <c r="AB1901" s="293">
        <f t="shared" si="471"/>
        <v>1</v>
      </c>
      <c r="AC1901" s="293">
        <f t="shared" si="472"/>
        <v>0</v>
      </c>
      <c r="AD1901" s="293">
        <f t="shared" si="484"/>
        <v>0</v>
      </c>
      <c r="AE1901" s="293">
        <f>IF(ISBLANK(T1901),AE1900,IF(COUNTIF(T$2:T1901,T1901)&gt;1,AE1900,1+MAX(AE1900,0)))</f>
        <v>50</v>
      </c>
      <c r="AI1901" s="42" t="str">
        <f t="shared" si="485"/>
        <v/>
      </c>
      <c r="AJ1901">
        <f>SUM(AG$2:AG1901)</f>
        <v>9</v>
      </c>
      <c r="AK1901">
        <f>COUNTA(AF$2:AF1901)</f>
        <v>29</v>
      </c>
    </row>
    <row r="1902" spans="1:37"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473"/>
        <v>28</v>
      </c>
      <c r="Q1902" s="33" t="str">
        <f t="shared" si="474"/>
        <v/>
      </c>
      <c r="R1902" s="33">
        <f t="shared" si="475"/>
        <v>12</v>
      </c>
      <c r="S1902" s="33" t="str">
        <f t="shared" si="476"/>
        <v>135_12</v>
      </c>
      <c r="T1902" s="35" t="str">
        <f t="shared" si="477"/>
        <v>135PM</v>
      </c>
      <c r="U1902" s="35" t="str">
        <f t="shared" si="478"/>
        <v>135PMNS</v>
      </c>
      <c r="V1902" s="301">
        <f t="shared" si="479"/>
        <v>13</v>
      </c>
      <c r="W1902" s="293" t="str">
        <f t="shared" si="480"/>
        <v/>
      </c>
      <c r="X1902" s="293" t="str">
        <f t="shared" si="481"/>
        <v/>
      </c>
      <c r="Y1902" s="293" t="str">
        <f t="shared" si="482"/>
        <v/>
      </c>
      <c r="Z1902" s="293" t="str">
        <f t="shared" si="483"/>
        <v/>
      </c>
      <c r="AA1902" s="293">
        <f t="shared" si="470"/>
        <v>0</v>
      </c>
      <c r="AB1902" s="293">
        <f t="shared" si="471"/>
        <v>0</v>
      </c>
      <c r="AC1902" s="293">
        <f t="shared" si="472"/>
        <v>0</v>
      </c>
      <c r="AD1902" s="293">
        <f t="shared" si="484"/>
        <v>0</v>
      </c>
      <c r="AE1902" s="293">
        <f>IF(ISBLANK(T1902),AE1901,IF(COUNTIF(T$2:T1902,T1902)&gt;1,AE1901,1+MAX(AE1901,0)))</f>
        <v>50</v>
      </c>
      <c r="AI1902" s="42" t="str">
        <f t="shared" si="485"/>
        <v/>
      </c>
      <c r="AJ1902">
        <f>SUM(AG$2:AG1902)</f>
        <v>9</v>
      </c>
      <c r="AK1902">
        <f>COUNTA(AF$2:AF1902)</f>
        <v>29</v>
      </c>
    </row>
    <row r="1903" spans="1:37"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473"/>
        <v>28</v>
      </c>
      <c r="Q1903" s="33" t="str">
        <f t="shared" si="474"/>
        <v/>
      </c>
      <c r="R1903" s="33">
        <f t="shared" si="475"/>
        <v>12</v>
      </c>
      <c r="S1903" s="33" t="str">
        <f t="shared" si="476"/>
        <v>135_12</v>
      </c>
      <c r="T1903" s="35" t="str">
        <f t="shared" si="477"/>
        <v>135PM</v>
      </c>
      <c r="U1903" s="35" t="str">
        <f t="shared" si="478"/>
        <v>135PMNS</v>
      </c>
      <c r="V1903" s="301">
        <f t="shared" si="479"/>
        <v>14</v>
      </c>
      <c r="W1903" s="293" t="str">
        <f t="shared" si="480"/>
        <v/>
      </c>
      <c r="X1903" s="293" t="str">
        <f t="shared" si="481"/>
        <v/>
      </c>
      <c r="Y1903" s="293" t="str">
        <f t="shared" si="482"/>
        <v/>
      </c>
      <c r="Z1903" s="293" t="str">
        <f t="shared" si="483"/>
        <v/>
      </c>
      <c r="AA1903" s="293">
        <f t="shared" si="470"/>
        <v>0</v>
      </c>
      <c r="AB1903" s="293">
        <f t="shared" si="471"/>
        <v>0</v>
      </c>
      <c r="AC1903" s="293">
        <f t="shared" si="472"/>
        <v>0</v>
      </c>
      <c r="AD1903" s="293">
        <f t="shared" si="484"/>
        <v>0</v>
      </c>
      <c r="AE1903" s="293">
        <f>IF(ISBLANK(T1903),AE1902,IF(COUNTIF(T$2:T1903,T1903)&gt;1,AE1902,1+MAX(AE1902,0)))</f>
        <v>50</v>
      </c>
      <c r="AI1903" s="42" t="str">
        <f t="shared" si="485"/>
        <v/>
      </c>
      <c r="AJ1903">
        <f>SUM(AG$2:AG1903)</f>
        <v>9</v>
      </c>
      <c r="AK1903">
        <f>COUNTA(AF$2:AF1903)</f>
        <v>29</v>
      </c>
    </row>
    <row r="1904" spans="1:37"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473"/>
        <v>28</v>
      </c>
      <c r="Q1904" s="33" t="str">
        <f t="shared" si="474"/>
        <v/>
      </c>
      <c r="R1904" s="33">
        <f t="shared" si="475"/>
        <v>12</v>
      </c>
      <c r="S1904" s="33" t="str">
        <f t="shared" si="476"/>
        <v>135_12</v>
      </c>
      <c r="T1904" s="35" t="str">
        <f t="shared" si="477"/>
        <v>135PM</v>
      </c>
      <c r="U1904" s="35" t="str">
        <f t="shared" si="478"/>
        <v>135PMEW</v>
      </c>
      <c r="V1904" s="301">
        <f t="shared" si="479"/>
        <v>15</v>
      </c>
      <c r="W1904" s="293" t="str">
        <f t="shared" si="480"/>
        <v/>
      </c>
      <c r="X1904" s="293" t="str">
        <f t="shared" si="481"/>
        <v/>
      </c>
      <c r="Y1904" s="293" t="str">
        <f t="shared" si="482"/>
        <v/>
      </c>
      <c r="Z1904" s="293" t="str">
        <f t="shared" si="483"/>
        <v/>
      </c>
      <c r="AA1904" s="293">
        <f t="shared" si="470"/>
        <v>0</v>
      </c>
      <c r="AB1904" s="293">
        <f t="shared" si="471"/>
        <v>0</v>
      </c>
      <c r="AC1904" s="293">
        <f t="shared" si="472"/>
        <v>0</v>
      </c>
      <c r="AD1904" s="293">
        <f t="shared" si="484"/>
        <v>0</v>
      </c>
      <c r="AE1904" s="293">
        <f>IF(ISBLANK(T1904),AE1903,IF(COUNTIF(T$2:T1904,T1904)&gt;1,AE1903,1+MAX(AE1903,0)))</f>
        <v>50</v>
      </c>
      <c r="AI1904" s="42" t="str">
        <f t="shared" si="485"/>
        <v/>
      </c>
      <c r="AJ1904">
        <f>SUM(AG$2:AG1904)</f>
        <v>9</v>
      </c>
      <c r="AK1904">
        <f>COUNTA(AF$2:AF1904)</f>
        <v>29</v>
      </c>
    </row>
    <row r="1905" spans="1:37"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473"/>
        <v>28</v>
      </c>
      <c r="Q1905" s="33" t="str">
        <f t="shared" si="474"/>
        <v/>
      </c>
      <c r="R1905" s="33">
        <f t="shared" si="475"/>
        <v>12</v>
      </c>
      <c r="S1905" s="33" t="str">
        <f t="shared" si="476"/>
        <v>135_12</v>
      </c>
      <c r="T1905" s="35" t="str">
        <f t="shared" si="477"/>
        <v>135PM</v>
      </c>
      <c r="U1905" s="35" t="str">
        <f t="shared" si="478"/>
        <v>135PMEW</v>
      </c>
      <c r="V1905" s="301">
        <f t="shared" si="479"/>
        <v>16</v>
      </c>
      <c r="W1905" s="293" t="str">
        <f t="shared" si="480"/>
        <v/>
      </c>
      <c r="X1905" s="293" t="str">
        <f t="shared" si="481"/>
        <v/>
      </c>
      <c r="Y1905" s="293" t="str">
        <f t="shared" si="482"/>
        <v/>
      </c>
      <c r="Z1905" s="293" t="str">
        <f t="shared" si="483"/>
        <v/>
      </c>
      <c r="AA1905" s="293">
        <f t="shared" si="470"/>
        <v>0</v>
      </c>
      <c r="AB1905" s="293">
        <f t="shared" si="471"/>
        <v>1</v>
      </c>
      <c r="AC1905" s="293">
        <f t="shared" si="472"/>
        <v>0</v>
      </c>
      <c r="AD1905" s="293">
        <f t="shared" si="484"/>
        <v>0</v>
      </c>
      <c r="AE1905" s="293">
        <f>IF(ISBLANK(T1905),AE1904,IF(COUNTIF(T$2:T1905,T1905)&gt;1,AE1904,1+MAX(AE1904,0)))</f>
        <v>50</v>
      </c>
      <c r="AI1905" s="42" t="str">
        <f t="shared" si="485"/>
        <v/>
      </c>
      <c r="AJ1905">
        <f>SUM(AG$2:AG1905)</f>
        <v>9</v>
      </c>
      <c r="AK1905">
        <f>COUNTA(AF$2:AF1905)</f>
        <v>29</v>
      </c>
    </row>
    <row r="1906" spans="1:37"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473"/>
        <v>28</v>
      </c>
      <c r="Q1906" s="33" t="str">
        <f t="shared" si="474"/>
        <v/>
      </c>
      <c r="R1906" s="33">
        <f t="shared" si="475"/>
        <v>13</v>
      </c>
      <c r="S1906" s="33" t="str">
        <f t="shared" si="476"/>
        <v>135_13</v>
      </c>
      <c r="T1906" s="35" t="str">
        <f t="shared" si="477"/>
        <v>135PM</v>
      </c>
      <c r="U1906" s="35" t="str">
        <f t="shared" si="478"/>
        <v>135PMNS</v>
      </c>
      <c r="V1906" s="301">
        <f t="shared" si="479"/>
        <v>17</v>
      </c>
      <c r="W1906" s="293" t="str">
        <f t="shared" si="480"/>
        <v/>
      </c>
      <c r="X1906" s="293" t="str">
        <f t="shared" si="481"/>
        <v/>
      </c>
      <c r="Y1906" s="293" t="str">
        <f t="shared" si="482"/>
        <v/>
      </c>
      <c r="Z1906" s="293" t="str">
        <f t="shared" si="483"/>
        <v/>
      </c>
      <c r="AA1906" s="293">
        <f t="shared" si="470"/>
        <v>0</v>
      </c>
      <c r="AB1906" s="293">
        <f t="shared" si="471"/>
        <v>0</v>
      </c>
      <c r="AC1906" s="293">
        <f t="shared" si="472"/>
        <v>0</v>
      </c>
      <c r="AD1906" s="293">
        <f t="shared" si="484"/>
        <v>0</v>
      </c>
      <c r="AE1906" s="293">
        <f>IF(ISBLANK(T1906),AE1905,IF(COUNTIF(T$2:T1906,T1906)&gt;1,AE1905,1+MAX(AE1905,0)))</f>
        <v>50</v>
      </c>
      <c r="AI1906" s="42" t="str">
        <f t="shared" si="485"/>
        <v/>
      </c>
      <c r="AJ1906">
        <f>SUM(AG$2:AG1906)</f>
        <v>9</v>
      </c>
      <c r="AK1906">
        <f>COUNTA(AF$2:AF1906)</f>
        <v>29</v>
      </c>
    </row>
    <row r="1907" spans="1:37"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473"/>
        <v>28</v>
      </c>
      <c r="Q1907" s="33" t="str">
        <f t="shared" si="474"/>
        <v/>
      </c>
      <c r="R1907" s="33">
        <f t="shared" si="475"/>
        <v>13</v>
      </c>
      <c r="S1907" s="33" t="str">
        <f t="shared" si="476"/>
        <v>135_13</v>
      </c>
      <c r="T1907" s="35" t="str">
        <f t="shared" si="477"/>
        <v>135PM</v>
      </c>
      <c r="U1907" s="35" t="str">
        <f t="shared" si="478"/>
        <v>135PMNS</v>
      </c>
      <c r="V1907" s="301">
        <f t="shared" si="479"/>
        <v>18</v>
      </c>
      <c r="W1907" s="293" t="str">
        <f t="shared" si="480"/>
        <v/>
      </c>
      <c r="X1907" s="293" t="str">
        <f t="shared" si="481"/>
        <v/>
      </c>
      <c r="Y1907" s="293" t="str">
        <f t="shared" si="482"/>
        <v/>
      </c>
      <c r="Z1907" s="293" t="str">
        <f t="shared" si="483"/>
        <v/>
      </c>
      <c r="AA1907" s="293">
        <f t="shared" si="470"/>
        <v>0</v>
      </c>
      <c r="AB1907" s="293">
        <f t="shared" si="471"/>
        <v>0</v>
      </c>
      <c r="AC1907" s="293">
        <f t="shared" si="472"/>
        <v>0</v>
      </c>
      <c r="AD1907" s="293">
        <f t="shared" si="484"/>
        <v>0</v>
      </c>
      <c r="AE1907" s="293">
        <f>IF(ISBLANK(T1907),AE1906,IF(COUNTIF(T$2:T1907,T1907)&gt;1,AE1906,1+MAX(AE1906,0)))</f>
        <v>50</v>
      </c>
      <c r="AI1907" s="42" t="str">
        <f t="shared" si="485"/>
        <v/>
      </c>
      <c r="AJ1907">
        <f>SUM(AG$2:AG1907)</f>
        <v>9</v>
      </c>
      <c r="AK1907">
        <f>COUNTA(AF$2:AF1907)</f>
        <v>29</v>
      </c>
    </row>
    <row r="1908" spans="1:37"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473"/>
        <v>28</v>
      </c>
      <c r="Q1908" s="33" t="str">
        <f t="shared" si="474"/>
        <v/>
      </c>
      <c r="R1908" s="33">
        <f t="shared" si="475"/>
        <v>13</v>
      </c>
      <c r="S1908" s="33" t="str">
        <f t="shared" si="476"/>
        <v>135_13</v>
      </c>
      <c r="T1908" s="35" t="str">
        <f t="shared" si="477"/>
        <v>135PM</v>
      </c>
      <c r="U1908" s="35" t="str">
        <f t="shared" si="478"/>
        <v>135PMEW</v>
      </c>
      <c r="V1908" s="301">
        <f t="shared" si="479"/>
        <v>19</v>
      </c>
      <c r="W1908" s="293" t="str">
        <f t="shared" si="480"/>
        <v/>
      </c>
      <c r="X1908" s="293" t="str">
        <f t="shared" si="481"/>
        <v/>
      </c>
      <c r="Y1908" s="293" t="str">
        <f t="shared" si="482"/>
        <v/>
      </c>
      <c r="Z1908" s="293" t="str">
        <f t="shared" si="483"/>
        <v/>
      </c>
      <c r="AA1908" s="293">
        <f t="shared" si="470"/>
        <v>0</v>
      </c>
      <c r="AB1908" s="293">
        <f t="shared" si="471"/>
        <v>0</v>
      </c>
      <c r="AC1908" s="293">
        <f t="shared" si="472"/>
        <v>0</v>
      </c>
      <c r="AD1908" s="293">
        <f t="shared" si="484"/>
        <v>0</v>
      </c>
      <c r="AE1908" s="293">
        <f>IF(ISBLANK(T1908),AE1907,IF(COUNTIF(T$2:T1908,T1908)&gt;1,AE1907,1+MAX(AE1907,0)))</f>
        <v>50</v>
      </c>
      <c r="AI1908" s="42" t="str">
        <f t="shared" si="485"/>
        <v/>
      </c>
      <c r="AJ1908">
        <f>SUM(AG$2:AG1908)</f>
        <v>9</v>
      </c>
      <c r="AK1908">
        <f>COUNTA(AF$2:AF1908)</f>
        <v>29</v>
      </c>
    </row>
    <row r="1909" spans="1:37"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473"/>
        <v>28</v>
      </c>
      <c r="Q1909" s="33" t="str">
        <f t="shared" si="474"/>
        <v/>
      </c>
      <c r="R1909" s="33">
        <f t="shared" si="475"/>
        <v>13</v>
      </c>
      <c r="S1909" s="33" t="str">
        <f t="shared" si="476"/>
        <v>135_13</v>
      </c>
      <c r="T1909" s="35" t="str">
        <f t="shared" si="477"/>
        <v>135PM</v>
      </c>
      <c r="U1909" s="35" t="str">
        <f t="shared" si="478"/>
        <v>135PMEW</v>
      </c>
      <c r="V1909" s="301">
        <f t="shared" si="479"/>
        <v>20</v>
      </c>
      <c r="W1909" s="293" t="str">
        <f t="shared" si="480"/>
        <v/>
      </c>
      <c r="X1909" s="293" t="str">
        <f t="shared" si="481"/>
        <v/>
      </c>
      <c r="Y1909" s="293" t="str">
        <f t="shared" si="482"/>
        <v/>
      </c>
      <c r="Z1909" s="293" t="str">
        <f t="shared" si="483"/>
        <v/>
      </c>
      <c r="AA1909" s="293">
        <f t="shared" si="470"/>
        <v>0</v>
      </c>
      <c r="AB1909" s="293">
        <f t="shared" si="471"/>
        <v>1</v>
      </c>
      <c r="AC1909" s="293">
        <f t="shared" si="472"/>
        <v>0</v>
      </c>
      <c r="AD1909" s="293">
        <f t="shared" si="484"/>
        <v>0</v>
      </c>
      <c r="AE1909" s="293">
        <f>IF(ISBLANK(T1909),AE1908,IF(COUNTIF(T$2:T1909,T1909)&gt;1,AE1908,1+MAX(AE1908,0)))</f>
        <v>50</v>
      </c>
      <c r="AI1909" s="42" t="str">
        <f t="shared" si="485"/>
        <v/>
      </c>
      <c r="AJ1909">
        <f>SUM(AG$2:AG1909)</f>
        <v>9</v>
      </c>
      <c r="AK1909">
        <f>COUNTA(AF$2:AF1909)</f>
        <v>29</v>
      </c>
    </row>
    <row r="1910" spans="1:37"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473"/>
        <v>28</v>
      </c>
      <c r="Q1910" s="33" t="str">
        <f t="shared" si="474"/>
        <v/>
      </c>
      <c r="R1910" s="33">
        <f t="shared" si="475"/>
        <v>14</v>
      </c>
      <c r="S1910" s="33" t="str">
        <f t="shared" si="476"/>
        <v>135_14</v>
      </c>
      <c r="T1910" s="35" t="str">
        <f t="shared" si="477"/>
        <v>135PM</v>
      </c>
      <c r="U1910" s="35" t="str">
        <f t="shared" si="478"/>
        <v>135PMNS</v>
      </c>
      <c r="V1910" s="301">
        <f t="shared" si="479"/>
        <v>21</v>
      </c>
      <c r="W1910" s="293" t="str">
        <f t="shared" si="480"/>
        <v/>
      </c>
      <c r="X1910" s="293" t="str">
        <f t="shared" si="481"/>
        <v/>
      </c>
      <c r="Y1910" s="293" t="str">
        <f t="shared" si="482"/>
        <v/>
      </c>
      <c r="Z1910" s="293" t="str">
        <f t="shared" si="483"/>
        <v/>
      </c>
      <c r="AA1910" s="293">
        <f t="shared" si="470"/>
        <v>0</v>
      </c>
      <c r="AB1910" s="293">
        <f t="shared" si="471"/>
        <v>0</v>
      </c>
      <c r="AC1910" s="293">
        <f t="shared" si="472"/>
        <v>0</v>
      </c>
      <c r="AD1910" s="293">
        <f t="shared" si="484"/>
        <v>0</v>
      </c>
      <c r="AE1910" s="293">
        <f>IF(ISBLANK(T1910),AE1909,IF(COUNTIF(T$2:T1910,T1910)&gt;1,AE1909,1+MAX(AE1909,0)))</f>
        <v>50</v>
      </c>
      <c r="AI1910" s="42" t="str">
        <f t="shared" si="485"/>
        <v/>
      </c>
      <c r="AJ1910">
        <f>SUM(AG$2:AG1910)</f>
        <v>9</v>
      </c>
      <c r="AK1910">
        <f>COUNTA(AF$2:AF1910)</f>
        <v>29</v>
      </c>
    </row>
    <row r="1911" spans="1:37"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473"/>
        <v>28</v>
      </c>
      <c r="Q1911" s="33" t="str">
        <f t="shared" si="474"/>
        <v/>
      </c>
      <c r="R1911" s="33">
        <f t="shared" si="475"/>
        <v>14</v>
      </c>
      <c r="S1911" s="33" t="str">
        <f t="shared" si="476"/>
        <v>135_14</v>
      </c>
      <c r="T1911" s="35" t="str">
        <f t="shared" si="477"/>
        <v>135PM</v>
      </c>
      <c r="U1911" s="35" t="str">
        <f t="shared" si="478"/>
        <v>135PMNS</v>
      </c>
      <c r="V1911" s="301">
        <f t="shared" si="479"/>
        <v>22</v>
      </c>
      <c r="W1911" s="293" t="str">
        <f t="shared" si="480"/>
        <v/>
      </c>
      <c r="X1911" s="293" t="str">
        <f t="shared" si="481"/>
        <v/>
      </c>
      <c r="Y1911" s="293" t="str">
        <f t="shared" si="482"/>
        <v/>
      </c>
      <c r="Z1911" s="293" t="str">
        <f t="shared" si="483"/>
        <v/>
      </c>
      <c r="AA1911" s="293">
        <f t="shared" si="470"/>
        <v>0</v>
      </c>
      <c r="AB1911" s="293">
        <f t="shared" si="471"/>
        <v>0</v>
      </c>
      <c r="AC1911" s="293">
        <f t="shared" si="472"/>
        <v>0</v>
      </c>
      <c r="AD1911" s="293">
        <f t="shared" si="484"/>
        <v>0</v>
      </c>
      <c r="AE1911" s="293">
        <f>IF(ISBLANK(T1911),AE1910,IF(COUNTIF(T$2:T1911,T1911)&gt;1,AE1910,1+MAX(AE1910,0)))</f>
        <v>50</v>
      </c>
      <c r="AI1911" s="42" t="str">
        <f t="shared" si="485"/>
        <v/>
      </c>
      <c r="AJ1911">
        <f>SUM(AG$2:AG1911)</f>
        <v>9</v>
      </c>
      <c r="AK1911">
        <f>COUNTA(AF$2:AF1911)</f>
        <v>29</v>
      </c>
    </row>
    <row r="1912" spans="1:37"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473"/>
        <v>28</v>
      </c>
      <c r="Q1912" s="33" t="str">
        <f t="shared" si="474"/>
        <v/>
      </c>
      <c r="R1912" s="33">
        <f t="shared" si="475"/>
        <v>14</v>
      </c>
      <c r="S1912" s="33" t="str">
        <f t="shared" si="476"/>
        <v>135_14</v>
      </c>
      <c r="T1912" s="35" t="str">
        <f t="shared" si="477"/>
        <v>135PM</v>
      </c>
      <c r="U1912" s="35" t="str">
        <f t="shared" si="478"/>
        <v>135PMEW</v>
      </c>
      <c r="V1912" s="301">
        <f t="shared" si="479"/>
        <v>23</v>
      </c>
      <c r="W1912" s="293" t="str">
        <f t="shared" si="480"/>
        <v/>
      </c>
      <c r="X1912" s="293" t="str">
        <f t="shared" si="481"/>
        <v/>
      </c>
      <c r="Y1912" s="293" t="str">
        <f t="shared" si="482"/>
        <v/>
      </c>
      <c r="Z1912" s="293" t="str">
        <f t="shared" si="483"/>
        <v/>
      </c>
      <c r="AA1912" s="293">
        <f t="shared" si="470"/>
        <v>0</v>
      </c>
      <c r="AB1912" s="293">
        <f t="shared" si="471"/>
        <v>0</v>
      </c>
      <c r="AC1912" s="293">
        <f t="shared" si="472"/>
        <v>0</v>
      </c>
      <c r="AD1912" s="293">
        <f t="shared" si="484"/>
        <v>0</v>
      </c>
      <c r="AE1912" s="293">
        <f>IF(ISBLANK(T1912),AE1911,IF(COUNTIF(T$2:T1912,T1912)&gt;1,AE1911,1+MAX(AE1911,0)))</f>
        <v>50</v>
      </c>
      <c r="AI1912" s="42" t="str">
        <f t="shared" si="485"/>
        <v/>
      </c>
      <c r="AJ1912">
        <f>SUM(AG$2:AG1912)</f>
        <v>9</v>
      </c>
      <c r="AK1912">
        <f>COUNTA(AF$2:AF1912)</f>
        <v>29</v>
      </c>
    </row>
    <row r="1913" spans="1:37"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473"/>
        <v>28</v>
      </c>
      <c r="Q1913" s="33" t="str">
        <f t="shared" si="474"/>
        <v/>
      </c>
      <c r="R1913" s="33">
        <f t="shared" si="475"/>
        <v>14</v>
      </c>
      <c r="S1913" s="33" t="str">
        <f t="shared" si="476"/>
        <v>135_14</v>
      </c>
      <c r="T1913" s="35" t="str">
        <f t="shared" si="477"/>
        <v>135PM</v>
      </c>
      <c r="U1913" s="35" t="str">
        <f t="shared" si="478"/>
        <v>135PMEW</v>
      </c>
      <c r="V1913" s="301">
        <f t="shared" si="479"/>
        <v>24</v>
      </c>
      <c r="W1913" s="293" t="str">
        <f t="shared" si="480"/>
        <v/>
      </c>
      <c r="X1913" s="293" t="str">
        <f t="shared" si="481"/>
        <v/>
      </c>
      <c r="Y1913" s="293" t="str">
        <f t="shared" si="482"/>
        <v/>
      </c>
      <c r="Z1913" s="293" t="str">
        <f t="shared" si="483"/>
        <v/>
      </c>
      <c r="AA1913" s="293">
        <f t="shared" si="470"/>
        <v>0</v>
      </c>
      <c r="AB1913" s="293">
        <f t="shared" si="471"/>
        <v>1</v>
      </c>
      <c r="AC1913" s="293">
        <f t="shared" si="472"/>
        <v>0</v>
      </c>
      <c r="AD1913" s="293">
        <f t="shared" si="484"/>
        <v>0</v>
      </c>
      <c r="AE1913" s="293">
        <f>IF(ISBLANK(T1913),AE1912,IF(COUNTIF(T$2:T1913,T1913)&gt;1,AE1912,1+MAX(AE1912,0)))</f>
        <v>50</v>
      </c>
      <c r="AI1913" s="42" t="str">
        <f t="shared" si="485"/>
        <v/>
      </c>
      <c r="AJ1913">
        <f>SUM(AG$2:AG1913)</f>
        <v>9</v>
      </c>
      <c r="AK1913">
        <f>COUNTA(AF$2:AF1913)</f>
        <v>29</v>
      </c>
    </row>
    <row r="1914" spans="1:37"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473"/>
        <v>28</v>
      </c>
      <c r="Q1914" s="33" t="str">
        <f t="shared" si="474"/>
        <v/>
      </c>
      <c r="R1914" s="33">
        <f t="shared" si="475"/>
        <v>15</v>
      </c>
      <c r="S1914" s="33" t="str">
        <f t="shared" si="476"/>
        <v>135_15</v>
      </c>
      <c r="T1914" s="35" t="str">
        <f t="shared" si="477"/>
        <v>135PM</v>
      </c>
      <c r="U1914" s="35" t="str">
        <f t="shared" si="478"/>
        <v>135PMNS</v>
      </c>
      <c r="V1914" s="301">
        <f t="shared" si="479"/>
        <v>25</v>
      </c>
      <c r="W1914" s="293" t="str">
        <f t="shared" si="480"/>
        <v/>
      </c>
      <c r="X1914" s="293" t="str">
        <f t="shared" si="481"/>
        <v/>
      </c>
      <c r="Y1914" s="293" t="str">
        <f t="shared" si="482"/>
        <v/>
      </c>
      <c r="Z1914" s="293" t="str">
        <f t="shared" si="483"/>
        <v/>
      </c>
      <c r="AA1914" s="293">
        <f t="shared" si="470"/>
        <v>0</v>
      </c>
      <c r="AB1914" s="293">
        <f t="shared" si="471"/>
        <v>0</v>
      </c>
      <c r="AC1914" s="293">
        <f t="shared" si="472"/>
        <v>0</v>
      </c>
      <c r="AD1914" s="293">
        <f t="shared" si="484"/>
        <v>0</v>
      </c>
      <c r="AE1914" s="293">
        <f>IF(ISBLANK(T1914),AE1913,IF(COUNTIF(T$2:T1914,T1914)&gt;1,AE1913,1+MAX(AE1913,0)))</f>
        <v>50</v>
      </c>
      <c r="AI1914" s="42" t="str">
        <f t="shared" si="485"/>
        <v/>
      </c>
      <c r="AJ1914">
        <f>SUM(AG$2:AG1914)</f>
        <v>9</v>
      </c>
      <c r="AK1914">
        <f>COUNTA(AF$2:AF1914)</f>
        <v>29</v>
      </c>
    </row>
    <row r="1915" spans="1:37"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473"/>
        <v>28</v>
      </c>
      <c r="Q1915" s="33" t="str">
        <f t="shared" si="474"/>
        <v/>
      </c>
      <c r="R1915" s="33">
        <f t="shared" si="475"/>
        <v>15</v>
      </c>
      <c r="S1915" s="33" t="str">
        <f t="shared" si="476"/>
        <v>135_15</v>
      </c>
      <c r="T1915" s="35" t="str">
        <f t="shared" si="477"/>
        <v>135PM</v>
      </c>
      <c r="U1915" s="35" t="str">
        <f t="shared" si="478"/>
        <v>135PMNS</v>
      </c>
      <c r="V1915" s="301">
        <f t="shared" si="479"/>
        <v>26</v>
      </c>
      <c r="W1915" s="293" t="str">
        <f t="shared" si="480"/>
        <v/>
      </c>
      <c r="X1915" s="293" t="str">
        <f t="shared" si="481"/>
        <v/>
      </c>
      <c r="Y1915" s="293" t="str">
        <f t="shared" si="482"/>
        <v/>
      </c>
      <c r="Z1915" s="293" t="str">
        <f t="shared" si="483"/>
        <v/>
      </c>
      <c r="AA1915" s="293">
        <f t="shared" si="470"/>
        <v>0</v>
      </c>
      <c r="AB1915" s="293">
        <f t="shared" si="471"/>
        <v>0</v>
      </c>
      <c r="AC1915" s="293">
        <f t="shared" si="472"/>
        <v>0</v>
      </c>
      <c r="AD1915" s="293">
        <f t="shared" si="484"/>
        <v>0</v>
      </c>
      <c r="AE1915" s="293">
        <f>IF(ISBLANK(T1915),AE1914,IF(COUNTIF(T$2:T1915,T1915)&gt;1,AE1914,1+MAX(AE1914,0)))</f>
        <v>50</v>
      </c>
      <c r="AI1915" s="42" t="str">
        <f t="shared" si="485"/>
        <v/>
      </c>
      <c r="AJ1915">
        <f>SUM(AG$2:AG1915)</f>
        <v>9</v>
      </c>
      <c r="AK1915">
        <f>COUNTA(AF$2:AF1915)</f>
        <v>29</v>
      </c>
    </row>
    <row r="1916" spans="1:37"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473"/>
        <v>28</v>
      </c>
      <c r="Q1916" s="33" t="str">
        <f t="shared" si="474"/>
        <v/>
      </c>
      <c r="R1916" s="33">
        <f t="shared" si="475"/>
        <v>15</v>
      </c>
      <c r="S1916" s="33" t="str">
        <f t="shared" si="476"/>
        <v>135_15</v>
      </c>
      <c r="T1916" s="35" t="str">
        <f t="shared" si="477"/>
        <v>135PM</v>
      </c>
      <c r="U1916" s="35" t="str">
        <f t="shared" si="478"/>
        <v>135PMEW</v>
      </c>
      <c r="V1916" s="301">
        <f t="shared" si="479"/>
        <v>27</v>
      </c>
      <c r="W1916" s="293" t="str">
        <f t="shared" si="480"/>
        <v/>
      </c>
      <c r="X1916" s="293" t="str">
        <f t="shared" si="481"/>
        <v/>
      </c>
      <c r="Y1916" s="293" t="str">
        <f t="shared" si="482"/>
        <v/>
      </c>
      <c r="Z1916" s="293" t="str">
        <f t="shared" si="483"/>
        <v/>
      </c>
      <c r="AA1916" s="293">
        <f t="shared" si="470"/>
        <v>0</v>
      </c>
      <c r="AB1916" s="293">
        <f t="shared" si="471"/>
        <v>0</v>
      </c>
      <c r="AC1916" s="293">
        <f t="shared" si="472"/>
        <v>0</v>
      </c>
      <c r="AD1916" s="293">
        <f t="shared" si="484"/>
        <v>0</v>
      </c>
      <c r="AE1916" s="293">
        <f>IF(ISBLANK(T1916),AE1915,IF(COUNTIF(T$2:T1916,T1916)&gt;1,AE1915,1+MAX(AE1915,0)))</f>
        <v>50</v>
      </c>
      <c r="AI1916" s="42" t="str">
        <f t="shared" si="485"/>
        <v/>
      </c>
      <c r="AJ1916">
        <f>SUM(AG$2:AG1916)</f>
        <v>9</v>
      </c>
      <c r="AK1916">
        <f>COUNTA(AF$2:AF1916)</f>
        <v>29</v>
      </c>
    </row>
    <row r="1917" spans="1:37"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473"/>
        <v>28</v>
      </c>
      <c r="Q1917" s="33" t="str">
        <f t="shared" si="474"/>
        <v/>
      </c>
      <c r="R1917" s="33">
        <f t="shared" si="475"/>
        <v>15</v>
      </c>
      <c r="S1917" s="33" t="str">
        <f t="shared" si="476"/>
        <v>135_15</v>
      </c>
      <c r="T1917" s="35" t="str">
        <f t="shared" si="477"/>
        <v>135PM</v>
      </c>
      <c r="U1917" s="35" t="str">
        <f t="shared" si="478"/>
        <v>135PMEW</v>
      </c>
      <c r="V1917" s="301">
        <f t="shared" si="479"/>
        <v>28</v>
      </c>
      <c r="W1917" s="293" t="str">
        <f t="shared" si="480"/>
        <v/>
      </c>
      <c r="X1917" s="293" t="str">
        <f t="shared" si="481"/>
        <v/>
      </c>
      <c r="Y1917" s="293" t="str">
        <f t="shared" si="482"/>
        <v/>
      </c>
      <c r="Z1917" s="293" t="str">
        <f t="shared" si="483"/>
        <v/>
      </c>
      <c r="AA1917" s="293">
        <f t="shared" si="470"/>
        <v>0</v>
      </c>
      <c r="AB1917" s="293">
        <f t="shared" si="471"/>
        <v>1</v>
      </c>
      <c r="AC1917" s="293">
        <f t="shared" si="472"/>
        <v>0</v>
      </c>
      <c r="AD1917" s="293">
        <f t="shared" si="484"/>
        <v>0</v>
      </c>
      <c r="AE1917" s="293">
        <f>IF(ISBLANK(T1917),AE1916,IF(COUNTIF(T$2:T1917,T1917)&gt;1,AE1916,1+MAX(AE1916,0)))</f>
        <v>50</v>
      </c>
      <c r="AI1917" s="42" t="str">
        <f t="shared" si="485"/>
        <v/>
      </c>
      <c r="AJ1917">
        <f>SUM(AG$2:AG1917)</f>
        <v>9</v>
      </c>
      <c r="AK1917">
        <f>COUNTA(AF$2:AF1917)</f>
        <v>29</v>
      </c>
    </row>
    <row r="1918" spans="1:37"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473"/>
        <v>28</v>
      </c>
      <c r="Q1918" s="33" t="str">
        <f t="shared" si="474"/>
        <v/>
      </c>
      <c r="R1918" s="33">
        <f t="shared" si="475"/>
        <v>16</v>
      </c>
      <c r="S1918" s="33" t="str">
        <f t="shared" si="476"/>
        <v>135_16</v>
      </c>
      <c r="T1918" s="35" t="str">
        <f t="shared" si="477"/>
        <v>135PM</v>
      </c>
      <c r="U1918" s="35" t="str">
        <f t="shared" si="478"/>
        <v>135PMNS</v>
      </c>
      <c r="V1918" s="301">
        <f t="shared" si="479"/>
        <v>29</v>
      </c>
      <c r="W1918" s="293" t="str">
        <f t="shared" si="480"/>
        <v/>
      </c>
      <c r="X1918" s="293" t="str">
        <f t="shared" si="481"/>
        <v/>
      </c>
      <c r="Y1918" s="293" t="str">
        <f t="shared" si="482"/>
        <v/>
      </c>
      <c r="Z1918" s="293" t="str">
        <f t="shared" si="483"/>
        <v/>
      </c>
      <c r="AA1918" s="293">
        <f t="shared" si="470"/>
        <v>0</v>
      </c>
      <c r="AB1918" s="293">
        <f t="shared" si="471"/>
        <v>0</v>
      </c>
      <c r="AC1918" s="293">
        <f t="shared" si="472"/>
        <v>0</v>
      </c>
      <c r="AD1918" s="293">
        <f t="shared" si="484"/>
        <v>0</v>
      </c>
      <c r="AE1918" s="293">
        <f>IF(ISBLANK(T1918),AE1917,IF(COUNTIF(T$2:T1918,T1918)&gt;1,AE1917,1+MAX(AE1917,0)))</f>
        <v>50</v>
      </c>
      <c r="AI1918" s="42" t="str">
        <f t="shared" si="485"/>
        <v/>
      </c>
      <c r="AJ1918">
        <f>SUM(AG$2:AG1918)</f>
        <v>9</v>
      </c>
      <c r="AK1918">
        <f>COUNTA(AF$2:AF1918)</f>
        <v>29</v>
      </c>
    </row>
    <row r="1919" spans="1:37"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473"/>
        <v>28</v>
      </c>
      <c r="Q1919" s="33" t="str">
        <f t="shared" si="474"/>
        <v/>
      </c>
      <c r="R1919" s="33">
        <f t="shared" si="475"/>
        <v>16</v>
      </c>
      <c r="S1919" s="33" t="str">
        <f t="shared" si="476"/>
        <v>135_16</v>
      </c>
      <c r="T1919" s="35" t="str">
        <f t="shared" si="477"/>
        <v>135PM</v>
      </c>
      <c r="U1919" s="35" t="str">
        <f t="shared" si="478"/>
        <v>135PMNS</v>
      </c>
      <c r="V1919" s="301">
        <f t="shared" si="479"/>
        <v>30</v>
      </c>
      <c r="W1919" s="293" t="str">
        <f t="shared" si="480"/>
        <v/>
      </c>
      <c r="X1919" s="293" t="str">
        <f t="shared" si="481"/>
        <v/>
      </c>
      <c r="Y1919" s="293" t="str">
        <f t="shared" si="482"/>
        <v/>
      </c>
      <c r="Z1919" s="293" t="str">
        <f t="shared" si="483"/>
        <v/>
      </c>
      <c r="AA1919" s="293">
        <f t="shared" si="470"/>
        <v>0</v>
      </c>
      <c r="AB1919" s="293">
        <f t="shared" si="471"/>
        <v>0</v>
      </c>
      <c r="AC1919" s="293">
        <f t="shared" si="472"/>
        <v>0</v>
      </c>
      <c r="AD1919" s="293">
        <f t="shared" si="484"/>
        <v>0</v>
      </c>
      <c r="AE1919" s="293">
        <f>IF(ISBLANK(T1919),AE1918,IF(COUNTIF(T$2:T1919,T1919)&gt;1,AE1918,1+MAX(AE1918,0)))</f>
        <v>50</v>
      </c>
      <c r="AI1919" s="42" t="str">
        <f t="shared" si="485"/>
        <v/>
      </c>
      <c r="AJ1919">
        <f>SUM(AG$2:AG1919)</f>
        <v>9</v>
      </c>
      <c r="AK1919">
        <f>COUNTA(AF$2:AF1919)</f>
        <v>29</v>
      </c>
    </row>
    <row r="1920" spans="1:37"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473"/>
        <v>28</v>
      </c>
      <c r="Q1920" s="33" t="str">
        <f t="shared" si="474"/>
        <v/>
      </c>
      <c r="R1920" s="33">
        <f t="shared" si="475"/>
        <v>16</v>
      </c>
      <c r="S1920" s="33" t="str">
        <f t="shared" si="476"/>
        <v>135_16</v>
      </c>
      <c r="T1920" s="35" t="str">
        <f t="shared" si="477"/>
        <v>135PM</v>
      </c>
      <c r="U1920" s="35" t="str">
        <f t="shared" si="478"/>
        <v>135PMEW</v>
      </c>
      <c r="V1920" s="301">
        <f t="shared" si="479"/>
        <v>31</v>
      </c>
      <c r="W1920" s="293" t="str">
        <f t="shared" si="480"/>
        <v/>
      </c>
      <c r="X1920" s="293" t="str">
        <f t="shared" si="481"/>
        <v/>
      </c>
      <c r="Y1920" s="293" t="str">
        <f t="shared" si="482"/>
        <v/>
      </c>
      <c r="Z1920" s="293" t="str">
        <f t="shared" si="483"/>
        <v/>
      </c>
      <c r="AA1920" s="293">
        <f t="shared" si="470"/>
        <v>0</v>
      </c>
      <c r="AB1920" s="293">
        <f t="shared" si="471"/>
        <v>0</v>
      </c>
      <c r="AC1920" s="293">
        <f t="shared" si="472"/>
        <v>0</v>
      </c>
      <c r="AD1920" s="293">
        <f t="shared" si="484"/>
        <v>0</v>
      </c>
      <c r="AE1920" s="293">
        <f>IF(ISBLANK(T1920),AE1919,IF(COUNTIF(T$2:T1920,T1920)&gt;1,AE1919,1+MAX(AE1919,0)))</f>
        <v>50</v>
      </c>
      <c r="AI1920" s="42" t="str">
        <f t="shared" si="485"/>
        <v/>
      </c>
      <c r="AJ1920">
        <f>SUM(AG$2:AG1920)</f>
        <v>9</v>
      </c>
      <c r="AK1920">
        <f>COUNTA(AF$2:AF1920)</f>
        <v>29</v>
      </c>
    </row>
    <row r="1921" spans="1:37"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473"/>
        <v>28</v>
      </c>
      <c r="Q1921" s="33" t="str">
        <f t="shared" si="474"/>
        <v/>
      </c>
      <c r="R1921" s="33">
        <f t="shared" si="475"/>
        <v>16</v>
      </c>
      <c r="S1921" s="33" t="str">
        <f t="shared" si="476"/>
        <v>135_16</v>
      </c>
      <c r="T1921" s="35" t="str">
        <f t="shared" si="477"/>
        <v>135PM</v>
      </c>
      <c r="U1921" s="35" t="str">
        <f t="shared" si="478"/>
        <v>135PMEW</v>
      </c>
      <c r="V1921" s="301">
        <f t="shared" si="479"/>
        <v>32</v>
      </c>
      <c r="W1921" s="293" t="str">
        <f t="shared" si="480"/>
        <v/>
      </c>
      <c r="X1921" s="293" t="str">
        <f t="shared" si="481"/>
        <v/>
      </c>
      <c r="Y1921" s="293" t="str">
        <f t="shared" si="482"/>
        <v/>
      </c>
      <c r="Z1921" s="293" t="str">
        <f t="shared" si="483"/>
        <v/>
      </c>
      <c r="AA1921" s="293">
        <f t="shared" si="470"/>
        <v>0</v>
      </c>
      <c r="AB1921" s="293">
        <f t="shared" si="471"/>
        <v>1</v>
      </c>
      <c r="AC1921" s="293">
        <f t="shared" si="472"/>
        <v>0</v>
      </c>
      <c r="AD1921" s="293">
        <f t="shared" si="484"/>
        <v>0</v>
      </c>
      <c r="AE1921" s="293">
        <f>IF(ISBLANK(T1921),AE1920,IF(COUNTIF(T$2:T1921,T1921)&gt;1,AE1920,1+MAX(AE1920,0)))</f>
        <v>50</v>
      </c>
      <c r="AI1921" s="42" t="str">
        <f t="shared" si="485"/>
        <v/>
      </c>
      <c r="AJ1921">
        <f>SUM(AG$2:AG1921)</f>
        <v>9</v>
      </c>
      <c r="AK1921">
        <f>COUNTA(AF$2:AF1921)</f>
        <v>29</v>
      </c>
    </row>
    <row r="1922" spans="1:37"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473"/>
        <v>29</v>
      </c>
      <c r="Q1922" s="33">
        <f t="shared" si="474"/>
        <v>29</v>
      </c>
      <c r="R1922" s="33">
        <f t="shared" si="475"/>
        <v>1</v>
      </c>
      <c r="S1922" s="33" t="str">
        <f t="shared" si="476"/>
        <v>138_1</v>
      </c>
      <c r="T1922" s="35" t="str">
        <f t="shared" si="477"/>
        <v>138AM</v>
      </c>
      <c r="U1922" s="35" t="str">
        <f t="shared" si="478"/>
        <v>138AMNS</v>
      </c>
      <c r="V1922" s="301">
        <f t="shared" si="479"/>
        <v>1</v>
      </c>
      <c r="W1922" s="293" t="str">
        <f t="shared" si="480"/>
        <v/>
      </c>
      <c r="X1922" s="293" t="str">
        <f t="shared" si="481"/>
        <v/>
      </c>
      <c r="Y1922" s="293" t="str">
        <f t="shared" si="482"/>
        <v/>
      </c>
      <c r="Z1922" s="293" t="str">
        <f t="shared" si="483"/>
        <v/>
      </c>
      <c r="AA1922" s="293">
        <f t="shared" ref="AA1922:AA1985" si="486">IF(AND(ISNUMBER($G1922),$B1922="AM"),INDEX(Cordon,MATCH($A1922,loc_ID,0),$G1922),0)</f>
        <v>0</v>
      </c>
      <c r="AB1922" s="293">
        <f t="shared" ref="AB1922:AB1985" si="487">IF(AND(ISNUMBER($G1922),$B1922="PM"),INDEX(Cordon,MATCH($A1922,loc_ID,0),VLOOKUP($G1922,dir_correction,2,FALSE)),0)</f>
        <v>0</v>
      </c>
      <c r="AC1922" s="293">
        <f t="shared" ref="AC1922:AC1985" si="488">IF(AND(ISNUMBER($G1922),$B1922="AM"),INDEX(Lane,MATCH($A1922,loc_ID,0),$G1922),0)</f>
        <v>0</v>
      </c>
      <c r="AD1922" s="293">
        <f t="shared" si="484"/>
        <v>0</v>
      </c>
      <c r="AE1922" s="293">
        <f>IF(ISBLANK(T1922),AE1921,IF(COUNTIF(T$2:T1922,T1922)&gt;1,AE1921,1+MAX(AE1921,0)))</f>
        <v>51</v>
      </c>
      <c r="AI1922" s="42" t="str">
        <f t="shared" si="485"/>
        <v/>
      </c>
      <c r="AJ1922">
        <f>SUM(AG$2:AG1922)</f>
        <v>9</v>
      </c>
      <c r="AK1922">
        <f>COUNTA(AF$2:AF1922)</f>
        <v>29</v>
      </c>
    </row>
    <row r="1923" spans="1:37"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489">IF(A1923=A1922,P1922,IF(ISNUMBER(P1922),P1922+1,1))</f>
        <v>29</v>
      </c>
      <c r="Q1923" s="33" t="str">
        <f t="shared" ref="Q1923:Q1986" si="490">IF(OR(P1923=P1922,LEN(A1923)&lt;1),"",P1923)</f>
        <v/>
      </c>
      <c r="R1923" s="33">
        <f t="shared" ref="R1923:R1986" si="491">IF(ISNUMBER(F1923),F1923+4*(E1923-1)+8*IF(B1923="PM",1,0),"")</f>
        <v>1</v>
      </c>
      <c r="S1923" s="33" t="str">
        <f t="shared" ref="S1923:S1986" si="492">IF(ISNUMBER(R1923),A1923&amp;"_"&amp;R1923,"")</f>
        <v>138_1</v>
      </c>
      <c r="T1923" s="35" t="str">
        <f t="shared" ref="T1923:T1986" si="493">A1923&amp;B1923</f>
        <v>138AM</v>
      </c>
      <c r="U1923" s="35" t="str">
        <f t="shared" ref="U1923:U1986" si="494">IF(OR(G1923=1,G1923=2),T1923&amp;"NS",IF(OR(G1923=3,G1923=4),T1923&amp;"EW",""))</f>
        <v>138AMNS</v>
      </c>
      <c r="V1923" s="301">
        <f t="shared" ref="V1923:V1986" si="495">G1923+4*(F1923-1)+16*(E1923-1)</f>
        <v>2</v>
      </c>
      <c r="W1923" s="293" t="str">
        <f t="shared" ref="W1923:W1986" si="496">IF(I1923&gt;$H1923,1,"")</f>
        <v/>
      </c>
      <c r="X1923" s="293" t="str">
        <f t="shared" ref="X1923:X1986" si="497">IF(J1923&gt;$H1923,1,"")</f>
        <v/>
      </c>
      <c r="Y1923" s="293" t="str">
        <f t="shared" ref="Y1923:Y1986" si="498">IF(K1923&gt;$H1923,1,"")</f>
        <v/>
      </c>
      <c r="Z1923" s="293" t="str">
        <f t="shared" ref="Z1923:Z1986" si="499">IF(L1923&gt;$H1923,1,"")</f>
        <v/>
      </c>
      <c r="AA1923" s="293">
        <f t="shared" si="486"/>
        <v>0</v>
      </c>
      <c r="AB1923" s="293">
        <f t="shared" si="487"/>
        <v>0</v>
      </c>
      <c r="AC1923" s="293">
        <f t="shared" si="488"/>
        <v>0</v>
      </c>
      <c r="AD1923" s="293">
        <f t="shared" ref="AD1923:AD1986" si="500">IF(AND(AC1923&gt;0,ISNUMBER(AC1923)),1,0)</f>
        <v>0</v>
      </c>
      <c r="AE1923" s="293">
        <f>IF(ISBLANK(T1923),AE1922,IF(COUNTIF(T$2:T1923,T1923)&gt;1,AE1922,1+MAX(AE1922,0)))</f>
        <v>51</v>
      </c>
      <c r="AI1923" s="42" t="str">
        <f t="shared" ref="AI1923:AI1986" si="501">IF(SUM(W1923:Z1923)&gt;0,1,"")</f>
        <v/>
      </c>
      <c r="AJ1923">
        <f>SUM(AG$2:AG1923)</f>
        <v>9</v>
      </c>
      <c r="AK1923">
        <f>COUNTA(AF$2:AF1923)</f>
        <v>29</v>
      </c>
    </row>
    <row r="1924" spans="1:37"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489"/>
        <v>29</v>
      </c>
      <c r="Q1924" s="33" t="str">
        <f t="shared" si="490"/>
        <v/>
      </c>
      <c r="R1924" s="33">
        <f t="shared" si="491"/>
        <v>1</v>
      </c>
      <c r="S1924" s="33" t="str">
        <f t="shared" si="492"/>
        <v>138_1</v>
      </c>
      <c r="T1924" s="35" t="str">
        <f t="shared" si="493"/>
        <v>138AM</v>
      </c>
      <c r="U1924" s="35" t="str">
        <f t="shared" si="494"/>
        <v>138AMEW</v>
      </c>
      <c r="V1924" s="301">
        <f t="shared" si="495"/>
        <v>3</v>
      </c>
      <c r="W1924" s="293" t="str">
        <f t="shared" si="496"/>
        <v/>
      </c>
      <c r="X1924" s="293" t="str">
        <f t="shared" si="497"/>
        <v/>
      </c>
      <c r="Y1924" s="293" t="str">
        <f t="shared" si="498"/>
        <v/>
      </c>
      <c r="Z1924" s="293" t="str">
        <f t="shared" si="499"/>
        <v/>
      </c>
      <c r="AA1924" s="293">
        <f t="shared" si="486"/>
        <v>0</v>
      </c>
      <c r="AB1924" s="293">
        <f t="shared" si="487"/>
        <v>0</v>
      </c>
      <c r="AC1924" s="293">
        <f t="shared" si="488"/>
        <v>0</v>
      </c>
      <c r="AD1924" s="293">
        <f t="shared" si="500"/>
        <v>0</v>
      </c>
      <c r="AE1924" s="293">
        <f>IF(ISBLANK(T1924),AE1923,IF(COUNTIF(T$2:T1924,T1924)&gt;1,AE1923,1+MAX(AE1923,0)))</f>
        <v>51</v>
      </c>
      <c r="AI1924" s="42" t="str">
        <f t="shared" si="501"/>
        <v/>
      </c>
      <c r="AJ1924">
        <f>SUM(AG$2:AG1924)</f>
        <v>9</v>
      </c>
      <c r="AK1924">
        <f>COUNTA(AF$2:AF1924)</f>
        <v>29</v>
      </c>
    </row>
    <row r="1925" spans="1:37"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489"/>
        <v>29</v>
      </c>
      <c r="Q1925" s="33" t="str">
        <f t="shared" si="490"/>
        <v/>
      </c>
      <c r="R1925" s="33">
        <f t="shared" si="491"/>
        <v>1</v>
      </c>
      <c r="S1925" s="33" t="str">
        <f t="shared" si="492"/>
        <v>138_1</v>
      </c>
      <c r="T1925" s="35" t="str">
        <f t="shared" si="493"/>
        <v>138AM</v>
      </c>
      <c r="U1925" s="35" t="str">
        <f t="shared" si="494"/>
        <v>138AMEW</v>
      </c>
      <c r="V1925" s="301">
        <f t="shared" si="495"/>
        <v>4</v>
      </c>
      <c r="W1925" s="293" t="str">
        <f t="shared" si="496"/>
        <v/>
      </c>
      <c r="X1925" s="293" t="str">
        <f t="shared" si="497"/>
        <v/>
      </c>
      <c r="Y1925" s="293" t="str">
        <f t="shared" si="498"/>
        <v/>
      </c>
      <c r="Z1925" s="293" t="str">
        <f t="shared" si="499"/>
        <v/>
      </c>
      <c r="AA1925" s="293">
        <f t="shared" si="486"/>
        <v>0</v>
      </c>
      <c r="AB1925" s="293">
        <f t="shared" si="487"/>
        <v>0</v>
      </c>
      <c r="AC1925" s="293">
        <f t="shared" si="488"/>
        <v>0</v>
      </c>
      <c r="AD1925" s="293">
        <f t="shared" si="500"/>
        <v>0</v>
      </c>
      <c r="AE1925" s="293">
        <f>IF(ISBLANK(T1925),AE1924,IF(COUNTIF(T$2:T1925,T1925)&gt;1,AE1924,1+MAX(AE1924,0)))</f>
        <v>51</v>
      </c>
      <c r="AI1925" s="42" t="str">
        <f t="shared" si="501"/>
        <v/>
      </c>
      <c r="AJ1925">
        <f>SUM(AG$2:AG1925)</f>
        <v>9</v>
      </c>
      <c r="AK1925">
        <f>COUNTA(AF$2:AF1925)</f>
        <v>29</v>
      </c>
    </row>
    <row r="1926" spans="1:37"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489"/>
        <v>29</v>
      </c>
      <c r="Q1926" s="33" t="str">
        <f t="shared" si="490"/>
        <v/>
      </c>
      <c r="R1926" s="33">
        <f t="shared" si="491"/>
        <v>2</v>
      </c>
      <c r="S1926" s="33" t="str">
        <f t="shared" si="492"/>
        <v>138_2</v>
      </c>
      <c r="T1926" s="35" t="str">
        <f t="shared" si="493"/>
        <v>138AM</v>
      </c>
      <c r="U1926" s="35" t="str">
        <f t="shared" si="494"/>
        <v>138AMNS</v>
      </c>
      <c r="V1926" s="301">
        <f t="shared" si="495"/>
        <v>5</v>
      </c>
      <c r="W1926" s="293" t="str">
        <f t="shared" si="496"/>
        <v/>
      </c>
      <c r="X1926" s="293" t="str">
        <f t="shared" si="497"/>
        <v/>
      </c>
      <c r="Y1926" s="293" t="str">
        <f t="shared" si="498"/>
        <v/>
      </c>
      <c r="Z1926" s="293" t="str">
        <f t="shared" si="499"/>
        <v/>
      </c>
      <c r="AA1926" s="293">
        <f t="shared" si="486"/>
        <v>0</v>
      </c>
      <c r="AB1926" s="293">
        <f t="shared" si="487"/>
        <v>0</v>
      </c>
      <c r="AC1926" s="293">
        <f t="shared" si="488"/>
        <v>0</v>
      </c>
      <c r="AD1926" s="293">
        <f t="shared" si="500"/>
        <v>0</v>
      </c>
      <c r="AE1926" s="293">
        <f>IF(ISBLANK(T1926),AE1925,IF(COUNTIF(T$2:T1926,T1926)&gt;1,AE1925,1+MAX(AE1925,0)))</f>
        <v>51</v>
      </c>
      <c r="AI1926" s="42" t="str">
        <f t="shared" si="501"/>
        <v/>
      </c>
      <c r="AJ1926">
        <f>SUM(AG$2:AG1926)</f>
        <v>9</v>
      </c>
      <c r="AK1926">
        <f>COUNTA(AF$2:AF1926)</f>
        <v>29</v>
      </c>
    </row>
    <row r="1927" spans="1:37"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489"/>
        <v>29</v>
      </c>
      <c r="Q1927" s="33" t="str">
        <f t="shared" si="490"/>
        <v/>
      </c>
      <c r="R1927" s="33">
        <f t="shared" si="491"/>
        <v>2</v>
      </c>
      <c r="S1927" s="33" t="str">
        <f t="shared" si="492"/>
        <v>138_2</v>
      </c>
      <c r="T1927" s="35" t="str">
        <f t="shared" si="493"/>
        <v>138AM</v>
      </c>
      <c r="U1927" s="35" t="str">
        <f t="shared" si="494"/>
        <v>138AMNS</v>
      </c>
      <c r="V1927" s="301">
        <f t="shared" si="495"/>
        <v>6</v>
      </c>
      <c r="W1927" s="293" t="str">
        <f t="shared" si="496"/>
        <v/>
      </c>
      <c r="X1927" s="293" t="str">
        <f t="shared" si="497"/>
        <v/>
      </c>
      <c r="Y1927" s="293" t="str">
        <f t="shared" si="498"/>
        <v/>
      </c>
      <c r="Z1927" s="293" t="str">
        <f t="shared" si="499"/>
        <v/>
      </c>
      <c r="AA1927" s="293">
        <f t="shared" si="486"/>
        <v>0</v>
      </c>
      <c r="AB1927" s="293">
        <f t="shared" si="487"/>
        <v>0</v>
      </c>
      <c r="AC1927" s="293">
        <f t="shared" si="488"/>
        <v>0</v>
      </c>
      <c r="AD1927" s="293">
        <f t="shared" si="500"/>
        <v>0</v>
      </c>
      <c r="AE1927" s="293">
        <f>IF(ISBLANK(T1927),AE1926,IF(COUNTIF(T$2:T1927,T1927)&gt;1,AE1926,1+MAX(AE1926,0)))</f>
        <v>51</v>
      </c>
      <c r="AI1927" s="42" t="str">
        <f t="shared" si="501"/>
        <v/>
      </c>
      <c r="AJ1927">
        <f>SUM(AG$2:AG1927)</f>
        <v>9</v>
      </c>
      <c r="AK1927">
        <f>COUNTA(AF$2:AF1927)</f>
        <v>29</v>
      </c>
    </row>
    <row r="1928" spans="1:37"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489"/>
        <v>29</v>
      </c>
      <c r="Q1928" s="33" t="str">
        <f t="shared" si="490"/>
        <v/>
      </c>
      <c r="R1928" s="33">
        <f t="shared" si="491"/>
        <v>2</v>
      </c>
      <c r="S1928" s="33" t="str">
        <f t="shared" si="492"/>
        <v>138_2</v>
      </c>
      <c r="T1928" s="35" t="str">
        <f t="shared" si="493"/>
        <v>138AM</v>
      </c>
      <c r="U1928" s="35" t="str">
        <f t="shared" si="494"/>
        <v>138AMEW</v>
      </c>
      <c r="V1928" s="301">
        <f t="shared" si="495"/>
        <v>7</v>
      </c>
      <c r="W1928" s="293" t="str">
        <f t="shared" si="496"/>
        <v/>
      </c>
      <c r="X1928" s="293" t="str">
        <f t="shared" si="497"/>
        <v/>
      </c>
      <c r="Y1928" s="293" t="str">
        <f t="shared" si="498"/>
        <v/>
      </c>
      <c r="Z1928" s="293" t="str">
        <f t="shared" si="499"/>
        <v/>
      </c>
      <c r="AA1928" s="293">
        <f t="shared" si="486"/>
        <v>0</v>
      </c>
      <c r="AB1928" s="293">
        <f t="shared" si="487"/>
        <v>0</v>
      </c>
      <c r="AC1928" s="293">
        <f t="shared" si="488"/>
        <v>0</v>
      </c>
      <c r="AD1928" s="293">
        <f t="shared" si="500"/>
        <v>0</v>
      </c>
      <c r="AE1928" s="293">
        <f>IF(ISBLANK(T1928),AE1927,IF(COUNTIF(T$2:T1928,T1928)&gt;1,AE1927,1+MAX(AE1927,0)))</f>
        <v>51</v>
      </c>
      <c r="AI1928" s="42" t="str">
        <f t="shared" si="501"/>
        <v/>
      </c>
      <c r="AJ1928">
        <f>SUM(AG$2:AG1928)</f>
        <v>9</v>
      </c>
      <c r="AK1928">
        <f>COUNTA(AF$2:AF1928)</f>
        <v>29</v>
      </c>
    </row>
    <row r="1929" spans="1:37"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489"/>
        <v>29</v>
      </c>
      <c r="Q1929" s="33" t="str">
        <f t="shared" si="490"/>
        <v/>
      </c>
      <c r="R1929" s="33">
        <f t="shared" si="491"/>
        <v>2</v>
      </c>
      <c r="S1929" s="33" t="str">
        <f t="shared" si="492"/>
        <v>138_2</v>
      </c>
      <c r="T1929" s="35" t="str">
        <f t="shared" si="493"/>
        <v>138AM</v>
      </c>
      <c r="U1929" s="35" t="str">
        <f t="shared" si="494"/>
        <v>138AMEW</v>
      </c>
      <c r="V1929" s="301">
        <f t="shared" si="495"/>
        <v>8</v>
      </c>
      <c r="W1929" s="293" t="str">
        <f t="shared" si="496"/>
        <v/>
      </c>
      <c r="X1929" s="293" t="str">
        <f t="shared" si="497"/>
        <v/>
      </c>
      <c r="Y1929" s="293" t="str">
        <f t="shared" si="498"/>
        <v/>
      </c>
      <c r="Z1929" s="293" t="str">
        <f t="shared" si="499"/>
        <v/>
      </c>
      <c r="AA1929" s="293">
        <f t="shared" si="486"/>
        <v>0</v>
      </c>
      <c r="AB1929" s="293">
        <f t="shared" si="487"/>
        <v>0</v>
      </c>
      <c r="AC1929" s="293">
        <f t="shared" si="488"/>
        <v>0</v>
      </c>
      <c r="AD1929" s="293">
        <f t="shared" si="500"/>
        <v>0</v>
      </c>
      <c r="AE1929" s="293">
        <f>IF(ISBLANK(T1929),AE1928,IF(COUNTIF(T$2:T1929,T1929)&gt;1,AE1928,1+MAX(AE1928,0)))</f>
        <v>51</v>
      </c>
      <c r="AI1929" s="42" t="str">
        <f t="shared" si="501"/>
        <v/>
      </c>
      <c r="AJ1929">
        <f>SUM(AG$2:AG1929)</f>
        <v>9</v>
      </c>
      <c r="AK1929">
        <f>COUNTA(AF$2:AF1929)</f>
        <v>29</v>
      </c>
    </row>
    <row r="1930" spans="1:37"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489"/>
        <v>29</v>
      </c>
      <c r="Q1930" s="33" t="str">
        <f t="shared" si="490"/>
        <v/>
      </c>
      <c r="R1930" s="33">
        <f t="shared" si="491"/>
        <v>3</v>
      </c>
      <c r="S1930" s="33" t="str">
        <f t="shared" si="492"/>
        <v>138_3</v>
      </c>
      <c r="T1930" s="35" t="str">
        <f t="shared" si="493"/>
        <v>138AM</v>
      </c>
      <c r="U1930" s="35" t="str">
        <f t="shared" si="494"/>
        <v>138AMNS</v>
      </c>
      <c r="V1930" s="301">
        <f t="shared" si="495"/>
        <v>9</v>
      </c>
      <c r="W1930" s="293" t="str">
        <f t="shared" si="496"/>
        <v/>
      </c>
      <c r="X1930" s="293" t="str">
        <f t="shared" si="497"/>
        <v/>
      </c>
      <c r="Y1930" s="293" t="str">
        <f t="shared" si="498"/>
        <v/>
      </c>
      <c r="Z1930" s="293" t="str">
        <f t="shared" si="499"/>
        <v/>
      </c>
      <c r="AA1930" s="293">
        <f t="shared" si="486"/>
        <v>0</v>
      </c>
      <c r="AB1930" s="293">
        <f t="shared" si="487"/>
        <v>0</v>
      </c>
      <c r="AC1930" s="293">
        <f t="shared" si="488"/>
        <v>0</v>
      </c>
      <c r="AD1930" s="293">
        <f t="shared" si="500"/>
        <v>0</v>
      </c>
      <c r="AE1930" s="293">
        <f>IF(ISBLANK(T1930),AE1929,IF(COUNTIF(T$2:T1930,T1930)&gt;1,AE1929,1+MAX(AE1929,0)))</f>
        <v>51</v>
      </c>
      <c r="AI1930" s="42" t="str">
        <f t="shared" si="501"/>
        <v/>
      </c>
      <c r="AJ1930">
        <f>SUM(AG$2:AG1930)</f>
        <v>9</v>
      </c>
      <c r="AK1930">
        <f>COUNTA(AF$2:AF1930)</f>
        <v>29</v>
      </c>
    </row>
    <row r="1931" spans="1:37"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489"/>
        <v>29</v>
      </c>
      <c r="Q1931" s="33" t="str">
        <f t="shared" si="490"/>
        <v/>
      </c>
      <c r="R1931" s="33">
        <f t="shared" si="491"/>
        <v>3</v>
      </c>
      <c r="S1931" s="33" t="str">
        <f t="shared" si="492"/>
        <v>138_3</v>
      </c>
      <c r="T1931" s="35" t="str">
        <f t="shared" si="493"/>
        <v>138AM</v>
      </c>
      <c r="U1931" s="35" t="str">
        <f t="shared" si="494"/>
        <v>138AMNS</v>
      </c>
      <c r="V1931" s="301">
        <f t="shared" si="495"/>
        <v>10</v>
      </c>
      <c r="W1931" s="293" t="str">
        <f t="shared" si="496"/>
        <v/>
      </c>
      <c r="X1931" s="293" t="str">
        <f t="shared" si="497"/>
        <v/>
      </c>
      <c r="Y1931" s="293" t="str">
        <f t="shared" si="498"/>
        <v/>
      </c>
      <c r="Z1931" s="293" t="str">
        <f t="shared" si="499"/>
        <v/>
      </c>
      <c r="AA1931" s="293">
        <f t="shared" si="486"/>
        <v>0</v>
      </c>
      <c r="AB1931" s="293">
        <f t="shared" si="487"/>
        <v>0</v>
      </c>
      <c r="AC1931" s="293">
        <f t="shared" si="488"/>
        <v>0</v>
      </c>
      <c r="AD1931" s="293">
        <f t="shared" si="500"/>
        <v>0</v>
      </c>
      <c r="AE1931" s="293">
        <f>IF(ISBLANK(T1931),AE1930,IF(COUNTIF(T$2:T1931,T1931)&gt;1,AE1930,1+MAX(AE1930,0)))</f>
        <v>51</v>
      </c>
      <c r="AI1931" s="42" t="str">
        <f t="shared" si="501"/>
        <v/>
      </c>
      <c r="AJ1931">
        <f>SUM(AG$2:AG1931)</f>
        <v>9</v>
      </c>
      <c r="AK1931">
        <f>COUNTA(AF$2:AF1931)</f>
        <v>29</v>
      </c>
    </row>
    <row r="1932" spans="1:37"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489"/>
        <v>29</v>
      </c>
      <c r="Q1932" s="33" t="str">
        <f t="shared" si="490"/>
        <v/>
      </c>
      <c r="R1932" s="33">
        <f t="shared" si="491"/>
        <v>3</v>
      </c>
      <c r="S1932" s="33" t="str">
        <f t="shared" si="492"/>
        <v>138_3</v>
      </c>
      <c r="T1932" s="35" t="str">
        <f t="shared" si="493"/>
        <v>138AM</v>
      </c>
      <c r="U1932" s="35" t="str">
        <f t="shared" si="494"/>
        <v>138AMEW</v>
      </c>
      <c r="V1932" s="301">
        <f t="shared" si="495"/>
        <v>11</v>
      </c>
      <c r="W1932" s="293" t="str">
        <f t="shared" si="496"/>
        <v/>
      </c>
      <c r="X1932" s="293" t="str">
        <f t="shared" si="497"/>
        <v/>
      </c>
      <c r="Y1932" s="293" t="str">
        <f t="shared" si="498"/>
        <v/>
      </c>
      <c r="Z1932" s="293" t="str">
        <f t="shared" si="499"/>
        <v/>
      </c>
      <c r="AA1932" s="293">
        <f t="shared" si="486"/>
        <v>0</v>
      </c>
      <c r="AB1932" s="293">
        <f t="shared" si="487"/>
        <v>0</v>
      </c>
      <c r="AC1932" s="293">
        <f t="shared" si="488"/>
        <v>0</v>
      </c>
      <c r="AD1932" s="293">
        <f t="shared" si="500"/>
        <v>0</v>
      </c>
      <c r="AE1932" s="293">
        <f>IF(ISBLANK(T1932),AE1931,IF(COUNTIF(T$2:T1932,T1932)&gt;1,AE1931,1+MAX(AE1931,0)))</f>
        <v>51</v>
      </c>
      <c r="AI1932" s="42" t="str">
        <f t="shared" si="501"/>
        <v/>
      </c>
      <c r="AJ1932">
        <f>SUM(AG$2:AG1932)</f>
        <v>9</v>
      </c>
      <c r="AK1932">
        <f>COUNTA(AF$2:AF1932)</f>
        <v>29</v>
      </c>
    </row>
    <row r="1933" spans="1:37"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489"/>
        <v>29</v>
      </c>
      <c r="Q1933" s="33" t="str">
        <f t="shared" si="490"/>
        <v/>
      </c>
      <c r="R1933" s="33">
        <f t="shared" si="491"/>
        <v>3</v>
      </c>
      <c r="S1933" s="33" t="str">
        <f t="shared" si="492"/>
        <v>138_3</v>
      </c>
      <c r="T1933" s="35" t="str">
        <f t="shared" si="493"/>
        <v>138AM</v>
      </c>
      <c r="U1933" s="35" t="str">
        <f t="shared" si="494"/>
        <v>138AMEW</v>
      </c>
      <c r="V1933" s="301">
        <f t="shared" si="495"/>
        <v>12</v>
      </c>
      <c r="W1933" s="293" t="str">
        <f t="shared" si="496"/>
        <v/>
      </c>
      <c r="X1933" s="293" t="str">
        <f t="shared" si="497"/>
        <v/>
      </c>
      <c r="Y1933" s="293" t="str">
        <f t="shared" si="498"/>
        <v/>
      </c>
      <c r="Z1933" s="293" t="str">
        <f t="shared" si="499"/>
        <v/>
      </c>
      <c r="AA1933" s="293">
        <f t="shared" si="486"/>
        <v>0</v>
      </c>
      <c r="AB1933" s="293">
        <f t="shared" si="487"/>
        <v>0</v>
      </c>
      <c r="AC1933" s="293">
        <f t="shared" si="488"/>
        <v>0</v>
      </c>
      <c r="AD1933" s="293">
        <f t="shared" si="500"/>
        <v>0</v>
      </c>
      <c r="AE1933" s="293">
        <f>IF(ISBLANK(T1933),AE1932,IF(COUNTIF(T$2:T1933,T1933)&gt;1,AE1932,1+MAX(AE1932,0)))</f>
        <v>51</v>
      </c>
      <c r="AI1933" s="42" t="str">
        <f t="shared" si="501"/>
        <v/>
      </c>
      <c r="AJ1933">
        <f>SUM(AG$2:AG1933)</f>
        <v>9</v>
      </c>
      <c r="AK1933">
        <f>COUNTA(AF$2:AF1933)</f>
        <v>29</v>
      </c>
    </row>
    <row r="1934" spans="1:37"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489"/>
        <v>29</v>
      </c>
      <c r="Q1934" s="33" t="str">
        <f t="shared" si="490"/>
        <v/>
      </c>
      <c r="R1934" s="33">
        <f t="shared" si="491"/>
        <v>4</v>
      </c>
      <c r="S1934" s="33" t="str">
        <f t="shared" si="492"/>
        <v>138_4</v>
      </c>
      <c r="T1934" s="35" t="str">
        <f t="shared" si="493"/>
        <v>138AM</v>
      </c>
      <c r="U1934" s="35" t="str">
        <f t="shared" si="494"/>
        <v>138AMNS</v>
      </c>
      <c r="V1934" s="301">
        <f t="shared" si="495"/>
        <v>13</v>
      </c>
      <c r="W1934" s="293" t="str">
        <f t="shared" si="496"/>
        <v/>
      </c>
      <c r="X1934" s="293" t="str">
        <f t="shared" si="497"/>
        <v/>
      </c>
      <c r="Y1934" s="293" t="str">
        <f t="shared" si="498"/>
        <v/>
      </c>
      <c r="Z1934" s="293" t="str">
        <f t="shared" si="499"/>
        <v/>
      </c>
      <c r="AA1934" s="293">
        <f t="shared" si="486"/>
        <v>0</v>
      </c>
      <c r="AB1934" s="293">
        <f t="shared" si="487"/>
        <v>0</v>
      </c>
      <c r="AC1934" s="293">
        <f t="shared" si="488"/>
        <v>0</v>
      </c>
      <c r="AD1934" s="293">
        <f t="shared" si="500"/>
        <v>0</v>
      </c>
      <c r="AE1934" s="293">
        <f>IF(ISBLANK(T1934),AE1933,IF(COUNTIF(T$2:T1934,T1934)&gt;1,AE1933,1+MAX(AE1933,0)))</f>
        <v>51</v>
      </c>
      <c r="AI1934" s="42" t="str">
        <f t="shared" si="501"/>
        <v/>
      </c>
      <c r="AJ1934">
        <f>SUM(AG$2:AG1934)</f>
        <v>9</v>
      </c>
      <c r="AK1934">
        <f>COUNTA(AF$2:AF1934)</f>
        <v>29</v>
      </c>
    </row>
    <row r="1935" spans="1:37"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489"/>
        <v>29</v>
      </c>
      <c r="Q1935" s="33" t="str">
        <f t="shared" si="490"/>
        <v/>
      </c>
      <c r="R1935" s="33">
        <f t="shared" si="491"/>
        <v>4</v>
      </c>
      <c r="S1935" s="33" t="str">
        <f t="shared" si="492"/>
        <v>138_4</v>
      </c>
      <c r="T1935" s="35" t="str">
        <f t="shared" si="493"/>
        <v>138AM</v>
      </c>
      <c r="U1935" s="35" t="str">
        <f t="shared" si="494"/>
        <v>138AMNS</v>
      </c>
      <c r="V1935" s="301">
        <f t="shared" si="495"/>
        <v>14</v>
      </c>
      <c r="W1935" s="293" t="str">
        <f t="shared" si="496"/>
        <v/>
      </c>
      <c r="X1935" s="293" t="str">
        <f t="shared" si="497"/>
        <v/>
      </c>
      <c r="Y1935" s="293" t="str">
        <f t="shared" si="498"/>
        <v/>
      </c>
      <c r="Z1935" s="293" t="str">
        <f t="shared" si="499"/>
        <v/>
      </c>
      <c r="AA1935" s="293">
        <f t="shared" si="486"/>
        <v>0</v>
      </c>
      <c r="AB1935" s="293">
        <f t="shared" si="487"/>
        <v>0</v>
      </c>
      <c r="AC1935" s="293">
        <f t="shared" si="488"/>
        <v>0</v>
      </c>
      <c r="AD1935" s="293">
        <f t="shared" si="500"/>
        <v>0</v>
      </c>
      <c r="AE1935" s="293">
        <f>IF(ISBLANK(T1935),AE1934,IF(COUNTIF(T$2:T1935,T1935)&gt;1,AE1934,1+MAX(AE1934,0)))</f>
        <v>51</v>
      </c>
      <c r="AI1935" s="42" t="str">
        <f t="shared" si="501"/>
        <v/>
      </c>
      <c r="AJ1935">
        <f>SUM(AG$2:AG1935)</f>
        <v>9</v>
      </c>
      <c r="AK1935">
        <f>COUNTA(AF$2:AF1935)</f>
        <v>29</v>
      </c>
    </row>
    <row r="1936" spans="1:37"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489"/>
        <v>29</v>
      </c>
      <c r="Q1936" s="33" t="str">
        <f t="shared" si="490"/>
        <v/>
      </c>
      <c r="R1936" s="33">
        <f t="shared" si="491"/>
        <v>4</v>
      </c>
      <c r="S1936" s="33" t="str">
        <f t="shared" si="492"/>
        <v>138_4</v>
      </c>
      <c r="T1936" s="35" t="str">
        <f t="shared" si="493"/>
        <v>138AM</v>
      </c>
      <c r="U1936" s="35" t="str">
        <f t="shared" si="494"/>
        <v>138AMEW</v>
      </c>
      <c r="V1936" s="301">
        <f t="shared" si="495"/>
        <v>15</v>
      </c>
      <c r="W1936" s="293" t="str">
        <f t="shared" si="496"/>
        <v/>
      </c>
      <c r="X1936" s="293" t="str">
        <f t="shared" si="497"/>
        <v/>
      </c>
      <c r="Y1936" s="293" t="str">
        <f t="shared" si="498"/>
        <v/>
      </c>
      <c r="Z1936" s="293" t="str">
        <f t="shared" si="499"/>
        <v/>
      </c>
      <c r="AA1936" s="293">
        <f t="shared" si="486"/>
        <v>0</v>
      </c>
      <c r="AB1936" s="293">
        <f t="shared" si="487"/>
        <v>0</v>
      </c>
      <c r="AC1936" s="293">
        <f t="shared" si="488"/>
        <v>0</v>
      </c>
      <c r="AD1936" s="293">
        <f t="shared" si="500"/>
        <v>0</v>
      </c>
      <c r="AE1936" s="293">
        <f>IF(ISBLANK(T1936),AE1935,IF(COUNTIF(T$2:T1936,T1936)&gt;1,AE1935,1+MAX(AE1935,0)))</f>
        <v>51</v>
      </c>
      <c r="AI1936" s="42" t="str">
        <f t="shared" si="501"/>
        <v/>
      </c>
      <c r="AJ1936">
        <f>SUM(AG$2:AG1936)</f>
        <v>9</v>
      </c>
      <c r="AK1936">
        <f>COUNTA(AF$2:AF1936)</f>
        <v>29</v>
      </c>
    </row>
    <row r="1937" spans="1:37"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489"/>
        <v>29</v>
      </c>
      <c r="Q1937" s="33" t="str">
        <f t="shared" si="490"/>
        <v/>
      </c>
      <c r="R1937" s="33">
        <f t="shared" si="491"/>
        <v>4</v>
      </c>
      <c r="S1937" s="33" t="str">
        <f t="shared" si="492"/>
        <v>138_4</v>
      </c>
      <c r="T1937" s="35" t="str">
        <f t="shared" si="493"/>
        <v>138AM</v>
      </c>
      <c r="U1937" s="35" t="str">
        <f t="shared" si="494"/>
        <v>138AMEW</v>
      </c>
      <c r="V1937" s="301">
        <f t="shared" si="495"/>
        <v>16</v>
      </c>
      <c r="W1937" s="293" t="str">
        <f t="shared" si="496"/>
        <v/>
      </c>
      <c r="X1937" s="293" t="str">
        <f t="shared" si="497"/>
        <v/>
      </c>
      <c r="Y1937" s="293" t="str">
        <f t="shared" si="498"/>
        <v/>
      </c>
      <c r="Z1937" s="293" t="str">
        <f t="shared" si="499"/>
        <v/>
      </c>
      <c r="AA1937" s="293">
        <f t="shared" si="486"/>
        <v>0</v>
      </c>
      <c r="AB1937" s="293">
        <f t="shared" si="487"/>
        <v>0</v>
      </c>
      <c r="AC1937" s="293">
        <f t="shared" si="488"/>
        <v>0</v>
      </c>
      <c r="AD1937" s="293">
        <f t="shared" si="500"/>
        <v>0</v>
      </c>
      <c r="AE1937" s="293">
        <f>IF(ISBLANK(T1937),AE1936,IF(COUNTIF(T$2:T1937,T1937)&gt;1,AE1936,1+MAX(AE1936,0)))</f>
        <v>51</v>
      </c>
      <c r="AI1937" s="42" t="str">
        <f t="shared" si="501"/>
        <v/>
      </c>
      <c r="AJ1937">
        <f>SUM(AG$2:AG1937)</f>
        <v>9</v>
      </c>
      <c r="AK1937">
        <f>COUNTA(AF$2:AF1937)</f>
        <v>29</v>
      </c>
    </row>
    <row r="1938" spans="1:37" x14ac:dyDescent="0.25">
      <c r="A1938">
        <v>138</v>
      </c>
      <c r="B1938" t="s">
        <v>65</v>
      </c>
      <c r="C1938" s="246" t="s">
        <v>637</v>
      </c>
      <c r="D1938"/>
      <c r="E1938">
        <v>2</v>
      </c>
      <c r="F1938">
        <v>1</v>
      </c>
      <c r="G1938">
        <v>1</v>
      </c>
      <c r="H1938">
        <v>6</v>
      </c>
      <c r="I1938">
        <v>2</v>
      </c>
      <c r="J1938">
        <v>1</v>
      </c>
      <c r="K1938">
        <v>2</v>
      </c>
      <c r="L1938">
        <v>6</v>
      </c>
      <c r="M1938" t="s">
        <v>789</v>
      </c>
      <c r="O1938" s="101">
        <f>IF(ISBLANK(C1938),O1937,IF(COUNTIF(C$2:C1938,C1938)&gt;1,O1937,1+MAX(O1937,0)))</f>
        <v>56</v>
      </c>
      <c r="P1938" s="45">
        <f t="shared" si="489"/>
        <v>29</v>
      </c>
      <c r="Q1938" s="33" t="str">
        <f t="shared" si="490"/>
        <v/>
      </c>
      <c r="R1938" s="33">
        <f t="shared" si="491"/>
        <v>5</v>
      </c>
      <c r="S1938" s="33" t="str">
        <f t="shared" si="492"/>
        <v>138_5</v>
      </c>
      <c r="T1938" s="35" t="str">
        <f t="shared" si="493"/>
        <v>138AM</v>
      </c>
      <c r="U1938" s="35" t="str">
        <f t="shared" si="494"/>
        <v>138AMNS</v>
      </c>
      <c r="V1938" s="301">
        <f t="shared" si="495"/>
        <v>17</v>
      </c>
      <c r="W1938" s="293" t="str">
        <f t="shared" si="496"/>
        <v/>
      </c>
      <c r="X1938" s="293" t="str">
        <f t="shared" si="497"/>
        <v/>
      </c>
      <c r="Y1938" s="293" t="str">
        <f t="shared" si="498"/>
        <v/>
      </c>
      <c r="Z1938" s="293" t="str">
        <f t="shared" si="499"/>
        <v/>
      </c>
      <c r="AA1938" s="293">
        <f t="shared" si="486"/>
        <v>0</v>
      </c>
      <c r="AB1938" s="293">
        <f t="shared" si="487"/>
        <v>0</v>
      </c>
      <c r="AC1938" s="293">
        <f t="shared" si="488"/>
        <v>0</v>
      </c>
      <c r="AD1938" s="293">
        <f t="shared" si="500"/>
        <v>0</v>
      </c>
      <c r="AE1938" s="293">
        <f>IF(ISBLANK(T1938),AE1937,IF(COUNTIF(T$2:T1938,T1938)&gt;1,AE1937,1+MAX(AE1937,0)))</f>
        <v>51</v>
      </c>
      <c r="AI1938" s="42" t="str">
        <f t="shared" si="501"/>
        <v/>
      </c>
      <c r="AJ1938">
        <f>SUM(AG$2:AG1938)</f>
        <v>9</v>
      </c>
      <c r="AK1938">
        <f>COUNTA(AF$2:AF1938)</f>
        <v>29</v>
      </c>
    </row>
    <row r="1939" spans="1:37" x14ac:dyDescent="0.25">
      <c r="A1939">
        <v>138</v>
      </c>
      <c r="B1939" t="s">
        <v>65</v>
      </c>
      <c r="C1939" s="246" t="s">
        <v>637</v>
      </c>
      <c r="D1939"/>
      <c r="E1939">
        <v>2</v>
      </c>
      <c r="F1939">
        <v>1</v>
      </c>
      <c r="G1939">
        <v>2</v>
      </c>
      <c r="H1939">
        <v>2</v>
      </c>
      <c r="I1939">
        <v>1</v>
      </c>
      <c r="J1939">
        <v>1</v>
      </c>
      <c r="K1939">
        <v>1</v>
      </c>
      <c r="L1939">
        <v>2</v>
      </c>
      <c r="M1939" t="s">
        <v>789</v>
      </c>
      <c r="O1939" s="101">
        <f>IF(ISBLANK(C1939),O1938,IF(COUNTIF(C$2:C1939,C1939)&gt;1,O1938,1+MAX(O1938,0)))</f>
        <v>56</v>
      </c>
      <c r="P1939" s="45">
        <f t="shared" si="489"/>
        <v>29</v>
      </c>
      <c r="Q1939" s="33" t="str">
        <f t="shared" si="490"/>
        <v/>
      </c>
      <c r="R1939" s="33">
        <f t="shared" si="491"/>
        <v>5</v>
      </c>
      <c r="S1939" s="33" t="str">
        <f t="shared" si="492"/>
        <v>138_5</v>
      </c>
      <c r="T1939" s="35" t="str">
        <f t="shared" si="493"/>
        <v>138AM</v>
      </c>
      <c r="U1939" s="35" t="str">
        <f t="shared" si="494"/>
        <v>138AMNS</v>
      </c>
      <c r="V1939" s="301">
        <f t="shared" si="495"/>
        <v>18</v>
      </c>
      <c r="W1939" s="293" t="str">
        <f t="shared" si="496"/>
        <v/>
      </c>
      <c r="X1939" s="293" t="str">
        <f t="shared" si="497"/>
        <v/>
      </c>
      <c r="Y1939" s="293" t="str">
        <f t="shared" si="498"/>
        <v/>
      </c>
      <c r="Z1939" s="293" t="str">
        <f t="shared" si="499"/>
        <v/>
      </c>
      <c r="AA1939" s="293">
        <f t="shared" si="486"/>
        <v>0</v>
      </c>
      <c r="AB1939" s="293">
        <f t="shared" si="487"/>
        <v>0</v>
      </c>
      <c r="AC1939" s="293">
        <f t="shared" si="488"/>
        <v>0</v>
      </c>
      <c r="AD1939" s="293">
        <f t="shared" si="500"/>
        <v>0</v>
      </c>
      <c r="AE1939" s="293">
        <f>IF(ISBLANK(T1939),AE1938,IF(COUNTIF(T$2:T1939,T1939)&gt;1,AE1938,1+MAX(AE1938,0)))</f>
        <v>51</v>
      </c>
      <c r="AI1939" s="42" t="str">
        <f t="shared" si="501"/>
        <v/>
      </c>
      <c r="AJ1939">
        <f>SUM(AG$2:AG1939)</f>
        <v>9</v>
      </c>
      <c r="AK1939">
        <f>COUNTA(AF$2:AF1939)</f>
        <v>29</v>
      </c>
    </row>
    <row r="1940" spans="1:37" x14ac:dyDescent="0.25">
      <c r="A1940">
        <v>138</v>
      </c>
      <c r="B1940" t="s">
        <v>65</v>
      </c>
      <c r="C1940" s="246" t="s">
        <v>637</v>
      </c>
      <c r="D1940"/>
      <c r="E1940">
        <v>2</v>
      </c>
      <c r="F1940">
        <v>1</v>
      </c>
      <c r="G1940">
        <v>3</v>
      </c>
      <c r="H1940">
        <v>2</v>
      </c>
      <c r="I1940">
        <v>0</v>
      </c>
      <c r="J1940">
        <v>0</v>
      </c>
      <c r="K1940">
        <v>0</v>
      </c>
      <c r="L1940">
        <v>2</v>
      </c>
      <c r="M1940" t="s">
        <v>789</v>
      </c>
      <c r="O1940" s="101">
        <f>IF(ISBLANK(C1940),O1939,IF(COUNTIF(C$2:C1940,C1940)&gt;1,O1939,1+MAX(O1939,0)))</f>
        <v>56</v>
      </c>
      <c r="P1940" s="45">
        <f t="shared" si="489"/>
        <v>29</v>
      </c>
      <c r="Q1940" s="33" t="str">
        <f t="shared" si="490"/>
        <v/>
      </c>
      <c r="R1940" s="33">
        <f t="shared" si="491"/>
        <v>5</v>
      </c>
      <c r="S1940" s="33" t="str">
        <f t="shared" si="492"/>
        <v>138_5</v>
      </c>
      <c r="T1940" s="35" t="str">
        <f t="shared" si="493"/>
        <v>138AM</v>
      </c>
      <c r="U1940" s="35" t="str">
        <f t="shared" si="494"/>
        <v>138AMEW</v>
      </c>
      <c r="V1940" s="301">
        <f t="shared" si="495"/>
        <v>19</v>
      </c>
      <c r="W1940" s="293" t="str">
        <f t="shared" si="496"/>
        <v/>
      </c>
      <c r="X1940" s="293" t="str">
        <f t="shared" si="497"/>
        <v/>
      </c>
      <c r="Y1940" s="293" t="str">
        <f t="shared" si="498"/>
        <v/>
      </c>
      <c r="Z1940" s="293" t="str">
        <f t="shared" si="499"/>
        <v/>
      </c>
      <c r="AA1940" s="293">
        <f t="shared" si="486"/>
        <v>0</v>
      </c>
      <c r="AB1940" s="293">
        <f t="shared" si="487"/>
        <v>0</v>
      </c>
      <c r="AC1940" s="293">
        <f t="shared" si="488"/>
        <v>0</v>
      </c>
      <c r="AD1940" s="293">
        <f t="shared" si="500"/>
        <v>0</v>
      </c>
      <c r="AE1940" s="293">
        <f>IF(ISBLANK(T1940),AE1939,IF(COUNTIF(T$2:T1940,T1940)&gt;1,AE1939,1+MAX(AE1939,0)))</f>
        <v>51</v>
      </c>
      <c r="AI1940" s="42" t="str">
        <f t="shared" si="501"/>
        <v/>
      </c>
      <c r="AJ1940">
        <f>SUM(AG$2:AG1940)</f>
        <v>9</v>
      </c>
      <c r="AK1940">
        <f>COUNTA(AF$2:AF1940)</f>
        <v>29</v>
      </c>
    </row>
    <row r="1941" spans="1:37" x14ac:dyDescent="0.25">
      <c r="A1941">
        <v>138</v>
      </c>
      <c r="B1941" t="s">
        <v>65</v>
      </c>
      <c r="C1941" s="246" t="s">
        <v>637</v>
      </c>
      <c r="D1941"/>
      <c r="E1941">
        <v>2</v>
      </c>
      <c r="F1941">
        <v>1</v>
      </c>
      <c r="G1941">
        <v>4</v>
      </c>
      <c r="H1941">
        <v>1</v>
      </c>
      <c r="I1941">
        <v>0</v>
      </c>
      <c r="J1941">
        <v>1</v>
      </c>
      <c r="K1941">
        <v>0</v>
      </c>
      <c r="L1941">
        <v>1</v>
      </c>
      <c r="M1941" t="s">
        <v>789</v>
      </c>
      <c r="O1941" s="101">
        <f>IF(ISBLANK(C1941),O1940,IF(COUNTIF(C$2:C1941,C1941)&gt;1,O1940,1+MAX(O1940,0)))</f>
        <v>56</v>
      </c>
      <c r="P1941" s="45">
        <f t="shared" si="489"/>
        <v>29</v>
      </c>
      <c r="Q1941" s="33" t="str">
        <f t="shared" si="490"/>
        <v/>
      </c>
      <c r="R1941" s="33">
        <f t="shared" si="491"/>
        <v>5</v>
      </c>
      <c r="S1941" s="33" t="str">
        <f t="shared" si="492"/>
        <v>138_5</v>
      </c>
      <c r="T1941" s="35" t="str">
        <f t="shared" si="493"/>
        <v>138AM</v>
      </c>
      <c r="U1941" s="35" t="str">
        <f t="shared" si="494"/>
        <v>138AMEW</v>
      </c>
      <c r="V1941" s="301">
        <f t="shared" si="495"/>
        <v>20</v>
      </c>
      <c r="W1941" s="293" t="str">
        <f t="shared" si="496"/>
        <v/>
      </c>
      <c r="X1941" s="293" t="str">
        <f t="shared" si="497"/>
        <v/>
      </c>
      <c r="Y1941" s="293" t="str">
        <f t="shared" si="498"/>
        <v/>
      </c>
      <c r="Z1941" s="293" t="str">
        <f t="shared" si="499"/>
        <v/>
      </c>
      <c r="AA1941" s="293">
        <f t="shared" si="486"/>
        <v>0</v>
      </c>
      <c r="AB1941" s="293">
        <f t="shared" si="487"/>
        <v>0</v>
      </c>
      <c r="AC1941" s="293">
        <f t="shared" si="488"/>
        <v>0</v>
      </c>
      <c r="AD1941" s="293">
        <f t="shared" si="500"/>
        <v>0</v>
      </c>
      <c r="AE1941" s="293">
        <f>IF(ISBLANK(T1941),AE1940,IF(COUNTIF(T$2:T1941,T1941)&gt;1,AE1940,1+MAX(AE1940,0)))</f>
        <v>51</v>
      </c>
      <c r="AI1941" s="42" t="str">
        <f t="shared" si="501"/>
        <v/>
      </c>
      <c r="AJ1941">
        <f>SUM(AG$2:AG1941)</f>
        <v>9</v>
      </c>
      <c r="AK1941">
        <f>COUNTA(AF$2:AF1941)</f>
        <v>29</v>
      </c>
    </row>
    <row r="1942" spans="1:37" x14ac:dyDescent="0.25">
      <c r="A1942">
        <v>138</v>
      </c>
      <c r="B1942" t="s">
        <v>65</v>
      </c>
      <c r="C1942" s="246" t="s">
        <v>637</v>
      </c>
      <c r="D1942"/>
      <c r="E1942">
        <v>2</v>
      </c>
      <c r="F1942">
        <v>2</v>
      </c>
      <c r="G1942">
        <v>1</v>
      </c>
      <c r="H1942">
        <v>1</v>
      </c>
      <c r="I1942">
        <v>0</v>
      </c>
      <c r="J1942">
        <v>0</v>
      </c>
      <c r="K1942">
        <v>1</v>
      </c>
      <c r="L1942">
        <v>1</v>
      </c>
      <c r="M1942" t="s">
        <v>789</v>
      </c>
      <c r="O1942" s="101">
        <f>IF(ISBLANK(C1942),O1941,IF(COUNTIF(C$2:C1942,C1942)&gt;1,O1941,1+MAX(O1941,0)))</f>
        <v>56</v>
      </c>
      <c r="P1942" s="45">
        <f t="shared" si="489"/>
        <v>29</v>
      </c>
      <c r="Q1942" s="33" t="str">
        <f t="shared" si="490"/>
        <v/>
      </c>
      <c r="R1942" s="33">
        <f t="shared" si="491"/>
        <v>6</v>
      </c>
      <c r="S1942" s="33" t="str">
        <f t="shared" si="492"/>
        <v>138_6</v>
      </c>
      <c r="T1942" s="35" t="str">
        <f t="shared" si="493"/>
        <v>138AM</v>
      </c>
      <c r="U1942" s="35" t="str">
        <f t="shared" si="494"/>
        <v>138AMNS</v>
      </c>
      <c r="V1942" s="301">
        <f t="shared" si="495"/>
        <v>21</v>
      </c>
      <c r="W1942" s="293" t="str">
        <f t="shared" si="496"/>
        <v/>
      </c>
      <c r="X1942" s="293" t="str">
        <f t="shared" si="497"/>
        <v/>
      </c>
      <c r="Y1942" s="293" t="str">
        <f t="shared" si="498"/>
        <v/>
      </c>
      <c r="Z1942" s="293" t="str">
        <f t="shared" si="499"/>
        <v/>
      </c>
      <c r="AA1942" s="293">
        <f t="shared" si="486"/>
        <v>0</v>
      </c>
      <c r="AB1942" s="293">
        <f t="shared" si="487"/>
        <v>0</v>
      </c>
      <c r="AC1942" s="293">
        <f t="shared" si="488"/>
        <v>0</v>
      </c>
      <c r="AD1942" s="293">
        <f t="shared" si="500"/>
        <v>0</v>
      </c>
      <c r="AE1942" s="293">
        <f>IF(ISBLANK(T1942),AE1941,IF(COUNTIF(T$2:T1942,T1942)&gt;1,AE1941,1+MAX(AE1941,0)))</f>
        <v>51</v>
      </c>
      <c r="AI1942" s="42" t="str">
        <f t="shared" si="501"/>
        <v/>
      </c>
      <c r="AJ1942">
        <f>SUM(AG$2:AG1942)</f>
        <v>9</v>
      </c>
      <c r="AK1942">
        <f>COUNTA(AF$2:AF1942)</f>
        <v>29</v>
      </c>
    </row>
    <row r="1943" spans="1:37" x14ac:dyDescent="0.25">
      <c r="A1943">
        <v>138</v>
      </c>
      <c r="B1943" t="s">
        <v>65</v>
      </c>
      <c r="C1943" s="246" t="s">
        <v>637</v>
      </c>
      <c r="D1943"/>
      <c r="E1943">
        <v>2</v>
      </c>
      <c r="F1943">
        <v>2</v>
      </c>
      <c r="G1943">
        <v>2</v>
      </c>
      <c r="H1943">
        <v>3</v>
      </c>
      <c r="I1943">
        <v>1</v>
      </c>
      <c r="J1943">
        <v>0</v>
      </c>
      <c r="K1943">
        <v>0</v>
      </c>
      <c r="L1943">
        <v>3</v>
      </c>
      <c r="M1943" t="s">
        <v>789</v>
      </c>
      <c r="O1943" s="101">
        <f>IF(ISBLANK(C1943),O1942,IF(COUNTIF(C$2:C1943,C1943)&gt;1,O1942,1+MAX(O1942,0)))</f>
        <v>56</v>
      </c>
      <c r="P1943" s="45">
        <f t="shared" si="489"/>
        <v>29</v>
      </c>
      <c r="Q1943" s="33" t="str">
        <f t="shared" si="490"/>
        <v/>
      </c>
      <c r="R1943" s="33">
        <f t="shared" si="491"/>
        <v>6</v>
      </c>
      <c r="S1943" s="33" t="str">
        <f t="shared" si="492"/>
        <v>138_6</v>
      </c>
      <c r="T1943" s="35" t="str">
        <f t="shared" si="493"/>
        <v>138AM</v>
      </c>
      <c r="U1943" s="35" t="str">
        <f t="shared" si="494"/>
        <v>138AMNS</v>
      </c>
      <c r="V1943" s="301">
        <f t="shared" si="495"/>
        <v>22</v>
      </c>
      <c r="W1943" s="293" t="str">
        <f t="shared" si="496"/>
        <v/>
      </c>
      <c r="X1943" s="293" t="str">
        <f t="shared" si="497"/>
        <v/>
      </c>
      <c r="Y1943" s="293" t="str">
        <f t="shared" si="498"/>
        <v/>
      </c>
      <c r="Z1943" s="293" t="str">
        <f t="shared" si="499"/>
        <v/>
      </c>
      <c r="AA1943" s="293">
        <f t="shared" si="486"/>
        <v>0</v>
      </c>
      <c r="AB1943" s="293">
        <f t="shared" si="487"/>
        <v>0</v>
      </c>
      <c r="AC1943" s="293">
        <f t="shared" si="488"/>
        <v>0</v>
      </c>
      <c r="AD1943" s="293">
        <f t="shared" si="500"/>
        <v>0</v>
      </c>
      <c r="AE1943" s="293">
        <f>IF(ISBLANK(T1943),AE1942,IF(COUNTIF(T$2:T1943,T1943)&gt;1,AE1942,1+MAX(AE1942,0)))</f>
        <v>51</v>
      </c>
      <c r="AI1943" s="42" t="str">
        <f t="shared" si="501"/>
        <v/>
      </c>
      <c r="AJ1943">
        <f>SUM(AG$2:AG1943)</f>
        <v>9</v>
      </c>
      <c r="AK1943">
        <f>COUNTA(AF$2:AF1943)</f>
        <v>29</v>
      </c>
    </row>
    <row r="1944" spans="1:37" x14ac:dyDescent="0.25">
      <c r="A1944">
        <v>138</v>
      </c>
      <c r="B1944" t="s">
        <v>65</v>
      </c>
      <c r="C1944" s="246" t="s">
        <v>637</v>
      </c>
      <c r="D1944"/>
      <c r="E1944">
        <v>2</v>
      </c>
      <c r="F1944">
        <v>2</v>
      </c>
      <c r="G1944">
        <v>3</v>
      </c>
      <c r="H1944">
        <v>2</v>
      </c>
      <c r="I1944">
        <v>2</v>
      </c>
      <c r="J1944">
        <v>0</v>
      </c>
      <c r="K1944">
        <v>0</v>
      </c>
      <c r="L1944">
        <v>2</v>
      </c>
      <c r="M1944" t="s">
        <v>789</v>
      </c>
      <c r="O1944" s="101">
        <f>IF(ISBLANK(C1944),O1943,IF(COUNTIF(C$2:C1944,C1944)&gt;1,O1943,1+MAX(O1943,0)))</f>
        <v>56</v>
      </c>
      <c r="P1944" s="45">
        <f t="shared" si="489"/>
        <v>29</v>
      </c>
      <c r="Q1944" s="33" t="str">
        <f t="shared" si="490"/>
        <v/>
      </c>
      <c r="R1944" s="33">
        <f t="shared" si="491"/>
        <v>6</v>
      </c>
      <c r="S1944" s="33" t="str">
        <f t="shared" si="492"/>
        <v>138_6</v>
      </c>
      <c r="T1944" s="35" t="str">
        <f t="shared" si="493"/>
        <v>138AM</v>
      </c>
      <c r="U1944" s="35" t="str">
        <f t="shared" si="494"/>
        <v>138AMEW</v>
      </c>
      <c r="V1944" s="301">
        <f t="shared" si="495"/>
        <v>23</v>
      </c>
      <c r="W1944" s="293" t="str">
        <f t="shared" si="496"/>
        <v/>
      </c>
      <c r="X1944" s="293" t="str">
        <f t="shared" si="497"/>
        <v/>
      </c>
      <c r="Y1944" s="293" t="str">
        <f t="shared" si="498"/>
        <v/>
      </c>
      <c r="Z1944" s="293" t="str">
        <f t="shared" si="499"/>
        <v/>
      </c>
      <c r="AA1944" s="293">
        <f t="shared" si="486"/>
        <v>0</v>
      </c>
      <c r="AB1944" s="293">
        <f t="shared" si="487"/>
        <v>0</v>
      </c>
      <c r="AC1944" s="293">
        <f t="shared" si="488"/>
        <v>0</v>
      </c>
      <c r="AD1944" s="293">
        <f t="shared" si="500"/>
        <v>0</v>
      </c>
      <c r="AE1944" s="293">
        <f>IF(ISBLANK(T1944),AE1943,IF(COUNTIF(T$2:T1944,T1944)&gt;1,AE1943,1+MAX(AE1943,0)))</f>
        <v>51</v>
      </c>
      <c r="AI1944" s="42" t="str">
        <f t="shared" si="501"/>
        <v/>
      </c>
      <c r="AJ1944">
        <f>SUM(AG$2:AG1944)</f>
        <v>9</v>
      </c>
      <c r="AK1944">
        <f>COUNTA(AF$2:AF1944)</f>
        <v>29</v>
      </c>
    </row>
    <row r="1945" spans="1:37" x14ac:dyDescent="0.25">
      <c r="A1945">
        <v>138</v>
      </c>
      <c r="B1945" t="s">
        <v>65</v>
      </c>
      <c r="C1945" s="246" t="s">
        <v>637</v>
      </c>
      <c r="D1945"/>
      <c r="E1945">
        <v>2</v>
      </c>
      <c r="F1945">
        <v>2</v>
      </c>
      <c r="G1945">
        <v>4</v>
      </c>
      <c r="H1945">
        <v>4</v>
      </c>
      <c r="I1945">
        <v>0</v>
      </c>
      <c r="J1945">
        <v>0</v>
      </c>
      <c r="K1945">
        <v>0</v>
      </c>
      <c r="L1945">
        <v>4</v>
      </c>
      <c r="M1945" t="s">
        <v>789</v>
      </c>
      <c r="O1945" s="101">
        <f>IF(ISBLANK(C1945),O1944,IF(COUNTIF(C$2:C1945,C1945)&gt;1,O1944,1+MAX(O1944,0)))</f>
        <v>56</v>
      </c>
      <c r="P1945" s="45">
        <f t="shared" si="489"/>
        <v>29</v>
      </c>
      <c r="Q1945" s="33" t="str">
        <f t="shared" si="490"/>
        <v/>
      </c>
      <c r="R1945" s="33">
        <f t="shared" si="491"/>
        <v>6</v>
      </c>
      <c r="S1945" s="33" t="str">
        <f t="shared" si="492"/>
        <v>138_6</v>
      </c>
      <c r="T1945" s="35" t="str">
        <f t="shared" si="493"/>
        <v>138AM</v>
      </c>
      <c r="U1945" s="35" t="str">
        <f t="shared" si="494"/>
        <v>138AMEW</v>
      </c>
      <c r="V1945" s="301">
        <f t="shared" si="495"/>
        <v>24</v>
      </c>
      <c r="W1945" s="293" t="str">
        <f t="shared" si="496"/>
        <v/>
      </c>
      <c r="X1945" s="293" t="str">
        <f t="shared" si="497"/>
        <v/>
      </c>
      <c r="Y1945" s="293" t="str">
        <f t="shared" si="498"/>
        <v/>
      </c>
      <c r="Z1945" s="293" t="str">
        <f t="shared" si="499"/>
        <v/>
      </c>
      <c r="AA1945" s="293">
        <f t="shared" si="486"/>
        <v>0</v>
      </c>
      <c r="AB1945" s="293">
        <f t="shared" si="487"/>
        <v>0</v>
      </c>
      <c r="AC1945" s="293">
        <f t="shared" si="488"/>
        <v>0</v>
      </c>
      <c r="AD1945" s="293">
        <f t="shared" si="500"/>
        <v>0</v>
      </c>
      <c r="AE1945" s="293">
        <f>IF(ISBLANK(T1945),AE1944,IF(COUNTIF(T$2:T1945,T1945)&gt;1,AE1944,1+MAX(AE1944,0)))</f>
        <v>51</v>
      </c>
      <c r="AI1945" s="42" t="str">
        <f t="shared" si="501"/>
        <v/>
      </c>
      <c r="AJ1945">
        <f>SUM(AG$2:AG1945)</f>
        <v>9</v>
      </c>
      <c r="AK1945">
        <f>COUNTA(AF$2:AF1945)</f>
        <v>29</v>
      </c>
    </row>
    <row r="1946" spans="1:37" x14ac:dyDescent="0.25">
      <c r="A1946">
        <v>138</v>
      </c>
      <c r="B1946" t="s">
        <v>65</v>
      </c>
      <c r="C1946" s="246" t="s">
        <v>637</v>
      </c>
      <c r="D1946"/>
      <c r="E1946">
        <v>2</v>
      </c>
      <c r="F1946">
        <v>3</v>
      </c>
      <c r="G1946">
        <v>1</v>
      </c>
      <c r="H1946">
        <v>15</v>
      </c>
      <c r="I1946">
        <v>4</v>
      </c>
      <c r="J1946">
        <v>1</v>
      </c>
      <c r="K1946">
        <v>5</v>
      </c>
      <c r="L1946">
        <v>15</v>
      </c>
      <c r="M1946" t="s">
        <v>789</v>
      </c>
      <c r="O1946" s="101">
        <f>IF(ISBLANK(C1946),O1945,IF(COUNTIF(C$2:C1946,C1946)&gt;1,O1945,1+MAX(O1945,0)))</f>
        <v>56</v>
      </c>
      <c r="P1946" s="45">
        <f t="shared" si="489"/>
        <v>29</v>
      </c>
      <c r="Q1946" s="33" t="str">
        <f t="shared" si="490"/>
        <v/>
      </c>
      <c r="R1946" s="33">
        <f t="shared" si="491"/>
        <v>7</v>
      </c>
      <c r="S1946" s="33" t="str">
        <f t="shared" si="492"/>
        <v>138_7</v>
      </c>
      <c r="T1946" s="35" t="str">
        <f t="shared" si="493"/>
        <v>138AM</v>
      </c>
      <c r="U1946" s="35" t="str">
        <f t="shared" si="494"/>
        <v>138AMNS</v>
      </c>
      <c r="V1946" s="301">
        <f t="shared" si="495"/>
        <v>25</v>
      </c>
      <c r="W1946" s="293" t="str">
        <f t="shared" si="496"/>
        <v/>
      </c>
      <c r="X1946" s="293" t="str">
        <f t="shared" si="497"/>
        <v/>
      </c>
      <c r="Y1946" s="293" t="str">
        <f t="shared" si="498"/>
        <v/>
      </c>
      <c r="Z1946" s="293" t="str">
        <f t="shared" si="499"/>
        <v/>
      </c>
      <c r="AA1946" s="293">
        <f t="shared" si="486"/>
        <v>0</v>
      </c>
      <c r="AB1946" s="293">
        <f t="shared" si="487"/>
        <v>0</v>
      </c>
      <c r="AC1946" s="293">
        <f t="shared" si="488"/>
        <v>0</v>
      </c>
      <c r="AD1946" s="293">
        <f t="shared" si="500"/>
        <v>0</v>
      </c>
      <c r="AE1946" s="293">
        <f>IF(ISBLANK(T1946),AE1945,IF(COUNTIF(T$2:T1946,T1946)&gt;1,AE1945,1+MAX(AE1945,0)))</f>
        <v>51</v>
      </c>
      <c r="AI1946" s="42" t="str">
        <f t="shared" si="501"/>
        <v/>
      </c>
      <c r="AJ1946">
        <f>SUM(AG$2:AG1946)</f>
        <v>9</v>
      </c>
      <c r="AK1946">
        <f>COUNTA(AF$2:AF1946)</f>
        <v>29</v>
      </c>
    </row>
    <row r="1947" spans="1:37" x14ac:dyDescent="0.25">
      <c r="A1947">
        <v>138</v>
      </c>
      <c r="B1947" t="s">
        <v>65</v>
      </c>
      <c r="C1947" s="246" t="s">
        <v>637</v>
      </c>
      <c r="D1947"/>
      <c r="E1947">
        <v>2</v>
      </c>
      <c r="F1947">
        <v>3</v>
      </c>
      <c r="G1947">
        <v>2</v>
      </c>
      <c r="H1947">
        <v>1</v>
      </c>
      <c r="I1947">
        <v>1</v>
      </c>
      <c r="J1947">
        <v>0</v>
      </c>
      <c r="K1947">
        <v>0</v>
      </c>
      <c r="L1947">
        <v>1</v>
      </c>
      <c r="M1947" t="s">
        <v>789</v>
      </c>
      <c r="O1947" s="101">
        <f>IF(ISBLANK(C1947),O1946,IF(COUNTIF(C$2:C1947,C1947)&gt;1,O1946,1+MAX(O1946,0)))</f>
        <v>56</v>
      </c>
      <c r="P1947" s="45">
        <f t="shared" si="489"/>
        <v>29</v>
      </c>
      <c r="Q1947" s="33" t="str">
        <f t="shared" si="490"/>
        <v/>
      </c>
      <c r="R1947" s="33">
        <f t="shared" si="491"/>
        <v>7</v>
      </c>
      <c r="S1947" s="33" t="str">
        <f t="shared" si="492"/>
        <v>138_7</v>
      </c>
      <c r="T1947" s="35" t="str">
        <f t="shared" si="493"/>
        <v>138AM</v>
      </c>
      <c r="U1947" s="35" t="str">
        <f t="shared" si="494"/>
        <v>138AMNS</v>
      </c>
      <c r="V1947" s="301">
        <f t="shared" si="495"/>
        <v>26</v>
      </c>
      <c r="W1947" s="293" t="str">
        <f t="shared" si="496"/>
        <v/>
      </c>
      <c r="X1947" s="293" t="str">
        <f t="shared" si="497"/>
        <v/>
      </c>
      <c r="Y1947" s="293" t="str">
        <f t="shared" si="498"/>
        <v/>
      </c>
      <c r="Z1947" s="293" t="str">
        <f t="shared" si="499"/>
        <v/>
      </c>
      <c r="AA1947" s="293">
        <f t="shared" si="486"/>
        <v>0</v>
      </c>
      <c r="AB1947" s="293">
        <f t="shared" si="487"/>
        <v>0</v>
      </c>
      <c r="AC1947" s="293">
        <f t="shared" si="488"/>
        <v>0</v>
      </c>
      <c r="AD1947" s="293">
        <f t="shared" si="500"/>
        <v>0</v>
      </c>
      <c r="AE1947" s="293">
        <f>IF(ISBLANK(T1947),AE1946,IF(COUNTIF(T$2:T1947,T1947)&gt;1,AE1946,1+MAX(AE1946,0)))</f>
        <v>51</v>
      </c>
      <c r="AI1947" s="42" t="str">
        <f t="shared" si="501"/>
        <v/>
      </c>
      <c r="AJ1947">
        <f>SUM(AG$2:AG1947)</f>
        <v>9</v>
      </c>
      <c r="AK1947">
        <f>COUNTA(AF$2:AF1947)</f>
        <v>29</v>
      </c>
    </row>
    <row r="1948" spans="1:37" x14ac:dyDescent="0.25">
      <c r="A1948">
        <v>138</v>
      </c>
      <c r="B1948" t="s">
        <v>65</v>
      </c>
      <c r="C1948" s="246" t="s">
        <v>637</v>
      </c>
      <c r="D1948"/>
      <c r="E1948">
        <v>2</v>
      </c>
      <c r="F1948">
        <v>3</v>
      </c>
      <c r="G1948">
        <v>3</v>
      </c>
      <c r="H1948">
        <v>2</v>
      </c>
      <c r="I1948">
        <v>1</v>
      </c>
      <c r="J1948">
        <v>0</v>
      </c>
      <c r="K1948">
        <v>1</v>
      </c>
      <c r="L1948">
        <v>2</v>
      </c>
      <c r="M1948" t="s">
        <v>789</v>
      </c>
      <c r="O1948" s="101">
        <f>IF(ISBLANK(C1948),O1947,IF(COUNTIF(C$2:C1948,C1948)&gt;1,O1947,1+MAX(O1947,0)))</f>
        <v>56</v>
      </c>
      <c r="P1948" s="45">
        <f t="shared" si="489"/>
        <v>29</v>
      </c>
      <c r="Q1948" s="33" t="str">
        <f t="shared" si="490"/>
        <v/>
      </c>
      <c r="R1948" s="33">
        <f t="shared" si="491"/>
        <v>7</v>
      </c>
      <c r="S1948" s="33" t="str">
        <f t="shared" si="492"/>
        <v>138_7</v>
      </c>
      <c r="T1948" s="35" t="str">
        <f t="shared" si="493"/>
        <v>138AM</v>
      </c>
      <c r="U1948" s="35" t="str">
        <f t="shared" si="494"/>
        <v>138AMEW</v>
      </c>
      <c r="V1948" s="301">
        <f t="shared" si="495"/>
        <v>27</v>
      </c>
      <c r="W1948" s="293" t="str">
        <f t="shared" si="496"/>
        <v/>
      </c>
      <c r="X1948" s="293" t="str">
        <f t="shared" si="497"/>
        <v/>
      </c>
      <c r="Y1948" s="293" t="str">
        <f t="shared" si="498"/>
        <v/>
      </c>
      <c r="Z1948" s="293" t="str">
        <f t="shared" si="499"/>
        <v/>
      </c>
      <c r="AA1948" s="293">
        <f t="shared" si="486"/>
        <v>0</v>
      </c>
      <c r="AB1948" s="293">
        <f t="shared" si="487"/>
        <v>0</v>
      </c>
      <c r="AC1948" s="293">
        <f t="shared" si="488"/>
        <v>0</v>
      </c>
      <c r="AD1948" s="293">
        <f t="shared" si="500"/>
        <v>0</v>
      </c>
      <c r="AE1948" s="293">
        <f>IF(ISBLANK(T1948),AE1947,IF(COUNTIF(T$2:T1948,T1948)&gt;1,AE1947,1+MAX(AE1947,0)))</f>
        <v>51</v>
      </c>
      <c r="AI1948" s="42" t="str">
        <f t="shared" si="501"/>
        <v/>
      </c>
      <c r="AJ1948">
        <f>SUM(AG$2:AG1948)</f>
        <v>9</v>
      </c>
      <c r="AK1948">
        <f>COUNTA(AF$2:AF1948)</f>
        <v>29</v>
      </c>
    </row>
    <row r="1949" spans="1:37" x14ac:dyDescent="0.25">
      <c r="A1949">
        <v>138</v>
      </c>
      <c r="B1949" t="s">
        <v>65</v>
      </c>
      <c r="C1949" s="246" t="s">
        <v>637</v>
      </c>
      <c r="D1949"/>
      <c r="E1949">
        <v>2</v>
      </c>
      <c r="F1949">
        <v>3</v>
      </c>
      <c r="G1949">
        <v>4</v>
      </c>
      <c r="H1949">
        <v>3</v>
      </c>
      <c r="I1949">
        <v>0</v>
      </c>
      <c r="J1949">
        <v>0</v>
      </c>
      <c r="K1949">
        <v>0</v>
      </c>
      <c r="L1949">
        <v>1</v>
      </c>
      <c r="M1949" t="s">
        <v>789</v>
      </c>
      <c r="O1949" s="101">
        <f>IF(ISBLANK(C1949),O1948,IF(COUNTIF(C$2:C1949,C1949)&gt;1,O1948,1+MAX(O1948,0)))</f>
        <v>56</v>
      </c>
      <c r="P1949" s="45">
        <f t="shared" si="489"/>
        <v>29</v>
      </c>
      <c r="Q1949" s="33" t="str">
        <f t="shared" si="490"/>
        <v/>
      </c>
      <c r="R1949" s="33">
        <f t="shared" si="491"/>
        <v>7</v>
      </c>
      <c r="S1949" s="33" t="str">
        <f t="shared" si="492"/>
        <v>138_7</v>
      </c>
      <c r="T1949" s="35" t="str">
        <f t="shared" si="493"/>
        <v>138AM</v>
      </c>
      <c r="U1949" s="35" t="str">
        <f t="shared" si="494"/>
        <v>138AMEW</v>
      </c>
      <c r="V1949" s="301">
        <f t="shared" si="495"/>
        <v>28</v>
      </c>
      <c r="W1949" s="293" t="str">
        <f t="shared" si="496"/>
        <v/>
      </c>
      <c r="X1949" s="293" t="str">
        <f t="shared" si="497"/>
        <v/>
      </c>
      <c r="Y1949" s="293" t="str">
        <f t="shared" si="498"/>
        <v/>
      </c>
      <c r="Z1949" s="293" t="str">
        <f t="shared" si="499"/>
        <v/>
      </c>
      <c r="AA1949" s="293">
        <f t="shared" si="486"/>
        <v>0</v>
      </c>
      <c r="AB1949" s="293">
        <f t="shared" si="487"/>
        <v>0</v>
      </c>
      <c r="AC1949" s="293">
        <f t="shared" si="488"/>
        <v>0</v>
      </c>
      <c r="AD1949" s="293">
        <f t="shared" si="500"/>
        <v>0</v>
      </c>
      <c r="AE1949" s="293">
        <f>IF(ISBLANK(T1949),AE1948,IF(COUNTIF(T$2:T1949,T1949)&gt;1,AE1948,1+MAX(AE1948,0)))</f>
        <v>51</v>
      </c>
      <c r="AI1949" s="42" t="str">
        <f t="shared" si="501"/>
        <v/>
      </c>
      <c r="AJ1949">
        <f>SUM(AG$2:AG1949)</f>
        <v>9</v>
      </c>
      <c r="AK1949">
        <f>COUNTA(AF$2:AF1949)</f>
        <v>29</v>
      </c>
    </row>
    <row r="1950" spans="1:37" x14ac:dyDescent="0.25">
      <c r="A1950">
        <v>138</v>
      </c>
      <c r="B1950" t="s">
        <v>65</v>
      </c>
      <c r="C1950" s="246" t="s">
        <v>637</v>
      </c>
      <c r="D1950"/>
      <c r="E1950">
        <v>2</v>
      </c>
      <c r="F1950">
        <v>4</v>
      </c>
      <c r="G1950">
        <v>1</v>
      </c>
      <c r="H1950">
        <v>19</v>
      </c>
      <c r="I1950">
        <v>5</v>
      </c>
      <c r="J1950">
        <v>2</v>
      </c>
      <c r="K1950">
        <v>5</v>
      </c>
      <c r="L1950">
        <v>18</v>
      </c>
      <c r="M1950" t="s">
        <v>789</v>
      </c>
      <c r="O1950" s="101">
        <f>IF(ISBLANK(C1950),O1949,IF(COUNTIF(C$2:C1950,C1950)&gt;1,O1949,1+MAX(O1949,0)))</f>
        <v>56</v>
      </c>
      <c r="P1950" s="45">
        <f t="shared" si="489"/>
        <v>29</v>
      </c>
      <c r="Q1950" s="33" t="str">
        <f t="shared" si="490"/>
        <v/>
      </c>
      <c r="R1950" s="33">
        <f t="shared" si="491"/>
        <v>8</v>
      </c>
      <c r="S1950" s="33" t="str">
        <f t="shared" si="492"/>
        <v>138_8</v>
      </c>
      <c r="T1950" s="35" t="str">
        <f t="shared" si="493"/>
        <v>138AM</v>
      </c>
      <c r="U1950" s="35" t="str">
        <f t="shared" si="494"/>
        <v>138AMNS</v>
      </c>
      <c r="V1950" s="301">
        <f t="shared" si="495"/>
        <v>29</v>
      </c>
      <c r="W1950" s="293" t="str">
        <f t="shared" si="496"/>
        <v/>
      </c>
      <c r="X1950" s="293" t="str">
        <f t="shared" si="497"/>
        <v/>
      </c>
      <c r="Y1950" s="293" t="str">
        <f t="shared" si="498"/>
        <v/>
      </c>
      <c r="Z1950" s="293" t="str">
        <f t="shared" si="499"/>
        <v/>
      </c>
      <c r="AA1950" s="293">
        <f t="shared" si="486"/>
        <v>0</v>
      </c>
      <c r="AB1950" s="293">
        <f t="shared" si="487"/>
        <v>0</v>
      </c>
      <c r="AC1950" s="293">
        <f t="shared" si="488"/>
        <v>0</v>
      </c>
      <c r="AD1950" s="293">
        <f t="shared" si="500"/>
        <v>0</v>
      </c>
      <c r="AE1950" s="293">
        <f>IF(ISBLANK(T1950),AE1949,IF(COUNTIF(T$2:T1950,T1950)&gt;1,AE1949,1+MAX(AE1949,0)))</f>
        <v>51</v>
      </c>
      <c r="AI1950" s="42" t="str">
        <f t="shared" si="501"/>
        <v/>
      </c>
      <c r="AJ1950">
        <f>SUM(AG$2:AG1950)</f>
        <v>9</v>
      </c>
      <c r="AK1950">
        <f>COUNTA(AF$2:AF1950)</f>
        <v>29</v>
      </c>
    </row>
    <row r="1951" spans="1:37" x14ac:dyDescent="0.25">
      <c r="A1951">
        <v>138</v>
      </c>
      <c r="B1951" t="s">
        <v>65</v>
      </c>
      <c r="C1951" s="246" t="s">
        <v>637</v>
      </c>
      <c r="D1951"/>
      <c r="E1951">
        <v>2</v>
      </c>
      <c r="F1951">
        <v>4</v>
      </c>
      <c r="G1951">
        <v>2</v>
      </c>
      <c r="H1951">
        <v>5</v>
      </c>
      <c r="I1951">
        <v>1</v>
      </c>
      <c r="J1951">
        <v>1</v>
      </c>
      <c r="K1951">
        <v>2</v>
      </c>
      <c r="L1951">
        <v>5</v>
      </c>
      <c r="M1951" t="s">
        <v>789</v>
      </c>
      <c r="O1951" s="101">
        <f>IF(ISBLANK(C1951),O1950,IF(COUNTIF(C$2:C1951,C1951)&gt;1,O1950,1+MAX(O1950,0)))</f>
        <v>56</v>
      </c>
      <c r="P1951" s="45">
        <f t="shared" si="489"/>
        <v>29</v>
      </c>
      <c r="Q1951" s="33" t="str">
        <f t="shared" si="490"/>
        <v/>
      </c>
      <c r="R1951" s="33">
        <f t="shared" si="491"/>
        <v>8</v>
      </c>
      <c r="S1951" s="33" t="str">
        <f t="shared" si="492"/>
        <v>138_8</v>
      </c>
      <c r="T1951" s="35" t="str">
        <f t="shared" si="493"/>
        <v>138AM</v>
      </c>
      <c r="U1951" s="35" t="str">
        <f t="shared" si="494"/>
        <v>138AMNS</v>
      </c>
      <c r="V1951" s="301">
        <f t="shared" si="495"/>
        <v>30</v>
      </c>
      <c r="W1951" s="293" t="str">
        <f t="shared" si="496"/>
        <v/>
      </c>
      <c r="X1951" s="293" t="str">
        <f t="shared" si="497"/>
        <v/>
      </c>
      <c r="Y1951" s="293" t="str">
        <f t="shared" si="498"/>
        <v/>
      </c>
      <c r="Z1951" s="293" t="str">
        <f t="shared" si="499"/>
        <v/>
      </c>
      <c r="AA1951" s="293">
        <f t="shared" si="486"/>
        <v>0</v>
      </c>
      <c r="AB1951" s="293">
        <f t="shared" si="487"/>
        <v>0</v>
      </c>
      <c r="AC1951" s="293">
        <f t="shared" si="488"/>
        <v>0</v>
      </c>
      <c r="AD1951" s="293">
        <f t="shared" si="500"/>
        <v>0</v>
      </c>
      <c r="AE1951" s="293">
        <f>IF(ISBLANK(T1951),AE1950,IF(COUNTIF(T$2:T1951,T1951)&gt;1,AE1950,1+MAX(AE1950,0)))</f>
        <v>51</v>
      </c>
      <c r="AI1951" s="42" t="str">
        <f t="shared" si="501"/>
        <v/>
      </c>
      <c r="AJ1951">
        <f>SUM(AG$2:AG1951)</f>
        <v>9</v>
      </c>
      <c r="AK1951">
        <f>COUNTA(AF$2:AF1951)</f>
        <v>29</v>
      </c>
    </row>
    <row r="1952" spans="1:37" x14ac:dyDescent="0.25">
      <c r="A1952">
        <v>138</v>
      </c>
      <c r="B1952" t="s">
        <v>65</v>
      </c>
      <c r="C1952" s="246" t="s">
        <v>637</v>
      </c>
      <c r="D1952"/>
      <c r="E1952">
        <v>2</v>
      </c>
      <c r="F1952">
        <v>4</v>
      </c>
      <c r="G1952">
        <v>3</v>
      </c>
      <c r="H1952">
        <v>2</v>
      </c>
      <c r="I1952">
        <v>0</v>
      </c>
      <c r="J1952">
        <v>0</v>
      </c>
      <c r="K1952">
        <v>0</v>
      </c>
      <c r="L1952">
        <v>2</v>
      </c>
      <c r="M1952" t="s">
        <v>789</v>
      </c>
      <c r="O1952" s="101">
        <f>IF(ISBLANK(C1952),O1951,IF(COUNTIF(C$2:C1952,C1952)&gt;1,O1951,1+MAX(O1951,0)))</f>
        <v>56</v>
      </c>
      <c r="P1952" s="45">
        <f t="shared" si="489"/>
        <v>29</v>
      </c>
      <c r="Q1952" s="33" t="str">
        <f t="shared" si="490"/>
        <v/>
      </c>
      <c r="R1952" s="33">
        <f t="shared" si="491"/>
        <v>8</v>
      </c>
      <c r="S1952" s="33" t="str">
        <f t="shared" si="492"/>
        <v>138_8</v>
      </c>
      <c r="T1952" s="35" t="str">
        <f t="shared" si="493"/>
        <v>138AM</v>
      </c>
      <c r="U1952" s="35" t="str">
        <f t="shared" si="494"/>
        <v>138AMEW</v>
      </c>
      <c r="V1952" s="301">
        <f t="shared" si="495"/>
        <v>31</v>
      </c>
      <c r="W1952" s="293" t="str">
        <f t="shared" si="496"/>
        <v/>
      </c>
      <c r="X1952" s="293" t="str">
        <f t="shared" si="497"/>
        <v/>
      </c>
      <c r="Y1952" s="293" t="str">
        <f t="shared" si="498"/>
        <v/>
      </c>
      <c r="Z1952" s="293" t="str">
        <f t="shared" si="499"/>
        <v/>
      </c>
      <c r="AA1952" s="293">
        <f t="shared" si="486"/>
        <v>0</v>
      </c>
      <c r="AB1952" s="293">
        <f t="shared" si="487"/>
        <v>0</v>
      </c>
      <c r="AC1952" s="293">
        <f t="shared" si="488"/>
        <v>0</v>
      </c>
      <c r="AD1952" s="293">
        <f t="shared" si="500"/>
        <v>0</v>
      </c>
      <c r="AE1952" s="293">
        <f>IF(ISBLANK(T1952),AE1951,IF(COUNTIF(T$2:T1952,T1952)&gt;1,AE1951,1+MAX(AE1951,0)))</f>
        <v>51</v>
      </c>
      <c r="AI1952" s="42" t="str">
        <f t="shared" si="501"/>
        <v/>
      </c>
      <c r="AJ1952">
        <f>SUM(AG$2:AG1952)</f>
        <v>9</v>
      </c>
      <c r="AK1952">
        <f>COUNTA(AF$2:AF1952)</f>
        <v>29</v>
      </c>
    </row>
    <row r="1953" spans="1:37" x14ac:dyDescent="0.25">
      <c r="A1953">
        <v>138</v>
      </c>
      <c r="B1953" t="s">
        <v>65</v>
      </c>
      <c r="C1953" s="246" t="s">
        <v>637</v>
      </c>
      <c r="D1953"/>
      <c r="E1953">
        <v>2</v>
      </c>
      <c r="F1953">
        <v>4</v>
      </c>
      <c r="G1953">
        <v>4</v>
      </c>
      <c r="H1953">
        <v>7</v>
      </c>
      <c r="I1953">
        <v>2</v>
      </c>
      <c r="J1953">
        <v>1</v>
      </c>
      <c r="K1953">
        <v>5</v>
      </c>
      <c r="L1953">
        <v>7</v>
      </c>
      <c r="M1953" t="s">
        <v>789</v>
      </c>
      <c r="O1953" s="101">
        <f>IF(ISBLANK(C1953),O1952,IF(COUNTIF(C$2:C1953,C1953)&gt;1,O1952,1+MAX(O1952,0)))</f>
        <v>56</v>
      </c>
      <c r="P1953" s="45">
        <f t="shared" si="489"/>
        <v>29</v>
      </c>
      <c r="Q1953" s="33" t="str">
        <f t="shared" si="490"/>
        <v/>
      </c>
      <c r="R1953" s="33">
        <f t="shared" si="491"/>
        <v>8</v>
      </c>
      <c r="S1953" s="33" t="str">
        <f t="shared" si="492"/>
        <v>138_8</v>
      </c>
      <c r="T1953" s="35" t="str">
        <f t="shared" si="493"/>
        <v>138AM</v>
      </c>
      <c r="U1953" s="35" t="str">
        <f t="shared" si="494"/>
        <v>138AMEW</v>
      </c>
      <c r="V1953" s="301">
        <f t="shared" si="495"/>
        <v>32</v>
      </c>
      <c r="W1953" s="293" t="str">
        <f t="shared" si="496"/>
        <v/>
      </c>
      <c r="X1953" s="293" t="str">
        <f t="shared" si="497"/>
        <v/>
      </c>
      <c r="Y1953" s="293" t="str">
        <f t="shared" si="498"/>
        <v/>
      </c>
      <c r="Z1953" s="293" t="str">
        <f t="shared" si="499"/>
        <v/>
      </c>
      <c r="AA1953" s="293">
        <f t="shared" si="486"/>
        <v>0</v>
      </c>
      <c r="AB1953" s="293">
        <f t="shared" si="487"/>
        <v>0</v>
      </c>
      <c r="AC1953" s="293">
        <f t="shared" si="488"/>
        <v>0</v>
      </c>
      <c r="AD1953" s="293">
        <f t="shared" si="500"/>
        <v>0</v>
      </c>
      <c r="AE1953" s="293">
        <f>IF(ISBLANK(T1953),AE1952,IF(COUNTIF(T$2:T1953,T1953)&gt;1,AE1952,1+MAX(AE1952,0)))</f>
        <v>51</v>
      </c>
      <c r="AI1953" s="42" t="str">
        <f t="shared" si="501"/>
        <v/>
      </c>
      <c r="AJ1953">
        <f>SUM(AG$2:AG1953)</f>
        <v>9</v>
      </c>
      <c r="AK1953">
        <f>COUNTA(AF$2:AF1953)</f>
        <v>29</v>
      </c>
    </row>
    <row r="1954" spans="1:37"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489"/>
        <v>29</v>
      </c>
      <c r="Q1954" s="33" t="str">
        <f t="shared" si="490"/>
        <v/>
      </c>
      <c r="R1954" s="33">
        <f t="shared" si="491"/>
        <v>9</v>
      </c>
      <c r="S1954" s="33" t="str">
        <f t="shared" si="492"/>
        <v>138_9</v>
      </c>
      <c r="T1954" s="35" t="str">
        <f t="shared" si="493"/>
        <v>138PM</v>
      </c>
      <c r="U1954" s="35" t="str">
        <f t="shared" si="494"/>
        <v>138PMNS</v>
      </c>
      <c r="V1954" s="301">
        <f t="shared" si="495"/>
        <v>1</v>
      </c>
      <c r="W1954" s="293" t="str">
        <f t="shared" si="496"/>
        <v/>
      </c>
      <c r="X1954" s="293" t="str">
        <f t="shared" si="497"/>
        <v/>
      </c>
      <c r="Y1954" s="293" t="str">
        <f t="shared" si="498"/>
        <v/>
      </c>
      <c r="Z1954" s="293" t="str">
        <f t="shared" si="499"/>
        <v/>
      </c>
      <c r="AA1954" s="293">
        <f t="shared" si="486"/>
        <v>0</v>
      </c>
      <c r="AB1954" s="293">
        <f t="shared" si="487"/>
        <v>0</v>
      </c>
      <c r="AC1954" s="293">
        <f t="shared" si="488"/>
        <v>0</v>
      </c>
      <c r="AD1954" s="293">
        <f t="shared" si="500"/>
        <v>0</v>
      </c>
      <c r="AE1954" s="293">
        <f>IF(ISBLANK(T1954),AE1953,IF(COUNTIF(T$2:T1954,T1954)&gt;1,AE1953,1+MAX(AE1953,0)))</f>
        <v>52</v>
      </c>
      <c r="AI1954" s="42" t="str">
        <f t="shared" si="501"/>
        <v/>
      </c>
      <c r="AJ1954">
        <f>SUM(AG$2:AG1954)</f>
        <v>9</v>
      </c>
      <c r="AK1954">
        <f>COUNTA(AF$2:AF1954)</f>
        <v>29</v>
      </c>
    </row>
    <row r="1955" spans="1:37"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489"/>
        <v>29</v>
      </c>
      <c r="Q1955" s="33" t="str">
        <f t="shared" si="490"/>
        <v/>
      </c>
      <c r="R1955" s="33">
        <f t="shared" si="491"/>
        <v>9</v>
      </c>
      <c r="S1955" s="33" t="str">
        <f t="shared" si="492"/>
        <v>138_9</v>
      </c>
      <c r="T1955" s="35" t="str">
        <f t="shared" si="493"/>
        <v>138PM</v>
      </c>
      <c r="U1955" s="35" t="str">
        <f t="shared" si="494"/>
        <v>138PMNS</v>
      </c>
      <c r="V1955" s="301">
        <f t="shared" si="495"/>
        <v>2</v>
      </c>
      <c r="W1955" s="293" t="str">
        <f t="shared" si="496"/>
        <v/>
      </c>
      <c r="X1955" s="293" t="str">
        <f t="shared" si="497"/>
        <v/>
      </c>
      <c r="Y1955" s="293" t="str">
        <f t="shared" si="498"/>
        <v/>
      </c>
      <c r="Z1955" s="293" t="str">
        <f t="shared" si="499"/>
        <v/>
      </c>
      <c r="AA1955" s="293">
        <f t="shared" si="486"/>
        <v>0</v>
      </c>
      <c r="AB1955" s="293">
        <f t="shared" si="487"/>
        <v>0</v>
      </c>
      <c r="AC1955" s="293">
        <f t="shared" si="488"/>
        <v>0</v>
      </c>
      <c r="AD1955" s="293">
        <f t="shared" si="500"/>
        <v>0</v>
      </c>
      <c r="AE1955" s="293">
        <f>IF(ISBLANK(T1955),AE1954,IF(COUNTIF(T$2:T1955,T1955)&gt;1,AE1954,1+MAX(AE1954,0)))</f>
        <v>52</v>
      </c>
      <c r="AI1955" s="42" t="str">
        <f t="shared" si="501"/>
        <v/>
      </c>
      <c r="AJ1955">
        <f>SUM(AG$2:AG1955)</f>
        <v>9</v>
      </c>
      <c r="AK1955">
        <f>COUNTA(AF$2:AF1955)</f>
        <v>29</v>
      </c>
    </row>
    <row r="1956" spans="1:37"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489"/>
        <v>29</v>
      </c>
      <c r="Q1956" s="33" t="str">
        <f t="shared" si="490"/>
        <v/>
      </c>
      <c r="R1956" s="33">
        <f t="shared" si="491"/>
        <v>9</v>
      </c>
      <c r="S1956" s="33" t="str">
        <f t="shared" si="492"/>
        <v>138_9</v>
      </c>
      <c r="T1956" s="35" t="str">
        <f t="shared" si="493"/>
        <v>138PM</v>
      </c>
      <c r="U1956" s="35" t="str">
        <f t="shared" si="494"/>
        <v>138PMEW</v>
      </c>
      <c r="V1956" s="301">
        <f t="shared" si="495"/>
        <v>3</v>
      </c>
      <c r="W1956" s="293" t="str">
        <f t="shared" si="496"/>
        <v/>
      </c>
      <c r="X1956" s="293" t="str">
        <f t="shared" si="497"/>
        <v/>
      </c>
      <c r="Y1956" s="293" t="str">
        <f t="shared" si="498"/>
        <v/>
      </c>
      <c r="Z1956" s="293" t="str">
        <f t="shared" si="499"/>
        <v/>
      </c>
      <c r="AA1956" s="293">
        <f t="shared" si="486"/>
        <v>0</v>
      </c>
      <c r="AB1956" s="293">
        <f t="shared" si="487"/>
        <v>0</v>
      </c>
      <c r="AC1956" s="293">
        <f t="shared" si="488"/>
        <v>0</v>
      </c>
      <c r="AD1956" s="293">
        <f t="shared" si="500"/>
        <v>0</v>
      </c>
      <c r="AE1956" s="293">
        <f>IF(ISBLANK(T1956),AE1955,IF(COUNTIF(T$2:T1956,T1956)&gt;1,AE1955,1+MAX(AE1955,0)))</f>
        <v>52</v>
      </c>
      <c r="AI1956" s="42" t="str">
        <f t="shared" si="501"/>
        <v/>
      </c>
      <c r="AJ1956">
        <f>SUM(AG$2:AG1956)</f>
        <v>9</v>
      </c>
      <c r="AK1956">
        <f>COUNTA(AF$2:AF1956)</f>
        <v>29</v>
      </c>
    </row>
    <row r="1957" spans="1:37"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489"/>
        <v>29</v>
      </c>
      <c r="Q1957" s="33" t="str">
        <f t="shared" si="490"/>
        <v/>
      </c>
      <c r="R1957" s="33">
        <f t="shared" si="491"/>
        <v>9</v>
      </c>
      <c r="S1957" s="33" t="str">
        <f t="shared" si="492"/>
        <v>138_9</v>
      </c>
      <c r="T1957" s="35" t="str">
        <f t="shared" si="493"/>
        <v>138PM</v>
      </c>
      <c r="U1957" s="35" t="str">
        <f t="shared" si="494"/>
        <v>138PMEW</v>
      </c>
      <c r="V1957" s="301">
        <f t="shared" si="495"/>
        <v>4</v>
      </c>
      <c r="W1957" s="293" t="str">
        <f t="shared" si="496"/>
        <v/>
      </c>
      <c r="X1957" s="293" t="str">
        <f t="shared" si="497"/>
        <v/>
      </c>
      <c r="Y1957" s="293" t="str">
        <f t="shared" si="498"/>
        <v/>
      </c>
      <c r="Z1957" s="293" t="str">
        <f t="shared" si="499"/>
        <v/>
      </c>
      <c r="AA1957" s="293">
        <f t="shared" si="486"/>
        <v>0</v>
      </c>
      <c r="AB1957" s="293">
        <f t="shared" si="487"/>
        <v>0</v>
      </c>
      <c r="AC1957" s="293">
        <f t="shared" si="488"/>
        <v>0</v>
      </c>
      <c r="AD1957" s="293">
        <f t="shared" si="500"/>
        <v>0</v>
      </c>
      <c r="AE1957" s="293">
        <f>IF(ISBLANK(T1957),AE1956,IF(COUNTIF(T$2:T1957,T1957)&gt;1,AE1956,1+MAX(AE1956,0)))</f>
        <v>52</v>
      </c>
      <c r="AI1957" s="42" t="str">
        <f t="shared" si="501"/>
        <v/>
      </c>
      <c r="AJ1957">
        <f>SUM(AG$2:AG1957)</f>
        <v>9</v>
      </c>
      <c r="AK1957">
        <f>COUNTA(AF$2:AF1957)</f>
        <v>29</v>
      </c>
    </row>
    <row r="1958" spans="1:37"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489"/>
        <v>29</v>
      </c>
      <c r="Q1958" s="33" t="str">
        <f t="shared" si="490"/>
        <v/>
      </c>
      <c r="R1958" s="33">
        <f t="shared" si="491"/>
        <v>10</v>
      </c>
      <c r="S1958" s="33" t="str">
        <f t="shared" si="492"/>
        <v>138_10</v>
      </c>
      <c r="T1958" s="35" t="str">
        <f t="shared" si="493"/>
        <v>138PM</v>
      </c>
      <c r="U1958" s="35" t="str">
        <f t="shared" si="494"/>
        <v>138PMNS</v>
      </c>
      <c r="V1958" s="301">
        <f t="shared" si="495"/>
        <v>5</v>
      </c>
      <c r="W1958" s="293" t="str">
        <f t="shared" si="496"/>
        <v/>
      </c>
      <c r="X1958" s="293" t="str">
        <f t="shared" si="497"/>
        <v/>
      </c>
      <c r="Y1958" s="293" t="str">
        <f t="shared" si="498"/>
        <v/>
      </c>
      <c r="Z1958" s="293" t="str">
        <f t="shared" si="499"/>
        <v/>
      </c>
      <c r="AA1958" s="293">
        <f t="shared" si="486"/>
        <v>0</v>
      </c>
      <c r="AB1958" s="293">
        <f t="shared" si="487"/>
        <v>0</v>
      </c>
      <c r="AC1958" s="293">
        <f t="shared" si="488"/>
        <v>0</v>
      </c>
      <c r="AD1958" s="293">
        <f t="shared" si="500"/>
        <v>0</v>
      </c>
      <c r="AE1958" s="293">
        <f>IF(ISBLANK(T1958),AE1957,IF(COUNTIF(T$2:T1958,T1958)&gt;1,AE1957,1+MAX(AE1957,0)))</f>
        <v>52</v>
      </c>
      <c r="AI1958" s="42" t="str">
        <f t="shared" si="501"/>
        <v/>
      </c>
      <c r="AJ1958">
        <f>SUM(AG$2:AG1958)</f>
        <v>9</v>
      </c>
      <c r="AK1958">
        <f>COUNTA(AF$2:AF1958)</f>
        <v>29</v>
      </c>
    </row>
    <row r="1959" spans="1:37"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489"/>
        <v>29</v>
      </c>
      <c r="Q1959" s="33" t="str">
        <f t="shared" si="490"/>
        <v/>
      </c>
      <c r="R1959" s="33">
        <f t="shared" si="491"/>
        <v>10</v>
      </c>
      <c r="S1959" s="33" t="str">
        <f t="shared" si="492"/>
        <v>138_10</v>
      </c>
      <c r="T1959" s="35" t="str">
        <f t="shared" si="493"/>
        <v>138PM</v>
      </c>
      <c r="U1959" s="35" t="str">
        <f t="shared" si="494"/>
        <v>138PMNS</v>
      </c>
      <c r="V1959" s="301">
        <f t="shared" si="495"/>
        <v>6</v>
      </c>
      <c r="W1959" s="293" t="str">
        <f t="shared" si="496"/>
        <v/>
      </c>
      <c r="X1959" s="293" t="str">
        <f t="shared" si="497"/>
        <v/>
      </c>
      <c r="Y1959" s="293" t="str">
        <f t="shared" si="498"/>
        <v/>
      </c>
      <c r="Z1959" s="293" t="str">
        <f t="shared" si="499"/>
        <v/>
      </c>
      <c r="AA1959" s="293">
        <f t="shared" si="486"/>
        <v>0</v>
      </c>
      <c r="AB1959" s="293">
        <f t="shared" si="487"/>
        <v>0</v>
      </c>
      <c r="AC1959" s="293">
        <f t="shared" si="488"/>
        <v>0</v>
      </c>
      <c r="AD1959" s="293">
        <f t="shared" si="500"/>
        <v>0</v>
      </c>
      <c r="AE1959" s="293">
        <f>IF(ISBLANK(T1959),AE1958,IF(COUNTIF(T$2:T1959,T1959)&gt;1,AE1958,1+MAX(AE1958,0)))</f>
        <v>52</v>
      </c>
      <c r="AI1959" s="42" t="str">
        <f t="shared" si="501"/>
        <v/>
      </c>
      <c r="AJ1959">
        <f>SUM(AG$2:AG1959)</f>
        <v>9</v>
      </c>
      <c r="AK1959">
        <f>COUNTA(AF$2:AF1959)</f>
        <v>29</v>
      </c>
    </row>
    <row r="1960" spans="1:37"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489"/>
        <v>29</v>
      </c>
      <c r="Q1960" s="33" t="str">
        <f t="shared" si="490"/>
        <v/>
      </c>
      <c r="R1960" s="33">
        <f t="shared" si="491"/>
        <v>10</v>
      </c>
      <c r="S1960" s="33" t="str">
        <f t="shared" si="492"/>
        <v>138_10</v>
      </c>
      <c r="T1960" s="35" t="str">
        <f t="shared" si="493"/>
        <v>138PM</v>
      </c>
      <c r="U1960" s="35" t="str">
        <f t="shared" si="494"/>
        <v>138PMEW</v>
      </c>
      <c r="V1960" s="301">
        <f t="shared" si="495"/>
        <v>7</v>
      </c>
      <c r="W1960" s="293" t="str">
        <f t="shared" si="496"/>
        <v/>
      </c>
      <c r="X1960" s="293" t="str">
        <f t="shared" si="497"/>
        <v/>
      </c>
      <c r="Y1960" s="293" t="str">
        <f t="shared" si="498"/>
        <v/>
      </c>
      <c r="Z1960" s="293" t="str">
        <f t="shared" si="499"/>
        <v/>
      </c>
      <c r="AA1960" s="293">
        <f t="shared" si="486"/>
        <v>0</v>
      </c>
      <c r="AB1960" s="293">
        <f t="shared" si="487"/>
        <v>0</v>
      </c>
      <c r="AC1960" s="293">
        <f t="shared" si="488"/>
        <v>0</v>
      </c>
      <c r="AD1960" s="293">
        <f t="shared" si="500"/>
        <v>0</v>
      </c>
      <c r="AE1960" s="293">
        <f>IF(ISBLANK(T1960),AE1959,IF(COUNTIF(T$2:T1960,T1960)&gt;1,AE1959,1+MAX(AE1959,0)))</f>
        <v>52</v>
      </c>
      <c r="AI1960" s="42" t="str">
        <f t="shared" si="501"/>
        <v/>
      </c>
      <c r="AJ1960">
        <f>SUM(AG$2:AG1960)</f>
        <v>9</v>
      </c>
      <c r="AK1960">
        <f>COUNTA(AF$2:AF1960)</f>
        <v>29</v>
      </c>
    </row>
    <row r="1961" spans="1:37"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489"/>
        <v>29</v>
      </c>
      <c r="Q1961" s="33" t="str">
        <f t="shared" si="490"/>
        <v/>
      </c>
      <c r="R1961" s="33">
        <f t="shared" si="491"/>
        <v>10</v>
      </c>
      <c r="S1961" s="33" t="str">
        <f t="shared" si="492"/>
        <v>138_10</v>
      </c>
      <c r="T1961" s="35" t="str">
        <f t="shared" si="493"/>
        <v>138PM</v>
      </c>
      <c r="U1961" s="35" t="str">
        <f t="shared" si="494"/>
        <v>138PMEW</v>
      </c>
      <c r="V1961" s="301">
        <f t="shared" si="495"/>
        <v>8</v>
      </c>
      <c r="W1961" s="293" t="str">
        <f t="shared" si="496"/>
        <v/>
      </c>
      <c r="X1961" s="293" t="str">
        <f t="shared" si="497"/>
        <v/>
      </c>
      <c r="Y1961" s="293" t="str">
        <f t="shared" si="498"/>
        <v/>
      </c>
      <c r="Z1961" s="293" t="str">
        <f t="shared" si="499"/>
        <v/>
      </c>
      <c r="AA1961" s="293">
        <f t="shared" si="486"/>
        <v>0</v>
      </c>
      <c r="AB1961" s="293">
        <f t="shared" si="487"/>
        <v>0</v>
      </c>
      <c r="AC1961" s="293">
        <f t="shared" si="488"/>
        <v>0</v>
      </c>
      <c r="AD1961" s="293">
        <f t="shared" si="500"/>
        <v>0</v>
      </c>
      <c r="AE1961" s="293">
        <f>IF(ISBLANK(T1961),AE1960,IF(COUNTIF(T$2:T1961,T1961)&gt;1,AE1960,1+MAX(AE1960,0)))</f>
        <v>52</v>
      </c>
      <c r="AI1961" s="42" t="str">
        <f t="shared" si="501"/>
        <v/>
      </c>
      <c r="AJ1961">
        <f>SUM(AG$2:AG1961)</f>
        <v>9</v>
      </c>
      <c r="AK1961">
        <f>COUNTA(AF$2:AF1961)</f>
        <v>29</v>
      </c>
    </row>
    <row r="1962" spans="1:37"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489"/>
        <v>29</v>
      </c>
      <c r="Q1962" s="33" t="str">
        <f t="shared" si="490"/>
        <v/>
      </c>
      <c r="R1962" s="33">
        <f t="shared" si="491"/>
        <v>11</v>
      </c>
      <c r="S1962" s="33" t="str">
        <f t="shared" si="492"/>
        <v>138_11</v>
      </c>
      <c r="T1962" s="35" t="str">
        <f t="shared" si="493"/>
        <v>138PM</v>
      </c>
      <c r="U1962" s="35" t="str">
        <f t="shared" si="494"/>
        <v>138PMNS</v>
      </c>
      <c r="V1962" s="301">
        <f t="shared" si="495"/>
        <v>9</v>
      </c>
      <c r="W1962" s="293" t="str">
        <f t="shared" si="496"/>
        <v/>
      </c>
      <c r="X1962" s="293" t="str">
        <f t="shared" si="497"/>
        <v/>
      </c>
      <c r="Y1962" s="293" t="str">
        <f t="shared" si="498"/>
        <v/>
      </c>
      <c r="Z1962" s="293" t="str">
        <f t="shared" si="499"/>
        <v/>
      </c>
      <c r="AA1962" s="293">
        <f t="shared" si="486"/>
        <v>0</v>
      </c>
      <c r="AB1962" s="293">
        <f t="shared" si="487"/>
        <v>0</v>
      </c>
      <c r="AC1962" s="293">
        <f t="shared" si="488"/>
        <v>0</v>
      </c>
      <c r="AD1962" s="293">
        <f t="shared" si="500"/>
        <v>0</v>
      </c>
      <c r="AE1962" s="293">
        <f>IF(ISBLANK(T1962),AE1961,IF(COUNTIF(T$2:T1962,T1962)&gt;1,AE1961,1+MAX(AE1961,0)))</f>
        <v>52</v>
      </c>
      <c r="AI1962" s="42" t="str">
        <f t="shared" si="501"/>
        <v/>
      </c>
      <c r="AJ1962">
        <f>SUM(AG$2:AG1962)</f>
        <v>9</v>
      </c>
      <c r="AK1962">
        <f>COUNTA(AF$2:AF1962)</f>
        <v>29</v>
      </c>
    </row>
    <row r="1963" spans="1:37"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489"/>
        <v>29</v>
      </c>
      <c r="Q1963" s="33" t="str">
        <f t="shared" si="490"/>
        <v/>
      </c>
      <c r="R1963" s="33">
        <f t="shared" si="491"/>
        <v>11</v>
      </c>
      <c r="S1963" s="33" t="str">
        <f t="shared" si="492"/>
        <v>138_11</v>
      </c>
      <c r="T1963" s="35" t="str">
        <f t="shared" si="493"/>
        <v>138PM</v>
      </c>
      <c r="U1963" s="35" t="str">
        <f t="shared" si="494"/>
        <v>138PMNS</v>
      </c>
      <c r="V1963" s="301">
        <f t="shared" si="495"/>
        <v>10</v>
      </c>
      <c r="W1963" s="293" t="str">
        <f t="shared" si="496"/>
        <v/>
      </c>
      <c r="X1963" s="293" t="str">
        <f t="shared" si="497"/>
        <v/>
      </c>
      <c r="Y1963" s="293" t="str">
        <f t="shared" si="498"/>
        <v/>
      </c>
      <c r="Z1963" s="293" t="str">
        <f t="shared" si="499"/>
        <v/>
      </c>
      <c r="AA1963" s="293">
        <f t="shared" si="486"/>
        <v>0</v>
      </c>
      <c r="AB1963" s="293">
        <f t="shared" si="487"/>
        <v>0</v>
      </c>
      <c r="AC1963" s="293">
        <f t="shared" si="488"/>
        <v>0</v>
      </c>
      <c r="AD1963" s="293">
        <f t="shared" si="500"/>
        <v>0</v>
      </c>
      <c r="AE1963" s="293">
        <f>IF(ISBLANK(T1963),AE1962,IF(COUNTIF(T$2:T1963,T1963)&gt;1,AE1962,1+MAX(AE1962,0)))</f>
        <v>52</v>
      </c>
      <c r="AI1963" s="42" t="str">
        <f t="shared" si="501"/>
        <v/>
      </c>
      <c r="AJ1963">
        <f>SUM(AG$2:AG1963)</f>
        <v>9</v>
      </c>
      <c r="AK1963">
        <f>COUNTA(AF$2:AF1963)</f>
        <v>29</v>
      </c>
    </row>
    <row r="1964" spans="1:37"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489"/>
        <v>29</v>
      </c>
      <c r="Q1964" s="33" t="str">
        <f t="shared" si="490"/>
        <v/>
      </c>
      <c r="R1964" s="33">
        <f t="shared" si="491"/>
        <v>11</v>
      </c>
      <c r="S1964" s="33" t="str">
        <f t="shared" si="492"/>
        <v>138_11</v>
      </c>
      <c r="T1964" s="35" t="str">
        <f t="shared" si="493"/>
        <v>138PM</v>
      </c>
      <c r="U1964" s="35" t="str">
        <f t="shared" si="494"/>
        <v>138PMEW</v>
      </c>
      <c r="V1964" s="301">
        <f t="shared" si="495"/>
        <v>11</v>
      </c>
      <c r="W1964" s="293" t="str">
        <f t="shared" si="496"/>
        <v/>
      </c>
      <c r="X1964" s="293" t="str">
        <f t="shared" si="497"/>
        <v/>
      </c>
      <c r="Y1964" s="293" t="str">
        <f t="shared" si="498"/>
        <v/>
      </c>
      <c r="Z1964" s="293" t="str">
        <f t="shared" si="499"/>
        <v/>
      </c>
      <c r="AA1964" s="293">
        <f t="shared" si="486"/>
        <v>0</v>
      </c>
      <c r="AB1964" s="293">
        <f t="shared" si="487"/>
        <v>0</v>
      </c>
      <c r="AC1964" s="293">
        <f t="shared" si="488"/>
        <v>0</v>
      </c>
      <c r="AD1964" s="293">
        <f t="shared" si="500"/>
        <v>0</v>
      </c>
      <c r="AE1964" s="293">
        <f>IF(ISBLANK(T1964),AE1963,IF(COUNTIF(T$2:T1964,T1964)&gt;1,AE1963,1+MAX(AE1963,0)))</f>
        <v>52</v>
      </c>
      <c r="AI1964" s="42" t="str">
        <f t="shared" si="501"/>
        <v/>
      </c>
      <c r="AJ1964">
        <f>SUM(AG$2:AG1964)</f>
        <v>9</v>
      </c>
      <c r="AK1964">
        <f>COUNTA(AF$2:AF1964)</f>
        <v>29</v>
      </c>
    </row>
    <row r="1965" spans="1:37"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489"/>
        <v>29</v>
      </c>
      <c r="Q1965" s="33" t="str">
        <f t="shared" si="490"/>
        <v/>
      </c>
      <c r="R1965" s="33">
        <f t="shared" si="491"/>
        <v>11</v>
      </c>
      <c r="S1965" s="33" t="str">
        <f t="shared" si="492"/>
        <v>138_11</v>
      </c>
      <c r="T1965" s="35" t="str">
        <f t="shared" si="493"/>
        <v>138PM</v>
      </c>
      <c r="U1965" s="35" t="str">
        <f t="shared" si="494"/>
        <v>138PMEW</v>
      </c>
      <c r="V1965" s="301">
        <f t="shared" si="495"/>
        <v>12</v>
      </c>
      <c r="W1965" s="293" t="str">
        <f t="shared" si="496"/>
        <v/>
      </c>
      <c r="X1965" s="293" t="str">
        <f t="shared" si="497"/>
        <v/>
      </c>
      <c r="Y1965" s="293" t="str">
        <f t="shared" si="498"/>
        <v/>
      </c>
      <c r="Z1965" s="293" t="str">
        <f t="shared" si="499"/>
        <v/>
      </c>
      <c r="AA1965" s="293">
        <f t="shared" si="486"/>
        <v>0</v>
      </c>
      <c r="AB1965" s="293">
        <f t="shared" si="487"/>
        <v>0</v>
      </c>
      <c r="AC1965" s="293">
        <f t="shared" si="488"/>
        <v>0</v>
      </c>
      <c r="AD1965" s="293">
        <f t="shared" si="500"/>
        <v>0</v>
      </c>
      <c r="AE1965" s="293">
        <f>IF(ISBLANK(T1965),AE1964,IF(COUNTIF(T$2:T1965,T1965)&gt;1,AE1964,1+MAX(AE1964,0)))</f>
        <v>52</v>
      </c>
      <c r="AI1965" s="42" t="str">
        <f t="shared" si="501"/>
        <v/>
      </c>
      <c r="AJ1965">
        <f>SUM(AG$2:AG1965)</f>
        <v>9</v>
      </c>
      <c r="AK1965">
        <f>COUNTA(AF$2:AF1965)</f>
        <v>29</v>
      </c>
    </row>
    <row r="1966" spans="1:37"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489"/>
        <v>29</v>
      </c>
      <c r="Q1966" s="33" t="str">
        <f t="shared" si="490"/>
        <v/>
      </c>
      <c r="R1966" s="33">
        <f t="shared" si="491"/>
        <v>12</v>
      </c>
      <c r="S1966" s="33" t="str">
        <f t="shared" si="492"/>
        <v>138_12</v>
      </c>
      <c r="T1966" s="35" t="str">
        <f t="shared" si="493"/>
        <v>138PM</v>
      </c>
      <c r="U1966" s="35" t="str">
        <f t="shared" si="494"/>
        <v>138PMNS</v>
      </c>
      <c r="V1966" s="301">
        <f t="shared" si="495"/>
        <v>13</v>
      </c>
      <c r="W1966" s="293" t="str">
        <f t="shared" si="496"/>
        <v/>
      </c>
      <c r="X1966" s="293" t="str">
        <f t="shared" si="497"/>
        <v/>
      </c>
      <c r="Y1966" s="293" t="str">
        <f t="shared" si="498"/>
        <v/>
      </c>
      <c r="Z1966" s="293" t="str">
        <f t="shared" si="499"/>
        <v/>
      </c>
      <c r="AA1966" s="293">
        <f t="shared" si="486"/>
        <v>0</v>
      </c>
      <c r="AB1966" s="293">
        <f t="shared" si="487"/>
        <v>0</v>
      </c>
      <c r="AC1966" s="293">
        <f t="shared" si="488"/>
        <v>0</v>
      </c>
      <c r="AD1966" s="293">
        <f t="shared" si="500"/>
        <v>0</v>
      </c>
      <c r="AE1966" s="293">
        <f>IF(ISBLANK(T1966),AE1965,IF(COUNTIF(T$2:T1966,T1966)&gt;1,AE1965,1+MAX(AE1965,0)))</f>
        <v>52</v>
      </c>
      <c r="AI1966" s="42" t="str">
        <f t="shared" si="501"/>
        <v/>
      </c>
      <c r="AJ1966">
        <f>SUM(AG$2:AG1966)</f>
        <v>9</v>
      </c>
      <c r="AK1966">
        <f>COUNTA(AF$2:AF1966)</f>
        <v>29</v>
      </c>
    </row>
    <row r="1967" spans="1:37"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489"/>
        <v>29</v>
      </c>
      <c r="Q1967" s="33" t="str">
        <f t="shared" si="490"/>
        <v/>
      </c>
      <c r="R1967" s="33">
        <f t="shared" si="491"/>
        <v>12</v>
      </c>
      <c r="S1967" s="33" t="str">
        <f t="shared" si="492"/>
        <v>138_12</v>
      </c>
      <c r="T1967" s="35" t="str">
        <f t="shared" si="493"/>
        <v>138PM</v>
      </c>
      <c r="U1967" s="35" t="str">
        <f t="shared" si="494"/>
        <v>138PMNS</v>
      </c>
      <c r="V1967" s="301">
        <f t="shared" si="495"/>
        <v>14</v>
      </c>
      <c r="W1967" s="293" t="str">
        <f t="shared" si="496"/>
        <v/>
      </c>
      <c r="X1967" s="293" t="str">
        <f t="shared" si="497"/>
        <v/>
      </c>
      <c r="Y1967" s="293" t="str">
        <f t="shared" si="498"/>
        <v/>
      </c>
      <c r="Z1967" s="293" t="str">
        <f t="shared" si="499"/>
        <v/>
      </c>
      <c r="AA1967" s="293">
        <f t="shared" si="486"/>
        <v>0</v>
      </c>
      <c r="AB1967" s="293">
        <f t="shared" si="487"/>
        <v>0</v>
      </c>
      <c r="AC1967" s="293">
        <f t="shared" si="488"/>
        <v>0</v>
      </c>
      <c r="AD1967" s="293">
        <f t="shared" si="500"/>
        <v>0</v>
      </c>
      <c r="AE1967" s="293">
        <f>IF(ISBLANK(T1967),AE1966,IF(COUNTIF(T$2:T1967,T1967)&gt;1,AE1966,1+MAX(AE1966,0)))</f>
        <v>52</v>
      </c>
      <c r="AI1967" s="42" t="str">
        <f t="shared" si="501"/>
        <v/>
      </c>
      <c r="AJ1967">
        <f>SUM(AG$2:AG1967)</f>
        <v>9</v>
      </c>
      <c r="AK1967">
        <f>COUNTA(AF$2:AF1967)</f>
        <v>29</v>
      </c>
    </row>
    <row r="1968" spans="1:37"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489"/>
        <v>29</v>
      </c>
      <c r="Q1968" s="33" t="str">
        <f t="shared" si="490"/>
        <v/>
      </c>
      <c r="R1968" s="33">
        <f t="shared" si="491"/>
        <v>12</v>
      </c>
      <c r="S1968" s="33" t="str">
        <f t="shared" si="492"/>
        <v>138_12</v>
      </c>
      <c r="T1968" s="35" t="str">
        <f t="shared" si="493"/>
        <v>138PM</v>
      </c>
      <c r="U1968" s="35" t="str">
        <f t="shared" si="494"/>
        <v>138PMEW</v>
      </c>
      <c r="V1968" s="301">
        <f t="shared" si="495"/>
        <v>15</v>
      </c>
      <c r="W1968" s="293" t="str">
        <f t="shared" si="496"/>
        <v/>
      </c>
      <c r="X1968" s="293" t="str">
        <f t="shared" si="497"/>
        <v/>
      </c>
      <c r="Y1968" s="293" t="str">
        <f t="shared" si="498"/>
        <v/>
      </c>
      <c r="Z1968" s="293" t="str">
        <f t="shared" si="499"/>
        <v/>
      </c>
      <c r="AA1968" s="293">
        <f t="shared" si="486"/>
        <v>0</v>
      </c>
      <c r="AB1968" s="293">
        <f t="shared" si="487"/>
        <v>0</v>
      </c>
      <c r="AC1968" s="293">
        <f t="shared" si="488"/>
        <v>0</v>
      </c>
      <c r="AD1968" s="293">
        <f t="shared" si="500"/>
        <v>0</v>
      </c>
      <c r="AE1968" s="293">
        <f>IF(ISBLANK(T1968),AE1967,IF(COUNTIF(T$2:T1968,T1968)&gt;1,AE1967,1+MAX(AE1967,0)))</f>
        <v>52</v>
      </c>
      <c r="AI1968" s="42" t="str">
        <f t="shared" si="501"/>
        <v/>
      </c>
      <c r="AJ1968">
        <f>SUM(AG$2:AG1968)</f>
        <v>9</v>
      </c>
      <c r="AK1968">
        <f>COUNTA(AF$2:AF1968)</f>
        <v>29</v>
      </c>
    </row>
    <row r="1969" spans="1:37"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489"/>
        <v>29</v>
      </c>
      <c r="Q1969" s="33" t="str">
        <f t="shared" si="490"/>
        <v/>
      </c>
      <c r="R1969" s="33">
        <f t="shared" si="491"/>
        <v>12</v>
      </c>
      <c r="S1969" s="33" t="str">
        <f t="shared" si="492"/>
        <v>138_12</v>
      </c>
      <c r="T1969" s="35" t="str">
        <f t="shared" si="493"/>
        <v>138PM</v>
      </c>
      <c r="U1969" s="35" t="str">
        <f t="shared" si="494"/>
        <v>138PMEW</v>
      </c>
      <c r="V1969" s="301">
        <f t="shared" si="495"/>
        <v>16</v>
      </c>
      <c r="W1969" s="293" t="str">
        <f t="shared" si="496"/>
        <v/>
      </c>
      <c r="X1969" s="293" t="str">
        <f t="shared" si="497"/>
        <v/>
      </c>
      <c r="Y1969" s="293" t="str">
        <f t="shared" si="498"/>
        <v/>
      </c>
      <c r="Z1969" s="293" t="str">
        <f t="shared" si="499"/>
        <v/>
      </c>
      <c r="AA1969" s="293">
        <f t="shared" si="486"/>
        <v>0</v>
      </c>
      <c r="AB1969" s="293">
        <f t="shared" si="487"/>
        <v>0</v>
      </c>
      <c r="AC1969" s="293">
        <f t="shared" si="488"/>
        <v>0</v>
      </c>
      <c r="AD1969" s="293">
        <f t="shared" si="500"/>
        <v>0</v>
      </c>
      <c r="AE1969" s="293">
        <f>IF(ISBLANK(T1969),AE1968,IF(COUNTIF(T$2:T1969,T1969)&gt;1,AE1968,1+MAX(AE1968,0)))</f>
        <v>52</v>
      </c>
      <c r="AI1969" s="42" t="str">
        <f t="shared" si="501"/>
        <v/>
      </c>
      <c r="AJ1969">
        <f>SUM(AG$2:AG1969)</f>
        <v>9</v>
      </c>
      <c r="AK1969">
        <f>COUNTA(AF$2:AF1969)</f>
        <v>29</v>
      </c>
    </row>
    <row r="1970" spans="1:37"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489"/>
        <v>29</v>
      </c>
      <c r="Q1970" s="33" t="str">
        <f t="shared" si="490"/>
        <v/>
      </c>
      <c r="R1970" s="33">
        <f t="shared" si="491"/>
        <v>13</v>
      </c>
      <c r="S1970" s="33" t="str">
        <f t="shared" si="492"/>
        <v>138_13</v>
      </c>
      <c r="T1970" s="35" t="str">
        <f t="shared" si="493"/>
        <v>138PM</v>
      </c>
      <c r="U1970" s="35" t="str">
        <f t="shared" si="494"/>
        <v>138PMNS</v>
      </c>
      <c r="V1970" s="301">
        <f t="shared" si="495"/>
        <v>17</v>
      </c>
      <c r="W1970" s="293" t="str">
        <f t="shared" si="496"/>
        <v/>
      </c>
      <c r="X1970" s="293" t="str">
        <f t="shared" si="497"/>
        <v/>
      </c>
      <c r="Y1970" s="293" t="str">
        <f t="shared" si="498"/>
        <v/>
      </c>
      <c r="Z1970" s="293" t="str">
        <f t="shared" si="499"/>
        <v/>
      </c>
      <c r="AA1970" s="293">
        <f t="shared" si="486"/>
        <v>0</v>
      </c>
      <c r="AB1970" s="293">
        <f t="shared" si="487"/>
        <v>0</v>
      </c>
      <c r="AC1970" s="293">
        <f t="shared" si="488"/>
        <v>0</v>
      </c>
      <c r="AD1970" s="293">
        <f t="shared" si="500"/>
        <v>0</v>
      </c>
      <c r="AE1970" s="293">
        <f>IF(ISBLANK(T1970),AE1969,IF(COUNTIF(T$2:T1970,T1970)&gt;1,AE1969,1+MAX(AE1969,0)))</f>
        <v>52</v>
      </c>
      <c r="AI1970" s="42" t="str">
        <f t="shared" si="501"/>
        <v/>
      </c>
      <c r="AJ1970">
        <f>SUM(AG$2:AG1970)</f>
        <v>9</v>
      </c>
      <c r="AK1970">
        <f>COUNTA(AF$2:AF1970)</f>
        <v>29</v>
      </c>
    </row>
    <row r="1971" spans="1:37"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489"/>
        <v>29</v>
      </c>
      <c r="Q1971" s="33" t="str">
        <f t="shared" si="490"/>
        <v/>
      </c>
      <c r="R1971" s="33">
        <f t="shared" si="491"/>
        <v>13</v>
      </c>
      <c r="S1971" s="33" t="str">
        <f t="shared" si="492"/>
        <v>138_13</v>
      </c>
      <c r="T1971" s="35" t="str">
        <f t="shared" si="493"/>
        <v>138PM</v>
      </c>
      <c r="U1971" s="35" t="str">
        <f t="shared" si="494"/>
        <v>138PMNS</v>
      </c>
      <c r="V1971" s="301">
        <f t="shared" si="495"/>
        <v>18</v>
      </c>
      <c r="W1971" s="293" t="str">
        <f t="shared" si="496"/>
        <v/>
      </c>
      <c r="X1971" s="293" t="str">
        <f t="shared" si="497"/>
        <v/>
      </c>
      <c r="Y1971" s="293" t="str">
        <f t="shared" si="498"/>
        <v/>
      </c>
      <c r="Z1971" s="293" t="str">
        <f t="shared" si="499"/>
        <v/>
      </c>
      <c r="AA1971" s="293">
        <f t="shared" si="486"/>
        <v>0</v>
      </c>
      <c r="AB1971" s="293">
        <f t="shared" si="487"/>
        <v>0</v>
      </c>
      <c r="AC1971" s="293">
        <f t="shared" si="488"/>
        <v>0</v>
      </c>
      <c r="AD1971" s="293">
        <f t="shared" si="500"/>
        <v>0</v>
      </c>
      <c r="AE1971" s="293">
        <f>IF(ISBLANK(T1971),AE1970,IF(COUNTIF(T$2:T1971,T1971)&gt;1,AE1970,1+MAX(AE1970,0)))</f>
        <v>52</v>
      </c>
      <c r="AI1971" s="42" t="str">
        <f t="shared" si="501"/>
        <v/>
      </c>
      <c r="AJ1971">
        <f>SUM(AG$2:AG1971)</f>
        <v>9</v>
      </c>
      <c r="AK1971">
        <f>COUNTA(AF$2:AF1971)</f>
        <v>29</v>
      </c>
    </row>
    <row r="1972" spans="1:37"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489"/>
        <v>29</v>
      </c>
      <c r="Q1972" s="33" t="str">
        <f t="shared" si="490"/>
        <v/>
      </c>
      <c r="R1972" s="33">
        <f t="shared" si="491"/>
        <v>13</v>
      </c>
      <c r="S1972" s="33" t="str">
        <f t="shared" si="492"/>
        <v>138_13</v>
      </c>
      <c r="T1972" s="35" t="str">
        <f t="shared" si="493"/>
        <v>138PM</v>
      </c>
      <c r="U1972" s="35" t="str">
        <f t="shared" si="494"/>
        <v>138PMEW</v>
      </c>
      <c r="V1972" s="301">
        <f t="shared" si="495"/>
        <v>19</v>
      </c>
      <c r="W1972" s="293" t="str">
        <f t="shared" si="496"/>
        <v/>
      </c>
      <c r="X1972" s="293" t="str">
        <f t="shared" si="497"/>
        <v/>
      </c>
      <c r="Y1972" s="293" t="str">
        <f t="shared" si="498"/>
        <v/>
      </c>
      <c r="Z1972" s="293" t="str">
        <f t="shared" si="499"/>
        <v/>
      </c>
      <c r="AA1972" s="293">
        <f t="shared" si="486"/>
        <v>0</v>
      </c>
      <c r="AB1972" s="293">
        <f t="shared" si="487"/>
        <v>0</v>
      </c>
      <c r="AC1972" s="293">
        <f t="shared" si="488"/>
        <v>0</v>
      </c>
      <c r="AD1972" s="293">
        <f t="shared" si="500"/>
        <v>0</v>
      </c>
      <c r="AE1972" s="293">
        <f>IF(ISBLANK(T1972),AE1971,IF(COUNTIF(T$2:T1972,T1972)&gt;1,AE1971,1+MAX(AE1971,0)))</f>
        <v>52</v>
      </c>
      <c r="AI1972" s="42" t="str">
        <f t="shared" si="501"/>
        <v/>
      </c>
      <c r="AJ1972">
        <f>SUM(AG$2:AG1972)</f>
        <v>9</v>
      </c>
      <c r="AK1972">
        <f>COUNTA(AF$2:AF1972)</f>
        <v>29</v>
      </c>
    </row>
    <row r="1973" spans="1:37"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489"/>
        <v>29</v>
      </c>
      <c r="Q1973" s="33" t="str">
        <f t="shared" si="490"/>
        <v/>
      </c>
      <c r="R1973" s="33">
        <f t="shared" si="491"/>
        <v>13</v>
      </c>
      <c r="S1973" s="33" t="str">
        <f t="shared" si="492"/>
        <v>138_13</v>
      </c>
      <c r="T1973" s="35" t="str">
        <f t="shared" si="493"/>
        <v>138PM</v>
      </c>
      <c r="U1973" s="35" t="str">
        <f t="shared" si="494"/>
        <v>138PMEW</v>
      </c>
      <c r="V1973" s="301">
        <f t="shared" si="495"/>
        <v>20</v>
      </c>
      <c r="W1973" s="293" t="str">
        <f t="shared" si="496"/>
        <v/>
      </c>
      <c r="X1973" s="293" t="str">
        <f t="shared" si="497"/>
        <v/>
      </c>
      <c r="Y1973" s="293" t="str">
        <f t="shared" si="498"/>
        <v/>
      </c>
      <c r="Z1973" s="293" t="str">
        <f t="shared" si="499"/>
        <v/>
      </c>
      <c r="AA1973" s="293">
        <f t="shared" si="486"/>
        <v>0</v>
      </c>
      <c r="AB1973" s="293">
        <f t="shared" si="487"/>
        <v>0</v>
      </c>
      <c r="AC1973" s="293">
        <f t="shared" si="488"/>
        <v>0</v>
      </c>
      <c r="AD1973" s="293">
        <f t="shared" si="500"/>
        <v>0</v>
      </c>
      <c r="AE1973" s="293">
        <f>IF(ISBLANK(T1973),AE1972,IF(COUNTIF(T$2:T1973,T1973)&gt;1,AE1972,1+MAX(AE1972,0)))</f>
        <v>52</v>
      </c>
      <c r="AI1973" s="42" t="str">
        <f t="shared" si="501"/>
        <v/>
      </c>
      <c r="AJ1973">
        <f>SUM(AG$2:AG1973)</f>
        <v>9</v>
      </c>
      <c r="AK1973">
        <f>COUNTA(AF$2:AF1973)</f>
        <v>29</v>
      </c>
    </row>
    <row r="1974" spans="1:37"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489"/>
        <v>29</v>
      </c>
      <c r="Q1974" s="33" t="str">
        <f t="shared" si="490"/>
        <v/>
      </c>
      <c r="R1974" s="33">
        <f t="shared" si="491"/>
        <v>14</v>
      </c>
      <c r="S1974" s="33" t="str">
        <f t="shared" si="492"/>
        <v>138_14</v>
      </c>
      <c r="T1974" s="35" t="str">
        <f t="shared" si="493"/>
        <v>138PM</v>
      </c>
      <c r="U1974" s="35" t="str">
        <f t="shared" si="494"/>
        <v>138PMNS</v>
      </c>
      <c r="V1974" s="301">
        <f t="shared" si="495"/>
        <v>21</v>
      </c>
      <c r="W1974" s="293" t="str">
        <f t="shared" si="496"/>
        <v/>
      </c>
      <c r="X1974" s="293" t="str">
        <f t="shared" si="497"/>
        <v/>
      </c>
      <c r="Y1974" s="293" t="str">
        <f t="shared" si="498"/>
        <v/>
      </c>
      <c r="Z1974" s="293" t="str">
        <f t="shared" si="499"/>
        <v/>
      </c>
      <c r="AA1974" s="293">
        <f t="shared" si="486"/>
        <v>0</v>
      </c>
      <c r="AB1974" s="293">
        <f t="shared" si="487"/>
        <v>0</v>
      </c>
      <c r="AC1974" s="293">
        <f t="shared" si="488"/>
        <v>0</v>
      </c>
      <c r="AD1974" s="293">
        <f t="shared" si="500"/>
        <v>0</v>
      </c>
      <c r="AE1974" s="293">
        <f>IF(ISBLANK(T1974),AE1973,IF(COUNTIF(T$2:T1974,T1974)&gt;1,AE1973,1+MAX(AE1973,0)))</f>
        <v>52</v>
      </c>
      <c r="AI1974" s="42" t="str">
        <f t="shared" si="501"/>
        <v/>
      </c>
      <c r="AJ1974">
        <f>SUM(AG$2:AG1974)</f>
        <v>9</v>
      </c>
      <c r="AK1974">
        <f>COUNTA(AF$2:AF1974)</f>
        <v>29</v>
      </c>
    </row>
    <row r="1975" spans="1:37"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489"/>
        <v>29</v>
      </c>
      <c r="Q1975" s="33" t="str">
        <f t="shared" si="490"/>
        <v/>
      </c>
      <c r="R1975" s="33">
        <f t="shared" si="491"/>
        <v>14</v>
      </c>
      <c r="S1975" s="33" t="str">
        <f t="shared" si="492"/>
        <v>138_14</v>
      </c>
      <c r="T1975" s="35" t="str">
        <f t="shared" si="493"/>
        <v>138PM</v>
      </c>
      <c r="U1975" s="35" t="str">
        <f t="shared" si="494"/>
        <v>138PMNS</v>
      </c>
      <c r="V1975" s="301">
        <f t="shared" si="495"/>
        <v>22</v>
      </c>
      <c r="W1975" s="293" t="str">
        <f t="shared" si="496"/>
        <v/>
      </c>
      <c r="X1975" s="293" t="str">
        <f t="shared" si="497"/>
        <v/>
      </c>
      <c r="Y1975" s="293" t="str">
        <f t="shared" si="498"/>
        <v/>
      </c>
      <c r="Z1975" s="293" t="str">
        <f t="shared" si="499"/>
        <v/>
      </c>
      <c r="AA1975" s="293">
        <f t="shared" si="486"/>
        <v>0</v>
      </c>
      <c r="AB1975" s="293">
        <f t="shared" si="487"/>
        <v>0</v>
      </c>
      <c r="AC1975" s="293">
        <f t="shared" si="488"/>
        <v>0</v>
      </c>
      <c r="AD1975" s="293">
        <f t="shared" si="500"/>
        <v>0</v>
      </c>
      <c r="AE1975" s="293">
        <f>IF(ISBLANK(T1975),AE1974,IF(COUNTIF(T$2:T1975,T1975)&gt;1,AE1974,1+MAX(AE1974,0)))</f>
        <v>52</v>
      </c>
      <c r="AI1975" s="42" t="str">
        <f t="shared" si="501"/>
        <v/>
      </c>
      <c r="AJ1975">
        <f>SUM(AG$2:AG1975)</f>
        <v>9</v>
      </c>
      <c r="AK1975">
        <f>COUNTA(AF$2:AF1975)</f>
        <v>29</v>
      </c>
    </row>
    <row r="1976" spans="1:37"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489"/>
        <v>29</v>
      </c>
      <c r="Q1976" s="33" t="str">
        <f t="shared" si="490"/>
        <v/>
      </c>
      <c r="R1976" s="33">
        <f t="shared" si="491"/>
        <v>14</v>
      </c>
      <c r="S1976" s="33" t="str">
        <f t="shared" si="492"/>
        <v>138_14</v>
      </c>
      <c r="T1976" s="35" t="str">
        <f t="shared" si="493"/>
        <v>138PM</v>
      </c>
      <c r="U1976" s="35" t="str">
        <f t="shared" si="494"/>
        <v>138PMEW</v>
      </c>
      <c r="V1976" s="301">
        <f t="shared" si="495"/>
        <v>23</v>
      </c>
      <c r="W1976" s="293" t="str">
        <f t="shared" si="496"/>
        <v/>
      </c>
      <c r="X1976" s="293" t="str">
        <f t="shared" si="497"/>
        <v/>
      </c>
      <c r="Y1976" s="293" t="str">
        <f t="shared" si="498"/>
        <v/>
      </c>
      <c r="Z1976" s="293" t="str">
        <f t="shared" si="499"/>
        <v/>
      </c>
      <c r="AA1976" s="293">
        <f t="shared" si="486"/>
        <v>0</v>
      </c>
      <c r="AB1976" s="293">
        <f t="shared" si="487"/>
        <v>0</v>
      </c>
      <c r="AC1976" s="293">
        <f t="shared" si="488"/>
        <v>0</v>
      </c>
      <c r="AD1976" s="293">
        <f t="shared" si="500"/>
        <v>0</v>
      </c>
      <c r="AE1976" s="293">
        <f>IF(ISBLANK(T1976),AE1975,IF(COUNTIF(T$2:T1976,T1976)&gt;1,AE1975,1+MAX(AE1975,0)))</f>
        <v>52</v>
      </c>
      <c r="AI1976" s="42" t="str">
        <f t="shared" si="501"/>
        <v/>
      </c>
      <c r="AJ1976">
        <f>SUM(AG$2:AG1976)</f>
        <v>9</v>
      </c>
      <c r="AK1976">
        <f>COUNTA(AF$2:AF1976)</f>
        <v>29</v>
      </c>
    </row>
    <row r="1977" spans="1:37"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489"/>
        <v>29</v>
      </c>
      <c r="Q1977" s="33" t="str">
        <f t="shared" si="490"/>
        <v/>
      </c>
      <c r="R1977" s="33">
        <f t="shared" si="491"/>
        <v>14</v>
      </c>
      <c r="S1977" s="33" t="str">
        <f t="shared" si="492"/>
        <v>138_14</v>
      </c>
      <c r="T1977" s="35" t="str">
        <f t="shared" si="493"/>
        <v>138PM</v>
      </c>
      <c r="U1977" s="35" t="str">
        <f t="shared" si="494"/>
        <v>138PMEW</v>
      </c>
      <c r="V1977" s="301">
        <f t="shared" si="495"/>
        <v>24</v>
      </c>
      <c r="W1977" s="293" t="str">
        <f t="shared" si="496"/>
        <v/>
      </c>
      <c r="X1977" s="293" t="str">
        <f t="shared" si="497"/>
        <v/>
      </c>
      <c r="Y1977" s="293" t="str">
        <f t="shared" si="498"/>
        <v/>
      </c>
      <c r="Z1977" s="293" t="str">
        <f t="shared" si="499"/>
        <v/>
      </c>
      <c r="AA1977" s="293">
        <f t="shared" si="486"/>
        <v>0</v>
      </c>
      <c r="AB1977" s="293">
        <f t="shared" si="487"/>
        <v>0</v>
      </c>
      <c r="AC1977" s="293">
        <f t="shared" si="488"/>
        <v>0</v>
      </c>
      <c r="AD1977" s="293">
        <f t="shared" si="500"/>
        <v>0</v>
      </c>
      <c r="AE1977" s="293">
        <f>IF(ISBLANK(T1977),AE1976,IF(COUNTIF(T$2:T1977,T1977)&gt;1,AE1976,1+MAX(AE1976,0)))</f>
        <v>52</v>
      </c>
      <c r="AI1977" s="42" t="str">
        <f t="shared" si="501"/>
        <v/>
      </c>
      <c r="AJ1977">
        <f>SUM(AG$2:AG1977)</f>
        <v>9</v>
      </c>
      <c r="AK1977">
        <f>COUNTA(AF$2:AF1977)</f>
        <v>29</v>
      </c>
    </row>
    <row r="1978" spans="1:37"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489"/>
        <v>29</v>
      </c>
      <c r="Q1978" s="33" t="str">
        <f t="shared" si="490"/>
        <v/>
      </c>
      <c r="R1978" s="33">
        <f t="shared" si="491"/>
        <v>15</v>
      </c>
      <c r="S1978" s="33" t="str">
        <f t="shared" si="492"/>
        <v>138_15</v>
      </c>
      <c r="T1978" s="35" t="str">
        <f t="shared" si="493"/>
        <v>138PM</v>
      </c>
      <c r="U1978" s="35" t="str">
        <f t="shared" si="494"/>
        <v>138PMNS</v>
      </c>
      <c r="V1978" s="301">
        <f t="shared" si="495"/>
        <v>25</v>
      </c>
      <c r="W1978" s="293" t="str">
        <f t="shared" si="496"/>
        <v/>
      </c>
      <c r="X1978" s="293" t="str">
        <f t="shared" si="497"/>
        <v/>
      </c>
      <c r="Y1978" s="293" t="str">
        <f t="shared" si="498"/>
        <v/>
      </c>
      <c r="Z1978" s="293" t="str">
        <f t="shared" si="499"/>
        <v/>
      </c>
      <c r="AA1978" s="293">
        <f t="shared" si="486"/>
        <v>0</v>
      </c>
      <c r="AB1978" s="293">
        <f t="shared" si="487"/>
        <v>0</v>
      </c>
      <c r="AC1978" s="293">
        <f t="shared" si="488"/>
        <v>0</v>
      </c>
      <c r="AD1978" s="293">
        <f t="shared" si="500"/>
        <v>0</v>
      </c>
      <c r="AE1978" s="293">
        <f>IF(ISBLANK(T1978),AE1977,IF(COUNTIF(T$2:T1978,T1978)&gt;1,AE1977,1+MAX(AE1977,0)))</f>
        <v>52</v>
      </c>
      <c r="AI1978" s="42" t="str">
        <f t="shared" si="501"/>
        <v/>
      </c>
      <c r="AJ1978">
        <f>SUM(AG$2:AG1978)</f>
        <v>9</v>
      </c>
      <c r="AK1978">
        <f>COUNTA(AF$2:AF1978)</f>
        <v>29</v>
      </c>
    </row>
    <row r="1979" spans="1:37"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489"/>
        <v>29</v>
      </c>
      <c r="Q1979" s="33" t="str">
        <f t="shared" si="490"/>
        <v/>
      </c>
      <c r="R1979" s="33">
        <f t="shared" si="491"/>
        <v>15</v>
      </c>
      <c r="S1979" s="33" t="str">
        <f t="shared" si="492"/>
        <v>138_15</v>
      </c>
      <c r="T1979" s="35" t="str">
        <f t="shared" si="493"/>
        <v>138PM</v>
      </c>
      <c r="U1979" s="35" t="str">
        <f t="shared" si="494"/>
        <v>138PMNS</v>
      </c>
      <c r="V1979" s="301">
        <f t="shared" si="495"/>
        <v>26</v>
      </c>
      <c r="W1979" s="293" t="str">
        <f t="shared" si="496"/>
        <v/>
      </c>
      <c r="X1979" s="293" t="str">
        <f t="shared" si="497"/>
        <v/>
      </c>
      <c r="Y1979" s="293" t="str">
        <f t="shared" si="498"/>
        <v/>
      </c>
      <c r="Z1979" s="293" t="str">
        <f t="shared" si="499"/>
        <v/>
      </c>
      <c r="AA1979" s="293">
        <f t="shared" si="486"/>
        <v>0</v>
      </c>
      <c r="AB1979" s="293">
        <f t="shared" si="487"/>
        <v>0</v>
      </c>
      <c r="AC1979" s="293">
        <f t="shared" si="488"/>
        <v>0</v>
      </c>
      <c r="AD1979" s="293">
        <f t="shared" si="500"/>
        <v>0</v>
      </c>
      <c r="AE1979" s="293">
        <f>IF(ISBLANK(T1979),AE1978,IF(COUNTIF(T$2:T1979,T1979)&gt;1,AE1978,1+MAX(AE1978,0)))</f>
        <v>52</v>
      </c>
      <c r="AI1979" s="42" t="str">
        <f t="shared" si="501"/>
        <v/>
      </c>
      <c r="AJ1979">
        <f>SUM(AG$2:AG1979)</f>
        <v>9</v>
      </c>
      <c r="AK1979">
        <f>COUNTA(AF$2:AF1979)</f>
        <v>29</v>
      </c>
    </row>
    <row r="1980" spans="1:37"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489"/>
        <v>29</v>
      </c>
      <c r="Q1980" s="33" t="str">
        <f t="shared" si="490"/>
        <v/>
      </c>
      <c r="R1980" s="33">
        <f t="shared" si="491"/>
        <v>15</v>
      </c>
      <c r="S1980" s="33" t="str">
        <f t="shared" si="492"/>
        <v>138_15</v>
      </c>
      <c r="T1980" s="35" t="str">
        <f t="shared" si="493"/>
        <v>138PM</v>
      </c>
      <c r="U1980" s="35" t="str">
        <f t="shared" si="494"/>
        <v>138PMEW</v>
      </c>
      <c r="V1980" s="301">
        <f t="shared" si="495"/>
        <v>27</v>
      </c>
      <c r="W1980" s="293" t="str">
        <f t="shared" si="496"/>
        <v/>
      </c>
      <c r="X1980" s="293" t="str">
        <f t="shared" si="497"/>
        <v/>
      </c>
      <c r="Y1980" s="293" t="str">
        <f t="shared" si="498"/>
        <v/>
      </c>
      <c r="Z1980" s="293" t="str">
        <f t="shared" si="499"/>
        <v/>
      </c>
      <c r="AA1980" s="293">
        <f t="shared" si="486"/>
        <v>0</v>
      </c>
      <c r="AB1980" s="293">
        <f t="shared" si="487"/>
        <v>0</v>
      </c>
      <c r="AC1980" s="293">
        <f t="shared" si="488"/>
        <v>0</v>
      </c>
      <c r="AD1980" s="293">
        <f t="shared" si="500"/>
        <v>0</v>
      </c>
      <c r="AE1980" s="293">
        <f>IF(ISBLANK(T1980),AE1979,IF(COUNTIF(T$2:T1980,T1980)&gt;1,AE1979,1+MAX(AE1979,0)))</f>
        <v>52</v>
      </c>
      <c r="AI1980" s="42" t="str">
        <f t="shared" si="501"/>
        <v/>
      </c>
      <c r="AJ1980">
        <f>SUM(AG$2:AG1980)</f>
        <v>9</v>
      </c>
      <c r="AK1980">
        <f>COUNTA(AF$2:AF1980)</f>
        <v>29</v>
      </c>
    </row>
    <row r="1981" spans="1:37"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489"/>
        <v>29</v>
      </c>
      <c r="Q1981" s="33" t="str">
        <f t="shared" si="490"/>
        <v/>
      </c>
      <c r="R1981" s="33">
        <f t="shared" si="491"/>
        <v>15</v>
      </c>
      <c r="S1981" s="33" t="str">
        <f t="shared" si="492"/>
        <v>138_15</v>
      </c>
      <c r="T1981" s="35" t="str">
        <f t="shared" si="493"/>
        <v>138PM</v>
      </c>
      <c r="U1981" s="35" t="str">
        <f t="shared" si="494"/>
        <v>138PMEW</v>
      </c>
      <c r="V1981" s="301">
        <f t="shared" si="495"/>
        <v>28</v>
      </c>
      <c r="W1981" s="293" t="str">
        <f t="shared" si="496"/>
        <v/>
      </c>
      <c r="X1981" s="293" t="str">
        <f t="shared" si="497"/>
        <v/>
      </c>
      <c r="Y1981" s="293" t="str">
        <f t="shared" si="498"/>
        <v/>
      </c>
      <c r="Z1981" s="293" t="str">
        <f t="shared" si="499"/>
        <v/>
      </c>
      <c r="AA1981" s="293">
        <f t="shared" si="486"/>
        <v>0</v>
      </c>
      <c r="AB1981" s="293">
        <f t="shared" si="487"/>
        <v>0</v>
      </c>
      <c r="AC1981" s="293">
        <f t="shared" si="488"/>
        <v>0</v>
      </c>
      <c r="AD1981" s="293">
        <f t="shared" si="500"/>
        <v>0</v>
      </c>
      <c r="AE1981" s="293">
        <f>IF(ISBLANK(T1981),AE1980,IF(COUNTIF(T$2:T1981,T1981)&gt;1,AE1980,1+MAX(AE1980,0)))</f>
        <v>52</v>
      </c>
      <c r="AI1981" s="42" t="str">
        <f t="shared" si="501"/>
        <v/>
      </c>
      <c r="AJ1981">
        <f>SUM(AG$2:AG1981)</f>
        <v>9</v>
      </c>
      <c r="AK1981">
        <f>COUNTA(AF$2:AF1981)</f>
        <v>29</v>
      </c>
    </row>
    <row r="1982" spans="1:37"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489"/>
        <v>29</v>
      </c>
      <c r="Q1982" s="33" t="str">
        <f t="shared" si="490"/>
        <v/>
      </c>
      <c r="R1982" s="33">
        <f t="shared" si="491"/>
        <v>16</v>
      </c>
      <c r="S1982" s="33" t="str">
        <f t="shared" si="492"/>
        <v>138_16</v>
      </c>
      <c r="T1982" s="35" t="str">
        <f t="shared" si="493"/>
        <v>138PM</v>
      </c>
      <c r="U1982" s="35" t="str">
        <f t="shared" si="494"/>
        <v>138PMNS</v>
      </c>
      <c r="V1982" s="301">
        <f t="shared" si="495"/>
        <v>29</v>
      </c>
      <c r="W1982" s="293" t="str">
        <f t="shared" si="496"/>
        <v/>
      </c>
      <c r="X1982" s="293" t="str">
        <f t="shared" si="497"/>
        <v/>
      </c>
      <c r="Y1982" s="293" t="str">
        <f t="shared" si="498"/>
        <v/>
      </c>
      <c r="Z1982" s="293" t="str">
        <f t="shared" si="499"/>
        <v/>
      </c>
      <c r="AA1982" s="293">
        <f t="shared" si="486"/>
        <v>0</v>
      </c>
      <c r="AB1982" s="293">
        <f t="shared" si="487"/>
        <v>0</v>
      </c>
      <c r="AC1982" s="293">
        <f t="shared" si="488"/>
        <v>0</v>
      </c>
      <c r="AD1982" s="293">
        <f t="shared" si="500"/>
        <v>0</v>
      </c>
      <c r="AE1982" s="293">
        <f>IF(ISBLANK(T1982),AE1981,IF(COUNTIF(T$2:T1982,T1982)&gt;1,AE1981,1+MAX(AE1981,0)))</f>
        <v>52</v>
      </c>
      <c r="AI1982" s="42" t="str">
        <f t="shared" si="501"/>
        <v/>
      </c>
      <c r="AJ1982">
        <f>SUM(AG$2:AG1982)</f>
        <v>9</v>
      </c>
      <c r="AK1982">
        <f>COUNTA(AF$2:AF1982)</f>
        <v>29</v>
      </c>
    </row>
    <row r="1983" spans="1:37"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489"/>
        <v>29</v>
      </c>
      <c r="Q1983" s="33" t="str">
        <f t="shared" si="490"/>
        <v/>
      </c>
      <c r="R1983" s="33">
        <f t="shared" si="491"/>
        <v>16</v>
      </c>
      <c r="S1983" s="33" t="str">
        <f t="shared" si="492"/>
        <v>138_16</v>
      </c>
      <c r="T1983" s="35" t="str">
        <f t="shared" si="493"/>
        <v>138PM</v>
      </c>
      <c r="U1983" s="35" t="str">
        <f t="shared" si="494"/>
        <v>138PMNS</v>
      </c>
      <c r="V1983" s="301">
        <f t="shared" si="495"/>
        <v>30</v>
      </c>
      <c r="W1983" s="293" t="str">
        <f t="shared" si="496"/>
        <v/>
      </c>
      <c r="X1983" s="293" t="str">
        <f t="shared" si="497"/>
        <v/>
      </c>
      <c r="Y1983" s="293" t="str">
        <f t="shared" si="498"/>
        <v/>
      </c>
      <c r="Z1983" s="293" t="str">
        <f t="shared" si="499"/>
        <v/>
      </c>
      <c r="AA1983" s="293">
        <f t="shared" si="486"/>
        <v>0</v>
      </c>
      <c r="AB1983" s="293">
        <f t="shared" si="487"/>
        <v>0</v>
      </c>
      <c r="AC1983" s="293">
        <f t="shared" si="488"/>
        <v>0</v>
      </c>
      <c r="AD1983" s="293">
        <f t="shared" si="500"/>
        <v>0</v>
      </c>
      <c r="AE1983" s="293">
        <f>IF(ISBLANK(T1983),AE1982,IF(COUNTIF(T$2:T1983,T1983)&gt;1,AE1982,1+MAX(AE1982,0)))</f>
        <v>52</v>
      </c>
      <c r="AI1983" s="42" t="str">
        <f t="shared" si="501"/>
        <v/>
      </c>
      <c r="AJ1983">
        <f>SUM(AG$2:AG1983)</f>
        <v>9</v>
      </c>
      <c r="AK1983">
        <f>COUNTA(AF$2:AF1983)</f>
        <v>29</v>
      </c>
    </row>
    <row r="1984" spans="1:37"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489"/>
        <v>29</v>
      </c>
      <c r="Q1984" s="33" t="str">
        <f t="shared" si="490"/>
        <v/>
      </c>
      <c r="R1984" s="33">
        <f t="shared" si="491"/>
        <v>16</v>
      </c>
      <c r="S1984" s="33" t="str">
        <f t="shared" si="492"/>
        <v>138_16</v>
      </c>
      <c r="T1984" s="35" t="str">
        <f t="shared" si="493"/>
        <v>138PM</v>
      </c>
      <c r="U1984" s="35" t="str">
        <f t="shared" si="494"/>
        <v>138PMEW</v>
      </c>
      <c r="V1984" s="301">
        <f t="shared" si="495"/>
        <v>31</v>
      </c>
      <c r="W1984" s="293" t="str">
        <f t="shared" si="496"/>
        <v/>
      </c>
      <c r="X1984" s="293" t="str">
        <f t="shared" si="497"/>
        <v/>
      </c>
      <c r="Y1984" s="293" t="str">
        <f t="shared" si="498"/>
        <v/>
      </c>
      <c r="Z1984" s="293" t="str">
        <f t="shared" si="499"/>
        <v/>
      </c>
      <c r="AA1984" s="293">
        <f t="shared" si="486"/>
        <v>0</v>
      </c>
      <c r="AB1984" s="293">
        <f t="shared" si="487"/>
        <v>0</v>
      </c>
      <c r="AC1984" s="293">
        <f t="shared" si="488"/>
        <v>0</v>
      </c>
      <c r="AD1984" s="293">
        <f t="shared" si="500"/>
        <v>0</v>
      </c>
      <c r="AE1984" s="293">
        <f>IF(ISBLANK(T1984),AE1983,IF(COUNTIF(T$2:T1984,T1984)&gt;1,AE1983,1+MAX(AE1983,0)))</f>
        <v>52</v>
      </c>
      <c r="AI1984" s="42" t="str">
        <f t="shared" si="501"/>
        <v/>
      </c>
      <c r="AJ1984">
        <f>SUM(AG$2:AG1984)</f>
        <v>9</v>
      </c>
      <c r="AK1984">
        <f>COUNTA(AF$2:AF1984)</f>
        <v>29</v>
      </c>
    </row>
    <row r="1985" spans="1:37"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489"/>
        <v>29</v>
      </c>
      <c r="Q1985" s="33" t="str">
        <f t="shared" si="490"/>
        <v/>
      </c>
      <c r="R1985" s="33">
        <f t="shared" si="491"/>
        <v>16</v>
      </c>
      <c r="S1985" s="33" t="str">
        <f t="shared" si="492"/>
        <v>138_16</v>
      </c>
      <c r="T1985" s="35" t="str">
        <f t="shared" si="493"/>
        <v>138PM</v>
      </c>
      <c r="U1985" s="35" t="str">
        <f t="shared" si="494"/>
        <v>138PMEW</v>
      </c>
      <c r="V1985" s="301">
        <f t="shared" si="495"/>
        <v>32</v>
      </c>
      <c r="W1985" s="293" t="str">
        <f t="shared" si="496"/>
        <v/>
      </c>
      <c r="X1985" s="293" t="str">
        <f t="shared" si="497"/>
        <v/>
      </c>
      <c r="Y1985" s="293" t="str">
        <f t="shared" si="498"/>
        <v/>
      </c>
      <c r="Z1985" s="293" t="str">
        <f t="shared" si="499"/>
        <v/>
      </c>
      <c r="AA1985" s="293">
        <f t="shared" si="486"/>
        <v>0</v>
      </c>
      <c r="AB1985" s="293">
        <f t="shared" si="487"/>
        <v>0</v>
      </c>
      <c r="AC1985" s="293">
        <f t="shared" si="488"/>
        <v>0</v>
      </c>
      <c r="AD1985" s="293">
        <f t="shared" si="500"/>
        <v>0</v>
      </c>
      <c r="AE1985" s="293">
        <f>IF(ISBLANK(T1985),AE1984,IF(COUNTIF(T$2:T1985,T1985)&gt;1,AE1984,1+MAX(AE1984,0)))</f>
        <v>52</v>
      </c>
      <c r="AI1985" s="42" t="str">
        <f t="shared" si="501"/>
        <v/>
      </c>
      <c r="AJ1985">
        <f>SUM(AG$2:AG1985)</f>
        <v>9</v>
      </c>
      <c r="AK1985">
        <f>COUNTA(AF$2:AF1985)</f>
        <v>29</v>
      </c>
    </row>
    <row r="1986" spans="1:37"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489"/>
        <v>30</v>
      </c>
      <c r="Q1986" s="33">
        <f t="shared" si="490"/>
        <v>30</v>
      </c>
      <c r="R1986" s="33">
        <f t="shared" si="491"/>
        <v>1</v>
      </c>
      <c r="S1986" s="33" t="str">
        <f t="shared" si="492"/>
        <v>139_1</v>
      </c>
      <c r="T1986" s="35" t="str">
        <f t="shared" si="493"/>
        <v>139AM</v>
      </c>
      <c r="U1986" s="35" t="str">
        <f t="shared" si="494"/>
        <v>139AMNS</v>
      </c>
      <c r="V1986" s="301">
        <f t="shared" si="495"/>
        <v>1</v>
      </c>
      <c r="W1986" s="293" t="str">
        <f t="shared" si="496"/>
        <v/>
      </c>
      <c r="X1986" s="293" t="str">
        <f t="shared" si="497"/>
        <v/>
      </c>
      <c r="Y1986" s="293" t="str">
        <f t="shared" si="498"/>
        <v/>
      </c>
      <c r="Z1986" s="293" t="str">
        <f t="shared" si="499"/>
        <v/>
      </c>
      <c r="AA1986" s="293">
        <f t="shared" ref="AA1986:AA2049" si="502">IF(AND(ISNUMBER($G1986),$B1986="AM"),INDEX(Cordon,MATCH($A1986,loc_ID,0),$G1986),0)</f>
        <v>0</v>
      </c>
      <c r="AB1986" s="293">
        <f t="shared" ref="AB1986:AB2049" si="503">IF(AND(ISNUMBER($G1986),$B1986="PM"),INDEX(Cordon,MATCH($A1986,loc_ID,0),VLOOKUP($G1986,dir_correction,2,FALSE)),0)</f>
        <v>0</v>
      </c>
      <c r="AC1986" s="293">
        <f t="shared" ref="AC1986:AC2049" si="504">IF(AND(ISNUMBER($G1986),$B1986="AM"),INDEX(Lane,MATCH($A1986,loc_ID,0),$G1986),0)</f>
        <v>3</v>
      </c>
      <c r="AD1986" s="293">
        <f t="shared" si="500"/>
        <v>1</v>
      </c>
      <c r="AE1986" s="293">
        <f>IF(ISBLANK(T1986),AE1985,IF(COUNTIF(T$2:T1986,T1986)&gt;1,AE1985,1+MAX(AE1985,0)))</f>
        <v>53</v>
      </c>
      <c r="AI1986" s="42" t="str">
        <f t="shared" si="501"/>
        <v/>
      </c>
      <c r="AJ1986">
        <f>SUM(AG$2:AG1986)</f>
        <v>9</v>
      </c>
      <c r="AK1986">
        <f>COUNTA(AF$2:AF1986)</f>
        <v>29</v>
      </c>
    </row>
    <row r="1987" spans="1:37"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505">IF(A1987=A1986,P1986,IF(ISNUMBER(P1986),P1986+1,1))</f>
        <v>30</v>
      </c>
      <c r="Q1987" s="33" t="str">
        <f t="shared" ref="Q1987:Q2050" si="506">IF(OR(P1987=P1986,LEN(A1987)&lt;1),"",P1987)</f>
        <v/>
      </c>
      <c r="R1987" s="33">
        <f t="shared" ref="R1987:R2050" si="507">IF(ISNUMBER(F1987),F1987+4*(E1987-1)+8*IF(B1987="PM",1,0),"")</f>
        <v>1</v>
      </c>
      <c r="S1987" s="33" t="str">
        <f t="shared" ref="S1987:S2050" si="508">IF(ISNUMBER(R1987),A1987&amp;"_"&amp;R1987,"")</f>
        <v>139_1</v>
      </c>
      <c r="T1987" s="35" t="str">
        <f t="shared" ref="T1987:T2050" si="509">A1987&amp;B1987</f>
        <v>139AM</v>
      </c>
      <c r="U1987" s="35" t="str">
        <f t="shared" ref="U1987:U2050" si="510">IF(OR(G1987=1,G1987=2),T1987&amp;"NS",IF(OR(G1987=3,G1987=4),T1987&amp;"EW",""))</f>
        <v>139AMNS</v>
      </c>
      <c r="V1987" s="301">
        <f t="shared" ref="V1987:V2050" si="511">G1987+4*(F1987-1)+16*(E1987-1)</f>
        <v>2</v>
      </c>
      <c r="W1987" s="293" t="str">
        <f t="shared" ref="W1987:W2050" si="512">IF(I1987&gt;$H1987,1,"")</f>
        <v/>
      </c>
      <c r="X1987" s="293" t="str">
        <f t="shared" ref="X1987:X2050" si="513">IF(J1987&gt;$H1987,1,"")</f>
        <v/>
      </c>
      <c r="Y1987" s="293" t="str">
        <f t="shared" ref="Y1987:Y2050" si="514">IF(K1987&gt;$H1987,1,"")</f>
        <v/>
      </c>
      <c r="Z1987" s="293" t="str">
        <f t="shared" ref="Z1987:Z2050" si="515">IF(L1987&gt;$H1987,1,"")</f>
        <v/>
      </c>
      <c r="AA1987" s="293">
        <f t="shared" si="502"/>
        <v>0</v>
      </c>
      <c r="AB1987" s="293">
        <f t="shared" si="503"/>
        <v>0</v>
      </c>
      <c r="AC1987" s="293">
        <f t="shared" si="504"/>
        <v>3</v>
      </c>
      <c r="AD1987" s="293">
        <f t="shared" ref="AD1987:AD2050" si="516">IF(AND(AC1987&gt;0,ISNUMBER(AC1987)),1,0)</f>
        <v>1</v>
      </c>
      <c r="AE1987" s="293">
        <f>IF(ISBLANK(T1987),AE1986,IF(COUNTIF(T$2:T1987,T1987)&gt;1,AE1986,1+MAX(AE1986,0)))</f>
        <v>53</v>
      </c>
      <c r="AI1987" s="42" t="str">
        <f t="shared" ref="AI1987:AI2050" si="517">IF(SUM(W1987:Z1987)&gt;0,1,"")</f>
        <v/>
      </c>
      <c r="AJ1987">
        <f>SUM(AG$2:AG1987)</f>
        <v>9</v>
      </c>
      <c r="AK1987">
        <f>COUNTA(AF$2:AF1987)</f>
        <v>29</v>
      </c>
    </row>
    <row r="1988" spans="1:37"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505"/>
        <v>30</v>
      </c>
      <c r="Q1988" s="33" t="str">
        <f t="shared" si="506"/>
        <v/>
      </c>
      <c r="R1988" s="33">
        <f t="shared" si="507"/>
        <v>1</v>
      </c>
      <c r="S1988" s="33" t="str">
        <f t="shared" si="508"/>
        <v>139_1</v>
      </c>
      <c r="T1988" s="35" t="str">
        <f t="shared" si="509"/>
        <v>139AM</v>
      </c>
      <c r="U1988" s="35" t="str">
        <f t="shared" si="510"/>
        <v>139AMEW</v>
      </c>
      <c r="V1988" s="301">
        <f t="shared" si="511"/>
        <v>3</v>
      </c>
      <c r="W1988" s="293" t="str">
        <f t="shared" si="512"/>
        <v/>
      </c>
      <c r="X1988" s="293" t="str">
        <f t="shared" si="513"/>
        <v/>
      </c>
      <c r="Y1988" s="293" t="str">
        <f t="shared" si="514"/>
        <v/>
      </c>
      <c r="Z1988" s="293" t="str">
        <f t="shared" si="515"/>
        <v/>
      </c>
      <c r="AA1988" s="293">
        <f t="shared" si="502"/>
        <v>0</v>
      </c>
      <c r="AB1988" s="293">
        <f t="shared" si="503"/>
        <v>0</v>
      </c>
      <c r="AC1988" s="293">
        <f t="shared" si="504"/>
        <v>0</v>
      </c>
      <c r="AD1988" s="293">
        <f t="shared" si="516"/>
        <v>0</v>
      </c>
      <c r="AE1988" s="293">
        <f>IF(ISBLANK(T1988),AE1987,IF(COUNTIF(T$2:T1988,T1988)&gt;1,AE1987,1+MAX(AE1987,0)))</f>
        <v>53</v>
      </c>
      <c r="AI1988" s="42" t="str">
        <f t="shared" si="517"/>
        <v/>
      </c>
      <c r="AJ1988">
        <f>SUM(AG$2:AG1988)</f>
        <v>9</v>
      </c>
      <c r="AK1988">
        <f>COUNTA(AF$2:AF1988)</f>
        <v>29</v>
      </c>
    </row>
    <row r="1989" spans="1:37"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505"/>
        <v>30</v>
      </c>
      <c r="Q1989" s="33" t="str">
        <f t="shared" si="506"/>
        <v/>
      </c>
      <c r="R1989" s="33">
        <f t="shared" si="507"/>
        <v>1</v>
      </c>
      <c r="S1989" s="33" t="str">
        <f t="shared" si="508"/>
        <v>139_1</v>
      </c>
      <c r="T1989" s="35" t="str">
        <f t="shared" si="509"/>
        <v>139AM</v>
      </c>
      <c r="U1989" s="35" t="str">
        <f t="shared" si="510"/>
        <v>139AMEW</v>
      </c>
      <c r="V1989" s="301">
        <f t="shared" si="511"/>
        <v>4</v>
      </c>
      <c r="W1989" s="293" t="str">
        <f t="shared" si="512"/>
        <v/>
      </c>
      <c r="X1989" s="293" t="str">
        <f t="shared" si="513"/>
        <v/>
      </c>
      <c r="Y1989" s="293" t="str">
        <f t="shared" si="514"/>
        <v/>
      </c>
      <c r="Z1989" s="293" t="str">
        <f t="shared" si="515"/>
        <v/>
      </c>
      <c r="AA1989" s="293">
        <f t="shared" si="502"/>
        <v>0</v>
      </c>
      <c r="AB1989" s="293">
        <f t="shared" si="503"/>
        <v>0</v>
      </c>
      <c r="AC1989" s="293">
        <f t="shared" si="504"/>
        <v>0</v>
      </c>
      <c r="AD1989" s="293">
        <f t="shared" si="516"/>
        <v>0</v>
      </c>
      <c r="AE1989" s="293">
        <f>IF(ISBLANK(T1989),AE1988,IF(COUNTIF(T$2:T1989,T1989)&gt;1,AE1988,1+MAX(AE1988,0)))</f>
        <v>53</v>
      </c>
      <c r="AI1989" s="42" t="str">
        <f t="shared" si="517"/>
        <v/>
      </c>
      <c r="AJ1989">
        <f>SUM(AG$2:AG1989)</f>
        <v>9</v>
      </c>
      <c r="AK1989">
        <f>COUNTA(AF$2:AF1989)</f>
        <v>29</v>
      </c>
    </row>
    <row r="1990" spans="1:37"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505"/>
        <v>30</v>
      </c>
      <c r="Q1990" s="33" t="str">
        <f t="shared" si="506"/>
        <v/>
      </c>
      <c r="R1990" s="33">
        <f t="shared" si="507"/>
        <v>2</v>
      </c>
      <c r="S1990" s="33" t="str">
        <f t="shared" si="508"/>
        <v>139_2</v>
      </c>
      <c r="T1990" s="35" t="str">
        <f t="shared" si="509"/>
        <v>139AM</v>
      </c>
      <c r="U1990" s="35" t="str">
        <f t="shared" si="510"/>
        <v>139AMNS</v>
      </c>
      <c r="V1990" s="301">
        <f t="shared" si="511"/>
        <v>5</v>
      </c>
      <c r="W1990" s="293" t="str">
        <f t="shared" si="512"/>
        <v/>
      </c>
      <c r="X1990" s="293" t="str">
        <f t="shared" si="513"/>
        <v/>
      </c>
      <c r="Y1990" s="293" t="str">
        <f t="shared" si="514"/>
        <v/>
      </c>
      <c r="Z1990" s="293" t="str">
        <f t="shared" si="515"/>
        <v/>
      </c>
      <c r="AA1990" s="293">
        <f t="shared" si="502"/>
        <v>0</v>
      </c>
      <c r="AB1990" s="293">
        <f t="shared" si="503"/>
        <v>0</v>
      </c>
      <c r="AC1990" s="293">
        <f t="shared" si="504"/>
        <v>3</v>
      </c>
      <c r="AD1990" s="293">
        <f t="shared" si="516"/>
        <v>1</v>
      </c>
      <c r="AE1990" s="293">
        <f>IF(ISBLANK(T1990),AE1989,IF(COUNTIF(T$2:T1990,T1990)&gt;1,AE1989,1+MAX(AE1989,0)))</f>
        <v>53</v>
      </c>
      <c r="AI1990" s="42" t="str">
        <f t="shared" si="517"/>
        <v/>
      </c>
      <c r="AJ1990">
        <f>SUM(AG$2:AG1990)</f>
        <v>9</v>
      </c>
      <c r="AK1990">
        <f>COUNTA(AF$2:AF1990)</f>
        <v>29</v>
      </c>
    </row>
    <row r="1991" spans="1:37"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505"/>
        <v>30</v>
      </c>
      <c r="Q1991" s="33" t="str">
        <f t="shared" si="506"/>
        <v/>
      </c>
      <c r="R1991" s="33">
        <f t="shared" si="507"/>
        <v>2</v>
      </c>
      <c r="S1991" s="33" t="str">
        <f t="shared" si="508"/>
        <v>139_2</v>
      </c>
      <c r="T1991" s="35" t="str">
        <f t="shared" si="509"/>
        <v>139AM</v>
      </c>
      <c r="U1991" s="35" t="str">
        <f t="shared" si="510"/>
        <v>139AMNS</v>
      </c>
      <c r="V1991" s="301">
        <f t="shared" si="511"/>
        <v>6</v>
      </c>
      <c r="W1991" s="293" t="str">
        <f t="shared" si="512"/>
        <v/>
      </c>
      <c r="X1991" s="293" t="str">
        <f t="shared" si="513"/>
        <v/>
      </c>
      <c r="Y1991" s="293" t="str">
        <f t="shared" si="514"/>
        <v/>
      </c>
      <c r="Z1991" s="293" t="str">
        <f t="shared" si="515"/>
        <v/>
      </c>
      <c r="AA1991" s="293">
        <f t="shared" si="502"/>
        <v>0</v>
      </c>
      <c r="AB1991" s="293">
        <f t="shared" si="503"/>
        <v>0</v>
      </c>
      <c r="AC1991" s="293">
        <f t="shared" si="504"/>
        <v>3</v>
      </c>
      <c r="AD1991" s="293">
        <f t="shared" si="516"/>
        <v>1</v>
      </c>
      <c r="AE1991" s="293">
        <f>IF(ISBLANK(T1991),AE1990,IF(COUNTIF(T$2:T1991,T1991)&gt;1,AE1990,1+MAX(AE1990,0)))</f>
        <v>53</v>
      </c>
      <c r="AI1991" s="42" t="str">
        <f t="shared" si="517"/>
        <v/>
      </c>
      <c r="AJ1991">
        <f>SUM(AG$2:AG1991)</f>
        <v>9</v>
      </c>
      <c r="AK1991">
        <f>COUNTA(AF$2:AF1991)</f>
        <v>29</v>
      </c>
    </row>
    <row r="1992" spans="1:37"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505"/>
        <v>30</v>
      </c>
      <c r="Q1992" s="33" t="str">
        <f t="shared" si="506"/>
        <v/>
      </c>
      <c r="R1992" s="33">
        <f t="shared" si="507"/>
        <v>2</v>
      </c>
      <c r="S1992" s="33" t="str">
        <f t="shared" si="508"/>
        <v>139_2</v>
      </c>
      <c r="T1992" s="35" t="str">
        <f t="shared" si="509"/>
        <v>139AM</v>
      </c>
      <c r="U1992" s="35" t="str">
        <f t="shared" si="510"/>
        <v>139AMEW</v>
      </c>
      <c r="V1992" s="301">
        <f t="shared" si="511"/>
        <v>7</v>
      </c>
      <c r="W1992" s="293" t="str">
        <f t="shared" si="512"/>
        <v/>
      </c>
      <c r="X1992" s="293" t="str">
        <f t="shared" si="513"/>
        <v/>
      </c>
      <c r="Y1992" s="293" t="str">
        <f t="shared" si="514"/>
        <v/>
      </c>
      <c r="Z1992" s="293" t="str">
        <f t="shared" si="515"/>
        <v/>
      </c>
      <c r="AA1992" s="293">
        <f t="shared" si="502"/>
        <v>0</v>
      </c>
      <c r="AB1992" s="293">
        <f t="shared" si="503"/>
        <v>0</v>
      </c>
      <c r="AC1992" s="293">
        <f t="shared" si="504"/>
        <v>0</v>
      </c>
      <c r="AD1992" s="293">
        <f t="shared" si="516"/>
        <v>0</v>
      </c>
      <c r="AE1992" s="293">
        <f>IF(ISBLANK(T1992),AE1991,IF(COUNTIF(T$2:T1992,T1992)&gt;1,AE1991,1+MAX(AE1991,0)))</f>
        <v>53</v>
      </c>
      <c r="AI1992" s="42" t="str">
        <f t="shared" si="517"/>
        <v/>
      </c>
      <c r="AJ1992">
        <f>SUM(AG$2:AG1992)</f>
        <v>9</v>
      </c>
      <c r="AK1992">
        <f>COUNTA(AF$2:AF1992)</f>
        <v>29</v>
      </c>
    </row>
    <row r="1993" spans="1:37"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505"/>
        <v>30</v>
      </c>
      <c r="Q1993" s="33" t="str">
        <f t="shared" si="506"/>
        <v/>
      </c>
      <c r="R1993" s="33">
        <f t="shared" si="507"/>
        <v>2</v>
      </c>
      <c r="S1993" s="33" t="str">
        <f t="shared" si="508"/>
        <v>139_2</v>
      </c>
      <c r="T1993" s="35" t="str">
        <f t="shared" si="509"/>
        <v>139AM</v>
      </c>
      <c r="U1993" s="35" t="str">
        <f t="shared" si="510"/>
        <v>139AMEW</v>
      </c>
      <c r="V1993" s="301">
        <f t="shared" si="511"/>
        <v>8</v>
      </c>
      <c r="W1993" s="293" t="str">
        <f t="shared" si="512"/>
        <v/>
      </c>
      <c r="X1993" s="293" t="str">
        <f t="shared" si="513"/>
        <v/>
      </c>
      <c r="Y1993" s="293" t="str">
        <f t="shared" si="514"/>
        <v/>
      </c>
      <c r="Z1993" s="293" t="str">
        <f t="shared" si="515"/>
        <v/>
      </c>
      <c r="AA1993" s="293">
        <f t="shared" si="502"/>
        <v>0</v>
      </c>
      <c r="AB1993" s="293">
        <f t="shared" si="503"/>
        <v>0</v>
      </c>
      <c r="AC1993" s="293">
        <f t="shared" si="504"/>
        <v>0</v>
      </c>
      <c r="AD1993" s="293">
        <f t="shared" si="516"/>
        <v>0</v>
      </c>
      <c r="AE1993" s="293">
        <f>IF(ISBLANK(T1993),AE1992,IF(COUNTIF(T$2:T1993,T1993)&gt;1,AE1992,1+MAX(AE1992,0)))</f>
        <v>53</v>
      </c>
      <c r="AI1993" s="42" t="str">
        <f t="shared" si="517"/>
        <v/>
      </c>
      <c r="AJ1993">
        <f>SUM(AG$2:AG1993)</f>
        <v>9</v>
      </c>
      <c r="AK1993">
        <f>COUNTA(AF$2:AF1993)</f>
        <v>29</v>
      </c>
    </row>
    <row r="1994" spans="1:37"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505"/>
        <v>30</v>
      </c>
      <c r="Q1994" s="33" t="str">
        <f t="shared" si="506"/>
        <v/>
      </c>
      <c r="R1994" s="33">
        <f t="shared" si="507"/>
        <v>3</v>
      </c>
      <c r="S1994" s="33" t="str">
        <f t="shared" si="508"/>
        <v>139_3</v>
      </c>
      <c r="T1994" s="35" t="str">
        <f t="shared" si="509"/>
        <v>139AM</v>
      </c>
      <c r="U1994" s="35" t="str">
        <f t="shared" si="510"/>
        <v>139AMNS</v>
      </c>
      <c r="V1994" s="301">
        <f t="shared" si="511"/>
        <v>9</v>
      </c>
      <c r="W1994" s="293" t="str">
        <f t="shared" si="512"/>
        <v/>
      </c>
      <c r="X1994" s="293" t="str">
        <f t="shared" si="513"/>
        <v/>
      </c>
      <c r="Y1994" s="293" t="str">
        <f t="shared" si="514"/>
        <v/>
      </c>
      <c r="Z1994" s="293" t="str">
        <f t="shared" si="515"/>
        <v/>
      </c>
      <c r="AA1994" s="293">
        <f t="shared" si="502"/>
        <v>0</v>
      </c>
      <c r="AB1994" s="293">
        <f t="shared" si="503"/>
        <v>0</v>
      </c>
      <c r="AC1994" s="293">
        <f t="shared" si="504"/>
        <v>3</v>
      </c>
      <c r="AD1994" s="293">
        <f t="shared" si="516"/>
        <v>1</v>
      </c>
      <c r="AE1994" s="293">
        <f>IF(ISBLANK(T1994),AE1993,IF(COUNTIF(T$2:T1994,T1994)&gt;1,AE1993,1+MAX(AE1993,0)))</f>
        <v>53</v>
      </c>
      <c r="AI1994" s="42" t="str">
        <f t="shared" si="517"/>
        <v/>
      </c>
      <c r="AJ1994">
        <f>SUM(AG$2:AG1994)</f>
        <v>9</v>
      </c>
      <c r="AK1994">
        <f>COUNTA(AF$2:AF1994)</f>
        <v>29</v>
      </c>
    </row>
    <row r="1995" spans="1:37"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505"/>
        <v>30</v>
      </c>
      <c r="Q1995" s="33" t="str">
        <f t="shared" si="506"/>
        <v/>
      </c>
      <c r="R1995" s="33">
        <f t="shared" si="507"/>
        <v>3</v>
      </c>
      <c r="S1995" s="33" t="str">
        <f t="shared" si="508"/>
        <v>139_3</v>
      </c>
      <c r="T1995" s="35" t="str">
        <f t="shared" si="509"/>
        <v>139AM</v>
      </c>
      <c r="U1995" s="35" t="str">
        <f t="shared" si="510"/>
        <v>139AMNS</v>
      </c>
      <c r="V1995" s="301">
        <f t="shared" si="511"/>
        <v>10</v>
      </c>
      <c r="W1995" s="293" t="str">
        <f t="shared" si="512"/>
        <v/>
      </c>
      <c r="X1995" s="293" t="str">
        <f t="shared" si="513"/>
        <v/>
      </c>
      <c r="Y1995" s="293" t="str">
        <f t="shared" si="514"/>
        <v/>
      </c>
      <c r="Z1995" s="293" t="str">
        <f t="shared" si="515"/>
        <v/>
      </c>
      <c r="AA1995" s="293">
        <f t="shared" si="502"/>
        <v>0</v>
      </c>
      <c r="AB1995" s="293">
        <f t="shared" si="503"/>
        <v>0</v>
      </c>
      <c r="AC1995" s="293">
        <f t="shared" si="504"/>
        <v>3</v>
      </c>
      <c r="AD1995" s="293">
        <f t="shared" si="516"/>
        <v>1</v>
      </c>
      <c r="AE1995" s="293">
        <f>IF(ISBLANK(T1995),AE1994,IF(COUNTIF(T$2:T1995,T1995)&gt;1,AE1994,1+MAX(AE1994,0)))</f>
        <v>53</v>
      </c>
      <c r="AI1995" s="42" t="str">
        <f t="shared" si="517"/>
        <v/>
      </c>
      <c r="AJ1995">
        <f>SUM(AG$2:AG1995)</f>
        <v>9</v>
      </c>
      <c r="AK1995">
        <f>COUNTA(AF$2:AF1995)</f>
        <v>29</v>
      </c>
    </row>
    <row r="1996" spans="1:37"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505"/>
        <v>30</v>
      </c>
      <c r="Q1996" s="33" t="str">
        <f t="shared" si="506"/>
        <v/>
      </c>
      <c r="R1996" s="33">
        <f t="shared" si="507"/>
        <v>3</v>
      </c>
      <c r="S1996" s="33" t="str">
        <f t="shared" si="508"/>
        <v>139_3</v>
      </c>
      <c r="T1996" s="35" t="str">
        <f t="shared" si="509"/>
        <v>139AM</v>
      </c>
      <c r="U1996" s="35" t="str">
        <f t="shared" si="510"/>
        <v>139AMEW</v>
      </c>
      <c r="V1996" s="301">
        <f t="shared" si="511"/>
        <v>11</v>
      </c>
      <c r="W1996" s="293" t="str">
        <f t="shared" si="512"/>
        <v/>
      </c>
      <c r="X1996" s="293" t="str">
        <f t="shared" si="513"/>
        <v/>
      </c>
      <c r="Y1996" s="293" t="str">
        <f t="shared" si="514"/>
        <v/>
      </c>
      <c r="Z1996" s="293" t="str">
        <f t="shared" si="515"/>
        <v/>
      </c>
      <c r="AA1996" s="293">
        <f t="shared" si="502"/>
        <v>0</v>
      </c>
      <c r="AB1996" s="293">
        <f t="shared" si="503"/>
        <v>0</v>
      </c>
      <c r="AC1996" s="293">
        <f t="shared" si="504"/>
        <v>0</v>
      </c>
      <c r="AD1996" s="293">
        <f t="shared" si="516"/>
        <v>0</v>
      </c>
      <c r="AE1996" s="293">
        <f>IF(ISBLANK(T1996),AE1995,IF(COUNTIF(T$2:T1996,T1996)&gt;1,AE1995,1+MAX(AE1995,0)))</f>
        <v>53</v>
      </c>
      <c r="AI1996" s="42" t="str">
        <f t="shared" si="517"/>
        <v/>
      </c>
      <c r="AJ1996">
        <f>SUM(AG$2:AG1996)</f>
        <v>9</v>
      </c>
      <c r="AK1996">
        <f>COUNTA(AF$2:AF1996)</f>
        <v>29</v>
      </c>
    </row>
    <row r="1997" spans="1:37"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505"/>
        <v>30</v>
      </c>
      <c r="Q1997" s="33" t="str">
        <f t="shared" si="506"/>
        <v/>
      </c>
      <c r="R1997" s="33">
        <f t="shared" si="507"/>
        <v>3</v>
      </c>
      <c r="S1997" s="33" t="str">
        <f t="shared" si="508"/>
        <v>139_3</v>
      </c>
      <c r="T1997" s="35" t="str">
        <f t="shared" si="509"/>
        <v>139AM</v>
      </c>
      <c r="U1997" s="35" t="str">
        <f t="shared" si="510"/>
        <v>139AMEW</v>
      </c>
      <c r="V1997" s="301">
        <f t="shared" si="511"/>
        <v>12</v>
      </c>
      <c r="W1997" s="293" t="str">
        <f t="shared" si="512"/>
        <v/>
      </c>
      <c r="X1997" s="293" t="str">
        <f t="shared" si="513"/>
        <v/>
      </c>
      <c r="Y1997" s="293" t="str">
        <f t="shared" si="514"/>
        <v/>
      </c>
      <c r="Z1997" s="293" t="str">
        <f t="shared" si="515"/>
        <v/>
      </c>
      <c r="AA1997" s="293">
        <f t="shared" si="502"/>
        <v>0</v>
      </c>
      <c r="AB1997" s="293">
        <f t="shared" si="503"/>
        <v>0</v>
      </c>
      <c r="AC1997" s="293">
        <f t="shared" si="504"/>
        <v>0</v>
      </c>
      <c r="AD1997" s="293">
        <f t="shared" si="516"/>
        <v>0</v>
      </c>
      <c r="AE1997" s="293">
        <f>IF(ISBLANK(T1997),AE1996,IF(COUNTIF(T$2:T1997,T1997)&gt;1,AE1996,1+MAX(AE1996,0)))</f>
        <v>53</v>
      </c>
      <c r="AI1997" s="42" t="str">
        <f t="shared" si="517"/>
        <v/>
      </c>
      <c r="AJ1997">
        <f>SUM(AG$2:AG1997)</f>
        <v>9</v>
      </c>
      <c r="AK1997">
        <f>COUNTA(AF$2:AF1997)</f>
        <v>29</v>
      </c>
    </row>
    <row r="1998" spans="1:37"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505"/>
        <v>30</v>
      </c>
      <c r="Q1998" s="33" t="str">
        <f t="shared" si="506"/>
        <v/>
      </c>
      <c r="R1998" s="33">
        <f t="shared" si="507"/>
        <v>4</v>
      </c>
      <c r="S1998" s="33" t="str">
        <f t="shared" si="508"/>
        <v>139_4</v>
      </c>
      <c r="T1998" s="35" t="str">
        <f t="shared" si="509"/>
        <v>139AM</v>
      </c>
      <c r="U1998" s="35" t="str">
        <f t="shared" si="510"/>
        <v>139AMNS</v>
      </c>
      <c r="V1998" s="301">
        <f t="shared" si="511"/>
        <v>13</v>
      </c>
      <c r="W1998" s="293" t="str">
        <f t="shared" si="512"/>
        <v/>
      </c>
      <c r="X1998" s="293" t="str">
        <f t="shared" si="513"/>
        <v/>
      </c>
      <c r="Y1998" s="293" t="str">
        <f t="shared" si="514"/>
        <v/>
      </c>
      <c r="Z1998" s="293" t="str">
        <f t="shared" si="515"/>
        <v/>
      </c>
      <c r="AA1998" s="293">
        <f t="shared" si="502"/>
        <v>0</v>
      </c>
      <c r="AB1998" s="293">
        <f t="shared" si="503"/>
        <v>0</v>
      </c>
      <c r="AC1998" s="293">
        <f t="shared" si="504"/>
        <v>3</v>
      </c>
      <c r="AD1998" s="293">
        <f t="shared" si="516"/>
        <v>1</v>
      </c>
      <c r="AE1998" s="293">
        <f>IF(ISBLANK(T1998),AE1997,IF(COUNTIF(T$2:T1998,T1998)&gt;1,AE1997,1+MAX(AE1997,0)))</f>
        <v>53</v>
      </c>
      <c r="AI1998" s="42" t="str">
        <f t="shared" si="517"/>
        <v/>
      </c>
      <c r="AJ1998">
        <f>SUM(AG$2:AG1998)</f>
        <v>9</v>
      </c>
      <c r="AK1998">
        <f>COUNTA(AF$2:AF1998)</f>
        <v>29</v>
      </c>
    </row>
    <row r="1999" spans="1:37"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505"/>
        <v>30</v>
      </c>
      <c r="Q1999" s="33" t="str">
        <f t="shared" si="506"/>
        <v/>
      </c>
      <c r="R1999" s="33">
        <f t="shared" si="507"/>
        <v>4</v>
      </c>
      <c r="S1999" s="33" t="str">
        <f t="shared" si="508"/>
        <v>139_4</v>
      </c>
      <c r="T1999" s="35" t="str">
        <f t="shared" si="509"/>
        <v>139AM</v>
      </c>
      <c r="U1999" s="35" t="str">
        <f t="shared" si="510"/>
        <v>139AMNS</v>
      </c>
      <c r="V1999" s="301">
        <f t="shared" si="511"/>
        <v>14</v>
      </c>
      <c r="W1999" s="293" t="str">
        <f t="shared" si="512"/>
        <v/>
      </c>
      <c r="X1999" s="293" t="str">
        <f t="shared" si="513"/>
        <v/>
      </c>
      <c r="Y1999" s="293" t="str">
        <f t="shared" si="514"/>
        <v/>
      </c>
      <c r="Z1999" s="293" t="str">
        <f t="shared" si="515"/>
        <v/>
      </c>
      <c r="AA1999" s="293">
        <f t="shared" si="502"/>
        <v>0</v>
      </c>
      <c r="AB1999" s="293">
        <f t="shared" si="503"/>
        <v>0</v>
      </c>
      <c r="AC1999" s="293">
        <f t="shared" si="504"/>
        <v>3</v>
      </c>
      <c r="AD1999" s="293">
        <f t="shared" si="516"/>
        <v>1</v>
      </c>
      <c r="AE1999" s="293">
        <f>IF(ISBLANK(T1999),AE1998,IF(COUNTIF(T$2:T1999,T1999)&gt;1,AE1998,1+MAX(AE1998,0)))</f>
        <v>53</v>
      </c>
      <c r="AI1999" s="42" t="str">
        <f t="shared" si="517"/>
        <v/>
      </c>
      <c r="AJ1999">
        <f>SUM(AG$2:AG1999)</f>
        <v>9</v>
      </c>
      <c r="AK1999">
        <f>COUNTA(AF$2:AF1999)</f>
        <v>29</v>
      </c>
    </row>
    <row r="2000" spans="1:37"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505"/>
        <v>30</v>
      </c>
      <c r="Q2000" s="33" t="str">
        <f t="shared" si="506"/>
        <v/>
      </c>
      <c r="R2000" s="33">
        <f t="shared" si="507"/>
        <v>4</v>
      </c>
      <c r="S2000" s="33" t="str">
        <f t="shared" si="508"/>
        <v>139_4</v>
      </c>
      <c r="T2000" s="35" t="str">
        <f t="shared" si="509"/>
        <v>139AM</v>
      </c>
      <c r="U2000" s="35" t="str">
        <f t="shared" si="510"/>
        <v>139AMEW</v>
      </c>
      <c r="V2000" s="301">
        <f t="shared" si="511"/>
        <v>15</v>
      </c>
      <c r="W2000" s="293" t="str">
        <f t="shared" si="512"/>
        <v/>
      </c>
      <c r="X2000" s="293" t="str">
        <f t="shared" si="513"/>
        <v/>
      </c>
      <c r="Y2000" s="293" t="str">
        <f t="shared" si="514"/>
        <v/>
      </c>
      <c r="Z2000" s="293" t="str">
        <f t="shared" si="515"/>
        <v/>
      </c>
      <c r="AA2000" s="293">
        <f t="shared" si="502"/>
        <v>0</v>
      </c>
      <c r="AB2000" s="293">
        <f t="shared" si="503"/>
        <v>0</v>
      </c>
      <c r="AC2000" s="293">
        <f t="shared" si="504"/>
        <v>0</v>
      </c>
      <c r="AD2000" s="293">
        <f t="shared" si="516"/>
        <v>0</v>
      </c>
      <c r="AE2000" s="293">
        <f>IF(ISBLANK(T2000),AE1999,IF(COUNTIF(T$2:T2000,T2000)&gt;1,AE1999,1+MAX(AE1999,0)))</f>
        <v>53</v>
      </c>
      <c r="AI2000" s="42" t="str">
        <f t="shared" si="517"/>
        <v/>
      </c>
      <c r="AJ2000">
        <f>SUM(AG$2:AG2000)</f>
        <v>9</v>
      </c>
      <c r="AK2000">
        <f>COUNTA(AF$2:AF2000)</f>
        <v>29</v>
      </c>
    </row>
    <row r="2001" spans="1:37"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505"/>
        <v>30</v>
      </c>
      <c r="Q2001" s="33" t="str">
        <f t="shared" si="506"/>
        <v/>
      </c>
      <c r="R2001" s="33">
        <f t="shared" si="507"/>
        <v>4</v>
      </c>
      <c r="S2001" s="33" t="str">
        <f t="shared" si="508"/>
        <v>139_4</v>
      </c>
      <c r="T2001" s="35" t="str">
        <f t="shared" si="509"/>
        <v>139AM</v>
      </c>
      <c r="U2001" s="35" t="str">
        <f t="shared" si="510"/>
        <v>139AMEW</v>
      </c>
      <c r="V2001" s="301">
        <f t="shared" si="511"/>
        <v>16</v>
      </c>
      <c r="W2001" s="293" t="str">
        <f t="shared" si="512"/>
        <v/>
      </c>
      <c r="X2001" s="293" t="str">
        <f t="shared" si="513"/>
        <v/>
      </c>
      <c r="Y2001" s="293" t="str">
        <f t="shared" si="514"/>
        <v/>
      </c>
      <c r="Z2001" s="293" t="str">
        <f t="shared" si="515"/>
        <v/>
      </c>
      <c r="AA2001" s="293">
        <f t="shared" si="502"/>
        <v>0</v>
      </c>
      <c r="AB2001" s="293">
        <f t="shared" si="503"/>
        <v>0</v>
      </c>
      <c r="AC2001" s="293">
        <f t="shared" si="504"/>
        <v>0</v>
      </c>
      <c r="AD2001" s="293">
        <f t="shared" si="516"/>
        <v>0</v>
      </c>
      <c r="AE2001" s="293">
        <f>IF(ISBLANK(T2001),AE2000,IF(COUNTIF(T$2:T2001,T2001)&gt;1,AE2000,1+MAX(AE2000,0)))</f>
        <v>53</v>
      </c>
      <c r="AI2001" s="42" t="str">
        <f t="shared" si="517"/>
        <v/>
      </c>
      <c r="AJ2001">
        <f>SUM(AG$2:AG2001)</f>
        <v>9</v>
      </c>
      <c r="AK2001">
        <f>COUNTA(AF$2:AF2001)</f>
        <v>29</v>
      </c>
    </row>
    <row r="2002" spans="1:37"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505"/>
        <v>30</v>
      </c>
      <c r="Q2002" s="33" t="str">
        <f t="shared" si="506"/>
        <v/>
      </c>
      <c r="R2002" s="33">
        <f t="shared" si="507"/>
        <v>5</v>
      </c>
      <c r="S2002" s="33" t="str">
        <f t="shared" si="508"/>
        <v>139_5</v>
      </c>
      <c r="T2002" s="35" t="str">
        <f t="shared" si="509"/>
        <v>139AM</v>
      </c>
      <c r="U2002" s="35" t="str">
        <f t="shared" si="510"/>
        <v>139AMNS</v>
      </c>
      <c r="V2002" s="301">
        <f t="shared" si="511"/>
        <v>17</v>
      </c>
      <c r="W2002" s="293" t="str">
        <f t="shared" si="512"/>
        <v/>
      </c>
      <c r="X2002" s="293" t="str">
        <f t="shared" si="513"/>
        <v/>
      </c>
      <c r="Y2002" s="293" t="str">
        <f t="shared" si="514"/>
        <v/>
      </c>
      <c r="Z2002" s="293" t="str">
        <f t="shared" si="515"/>
        <v/>
      </c>
      <c r="AA2002" s="293">
        <f t="shared" si="502"/>
        <v>0</v>
      </c>
      <c r="AB2002" s="293">
        <f t="shared" si="503"/>
        <v>0</v>
      </c>
      <c r="AC2002" s="293">
        <f t="shared" si="504"/>
        <v>3</v>
      </c>
      <c r="AD2002" s="293">
        <f t="shared" si="516"/>
        <v>1</v>
      </c>
      <c r="AE2002" s="293">
        <f>IF(ISBLANK(T2002),AE2001,IF(COUNTIF(T$2:T2002,T2002)&gt;1,AE2001,1+MAX(AE2001,0)))</f>
        <v>53</v>
      </c>
      <c r="AI2002" s="42" t="str">
        <f t="shared" si="517"/>
        <v/>
      </c>
      <c r="AJ2002">
        <f>SUM(AG$2:AG2002)</f>
        <v>9</v>
      </c>
      <c r="AK2002">
        <f>COUNTA(AF$2:AF2002)</f>
        <v>29</v>
      </c>
    </row>
    <row r="2003" spans="1:37"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505"/>
        <v>30</v>
      </c>
      <c r="Q2003" s="33" t="str">
        <f t="shared" si="506"/>
        <v/>
      </c>
      <c r="R2003" s="33">
        <f t="shared" si="507"/>
        <v>5</v>
      </c>
      <c r="S2003" s="33" t="str">
        <f t="shared" si="508"/>
        <v>139_5</v>
      </c>
      <c r="T2003" s="35" t="str">
        <f t="shared" si="509"/>
        <v>139AM</v>
      </c>
      <c r="U2003" s="35" t="str">
        <f t="shared" si="510"/>
        <v>139AMNS</v>
      </c>
      <c r="V2003" s="301">
        <f t="shared" si="511"/>
        <v>18</v>
      </c>
      <c r="W2003" s="293" t="str">
        <f t="shared" si="512"/>
        <v/>
      </c>
      <c r="X2003" s="293" t="str">
        <f t="shared" si="513"/>
        <v/>
      </c>
      <c r="Y2003" s="293" t="str">
        <f t="shared" si="514"/>
        <v/>
      </c>
      <c r="Z2003" s="293" t="str">
        <f t="shared" si="515"/>
        <v/>
      </c>
      <c r="AA2003" s="293">
        <f t="shared" si="502"/>
        <v>0</v>
      </c>
      <c r="AB2003" s="293">
        <f t="shared" si="503"/>
        <v>0</v>
      </c>
      <c r="AC2003" s="293">
        <f t="shared" si="504"/>
        <v>3</v>
      </c>
      <c r="AD2003" s="293">
        <f t="shared" si="516"/>
        <v>1</v>
      </c>
      <c r="AE2003" s="293">
        <f>IF(ISBLANK(T2003),AE2002,IF(COUNTIF(T$2:T2003,T2003)&gt;1,AE2002,1+MAX(AE2002,0)))</f>
        <v>53</v>
      </c>
      <c r="AI2003" s="42" t="str">
        <f t="shared" si="517"/>
        <v/>
      </c>
      <c r="AJ2003">
        <f>SUM(AG$2:AG2003)</f>
        <v>9</v>
      </c>
      <c r="AK2003">
        <f>COUNTA(AF$2:AF2003)</f>
        <v>29</v>
      </c>
    </row>
    <row r="2004" spans="1:37"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505"/>
        <v>30</v>
      </c>
      <c r="Q2004" s="33" t="str">
        <f t="shared" si="506"/>
        <v/>
      </c>
      <c r="R2004" s="33">
        <f t="shared" si="507"/>
        <v>5</v>
      </c>
      <c r="S2004" s="33" t="str">
        <f t="shared" si="508"/>
        <v>139_5</v>
      </c>
      <c r="T2004" s="35" t="str">
        <f t="shared" si="509"/>
        <v>139AM</v>
      </c>
      <c r="U2004" s="35" t="str">
        <f t="shared" si="510"/>
        <v>139AMEW</v>
      </c>
      <c r="V2004" s="301">
        <f t="shared" si="511"/>
        <v>19</v>
      </c>
      <c r="W2004" s="293" t="str">
        <f t="shared" si="512"/>
        <v/>
      </c>
      <c r="X2004" s="293" t="str">
        <f t="shared" si="513"/>
        <v/>
      </c>
      <c r="Y2004" s="293" t="str">
        <f t="shared" si="514"/>
        <v/>
      </c>
      <c r="Z2004" s="293" t="str">
        <f t="shared" si="515"/>
        <v/>
      </c>
      <c r="AA2004" s="293">
        <f t="shared" si="502"/>
        <v>0</v>
      </c>
      <c r="AB2004" s="293">
        <f t="shared" si="503"/>
        <v>0</v>
      </c>
      <c r="AC2004" s="293">
        <f t="shared" si="504"/>
        <v>0</v>
      </c>
      <c r="AD2004" s="293">
        <f t="shared" si="516"/>
        <v>0</v>
      </c>
      <c r="AE2004" s="293">
        <f>IF(ISBLANK(T2004),AE2003,IF(COUNTIF(T$2:T2004,T2004)&gt;1,AE2003,1+MAX(AE2003,0)))</f>
        <v>53</v>
      </c>
      <c r="AI2004" s="42" t="str">
        <f t="shared" si="517"/>
        <v/>
      </c>
      <c r="AJ2004">
        <f>SUM(AG$2:AG2004)</f>
        <v>9</v>
      </c>
      <c r="AK2004">
        <f>COUNTA(AF$2:AF2004)</f>
        <v>29</v>
      </c>
    </row>
    <row r="2005" spans="1:37"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505"/>
        <v>30</v>
      </c>
      <c r="Q2005" s="33" t="str">
        <f t="shared" si="506"/>
        <v/>
      </c>
      <c r="R2005" s="33">
        <f t="shared" si="507"/>
        <v>5</v>
      </c>
      <c r="S2005" s="33" t="str">
        <f t="shared" si="508"/>
        <v>139_5</v>
      </c>
      <c r="T2005" s="35" t="str">
        <f t="shared" si="509"/>
        <v>139AM</v>
      </c>
      <c r="U2005" s="35" t="str">
        <f t="shared" si="510"/>
        <v>139AMEW</v>
      </c>
      <c r="V2005" s="301">
        <f t="shared" si="511"/>
        <v>20</v>
      </c>
      <c r="W2005" s="293" t="str">
        <f t="shared" si="512"/>
        <v/>
      </c>
      <c r="X2005" s="293" t="str">
        <f t="shared" si="513"/>
        <v/>
      </c>
      <c r="Y2005" s="293" t="str">
        <f t="shared" si="514"/>
        <v/>
      </c>
      <c r="Z2005" s="293" t="str">
        <f t="shared" si="515"/>
        <v/>
      </c>
      <c r="AA2005" s="293">
        <f t="shared" si="502"/>
        <v>0</v>
      </c>
      <c r="AB2005" s="293">
        <f t="shared" si="503"/>
        <v>0</v>
      </c>
      <c r="AC2005" s="293">
        <f t="shared" si="504"/>
        <v>0</v>
      </c>
      <c r="AD2005" s="293">
        <f t="shared" si="516"/>
        <v>0</v>
      </c>
      <c r="AE2005" s="293">
        <f>IF(ISBLANK(T2005),AE2004,IF(COUNTIF(T$2:T2005,T2005)&gt;1,AE2004,1+MAX(AE2004,0)))</f>
        <v>53</v>
      </c>
      <c r="AI2005" s="42" t="str">
        <f t="shared" si="517"/>
        <v/>
      </c>
      <c r="AJ2005">
        <f>SUM(AG$2:AG2005)</f>
        <v>9</v>
      </c>
      <c r="AK2005">
        <f>COUNTA(AF$2:AF2005)</f>
        <v>29</v>
      </c>
    </row>
    <row r="2006" spans="1:37"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505"/>
        <v>30</v>
      </c>
      <c r="Q2006" s="33" t="str">
        <f t="shared" si="506"/>
        <v/>
      </c>
      <c r="R2006" s="33">
        <f t="shared" si="507"/>
        <v>6</v>
      </c>
      <c r="S2006" s="33" t="str">
        <f t="shared" si="508"/>
        <v>139_6</v>
      </c>
      <c r="T2006" s="35" t="str">
        <f t="shared" si="509"/>
        <v>139AM</v>
      </c>
      <c r="U2006" s="35" t="str">
        <f t="shared" si="510"/>
        <v>139AMNS</v>
      </c>
      <c r="V2006" s="301">
        <f t="shared" si="511"/>
        <v>21</v>
      </c>
      <c r="W2006" s="293" t="str">
        <f t="shared" si="512"/>
        <v/>
      </c>
      <c r="X2006" s="293" t="str">
        <f t="shared" si="513"/>
        <v/>
      </c>
      <c r="Y2006" s="293" t="str">
        <f t="shared" si="514"/>
        <v/>
      </c>
      <c r="Z2006" s="293" t="str">
        <f t="shared" si="515"/>
        <v/>
      </c>
      <c r="AA2006" s="293">
        <f t="shared" si="502"/>
        <v>0</v>
      </c>
      <c r="AB2006" s="293">
        <f t="shared" si="503"/>
        <v>0</v>
      </c>
      <c r="AC2006" s="293">
        <f t="shared" si="504"/>
        <v>3</v>
      </c>
      <c r="AD2006" s="293">
        <f t="shared" si="516"/>
        <v>1</v>
      </c>
      <c r="AE2006" s="293">
        <f>IF(ISBLANK(T2006),AE2005,IF(COUNTIF(T$2:T2006,T2006)&gt;1,AE2005,1+MAX(AE2005,0)))</f>
        <v>53</v>
      </c>
      <c r="AI2006" s="42" t="str">
        <f t="shared" si="517"/>
        <v/>
      </c>
      <c r="AJ2006">
        <f>SUM(AG$2:AG2006)</f>
        <v>9</v>
      </c>
      <c r="AK2006">
        <f>COUNTA(AF$2:AF2006)</f>
        <v>29</v>
      </c>
    </row>
    <row r="2007" spans="1:37"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505"/>
        <v>30</v>
      </c>
      <c r="Q2007" s="33" t="str">
        <f t="shared" si="506"/>
        <v/>
      </c>
      <c r="R2007" s="33">
        <f t="shared" si="507"/>
        <v>6</v>
      </c>
      <c r="S2007" s="33" t="str">
        <f t="shared" si="508"/>
        <v>139_6</v>
      </c>
      <c r="T2007" s="35" t="str">
        <f t="shared" si="509"/>
        <v>139AM</v>
      </c>
      <c r="U2007" s="35" t="str">
        <f t="shared" si="510"/>
        <v>139AMNS</v>
      </c>
      <c r="V2007" s="301">
        <f t="shared" si="511"/>
        <v>22</v>
      </c>
      <c r="W2007" s="293" t="str">
        <f t="shared" si="512"/>
        <v/>
      </c>
      <c r="X2007" s="293" t="str">
        <f t="shared" si="513"/>
        <v/>
      </c>
      <c r="Y2007" s="293" t="str">
        <f t="shared" si="514"/>
        <v/>
      </c>
      <c r="Z2007" s="293" t="str">
        <f t="shared" si="515"/>
        <v/>
      </c>
      <c r="AA2007" s="293">
        <f t="shared" si="502"/>
        <v>0</v>
      </c>
      <c r="AB2007" s="293">
        <f t="shared" si="503"/>
        <v>0</v>
      </c>
      <c r="AC2007" s="293">
        <f t="shared" si="504"/>
        <v>3</v>
      </c>
      <c r="AD2007" s="293">
        <f t="shared" si="516"/>
        <v>1</v>
      </c>
      <c r="AE2007" s="293">
        <f>IF(ISBLANK(T2007),AE2006,IF(COUNTIF(T$2:T2007,T2007)&gt;1,AE2006,1+MAX(AE2006,0)))</f>
        <v>53</v>
      </c>
      <c r="AI2007" s="42" t="str">
        <f t="shared" si="517"/>
        <v/>
      </c>
      <c r="AJ2007">
        <f>SUM(AG$2:AG2007)</f>
        <v>9</v>
      </c>
      <c r="AK2007">
        <f>COUNTA(AF$2:AF2007)</f>
        <v>29</v>
      </c>
    </row>
    <row r="2008" spans="1:37"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505"/>
        <v>30</v>
      </c>
      <c r="Q2008" s="33" t="str">
        <f t="shared" si="506"/>
        <v/>
      </c>
      <c r="R2008" s="33">
        <f t="shared" si="507"/>
        <v>6</v>
      </c>
      <c r="S2008" s="33" t="str">
        <f t="shared" si="508"/>
        <v>139_6</v>
      </c>
      <c r="T2008" s="35" t="str">
        <f t="shared" si="509"/>
        <v>139AM</v>
      </c>
      <c r="U2008" s="35" t="str">
        <f t="shared" si="510"/>
        <v>139AMEW</v>
      </c>
      <c r="V2008" s="301">
        <f t="shared" si="511"/>
        <v>23</v>
      </c>
      <c r="W2008" s="293" t="str">
        <f t="shared" si="512"/>
        <v/>
      </c>
      <c r="X2008" s="293" t="str">
        <f t="shared" si="513"/>
        <v/>
      </c>
      <c r="Y2008" s="293" t="str">
        <f t="shared" si="514"/>
        <v/>
      </c>
      <c r="Z2008" s="293" t="str">
        <f t="shared" si="515"/>
        <v/>
      </c>
      <c r="AA2008" s="293">
        <f t="shared" si="502"/>
        <v>0</v>
      </c>
      <c r="AB2008" s="293">
        <f t="shared" si="503"/>
        <v>0</v>
      </c>
      <c r="AC2008" s="293">
        <f t="shared" si="504"/>
        <v>0</v>
      </c>
      <c r="AD2008" s="293">
        <f t="shared" si="516"/>
        <v>0</v>
      </c>
      <c r="AE2008" s="293">
        <f>IF(ISBLANK(T2008),AE2007,IF(COUNTIF(T$2:T2008,T2008)&gt;1,AE2007,1+MAX(AE2007,0)))</f>
        <v>53</v>
      </c>
      <c r="AI2008" s="42" t="str">
        <f t="shared" si="517"/>
        <v/>
      </c>
      <c r="AJ2008">
        <f>SUM(AG$2:AG2008)</f>
        <v>9</v>
      </c>
      <c r="AK2008">
        <f>COUNTA(AF$2:AF2008)</f>
        <v>29</v>
      </c>
    </row>
    <row r="2009" spans="1:37"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505"/>
        <v>30</v>
      </c>
      <c r="Q2009" s="33" t="str">
        <f t="shared" si="506"/>
        <v/>
      </c>
      <c r="R2009" s="33">
        <f t="shared" si="507"/>
        <v>6</v>
      </c>
      <c r="S2009" s="33" t="str">
        <f t="shared" si="508"/>
        <v>139_6</v>
      </c>
      <c r="T2009" s="35" t="str">
        <f t="shared" si="509"/>
        <v>139AM</v>
      </c>
      <c r="U2009" s="35" t="str">
        <f t="shared" si="510"/>
        <v>139AMEW</v>
      </c>
      <c r="V2009" s="301">
        <f t="shared" si="511"/>
        <v>24</v>
      </c>
      <c r="W2009" s="293" t="str">
        <f t="shared" si="512"/>
        <v/>
      </c>
      <c r="X2009" s="293" t="str">
        <f t="shared" si="513"/>
        <v/>
      </c>
      <c r="Y2009" s="293" t="str">
        <f t="shared" si="514"/>
        <v/>
      </c>
      <c r="Z2009" s="293" t="str">
        <f t="shared" si="515"/>
        <v/>
      </c>
      <c r="AA2009" s="293">
        <f t="shared" si="502"/>
        <v>0</v>
      </c>
      <c r="AB2009" s="293">
        <f t="shared" si="503"/>
        <v>0</v>
      </c>
      <c r="AC2009" s="293">
        <f t="shared" si="504"/>
        <v>0</v>
      </c>
      <c r="AD2009" s="293">
        <f t="shared" si="516"/>
        <v>0</v>
      </c>
      <c r="AE2009" s="293">
        <f>IF(ISBLANK(T2009),AE2008,IF(COUNTIF(T$2:T2009,T2009)&gt;1,AE2008,1+MAX(AE2008,0)))</f>
        <v>53</v>
      </c>
      <c r="AI2009" s="42" t="str">
        <f t="shared" si="517"/>
        <v/>
      </c>
      <c r="AJ2009">
        <f>SUM(AG$2:AG2009)</f>
        <v>9</v>
      </c>
      <c r="AK2009">
        <f>COUNTA(AF$2:AF2009)</f>
        <v>29</v>
      </c>
    </row>
    <row r="2010" spans="1:37"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505"/>
        <v>30</v>
      </c>
      <c r="Q2010" s="33" t="str">
        <f t="shared" si="506"/>
        <v/>
      </c>
      <c r="R2010" s="33">
        <f t="shared" si="507"/>
        <v>7</v>
      </c>
      <c r="S2010" s="33" t="str">
        <f t="shared" si="508"/>
        <v>139_7</v>
      </c>
      <c r="T2010" s="35" t="str">
        <f t="shared" si="509"/>
        <v>139AM</v>
      </c>
      <c r="U2010" s="35" t="str">
        <f t="shared" si="510"/>
        <v>139AMNS</v>
      </c>
      <c r="V2010" s="301">
        <f t="shared" si="511"/>
        <v>25</v>
      </c>
      <c r="W2010" s="293" t="str">
        <f t="shared" si="512"/>
        <v/>
      </c>
      <c r="X2010" s="293" t="str">
        <f t="shared" si="513"/>
        <v/>
      </c>
      <c r="Y2010" s="293" t="str">
        <f t="shared" si="514"/>
        <v/>
      </c>
      <c r="Z2010" s="293" t="str">
        <f t="shared" si="515"/>
        <v/>
      </c>
      <c r="AA2010" s="293">
        <f t="shared" si="502"/>
        <v>0</v>
      </c>
      <c r="AB2010" s="293">
        <f t="shared" si="503"/>
        <v>0</v>
      </c>
      <c r="AC2010" s="293">
        <f t="shared" si="504"/>
        <v>3</v>
      </c>
      <c r="AD2010" s="293">
        <f t="shared" si="516"/>
        <v>1</v>
      </c>
      <c r="AE2010" s="293">
        <f>IF(ISBLANK(T2010),AE2009,IF(COUNTIF(T$2:T2010,T2010)&gt;1,AE2009,1+MAX(AE2009,0)))</f>
        <v>53</v>
      </c>
      <c r="AI2010" s="42" t="str">
        <f t="shared" si="517"/>
        <v/>
      </c>
      <c r="AJ2010">
        <f>SUM(AG$2:AG2010)</f>
        <v>9</v>
      </c>
      <c r="AK2010">
        <f>COUNTA(AF$2:AF2010)</f>
        <v>29</v>
      </c>
    </row>
    <row r="2011" spans="1:37"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505"/>
        <v>30</v>
      </c>
      <c r="Q2011" s="33" t="str">
        <f t="shared" si="506"/>
        <v/>
      </c>
      <c r="R2011" s="33">
        <f t="shared" si="507"/>
        <v>7</v>
      </c>
      <c r="S2011" s="33" t="str">
        <f t="shared" si="508"/>
        <v>139_7</v>
      </c>
      <c r="T2011" s="35" t="str">
        <f t="shared" si="509"/>
        <v>139AM</v>
      </c>
      <c r="U2011" s="35" t="str">
        <f t="shared" si="510"/>
        <v>139AMNS</v>
      </c>
      <c r="V2011" s="301">
        <f t="shared" si="511"/>
        <v>26</v>
      </c>
      <c r="W2011" s="293" t="str">
        <f t="shared" si="512"/>
        <v/>
      </c>
      <c r="X2011" s="293" t="str">
        <f t="shared" si="513"/>
        <v/>
      </c>
      <c r="Y2011" s="293" t="str">
        <f t="shared" si="514"/>
        <v/>
      </c>
      <c r="Z2011" s="293" t="str">
        <f t="shared" si="515"/>
        <v/>
      </c>
      <c r="AA2011" s="293">
        <f t="shared" si="502"/>
        <v>0</v>
      </c>
      <c r="AB2011" s="293">
        <f t="shared" si="503"/>
        <v>0</v>
      </c>
      <c r="AC2011" s="293">
        <f t="shared" si="504"/>
        <v>3</v>
      </c>
      <c r="AD2011" s="293">
        <f t="shared" si="516"/>
        <v>1</v>
      </c>
      <c r="AE2011" s="293">
        <f>IF(ISBLANK(T2011),AE2010,IF(COUNTIF(T$2:T2011,T2011)&gt;1,AE2010,1+MAX(AE2010,0)))</f>
        <v>53</v>
      </c>
      <c r="AI2011" s="42" t="str">
        <f t="shared" si="517"/>
        <v/>
      </c>
      <c r="AJ2011">
        <f>SUM(AG$2:AG2011)</f>
        <v>9</v>
      </c>
      <c r="AK2011">
        <f>COUNTA(AF$2:AF2011)</f>
        <v>29</v>
      </c>
    </row>
    <row r="2012" spans="1:37"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505"/>
        <v>30</v>
      </c>
      <c r="Q2012" s="33" t="str">
        <f t="shared" si="506"/>
        <v/>
      </c>
      <c r="R2012" s="33">
        <f t="shared" si="507"/>
        <v>7</v>
      </c>
      <c r="S2012" s="33" t="str">
        <f t="shared" si="508"/>
        <v>139_7</v>
      </c>
      <c r="T2012" s="35" t="str">
        <f t="shared" si="509"/>
        <v>139AM</v>
      </c>
      <c r="U2012" s="35" t="str">
        <f t="shared" si="510"/>
        <v>139AMEW</v>
      </c>
      <c r="V2012" s="301">
        <f t="shared" si="511"/>
        <v>27</v>
      </c>
      <c r="W2012" s="293" t="str">
        <f t="shared" si="512"/>
        <v/>
      </c>
      <c r="X2012" s="293" t="str">
        <f t="shared" si="513"/>
        <v/>
      </c>
      <c r="Y2012" s="293" t="str">
        <f t="shared" si="514"/>
        <v/>
      </c>
      <c r="Z2012" s="293" t="str">
        <f t="shared" si="515"/>
        <v/>
      </c>
      <c r="AA2012" s="293">
        <f t="shared" si="502"/>
        <v>0</v>
      </c>
      <c r="AB2012" s="293">
        <f t="shared" si="503"/>
        <v>0</v>
      </c>
      <c r="AC2012" s="293">
        <f t="shared" si="504"/>
        <v>0</v>
      </c>
      <c r="AD2012" s="293">
        <f t="shared" si="516"/>
        <v>0</v>
      </c>
      <c r="AE2012" s="293">
        <f>IF(ISBLANK(T2012),AE2011,IF(COUNTIF(T$2:T2012,T2012)&gt;1,AE2011,1+MAX(AE2011,0)))</f>
        <v>53</v>
      </c>
      <c r="AI2012" s="42" t="str">
        <f t="shared" si="517"/>
        <v/>
      </c>
      <c r="AJ2012">
        <f>SUM(AG$2:AG2012)</f>
        <v>9</v>
      </c>
      <c r="AK2012">
        <f>COUNTA(AF$2:AF2012)</f>
        <v>29</v>
      </c>
    </row>
    <row r="2013" spans="1:37"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505"/>
        <v>30</v>
      </c>
      <c r="Q2013" s="33" t="str">
        <f t="shared" si="506"/>
        <v/>
      </c>
      <c r="R2013" s="33">
        <f t="shared" si="507"/>
        <v>7</v>
      </c>
      <c r="S2013" s="33" t="str">
        <f t="shared" si="508"/>
        <v>139_7</v>
      </c>
      <c r="T2013" s="35" t="str">
        <f t="shared" si="509"/>
        <v>139AM</v>
      </c>
      <c r="U2013" s="35" t="str">
        <f t="shared" si="510"/>
        <v>139AMEW</v>
      </c>
      <c r="V2013" s="301">
        <f t="shared" si="511"/>
        <v>28</v>
      </c>
      <c r="W2013" s="293" t="str">
        <f t="shared" si="512"/>
        <v/>
      </c>
      <c r="X2013" s="293" t="str">
        <f t="shared" si="513"/>
        <v/>
      </c>
      <c r="Y2013" s="293" t="str">
        <f t="shared" si="514"/>
        <v/>
      </c>
      <c r="Z2013" s="293" t="str">
        <f t="shared" si="515"/>
        <v/>
      </c>
      <c r="AA2013" s="293">
        <f t="shared" si="502"/>
        <v>0</v>
      </c>
      <c r="AB2013" s="293">
        <f t="shared" si="503"/>
        <v>0</v>
      </c>
      <c r="AC2013" s="293">
        <f t="shared" si="504"/>
        <v>0</v>
      </c>
      <c r="AD2013" s="293">
        <f t="shared" si="516"/>
        <v>0</v>
      </c>
      <c r="AE2013" s="293">
        <f>IF(ISBLANK(T2013),AE2012,IF(COUNTIF(T$2:T2013,T2013)&gt;1,AE2012,1+MAX(AE2012,0)))</f>
        <v>53</v>
      </c>
      <c r="AI2013" s="42" t="str">
        <f t="shared" si="517"/>
        <v/>
      </c>
      <c r="AJ2013">
        <f>SUM(AG$2:AG2013)</f>
        <v>9</v>
      </c>
      <c r="AK2013">
        <f>COUNTA(AF$2:AF2013)</f>
        <v>29</v>
      </c>
    </row>
    <row r="2014" spans="1:37" x14ac:dyDescent="0.25">
      <c r="A2014">
        <v>139</v>
      </c>
      <c r="B2014" t="s">
        <v>65</v>
      </c>
      <c r="C2014" t="s">
        <v>792</v>
      </c>
      <c r="D2014"/>
      <c r="E2014">
        <v>2</v>
      </c>
      <c r="F2014">
        <v>4</v>
      </c>
      <c r="G2014">
        <v>1</v>
      </c>
      <c r="H2014">
        <v>62</v>
      </c>
      <c r="I2014" s="246">
        <v>17</v>
      </c>
      <c r="J2014" s="246">
        <v>24</v>
      </c>
      <c r="K2014">
        <v>0</v>
      </c>
      <c r="L2014">
        <v>0</v>
      </c>
      <c r="M2014" t="s">
        <v>794</v>
      </c>
      <c r="O2014" s="101">
        <f>IF(ISBLANK(C2014),O2013,IF(COUNTIF(C$2:C2014,C2014)&gt;1,O2013,1+MAX(O2013,0)))</f>
        <v>58</v>
      </c>
      <c r="P2014" s="45">
        <f t="shared" si="505"/>
        <v>30</v>
      </c>
      <c r="Q2014" s="33" t="str">
        <f t="shared" si="506"/>
        <v/>
      </c>
      <c r="R2014" s="33">
        <f t="shared" si="507"/>
        <v>8</v>
      </c>
      <c r="S2014" s="33" t="str">
        <f t="shared" si="508"/>
        <v>139_8</v>
      </c>
      <c r="T2014" s="35" t="str">
        <f t="shared" si="509"/>
        <v>139AM</v>
      </c>
      <c r="U2014" s="35" t="str">
        <f t="shared" si="510"/>
        <v>139AMNS</v>
      </c>
      <c r="V2014" s="301">
        <f t="shared" si="511"/>
        <v>29</v>
      </c>
      <c r="W2014" s="293" t="str">
        <f t="shared" si="512"/>
        <v/>
      </c>
      <c r="X2014" s="293" t="str">
        <f t="shared" si="513"/>
        <v/>
      </c>
      <c r="Y2014" s="293" t="str">
        <f t="shared" si="514"/>
        <v/>
      </c>
      <c r="Z2014" s="293" t="str">
        <f t="shared" si="515"/>
        <v/>
      </c>
      <c r="AA2014" s="293">
        <f t="shared" si="502"/>
        <v>0</v>
      </c>
      <c r="AB2014" s="293">
        <f t="shared" si="503"/>
        <v>0</v>
      </c>
      <c r="AC2014" s="293">
        <f t="shared" si="504"/>
        <v>3</v>
      </c>
      <c r="AD2014" s="293">
        <f t="shared" si="516"/>
        <v>1</v>
      </c>
      <c r="AE2014" s="293">
        <f>IF(ISBLANK(T2014),AE2013,IF(COUNTIF(T$2:T2014,T2014)&gt;1,AE2013,1+MAX(AE2013,0)))</f>
        <v>53</v>
      </c>
      <c r="AF2014" s="42" t="s">
        <v>942</v>
      </c>
      <c r="AG2014" s="42">
        <v>1</v>
      </c>
      <c r="AH2014" s="42" t="s">
        <v>941</v>
      </c>
      <c r="AI2014" s="42" t="str">
        <f t="shared" si="517"/>
        <v/>
      </c>
      <c r="AJ2014">
        <f>SUM(AG$2:AG2014)</f>
        <v>10</v>
      </c>
      <c r="AK2014">
        <f>COUNTA(AF$2:AF2014)</f>
        <v>30</v>
      </c>
    </row>
    <row r="2015" spans="1:37" x14ac:dyDescent="0.25">
      <c r="A2015">
        <v>139</v>
      </c>
      <c r="B2015" t="s">
        <v>65</v>
      </c>
      <c r="C2015" t="s">
        <v>792</v>
      </c>
      <c r="D2015"/>
      <c r="E2015">
        <v>2</v>
      </c>
      <c r="F2015">
        <v>4</v>
      </c>
      <c r="G2015">
        <v>2</v>
      </c>
      <c r="H2015">
        <v>9</v>
      </c>
      <c r="I2015" s="246">
        <v>0</v>
      </c>
      <c r="J2015" s="246">
        <v>0</v>
      </c>
      <c r="K2015">
        <v>0</v>
      </c>
      <c r="L2015">
        <v>2</v>
      </c>
      <c r="M2015" t="s">
        <v>794</v>
      </c>
      <c r="O2015" s="101">
        <f>IF(ISBLANK(C2015),O2014,IF(COUNTIF(C$2:C2015,C2015)&gt;1,O2014,1+MAX(O2014,0)))</f>
        <v>58</v>
      </c>
      <c r="P2015" s="45">
        <f t="shared" si="505"/>
        <v>30</v>
      </c>
      <c r="Q2015" s="33" t="str">
        <f t="shared" si="506"/>
        <v/>
      </c>
      <c r="R2015" s="33">
        <f t="shared" si="507"/>
        <v>8</v>
      </c>
      <c r="S2015" s="33" t="str">
        <f t="shared" si="508"/>
        <v>139_8</v>
      </c>
      <c r="T2015" s="35" t="str">
        <f t="shared" si="509"/>
        <v>139AM</v>
      </c>
      <c r="U2015" s="35" t="str">
        <f t="shared" si="510"/>
        <v>139AMNS</v>
      </c>
      <c r="V2015" s="301">
        <f t="shared" si="511"/>
        <v>30</v>
      </c>
      <c r="W2015" s="293" t="str">
        <f t="shared" si="512"/>
        <v/>
      </c>
      <c r="X2015" s="293" t="str">
        <f t="shared" si="513"/>
        <v/>
      </c>
      <c r="Y2015" s="293" t="str">
        <f t="shared" si="514"/>
        <v/>
      </c>
      <c r="Z2015" s="293" t="str">
        <f t="shared" si="515"/>
        <v/>
      </c>
      <c r="AA2015" s="293">
        <f t="shared" si="502"/>
        <v>0</v>
      </c>
      <c r="AB2015" s="293">
        <f t="shared" si="503"/>
        <v>0</v>
      </c>
      <c r="AC2015" s="293">
        <f t="shared" si="504"/>
        <v>3</v>
      </c>
      <c r="AD2015" s="293">
        <f t="shared" si="516"/>
        <v>1</v>
      </c>
      <c r="AE2015" s="293">
        <f>IF(ISBLANK(T2015),AE2014,IF(COUNTIF(T$2:T2015,T2015)&gt;1,AE2014,1+MAX(AE2014,0)))</f>
        <v>53</v>
      </c>
      <c r="AF2015" s="42" t="s">
        <v>943</v>
      </c>
      <c r="AG2015" s="42">
        <v>1</v>
      </c>
      <c r="AH2015" s="42" t="s">
        <v>941</v>
      </c>
      <c r="AI2015" s="42" t="str">
        <f t="shared" si="517"/>
        <v/>
      </c>
      <c r="AJ2015">
        <f>SUM(AG$2:AG2015)</f>
        <v>11</v>
      </c>
      <c r="AK2015">
        <f>COUNTA(AF$2:AF2015)</f>
        <v>31</v>
      </c>
    </row>
    <row r="2016" spans="1:37"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505"/>
        <v>30</v>
      </c>
      <c r="Q2016" s="33" t="str">
        <f t="shared" si="506"/>
        <v/>
      </c>
      <c r="R2016" s="33">
        <f t="shared" si="507"/>
        <v>8</v>
      </c>
      <c r="S2016" s="33" t="str">
        <f t="shared" si="508"/>
        <v>139_8</v>
      </c>
      <c r="T2016" s="35" t="str">
        <f t="shared" si="509"/>
        <v>139AM</v>
      </c>
      <c r="U2016" s="35" t="str">
        <f t="shared" si="510"/>
        <v>139AMEW</v>
      </c>
      <c r="V2016" s="301">
        <f t="shared" si="511"/>
        <v>31</v>
      </c>
      <c r="W2016" s="293" t="str">
        <f t="shared" si="512"/>
        <v/>
      </c>
      <c r="X2016" s="293" t="str">
        <f t="shared" si="513"/>
        <v/>
      </c>
      <c r="Y2016" s="293" t="str">
        <f t="shared" si="514"/>
        <v/>
      </c>
      <c r="Z2016" s="293" t="str">
        <f t="shared" si="515"/>
        <v/>
      </c>
      <c r="AA2016" s="293">
        <f t="shared" si="502"/>
        <v>0</v>
      </c>
      <c r="AB2016" s="293">
        <f t="shared" si="503"/>
        <v>0</v>
      </c>
      <c r="AC2016" s="293">
        <f t="shared" si="504"/>
        <v>0</v>
      </c>
      <c r="AD2016" s="293">
        <f t="shared" si="516"/>
        <v>0</v>
      </c>
      <c r="AE2016" s="293">
        <f>IF(ISBLANK(T2016),AE2015,IF(COUNTIF(T$2:T2016,T2016)&gt;1,AE2015,1+MAX(AE2015,0)))</f>
        <v>53</v>
      </c>
      <c r="AI2016" s="42" t="str">
        <f t="shared" si="517"/>
        <v/>
      </c>
      <c r="AJ2016">
        <f>SUM(AG$2:AG2016)</f>
        <v>11</v>
      </c>
      <c r="AK2016">
        <f>COUNTA(AF$2:AF2016)</f>
        <v>31</v>
      </c>
    </row>
    <row r="2017" spans="1:37"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505"/>
        <v>30</v>
      </c>
      <c r="Q2017" s="33" t="str">
        <f t="shared" si="506"/>
        <v/>
      </c>
      <c r="R2017" s="33">
        <f t="shared" si="507"/>
        <v>8</v>
      </c>
      <c r="S2017" s="33" t="str">
        <f t="shared" si="508"/>
        <v>139_8</v>
      </c>
      <c r="T2017" s="35" t="str">
        <f t="shared" si="509"/>
        <v>139AM</v>
      </c>
      <c r="U2017" s="35" t="str">
        <f t="shared" si="510"/>
        <v>139AMEW</v>
      </c>
      <c r="V2017" s="301">
        <f t="shared" si="511"/>
        <v>32</v>
      </c>
      <c r="W2017" s="293" t="str">
        <f t="shared" si="512"/>
        <v/>
      </c>
      <c r="X2017" s="293" t="str">
        <f t="shared" si="513"/>
        <v/>
      </c>
      <c r="Y2017" s="293" t="str">
        <f t="shared" si="514"/>
        <v/>
      </c>
      <c r="Z2017" s="293" t="str">
        <f t="shared" si="515"/>
        <v/>
      </c>
      <c r="AA2017" s="293">
        <f t="shared" si="502"/>
        <v>0</v>
      </c>
      <c r="AB2017" s="293">
        <f t="shared" si="503"/>
        <v>0</v>
      </c>
      <c r="AC2017" s="293">
        <f t="shared" si="504"/>
        <v>0</v>
      </c>
      <c r="AD2017" s="293">
        <f t="shared" si="516"/>
        <v>0</v>
      </c>
      <c r="AE2017" s="293">
        <f>IF(ISBLANK(T2017),AE2016,IF(COUNTIF(T$2:T2017,T2017)&gt;1,AE2016,1+MAX(AE2016,0)))</f>
        <v>53</v>
      </c>
      <c r="AI2017" s="42" t="str">
        <f t="shared" si="517"/>
        <v/>
      </c>
      <c r="AJ2017">
        <f>SUM(AG$2:AG2017)</f>
        <v>11</v>
      </c>
      <c r="AK2017">
        <f>COUNTA(AF$2:AF2017)</f>
        <v>31</v>
      </c>
    </row>
    <row r="2018" spans="1:37"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505"/>
        <v>30</v>
      </c>
      <c r="Q2018" s="33" t="str">
        <f t="shared" si="506"/>
        <v/>
      </c>
      <c r="R2018" s="33">
        <f t="shared" si="507"/>
        <v>9</v>
      </c>
      <c r="S2018" s="33" t="str">
        <f t="shared" si="508"/>
        <v>139_9</v>
      </c>
      <c r="T2018" s="35" t="str">
        <f t="shared" si="509"/>
        <v>139PM</v>
      </c>
      <c r="U2018" s="35" t="str">
        <f t="shared" si="510"/>
        <v>139PMNS</v>
      </c>
      <c r="V2018" s="301">
        <f t="shared" si="511"/>
        <v>1</v>
      </c>
      <c r="W2018" s="293" t="str">
        <f t="shared" si="512"/>
        <v/>
      </c>
      <c r="X2018" s="293" t="str">
        <f t="shared" si="513"/>
        <v/>
      </c>
      <c r="Y2018" s="293" t="str">
        <f t="shared" si="514"/>
        <v/>
      </c>
      <c r="Z2018" s="293" t="str">
        <f t="shared" si="515"/>
        <v/>
      </c>
      <c r="AA2018" s="293">
        <f t="shared" si="502"/>
        <v>0</v>
      </c>
      <c r="AB2018" s="293">
        <f t="shared" si="503"/>
        <v>0</v>
      </c>
      <c r="AC2018" s="293">
        <f t="shared" si="504"/>
        <v>0</v>
      </c>
      <c r="AD2018" s="293">
        <f t="shared" si="516"/>
        <v>0</v>
      </c>
      <c r="AE2018" s="293">
        <f>IF(ISBLANK(T2018),AE2017,IF(COUNTIF(T$2:T2018,T2018)&gt;1,AE2017,1+MAX(AE2017,0)))</f>
        <v>54</v>
      </c>
      <c r="AI2018" s="42" t="str">
        <f t="shared" si="517"/>
        <v/>
      </c>
      <c r="AJ2018">
        <f>SUM(AG$2:AG2018)</f>
        <v>11</v>
      </c>
      <c r="AK2018">
        <f>COUNTA(AF$2:AF2018)</f>
        <v>31</v>
      </c>
    </row>
    <row r="2019" spans="1:37"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505"/>
        <v>30</v>
      </c>
      <c r="Q2019" s="33" t="str">
        <f t="shared" si="506"/>
        <v/>
      </c>
      <c r="R2019" s="33">
        <f t="shared" si="507"/>
        <v>9</v>
      </c>
      <c r="S2019" s="33" t="str">
        <f t="shared" si="508"/>
        <v>139_9</v>
      </c>
      <c r="T2019" s="35" t="str">
        <f t="shared" si="509"/>
        <v>139PM</v>
      </c>
      <c r="U2019" s="35" t="str">
        <f t="shared" si="510"/>
        <v>139PMNS</v>
      </c>
      <c r="V2019" s="301">
        <f t="shared" si="511"/>
        <v>2</v>
      </c>
      <c r="W2019" s="293" t="str">
        <f t="shared" si="512"/>
        <v/>
      </c>
      <c r="X2019" s="293" t="str">
        <f t="shared" si="513"/>
        <v/>
      </c>
      <c r="Y2019" s="293" t="str">
        <f t="shared" si="514"/>
        <v/>
      </c>
      <c r="Z2019" s="293" t="str">
        <f t="shared" si="515"/>
        <v/>
      </c>
      <c r="AA2019" s="293">
        <f t="shared" si="502"/>
        <v>0</v>
      </c>
      <c r="AB2019" s="293">
        <f t="shared" si="503"/>
        <v>0</v>
      </c>
      <c r="AC2019" s="293">
        <f t="shared" si="504"/>
        <v>0</v>
      </c>
      <c r="AD2019" s="293">
        <f t="shared" si="516"/>
        <v>0</v>
      </c>
      <c r="AE2019" s="293">
        <f>IF(ISBLANK(T2019),AE2018,IF(COUNTIF(T$2:T2019,T2019)&gt;1,AE2018,1+MAX(AE2018,0)))</f>
        <v>54</v>
      </c>
      <c r="AI2019" s="42" t="str">
        <f t="shared" si="517"/>
        <v/>
      </c>
      <c r="AJ2019">
        <f>SUM(AG$2:AG2019)</f>
        <v>11</v>
      </c>
      <c r="AK2019">
        <f>COUNTA(AF$2:AF2019)</f>
        <v>31</v>
      </c>
    </row>
    <row r="2020" spans="1:37"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505"/>
        <v>30</v>
      </c>
      <c r="Q2020" s="33" t="str">
        <f t="shared" si="506"/>
        <v/>
      </c>
      <c r="R2020" s="33">
        <f t="shared" si="507"/>
        <v>9</v>
      </c>
      <c r="S2020" s="33" t="str">
        <f t="shared" si="508"/>
        <v>139_9</v>
      </c>
      <c r="T2020" s="35" t="str">
        <f t="shared" si="509"/>
        <v>139PM</v>
      </c>
      <c r="U2020" s="35" t="str">
        <f t="shared" si="510"/>
        <v>139PMEW</v>
      </c>
      <c r="V2020" s="301">
        <f t="shared" si="511"/>
        <v>3</v>
      </c>
      <c r="W2020" s="293" t="str">
        <f t="shared" si="512"/>
        <v/>
      </c>
      <c r="X2020" s="293" t="str">
        <f t="shared" si="513"/>
        <v/>
      </c>
      <c r="Y2020" s="293" t="str">
        <f t="shared" si="514"/>
        <v/>
      </c>
      <c r="Z2020" s="293" t="str">
        <f t="shared" si="515"/>
        <v/>
      </c>
      <c r="AA2020" s="293">
        <f t="shared" si="502"/>
        <v>0</v>
      </c>
      <c r="AB2020" s="293">
        <f t="shared" si="503"/>
        <v>0</v>
      </c>
      <c r="AC2020" s="293">
        <f t="shared" si="504"/>
        <v>0</v>
      </c>
      <c r="AD2020" s="293">
        <f t="shared" si="516"/>
        <v>0</v>
      </c>
      <c r="AE2020" s="293">
        <f>IF(ISBLANK(T2020),AE2019,IF(COUNTIF(T$2:T2020,T2020)&gt;1,AE2019,1+MAX(AE2019,0)))</f>
        <v>54</v>
      </c>
      <c r="AI2020" s="42" t="str">
        <f t="shared" si="517"/>
        <v/>
      </c>
      <c r="AJ2020">
        <f>SUM(AG$2:AG2020)</f>
        <v>11</v>
      </c>
      <c r="AK2020">
        <f>COUNTA(AF$2:AF2020)</f>
        <v>31</v>
      </c>
    </row>
    <row r="2021" spans="1:37"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505"/>
        <v>30</v>
      </c>
      <c r="Q2021" s="33" t="str">
        <f t="shared" si="506"/>
        <v/>
      </c>
      <c r="R2021" s="33">
        <f t="shared" si="507"/>
        <v>9</v>
      </c>
      <c r="S2021" s="33" t="str">
        <f t="shared" si="508"/>
        <v>139_9</v>
      </c>
      <c r="T2021" s="35" t="str">
        <f t="shared" si="509"/>
        <v>139PM</v>
      </c>
      <c r="U2021" s="35" t="str">
        <f t="shared" si="510"/>
        <v>139PMEW</v>
      </c>
      <c r="V2021" s="301">
        <f t="shared" si="511"/>
        <v>4</v>
      </c>
      <c r="W2021" s="293" t="str">
        <f t="shared" si="512"/>
        <v/>
      </c>
      <c r="X2021" s="293" t="str">
        <f t="shared" si="513"/>
        <v/>
      </c>
      <c r="Y2021" s="293" t="str">
        <f t="shared" si="514"/>
        <v/>
      </c>
      <c r="Z2021" s="293" t="str">
        <f t="shared" si="515"/>
        <v/>
      </c>
      <c r="AA2021" s="293">
        <f t="shared" si="502"/>
        <v>0</v>
      </c>
      <c r="AB2021" s="293">
        <f t="shared" si="503"/>
        <v>0</v>
      </c>
      <c r="AC2021" s="293">
        <f t="shared" si="504"/>
        <v>0</v>
      </c>
      <c r="AD2021" s="293">
        <f t="shared" si="516"/>
        <v>0</v>
      </c>
      <c r="AE2021" s="293">
        <f>IF(ISBLANK(T2021),AE2020,IF(COUNTIF(T$2:T2021,T2021)&gt;1,AE2020,1+MAX(AE2020,0)))</f>
        <v>54</v>
      </c>
      <c r="AI2021" s="42" t="str">
        <f t="shared" si="517"/>
        <v/>
      </c>
      <c r="AJ2021">
        <f>SUM(AG$2:AG2021)</f>
        <v>11</v>
      </c>
      <c r="AK2021">
        <f>COUNTA(AF$2:AF2021)</f>
        <v>31</v>
      </c>
    </row>
    <row r="2022" spans="1:37"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505"/>
        <v>30</v>
      </c>
      <c r="Q2022" s="33" t="str">
        <f t="shared" si="506"/>
        <v/>
      </c>
      <c r="R2022" s="33">
        <f t="shared" si="507"/>
        <v>10</v>
      </c>
      <c r="S2022" s="33" t="str">
        <f t="shared" si="508"/>
        <v>139_10</v>
      </c>
      <c r="T2022" s="35" t="str">
        <f t="shared" si="509"/>
        <v>139PM</v>
      </c>
      <c r="U2022" s="35" t="str">
        <f t="shared" si="510"/>
        <v>139PMNS</v>
      </c>
      <c r="V2022" s="301">
        <f t="shared" si="511"/>
        <v>5</v>
      </c>
      <c r="W2022" s="293" t="str">
        <f t="shared" si="512"/>
        <v/>
      </c>
      <c r="X2022" s="293" t="str">
        <f t="shared" si="513"/>
        <v/>
      </c>
      <c r="Y2022" s="293" t="str">
        <f t="shared" si="514"/>
        <v/>
      </c>
      <c r="Z2022" s="293" t="str">
        <f t="shared" si="515"/>
        <v/>
      </c>
      <c r="AA2022" s="293">
        <f t="shared" si="502"/>
        <v>0</v>
      </c>
      <c r="AB2022" s="293">
        <f t="shared" si="503"/>
        <v>0</v>
      </c>
      <c r="AC2022" s="293">
        <f t="shared" si="504"/>
        <v>0</v>
      </c>
      <c r="AD2022" s="293">
        <f t="shared" si="516"/>
        <v>0</v>
      </c>
      <c r="AE2022" s="293">
        <f>IF(ISBLANK(T2022),AE2021,IF(COUNTIF(T$2:T2022,T2022)&gt;1,AE2021,1+MAX(AE2021,0)))</f>
        <v>54</v>
      </c>
      <c r="AI2022" s="42" t="str">
        <f t="shared" si="517"/>
        <v/>
      </c>
      <c r="AJ2022">
        <f>SUM(AG$2:AG2022)</f>
        <v>11</v>
      </c>
      <c r="AK2022">
        <f>COUNTA(AF$2:AF2022)</f>
        <v>31</v>
      </c>
    </row>
    <row r="2023" spans="1:37"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505"/>
        <v>30</v>
      </c>
      <c r="Q2023" s="33" t="str">
        <f t="shared" si="506"/>
        <v/>
      </c>
      <c r="R2023" s="33">
        <f t="shared" si="507"/>
        <v>10</v>
      </c>
      <c r="S2023" s="33" t="str">
        <f t="shared" si="508"/>
        <v>139_10</v>
      </c>
      <c r="T2023" s="35" t="str">
        <f t="shared" si="509"/>
        <v>139PM</v>
      </c>
      <c r="U2023" s="35" t="str">
        <f t="shared" si="510"/>
        <v>139PMNS</v>
      </c>
      <c r="V2023" s="301">
        <f t="shared" si="511"/>
        <v>6</v>
      </c>
      <c r="W2023" s="293" t="str">
        <f t="shared" si="512"/>
        <v/>
      </c>
      <c r="X2023" s="293" t="str">
        <f t="shared" si="513"/>
        <v/>
      </c>
      <c r="Y2023" s="293" t="str">
        <f t="shared" si="514"/>
        <v/>
      </c>
      <c r="Z2023" s="293" t="str">
        <f t="shared" si="515"/>
        <v/>
      </c>
      <c r="AA2023" s="293">
        <f t="shared" si="502"/>
        <v>0</v>
      </c>
      <c r="AB2023" s="293">
        <f t="shared" si="503"/>
        <v>0</v>
      </c>
      <c r="AC2023" s="293">
        <f t="shared" si="504"/>
        <v>0</v>
      </c>
      <c r="AD2023" s="293">
        <f t="shared" si="516"/>
        <v>0</v>
      </c>
      <c r="AE2023" s="293">
        <f>IF(ISBLANK(T2023),AE2022,IF(COUNTIF(T$2:T2023,T2023)&gt;1,AE2022,1+MAX(AE2022,0)))</f>
        <v>54</v>
      </c>
      <c r="AI2023" s="42" t="str">
        <f t="shared" si="517"/>
        <v/>
      </c>
      <c r="AJ2023">
        <f>SUM(AG$2:AG2023)</f>
        <v>11</v>
      </c>
      <c r="AK2023">
        <f>COUNTA(AF$2:AF2023)</f>
        <v>31</v>
      </c>
    </row>
    <row r="2024" spans="1:37"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505"/>
        <v>30</v>
      </c>
      <c r="Q2024" s="33" t="str">
        <f t="shared" si="506"/>
        <v/>
      </c>
      <c r="R2024" s="33">
        <f t="shared" si="507"/>
        <v>10</v>
      </c>
      <c r="S2024" s="33" t="str">
        <f t="shared" si="508"/>
        <v>139_10</v>
      </c>
      <c r="T2024" s="35" t="str">
        <f t="shared" si="509"/>
        <v>139PM</v>
      </c>
      <c r="U2024" s="35" t="str">
        <f t="shared" si="510"/>
        <v>139PMEW</v>
      </c>
      <c r="V2024" s="301">
        <f t="shared" si="511"/>
        <v>7</v>
      </c>
      <c r="W2024" s="293" t="str">
        <f t="shared" si="512"/>
        <v/>
      </c>
      <c r="X2024" s="293" t="str">
        <f t="shared" si="513"/>
        <v/>
      </c>
      <c r="Y2024" s="293" t="str">
        <f t="shared" si="514"/>
        <v/>
      </c>
      <c r="Z2024" s="293" t="str">
        <f t="shared" si="515"/>
        <v/>
      </c>
      <c r="AA2024" s="293">
        <f t="shared" si="502"/>
        <v>0</v>
      </c>
      <c r="AB2024" s="293">
        <f t="shared" si="503"/>
        <v>0</v>
      </c>
      <c r="AC2024" s="293">
        <f t="shared" si="504"/>
        <v>0</v>
      </c>
      <c r="AD2024" s="293">
        <f t="shared" si="516"/>
        <v>0</v>
      </c>
      <c r="AE2024" s="293">
        <f>IF(ISBLANK(T2024),AE2023,IF(COUNTIF(T$2:T2024,T2024)&gt;1,AE2023,1+MAX(AE2023,0)))</f>
        <v>54</v>
      </c>
      <c r="AI2024" s="42" t="str">
        <f t="shared" si="517"/>
        <v/>
      </c>
      <c r="AJ2024">
        <f>SUM(AG$2:AG2024)</f>
        <v>11</v>
      </c>
      <c r="AK2024">
        <f>COUNTA(AF$2:AF2024)</f>
        <v>31</v>
      </c>
    </row>
    <row r="2025" spans="1:37"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505"/>
        <v>30</v>
      </c>
      <c r="Q2025" s="33" t="str">
        <f t="shared" si="506"/>
        <v/>
      </c>
      <c r="R2025" s="33">
        <f t="shared" si="507"/>
        <v>10</v>
      </c>
      <c r="S2025" s="33" t="str">
        <f t="shared" si="508"/>
        <v>139_10</v>
      </c>
      <c r="T2025" s="35" t="str">
        <f t="shared" si="509"/>
        <v>139PM</v>
      </c>
      <c r="U2025" s="35" t="str">
        <f t="shared" si="510"/>
        <v>139PMEW</v>
      </c>
      <c r="V2025" s="301">
        <f t="shared" si="511"/>
        <v>8</v>
      </c>
      <c r="W2025" s="293" t="str">
        <f t="shared" si="512"/>
        <v/>
      </c>
      <c r="X2025" s="293" t="str">
        <f t="shared" si="513"/>
        <v/>
      </c>
      <c r="Y2025" s="293" t="str">
        <f t="shared" si="514"/>
        <v/>
      </c>
      <c r="Z2025" s="293" t="str">
        <f t="shared" si="515"/>
        <v/>
      </c>
      <c r="AA2025" s="293">
        <f t="shared" si="502"/>
        <v>0</v>
      </c>
      <c r="AB2025" s="293">
        <f t="shared" si="503"/>
        <v>0</v>
      </c>
      <c r="AC2025" s="293">
        <f t="shared" si="504"/>
        <v>0</v>
      </c>
      <c r="AD2025" s="293">
        <f t="shared" si="516"/>
        <v>0</v>
      </c>
      <c r="AE2025" s="293">
        <f>IF(ISBLANK(T2025),AE2024,IF(COUNTIF(T$2:T2025,T2025)&gt;1,AE2024,1+MAX(AE2024,0)))</f>
        <v>54</v>
      </c>
      <c r="AI2025" s="42" t="str">
        <f t="shared" si="517"/>
        <v/>
      </c>
      <c r="AJ2025">
        <f>SUM(AG$2:AG2025)</f>
        <v>11</v>
      </c>
      <c r="AK2025">
        <f>COUNTA(AF$2:AF2025)</f>
        <v>31</v>
      </c>
    </row>
    <row r="2026" spans="1:37"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505"/>
        <v>30</v>
      </c>
      <c r="Q2026" s="33" t="str">
        <f t="shared" si="506"/>
        <v/>
      </c>
      <c r="R2026" s="33">
        <f t="shared" si="507"/>
        <v>11</v>
      </c>
      <c r="S2026" s="33" t="str">
        <f t="shared" si="508"/>
        <v>139_11</v>
      </c>
      <c r="T2026" s="35" t="str">
        <f t="shared" si="509"/>
        <v>139PM</v>
      </c>
      <c r="U2026" s="35" t="str">
        <f t="shared" si="510"/>
        <v>139PMNS</v>
      </c>
      <c r="V2026" s="301">
        <f t="shared" si="511"/>
        <v>9</v>
      </c>
      <c r="W2026" s="293" t="str">
        <f t="shared" si="512"/>
        <v/>
      </c>
      <c r="X2026" s="293" t="str">
        <f t="shared" si="513"/>
        <v/>
      </c>
      <c r="Y2026" s="293" t="str">
        <f t="shared" si="514"/>
        <v/>
      </c>
      <c r="Z2026" s="293" t="str">
        <f t="shared" si="515"/>
        <v/>
      </c>
      <c r="AA2026" s="293">
        <f t="shared" si="502"/>
        <v>0</v>
      </c>
      <c r="AB2026" s="293">
        <f t="shared" si="503"/>
        <v>0</v>
      </c>
      <c r="AC2026" s="293">
        <f t="shared" si="504"/>
        <v>0</v>
      </c>
      <c r="AD2026" s="293">
        <f t="shared" si="516"/>
        <v>0</v>
      </c>
      <c r="AE2026" s="293">
        <f>IF(ISBLANK(T2026),AE2025,IF(COUNTIF(T$2:T2026,T2026)&gt;1,AE2025,1+MAX(AE2025,0)))</f>
        <v>54</v>
      </c>
      <c r="AI2026" s="42" t="str">
        <f t="shared" si="517"/>
        <v/>
      </c>
      <c r="AJ2026">
        <f>SUM(AG$2:AG2026)</f>
        <v>11</v>
      </c>
      <c r="AK2026">
        <f>COUNTA(AF$2:AF2026)</f>
        <v>31</v>
      </c>
    </row>
    <row r="2027" spans="1:37"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505"/>
        <v>30</v>
      </c>
      <c r="Q2027" s="33" t="str">
        <f t="shared" si="506"/>
        <v/>
      </c>
      <c r="R2027" s="33">
        <f t="shared" si="507"/>
        <v>11</v>
      </c>
      <c r="S2027" s="33" t="str">
        <f t="shared" si="508"/>
        <v>139_11</v>
      </c>
      <c r="T2027" s="35" t="str">
        <f t="shared" si="509"/>
        <v>139PM</v>
      </c>
      <c r="U2027" s="35" t="str">
        <f t="shared" si="510"/>
        <v>139PMNS</v>
      </c>
      <c r="V2027" s="301">
        <f t="shared" si="511"/>
        <v>10</v>
      </c>
      <c r="W2027" s="293" t="str">
        <f t="shared" si="512"/>
        <v/>
      </c>
      <c r="X2027" s="293" t="str">
        <f t="shared" si="513"/>
        <v/>
      </c>
      <c r="Y2027" s="293" t="str">
        <f t="shared" si="514"/>
        <v/>
      </c>
      <c r="Z2027" s="293" t="str">
        <f t="shared" si="515"/>
        <v/>
      </c>
      <c r="AA2027" s="293">
        <f t="shared" si="502"/>
        <v>0</v>
      </c>
      <c r="AB2027" s="293">
        <f t="shared" si="503"/>
        <v>0</v>
      </c>
      <c r="AC2027" s="293">
        <f t="shared" si="504"/>
        <v>0</v>
      </c>
      <c r="AD2027" s="293">
        <f t="shared" si="516"/>
        <v>0</v>
      </c>
      <c r="AE2027" s="293">
        <f>IF(ISBLANK(T2027),AE2026,IF(COUNTIF(T$2:T2027,T2027)&gt;1,AE2026,1+MAX(AE2026,0)))</f>
        <v>54</v>
      </c>
      <c r="AI2027" s="42" t="str">
        <f t="shared" si="517"/>
        <v/>
      </c>
      <c r="AJ2027">
        <f>SUM(AG$2:AG2027)</f>
        <v>11</v>
      </c>
      <c r="AK2027">
        <f>COUNTA(AF$2:AF2027)</f>
        <v>31</v>
      </c>
    </row>
    <row r="2028" spans="1:37"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505"/>
        <v>30</v>
      </c>
      <c r="Q2028" s="33" t="str">
        <f t="shared" si="506"/>
        <v/>
      </c>
      <c r="R2028" s="33">
        <f t="shared" si="507"/>
        <v>11</v>
      </c>
      <c r="S2028" s="33" t="str">
        <f t="shared" si="508"/>
        <v>139_11</v>
      </c>
      <c r="T2028" s="35" t="str">
        <f t="shared" si="509"/>
        <v>139PM</v>
      </c>
      <c r="U2028" s="35" t="str">
        <f t="shared" si="510"/>
        <v>139PMEW</v>
      </c>
      <c r="V2028" s="301">
        <f t="shared" si="511"/>
        <v>11</v>
      </c>
      <c r="W2028" s="293" t="str">
        <f t="shared" si="512"/>
        <v/>
      </c>
      <c r="X2028" s="293" t="str">
        <f t="shared" si="513"/>
        <v/>
      </c>
      <c r="Y2028" s="293" t="str">
        <f t="shared" si="514"/>
        <v/>
      </c>
      <c r="Z2028" s="293" t="str">
        <f t="shared" si="515"/>
        <v/>
      </c>
      <c r="AA2028" s="293">
        <f t="shared" si="502"/>
        <v>0</v>
      </c>
      <c r="AB2028" s="293">
        <f t="shared" si="503"/>
        <v>0</v>
      </c>
      <c r="AC2028" s="293">
        <f t="shared" si="504"/>
        <v>0</v>
      </c>
      <c r="AD2028" s="293">
        <f t="shared" si="516"/>
        <v>0</v>
      </c>
      <c r="AE2028" s="293">
        <f>IF(ISBLANK(T2028),AE2027,IF(COUNTIF(T$2:T2028,T2028)&gt;1,AE2027,1+MAX(AE2027,0)))</f>
        <v>54</v>
      </c>
      <c r="AI2028" s="42" t="str">
        <f t="shared" si="517"/>
        <v/>
      </c>
      <c r="AJ2028">
        <f>SUM(AG$2:AG2028)</f>
        <v>11</v>
      </c>
      <c r="AK2028">
        <f>COUNTA(AF$2:AF2028)</f>
        <v>31</v>
      </c>
    </row>
    <row r="2029" spans="1:37"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505"/>
        <v>30</v>
      </c>
      <c r="Q2029" s="33" t="str">
        <f t="shared" si="506"/>
        <v/>
      </c>
      <c r="R2029" s="33">
        <f t="shared" si="507"/>
        <v>11</v>
      </c>
      <c r="S2029" s="33" t="str">
        <f t="shared" si="508"/>
        <v>139_11</v>
      </c>
      <c r="T2029" s="35" t="str">
        <f t="shared" si="509"/>
        <v>139PM</v>
      </c>
      <c r="U2029" s="35" t="str">
        <f t="shared" si="510"/>
        <v>139PMEW</v>
      </c>
      <c r="V2029" s="301">
        <f t="shared" si="511"/>
        <v>12</v>
      </c>
      <c r="W2029" s="293" t="str">
        <f t="shared" si="512"/>
        <v/>
      </c>
      <c r="X2029" s="293" t="str">
        <f t="shared" si="513"/>
        <v/>
      </c>
      <c r="Y2029" s="293" t="str">
        <f t="shared" si="514"/>
        <v/>
      </c>
      <c r="Z2029" s="293" t="str">
        <f t="shared" si="515"/>
        <v/>
      </c>
      <c r="AA2029" s="293">
        <f t="shared" si="502"/>
        <v>0</v>
      </c>
      <c r="AB2029" s="293">
        <f t="shared" si="503"/>
        <v>0</v>
      </c>
      <c r="AC2029" s="293">
        <f t="shared" si="504"/>
        <v>0</v>
      </c>
      <c r="AD2029" s="293">
        <f t="shared" si="516"/>
        <v>0</v>
      </c>
      <c r="AE2029" s="293">
        <f>IF(ISBLANK(T2029),AE2028,IF(COUNTIF(T$2:T2029,T2029)&gt;1,AE2028,1+MAX(AE2028,0)))</f>
        <v>54</v>
      </c>
      <c r="AI2029" s="42" t="str">
        <f t="shared" si="517"/>
        <v/>
      </c>
      <c r="AJ2029">
        <f>SUM(AG$2:AG2029)</f>
        <v>11</v>
      </c>
      <c r="AK2029">
        <f>COUNTA(AF$2:AF2029)</f>
        <v>31</v>
      </c>
    </row>
    <row r="2030" spans="1:37"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505"/>
        <v>30</v>
      </c>
      <c r="Q2030" s="33" t="str">
        <f t="shared" si="506"/>
        <v/>
      </c>
      <c r="R2030" s="33">
        <f t="shared" si="507"/>
        <v>12</v>
      </c>
      <c r="S2030" s="33" t="str">
        <f t="shared" si="508"/>
        <v>139_12</v>
      </c>
      <c r="T2030" s="35" t="str">
        <f t="shared" si="509"/>
        <v>139PM</v>
      </c>
      <c r="U2030" s="35" t="str">
        <f t="shared" si="510"/>
        <v>139PMNS</v>
      </c>
      <c r="V2030" s="301">
        <f t="shared" si="511"/>
        <v>13</v>
      </c>
      <c r="W2030" s="293" t="str">
        <f t="shared" si="512"/>
        <v/>
      </c>
      <c r="X2030" s="293" t="str">
        <f t="shared" si="513"/>
        <v/>
      </c>
      <c r="Y2030" s="293" t="str">
        <f t="shared" si="514"/>
        <v/>
      </c>
      <c r="Z2030" s="293" t="str">
        <f t="shared" si="515"/>
        <v/>
      </c>
      <c r="AA2030" s="293">
        <f t="shared" si="502"/>
        <v>0</v>
      </c>
      <c r="AB2030" s="293">
        <f t="shared" si="503"/>
        <v>0</v>
      </c>
      <c r="AC2030" s="293">
        <f t="shared" si="504"/>
        <v>0</v>
      </c>
      <c r="AD2030" s="293">
        <f t="shared" si="516"/>
        <v>0</v>
      </c>
      <c r="AE2030" s="293">
        <f>IF(ISBLANK(T2030),AE2029,IF(COUNTIF(T$2:T2030,T2030)&gt;1,AE2029,1+MAX(AE2029,0)))</f>
        <v>54</v>
      </c>
      <c r="AI2030" s="42" t="str">
        <f t="shared" si="517"/>
        <v/>
      </c>
      <c r="AJ2030">
        <f>SUM(AG$2:AG2030)</f>
        <v>11</v>
      </c>
      <c r="AK2030">
        <f>COUNTA(AF$2:AF2030)</f>
        <v>31</v>
      </c>
    </row>
    <row r="2031" spans="1:37"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505"/>
        <v>30</v>
      </c>
      <c r="Q2031" s="33" t="str">
        <f t="shared" si="506"/>
        <v/>
      </c>
      <c r="R2031" s="33">
        <f t="shared" si="507"/>
        <v>12</v>
      </c>
      <c r="S2031" s="33" t="str">
        <f t="shared" si="508"/>
        <v>139_12</v>
      </c>
      <c r="T2031" s="35" t="str">
        <f t="shared" si="509"/>
        <v>139PM</v>
      </c>
      <c r="U2031" s="35" t="str">
        <f t="shared" si="510"/>
        <v>139PMNS</v>
      </c>
      <c r="V2031" s="301">
        <f t="shared" si="511"/>
        <v>14</v>
      </c>
      <c r="W2031" s="293" t="str">
        <f t="shared" si="512"/>
        <v/>
      </c>
      <c r="X2031" s="293" t="str">
        <f t="shared" si="513"/>
        <v/>
      </c>
      <c r="Y2031" s="293" t="str">
        <f t="shared" si="514"/>
        <v/>
      </c>
      <c r="Z2031" s="293" t="str">
        <f t="shared" si="515"/>
        <v/>
      </c>
      <c r="AA2031" s="293">
        <f t="shared" si="502"/>
        <v>0</v>
      </c>
      <c r="AB2031" s="293">
        <f t="shared" si="503"/>
        <v>0</v>
      </c>
      <c r="AC2031" s="293">
        <f t="shared" si="504"/>
        <v>0</v>
      </c>
      <c r="AD2031" s="293">
        <f t="shared" si="516"/>
        <v>0</v>
      </c>
      <c r="AE2031" s="293">
        <f>IF(ISBLANK(T2031),AE2030,IF(COUNTIF(T$2:T2031,T2031)&gt;1,AE2030,1+MAX(AE2030,0)))</f>
        <v>54</v>
      </c>
      <c r="AI2031" s="42" t="str">
        <f t="shared" si="517"/>
        <v/>
      </c>
      <c r="AJ2031">
        <f>SUM(AG$2:AG2031)</f>
        <v>11</v>
      </c>
      <c r="AK2031">
        <f>COUNTA(AF$2:AF2031)</f>
        <v>31</v>
      </c>
    </row>
    <row r="2032" spans="1:37"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505"/>
        <v>30</v>
      </c>
      <c r="Q2032" s="33" t="str">
        <f t="shared" si="506"/>
        <v/>
      </c>
      <c r="R2032" s="33">
        <f t="shared" si="507"/>
        <v>12</v>
      </c>
      <c r="S2032" s="33" t="str">
        <f t="shared" si="508"/>
        <v>139_12</v>
      </c>
      <c r="T2032" s="35" t="str">
        <f t="shared" si="509"/>
        <v>139PM</v>
      </c>
      <c r="U2032" s="35" t="str">
        <f t="shared" si="510"/>
        <v>139PMEW</v>
      </c>
      <c r="V2032" s="301">
        <f t="shared" si="511"/>
        <v>15</v>
      </c>
      <c r="W2032" s="293" t="str">
        <f t="shared" si="512"/>
        <v/>
      </c>
      <c r="X2032" s="293" t="str">
        <f t="shared" si="513"/>
        <v/>
      </c>
      <c r="Y2032" s="293" t="str">
        <f t="shared" si="514"/>
        <v/>
      </c>
      <c r="Z2032" s="293" t="str">
        <f t="shared" si="515"/>
        <v/>
      </c>
      <c r="AA2032" s="293">
        <f t="shared" si="502"/>
        <v>0</v>
      </c>
      <c r="AB2032" s="293">
        <f t="shared" si="503"/>
        <v>0</v>
      </c>
      <c r="AC2032" s="293">
        <f t="shared" si="504"/>
        <v>0</v>
      </c>
      <c r="AD2032" s="293">
        <f t="shared" si="516"/>
        <v>0</v>
      </c>
      <c r="AE2032" s="293">
        <f>IF(ISBLANK(T2032),AE2031,IF(COUNTIF(T$2:T2032,T2032)&gt;1,AE2031,1+MAX(AE2031,0)))</f>
        <v>54</v>
      </c>
      <c r="AI2032" s="42" t="str">
        <f t="shared" si="517"/>
        <v/>
      </c>
      <c r="AJ2032">
        <f>SUM(AG$2:AG2032)</f>
        <v>11</v>
      </c>
      <c r="AK2032">
        <f>COUNTA(AF$2:AF2032)</f>
        <v>31</v>
      </c>
    </row>
    <row r="2033" spans="1:37"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505"/>
        <v>30</v>
      </c>
      <c r="Q2033" s="33" t="str">
        <f t="shared" si="506"/>
        <v/>
      </c>
      <c r="R2033" s="33">
        <f t="shared" si="507"/>
        <v>12</v>
      </c>
      <c r="S2033" s="33" t="str">
        <f t="shared" si="508"/>
        <v>139_12</v>
      </c>
      <c r="T2033" s="35" t="str">
        <f t="shared" si="509"/>
        <v>139PM</v>
      </c>
      <c r="U2033" s="35" t="str">
        <f t="shared" si="510"/>
        <v>139PMEW</v>
      </c>
      <c r="V2033" s="301">
        <f t="shared" si="511"/>
        <v>16</v>
      </c>
      <c r="W2033" s="293" t="str">
        <f t="shared" si="512"/>
        <v/>
      </c>
      <c r="X2033" s="293" t="str">
        <f t="shared" si="513"/>
        <v/>
      </c>
      <c r="Y2033" s="293" t="str">
        <f t="shared" si="514"/>
        <v/>
      </c>
      <c r="Z2033" s="293" t="str">
        <f t="shared" si="515"/>
        <v/>
      </c>
      <c r="AA2033" s="293">
        <f t="shared" si="502"/>
        <v>0</v>
      </c>
      <c r="AB2033" s="293">
        <f t="shared" si="503"/>
        <v>0</v>
      </c>
      <c r="AC2033" s="293">
        <f t="shared" si="504"/>
        <v>0</v>
      </c>
      <c r="AD2033" s="293">
        <f t="shared" si="516"/>
        <v>0</v>
      </c>
      <c r="AE2033" s="293">
        <f>IF(ISBLANK(T2033),AE2032,IF(COUNTIF(T$2:T2033,T2033)&gt;1,AE2032,1+MAX(AE2032,0)))</f>
        <v>54</v>
      </c>
      <c r="AI2033" s="42" t="str">
        <f t="shared" si="517"/>
        <v/>
      </c>
      <c r="AJ2033">
        <f>SUM(AG$2:AG2033)</f>
        <v>11</v>
      </c>
      <c r="AK2033">
        <f>COUNTA(AF$2:AF2033)</f>
        <v>31</v>
      </c>
    </row>
    <row r="2034" spans="1:37"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505"/>
        <v>30</v>
      </c>
      <c r="Q2034" s="33" t="str">
        <f t="shared" si="506"/>
        <v/>
      </c>
      <c r="R2034" s="33">
        <f t="shared" si="507"/>
        <v>13</v>
      </c>
      <c r="S2034" s="33" t="str">
        <f t="shared" si="508"/>
        <v>139_13</v>
      </c>
      <c r="T2034" s="35" t="str">
        <f t="shared" si="509"/>
        <v>139PM</v>
      </c>
      <c r="U2034" s="35" t="str">
        <f t="shared" si="510"/>
        <v>139PMNS</v>
      </c>
      <c r="V2034" s="301">
        <f t="shared" si="511"/>
        <v>17</v>
      </c>
      <c r="W2034" s="293" t="str">
        <f t="shared" si="512"/>
        <v/>
      </c>
      <c r="X2034" s="293" t="str">
        <f t="shared" si="513"/>
        <v/>
      </c>
      <c r="Y2034" s="293" t="str">
        <f t="shared" si="514"/>
        <v/>
      </c>
      <c r="Z2034" s="293" t="str">
        <f t="shared" si="515"/>
        <v/>
      </c>
      <c r="AA2034" s="293">
        <f t="shared" si="502"/>
        <v>0</v>
      </c>
      <c r="AB2034" s="293">
        <f t="shared" si="503"/>
        <v>0</v>
      </c>
      <c r="AC2034" s="293">
        <f t="shared" si="504"/>
        <v>0</v>
      </c>
      <c r="AD2034" s="293">
        <f t="shared" si="516"/>
        <v>0</v>
      </c>
      <c r="AE2034" s="293">
        <f>IF(ISBLANK(T2034),AE2033,IF(COUNTIF(T$2:T2034,T2034)&gt;1,AE2033,1+MAX(AE2033,0)))</f>
        <v>54</v>
      </c>
      <c r="AI2034" s="42" t="str">
        <f t="shared" si="517"/>
        <v/>
      </c>
      <c r="AJ2034">
        <f>SUM(AG$2:AG2034)</f>
        <v>11</v>
      </c>
      <c r="AK2034">
        <f>COUNTA(AF$2:AF2034)</f>
        <v>31</v>
      </c>
    </row>
    <row r="2035" spans="1:37"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505"/>
        <v>30</v>
      </c>
      <c r="Q2035" s="33" t="str">
        <f t="shared" si="506"/>
        <v/>
      </c>
      <c r="R2035" s="33">
        <f t="shared" si="507"/>
        <v>13</v>
      </c>
      <c r="S2035" s="33" t="str">
        <f t="shared" si="508"/>
        <v>139_13</v>
      </c>
      <c r="T2035" s="35" t="str">
        <f t="shared" si="509"/>
        <v>139PM</v>
      </c>
      <c r="U2035" s="35" t="str">
        <f t="shared" si="510"/>
        <v>139PMNS</v>
      </c>
      <c r="V2035" s="301">
        <f t="shared" si="511"/>
        <v>18</v>
      </c>
      <c r="W2035" s="293" t="str">
        <f t="shared" si="512"/>
        <v/>
      </c>
      <c r="X2035" s="293" t="str">
        <f t="shared" si="513"/>
        <v/>
      </c>
      <c r="Y2035" s="293" t="str">
        <f t="shared" si="514"/>
        <v/>
      </c>
      <c r="Z2035" s="293" t="str">
        <f t="shared" si="515"/>
        <v/>
      </c>
      <c r="AA2035" s="293">
        <f t="shared" si="502"/>
        <v>0</v>
      </c>
      <c r="AB2035" s="293">
        <f t="shared" si="503"/>
        <v>0</v>
      </c>
      <c r="AC2035" s="293">
        <f t="shared" si="504"/>
        <v>0</v>
      </c>
      <c r="AD2035" s="293">
        <f t="shared" si="516"/>
        <v>0</v>
      </c>
      <c r="AE2035" s="293">
        <f>IF(ISBLANK(T2035),AE2034,IF(COUNTIF(T$2:T2035,T2035)&gt;1,AE2034,1+MAX(AE2034,0)))</f>
        <v>54</v>
      </c>
      <c r="AI2035" s="42" t="str">
        <f t="shared" si="517"/>
        <v/>
      </c>
      <c r="AJ2035">
        <f>SUM(AG$2:AG2035)</f>
        <v>11</v>
      </c>
      <c r="AK2035">
        <f>COUNTA(AF$2:AF2035)</f>
        <v>31</v>
      </c>
    </row>
    <row r="2036" spans="1:37"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505"/>
        <v>30</v>
      </c>
      <c r="Q2036" s="33" t="str">
        <f t="shared" si="506"/>
        <v/>
      </c>
      <c r="R2036" s="33">
        <f t="shared" si="507"/>
        <v>13</v>
      </c>
      <c r="S2036" s="33" t="str">
        <f t="shared" si="508"/>
        <v>139_13</v>
      </c>
      <c r="T2036" s="35" t="str">
        <f t="shared" si="509"/>
        <v>139PM</v>
      </c>
      <c r="U2036" s="35" t="str">
        <f t="shared" si="510"/>
        <v>139PMEW</v>
      </c>
      <c r="V2036" s="301">
        <f t="shared" si="511"/>
        <v>19</v>
      </c>
      <c r="W2036" s="293" t="str">
        <f t="shared" si="512"/>
        <v/>
      </c>
      <c r="X2036" s="293" t="str">
        <f t="shared" si="513"/>
        <v/>
      </c>
      <c r="Y2036" s="293" t="str">
        <f t="shared" si="514"/>
        <v/>
      </c>
      <c r="Z2036" s="293" t="str">
        <f t="shared" si="515"/>
        <v/>
      </c>
      <c r="AA2036" s="293">
        <f t="shared" si="502"/>
        <v>0</v>
      </c>
      <c r="AB2036" s="293">
        <f t="shared" si="503"/>
        <v>0</v>
      </c>
      <c r="AC2036" s="293">
        <f t="shared" si="504"/>
        <v>0</v>
      </c>
      <c r="AD2036" s="293">
        <f t="shared" si="516"/>
        <v>0</v>
      </c>
      <c r="AE2036" s="293">
        <f>IF(ISBLANK(T2036),AE2035,IF(COUNTIF(T$2:T2036,T2036)&gt;1,AE2035,1+MAX(AE2035,0)))</f>
        <v>54</v>
      </c>
      <c r="AI2036" s="42" t="str">
        <f t="shared" si="517"/>
        <v/>
      </c>
      <c r="AJ2036">
        <f>SUM(AG$2:AG2036)</f>
        <v>11</v>
      </c>
      <c r="AK2036">
        <f>COUNTA(AF$2:AF2036)</f>
        <v>31</v>
      </c>
    </row>
    <row r="2037" spans="1:37"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505"/>
        <v>30</v>
      </c>
      <c r="Q2037" s="33" t="str">
        <f t="shared" si="506"/>
        <v/>
      </c>
      <c r="R2037" s="33">
        <f t="shared" si="507"/>
        <v>13</v>
      </c>
      <c r="S2037" s="33" t="str">
        <f t="shared" si="508"/>
        <v>139_13</v>
      </c>
      <c r="T2037" s="35" t="str">
        <f t="shared" si="509"/>
        <v>139PM</v>
      </c>
      <c r="U2037" s="35" t="str">
        <f t="shared" si="510"/>
        <v>139PMEW</v>
      </c>
      <c r="V2037" s="301">
        <f t="shared" si="511"/>
        <v>20</v>
      </c>
      <c r="W2037" s="293" t="str">
        <f t="shared" si="512"/>
        <v/>
      </c>
      <c r="X2037" s="293" t="str">
        <f t="shared" si="513"/>
        <v/>
      </c>
      <c r="Y2037" s="293" t="str">
        <f t="shared" si="514"/>
        <v/>
      </c>
      <c r="Z2037" s="293" t="str">
        <f t="shared" si="515"/>
        <v/>
      </c>
      <c r="AA2037" s="293">
        <f t="shared" si="502"/>
        <v>0</v>
      </c>
      <c r="AB2037" s="293">
        <f t="shared" si="503"/>
        <v>0</v>
      </c>
      <c r="AC2037" s="293">
        <f t="shared" si="504"/>
        <v>0</v>
      </c>
      <c r="AD2037" s="293">
        <f t="shared" si="516"/>
        <v>0</v>
      </c>
      <c r="AE2037" s="293">
        <f>IF(ISBLANK(T2037),AE2036,IF(COUNTIF(T$2:T2037,T2037)&gt;1,AE2036,1+MAX(AE2036,0)))</f>
        <v>54</v>
      </c>
      <c r="AI2037" s="42" t="str">
        <f t="shared" si="517"/>
        <v/>
      </c>
      <c r="AJ2037">
        <f>SUM(AG$2:AG2037)</f>
        <v>11</v>
      </c>
      <c r="AK2037">
        <f>COUNTA(AF$2:AF2037)</f>
        <v>31</v>
      </c>
    </row>
    <row r="2038" spans="1:37"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505"/>
        <v>30</v>
      </c>
      <c r="Q2038" s="33" t="str">
        <f t="shared" si="506"/>
        <v/>
      </c>
      <c r="R2038" s="33">
        <f t="shared" si="507"/>
        <v>14</v>
      </c>
      <c r="S2038" s="33" t="str">
        <f t="shared" si="508"/>
        <v>139_14</v>
      </c>
      <c r="T2038" s="35" t="str">
        <f t="shared" si="509"/>
        <v>139PM</v>
      </c>
      <c r="U2038" s="35" t="str">
        <f t="shared" si="510"/>
        <v>139PMNS</v>
      </c>
      <c r="V2038" s="301">
        <f t="shared" si="511"/>
        <v>21</v>
      </c>
      <c r="W2038" s="293" t="str">
        <f t="shared" si="512"/>
        <v/>
      </c>
      <c r="X2038" s="293" t="str">
        <f t="shared" si="513"/>
        <v/>
      </c>
      <c r="Y2038" s="293" t="str">
        <f t="shared" si="514"/>
        <v/>
      </c>
      <c r="Z2038" s="293" t="str">
        <f t="shared" si="515"/>
        <v/>
      </c>
      <c r="AA2038" s="293">
        <f t="shared" si="502"/>
        <v>0</v>
      </c>
      <c r="AB2038" s="293">
        <f t="shared" si="503"/>
        <v>0</v>
      </c>
      <c r="AC2038" s="293">
        <f t="shared" si="504"/>
        <v>0</v>
      </c>
      <c r="AD2038" s="293">
        <f t="shared" si="516"/>
        <v>0</v>
      </c>
      <c r="AE2038" s="293">
        <f>IF(ISBLANK(T2038),AE2037,IF(COUNTIF(T$2:T2038,T2038)&gt;1,AE2037,1+MAX(AE2037,0)))</f>
        <v>54</v>
      </c>
      <c r="AI2038" s="42" t="str">
        <f t="shared" si="517"/>
        <v/>
      </c>
      <c r="AJ2038">
        <f>SUM(AG$2:AG2038)</f>
        <v>11</v>
      </c>
      <c r="AK2038">
        <f>COUNTA(AF$2:AF2038)</f>
        <v>31</v>
      </c>
    </row>
    <row r="2039" spans="1:37"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505"/>
        <v>30</v>
      </c>
      <c r="Q2039" s="33" t="str">
        <f t="shared" si="506"/>
        <v/>
      </c>
      <c r="R2039" s="33">
        <f t="shared" si="507"/>
        <v>14</v>
      </c>
      <c r="S2039" s="33" t="str">
        <f t="shared" si="508"/>
        <v>139_14</v>
      </c>
      <c r="T2039" s="35" t="str">
        <f t="shared" si="509"/>
        <v>139PM</v>
      </c>
      <c r="U2039" s="35" t="str">
        <f t="shared" si="510"/>
        <v>139PMNS</v>
      </c>
      <c r="V2039" s="301">
        <f t="shared" si="511"/>
        <v>22</v>
      </c>
      <c r="W2039" s="293" t="str">
        <f t="shared" si="512"/>
        <v/>
      </c>
      <c r="X2039" s="293" t="str">
        <f t="shared" si="513"/>
        <v/>
      </c>
      <c r="Y2039" s="293" t="str">
        <f t="shared" si="514"/>
        <v/>
      </c>
      <c r="Z2039" s="293" t="str">
        <f t="shared" si="515"/>
        <v/>
      </c>
      <c r="AA2039" s="293">
        <f t="shared" si="502"/>
        <v>0</v>
      </c>
      <c r="AB2039" s="293">
        <f t="shared" si="503"/>
        <v>0</v>
      </c>
      <c r="AC2039" s="293">
        <f t="shared" si="504"/>
        <v>0</v>
      </c>
      <c r="AD2039" s="293">
        <f t="shared" si="516"/>
        <v>0</v>
      </c>
      <c r="AE2039" s="293">
        <f>IF(ISBLANK(T2039),AE2038,IF(COUNTIF(T$2:T2039,T2039)&gt;1,AE2038,1+MAX(AE2038,0)))</f>
        <v>54</v>
      </c>
      <c r="AI2039" s="42" t="str">
        <f t="shared" si="517"/>
        <v/>
      </c>
      <c r="AJ2039">
        <f>SUM(AG$2:AG2039)</f>
        <v>11</v>
      </c>
      <c r="AK2039">
        <f>COUNTA(AF$2:AF2039)</f>
        <v>31</v>
      </c>
    </row>
    <row r="2040" spans="1:37"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505"/>
        <v>30</v>
      </c>
      <c r="Q2040" s="33" t="str">
        <f t="shared" si="506"/>
        <v/>
      </c>
      <c r="R2040" s="33">
        <f t="shared" si="507"/>
        <v>14</v>
      </c>
      <c r="S2040" s="33" t="str">
        <f t="shared" si="508"/>
        <v>139_14</v>
      </c>
      <c r="T2040" s="35" t="str">
        <f t="shared" si="509"/>
        <v>139PM</v>
      </c>
      <c r="U2040" s="35" t="str">
        <f t="shared" si="510"/>
        <v>139PMEW</v>
      </c>
      <c r="V2040" s="301">
        <f t="shared" si="511"/>
        <v>23</v>
      </c>
      <c r="W2040" s="293" t="str">
        <f t="shared" si="512"/>
        <v/>
      </c>
      <c r="X2040" s="293" t="str">
        <f t="shared" si="513"/>
        <v/>
      </c>
      <c r="Y2040" s="293" t="str">
        <f t="shared" si="514"/>
        <v/>
      </c>
      <c r="Z2040" s="293" t="str">
        <f t="shared" si="515"/>
        <v/>
      </c>
      <c r="AA2040" s="293">
        <f t="shared" si="502"/>
        <v>0</v>
      </c>
      <c r="AB2040" s="293">
        <f t="shared" si="503"/>
        <v>0</v>
      </c>
      <c r="AC2040" s="293">
        <f t="shared" si="504"/>
        <v>0</v>
      </c>
      <c r="AD2040" s="293">
        <f t="shared" si="516"/>
        <v>0</v>
      </c>
      <c r="AE2040" s="293">
        <f>IF(ISBLANK(T2040),AE2039,IF(COUNTIF(T$2:T2040,T2040)&gt;1,AE2039,1+MAX(AE2039,0)))</f>
        <v>54</v>
      </c>
      <c r="AI2040" s="42" t="str">
        <f t="shared" si="517"/>
        <v/>
      </c>
      <c r="AJ2040">
        <f>SUM(AG$2:AG2040)</f>
        <v>11</v>
      </c>
      <c r="AK2040">
        <f>COUNTA(AF$2:AF2040)</f>
        <v>31</v>
      </c>
    </row>
    <row r="2041" spans="1:37"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505"/>
        <v>30</v>
      </c>
      <c r="Q2041" s="33" t="str">
        <f t="shared" si="506"/>
        <v/>
      </c>
      <c r="R2041" s="33">
        <f t="shared" si="507"/>
        <v>14</v>
      </c>
      <c r="S2041" s="33" t="str">
        <f t="shared" si="508"/>
        <v>139_14</v>
      </c>
      <c r="T2041" s="35" t="str">
        <f t="shared" si="509"/>
        <v>139PM</v>
      </c>
      <c r="U2041" s="35" t="str">
        <f t="shared" si="510"/>
        <v>139PMEW</v>
      </c>
      <c r="V2041" s="301">
        <f t="shared" si="511"/>
        <v>24</v>
      </c>
      <c r="W2041" s="293" t="str">
        <f t="shared" si="512"/>
        <v/>
      </c>
      <c r="X2041" s="293" t="str">
        <f t="shared" si="513"/>
        <v/>
      </c>
      <c r="Y2041" s="293" t="str">
        <f t="shared" si="514"/>
        <v/>
      </c>
      <c r="Z2041" s="293" t="str">
        <f t="shared" si="515"/>
        <v/>
      </c>
      <c r="AA2041" s="293">
        <f t="shared" si="502"/>
        <v>0</v>
      </c>
      <c r="AB2041" s="293">
        <f t="shared" si="503"/>
        <v>0</v>
      </c>
      <c r="AC2041" s="293">
        <f t="shared" si="504"/>
        <v>0</v>
      </c>
      <c r="AD2041" s="293">
        <f t="shared" si="516"/>
        <v>0</v>
      </c>
      <c r="AE2041" s="293">
        <f>IF(ISBLANK(T2041),AE2040,IF(COUNTIF(T$2:T2041,T2041)&gt;1,AE2040,1+MAX(AE2040,0)))</f>
        <v>54</v>
      </c>
      <c r="AI2041" s="42" t="str">
        <f t="shared" si="517"/>
        <v/>
      </c>
      <c r="AJ2041">
        <f>SUM(AG$2:AG2041)</f>
        <v>11</v>
      </c>
      <c r="AK2041">
        <f>COUNTA(AF$2:AF2041)</f>
        <v>31</v>
      </c>
    </row>
    <row r="2042" spans="1:37"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505"/>
        <v>30</v>
      </c>
      <c r="Q2042" s="33" t="str">
        <f t="shared" si="506"/>
        <v/>
      </c>
      <c r="R2042" s="33">
        <f t="shared" si="507"/>
        <v>15</v>
      </c>
      <c r="S2042" s="33" t="str">
        <f t="shared" si="508"/>
        <v>139_15</v>
      </c>
      <c r="T2042" s="35" t="str">
        <f t="shared" si="509"/>
        <v>139PM</v>
      </c>
      <c r="U2042" s="35" t="str">
        <f t="shared" si="510"/>
        <v>139PMNS</v>
      </c>
      <c r="V2042" s="301">
        <f t="shared" si="511"/>
        <v>25</v>
      </c>
      <c r="W2042" s="293" t="str">
        <f t="shared" si="512"/>
        <v/>
      </c>
      <c r="X2042" s="293" t="str">
        <f t="shared" si="513"/>
        <v/>
      </c>
      <c r="Y2042" s="293" t="str">
        <f t="shared" si="514"/>
        <v/>
      </c>
      <c r="Z2042" s="293" t="str">
        <f t="shared" si="515"/>
        <v/>
      </c>
      <c r="AA2042" s="293">
        <f t="shared" si="502"/>
        <v>0</v>
      </c>
      <c r="AB2042" s="293">
        <f t="shared" si="503"/>
        <v>0</v>
      </c>
      <c r="AC2042" s="293">
        <f t="shared" si="504"/>
        <v>0</v>
      </c>
      <c r="AD2042" s="293">
        <f t="shared" si="516"/>
        <v>0</v>
      </c>
      <c r="AE2042" s="293">
        <f>IF(ISBLANK(T2042),AE2041,IF(COUNTIF(T$2:T2042,T2042)&gt;1,AE2041,1+MAX(AE2041,0)))</f>
        <v>54</v>
      </c>
      <c r="AI2042" s="42" t="str">
        <f t="shared" si="517"/>
        <v/>
      </c>
      <c r="AJ2042">
        <f>SUM(AG$2:AG2042)</f>
        <v>11</v>
      </c>
      <c r="AK2042">
        <f>COUNTA(AF$2:AF2042)</f>
        <v>31</v>
      </c>
    </row>
    <row r="2043" spans="1:37"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505"/>
        <v>30</v>
      </c>
      <c r="Q2043" s="33" t="str">
        <f t="shared" si="506"/>
        <v/>
      </c>
      <c r="R2043" s="33">
        <f t="shared" si="507"/>
        <v>15</v>
      </c>
      <c r="S2043" s="33" t="str">
        <f t="shared" si="508"/>
        <v>139_15</v>
      </c>
      <c r="T2043" s="35" t="str">
        <f t="shared" si="509"/>
        <v>139PM</v>
      </c>
      <c r="U2043" s="35" t="str">
        <f t="shared" si="510"/>
        <v>139PMNS</v>
      </c>
      <c r="V2043" s="301">
        <f t="shared" si="511"/>
        <v>26</v>
      </c>
      <c r="W2043" s="293" t="str">
        <f t="shared" si="512"/>
        <v/>
      </c>
      <c r="X2043" s="293" t="str">
        <f t="shared" si="513"/>
        <v/>
      </c>
      <c r="Y2043" s="293" t="str">
        <f t="shared" si="514"/>
        <v/>
      </c>
      <c r="Z2043" s="293" t="str">
        <f t="shared" si="515"/>
        <v/>
      </c>
      <c r="AA2043" s="293">
        <f t="shared" si="502"/>
        <v>0</v>
      </c>
      <c r="AB2043" s="293">
        <f t="shared" si="503"/>
        <v>0</v>
      </c>
      <c r="AC2043" s="293">
        <f t="shared" si="504"/>
        <v>0</v>
      </c>
      <c r="AD2043" s="293">
        <f t="shared" si="516"/>
        <v>0</v>
      </c>
      <c r="AE2043" s="293">
        <f>IF(ISBLANK(T2043),AE2042,IF(COUNTIF(T$2:T2043,T2043)&gt;1,AE2042,1+MAX(AE2042,0)))</f>
        <v>54</v>
      </c>
      <c r="AI2043" s="42" t="str">
        <f t="shared" si="517"/>
        <v/>
      </c>
      <c r="AJ2043">
        <f>SUM(AG$2:AG2043)</f>
        <v>11</v>
      </c>
      <c r="AK2043">
        <f>COUNTA(AF$2:AF2043)</f>
        <v>31</v>
      </c>
    </row>
    <row r="2044" spans="1:37"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505"/>
        <v>30</v>
      </c>
      <c r="Q2044" s="33" t="str">
        <f t="shared" si="506"/>
        <v/>
      </c>
      <c r="R2044" s="33">
        <f t="shared" si="507"/>
        <v>15</v>
      </c>
      <c r="S2044" s="33" t="str">
        <f t="shared" si="508"/>
        <v>139_15</v>
      </c>
      <c r="T2044" s="35" t="str">
        <f t="shared" si="509"/>
        <v>139PM</v>
      </c>
      <c r="U2044" s="35" t="str">
        <f t="shared" si="510"/>
        <v>139PMEW</v>
      </c>
      <c r="V2044" s="301">
        <f t="shared" si="511"/>
        <v>27</v>
      </c>
      <c r="W2044" s="293" t="str">
        <f t="shared" si="512"/>
        <v/>
      </c>
      <c r="X2044" s="293" t="str">
        <f t="shared" si="513"/>
        <v/>
      </c>
      <c r="Y2044" s="293" t="str">
        <f t="shared" si="514"/>
        <v/>
      </c>
      <c r="Z2044" s="293" t="str">
        <f t="shared" si="515"/>
        <v/>
      </c>
      <c r="AA2044" s="293">
        <f t="shared" si="502"/>
        <v>0</v>
      </c>
      <c r="AB2044" s="293">
        <f t="shared" si="503"/>
        <v>0</v>
      </c>
      <c r="AC2044" s="293">
        <f t="shared" si="504"/>
        <v>0</v>
      </c>
      <c r="AD2044" s="293">
        <f t="shared" si="516"/>
        <v>0</v>
      </c>
      <c r="AE2044" s="293">
        <f>IF(ISBLANK(T2044),AE2043,IF(COUNTIF(T$2:T2044,T2044)&gt;1,AE2043,1+MAX(AE2043,0)))</f>
        <v>54</v>
      </c>
      <c r="AI2044" s="42" t="str">
        <f t="shared" si="517"/>
        <v/>
      </c>
      <c r="AJ2044">
        <f>SUM(AG$2:AG2044)</f>
        <v>11</v>
      </c>
      <c r="AK2044">
        <f>COUNTA(AF$2:AF2044)</f>
        <v>31</v>
      </c>
    </row>
    <row r="2045" spans="1:37"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505"/>
        <v>30</v>
      </c>
      <c r="Q2045" s="33" t="str">
        <f t="shared" si="506"/>
        <v/>
      </c>
      <c r="R2045" s="33">
        <f t="shared" si="507"/>
        <v>15</v>
      </c>
      <c r="S2045" s="33" t="str">
        <f t="shared" si="508"/>
        <v>139_15</v>
      </c>
      <c r="T2045" s="35" t="str">
        <f t="shared" si="509"/>
        <v>139PM</v>
      </c>
      <c r="U2045" s="35" t="str">
        <f t="shared" si="510"/>
        <v>139PMEW</v>
      </c>
      <c r="V2045" s="301">
        <f t="shared" si="511"/>
        <v>28</v>
      </c>
      <c r="W2045" s="293" t="str">
        <f t="shared" si="512"/>
        <v/>
      </c>
      <c r="X2045" s="293" t="str">
        <f t="shared" si="513"/>
        <v/>
      </c>
      <c r="Y2045" s="293" t="str">
        <f t="shared" si="514"/>
        <v/>
      </c>
      <c r="Z2045" s="293" t="str">
        <f t="shared" si="515"/>
        <v/>
      </c>
      <c r="AA2045" s="293">
        <f t="shared" si="502"/>
        <v>0</v>
      </c>
      <c r="AB2045" s="293">
        <f t="shared" si="503"/>
        <v>0</v>
      </c>
      <c r="AC2045" s="293">
        <f t="shared" si="504"/>
        <v>0</v>
      </c>
      <c r="AD2045" s="293">
        <f t="shared" si="516"/>
        <v>0</v>
      </c>
      <c r="AE2045" s="293">
        <f>IF(ISBLANK(T2045),AE2044,IF(COUNTIF(T$2:T2045,T2045)&gt;1,AE2044,1+MAX(AE2044,0)))</f>
        <v>54</v>
      </c>
      <c r="AI2045" s="42" t="str">
        <f t="shared" si="517"/>
        <v/>
      </c>
      <c r="AJ2045">
        <f>SUM(AG$2:AG2045)</f>
        <v>11</v>
      </c>
      <c r="AK2045">
        <f>COUNTA(AF$2:AF2045)</f>
        <v>31</v>
      </c>
    </row>
    <row r="2046" spans="1:37"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505"/>
        <v>30</v>
      </c>
      <c r="Q2046" s="33" t="str">
        <f t="shared" si="506"/>
        <v/>
      </c>
      <c r="R2046" s="33">
        <f t="shared" si="507"/>
        <v>16</v>
      </c>
      <c r="S2046" s="33" t="str">
        <f t="shared" si="508"/>
        <v>139_16</v>
      </c>
      <c r="T2046" s="35" t="str">
        <f t="shared" si="509"/>
        <v>139PM</v>
      </c>
      <c r="U2046" s="35" t="str">
        <f t="shared" si="510"/>
        <v>139PMNS</v>
      </c>
      <c r="V2046" s="301">
        <f t="shared" si="511"/>
        <v>29</v>
      </c>
      <c r="W2046" s="293" t="str">
        <f t="shared" si="512"/>
        <v/>
      </c>
      <c r="X2046" s="293" t="str">
        <f t="shared" si="513"/>
        <v/>
      </c>
      <c r="Y2046" s="293" t="str">
        <f t="shared" si="514"/>
        <v/>
      </c>
      <c r="Z2046" s="293" t="str">
        <f t="shared" si="515"/>
        <v/>
      </c>
      <c r="AA2046" s="293">
        <f t="shared" si="502"/>
        <v>0</v>
      </c>
      <c r="AB2046" s="293">
        <f t="shared" si="503"/>
        <v>0</v>
      </c>
      <c r="AC2046" s="293">
        <f t="shared" si="504"/>
        <v>0</v>
      </c>
      <c r="AD2046" s="293">
        <f t="shared" si="516"/>
        <v>0</v>
      </c>
      <c r="AE2046" s="293">
        <f>IF(ISBLANK(T2046),AE2045,IF(COUNTIF(T$2:T2046,T2046)&gt;1,AE2045,1+MAX(AE2045,0)))</f>
        <v>54</v>
      </c>
      <c r="AI2046" s="42" t="str">
        <f t="shared" si="517"/>
        <v/>
      </c>
      <c r="AJ2046">
        <f>SUM(AG$2:AG2046)</f>
        <v>11</v>
      </c>
      <c r="AK2046">
        <f>COUNTA(AF$2:AF2046)</f>
        <v>31</v>
      </c>
    </row>
    <row r="2047" spans="1:37"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505"/>
        <v>30</v>
      </c>
      <c r="Q2047" s="33" t="str">
        <f t="shared" si="506"/>
        <v/>
      </c>
      <c r="R2047" s="33">
        <f t="shared" si="507"/>
        <v>16</v>
      </c>
      <c r="S2047" s="33" t="str">
        <f t="shared" si="508"/>
        <v>139_16</v>
      </c>
      <c r="T2047" s="35" t="str">
        <f t="shared" si="509"/>
        <v>139PM</v>
      </c>
      <c r="U2047" s="35" t="str">
        <f t="shared" si="510"/>
        <v>139PMNS</v>
      </c>
      <c r="V2047" s="301">
        <f t="shared" si="511"/>
        <v>30</v>
      </c>
      <c r="W2047" s="293" t="str">
        <f t="shared" si="512"/>
        <v/>
      </c>
      <c r="X2047" s="293" t="str">
        <f t="shared" si="513"/>
        <v/>
      </c>
      <c r="Y2047" s="293" t="str">
        <f t="shared" si="514"/>
        <v/>
      </c>
      <c r="Z2047" s="293" t="str">
        <f t="shared" si="515"/>
        <v/>
      </c>
      <c r="AA2047" s="293">
        <f t="shared" si="502"/>
        <v>0</v>
      </c>
      <c r="AB2047" s="293">
        <f t="shared" si="503"/>
        <v>0</v>
      </c>
      <c r="AC2047" s="293">
        <f t="shared" si="504"/>
        <v>0</v>
      </c>
      <c r="AD2047" s="293">
        <f t="shared" si="516"/>
        <v>0</v>
      </c>
      <c r="AE2047" s="293">
        <f>IF(ISBLANK(T2047),AE2046,IF(COUNTIF(T$2:T2047,T2047)&gt;1,AE2046,1+MAX(AE2046,0)))</f>
        <v>54</v>
      </c>
      <c r="AI2047" s="42" t="str">
        <f t="shared" si="517"/>
        <v/>
      </c>
      <c r="AJ2047">
        <f>SUM(AG$2:AG2047)</f>
        <v>11</v>
      </c>
      <c r="AK2047">
        <f>COUNTA(AF$2:AF2047)</f>
        <v>31</v>
      </c>
    </row>
    <row r="2048" spans="1:37"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505"/>
        <v>30</v>
      </c>
      <c r="Q2048" s="33" t="str">
        <f t="shared" si="506"/>
        <v/>
      </c>
      <c r="R2048" s="33">
        <f t="shared" si="507"/>
        <v>16</v>
      </c>
      <c r="S2048" s="33" t="str">
        <f t="shared" si="508"/>
        <v>139_16</v>
      </c>
      <c r="T2048" s="35" t="str">
        <f t="shared" si="509"/>
        <v>139PM</v>
      </c>
      <c r="U2048" s="35" t="str">
        <f t="shared" si="510"/>
        <v>139PMEW</v>
      </c>
      <c r="V2048" s="301">
        <f t="shared" si="511"/>
        <v>31</v>
      </c>
      <c r="W2048" s="293" t="str">
        <f t="shared" si="512"/>
        <v/>
      </c>
      <c r="X2048" s="293" t="str">
        <f t="shared" si="513"/>
        <v/>
      </c>
      <c r="Y2048" s="293" t="str">
        <f t="shared" si="514"/>
        <v/>
      </c>
      <c r="Z2048" s="293" t="str">
        <f t="shared" si="515"/>
        <v/>
      </c>
      <c r="AA2048" s="293">
        <f t="shared" si="502"/>
        <v>0</v>
      </c>
      <c r="AB2048" s="293">
        <f t="shared" si="503"/>
        <v>0</v>
      </c>
      <c r="AC2048" s="293">
        <f t="shared" si="504"/>
        <v>0</v>
      </c>
      <c r="AD2048" s="293">
        <f t="shared" si="516"/>
        <v>0</v>
      </c>
      <c r="AE2048" s="293">
        <f>IF(ISBLANK(T2048),AE2047,IF(COUNTIF(T$2:T2048,T2048)&gt;1,AE2047,1+MAX(AE2047,0)))</f>
        <v>54</v>
      </c>
      <c r="AI2048" s="42" t="str">
        <f t="shared" si="517"/>
        <v/>
      </c>
      <c r="AJ2048">
        <f>SUM(AG$2:AG2048)</f>
        <v>11</v>
      </c>
      <c r="AK2048">
        <f>COUNTA(AF$2:AF2048)</f>
        <v>31</v>
      </c>
    </row>
    <row r="2049" spans="1:37"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505"/>
        <v>30</v>
      </c>
      <c r="Q2049" s="33" t="str">
        <f t="shared" si="506"/>
        <v/>
      </c>
      <c r="R2049" s="33">
        <f t="shared" si="507"/>
        <v>16</v>
      </c>
      <c r="S2049" s="33" t="str">
        <f t="shared" si="508"/>
        <v>139_16</v>
      </c>
      <c r="T2049" s="35" t="str">
        <f t="shared" si="509"/>
        <v>139PM</v>
      </c>
      <c r="U2049" s="35" t="str">
        <f t="shared" si="510"/>
        <v>139PMEW</v>
      </c>
      <c r="V2049" s="301">
        <f t="shared" si="511"/>
        <v>32</v>
      </c>
      <c r="W2049" s="293" t="str">
        <f t="shared" si="512"/>
        <v/>
      </c>
      <c r="X2049" s="293" t="str">
        <f t="shared" si="513"/>
        <v/>
      </c>
      <c r="Y2049" s="293" t="str">
        <f t="shared" si="514"/>
        <v/>
      </c>
      <c r="Z2049" s="293" t="str">
        <f t="shared" si="515"/>
        <v/>
      </c>
      <c r="AA2049" s="293">
        <f t="shared" si="502"/>
        <v>0</v>
      </c>
      <c r="AB2049" s="293">
        <f t="shared" si="503"/>
        <v>0</v>
      </c>
      <c r="AC2049" s="293">
        <f t="shared" si="504"/>
        <v>0</v>
      </c>
      <c r="AD2049" s="293">
        <f t="shared" si="516"/>
        <v>0</v>
      </c>
      <c r="AE2049" s="293">
        <f>IF(ISBLANK(T2049),AE2048,IF(COUNTIF(T$2:T2049,T2049)&gt;1,AE2048,1+MAX(AE2048,0)))</f>
        <v>54</v>
      </c>
      <c r="AI2049" s="42" t="str">
        <f t="shared" si="517"/>
        <v/>
      </c>
      <c r="AJ2049">
        <f>SUM(AG$2:AG2049)</f>
        <v>11</v>
      </c>
      <c r="AK2049">
        <f>COUNTA(AF$2:AF2049)</f>
        <v>31</v>
      </c>
    </row>
    <row r="2050" spans="1:37"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505"/>
        <v>31</v>
      </c>
      <c r="Q2050" s="33">
        <f t="shared" si="506"/>
        <v>31</v>
      </c>
      <c r="R2050" s="33">
        <f t="shared" si="507"/>
        <v>1</v>
      </c>
      <c r="S2050" s="33" t="str">
        <f t="shared" si="508"/>
        <v>141_1</v>
      </c>
      <c r="T2050" s="35" t="str">
        <f t="shared" si="509"/>
        <v>141AM</v>
      </c>
      <c r="U2050" s="35" t="str">
        <f t="shared" si="510"/>
        <v>141AMNS</v>
      </c>
      <c r="V2050" s="301">
        <f t="shared" si="511"/>
        <v>1</v>
      </c>
      <c r="W2050" s="293" t="str">
        <f t="shared" si="512"/>
        <v/>
      </c>
      <c r="X2050" s="293" t="str">
        <f t="shared" si="513"/>
        <v/>
      </c>
      <c r="Y2050" s="293" t="str">
        <f t="shared" si="514"/>
        <v/>
      </c>
      <c r="Z2050" s="293" t="str">
        <f t="shared" si="515"/>
        <v/>
      </c>
      <c r="AA2050" s="293">
        <f t="shared" ref="AA2050:AA2113" si="518">IF(AND(ISNUMBER($G2050),$B2050="AM"),INDEX(Cordon,MATCH($A2050,loc_ID,0),$G2050),0)</f>
        <v>0</v>
      </c>
      <c r="AB2050" s="293">
        <f t="shared" ref="AB2050:AB2113" si="519">IF(AND(ISNUMBER($G2050),$B2050="PM"),INDEX(Cordon,MATCH($A2050,loc_ID,0),VLOOKUP($G2050,dir_correction,2,FALSE)),0)</f>
        <v>0</v>
      </c>
      <c r="AC2050" s="293">
        <f t="shared" ref="AC2050:AC2113" si="520">IF(AND(ISNUMBER($G2050),$B2050="AM"),INDEX(Lane,MATCH($A2050,loc_ID,0),$G2050),0)</f>
        <v>3</v>
      </c>
      <c r="AD2050" s="293">
        <f t="shared" si="516"/>
        <v>1</v>
      </c>
      <c r="AE2050" s="293">
        <f>IF(ISBLANK(T2050),AE2049,IF(COUNTIF(T$2:T2050,T2050)&gt;1,AE2049,1+MAX(AE2049,0)))</f>
        <v>55</v>
      </c>
      <c r="AI2050" s="42" t="str">
        <f t="shared" si="517"/>
        <v/>
      </c>
      <c r="AJ2050">
        <f>SUM(AG$2:AG2050)</f>
        <v>11</v>
      </c>
      <c r="AK2050">
        <f>COUNTA(AF$2:AF2050)</f>
        <v>31</v>
      </c>
    </row>
    <row r="2051" spans="1:37"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521">IF(A2051=A2050,P2050,IF(ISNUMBER(P2050),P2050+1,1))</f>
        <v>31</v>
      </c>
      <c r="Q2051" s="33" t="str">
        <f t="shared" ref="Q2051:Q2114" si="522">IF(OR(P2051=P2050,LEN(A2051)&lt;1),"",P2051)</f>
        <v/>
      </c>
      <c r="R2051" s="33">
        <f t="shared" ref="R2051:R2114" si="523">IF(ISNUMBER(F2051),F2051+4*(E2051-1)+8*IF(B2051="PM",1,0),"")</f>
        <v>1</v>
      </c>
      <c r="S2051" s="33" t="str">
        <f t="shared" ref="S2051:S2114" si="524">IF(ISNUMBER(R2051),A2051&amp;"_"&amp;R2051,"")</f>
        <v>141_1</v>
      </c>
      <c r="T2051" s="35" t="str">
        <f t="shared" ref="T2051:T2114" si="525">A2051&amp;B2051</f>
        <v>141AM</v>
      </c>
      <c r="U2051" s="35" t="str">
        <f t="shared" ref="U2051:U2114" si="526">IF(OR(G2051=1,G2051=2),T2051&amp;"NS",IF(OR(G2051=3,G2051=4),T2051&amp;"EW",""))</f>
        <v>141AMNS</v>
      </c>
      <c r="V2051" s="301">
        <f t="shared" ref="V2051:V2114" si="527">G2051+4*(F2051-1)+16*(E2051-1)</f>
        <v>2</v>
      </c>
      <c r="W2051" s="293" t="str">
        <f t="shared" ref="W2051:W2114" si="528">IF(I2051&gt;$H2051,1,"")</f>
        <v/>
      </c>
      <c r="X2051" s="293" t="str">
        <f t="shared" ref="X2051:X2114" si="529">IF(J2051&gt;$H2051,1,"")</f>
        <v/>
      </c>
      <c r="Y2051" s="293" t="str">
        <f t="shared" ref="Y2051:Y2114" si="530">IF(K2051&gt;$H2051,1,"")</f>
        <v/>
      </c>
      <c r="Z2051" s="293" t="str">
        <f t="shared" ref="Z2051:Z2114" si="531">IF(L2051&gt;$H2051,1,"")</f>
        <v/>
      </c>
      <c r="AA2051" s="293">
        <f t="shared" si="518"/>
        <v>0</v>
      </c>
      <c r="AB2051" s="293">
        <f t="shared" si="519"/>
        <v>0</v>
      </c>
      <c r="AC2051" s="293">
        <f t="shared" si="520"/>
        <v>3</v>
      </c>
      <c r="AD2051" s="293">
        <f t="shared" ref="AD2051:AD2114" si="532">IF(AND(AC2051&gt;0,ISNUMBER(AC2051)),1,0)</f>
        <v>1</v>
      </c>
      <c r="AE2051" s="293">
        <f>IF(ISBLANK(T2051),AE2050,IF(COUNTIF(T$2:T2051,T2051)&gt;1,AE2050,1+MAX(AE2050,0)))</f>
        <v>55</v>
      </c>
      <c r="AI2051" s="42" t="str">
        <f t="shared" ref="AI2051:AI2114" si="533">IF(SUM(W2051:Z2051)&gt;0,1,"")</f>
        <v/>
      </c>
      <c r="AJ2051">
        <f>SUM(AG$2:AG2051)</f>
        <v>11</v>
      </c>
      <c r="AK2051">
        <f>COUNTA(AF$2:AF2051)</f>
        <v>31</v>
      </c>
    </row>
    <row r="2052" spans="1:37"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521"/>
        <v>31</v>
      </c>
      <c r="Q2052" s="33" t="str">
        <f t="shared" si="522"/>
        <v/>
      </c>
      <c r="R2052" s="33">
        <f t="shared" si="523"/>
        <v>1</v>
      </c>
      <c r="S2052" s="33" t="str">
        <f t="shared" si="524"/>
        <v>141_1</v>
      </c>
      <c r="T2052" s="35" t="str">
        <f t="shared" si="525"/>
        <v>141AM</v>
      </c>
      <c r="U2052" s="35" t="str">
        <f t="shared" si="526"/>
        <v>141AMEW</v>
      </c>
      <c r="V2052" s="301">
        <f t="shared" si="527"/>
        <v>3</v>
      </c>
      <c r="W2052" s="293" t="str">
        <f t="shared" si="528"/>
        <v/>
      </c>
      <c r="X2052" s="293" t="str">
        <f t="shared" si="529"/>
        <v/>
      </c>
      <c r="Y2052" s="293" t="str">
        <f t="shared" si="530"/>
        <v/>
      </c>
      <c r="Z2052" s="293" t="str">
        <f t="shared" si="531"/>
        <v/>
      </c>
      <c r="AA2052" s="293">
        <f t="shared" si="518"/>
        <v>0</v>
      </c>
      <c r="AB2052" s="293">
        <f t="shared" si="519"/>
        <v>0</v>
      </c>
      <c r="AC2052" s="293">
        <f t="shared" si="520"/>
        <v>0</v>
      </c>
      <c r="AD2052" s="293">
        <f t="shared" si="532"/>
        <v>0</v>
      </c>
      <c r="AE2052" s="293">
        <f>IF(ISBLANK(T2052),AE2051,IF(COUNTIF(T$2:T2052,T2052)&gt;1,AE2051,1+MAX(AE2051,0)))</f>
        <v>55</v>
      </c>
      <c r="AI2052" s="42" t="str">
        <f t="shared" si="533"/>
        <v/>
      </c>
      <c r="AJ2052">
        <f>SUM(AG$2:AG2052)</f>
        <v>11</v>
      </c>
      <c r="AK2052">
        <f>COUNTA(AF$2:AF2052)</f>
        <v>31</v>
      </c>
    </row>
    <row r="2053" spans="1:37"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521"/>
        <v>31</v>
      </c>
      <c r="Q2053" s="33" t="str">
        <f t="shared" si="522"/>
        <v/>
      </c>
      <c r="R2053" s="33">
        <f t="shared" si="523"/>
        <v>1</v>
      </c>
      <c r="S2053" s="33" t="str">
        <f t="shared" si="524"/>
        <v>141_1</v>
      </c>
      <c r="T2053" s="35" t="str">
        <f t="shared" si="525"/>
        <v>141AM</v>
      </c>
      <c r="U2053" s="35" t="str">
        <f t="shared" si="526"/>
        <v>141AMEW</v>
      </c>
      <c r="V2053" s="301">
        <f t="shared" si="527"/>
        <v>4</v>
      </c>
      <c r="W2053" s="293" t="str">
        <f t="shared" si="528"/>
        <v/>
      </c>
      <c r="X2053" s="293" t="str">
        <f t="shared" si="529"/>
        <v/>
      </c>
      <c r="Y2053" s="293" t="str">
        <f t="shared" si="530"/>
        <v/>
      </c>
      <c r="Z2053" s="293" t="str">
        <f t="shared" si="531"/>
        <v/>
      </c>
      <c r="AA2053" s="293">
        <f t="shared" si="518"/>
        <v>0</v>
      </c>
      <c r="AB2053" s="293">
        <f t="shared" si="519"/>
        <v>0</v>
      </c>
      <c r="AC2053" s="293">
        <f t="shared" si="520"/>
        <v>0</v>
      </c>
      <c r="AD2053" s="293">
        <f t="shared" si="532"/>
        <v>0</v>
      </c>
      <c r="AE2053" s="293">
        <f>IF(ISBLANK(T2053),AE2052,IF(COUNTIF(T$2:T2053,T2053)&gt;1,AE2052,1+MAX(AE2052,0)))</f>
        <v>55</v>
      </c>
      <c r="AI2053" s="42" t="str">
        <f t="shared" si="533"/>
        <v/>
      </c>
      <c r="AJ2053">
        <f>SUM(AG$2:AG2053)</f>
        <v>11</v>
      </c>
      <c r="AK2053">
        <f>COUNTA(AF$2:AF2053)</f>
        <v>31</v>
      </c>
    </row>
    <row r="2054" spans="1:37"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521"/>
        <v>31</v>
      </c>
      <c r="Q2054" s="33" t="str">
        <f t="shared" si="522"/>
        <v/>
      </c>
      <c r="R2054" s="33">
        <f t="shared" si="523"/>
        <v>2</v>
      </c>
      <c r="S2054" s="33" t="str">
        <f t="shared" si="524"/>
        <v>141_2</v>
      </c>
      <c r="T2054" s="35" t="str">
        <f t="shared" si="525"/>
        <v>141AM</v>
      </c>
      <c r="U2054" s="35" t="str">
        <f t="shared" si="526"/>
        <v>141AMNS</v>
      </c>
      <c r="V2054" s="301">
        <f t="shared" si="527"/>
        <v>5</v>
      </c>
      <c r="W2054" s="293" t="str">
        <f t="shared" si="528"/>
        <v/>
      </c>
      <c r="X2054" s="293" t="str">
        <f t="shared" si="529"/>
        <v/>
      </c>
      <c r="Y2054" s="293" t="str">
        <f t="shared" si="530"/>
        <v/>
      </c>
      <c r="Z2054" s="293" t="str">
        <f t="shared" si="531"/>
        <v/>
      </c>
      <c r="AA2054" s="293">
        <f t="shared" si="518"/>
        <v>0</v>
      </c>
      <c r="AB2054" s="293">
        <f t="shared" si="519"/>
        <v>0</v>
      </c>
      <c r="AC2054" s="293">
        <f t="shared" si="520"/>
        <v>3</v>
      </c>
      <c r="AD2054" s="293">
        <f t="shared" si="532"/>
        <v>1</v>
      </c>
      <c r="AE2054" s="293">
        <f>IF(ISBLANK(T2054),AE2053,IF(COUNTIF(T$2:T2054,T2054)&gt;1,AE2053,1+MAX(AE2053,0)))</f>
        <v>55</v>
      </c>
      <c r="AI2054" s="42" t="str">
        <f t="shared" si="533"/>
        <v/>
      </c>
      <c r="AJ2054">
        <f>SUM(AG$2:AG2054)</f>
        <v>11</v>
      </c>
      <c r="AK2054">
        <f>COUNTA(AF$2:AF2054)</f>
        <v>31</v>
      </c>
    </row>
    <row r="2055" spans="1:37"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521"/>
        <v>31</v>
      </c>
      <c r="Q2055" s="33" t="str">
        <f t="shared" si="522"/>
        <v/>
      </c>
      <c r="R2055" s="33">
        <f t="shared" si="523"/>
        <v>2</v>
      </c>
      <c r="S2055" s="33" t="str">
        <f t="shared" si="524"/>
        <v>141_2</v>
      </c>
      <c r="T2055" s="35" t="str">
        <f t="shared" si="525"/>
        <v>141AM</v>
      </c>
      <c r="U2055" s="35" t="str">
        <f t="shared" si="526"/>
        <v>141AMNS</v>
      </c>
      <c r="V2055" s="301">
        <f t="shared" si="527"/>
        <v>6</v>
      </c>
      <c r="W2055" s="293" t="str">
        <f t="shared" si="528"/>
        <v/>
      </c>
      <c r="X2055" s="293" t="str">
        <f t="shared" si="529"/>
        <v/>
      </c>
      <c r="Y2055" s="293" t="str">
        <f t="shared" si="530"/>
        <v/>
      </c>
      <c r="Z2055" s="293" t="str">
        <f t="shared" si="531"/>
        <v/>
      </c>
      <c r="AA2055" s="293">
        <f t="shared" si="518"/>
        <v>0</v>
      </c>
      <c r="AB2055" s="293">
        <f t="shared" si="519"/>
        <v>0</v>
      </c>
      <c r="AC2055" s="293">
        <f t="shared" si="520"/>
        <v>3</v>
      </c>
      <c r="AD2055" s="293">
        <f t="shared" si="532"/>
        <v>1</v>
      </c>
      <c r="AE2055" s="293">
        <f>IF(ISBLANK(T2055),AE2054,IF(COUNTIF(T$2:T2055,T2055)&gt;1,AE2054,1+MAX(AE2054,0)))</f>
        <v>55</v>
      </c>
      <c r="AI2055" s="42" t="str">
        <f t="shared" si="533"/>
        <v/>
      </c>
      <c r="AJ2055">
        <f>SUM(AG$2:AG2055)</f>
        <v>11</v>
      </c>
      <c r="AK2055">
        <f>COUNTA(AF$2:AF2055)</f>
        <v>31</v>
      </c>
    </row>
    <row r="2056" spans="1:37"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521"/>
        <v>31</v>
      </c>
      <c r="Q2056" s="33" t="str">
        <f t="shared" si="522"/>
        <v/>
      </c>
      <c r="R2056" s="33">
        <f t="shared" si="523"/>
        <v>2</v>
      </c>
      <c r="S2056" s="33" t="str">
        <f t="shared" si="524"/>
        <v>141_2</v>
      </c>
      <c r="T2056" s="35" t="str">
        <f t="shared" si="525"/>
        <v>141AM</v>
      </c>
      <c r="U2056" s="35" t="str">
        <f t="shared" si="526"/>
        <v>141AMEW</v>
      </c>
      <c r="V2056" s="301">
        <f t="shared" si="527"/>
        <v>7</v>
      </c>
      <c r="W2056" s="293" t="str">
        <f t="shared" si="528"/>
        <v/>
      </c>
      <c r="X2056" s="293" t="str">
        <f t="shared" si="529"/>
        <v/>
      </c>
      <c r="Y2056" s="293" t="str">
        <f t="shared" si="530"/>
        <v/>
      </c>
      <c r="Z2056" s="293" t="str">
        <f t="shared" si="531"/>
        <v/>
      </c>
      <c r="AA2056" s="293">
        <f t="shared" si="518"/>
        <v>0</v>
      </c>
      <c r="AB2056" s="293">
        <f t="shared" si="519"/>
        <v>0</v>
      </c>
      <c r="AC2056" s="293">
        <f t="shared" si="520"/>
        <v>0</v>
      </c>
      <c r="AD2056" s="293">
        <f t="shared" si="532"/>
        <v>0</v>
      </c>
      <c r="AE2056" s="293">
        <f>IF(ISBLANK(T2056),AE2055,IF(COUNTIF(T$2:T2056,T2056)&gt;1,AE2055,1+MAX(AE2055,0)))</f>
        <v>55</v>
      </c>
      <c r="AI2056" s="42" t="str">
        <f t="shared" si="533"/>
        <v/>
      </c>
      <c r="AJ2056">
        <f>SUM(AG$2:AG2056)</f>
        <v>11</v>
      </c>
      <c r="AK2056">
        <f>COUNTA(AF$2:AF2056)</f>
        <v>31</v>
      </c>
    </row>
    <row r="2057" spans="1:37"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521"/>
        <v>31</v>
      </c>
      <c r="Q2057" s="33" t="str">
        <f t="shared" si="522"/>
        <v/>
      </c>
      <c r="R2057" s="33">
        <f t="shared" si="523"/>
        <v>2</v>
      </c>
      <c r="S2057" s="33" t="str">
        <f t="shared" si="524"/>
        <v>141_2</v>
      </c>
      <c r="T2057" s="35" t="str">
        <f t="shared" si="525"/>
        <v>141AM</v>
      </c>
      <c r="U2057" s="35" t="str">
        <f t="shared" si="526"/>
        <v>141AMEW</v>
      </c>
      <c r="V2057" s="301">
        <f t="shared" si="527"/>
        <v>8</v>
      </c>
      <c r="W2057" s="293" t="str">
        <f t="shared" si="528"/>
        <v/>
      </c>
      <c r="X2057" s="293" t="str">
        <f t="shared" si="529"/>
        <v/>
      </c>
      <c r="Y2057" s="293" t="str">
        <f t="shared" si="530"/>
        <v/>
      </c>
      <c r="Z2057" s="293" t="str">
        <f t="shared" si="531"/>
        <v/>
      </c>
      <c r="AA2057" s="293">
        <f t="shared" si="518"/>
        <v>0</v>
      </c>
      <c r="AB2057" s="293">
        <f t="shared" si="519"/>
        <v>0</v>
      </c>
      <c r="AC2057" s="293">
        <f t="shared" si="520"/>
        <v>0</v>
      </c>
      <c r="AD2057" s="293">
        <f t="shared" si="532"/>
        <v>0</v>
      </c>
      <c r="AE2057" s="293">
        <f>IF(ISBLANK(T2057),AE2056,IF(COUNTIF(T$2:T2057,T2057)&gt;1,AE2056,1+MAX(AE2056,0)))</f>
        <v>55</v>
      </c>
      <c r="AI2057" s="42" t="str">
        <f t="shared" si="533"/>
        <v/>
      </c>
      <c r="AJ2057">
        <f>SUM(AG$2:AG2057)</f>
        <v>11</v>
      </c>
      <c r="AK2057">
        <f>COUNTA(AF$2:AF2057)</f>
        <v>31</v>
      </c>
    </row>
    <row r="2058" spans="1:37"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521"/>
        <v>31</v>
      </c>
      <c r="Q2058" s="33" t="str">
        <f t="shared" si="522"/>
        <v/>
      </c>
      <c r="R2058" s="33">
        <f t="shared" si="523"/>
        <v>3</v>
      </c>
      <c r="S2058" s="33" t="str">
        <f t="shared" si="524"/>
        <v>141_3</v>
      </c>
      <c r="T2058" s="35" t="str">
        <f t="shared" si="525"/>
        <v>141AM</v>
      </c>
      <c r="U2058" s="35" t="str">
        <f t="shared" si="526"/>
        <v>141AMNS</v>
      </c>
      <c r="V2058" s="301">
        <f t="shared" si="527"/>
        <v>9</v>
      </c>
      <c r="W2058" s="293" t="str">
        <f t="shared" si="528"/>
        <v/>
      </c>
      <c r="X2058" s="293" t="str">
        <f t="shared" si="529"/>
        <v/>
      </c>
      <c r="Y2058" s="293" t="str">
        <f t="shared" si="530"/>
        <v/>
      </c>
      <c r="Z2058" s="293" t="str">
        <f t="shared" si="531"/>
        <v/>
      </c>
      <c r="AA2058" s="293">
        <f t="shared" si="518"/>
        <v>0</v>
      </c>
      <c r="AB2058" s="293">
        <f t="shared" si="519"/>
        <v>0</v>
      </c>
      <c r="AC2058" s="293">
        <f t="shared" si="520"/>
        <v>3</v>
      </c>
      <c r="AD2058" s="293">
        <f t="shared" si="532"/>
        <v>1</v>
      </c>
      <c r="AE2058" s="293">
        <f>IF(ISBLANK(T2058),AE2057,IF(COUNTIF(T$2:T2058,T2058)&gt;1,AE2057,1+MAX(AE2057,0)))</f>
        <v>55</v>
      </c>
      <c r="AI2058" s="42" t="str">
        <f t="shared" si="533"/>
        <v/>
      </c>
      <c r="AJ2058">
        <f>SUM(AG$2:AG2058)</f>
        <v>11</v>
      </c>
      <c r="AK2058">
        <f>COUNTA(AF$2:AF2058)</f>
        <v>31</v>
      </c>
    </row>
    <row r="2059" spans="1:37"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521"/>
        <v>31</v>
      </c>
      <c r="Q2059" s="33" t="str">
        <f t="shared" si="522"/>
        <v/>
      </c>
      <c r="R2059" s="33">
        <f t="shared" si="523"/>
        <v>3</v>
      </c>
      <c r="S2059" s="33" t="str">
        <f t="shared" si="524"/>
        <v>141_3</v>
      </c>
      <c r="T2059" s="35" t="str">
        <f t="shared" si="525"/>
        <v>141AM</v>
      </c>
      <c r="U2059" s="35" t="str">
        <f t="shared" si="526"/>
        <v>141AMNS</v>
      </c>
      <c r="V2059" s="301">
        <f t="shared" si="527"/>
        <v>10</v>
      </c>
      <c r="W2059" s="293" t="str">
        <f t="shared" si="528"/>
        <v/>
      </c>
      <c r="X2059" s="293" t="str">
        <f t="shared" si="529"/>
        <v/>
      </c>
      <c r="Y2059" s="293" t="str">
        <f t="shared" si="530"/>
        <v/>
      </c>
      <c r="Z2059" s="293" t="str">
        <f t="shared" si="531"/>
        <v/>
      </c>
      <c r="AA2059" s="293">
        <f t="shared" si="518"/>
        <v>0</v>
      </c>
      <c r="AB2059" s="293">
        <f t="shared" si="519"/>
        <v>0</v>
      </c>
      <c r="AC2059" s="293">
        <f t="shared" si="520"/>
        <v>3</v>
      </c>
      <c r="AD2059" s="293">
        <f t="shared" si="532"/>
        <v>1</v>
      </c>
      <c r="AE2059" s="293">
        <f>IF(ISBLANK(T2059),AE2058,IF(COUNTIF(T$2:T2059,T2059)&gt;1,AE2058,1+MAX(AE2058,0)))</f>
        <v>55</v>
      </c>
      <c r="AI2059" s="42" t="str">
        <f t="shared" si="533"/>
        <v/>
      </c>
      <c r="AJ2059">
        <f>SUM(AG$2:AG2059)</f>
        <v>11</v>
      </c>
      <c r="AK2059">
        <f>COUNTA(AF$2:AF2059)</f>
        <v>31</v>
      </c>
    </row>
    <row r="2060" spans="1:37"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521"/>
        <v>31</v>
      </c>
      <c r="Q2060" s="33" t="str">
        <f t="shared" si="522"/>
        <v/>
      </c>
      <c r="R2060" s="33">
        <f t="shared" si="523"/>
        <v>3</v>
      </c>
      <c r="S2060" s="33" t="str">
        <f t="shared" si="524"/>
        <v>141_3</v>
      </c>
      <c r="T2060" s="35" t="str">
        <f t="shared" si="525"/>
        <v>141AM</v>
      </c>
      <c r="U2060" s="35" t="str">
        <f t="shared" si="526"/>
        <v>141AMEW</v>
      </c>
      <c r="V2060" s="301">
        <f t="shared" si="527"/>
        <v>11</v>
      </c>
      <c r="W2060" s="293" t="str">
        <f t="shared" si="528"/>
        <v/>
      </c>
      <c r="X2060" s="293" t="str">
        <f t="shared" si="529"/>
        <v/>
      </c>
      <c r="Y2060" s="293" t="str">
        <f t="shared" si="530"/>
        <v/>
      </c>
      <c r="Z2060" s="293" t="str">
        <f t="shared" si="531"/>
        <v/>
      </c>
      <c r="AA2060" s="293">
        <f t="shared" si="518"/>
        <v>0</v>
      </c>
      <c r="AB2060" s="293">
        <f t="shared" si="519"/>
        <v>0</v>
      </c>
      <c r="AC2060" s="293">
        <f t="shared" si="520"/>
        <v>0</v>
      </c>
      <c r="AD2060" s="293">
        <f t="shared" si="532"/>
        <v>0</v>
      </c>
      <c r="AE2060" s="293">
        <f>IF(ISBLANK(T2060),AE2059,IF(COUNTIF(T$2:T2060,T2060)&gt;1,AE2059,1+MAX(AE2059,0)))</f>
        <v>55</v>
      </c>
      <c r="AI2060" s="42" t="str">
        <f t="shared" si="533"/>
        <v/>
      </c>
      <c r="AJ2060">
        <f>SUM(AG$2:AG2060)</f>
        <v>11</v>
      </c>
      <c r="AK2060">
        <f>COUNTA(AF$2:AF2060)</f>
        <v>31</v>
      </c>
    </row>
    <row r="2061" spans="1:37"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521"/>
        <v>31</v>
      </c>
      <c r="Q2061" s="33" t="str">
        <f t="shared" si="522"/>
        <v/>
      </c>
      <c r="R2061" s="33">
        <f t="shared" si="523"/>
        <v>3</v>
      </c>
      <c r="S2061" s="33" t="str">
        <f t="shared" si="524"/>
        <v>141_3</v>
      </c>
      <c r="T2061" s="35" t="str">
        <f t="shared" si="525"/>
        <v>141AM</v>
      </c>
      <c r="U2061" s="35" t="str">
        <f t="shared" si="526"/>
        <v>141AMEW</v>
      </c>
      <c r="V2061" s="301">
        <f t="shared" si="527"/>
        <v>12</v>
      </c>
      <c r="W2061" s="293" t="str">
        <f t="shared" si="528"/>
        <v/>
      </c>
      <c r="X2061" s="293" t="str">
        <f t="shared" si="529"/>
        <v/>
      </c>
      <c r="Y2061" s="293" t="str">
        <f t="shared" si="530"/>
        <v/>
      </c>
      <c r="Z2061" s="293" t="str">
        <f t="shared" si="531"/>
        <v/>
      </c>
      <c r="AA2061" s="293">
        <f t="shared" si="518"/>
        <v>0</v>
      </c>
      <c r="AB2061" s="293">
        <f t="shared" si="519"/>
        <v>0</v>
      </c>
      <c r="AC2061" s="293">
        <f t="shared" si="520"/>
        <v>0</v>
      </c>
      <c r="AD2061" s="293">
        <f t="shared" si="532"/>
        <v>0</v>
      </c>
      <c r="AE2061" s="293">
        <f>IF(ISBLANK(T2061),AE2060,IF(COUNTIF(T$2:T2061,T2061)&gt;1,AE2060,1+MAX(AE2060,0)))</f>
        <v>55</v>
      </c>
      <c r="AI2061" s="42" t="str">
        <f t="shared" si="533"/>
        <v/>
      </c>
      <c r="AJ2061">
        <f>SUM(AG$2:AG2061)</f>
        <v>11</v>
      </c>
      <c r="AK2061">
        <f>COUNTA(AF$2:AF2061)</f>
        <v>31</v>
      </c>
    </row>
    <row r="2062" spans="1:37"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521"/>
        <v>31</v>
      </c>
      <c r="Q2062" s="33" t="str">
        <f t="shared" si="522"/>
        <v/>
      </c>
      <c r="R2062" s="33">
        <f t="shared" si="523"/>
        <v>4</v>
      </c>
      <c r="S2062" s="33" t="str">
        <f t="shared" si="524"/>
        <v>141_4</v>
      </c>
      <c r="T2062" s="35" t="str">
        <f t="shared" si="525"/>
        <v>141AM</v>
      </c>
      <c r="U2062" s="35" t="str">
        <f t="shared" si="526"/>
        <v>141AMNS</v>
      </c>
      <c r="V2062" s="301">
        <f t="shared" si="527"/>
        <v>13</v>
      </c>
      <c r="W2062" s="293" t="str">
        <f t="shared" si="528"/>
        <v/>
      </c>
      <c r="X2062" s="293" t="str">
        <f t="shared" si="529"/>
        <v/>
      </c>
      <c r="Y2062" s="293" t="str">
        <f t="shared" si="530"/>
        <v/>
      </c>
      <c r="Z2062" s="293" t="str">
        <f t="shared" si="531"/>
        <v/>
      </c>
      <c r="AA2062" s="293">
        <f t="shared" si="518"/>
        <v>0</v>
      </c>
      <c r="AB2062" s="293">
        <f t="shared" si="519"/>
        <v>0</v>
      </c>
      <c r="AC2062" s="293">
        <f t="shared" si="520"/>
        <v>3</v>
      </c>
      <c r="AD2062" s="293">
        <f t="shared" si="532"/>
        <v>1</v>
      </c>
      <c r="AE2062" s="293">
        <f>IF(ISBLANK(T2062),AE2061,IF(COUNTIF(T$2:T2062,T2062)&gt;1,AE2061,1+MAX(AE2061,0)))</f>
        <v>55</v>
      </c>
      <c r="AI2062" s="42" t="str">
        <f t="shared" si="533"/>
        <v/>
      </c>
      <c r="AJ2062">
        <f>SUM(AG$2:AG2062)</f>
        <v>11</v>
      </c>
      <c r="AK2062">
        <f>COUNTA(AF$2:AF2062)</f>
        <v>31</v>
      </c>
    </row>
    <row r="2063" spans="1:37"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521"/>
        <v>31</v>
      </c>
      <c r="Q2063" s="33" t="str">
        <f t="shared" si="522"/>
        <v/>
      </c>
      <c r="R2063" s="33">
        <f t="shared" si="523"/>
        <v>4</v>
      </c>
      <c r="S2063" s="33" t="str">
        <f t="shared" si="524"/>
        <v>141_4</v>
      </c>
      <c r="T2063" s="35" t="str">
        <f t="shared" si="525"/>
        <v>141AM</v>
      </c>
      <c r="U2063" s="35" t="str">
        <f t="shared" si="526"/>
        <v>141AMNS</v>
      </c>
      <c r="V2063" s="301">
        <f t="shared" si="527"/>
        <v>14</v>
      </c>
      <c r="W2063" s="293" t="str">
        <f t="shared" si="528"/>
        <v/>
      </c>
      <c r="X2063" s="293" t="str">
        <f t="shared" si="529"/>
        <v/>
      </c>
      <c r="Y2063" s="293" t="str">
        <f t="shared" si="530"/>
        <v/>
      </c>
      <c r="Z2063" s="293" t="str">
        <f t="shared" si="531"/>
        <v/>
      </c>
      <c r="AA2063" s="293">
        <f t="shared" si="518"/>
        <v>0</v>
      </c>
      <c r="AB2063" s="293">
        <f t="shared" si="519"/>
        <v>0</v>
      </c>
      <c r="AC2063" s="293">
        <f t="shared" si="520"/>
        <v>3</v>
      </c>
      <c r="AD2063" s="293">
        <f t="shared" si="532"/>
        <v>1</v>
      </c>
      <c r="AE2063" s="293">
        <f>IF(ISBLANK(T2063),AE2062,IF(COUNTIF(T$2:T2063,T2063)&gt;1,AE2062,1+MAX(AE2062,0)))</f>
        <v>55</v>
      </c>
      <c r="AI2063" s="42" t="str">
        <f t="shared" si="533"/>
        <v/>
      </c>
      <c r="AJ2063">
        <f>SUM(AG$2:AG2063)</f>
        <v>11</v>
      </c>
      <c r="AK2063">
        <f>COUNTA(AF$2:AF2063)</f>
        <v>31</v>
      </c>
    </row>
    <row r="2064" spans="1:37"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521"/>
        <v>31</v>
      </c>
      <c r="Q2064" s="33" t="str">
        <f t="shared" si="522"/>
        <v/>
      </c>
      <c r="R2064" s="33">
        <f t="shared" si="523"/>
        <v>4</v>
      </c>
      <c r="S2064" s="33" t="str">
        <f t="shared" si="524"/>
        <v>141_4</v>
      </c>
      <c r="T2064" s="35" t="str">
        <f t="shared" si="525"/>
        <v>141AM</v>
      </c>
      <c r="U2064" s="35" t="str">
        <f t="shared" si="526"/>
        <v>141AMEW</v>
      </c>
      <c r="V2064" s="301">
        <f t="shared" si="527"/>
        <v>15</v>
      </c>
      <c r="W2064" s="293" t="str">
        <f t="shared" si="528"/>
        <v/>
      </c>
      <c r="X2064" s="293" t="str">
        <f t="shared" si="529"/>
        <v/>
      </c>
      <c r="Y2064" s="293" t="str">
        <f t="shared" si="530"/>
        <v/>
      </c>
      <c r="Z2064" s="293" t="str">
        <f t="shared" si="531"/>
        <v/>
      </c>
      <c r="AA2064" s="293">
        <f t="shared" si="518"/>
        <v>0</v>
      </c>
      <c r="AB2064" s="293">
        <f t="shared" si="519"/>
        <v>0</v>
      </c>
      <c r="AC2064" s="293">
        <f t="shared" si="520"/>
        <v>0</v>
      </c>
      <c r="AD2064" s="293">
        <f t="shared" si="532"/>
        <v>0</v>
      </c>
      <c r="AE2064" s="293">
        <f>IF(ISBLANK(T2064),AE2063,IF(COUNTIF(T$2:T2064,T2064)&gt;1,AE2063,1+MAX(AE2063,0)))</f>
        <v>55</v>
      </c>
      <c r="AI2064" s="42" t="str">
        <f t="shared" si="533"/>
        <v/>
      </c>
      <c r="AJ2064">
        <f>SUM(AG$2:AG2064)</f>
        <v>11</v>
      </c>
      <c r="AK2064">
        <f>COUNTA(AF$2:AF2064)</f>
        <v>31</v>
      </c>
    </row>
    <row r="2065" spans="1:37"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521"/>
        <v>31</v>
      </c>
      <c r="Q2065" s="33" t="str">
        <f t="shared" si="522"/>
        <v/>
      </c>
      <c r="R2065" s="33">
        <f t="shared" si="523"/>
        <v>4</v>
      </c>
      <c r="S2065" s="33" t="str">
        <f t="shared" si="524"/>
        <v>141_4</v>
      </c>
      <c r="T2065" s="35" t="str">
        <f t="shared" si="525"/>
        <v>141AM</v>
      </c>
      <c r="U2065" s="35" t="str">
        <f t="shared" si="526"/>
        <v>141AMEW</v>
      </c>
      <c r="V2065" s="301">
        <f t="shared" si="527"/>
        <v>16</v>
      </c>
      <c r="W2065" s="293" t="str">
        <f t="shared" si="528"/>
        <v/>
      </c>
      <c r="X2065" s="293" t="str">
        <f t="shared" si="529"/>
        <v/>
      </c>
      <c r="Y2065" s="293" t="str">
        <f t="shared" si="530"/>
        <v/>
      </c>
      <c r="Z2065" s="293" t="str">
        <f t="shared" si="531"/>
        <v/>
      </c>
      <c r="AA2065" s="293">
        <f t="shared" si="518"/>
        <v>0</v>
      </c>
      <c r="AB2065" s="293">
        <f t="shared" si="519"/>
        <v>0</v>
      </c>
      <c r="AC2065" s="293">
        <f t="shared" si="520"/>
        <v>0</v>
      </c>
      <c r="AD2065" s="293">
        <f t="shared" si="532"/>
        <v>0</v>
      </c>
      <c r="AE2065" s="293">
        <f>IF(ISBLANK(T2065),AE2064,IF(COUNTIF(T$2:T2065,T2065)&gt;1,AE2064,1+MAX(AE2064,0)))</f>
        <v>55</v>
      </c>
      <c r="AI2065" s="42" t="str">
        <f t="shared" si="533"/>
        <v/>
      </c>
      <c r="AJ2065">
        <f>SUM(AG$2:AG2065)</f>
        <v>11</v>
      </c>
      <c r="AK2065">
        <f>COUNTA(AF$2:AF2065)</f>
        <v>31</v>
      </c>
    </row>
    <row r="2066" spans="1:37"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521"/>
        <v>31</v>
      </c>
      <c r="Q2066" s="33" t="str">
        <f t="shared" si="522"/>
        <v/>
      </c>
      <c r="R2066" s="33">
        <f t="shared" si="523"/>
        <v>5</v>
      </c>
      <c r="S2066" s="33" t="str">
        <f t="shared" si="524"/>
        <v>141_5</v>
      </c>
      <c r="T2066" s="35" t="str">
        <f t="shared" si="525"/>
        <v>141AM</v>
      </c>
      <c r="U2066" s="35" t="str">
        <f t="shared" si="526"/>
        <v>141AMNS</v>
      </c>
      <c r="V2066" s="301">
        <f t="shared" si="527"/>
        <v>17</v>
      </c>
      <c r="W2066" s="293" t="str">
        <f t="shared" si="528"/>
        <v/>
      </c>
      <c r="X2066" s="293" t="str">
        <f t="shared" si="529"/>
        <v/>
      </c>
      <c r="Y2066" s="293" t="str">
        <f t="shared" si="530"/>
        <v/>
      </c>
      <c r="Z2066" s="293" t="str">
        <f t="shared" si="531"/>
        <v/>
      </c>
      <c r="AA2066" s="293">
        <f t="shared" si="518"/>
        <v>0</v>
      </c>
      <c r="AB2066" s="293">
        <f t="shared" si="519"/>
        <v>0</v>
      </c>
      <c r="AC2066" s="293">
        <f t="shared" si="520"/>
        <v>3</v>
      </c>
      <c r="AD2066" s="293">
        <f t="shared" si="532"/>
        <v>1</v>
      </c>
      <c r="AE2066" s="293">
        <f>IF(ISBLANK(T2066),AE2065,IF(COUNTIF(T$2:T2066,T2066)&gt;1,AE2065,1+MAX(AE2065,0)))</f>
        <v>55</v>
      </c>
      <c r="AI2066" s="42" t="str">
        <f t="shared" si="533"/>
        <v/>
      </c>
      <c r="AJ2066">
        <f>SUM(AG$2:AG2066)</f>
        <v>11</v>
      </c>
      <c r="AK2066">
        <f>COUNTA(AF$2:AF2066)</f>
        <v>31</v>
      </c>
    </row>
    <row r="2067" spans="1:37"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521"/>
        <v>31</v>
      </c>
      <c r="Q2067" s="33" t="str">
        <f t="shared" si="522"/>
        <v/>
      </c>
      <c r="R2067" s="33">
        <f t="shared" si="523"/>
        <v>5</v>
      </c>
      <c r="S2067" s="33" t="str">
        <f t="shared" si="524"/>
        <v>141_5</v>
      </c>
      <c r="T2067" s="35" t="str">
        <f t="shared" si="525"/>
        <v>141AM</v>
      </c>
      <c r="U2067" s="35" t="str">
        <f t="shared" si="526"/>
        <v>141AMNS</v>
      </c>
      <c r="V2067" s="301">
        <f t="shared" si="527"/>
        <v>18</v>
      </c>
      <c r="W2067" s="293" t="str">
        <f t="shared" si="528"/>
        <v/>
      </c>
      <c r="X2067" s="293" t="str">
        <f t="shared" si="529"/>
        <v/>
      </c>
      <c r="Y2067" s="293" t="str">
        <f t="shared" si="530"/>
        <v/>
      </c>
      <c r="Z2067" s="293" t="str">
        <f t="shared" si="531"/>
        <v/>
      </c>
      <c r="AA2067" s="293">
        <f t="shared" si="518"/>
        <v>0</v>
      </c>
      <c r="AB2067" s="293">
        <f t="shared" si="519"/>
        <v>0</v>
      </c>
      <c r="AC2067" s="293">
        <f t="shared" si="520"/>
        <v>3</v>
      </c>
      <c r="AD2067" s="293">
        <f t="shared" si="532"/>
        <v>1</v>
      </c>
      <c r="AE2067" s="293">
        <f>IF(ISBLANK(T2067),AE2066,IF(COUNTIF(T$2:T2067,T2067)&gt;1,AE2066,1+MAX(AE2066,0)))</f>
        <v>55</v>
      </c>
      <c r="AI2067" s="42" t="str">
        <f t="shared" si="533"/>
        <v/>
      </c>
      <c r="AJ2067">
        <f>SUM(AG$2:AG2067)</f>
        <v>11</v>
      </c>
      <c r="AK2067">
        <f>COUNTA(AF$2:AF2067)</f>
        <v>31</v>
      </c>
    </row>
    <row r="2068" spans="1:37" x14ac:dyDescent="0.25">
      <c r="A2068">
        <v>141</v>
      </c>
      <c r="B2068" t="s">
        <v>65</v>
      </c>
      <c r="C2068" t="s">
        <v>797</v>
      </c>
      <c r="D2068"/>
      <c r="E2068">
        <v>2</v>
      </c>
      <c r="F2068">
        <v>1</v>
      </c>
      <c r="G2068">
        <v>3</v>
      </c>
      <c r="H2068" s="246">
        <v>3</v>
      </c>
      <c r="I2068">
        <v>0</v>
      </c>
      <c r="J2068">
        <v>2</v>
      </c>
      <c r="K2068">
        <v>1</v>
      </c>
      <c r="L2068">
        <v>3</v>
      </c>
      <c r="M2068"/>
      <c r="O2068" s="101">
        <f>IF(ISBLANK(C2068),O2067,IF(COUNTIF(C$2:C2068,C2068)&gt;1,O2067,1+MAX(O2067,0)))</f>
        <v>59</v>
      </c>
      <c r="P2068" s="45">
        <f t="shared" si="521"/>
        <v>31</v>
      </c>
      <c r="Q2068" s="33" t="str">
        <f t="shared" si="522"/>
        <v/>
      </c>
      <c r="R2068" s="33">
        <f t="shared" si="523"/>
        <v>5</v>
      </c>
      <c r="S2068" s="33" t="str">
        <f t="shared" si="524"/>
        <v>141_5</v>
      </c>
      <c r="T2068" s="35" t="str">
        <f t="shared" si="525"/>
        <v>141AM</v>
      </c>
      <c r="U2068" s="35" t="str">
        <f t="shared" si="526"/>
        <v>141AMEW</v>
      </c>
      <c r="V2068" s="301">
        <f t="shared" si="527"/>
        <v>19</v>
      </c>
      <c r="W2068" s="293" t="str">
        <f t="shared" si="528"/>
        <v/>
      </c>
      <c r="X2068" s="293" t="str">
        <f t="shared" si="529"/>
        <v/>
      </c>
      <c r="Y2068" s="293" t="str">
        <f t="shared" si="530"/>
        <v/>
      </c>
      <c r="Z2068" s="293" t="str">
        <f t="shared" si="531"/>
        <v/>
      </c>
      <c r="AA2068" s="293">
        <f t="shared" si="518"/>
        <v>0</v>
      </c>
      <c r="AB2068" s="293">
        <f t="shared" si="519"/>
        <v>0</v>
      </c>
      <c r="AC2068" s="293">
        <f t="shared" si="520"/>
        <v>0</v>
      </c>
      <c r="AD2068" s="293">
        <f t="shared" si="532"/>
        <v>0</v>
      </c>
      <c r="AE2068" s="293">
        <f>IF(ISBLANK(T2068),AE2067,IF(COUNTIF(T$2:T2068,T2068)&gt;1,AE2067,1+MAX(AE2067,0)))</f>
        <v>55</v>
      </c>
      <c r="AF2068" s="42" t="s">
        <v>944</v>
      </c>
      <c r="AG2068" s="42">
        <v>1</v>
      </c>
      <c r="AI2068" s="42" t="str">
        <f t="shared" si="533"/>
        <v/>
      </c>
      <c r="AJ2068">
        <f>SUM(AG$2:AG2068)</f>
        <v>12</v>
      </c>
      <c r="AK2068">
        <f>COUNTA(AF$2:AF2068)</f>
        <v>32</v>
      </c>
    </row>
    <row r="2069" spans="1:37"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521"/>
        <v>31</v>
      </c>
      <c r="Q2069" s="33" t="str">
        <f t="shared" si="522"/>
        <v/>
      </c>
      <c r="R2069" s="33">
        <f t="shared" si="523"/>
        <v>5</v>
      </c>
      <c r="S2069" s="33" t="str">
        <f t="shared" si="524"/>
        <v>141_5</v>
      </c>
      <c r="T2069" s="35" t="str">
        <f t="shared" si="525"/>
        <v>141AM</v>
      </c>
      <c r="U2069" s="35" t="str">
        <f t="shared" si="526"/>
        <v>141AMEW</v>
      </c>
      <c r="V2069" s="301">
        <f t="shared" si="527"/>
        <v>20</v>
      </c>
      <c r="W2069" s="293" t="str">
        <f t="shared" si="528"/>
        <v/>
      </c>
      <c r="X2069" s="293" t="str">
        <f t="shared" si="529"/>
        <v/>
      </c>
      <c r="Y2069" s="293" t="str">
        <f t="shared" si="530"/>
        <v/>
      </c>
      <c r="Z2069" s="293" t="str">
        <f t="shared" si="531"/>
        <v/>
      </c>
      <c r="AA2069" s="293">
        <f t="shared" si="518"/>
        <v>0</v>
      </c>
      <c r="AB2069" s="293">
        <f t="shared" si="519"/>
        <v>0</v>
      </c>
      <c r="AC2069" s="293">
        <f t="shared" si="520"/>
        <v>0</v>
      </c>
      <c r="AD2069" s="293">
        <f t="shared" si="532"/>
        <v>0</v>
      </c>
      <c r="AE2069" s="293">
        <f>IF(ISBLANK(T2069),AE2068,IF(COUNTIF(T$2:T2069,T2069)&gt;1,AE2068,1+MAX(AE2068,0)))</f>
        <v>55</v>
      </c>
      <c r="AI2069" s="42" t="str">
        <f t="shared" si="533"/>
        <v/>
      </c>
      <c r="AJ2069">
        <f>SUM(AG$2:AG2069)</f>
        <v>12</v>
      </c>
      <c r="AK2069">
        <f>COUNTA(AF$2:AF2069)</f>
        <v>32</v>
      </c>
    </row>
    <row r="2070" spans="1:37"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521"/>
        <v>31</v>
      </c>
      <c r="Q2070" s="33" t="str">
        <f t="shared" si="522"/>
        <v/>
      </c>
      <c r="R2070" s="33">
        <f t="shared" si="523"/>
        <v>6</v>
      </c>
      <c r="S2070" s="33" t="str">
        <f t="shared" si="524"/>
        <v>141_6</v>
      </c>
      <c r="T2070" s="35" t="str">
        <f t="shared" si="525"/>
        <v>141AM</v>
      </c>
      <c r="U2070" s="35" t="str">
        <f t="shared" si="526"/>
        <v>141AMNS</v>
      </c>
      <c r="V2070" s="301">
        <f t="shared" si="527"/>
        <v>21</v>
      </c>
      <c r="W2070" s="293" t="str">
        <f t="shared" si="528"/>
        <v/>
      </c>
      <c r="X2070" s="293" t="str">
        <f t="shared" si="529"/>
        <v/>
      </c>
      <c r="Y2070" s="293" t="str">
        <f t="shared" si="530"/>
        <v/>
      </c>
      <c r="Z2070" s="293" t="str">
        <f t="shared" si="531"/>
        <v/>
      </c>
      <c r="AA2070" s="293">
        <f t="shared" si="518"/>
        <v>0</v>
      </c>
      <c r="AB2070" s="293">
        <f t="shared" si="519"/>
        <v>0</v>
      </c>
      <c r="AC2070" s="293">
        <f t="shared" si="520"/>
        <v>3</v>
      </c>
      <c r="AD2070" s="293">
        <f t="shared" si="532"/>
        <v>1</v>
      </c>
      <c r="AE2070" s="293">
        <f>IF(ISBLANK(T2070),AE2069,IF(COUNTIF(T$2:T2070,T2070)&gt;1,AE2069,1+MAX(AE2069,0)))</f>
        <v>55</v>
      </c>
      <c r="AI2070" s="42" t="str">
        <f t="shared" si="533"/>
        <v/>
      </c>
      <c r="AJ2070">
        <f>SUM(AG$2:AG2070)</f>
        <v>12</v>
      </c>
      <c r="AK2070">
        <f>COUNTA(AF$2:AF2070)</f>
        <v>32</v>
      </c>
    </row>
    <row r="2071" spans="1:37"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521"/>
        <v>31</v>
      </c>
      <c r="Q2071" s="33" t="str">
        <f t="shared" si="522"/>
        <v/>
      </c>
      <c r="R2071" s="33">
        <f t="shared" si="523"/>
        <v>6</v>
      </c>
      <c r="S2071" s="33" t="str">
        <f t="shared" si="524"/>
        <v>141_6</v>
      </c>
      <c r="T2071" s="35" t="str">
        <f t="shared" si="525"/>
        <v>141AM</v>
      </c>
      <c r="U2071" s="35" t="str">
        <f t="shared" si="526"/>
        <v>141AMNS</v>
      </c>
      <c r="V2071" s="301">
        <f t="shared" si="527"/>
        <v>22</v>
      </c>
      <c r="W2071" s="293" t="str">
        <f t="shared" si="528"/>
        <v/>
      </c>
      <c r="X2071" s="293" t="str">
        <f t="shared" si="529"/>
        <v/>
      </c>
      <c r="Y2071" s="293" t="str">
        <f t="shared" si="530"/>
        <v/>
      </c>
      <c r="Z2071" s="293" t="str">
        <f t="shared" si="531"/>
        <v/>
      </c>
      <c r="AA2071" s="293">
        <f t="shared" si="518"/>
        <v>0</v>
      </c>
      <c r="AB2071" s="293">
        <f t="shared" si="519"/>
        <v>0</v>
      </c>
      <c r="AC2071" s="293">
        <f t="shared" si="520"/>
        <v>3</v>
      </c>
      <c r="AD2071" s="293">
        <f t="shared" si="532"/>
        <v>1</v>
      </c>
      <c r="AE2071" s="293">
        <f>IF(ISBLANK(T2071),AE2070,IF(COUNTIF(T$2:T2071,T2071)&gt;1,AE2070,1+MAX(AE2070,0)))</f>
        <v>55</v>
      </c>
      <c r="AI2071" s="42" t="str">
        <f t="shared" si="533"/>
        <v/>
      </c>
      <c r="AJ2071">
        <f>SUM(AG$2:AG2071)</f>
        <v>12</v>
      </c>
      <c r="AK2071">
        <f>COUNTA(AF$2:AF2071)</f>
        <v>32</v>
      </c>
    </row>
    <row r="2072" spans="1:37"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521"/>
        <v>31</v>
      </c>
      <c r="Q2072" s="33" t="str">
        <f t="shared" si="522"/>
        <v/>
      </c>
      <c r="R2072" s="33">
        <f t="shared" si="523"/>
        <v>6</v>
      </c>
      <c r="S2072" s="33" t="str">
        <f t="shared" si="524"/>
        <v>141_6</v>
      </c>
      <c r="T2072" s="35" t="str">
        <f t="shared" si="525"/>
        <v>141AM</v>
      </c>
      <c r="U2072" s="35" t="str">
        <f t="shared" si="526"/>
        <v>141AMEW</v>
      </c>
      <c r="V2072" s="301">
        <f t="shared" si="527"/>
        <v>23</v>
      </c>
      <c r="W2072" s="293" t="str">
        <f t="shared" si="528"/>
        <v/>
      </c>
      <c r="X2072" s="293" t="str">
        <f t="shared" si="529"/>
        <v/>
      </c>
      <c r="Y2072" s="293" t="str">
        <f t="shared" si="530"/>
        <v/>
      </c>
      <c r="Z2072" s="293" t="str">
        <f t="shared" si="531"/>
        <v/>
      </c>
      <c r="AA2072" s="293">
        <f t="shared" si="518"/>
        <v>0</v>
      </c>
      <c r="AB2072" s="293">
        <f t="shared" si="519"/>
        <v>0</v>
      </c>
      <c r="AC2072" s="293">
        <f t="shared" si="520"/>
        <v>0</v>
      </c>
      <c r="AD2072" s="293">
        <f t="shared" si="532"/>
        <v>0</v>
      </c>
      <c r="AE2072" s="293">
        <f>IF(ISBLANK(T2072),AE2071,IF(COUNTIF(T$2:T2072,T2072)&gt;1,AE2071,1+MAX(AE2071,0)))</f>
        <v>55</v>
      </c>
      <c r="AI2072" s="42" t="str">
        <f t="shared" si="533"/>
        <v/>
      </c>
      <c r="AJ2072">
        <f>SUM(AG$2:AG2072)</f>
        <v>12</v>
      </c>
      <c r="AK2072">
        <f>COUNTA(AF$2:AF2072)</f>
        <v>32</v>
      </c>
    </row>
    <row r="2073" spans="1:37"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521"/>
        <v>31</v>
      </c>
      <c r="Q2073" s="33" t="str">
        <f t="shared" si="522"/>
        <v/>
      </c>
      <c r="R2073" s="33">
        <f t="shared" si="523"/>
        <v>6</v>
      </c>
      <c r="S2073" s="33" t="str">
        <f t="shared" si="524"/>
        <v>141_6</v>
      </c>
      <c r="T2073" s="35" t="str">
        <f t="shared" si="525"/>
        <v>141AM</v>
      </c>
      <c r="U2073" s="35" t="str">
        <f t="shared" si="526"/>
        <v>141AMEW</v>
      </c>
      <c r="V2073" s="301">
        <f t="shared" si="527"/>
        <v>24</v>
      </c>
      <c r="W2073" s="293" t="str">
        <f t="shared" si="528"/>
        <v/>
      </c>
      <c r="X2073" s="293" t="str">
        <f t="shared" si="529"/>
        <v/>
      </c>
      <c r="Y2073" s="293" t="str">
        <f t="shared" si="530"/>
        <v/>
      </c>
      <c r="Z2073" s="293" t="str">
        <f t="shared" si="531"/>
        <v/>
      </c>
      <c r="AA2073" s="293">
        <f t="shared" si="518"/>
        <v>0</v>
      </c>
      <c r="AB2073" s="293">
        <f t="shared" si="519"/>
        <v>0</v>
      </c>
      <c r="AC2073" s="293">
        <f t="shared" si="520"/>
        <v>0</v>
      </c>
      <c r="AD2073" s="293">
        <f t="shared" si="532"/>
        <v>0</v>
      </c>
      <c r="AE2073" s="293">
        <f>IF(ISBLANK(T2073),AE2072,IF(COUNTIF(T$2:T2073,T2073)&gt;1,AE2072,1+MAX(AE2072,0)))</f>
        <v>55</v>
      </c>
      <c r="AI2073" s="42" t="str">
        <f t="shared" si="533"/>
        <v/>
      </c>
      <c r="AJ2073">
        <f>SUM(AG$2:AG2073)</f>
        <v>12</v>
      </c>
      <c r="AK2073">
        <f>COUNTA(AF$2:AF2073)</f>
        <v>32</v>
      </c>
    </row>
    <row r="2074" spans="1:37"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521"/>
        <v>31</v>
      </c>
      <c r="Q2074" s="33" t="str">
        <f t="shared" si="522"/>
        <v/>
      </c>
      <c r="R2074" s="33">
        <f t="shared" si="523"/>
        <v>7</v>
      </c>
      <c r="S2074" s="33" t="str">
        <f t="shared" si="524"/>
        <v>141_7</v>
      </c>
      <c r="T2074" s="35" t="str">
        <f t="shared" si="525"/>
        <v>141AM</v>
      </c>
      <c r="U2074" s="35" t="str">
        <f t="shared" si="526"/>
        <v>141AMNS</v>
      </c>
      <c r="V2074" s="301">
        <f t="shared" si="527"/>
        <v>25</v>
      </c>
      <c r="W2074" s="293" t="str">
        <f t="shared" si="528"/>
        <v/>
      </c>
      <c r="X2074" s="293" t="str">
        <f t="shared" si="529"/>
        <v/>
      </c>
      <c r="Y2074" s="293" t="str">
        <f t="shared" si="530"/>
        <v/>
      </c>
      <c r="Z2074" s="293" t="str">
        <f t="shared" si="531"/>
        <v/>
      </c>
      <c r="AA2074" s="293">
        <f t="shared" si="518"/>
        <v>0</v>
      </c>
      <c r="AB2074" s="293">
        <f t="shared" si="519"/>
        <v>0</v>
      </c>
      <c r="AC2074" s="293">
        <f t="shared" si="520"/>
        <v>3</v>
      </c>
      <c r="AD2074" s="293">
        <f t="shared" si="532"/>
        <v>1</v>
      </c>
      <c r="AE2074" s="293">
        <f>IF(ISBLANK(T2074),AE2073,IF(COUNTIF(T$2:T2074,T2074)&gt;1,AE2073,1+MAX(AE2073,0)))</f>
        <v>55</v>
      </c>
      <c r="AI2074" s="42" t="str">
        <f t="shared" si="533"/>
        <v/>
      </c>
      <c r="AJ2074">
        <f>SUM(AG$2:AG2074)</f>
        <v>12</v>
      </c>
      <c r="AK2074">
        <f>COUNTA(AF$2:AF2074)</f>
        <v>32</v>
      </c>
    </row>
    <row r="2075" spans="1:37"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521"/>
        <v>31</v>
      </c>
      <c r="Q2075" s="33" t="str">
        <f t="shared" si="522"/>
        <v/>
      </c>
      <c r="R2075" s="33">
        <f t="shared" si="523"/>
        <v>7</v>
      </c>
      <c r="S2075" s="33" t="str">
        <f t="shared" si="524"/>
        <v>141_7</v>
      </c>
      <c r="T2075" s="35" t="str">
        <f t="shared" si="525"/>
        <v>141AM</v>
      </c>
      <c r="U2075" s="35" t="str">
        <f t="shared" si="526"/>
        <v>141AMNS</v>
      </c>
      <c r="V2075" s="301">
        <f t="shared" si="527"/>
        <v>26</v>
      </c>
      <c r="W2075" s="293" t="str">
        <f t="shared" si="528"/>
        <v/>
      </c>
      <c r="X2075" s="293" t="str">
        <f t="shared" si="529"/>
        <v/>
      </c>
      <c r="Y2075" s="293" t="str">
        <f t="shared" si="530"/>
        <v/>
      </c>
      <c r="Z2075" s="293" t="str">
        <f t="shared" si="531"/>
        <v/>
      </c>
      <c r="AA2075" s="293">
        <f t="shared" si="518"/>
        <v>0</v>
      </c>
      <c r="AB2075" s="293">
        <f t="shared" si="519"/>
        <v>0</v>
      </c>
      <c r="AC2075" s="293">
        <f t="shared" si="520"/>
        <v>3</v>
      </c>
      <c r="AD2075" s="293">
        <f t="shared" si="532"/>
        <v>1</v>
      </c>
      <c r="AE2075" s="293">
        <f>IF(ISBLANK(T2075),AE2074,IF(COUNTIF(T$2:T2075,T2075)&gt;1,AE2074,1+MAX(AE2074,0)))</f>
        <v>55</v>
      </c>
      <c r="AI2075" s="42" t="str">
        <f t="shared" si="533"/>
        <v/>
      </c>
      <c r="AJ2075">
        <f>SUM(AG$2:AG2075)</f>
        <v>12</v>
      </c>
      <c r="AK2075">
        <f>COUNTA(AF$2:AF2075)</f>
        <v>32</v>
      </c>
    </row>
    <row r="2076" spans="1:37"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521"/>
        <v>31</v>
      </c>
      <c r="Q2076" s="33" t="str">
        <f t="shared" si="522"/>
        <v/>
      </c>
      <c r="R2076" s="33">
        <f t="shared" si="523"/>
        <v>7</v>
      </c>
      <c r="S2076" s="33" t="str">
        <f t="shared" si="524"/>
        <v>141_7</v>
      </c>
      <c r="T2076" s="35" t="str">
        <f t="shared" si="525"/>
        <v>141AM</v>
      </c>
      <c r="U2076" s="35" t="str">
        <f t="shared" si="526"/>
        <v>141AMEW</v>
      </c>
      <c r="V2076" s="301">
        <f t="shared" si="527"/>
        <v>27</v>
      </c>
      <c r="W2076" s="293" t="str">
        <f t="shared" si="528"/>
        <v/>
      </c>
      <c r="X2076" s="293" t="str">
        <f t="shared" si="529"/>
        <v/>
      </c>
      <c r="Y2076" s="293" t="str">
        <f t="shared" si="530"/>
        <v/>
      </c>
      <c r="Z2076" s="293" t="str">
        <f t="shared" si="531"/>
        <v/>
      </c>
      <c r="AA2076" s="293">
        <f t="shared" si="518"/>
        <v>0</v>
      </c>
      <c r="AB2076" s="293">
        <f t="shared" si="519"/>
        <v>0</v>
      </c>
      <c r="AC2076" s="293">
        <f t="shared" si="520"/>
        <v>0</v>
      </c>
      <c r="AD2076" s="293">
        <f t="shared" si="532"/>
        <v>0</v>
      </c>
      <c r="AE2076" s="293">
        <f>IF(ISBLANK(T2076),AE2075,IF(COUNTIF(T$2:T2076,T2076)&gt;1,AE2075,1+MAX(AE2075,0)))</f>
        <v>55</v>
      </c>
      <c r="AI2076" s="42" t="str">
        <f t="shared" si="533"/>
        <v/>
      </c>
      <c r="AJ2076">
        <f>SUM(AG$2:AG2076)</f>
        <v>12</v>
      </c>
      <c r="AK2076">
        <f>COUNTA(AF$2:AF2076)</f>
        <v>32</v>
      </c>
    </row>
    <row r="2077" spans="1:37"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521"/>
        <v>31</v>
      </c>
      <c r="Q2077" s="33" t="str">
        <f t="shared" si="522"/>
        <v/>
      </c>
      <c r="R2077" s="33">
        <f t="shared" si="523"/>
        <v>7</v>
      </c>
      <c r="S2077" s="33" t="str">
        <f t="shared" si="524"/>
        <v>141_7</v>
      </c>
      <c r="T2077" s="35" t="str">
        <f t="shared" si="525"/>
        <v>141AM</v>
      </c>
      <c r="U2077" s="35" t="str">
        <f t="shared" si="526"/>
        <v>141AMEW</v>
      </c>
      <c r="V2077" s="301">
        <f t="shared" si="527"/>
        <v>28</v>
      </c>
      <c r="W2077" s="293" t="str">
        <f t="shared" si="528"/>
        <v/>
      </c>
      <c r="X2077" s="293" t="str">
        <f t="shared" si="529"/>
        <v/>
      </c>
      <c r="Y2077" s="293" t="str">
        <f t="shared" si="530"/>
        <v/>
      </c>
      <c r="Z2077" s="293" t="str">
        <f t="shared" si="531"/>
        <v/>
      </c>
      <c r="AA2077" s="293">
        <f t="shared" si="518"/>
        <v>0</v>
      </c>
      <c r="AB2077" s="293">
        <f t="shared" si="519"/>
        <v>0</v>
      </c>
      <c r="AC2077" s="293">
        <f t="shared" si="520"/>
        <v>0</v>
      </c>
      <c r="AD2077" s="293">
        <f t="shared" si="532"/>
        <v>0</v>
      </c>
      <c r="AE2077" s="293">
        <f>IF(ISBLANK(T2077),AE2076,IF(COUNTIF(T$2:T2077,T2077)&gt;1,AE2076,1+MAX(AE2076,0)))</f>
        <v>55</v>
      </c>
      <c r="AI2077" s="42" t="str">
        <f t="shared" si="533"/>
        <v/>
      </c>
      <c r="AJ2077">
        <f>SUM(AG$2:AG2077)</f>
        <v>12</v>
      </c>
      <c r="AK2077">
        <f>COUNTA(AF$2:AF2077)</f>
        <v>32</v>
      </c>
    </row>
    <row r="2078" spans="1:37"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521"/>
        <v>31</v>
      </c>
      <c r="Q2078" s="33" t="str">
        <f t="shared" si="522"/>
        <v/>
      </c>
      <c r="R2078" s="33">
        <f t="shared" si="523"/>
        <v>8</v>
      </c>
      <c r="S2078" s="33" t="str">
        <f t="shared" si="524"/>
        <v>141_8</v>
      </c>
      <c r="T2078" s="35" t="str">
        <f t="shared" si="525"/>
        <v>141AM</v>
      </c>
      <c r="U2078" s="35" t="str">
        <f t="shared" si="526"/>
        <v>141AMNS</v>
      </c>
      <c r="V2078" s="301">
        <f t="shared" si="527"/>
        <v>29</v>
      </c>
      <c r="W2078" s="293" t="str">
        <f t="shared" si="528"/>
        <v/>
      </c>
      <c r="X2078" s="293" t="str">
        <f t="shared" si="529"/>
        <v/>
      </c>
      <c r="Y2078" s="293" t="str">
        <f t="shared" si="530"/>
        <v/>
      </c>
      <c r="Z2078" s="293" t="str">
        <f t="shared" si="531"/>
        <v/>
      </c>
      <c r="AA2078" s="293">
        <f t="shared" si="518"/>
        <v>0</v>
      </c>
      <c r="AB2078" s="293">
        <f t="shared" si="519"/>
        <v>0</v>
      </c>
      <c r="AC2078" s="293">
        <f t="shared" si="520"/>
        <v>3</v>
      </c>
      <c r="AD2078" s="293">
        <f t="shared" si="532"/>
        <v>1</v>
      </c>
      <c r="AE2078" s="293">
        <f>IF(ISBLANK(T2078),AE2077,IF(COUNTIF(T$2:T2078,T2078)&gt;1,AE2077,1+MAX(AE2077,0)))</f>
        <v>55</v>
      </c>
      <c r="AI2078" s="42" t="str">
        <f t="shared" si="533"/>
        <v/>
      </c>
      <c r="AJ2078">
        <f>SUM(AG$2:AG2078)</f>
        <v>12</v>
      </c>
      <c r="AK2078">
        <f>COUNTA(AF$2:AF2078)</f>
        <v>32</v>
      </c>
    </row>
    <row r="2079" spans="1:37"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521"/>
        <v>31</v>
      </c>
      <c r="Q2079" s="33" t="str">
        <f t="shared" si="522"/>
        <v/>
      </c>
      <c r="R2079" s="33">
        <f t="shared" si="523"/>
        <v>8</v>
      </c>
      <c r="S2079" s="33" t="str">
        <f t="shared" si="524"/>
        <v>141_8</v>
      </c>
      <c r="T2079" s="35" t="str">
        <f t="shared" si="525"/>
        <v>141AM</v>
      </c>
      <c r="U2079" s="35" t="str">
        <f t="shared" si="526"/>
        <v>141AMNS</v>
      </c>
      <c r="V2079" s="301">
        <f t="shared" si="527"/>
        <v>30</v>
      </c>
      <c r="W2079" s="293" t="str">
        <f t="shared" si="528"/>
        <v/>
      </c>
      <c r="X2079" s="293" t="str">
        <f t="shared" si="529"/>
        <v/>
      </c>
      <c r="Y2079" s="293" t="str">
        <f t="shared" si="530"/>
        <v/>
      </c>
      <c r="Z2079" s="293" t="str">
        <f t="shared" si="531"/>
        <v/>
      </c>
      <c r="AA2079" s="293">
        <f t="shared" si="518"/>
        <v>0</v>
      </c>
      <c r="AB2079" s="293">
        <f t="shared" si="519"/>
        <v>0</v>
      </c>
      <c r="AC2079" s="293">
        <f t="shared" si="520"/>
        <v>3</v>
      </c>
      <c r="AD2079" s="293">
        <f t="shared" si="532"/>
        <v>1</v>
      </c>
      <c r="AE2079" s="293">
        <f>IF(ISBLANK(T2079),AE2078,IF(COUNTIF(T$2:T2079,T2079)&gt;1,AE2078,1+MAX(AE2078,0)))</f>
        <v>55</v>
      </c>
      <c r="AI2079" s="42" t="str">
        <f t="shared" si="533"/>
        <v/>
      </c>
      <c r="AJ2079">
        <f>SUM(AG$2:AG2079)</f>
        <v>12</v>
      </c>
      <c r="AK2079">
        <f>COUNTA(AF$2:AF2079)</f>
        <v>32</v>
      </c>
    </row>
    <row r="2080" spans="1:37"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521"/>
        <v>31</v>
      </c>
      <c r="Q2080" s="33" t="str">
        <f t="shared" si="522"/>
        <v/>
      </c>
      <c r="R2080" s="33">
        <f t="shared" si="523"/>
        <v>8</v>
      </c>
      <c r="S2080" s="33" t="str">
        <f t="shared" si="524"/>
        <v>141_8</v>
      </c>
      <c r="T2080" s="35" t="str">
        <f t="shared" si="525"/>
        <v>141AM</v>
      </c>
      <c r="U2080" s="35" t="str">
        <f t="shared" si="526"/>
        <v>141AMEW</v>
      </c>
      <c r="V2080" s="301">
        <f t="shared" si="527"/>
        <v>31</v>
      </c>
      <c r="W2080" s="293" t="str">
        <f t="shared" si="528"/>
        <v/>
      </c>
      <c r="X2080" s="293" t="str">
        <f t="shared" si="529"/>
        <v/>
      </c>
      <c r="Y2080" s="293" t="str">
        <f t="shared" si="530"/>
        <v/>
      </c>
      <c r="Z2080" s="293" t="str">
        <f t="shared" si="531"/>
        <v/>
      </c>
      <c r="AA2080" s="293">
        <f t="shared" si="518"/>
        <v>0</v>
      </c>
      <c r="AB2080" s="293">
        <f t="shared" si="519"/>
        <v>0</v>
      </c>
      <c r="AC2080" s="293">
        <f t="shared" si="520"/>
        <v>0</v>
      </c>
      <c r="AD2080" s="293">
        <f t="shared" si="532"/>
        <v>0</v>
      </c>
      <c r="AE2080" s="293">
        <f>IF(ISBLANK(T2080),AE2079,IF(COUNTIF(T$2:T2080,T2080)&gt;1,AE2079,1+MAX(AE2079,0)))</f>
        <v>55</v>
      </c>
      <c r="AI2080" s="42" t="str">
        <f t="shared" si="533"/>
        <v/>
      </c>
      <c r="AJ2080">
        <f>SUM(AG$2:AG2080)</f>
        <v>12</v>
      </c>
      <c r="AK2080">
        <f>COUNTA(AF$2:AF2080)</f>
        <v>32</v>
      </c>
    </row>
    <row r="2081" spans="1:37"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521"/>
        <v>31</v>
      </c>
      <c r="Q2081" s="33" t="str">
        <f t="shared" si="522"/>
        <v/>
      </c>
      <c r="R2081" s="33">
        <f t="shared" si="523"/>
        <v>8</v>
      </c>
      <c r="S2081" s="33" t="str">
        <f t="shared" si="524"/>
        <v>141_8</v>
      </c>
      <c r="T2081" s="35" t="str">
        <f t="shared" si="525"/>
        <v>141AM</v>
      </c>
      <c r="U2081" s="35" t="str">
        <f t="shared" si="526"/>
        <v>141AMEW</v>
      </c>
      <c r="V2081" s="301">
        <f t="shared" si="527"/>
        <v>32</v>
      </c>
      <c r="W2081" s="293" t="str">
        <f t="shared" si="528"/>
        <v/>
      </c>
      <c r="X2081" s="293" t="str">
        <f t="shared" si="529"/>
        <v/>
      </c>
      <c r="Y2081" s="293" t="str">
        <f t="shared" si="530"/>
        <v/>
      </c>
      <c r="Z2081" s="293" t="str">
        <f t="shared" si="531"/>
        <v/>
      </c>
      <c r="AA2081" s="293">
        <f t="shared" si="518"/>
        <v>0</v>
      </c>
      <c r="AB2081" s="293">
        <f t="shared" si="519"/>
        <v>0</v>
      </c>
      <c r="AC2081" s="293">
        <f t="shared" si="520"/>
        <v>0</v>
      </c>
      <c r="AD2081" s="293">
        <f t="shared" si="532"/>
        <v>0</v>
      </c>
      <c r="AE2081" s="293">
        <f>IF(ISBLANK(T2081),AE2080,IF(COUNTIF(T$2:T2081,T2081)&gt;1,AE2080,1+MAX(AE2080,0)))</f>
        <v>55</v>
      </c>
      <c r="AI2081" s="42" t="str">
        <f t="shared" si="533"/>
        <v/>
      </c>
      <c r="AJ2081">
        <f>SUM(AG$2:AG2081)</f>
        <v>12</v>
      </c>
      <c r="AK2081">
        <f>COUNTA(AF$2:AF2081)</f>
        <v>32</v>
      </c>
    </row>
    <row r="2082" spans="1:37"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521"/>
        <v>31</v>
      </c>
      <c r="Q2082" s="33" t="str">
        <f t="shared" si="522"/>
        <v/>
      </c>
      <c r="R2082" s="33">
        <f t="shared" si="523"/>
        <v>13</v>
      </c>
      <c r="S2082" s="33" t="str">
        <f t="shared" si="524"/>
        <v>141_13</v>
      </c>
      <c r="T2082" s="35" t="str">
        <f t="shared" si="525"/>
        <v>141PM</v>
      </c>
      <c r="U2082" s="35" t="str">
        <f t="shared" si="526"/>
        <v>141PMNS</v>
      </c>
      <c r="V2082" s="301">
        <f t="shared" si="527"/>
        <v>17</v>
      </c>
      <c r="W2082" s="293" t="str">
        <f t="shared" si="528"/>
        <v/>
      </c>
      <c r="X2082" s="293" t="str">
        <f t="shared" si="529"/>
        <v/>
      </c>
      <c r="Y2082" s="293" t="str">
        <f t="shared" si="530"/>
        <v/>
      </c>
      <c r="Z2082" s="293" t="str">
        <f t="shared" si="531"/>
        <v/>
      </c>
      <c r="AA2082" s="293">
        <f t="shared" si="518"/>
        <v>0</v>
      </c>
      <c r="AB2082" s="293">
        <f t="shared" si="519"/>
        <v>0</v>
      </c>
      <c r="AC2082" s="293">
        <f t="shared" si="520"/>
        <v>0</v>
      </c>
      <c r="AD2082" s="293">
        <f t="shared" si="532"/>
        <v>0</v>
      </c>
      <c r="AE2082" s="293">
        <f>IF(ISBLANK(T2082),AE2081,IF(COUNTIF(T$2:T2082,T2082)&gt;1,AE2081,1+MAX(AE2081,0)))</f>
        <v>56</v>
      </c>
      <c r="AI2082" s="42" t="str">
        <f t="shared" si="533"/>
        <v/>
      </c>
      <c r="AJ2082">
        <f>SUM(AG$2:AG2082)</f>
        <v>12</v>
      </c>
      <c r="AK2082">
        <f>COUNTA(AF$2:AF2082)</f>
        <v>32</v>
      </c>
    </row>
    <row r="2083" spans="1:37"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521"/>
        <v>31</v>
      </c>
      <c r="Q2083" s="33" t="str">
        <f t="shared" si="522"/>
        <v/>
      </c>
      <c r="R2083" s="33">
        <f t="shared" si="523"/>
        <v>13</v>
      </c>
      <c r="S2083" s="33" t="str">
        <f t="shared" si="524"/>
        <v>141_13</v>
      </c>
      <c r="T2083" s="35" t="str">
        <f t="shared" si="525"/>
        <v>141PM</v>
      </c>
      <c r="U2083" s="35" t="str">
        <f t="shared" si="526"/>
        <v>141PMNS</v>
      </c>
      <c r="V2083" s="301">
        <f t="shared" si="527"/>
        <v>18</v>
      </c>
      <c r="W2083" s="293" t="str">
        <f t="shared" si="528"/>
        <v/>
      </c>
      <c r="X2083" s="293" t="str">
        <f t="shared" si="529"/>
        <v/>
      </c>
      <c r="Y2083" s="293" t="str">
        <f t="shared" si="530"/>
        <v/>
      </c>
      <c r="Z2083" s="293" t="str">
        <f t="shared" si="531"/>
        <v/>
      </c>
      <c r="AA2083" s="293">
        <f t="shared" si="518"/>
        <v>0</v>
      </c>
      <c r="AB2083" s="293">
        <f t="shared" si="519"/>
        <v>0</v>
      </c>
      <c r="AC2083" s="293">
        <f t="shared" si="520"/>
        <v>0</v>
      </c>
      <c r="AD2083" s="293">
        <f t="shared" si="532"/>
        <v>0</v>
      </c>
      <c r="AE2083" s="293">
        <f>IF(ISBLANK(T2083),AE2082,IF(COUNTIF(T$2:T2083,T2083)&gt;1,AE2082,1+MAX(AE2082,0)))</f>
        <v>56</v>
      </c>
      <c r="AI2083" s="42" t="str">
        <f t="shared" si="533"/>
        <v/>
      </c>
      <c r="AJ2083">
        <f>SUM(AG$2:AG2083)</f>
        <v>12</v>
      </c>
      <c r="AK2083">
        <f>COUNTA(AF$2:AF2083)</f>
        <v>32</v>
      </c>
    </row>
    <row r="2084" spans="1:37"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521"/>
        <v>31</v>
      </c>
      <c r="Q2084" s="33" t="str">
        <f t="shared" si="522"/>
        <v/>
      </c>
      <c r="R2084" s="33">
        <f t="shared" si="523"/>
        <v>13</v>
      </c>
      <c r="S2084" s="33" t="str">
        <f t="shared" si="524"/>
        <v>141_13</v>
      </c>
      <c r="T2084" s="35" t="str">
        <f t="shared" si="525"/>
        <v>141PM</v>
      </c>
      <c r="U2084" s="35" t="str">
        <f t="shared" si="526"/>
        <v>141PMEW</v>
      </c>
      <c r="V2084" s="301">
        <f t="shared" si="527"/>
        <v>19</v>
      </c>
      <c r="W2084" s="293" t="str">
        <f t="shared" si="528"/>
        <v/>
      </c>
      <c r="X2084" s="293" t="str">
        <f t="shared" si="529"/>
        <v/>
      </c>
      <c r="Y2084" s="293" t="str">
        <f t="shared" si="530"/>
        <v/>
      </c>
      <c r="Z2084" s="293" t="str">
        <f t="shared" si="531"/>
        <v/>
      </c>
      <c r="AA2084" s="293">
        <f t="shared" si="518"/>
        <v>0</v>
      </c>
      <c r="AB2084" s="293">
        <f t="shared" si="519"/>
        <v>0</v>
      </c>
      <c r="AC2084" s="293">
        <f t="shared" si="520"/>
        <v>0</v>
      </c>
      <c r="AD2084" s="293">
        <f t="shared" si="532"/>
        <v>0</v>
      </c>
      <c r="AE2084" s="293">
        <f>IF(ISBLANK(T2084),AE2083,IF(COUNTIF(T$2:T2084,T2084)&gt;1,AE2083,1+MAX(AE2083,0)))</f>
        <v>56</v>
      </c>
      <c r="AI2084" s="42" t="str">
        <f t="shared" si="533"/>
        <v/>
      </c>
      <c r="AJ2084">
        <f>SUM(AG$2:AG2084)</f>
        <v>12</v>
      </c>
      <c r="AK2084">
        <f>COUNTA(AF$2:AF2084)</f>
        <v>32</v>
      </c>
    </row>
    <row r="2085" spans="1:37"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521"/>
        <v>31</v>
      </c>
      <c r="Q2085" s="33" t="str">
        <f t="shared" si="522"/>
        <v/>
      </c>
      <c r="R2085" s="33">
        <f t="shared" si="523"/>
        <v>13</v>
      </c>
      <c r="S2085" s="33" t="str">
        <f t="shared" si="524"/>
        <v>141_13</v>
      </c>
      <c r="T2085" s="35" t="str">
        <f t="shared" si="525"/>
        <v>141PM</v>
      </c>
      <c r="U2085" s="35" t="str">
        <f t="shared" si="526"/>
        <v>141PMEW</v>
      </c>
      <c r="V2085" s="301">
        <f t="shared" si="527"/>
        <v>20</v>
      </c>
      <c r="W2085" s="293" t="str">
        <f t="shared" si="528"/>
        <v/>
      </c>
      <c r="X2085" s="293" t="str">
        <f t="shared" si="529"/>
        <v/>
      </c>
      <c r="Y2085" s="293" t="str">
        <f t="shared" si="530"/>
        <v/>
      </c>
      <c r="Z2085" s="293" t="str">
        <f t="shared" si="531"/>
        <v/>
      </c>
      <c r="AA2085" s="293">
        <f t="shared" si="518"/>
        <v>0</v>
      </c>
      <c r="AB2085" s="293">
        <f t="shared" si="519"/>
        <v>0</v>
      </c>
      <c r="AC2085" s="293">
        <f t="shared" si="520"/>
        <v>0</v>
      </c>
      <c r="AD2085" s="293">
        <f t="shared" si="532"/>
        <v>0</v>
      </c>
      <c r="AE2085" s="293">
        <f>IF(ISBLANK(T2085),AE2084,IF(COUNTIF(T$2:T2085,T2085)&gt;1,AE2084,1+MAX(AE2084,0)))</f>
        <v>56</v>
      </c>
      <c r="AI2085" s="42" t="str">
        <f t="shared" si="533"/>
        <v/>
      </c>
      <c r="AJ2085">
        <f>SUM(AG$2:AG2085)</f>
        <v>12</v>
      </c>
      <c r="AK2085">
        <f>COUNTA(AF$2:AF2085)</f>
        <v>32</v>
      </c>
    </row>
    <row r="2086" spans="1:37"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521"/>
        <v>31</v>
      </c>
      <c r="Q2086" s="33" t="str">
        <f t="shared" si="522"/>
        <v/>
      </c>
      <c r="R2086" s="33">
        <f t="shared" si="523"/>
        <v>14</v>
      </c>
      <c r="S2086" s="33" t="str">
        <f t="shared" si="524"/>
        <v>141_14</v>
      </c>
      <c r="T2086" s="35" t="str">
        <f t="shared" si="525"/>
        <v>141PM</v>
      </c>
      <c r="U2086" s="35" t="str">
        <f t="shared" si="526"/>
        <v>141PMNS</v>
      </c>
      <c r="V2086" s="301">
        <f t="shared" si="527"/>
        <v>21</v>
      </c>
      <c r="W2086" s="293" t="str">
        <f t="shared" si="528"/>
        <v/>
      </c>
      <c r="X2086" s="293" t="str">
        <f t="shared" si="529"/>
        <v/>
      </c>
      <c r="Y2086" s="293" t="str">
        <f t="shared" si="530"/>
        <v/>
      </c>
      <c r="Z2086" s="293" t="str">
        <f t="shared" si="531"/>
        <v/>
      </c>
      <c r="AA2086" s="293">
        <f t="shared" si="518"/>
        <v>0</v>
      </c>
      <c r="AB2086" s="293">
        <f t="shared" si="519"/>
        <v>0</v>
      </c>
      <c r="AC2086" s="293">
        <f t="shared" si="520"/>
        <v>0</v>
      </c>
      <c r="AD2086" s="293">
        <f t="shared" si="532"/>
        <v>0</v>
      </c>
      <c r="AE2086" s="293">
        <f>IF(ISBLANK(T2086),AE2085,IF(COUNTIF(T$2:T2086,T2086)&gt;1,AE2085,1+MAX(AE2085,0)))</f>
        <v>56</v>
      </c>
      <c r="AI2086" s="42" t="str">
        <f t="shared" si="533"/>
        <v/>
      </c>
      <c r="AJ2086">
        <f>SUM(AG$2:AG2086)</f>
        <v>12</v>
      </c>
      <c r="AK2086">
        <f>COUNTA(AF$2:AF2086)</f>
        <v>32</v>
      </c>
    </row>
    <row r="2087" spans="1:37"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521"/>
        <v>31</v>
      </c>
      <c r="Q2087" s="33" t="str">
        <f t="shared" si="522"/>
        <v/>
      </c>
      <c r="R2087" s="33">
        <f t="shared" si="523"/>
        <v>14</v>
      </c>
      <c r="S2087" s="33" t="str">
        <f t="shared" si="524"/>
        <v>141_14</v>
      </c>
      <c r="T2087" s="35" t="str">
        <f t="shared" si="525"/>
        <v>141PM</v>
      </c>
      <c r="U2087" s="35" t="str">
        <f t="shared" si="526"/>
        <v>141PMNS</v>
      </c>
      <c r="V2087" s="301">
        <f t="shared" si="527"/>
        <v>22</v>
      </c>
      <c r="W2087" s="293" t="str">
        <f t="shared" si="528"/>
        <v/>
      </c>
      <c r="X2087" s="293" t="str">
        <f t="shared" si="529"/>
        <v/>
      </c>
      <c r="Y2087" s="293" t="str">
        <f t="shared" si="530"/>
        <v/>
      </c>
      <c r="Z2087" s="293" t="str">
        <f t="shared" si="531"/>
        <v/>
      </c>
      <c r="AA2087" s="293">
        <f t="shared" si="518"/>
        <v>0</v>
      </c>
      <c r="AB2087" s="293">
        <f t="shared" si="519"/>
        <v>0</v>
      </c>
      <c r="AC2087" s="293">
        <f t="shared" si="520"/>
        <v>0</v>
      </c>
      <c r="AD2087" s="293">
        <f t="shared" si="532"/>
        <v>0</v>
      </c>
      <c r="AE2087" s="293">
        <f>IF(ISBLANK(T2087),AE2086,IF(COUNTIF(T$2:T2087,T2087)&gt;1,AE2086,1+MAX(AE2086,0)))</f>
        <v>56</v>
      </c>
      <c r="AI2087" s="42" t="str">
        <f t="shared" si="533"/>
        <v/>
      </c>
      <c r="AJ2087">
        <f>SUM(AG$2:AG2087)</f>
        <v>12</v>
      </c>
      <c r="AK2087">
        <f>COUNTA(AF$2:AF2087)</f>
        <v>32</v>
      </c>
    </row>
    <row r="2088" spans="1:37"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521"/>
        <v>31</v>
      </c>
      <c r="Q2088" s="33" t="str">
        <f t="shared" si="522"/>
        <v/>
      </c>
      <c r="R2088" s="33">
        <f t="shared" si="523"/>
        <v>14</v>
      </c>
      <c r="S2088" s="33" t="str">
        <f t="shared" si="524"/>
        <v>141_14</v>
      </c>
      <c r="T2088" s="35" t="str">
        <f t="shared" si="525"/>
        <v>141PM</v>
      </c>
      <c r="U2088" s="35" t="str">
        <f t="shared" si="526"/>
        <v>141PMEW</v>
      </c>
      <c r="V2088" s="301">
        <f t="shared" si="527"/>
        <v>23</v>
      </c>
      <c r="W2088" s="293" t="str">
        <f t="shared" si="528"/>
        <v/>
      </c>
      <c r="X2088" s="293" t="str">
        <f t="shared" si="529"/>
        <v/>
      </c>
      <c r="Y2088" s="293" t="str">
        <f t="shared" si="530"/>
        <v/>
      </c>
      <c r="Z2088" s="293" t="str">
        <f t="shared" si="531"/>
        <v/>
      </c>
      <c r="AA2088" s="293">
        <f t="shared" si="518"/>
        <v>0</v>
      </c>
      <c r="AB2088" s="293">
        <f t="shared" si="519"/>
        <v>0</v>
      </c>
      <c r="AC2088" s="293">
        <f t="shared" si="520"/>
        <v>0</v>
      </c>
      <c r="AD2088" s="293">
        <f t="shared" si="532"/>
        <v>0</v>
      </c>
      <c r="AE2088" s="293">
        <f>IF(ISBLANK(T2088),AE2087,IF(COUNTIF(T$2:T2088,T2088)&gt;1,AE2087,1+MAX(AE2087,0)))</f>
        <v>56</v>
      </c>
      <c r="AI2088" s="42" t="str">
        <f t="shared" si="533"/>
        <v/>
      </c>
      <c r="AJ2088">
        <f>SUM(AG$2:AG2088)</f>
        <v>12</v>
      </c>
      <c r="AK2088">
        <f>COUNTA(AF$2:AF2088)</f>
        <v>32</v>
      </c>
    </row>
    <row r="2089" spans="1:37"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521"/>
        <v>31</v>
      </c>
      <c r="Q2089" s="33" t="str">
        <f t="shared" si="522"/>
        <v/>
      </c>
      <c r="R2089" s="33">
        <f t="shared" si="523"/>
        <v>14</v>
      </c>
      <c r="S2089" s="33" t="str">
        <f t="shared" si="524"/>
        <v>141_14</v>
      </c>
      <c r="T2089" s="35" t="str">
        <f t="shared" si="525"/>
        <v>141PM</v>
      </c>
      <c r="U2089" s="35" t="str">
        <f t="shared" si="526"/>
        <v>141PMEW</v>
      </c>
      <c r="V2089" s="301">
        <f t="shared" si="527"/>
        <v>24</v>
      </c>
      <c r="W2089" s="293" t="str">
        <f t="shared" si="528"/>
        <v/>
      </c>
      <c r="X2089" s="293" t="str">
        <f t="shared" si="529"/>
        <v/>
      </c>
      <c r="Y2089" s="293" t="str">
        <f t="shared" si="530"/>
        <v/>
      </c>
      <c r="Z2089" s="293" t="str">
        <f t="shared" si="531"/>
        <v/>
      </c>
      <c r="AA2089" s="293">
        <f t="shared" si="518"/>
        <v>0</v>
      </c>
      <c r="AB2089" s="293">
        <f t="shared" si="519"/>
        <v>0</v>
      </c>
      <c r="AC2089" s="293">
        <f t="shared" si="520"/>
        <v>0</v>
      </c>
      <c r="AD2089" s="293">
        <f t="shared" si="532"/>
        <v>0</v>
      </c>
      <c r="AE2089" s="293">
        <f>IF(ISBLANK(T2089),AE2088,IF(COUNTIF(T$2:T2089,T2089)&gt;1,AE2088,1+MAX(AE2088,0)))</f>
        <v>56</v>
      </c>
      <c r="AI2089" s="42" t="str">
        <f t="shared" si="533"/>
        <v/>
      </c>
      <c r="AJ2089">
        <f>SUM(AG$2:AG2089)</f>
        <v>12</v>
      </c>
      <c r="AK2089">
        <f>COUNTA(AF$2:AF2089)</f>
        <v>32</v>
      </c>
    </row>
    <row r="2090" spans="1:37"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521"/>
        <v>31</v>
      </c>
      <c r="Q2090" s="33" t="str">
        <f t="shared" si="522"/>
        <v/>
      </c>
      <c r="R2090" s="33">
        <f t="shared" si="523"/>
        <v>15</v>
      </c>
      <c r="S2090" s="33" t="str">
        <f t="shared" si="524"/>
        <v>141_15</v>
      </c>
      <c r="T2090" s="35" t="str">
        <f t="shared" si="525"/>
        <v>141PM</v>
      </c>
      <c r="U2090" s="35" t="str">
        <f t="shared" si="526"/>
        <v>141PMNS</v>
      </c>
      <c r="V2090" s="301">
        <f t="shared" si="527"/>
        <v>25</v>
      </c>
      <c r="W2090" s="293" t="str">
        <f t="shared" si="528"/>
        <v/>
      </c>
      <c r="X2090" s="293" t="str">
        <f t="shared" si="529"/>
        <v/>
      </c>
      <c r="Y2090" s="293" t="str">
        <f t="shared" si="530"/>
        <v/>
      </c>
      <c r="Z2090" s="293" t="str">
        <f t="shared" si="531"/>
        <v/>
      </c>
      <c r="AA2090" s="293">
        <f t="shared" si="518"/>
        <v>0</v>
      </c>
      <c r="AB2090" s="293">
        <f t="shared" si="519"/>
        <v>0</v>
      </c>
      <c r="AC2090" s="293">
        <f t="shared" si="520"/>
        <v>0</v>
      </c>
      <c r="AD2090" s="293">
        <f t="shared" si="532"/>
        <v>0</v>
      </c>
      <c r="AE2090" s="293">
        <f>IF(ISBLANK(T2090),AE2089,IF(COUNTIF(T$2:T2090,T2090)&gt;1,AE2089,1+MAX(AE2089,0)))</f>
        <v>56</v>
      </c>
      <c r="AI2090" s="42" t="str">
        <f t="shared" si="533"/>
        <v/>
      </c>
      <c r="AJ2090">
        <f>SUM(AG$2:AG2090)</f>
        <v>12</v>
      </c>
      <c r="AK2090">
        <f>COUNTA(AF$2:AF2090)</f>
        <v>32</v>
      </c>
    </row>
    <row r="2091" spans="1:37"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521"/>
        <v>31</v>
      </c>
      <c r="Q2091" s="33" t="str">
        <f t="shared" si="522"/>
        <v/>
      </c>
      <c r="R2091" s="33">
        <f t="shared" si="523"/>
        <v>15</v>
      </c>
      <c r="S2091" s="33" t="str">
        <f t="shared" si="524"/>
        <v>141_15</v>
      </c>
      <c r="T2091" s="35" t="str">
        <f t="shared" si="525"/>
        <v>141PM</v>
      </c>
      <c r="U2091" s="35" t="str">
        <f t="shared" si="526"/>
        <v>141PMNS</v>
      </c>
      <c r="V2091" s="301">
        <f t="shared" si="527"/>
        <v>26</v>
      </c>
      <c r="W2091" s="293" t="str">
        <f t="shared" si="528"/>
        <v/>
      </c>
      <c r="X2091" s="293" t="str">
        <f t="shared" si="529"/>
        <v/>
      </c>
      <c r="Y2091" s="293" t="str">
        <f t="shared" si="530"/>
        <v/>
      </c>
      <c r="Z2091" s="293" t="str">
        <f t="shared" si="531"/>
        <v/>
      </c>
      <c r="AA2091" s="293">
        <f t="shared" si="518"/>
        <v>0</v>
      </c>
      <c r="AB2091" s="293">
        <f t="shared" si="519"/>
        <v>0</v>
      </c>
      <c r="AC2091" s="293">
        <f t="shared" si="520"/>
        <v>0</v>
      </c>
      <c r="AD2091" s="293">
        <f t="shared" si="532"/>
        <v>0</v>
      </c>
      <c r="AE2091" s="293">
        <f>IF(ISBLANK(T2091),AE2090,IF(COUNTIF(T$2:T2091,T2091)&gt;1,AE2090,1+MAX(AE2090,0)))</f>
        <v>56</v>
      </c>
      <c r="AI2091" s="42" t="str">
        <f t="shared" si="533"/>
        <v/>
      </c>
      <c r="AJ2091">
        <f>SUM(AG$2:AG2091)</f>
        <v>12</v>
      </c>
      <c r="AK2091">
        <f>COUNTA(AF$2:AF2091)</f>
        <v>32</v>
      </c>
    </row>
    <row r="2092" spans="1:37"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521"/>
        <v>31</v>
      </c>
      <c r="Q2092" s="33" t="str">
        <f t="shared" si="522"/>
        <v/>
      </c>
      <c r="R2092" s="33">
        <f t="shared" si="523"/>
        <v>15</v>
      </c>
      <c r="S2092" s="33" t="str">
        <f t="shared" si="524"/>
        <v>141_15</v>
      </c>
      <c r="T2092" s="35" t="str">
        <f t="shared" si="525"/>
        <v>141PM</v>
      </c>
      <c r="U2092" s="35" t="str">
        <f t="shared" si="526"/>
        <v>141PMEW</v>
      </c>
      <c r="V2092" s="301">
        <f t="shared" si="527"/>
        <v>27</v>
      </c>
      <c r="W2092" s="293" t="str">
        <f t="shared" si="528"/>
        <v/>
      </c>
      <c r="X2092" s="293" t="str">
        <f t="shared" si="529"/>
        <v/>
      </c>
      <c r="Y2092" s="293" t="str">
        <f t="shared" si="530"/>
        <v/>
      </c>
      <c r="Z2092" s="293" t="str">
        <f t="shared" si="531"/>
        <v/>
      </c>
      <c r="AA2092" s="293">
        <f t="shared" si="518"/>
        <v>0</v>
      </c>
      <c r="AB2092" s="293">
        <f t="shared" si="519"/>
        <v>0</v>
      </c>
      <c r="AC2092" s="293">
        <f t="shared" si="520"/>
        <v>0</v>
      </c>
      <c r="AD2092" s="293">
        <f t="shared" si="532"/>
        <v>0</v>
      </c>
      <c r="AE2092" s="293">
        <f>IF(ISBLANK(T2092),AE2091,IF(COUNTIF(T$2:T2092,T2092)&gt;1,AE2091,1+MAX(AE2091,0)))</f>
        <v>56</v>
      </c>
      <c r="AI2092" s="42" t="str">
        <f t="shared" si="533"/>
        <v/>
      </c>
      <c r="AJ2092">
        <f>SUM(AG$2:AG2092)</f>
        <v>12</v>
      </c>
      <c r="AK2092">
        <f>COUNTA(AF$2:AF2092)</f>
        <v>32</v>
      </c>
    </row>
    <row r="2093" spans="1:37"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521"/>
        <v>31</v>
      </c>
      <c r="Q2093" s="33" t="str">
        <f t="shared" si="522"/>
        <v/>
      </c>
      <c r="R2093" s="33">
        <f t="shared" si="523"/>
        <v>15</v>
      </c>
      <c r="S2093" s="33" t="str">
        <f t="shared" si="524"/>
        <v>141_15</v>
      </c>
      <c r="T2093" s="35" t="str">
        <f t="shared" si="525"/>
        <v>141PM</v>
      </c>
      <c r="U2093" s="35" t="str">
        <f t="shared" si="526"/>
        <v>141PMEW</v>
      </c>
      <c r="V2093" s="301">
        <f t="shared" si="527"/>
        <v>28</v>
      </c>
      <c r="W2093" s="293" t="str">
        <f t="shared" si="528"/>
        <v/>
      </c>
      <c r="X2093" s="293" t="str">
        <f t="shared" si="529"/>
        <v/>
      </c>
      <c r="Y2093" s="293" t="str">
        <f t="shared" si="530"/>
        <v/>
      </c>
      <c r="Z2093" s="293" t="str">
        <f t="shared" si="531"/>
        <v/>
      </c>
      <c r="AA2093" s="293">
        <f t="shared" si="518"/>
        <v>0</v>
      </c>
      <c r="AB2093" s="293">
        <f t="shared" si="519"/>
        <v>0</v>
      </c>
      <c r="AC2093" s="293">
        <f t="shared" si="520"/>
        <v>0</v>
      </c>
      <c r="AD2093" s="293">
        <f t="shared" si="532"/>
        <v>0</v>
      </c>
      <c r="AE2093" s="293">
        <f>IF(ISBLANK(T2093),AE2092,IF(COUNTIF(T$2:T2093,T2093)&gt;1,AE2092,1+MAX(AE2092,0)))</f>
        <v>56</v>
      </c>
      <c r="AI2093" s="42" t="str">
        <f t="shared" si="533"/>
        <v/>
      </c>
      <c r="AJ2093">
        <f>SUM(AG$2:AG2093)</f>
        <v>12</v>
      </c>
      <c r="AK2093">
        <f>COUNTA(AF$2:AF2093)</f>
        <v>32</v>
      </c>
    </row>
    <row r="2094" spans="1:37"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521"/>
        <v>31</v>
      </c>
      <c r="Q2094" s="33" t="str">
        <f t="shared" si="522"/>
        <v/>
      </c>
      <c r="R2094" s="33">
        <f t="shared" si="523"/>
        <v>16</v>
      </c>
      <c r="S2094" s="33" t="str">
        <f t="shared" si="524"/>
        <v>141_16</v>
      </c>
      <c r="T2094" s="35" t="str">
        <f t="shared" si="525"/>
        <v>141PM</v>
      </c>
      <c r="U2094" s="35" t="str">
        <f t="shared" si="526"/>
        <v>141PMNS</v>
      </c>
      <c r="V2094" s="301">
        <f t="shared" si="527"/>
        <v>29</v>
      </c>
      <c r="W2094" s="293" t="str">
        <f t="shared" si="528"/>
        <v/>
      </c>
      <c r="X2094" s="293" t="str">
        <f t="shared" si="529"/>
        <v/>
      </c>
      <c r="Y2094" s="293" t="str">
        <f t="shared" si="530"/>
        <v/>
      </c>
      <c r="Z2094" s="293" t="str">
        <f t="shared" si="531"/>
        <v/>
      </c>
      <c r="AA2094" s="293">
        <f t="shared" si="518"/>
        <v>0</v>
      </c>
      <c r="AB2094" s="293">
        <f t="shared" si="519"/>
        <v>0</v>
      </c>
      <c r="AC2094" s="293">
        <f t="shared" si="520"/>
        <v>0</v>
      </c>
      <c r="AD2094" s="293">
        <f t="shared" si="532"/>
        <v>0</v>
      </c>
      <c r="AE2094" s="293">
        <f>IF(ISBLANK(T2094),AE2093,IF(COUNTIF(T$2:T2094,T2094)&gt;1,AE2093,1+MAX(AE2093,0)))</f>
        <v>56</v>
      </c>
      <c r="AI2094" s="42" t="str">
        <f t="shared" si="533"/>
        <v/>
      </c>
      <c r="AJ2094">
        <f>SUM(AG$2:AG2094)</f>
        <v>12</v>
      </c>
      <c r="AK2094">
        <f>COUNTA(AF$2:AF2094)</f>
        <v>32</v>
      </c>
    </row>
    <row r="2095" spans="1:37"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521"/>
        <v>31</v>
      </c>
      <c r="Q2095" s="33" t="str">
        <f t="shared" si="522"/>
        <v/>
      </c>
      <c r="R2095" s="33">
        <f t="shared" si="523"/>
        <v>16</v>
      </c>
      <c r="S2095" s="33" t="str">
        <f t="shared" si="524"/>
        <v>141_16</v>
      </c>
      <c r="T2095" s="35" t="str">
        <f t="shared" si="525"/>
        <v>141PM</v>
      </c>
      <c r="U2095" s="35" t="str">
        <f t="shared" si="526"/>
        <v>141PMNS</v>
      </c>
      <c r="V2095" s="301">
        <f t="shared" si="527"/>
        <v>30</v>
      </c>
      <c r="W2095" s="293" t="str">
        <f t="shared" si="528"/>
        <v/>
      </c>
      <c r="X2095" s="293" t="str">
        <f t="shared" si="529"/>
        <v/>
      </c>
      <c r="Y2095" s="293" t="str">
        <f t="shared" si="530"/>
        <v/>
      </c>
      <c r="Z2095" s="293" t="str">
        <f t="shared" si="531"/>
        <v/>
      </c>
      <c r="AA2095" s="293">
        <f t="shared" si="518"/>
        <v>0</v>
      </c>
      <c r="AB2095" s="293">
        <f t="shared" si="519"/>
        <v>0</v>
      </c>
      <c r="AC2095" s="293">
        <f t="shared" si="520"/>
        <v>0</v>
      </c>
      <c r="AD2095" s="293">
        <f t="shared" si="532"/>
        <v>0</v>
      </c>
      <c r="AE2095" s="293">
        <f>IF(ISBLANK(T2095),AE2094,IF(COUNTIF(T$2:T2095,T2095)&gt;1,AE2094,1+MAX(AE2094,0)))</f>
        <v>56</v>
      </c>
      <c r="AI2095" s="42" t="str">
        <f t="shared" si="533"/>
        <v/>
      </c>
      <c r="AJ2095">
        <f>SUM(AG$2:AG2095)</f>
        <v>12</v>
      </c>
      <c r="AK2095">
        <f>COUNTA(AF$2:AF2095)</f>
        <v>32</v>
      </c>
    </row>
    <row r="2096" spans="1:37"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521"/>
        <v>31</v>
      </c>
      <c r="Q2096" s="33" t="str">
        <f t="shared" si="522"/>
        <v/>
      </c>
      <c r="R2096" s="33">
        <f t="shared" si="523"/>
        <v>16</v>
      </c>
      <c r="S2096" s="33" t="str">
        <f t="shared" si="524"/>
        <v>141_16</v>
      </c>
      <c r="T2096" s="35" t="str">
        <f t="shared" si="525"/>
        <v>141PM</v>
      </c>
      <c r="U2096" s="35" t="str">
        <f t="shared" si="526"/>
        <v>141PMEW</v>
      </c>
      <c r="V2096" s="301">
        <f t="shared" si="527"/>
        <v>31</v>
      </c>
      <c r="W2096" s="293" t="str">
        <f t="shared" si="528"/>
        <v/>
      </c>
      <c r="X2096" s="293" t="str">
        <f t="shared" si="529"/>
        <v/>
      </c>
      <c r="Y2096" s="293" t="str">
        <f t="shared" si="530"/>
        <v/>
      </c>
      <c r="Z2096" s="293" t="str">
        <f t="shared" si="531"/>
        <v/>
      </c>
      <c r="AA2096" s="293">
        <f t="shared" si="518"/>
        <v>0</v>
      </c>
      <c r="AB2096" s="293">
        <f t="shared" si="519"/>
        <v>0</v>
      </c>
      <c r="AC2096" s="293">
        <f t="shared" si="520"/>
        <v>0</v>
      </c>
      <c r="AD2096" s="293">
        <f t="shared" si="532"/>
        <v>0</v>
      </c>
      <c r="AE2096" s="293">
        <f>IF(ISBLANK(T2096),AE2095,IF(COUNTIF(T$2:T2096,T2096)&gt;1,AE2095,1+MAX(AE2095,0)))</f>
        <v>56</v>
      </c>
      <c r="AI2096" s="42" t="str">
        <f t="shared" si="533"/>
        <v/>
      </c>
      <c r="AJ2096">
        <f>SUM(AG$2:AG2096)</f>
        <v>12</v>
      </c>
      <c r="AK2096">
        <f>COUNTA(AF$2:AF2096)</f>
        <v>32</v>
      </c>
    </row>
    <row r="2097" spans="1:37"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521"/>
        <v>31</v>
      </c>
      <c r="Q2097" s="33" t="str">
        <f t="shared" si="522"/>
        <v/>
      </c>
      <c r="R2097" s="33">
        <f t="shared" si="523"/>
        <v>16</v>
      </c>
      <c r="S2097" s="33" t="str">
        <f t="shared" si="524"/>
        <v>141_16</v>
      </c>
      <c r="T2097" s="35" t="str">
        <f t="shared" si="525"/>
        <v>141PM</v>
      </c>
      <c r="U2097" s="35" t="str">
        <f t="shared" si="526"/>
        <v>141PMEW</v>
      </c>
      <c r="V2097" s="301">
        <f t="shared" si="527"/>
        <v>32</v>
      </c>
      <c r="W2097" s="293" t="str">
        <f t="shared" si="528"/>
        <v/>
      </c>
      <c r="X2097" s="293" t="str">
        <f t="shared" si="529"/>
        <v/>
      </c>
      <c r="Y2097" s="293" t="str">
        <f t="shared" si="530"/>
        <v/>
      </c>
      <c r="Z2097" s="293" t="str">
        <f t="shared" si="531"/>
        <v/>
      </c>
      <c r="AA2097" s="293">
        <f t="shared" si="518"/>
        <v>0</v>
      </c>
      <c r="AB2097" s="293">
        <f t="shared" si="519"/>
        <v>0</v>
      </c>
      <c r="AC2097" s="293">
        <f t="shared" si="520"/>
        <v>0</v>
      </c>
      <c r="AD2097" s="293">
        <f t="shared" si="532"/>
        <v>0</v>
      </c>
      <c r="AE2097" s="293">
        <f>IF(ISBLANK(T2097),AE2096,IF(COUNTIF(T$2:T2097,T2097)&gt;1,AE2096,1+MAX(AE2096,0)))</f>
        <v>56</v>
      </c>
      <c r="AI2097" s="42" t="str">
        <f t="shared" si="533"/>
        <v/>
      </c>
      <c r="AJ2097">
        <f>SUM(AG$2:AG2097)</f>
        <v>12</v>
      </c>
      <c r="AK2097">
        <f>COUNTA(AF$2:AF2097)</f>
        <v>32</v>
      </c>
    </row>
    <row r="2098" spans="1:37"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521"/>
        <v>31</v>
      </c>
      <c r="Q2098" s="33" t="str">
        <f t="shared" si="522"/>
        <v/>
      </c>
      <c r="R2098" s="33">
        <f t="shared" si="523"/>
        <v>9</v>
      </c>
      <c r="S2098" s="33" t="str">
        <f t="shared" si="524"/>
        <v>141_9</v>
      </c>
      <c r="T2098" s="35" t="str">
        <f t="shared" si="525"/>
        <v>141PM</v>
      </c>
      <c r="U2098" s="35" t="str">
        <f t="shared" si="526"/>
        <v>141PMNS</v>
      </c>
      <c r="V2098" s="301">
        <f t="shared" si="527"/>
        <v>1</v>
      </c>
      <c r="W2098" s="293" t="str">
        <f t="shared" si="528"/>
        <v/>
      </c>
      <c r="X2098" s="293" t="str">
        <f t="shared" si="529"/>
        <v/>
      </c>
      <c r="Y2098" s="293" t="str">
        <f t="shared" si="530"/>
        <v/>
      </c>
      <c r="Z2098" s="293" t="str">
        <f t="shared" si="531"/>
        <v/>
      </c>
      <c r="AA2098" s="293">
        <f t="shared" si="518"/>
        <v>0</v>
      </c>
      <c r="AB2098" s="293">
        <f t="shared" si="519"/>
        <v>0</v>
      </c>
      <c r="AC2098" s="293">
        <f t="shared" si="520"/>
        <v>0</v>
      </c>
      <c r="AD2098" s="293">
        <f t="shared" si="532"/>
        <v>0</v>
      </c>
      <c r="AE2098" s="293">
        <f>IF(ISBLANK(T2098),AE2097,IF(COUNTIF(T$2:T2098,T2098)&gt;1,AE2097,1+MAX(AE2097,0)))</f>
        <v>56</v>
      </c>
      <c r="AI2098" s="42" t="str">
        <f t="shared" si="533"/>
        <v/>
      </c>
      <c r="AJ2098">
        <f>SUM(AG$2:AG2098)</f>
        <v>12</v>
      </c>
      <c r="AK2098">
        <f>COUNTA(AF$2:AF2098)</f>
        <v>32</v>
      </c>
    </row>
    <row r="2099" spans="1:37"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521"/>
        <v>31</v>
      </c>
      <c r="Q2099" s="33" t="str">
        <f t="shared" si="522"/>
        <v/>
      </c>
      <c r="R2099" s="33">
        <f t="shared" si="523"/>
        <v>9</v>
      </c>
      <c r="S2099" s="33" t="str">
        <f t="shared" si="524"/>
        <v>141_9</v>
      </c>
      <c r="T2099" s="35" t="str">
        <f t="shared" si="525"/>
        <v>141PM</v>
      </c>
      <c r="U2099" s="35" t="str">
        <f t="shared" si="526"/>
        <v>141PMNS</v>
      </c>
      <c r="V2099" s="301">
        <f t="shared" si="527"/>
        <v>2</v>
      </c>
      <c r="W2099" s="293" t="str">
        <f t="shared" si="528"/>
        <v/>
      </c>
      <c r="X2099" s="293" t="str">
        <f t="shared" si="529"/>
        <v/>
      </c>
      <c r="Y2099" s="293" t="str">
        <f t="shared" si="530"/>
        <v/>
      </c>
      <c r="Z2099" s="293" t="str">
        <f t="shared" si="531"/>
        <v/>
      </c>
      <c r="AA2099" s="293">
        <f t="shared" si="518"/>
        <v>0</v>
      </c>
      <c r="AB2099" s="293">
        <f t="shared" si="519"/>
        <v>0</v>
      </c>
      <c r="AC2099" s="293">
        <f t="shared" si="520"/>
        <v>0</v>
      </c>
      <c r="AD2099" s="293">
        <f t="shared" si="532"/>
        <v>0</v>
      </c>
      <c r="AE2099" s="293">
        <f>IF(ISBLANK(T2099),AE2098,IF(COUNTIF(T$2:T2099,T2099)&gt;1,AE2098,1+MAX(AE2098,0)))</f>
        <v>56</v>
      </c>
      <c r="AI2099" s="42" t="str">
        <f t="shared" si="533"/>
        <v/>
      </c>
      <c r="AJ2099">
        <f>SUM(AG$2:AG2099)</f>
        <v>12</v>
      </c>
      <c r="AK2099">
        <f>COUNTA(AF$2:AF2099)</f>
        <v>32</v>
      </c>
    </row>
    <row r="2100" spans="1:37"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521"/>
        <v>31</v>
      </c>
      <c r="Q2100" s="33" t="str">
        <f t="shared" si="522"/>
        <v/>
      </c>
      <c r="R2100" s="33">
        <f t="shared" si="523"/>
        <v>9</v>
      </c>
      <c r="S2100" s="33" t="str">
        <f t="shared" si="524"/>
        <v>141_9</v>
      </c>
      <c r="T2100" s="35" t="str">
        <f t="shared" si="525"/>
        <v>141PM</v>
      </c>
      <c r="U2100" s="35" t="str">
        <f t="shared" si="526"/>
        <v>141PMEW</v>
      </c>
      <c r="V2100" s="301">
        <f t="shared" si="527"/>
        <v>3</v>
      </c>
      <c r="W2100" s="293" t="str">
        <f t="shared" si="528"/>
        <v/>
      </c>
      <c r="X2100" s="293" t="str">
        <f t="shared" si="529"/>
        <v/>
      </c>
      <c r="Y2100" s="293" t="str">
        <f t="shared" si="530"/>
        <v/>
      </c>
      <c r="Z2100" s="293" t="str">
        <f t="shared" si="531"/>
        <v/>
      </c>
      <c r="AA2100" s="293">
        <f t="shared" si="518"/>
        <v>0</v>
      </c>
      <c r="AB2100" s="293">
        <f t="shared" si="519"/>
        <v>0</v>
      </c>
      <c r="AC2100" s="293">
        <f t="shared" si="520"/>
        <v>0</v>
      </c>
      <c r="AD2100" s="293">
        <f t="shared" si="532"/>
        <v>0</v>
      </c>
      <c r="AE2100" s="293">
        <f>IF(ISBLANK(T2100),AE2099,IF(COUNTIF(T$2:T2100,T2100)&gt;1,AE2099,1+MAX(AE2099,0)))</f>
        <v>56</v>
      </c>
      <c r="AI2100" s="42" t="str">
        <f t="shared" si="533"/>
        <v/>
      </c>
      <c r="AJ2100">
        <f>SUM(AG$2:AG2100)</f>
        <v>12</v>
      </c>
      <c r="AK2100">
        <f>COUNTA(AF$2:AF2100)</f>
        <v>32</v>
      </c>
    </row>
    <row r="2101" spans="1:37"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521"/>
        <v>31</v>
      </c>
      <c r="Q2101" s="33" t="str">
        <f t="shared" si="522"/>
        <v/>
      </c>
      <c r="R2101" s="33">
        <f t="shared" si="523"/>
        <v>9</v>
      </c>
      <c r="S2101" s="33" t="str">
        <f t="shared" si="524"/>
        <v>141_9</v>
      </c>
      <c r="T2101" s="35" t="str">
        <f t="shared" si="525"/>
        <v>141PM</v>
      </c>
      <c r="U2101" s="35" t="str">
        <f t="shared" si="526"/>
        <v>141PMEW</v>
      </c>
      <c r="V2101" s="301">
        <f t="shared" si="527"/>
        <v>4</v>
      </c>
      <c r="W2101" s="293" t="str">
        <f t="shared" si="528"/>
        <v/>
      </c>
      <c r="X2101" s="293" t="str">
        <f t="shared" si="529"/>
        <v/>
      </c>
      <c r="Y2101" s="293" t="str">
        <f t="shared" si="530"/>
        <v/>
      </c>
      <c r="Z2101" s="293" t="str">
        <f t="shared" si="531"/>
        <v/>
      </c>
      <c r="AA2101" s="293">
        <f t="shared" si="518"/>
        <v>0</v>
      </c>
      <c r="AB2101" s="293">
        <f t="shared" si="519"/>
        <v>0</v>
      </c>
      <c r="AC2101" s="293">
        <f t="shared" si="520"/>
        <v>0</v>
      </c>
      <c r="AD2101" s="293">
        <f t="shared" si="532"/>
        <v>0</v>
      </c>
      <c r="AE2101" s="293">
        <f>IF(ISBLANK(T2101),AE2100,IF(COUNTIF(T$2:T2101,T2101)&gt;1,AE2100,1+MAX(AE2100,0)))</f>
        <v>56</v>
      </c>
      <c r="AI2101" s="42" t="str">
        <f t="shared" si="533"/>
        <v/>
      </c>
      <c r="AJ2101">
        <f>SUM(AG$2:AG2101)</f>
        <v>12</v>
      </c>
      <c r="AK2101">
        <f>COUNTA(AF$2:AF2101)</f>
        <v>32</v>
      </c>
    </row>
    <row r="2102" spans="1:37"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521"/>
        <v>31</v>
      </c>
      <c r="Q2102" s="33" t="str">
        <f t="shared" si="522"/>
        <v/>
      </c>
      <c r="R2102" s="33">
        <f t="shared" si="523"/>
        <v>10</v>
      </c>
      <c r="S2102" s="33" t="str">
        <f t="shared" si="524"/>
        <v>141_10</v>
      </c>
      <c r="T2102" s="35" t="str">
        <f t="shared" si="525"/>
        <v>141PM</v>
      </c>
      <c r="U2102" s="35" t="str">
        <f t="shared" si="526"/>
        <v>141PMNS</v>
      </c>
      <c r="V2102" s="301">
        <f t="shared" si="527"/>
        <v>5</v>
      </c>
      <c r="W2102" s="293" t="str">
        <f t="shared" si="528"/>
        <v/>
      </c>
      <c r="X2102" s="293" t="str">
        <f t="shared" si="529"/>
        <v/>
      </c>
      <c r="Y2102" s="293" t="str">
        <f t="shared" si="530"/>
        <v/>
      </c>
      <c r="Z2102" s="293" t="str">
        <f t="shared" si="531"/>
        <v/>
      </c>
      <c r="AA2102" s="293">
        <f t="shared" si="518"/>
        <v>0</v>
      </c>
      <c r="AB2102" s="293">
        <f t="shared" si="519"/>
        <v>0</v>
      </c>
      <c r="AC2102" s="293">
        <f t="shared" si="520"/>
        <v>0</v>
      </c>
      <c r="AD2102" s="293">
        <f t="shared" si="532"/>
        <v>0</v>
      </c>
      <c r="AE2102" s="293">
        <f>IF(ISBLANK(T2102),AE2101,IF(COUNTIF(T$2:T2102,T2102)&gt;1,AE2101,1+MAX(AE2101,0)))</f>
        <v>56</v>
      </c>
      <c r="AI2102" s="42" t="str">
        <f t="shared" si="533"/>
        <v/>
      </c>
      <c r="AJ2102">
        <f>SUM(AG$2:AG2102)</f>
        <v>12</v>
      </c>
      <c r="AK2102">
        <f>COUNTA(AF$2:AF2102)</f>
        <v>32</v>
      </c>
    </row>
    <row r="2103" spans="1:37"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521"/>
        <v>31</v>
      </c>
      <c r="Q2103" s="33" t="str">
        <f t="shared" si="522"/>
        <v/>
      </c>
      <c r="R2103" s="33">
        <f t="shared" si="523"/>
        <v>10</v>
      </c>
      <c r="S2103" s="33" t="str">
        <f t="shared" si="524"/>
        <v>141_10</v>
      </c>
      <c r="T2103" s="35" t="str">
        <f t="shared" si="525"/>
        <v>141PM</v>
      </c>
      <c r="U2103" s="35" t="str">
        <f t="shared" si="526"/>
        <v>141PMNS</v>
      </c>
      <c r="V2103" s="301">
        <f t="shared" si="527"/>
        <v>6</v>
      </c>
      <c r="W2103" s="293" t="str">
        <f t="shared" si="528"/>
        <v/>
      </c>
      <c r="X2103" s="293" t="str">
        <f t="shared" si="529"/>
        <v/>
      </c>
      <c r="Y2103" s="293" t="str">
        <f t="shared" si="530"/>
        <v/>
      </c>
      <c r="Z2103" s="293" t="str">
        <f t="shared" si="531"/>
        <v/>
      </c>
      <c r="AA2103" s="293">
        <f t="shared" si="518"/>
        <v>0</v>
      </c>
      <c r="AB2103" s="293">
        <f t="shared" si="519"/>
        <v>0</v>
      </c>
      <c r="AC2103" s="293">
        <f t="shared" si="520"/>
        <v>0</v>
      </c>
      <c r="AD2103" s="293">
        <f t="shared" si="532"/>
        <v>0</v>
      </c>
      <c r="AE2103" s="293">
        <f>IF(ISBLANK(T2103),AE2102,IF(COUNTIF(T$2:T2103,T2103)&gt;1,AE2102,1+MAX(AE2102,0)))</f>
        <v>56</v>
      </c>
      <c r="AI2103" s="42" t="str">
        <f t="shared" si="533"/>
        <v/>
      </c>
      <c r="AJ2103">
        <f>SUM(AG$2:AG2103)</f>
        <v>12</v>
      </c>
      <c r="AK2103">
        <f>COUNTA(AF$2:AF2103)</f>
        <v>32</v>
      </c>
    </row>
    <row r="2104" spans="1:37"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521"/>
        <v>31</v>
      </c>
      <c r="Q2104" s="33" t="str">
        <f t="shared" si="522"/>
        <v/>
      </c>
      <c r="R2104" s="33">
        <f t="shared" si="523"/>
        <v>10</v>
      </c>
      <c r="S2104" s="33" t="str">
        <f t="shared" si="524"/>
        <v>141_10</v>
      </c>
      <c r="T2104" s="35" t="str">
        <f t="shared" si="525"/>
        <v>141PM</v>
      </c>
      <c r="U2104" s="35" t="str">
        <f t="shared" si="526"/>
        <v>141PMEW</v>
      </c>
      <c r="V2104" s="301">
        <f t="shared" si="527"/>
        <v>7</v>
      </c>
      <c r="W2104" s="293" t="str">
        <f t="shared" si="528"/>
        <v/>
      </c>
      <c r="X2104" s="293" t="str">
        <f t="shared" si="529"/>
        <v/>
      </c>
      <c r="Y2104" s="293" t="str">
        <f t="shared" si="530"/>
        <v/>
      </c>
      <c r="Z2104" s="293" t="str">
        <f t="shared" si="531"/>
        <v/>
      </c>
      <c r="AA2104" s="293">
        <f t="shared" si="518"/>
        <v>0</v>
      </c>
      <c r="AB2104" s="293">
        <f t="shared" si="519"/>
        <v>0</v>
      </c>
      <c r="AC2104" s="293">
        <f t="shared" si="520"/>
        <v>0</v>
      </c>
      <c r="AD2104" s="293">
        <f t="shared" si="532"/>
        <v>0</v>
      </c>
      <c r="AE2104" s="293">
        <f>IF(ISBLANK(T2104),AE2103,IF(COUNTIF(T$2:T2104,T2104)&gt;1,AE2103,1+MAX(AE2103,0)))</f>
        <v>56</v>
      </c>
      <c r="AI2104" s="42" t="str">
        <f t="shared" si="533"/>
        <v/>
      </c>
      <c r="AJ2104">
        <f>SUM(AG$2:AG2104)</f>
        <v>12</v>
      </c>
      <c r="AK2104">
        <f>COUNTA(AF$2:AF2104)</f>
        <v>32</v>
      </c>
    </row>
    <row r="2105" spans="1:37"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521"/>
        <v>31</v>
      </c>
      <c r="Q2105" s="33" t="str">
        <f t="shared" si="522"/>
        <v/>
      </c>
      <c r="R2105" s="33">
        <f t="shared" si="523"/>
        <v>10</v>
      </c>
      <c r="S2105" s="33" t="str">
        <f t="shared" si="524"/>
        <v>141_10</v>
      </c>
      <c r="T2105" s="35" t="str">
        <f t="shared" si="525"/>
        <v>141PM</v>
      </c>
      <c r="U2105" s="35" t="str">
        <f t="shared" si="526"/>
        <v>141PMEW</v>
      </c>
      <c r="V2105" s="301">
        <f t="shared" si="527"/>
        <v>8</v>
      </c>
      <c r="W2105" s="293" t="str">
        <f t="shared" si="528"/>
        <v/>
      </c>
      <c r="X2105" s="293" t="str">
        <f t="shared" si="529"/>
        <v/>
      </c>
      <c r="Y2105" s="293" t="str">
        <f t="shared" si="530"/>
        <v/>
      </c>
      <c r="Z2105" s="293" t="str">
        <f t="shared" si="531"/>
        <v/>
      </c>
      <c r="AA2105" s="293">
        <f t="shared" si="518"/>
        <v>0</v>
      </c>
      <c r="AB2105" s="293">
        <f t="shared" si="519"/>
        <v>0</v>
      </c>
      <c r="AC2105" s="293">
        <f t="shared" si="520"/>
        <v>0</v>
      </c>
      <c r="AD2105" s="293">
        <f t="shared" si="532"/>
        <v>0</v>
      </c>
      <c r="AE2105" s="293">
        <f>IF(ISBLANK(T2105),AE2104,IF(COUNTIF(T$2:T2105,T2105)&gt;1,AE2104,1+MAX(AE2104,0)))</f>
        <v>56</v>
      </c>
      <c r="AI2105" s="42" t="str">
        <f t="shared" si="533"/>
        <v/>
      </c>
      <c r="AJ2105">
        <f>SUM(AG$2:AG2105)</f>
        <v>12</v>
      </c>
      <c r="AK2105">
        <f>COUNTA(AF$2:AF2105)</f>
        <v>32</v>
      </c>
    </row>
    <row r="2106" spans="1:37"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521"/>
        <v>31</v>
      </c>
      <c r="Q2106" s="33" t="str">
        <f t="shared" si="522"/>
        <v/>
      </c>
      <c r="R2106" s="33">
        <f t="shared" si="523"/>
        <v>11</v>
      </c>
      <c r="S2106" s="33" t="str">
        <f t="shared" si="524"/>
        <v>141_11</v>
      </c>
      <c r="T2106" s="35" t="str">
        <f t="shared" si="525"/>
        <v>141PM</v>
      </c>
      <c r="U2106" s="35" t="str">
        <f t="shared" si="526"/>
        <v>141PMNS</v>
      </c>
      <c r="V2106" s="301">
        <f t="shared" si="527"/>
        <v>9</v>
      </c>
      <c r="W2106" s="293" t="str">
        <f t="shared" si="528"/>
        <v/>
      </c>
      <c r="X2106" s="293" t="str">
        <f t="shared" si="529"/>
        <v/>
      </c>
      <c r="Y2106" s="293" t="str">
        <f t="shared" si="530"/>
        <v/>
      </c>
      <c r="Z2106" s="293" t="str">
        <f t="shared" si="531"/>
        <v/>
      </c>
      <c r="AA2106" s="293">
        <f t="shared" si="518"/>
        <v>0</v>
      </c>
      <c r="AB2106" s="293">
        <f t="shared" si="519"/>
        <v>0</v>
      </c>
      <c r="AC2106" s="293">
        <f t="shared" si="520"/>
        <v>0</v>
      </c>
      <c r="AD2106" s="293">
        <f t="shared" si="532"/>
        <v>0</v>
      </c>
      <c r="AE2106" s="293">
        <f>IF(ISBLANK(T2106),AE2105,IF(COUNTIF(T$2:T2106,T2106)&gt;1,AE2105,1+MAX(AE2105,0)))</f>
        <v>56</v>
      </c>
      <c r="AI2106" s="42" t="str">
        <f t="shared" si="533"/>
        <v/>
      </c>
      <c r="AJ2106">
        <f>SUM(AG$2:AG2106)</f>
        <v>12</v>
      </c>
      <c r="AK2106">
        <f>COUNTA(AF$2:AF2106)</f>
        <v>32</v>
      </c>
    </row>
    <row r="2107" spans="1:37"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521"/>
        <v>31</v>
      </c>
      <c r="Q2107" s="33" t="str">
        <f t="shared" si="522"/>
        <v/>
      </c>
      <c r="R2107" s="33">
        <f t="shared" si="523"/>
        <v>11</v>
      </c>
      <c r="S2107" s="33" t="str">
        <f t="shared" si="524"/>
        <v>141_11</v>
      </c>
      <c r="T2107" s="35" t="str">
        <f t="shared" si="525"/>
        <v>141PM</v>
      </c>
      <c r="U2107" s="35" t="str">
        <f t="shared" si="526"/>
        <v>141PMNS</v>
      </c>
      <c r="V2107" s="301">
        <f t="shared" si="527"/>
        <v>10</v>
      </c>
      <c r="W2107" s="293" t="str">
        <f t="shared" si="528"/>
        <v/>
      </c>
      <c r="X2107" s="293" t="str">
        <f t="shared" si="529"/>
        <v/>
      </c>
      <c r="Y2107" s="293" t="str">
        <f t="shared" si="530"/>
        <v/>
      </c>
      <c r="Z2107" s="293" t="str">
        <f t="shared" si="531"/>
        <v/>
      </c>
      <c r="AA2107" s="293">
        <f t="shared" si="518"/>
        <v>0</v>
      </c>
      <c r="AB2107" s="293">
        <f t="shared" si="519"/>
        <v>0</v>
      </c>
      <c r="AC2107" s="293">
        <f t="shared" si="520"/>
        <v>0</v>
      </c>
      <c r="AD2107" s="293">
        <f t="shared" si="532"/>
        <v>0</v>
      </c>
      <c r="AE2107" s="293">
        <f>IF(ISBLANK(T2107),AE2106,IF(COUNTIF(T$2:T2107,T2107)&gt;1,AE2106,1+MAX(AE2106,0)))</f>
        <v>56</v>
      </c>
      <c r="AI2107" s="42" t="str">
        <f t="shared" si="533"/>
        <v/>
      </c>
      <c r="AJ2107">
        <f>SUM(AG$2:AG2107)</f>
        <v>12</v>
      </c>
      <c r="AK2107">
        <f>COUNTA(AF$2:AF2107)</f>
        <v>32</v>
      </c>
    </row>
    <row r="2108" spans="1:37"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521"/>
        <v>31</v>
      </c>
      <c r="Q2108" s="33" t="str">
        <f t="shared" si="522"/>
        <v/>
      </c>
      <c r="R2108" s="33">
        <f t="shared" si="523"/>
        <v>11</v>
      </c>
      <c r="S2108" s="33" t="str">
        <f t="shared" si="524"/>
        <v>141_11</v>
      </c>
      <c r="T2108" s="35" t="str">
        <f t="shared" si="525"/>
        <v>141PM</v>
      </c>
      <c r="U2108" s="35" t="str">
        <f t="shared" si="526"/>
        <v>141PMEW</v>
      </c>
      <c r="V2108" s="301">
        <f t="shared" si="527"/>
        <v>11</v>
      </c>
      <c r="W2108" s="293" t="str">
        <f t="shared" si="528"/>
        <v/>
      </c>
      <c r="X2108" s="293" t="str">
        <f t="shared" si="529"/>
        <v/>
      </c>
      <c r="Y2108" s="293" t="str">
        <f t="shared" si="530"/>
        <v/>
      </c>
      <c r="Z2108" s="293" t="str">
        <f t="shared" si="531"/>
        <v/>
      </c>
      <c r="AA2108" s="293">
        <f t="shared" si="518"/>
        <v>0</v>
      </c>
      <c r="AB2108" s="293">
        <f t="shared" si="519"/>
        <v>0</v>
      </c>
      <c r="AC2108" s="293">
        <f t="shared" si="520"/>
        <v>0</v>
      </c>
      <c r="AD2108" s="293">
        <f t="shared" si="532"/>
        <v>0</v>
      </c>
      <c r="AE2108" s="293">
        <f>IF(ISBLANK(T2108),AE2107,IF(COUNTIF(T$2:T2108,T2108)&gt;1,AE2107,1+MAX(AE2107,0)))</f>
        <v>56</v>
      </c>
      <c r="AI2108" s="42" t="str">
        <f t="shared" si="533"/>
        <v/>
      </c>
      <c r="AJ2108">
        <f>SUM(AG$2:AG2108)</f>
        <v>12</v>
      </c>
      <c r="AK2108">
        <f>COUNTA(AF$2:AF2108)</f>
        <v>32</v>
      </c>
    </row>
    <row r="2109" spans="1:37"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521"/>
        <v>31</v>
      </c>
      <c r="Q2109" s="33" t="str">
        <f t="shared" si="522"/>
        <v/>
      </c>
      <c r="R2109" s="33">
        <f t="shared" si="523"/>
        <v>11</v>
      </c>
      <c r="S2109" s="33" t="str">
        <f t="shared" si="524"/>
        <v>141_11</v>
      </c>
      <c r="T2109" s="35" t="str">
        <f t="shared" si="525"/>
        <v>141PM</v>
      </c>
      <c r="U2109" s="35" t="str">
        <f t="shared" si="526"/>
        <v>141PMEW</v>
      </c>
      <c r="V2109" s="301">
        <f t="shared" si="527"/>
        <v>12</v>
      </c>
      <c r="W2109" s="293" t="str">
        <f t="shared" si="528"/>
        <v/>
      </c>
      <c r="X2109" s="293" t="str">
        <f t="shared" si="529"/>
        <v/>
      </c>
      <c r="Y2109" s="293" t="str">
        <f t="shared" si="530"/>
        <v/>
      </c>
      <c r="Z2109" s="293" t="str">
        <f t="shared" si="531"/>
        <v/>
      </c>
      <c r="AA2109" s="293">
        <f t="shared" si="518"/>
        <v>0</v>
      </c>
      <c r="AB2109" s="293">
        <f t="shared" si="519"/>
        <v>0</v>
      </c>
      <c r="AC2109" s="293">
        <f t="shared" si="520"/>
        <v>0</v>
      </c>
      <c r="AD2109" s="293">
        <f t="shared" si="532"/>
        <v>0</v>
      </c>
      <c r="AE2109" s="293">
        <f>IF(ISBLANK(T2109),AE2108,IF(COUNTIF(T$2:T2109,T2109)&gt;1,AE2108,1+MAX(AE2108,0)))</f>
        <v>56</v>
      </c>
      <c r="AI2109" s="42" t="str">
        <f t="shared" si="533"/>
        <v/>
      </c>
      <c r="AJ2109">
        <f>SUM(AG$2:AG2109)</f>
        <v>12</v>
      </c>
      <c r="AK2109">
        <f>COUNTA(AF$2:AF2109)</f>
        <v>32</v>
      </c>
    </row>
    <row r="2110" spans="1:37"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521"/>
        <v>31</v>
      </c>
      <c r="Q2110" s="33" t="str">
        <f t="shared" si="522"/>
        <v/>
      </c>
      <c r="R2110" s="33">
        <f t="shared" si="523"/>
        <v>12</v>
      </c>
      <c r="S2110" s="33" t="str">
        <f t="shared" si="524"/>
        <v>141_12</v>
      </c>
      <c r="T2110" s="35" t="str">
        <f t="shared" si="525"/>
        <v>141PM</v>
      </c>
      <c r="U2110" s="35" t="str">
        <f t="shared" si="526"/>
        <v>141PMNS</v>
      </c>
      <c r="V2110" s="301">
        <f t="shared" si="527"/>
        <v>13</v>
      </c>
      <c r="W2110" s="293" t="str">
        <f t="shared" si="528"/>
        <v/>
      </c>
      <c r="X2110" s="293" t="str">
        <f t="shared" si="529"/>
        <v/>
      </c>
      <c r="Y2110" s="293" t="str">
        <f t="shared" si="530"/>
        <v/>
      </c>
      <c r="Z2110" s="293" t="str">
        <f t="shared" si="531"/>
        <v/>
      </c>
      <c r="AA2110" s="293">
        <f t="shared" si="518"/>
        <v>0</v>
      </c>
      <c r="AB2110" s="293">
        <f t="shared" si="519"/>
        <v>0</v>
      </c>
      <c r="AC2110" s="293">
        <f t="shared" si="520"/>
        <v>0</v>
      </c>
      <c r="AD2110" s="293">
        <f t="shared" si="532"/>
        <v>0</v>
      </c>
      <c r="AE2110" s="293">
        <f>IF(ISBLANK(T2110),AE2109,IF(COUNTIF(T$2:T2110,T2110)&gt;1,AE2109,1+MAX(AE2109,0)))</f>
        <v>56</v>
      </c>
      <c r="AI2110" s="42" t="str">
        <f t="shared" si="533"/>
        <v/>
      </c>
      <c r="AJ2110">
        <f>SUM(AG$2:AG2110)</f>
        <v>12</v>
      </c>
      <c r="AK2110">
        <f>COUNTA(AF$2:AF2110)</f>
        <v>32</v>
      </c>
    </row>
    <row r="2111" spans="1:37"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521"/>
        <v>31</v>
      </c>
      <c r="Q2111" s="33" t="str">
        <f t="shared" si="522"/>
        <v/>
      </c>
      <c r="R2111" s="33">
        <f t="shared" si="523"/>
        <v>12</v>
      </c>
      <c r="S2111" s="33" t="str">
        <f t="shared" si="524"/>
        <v>141_12</v>
      </c>
      <c r="T2111" s="35" t="str">
        <f t="shared" si="525"/>
        <v>141PM</v>
      </c>
      <c r="U2111" s="35" t="str">
        <f t="shared" si="526"/>
        <v>141PMNS</v>
      </c>
      <c r="V2111" s="301">
        <f t="shared" si="527"/>
        <v>14</v>
      </c>
      <c r="W2111" s="293" t="str">
        <f t="shared" si="528"/>
        <v/>
      </c>
      <c r="X2111" s="293" t="str">
        <f t="shared" si="529"/>
        <v/>
      </c>
      <c r="Y2111" s="293" t="str">
        <f t="shared" si="530"/>
        <v/>
      </c>
      <c r="Z2111" s="293" t="str">
        <f t="shared" si="531"/>
        <v/>
      </c>
      <c r="AA2111" s="293">
        <f t="shared" si="518"/>
        <v>0</v>
      </c>
      <c r="AB2111" s="293">
        <f t="shared" si="519"/>
        <v>0</v>
      </c>
      <c r="AC2111" s="293">
        <f t="shared" si="520"/>
        <v>0</v>
      </c>
      <c r="AD2111" s="293">
        <f t="shared" si="532"/>
        <v>0</v>
      </c>
      <c r="AE2111" s="293">
        <f>IF(ISBLANK(T2111),AE2110,IF(COUNTIF(T$2:T2111,T2111)&gt;1,AE2110,1+MAX(AE2110,0)))</f>
        <v>56</v>
      </c>
      <c r="AI2111" s="42" t="str">
        <f t="shared" si="533"/>
        <v/>
      </c>
      <c r="AJ2111">
        <f>SUM(AG$2:AG2111)</f>
        <v>12</v>
      </c>
      <c r="AK2111">
        <f>COUNTA(AF$2:AF2111)</f>
        <v>32</v>
      </c>
    </row>
    <row r="2112" spans="1:37"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521"/>
        <v>31</v>
      </c>
      <c r="Q2112" s="33" t="str">
        <f t="shared" si="522"/>
        <v/>
      </c>
      <c r="R2112" s="33">
        <f t="shared" si="523"/>
        <v>12</v>
      </c>
      <c r="S2112" s="33" t="str">
        <f t="shared" si="524"/>
        <v>141_12</v>
      </c>
      <c r="T2112" s="35" t="str">
        <f t="shared" si="525"/>
        <v>141PM</v>
      </c>
      <c r="U2112" s="35" t="str">
        <f t="shared" si="526"/>
        <v>141PMEW</v>
      </c>
      <c r="V2112" s="301">
        <f t="shared" si="527"/>
        <v>15</v>
      </c>
      <c r="W2112" s="293" t="str">
        <f t="shared" si="528"/>
        <v/>
      </c>
      <c r="X2112" s="293" t="str">
        <f t="shared" si="529"/>
        <v/>
      </c>
      <c r="Y2112" s="293" t="str">
        <f t="shared" si="530"/>
        <v/>
      </c>
      <c r="Z2112" s="293" t="str">
        <f t="shared" si="531"/>
        <v/>
      </c>
      <c r="AA2112" s="293">
        <f t="shared" si="518"/>
        <v>0</v>
      </c>
      <c r="AB2112" s="293">
        <f t="shared" si="519"/>
        <v>0</v>
      </c>
      <c r="AC2112" s="293">
        <f t="shared" si="520"/>
        <v>0</v>
      </c>
      <c r="AD2112" s="293">
        <f t="shared" si="532"/>
        <v>0</v>
      </c>
      <c r="AE2112" s="293">
        <f>IF(ISBLANK(T2112),AE2111,IF(COUNTIF(T$2:T2112,T2112)&gt;1,AE2111,1+MAX(AE2111,0)))</f>
        <v>56</v>
      </c>
      <c r="AI2112" s="42" t="str">
        <f t="shared" si="533"/>
        <v/>
      </c>
      <c r="AJ2112">
        <f>SUM(AG$2:AG2112)</f>
        <v>12</v>
      </c>
      <c r="AK2112">
        <f>COUNTA(AF$2:AF2112)</f>
        <v>32</v>
      </c>
    </row>
    <row r="2113" spans="1:37"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521"/>
        <v>31</v>
      </c>
      <c r="Q2113" s="33" t="str">
        <f t="shared" si="522"/>
        <v/>
      </c>
      <c r="R2113" s="33">
        <f t="shared" si="523"/>
        <v>12</v>
      </c>
      <c r="S2113" s="33" t="str">
        <f t="shared" si="524"/>
        <v>141_12</v>
      </c>
      <c r="T2113" s="35" t="str">
        <f t="shared" si="525"/>
        <v>141PM</v>
      </c>
      <c r="U2113" s="35" t="str">
        <f t="shared" si="526"/>
        <v>141PMEW</v>
      </c>
      <c r="V2113" s="301">
        <f t="shared" si="527"/>
        <v>16</v>
      </c>
      <c r="W2113" s="293" t="str">
        <f t="shared" si="528"/>
        <v/>
      </c>
      <c r="X2113" s="293" t="str">
        <f t="shared" si="529"/>
        <v/>
      </c>
      <c r="Y2113" s="293" t="str">
        <f t="shared" si="530"/>
        <v/>
      </c>
      <c r="Z2113" s="293" t="str">
        <f t="shared" si="531"/>
        <v/>
      </c>
      <c r="AA2113" s="293">
        <f t="shared" si="518"/>
        <v>0</v>
      </c>
      <c r="AB2113" s="293">
        <f t="shared" si="519"/>
        <v>0</v>
      </c>
      <c r="AC2113" s="293">
        <f t="shared" si="520"/>
        <v>0</v>
      </c>
      <c r="AD2113" s="293">
        <f t="shared" si="532"/>
        <v>0</v>
      </c>
      <c r="AE2113" s="293">
        <f>IF(ISBLANK(T2113),AE2112,IF(COUNTIF(T$2:T2113,T2113)&gt;1,AE2112,1+MAX(AE2112,0)))</f>
        <v>56</v>
      </c>
      <c r="AI2113" s="42" t="str">
        <f t="shared" si="533"/>
        <v/>
      </c>
      <c r="AJ2113">
        <f>SUM(AG$2:AG2113)</f>
        <v>12</v>
      </c>
      <c r="AK2113">
        <f>COUNTA(AF$2:AF2113)</f>
        <v>32</v>
      </c>
    </row>
    <row r="2114" spans="1:37"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521"/>
        <v>32</v>
      </c>
      <c r="Q2114" s="33">
        <f t="shared" si="522"/>
        <v>32</v>
      </c>
      <c r="R2114" s="33">
        <f t="shared" si="523"/>
        <v>1</v>
      </c>
      <c r="S2114" s="33" t="str">
        <f t="shared" si="524"/>
        <v>142_1</v>
      </c>
      <c r="T2114" s="35" t="str">
        <f t="shared" si="525"/>
        <v>142AM</v>
      </c>
      <c r="U2114" s="35" t="str">
        <f t="shared" si="526"/>
        <v>142AMNS</v>
      </c>
      <c r="V2114" s="301">
        <f t="shared" si="527"/>
        <v>1</v>
      </c>
      <c r="W2114" s="293" t="str">
        <f t="shared" si="528"/>
        <v/>
      </c>
      <c r="X2114" s="293" t="str">
        <f t="shared" si="529"/>
        <v/>
      </c>
      <c r="Y2114" s="293" t="str">
        <f t="shared" si="530"/>
        <v/>
      </c>
      <c r="Z2114" s="293" t="str">
        <f t="shared" si="531"/>
        <v/>
      </c>
      <c r="AA2114" s="293">
        <f t="shared" ref="AA2114:AA2177" si="534">IF(AND(ISNUMBER($G2114),$B2114="AM"),INDEX(Cordon,MATCH($A2114,loc_ID,0),$G2114),0)</f>
        <v>0</v>
      </c>
      <c r="AB2114" s="293">
        <f t="shared" ref="AB2114:AB2177" si="535">IF(AND(ISNUMBER($G2114),$B2114="PM"),INDEX(Cordon,MATCH($A2114,loc_ID,0),VLOOKUP($G2114,dir_correction,2,FALSE)),0)</f>
        <v>0</v>
      </c>
      <c r="AC2114" s="293">
        <f t="shared" ref="AC2114:AC2177" si="536">IF(AND(ISNUMBER($G2114),$B2114="AM"),INDEX(Lane,MATCH($A2114,loc_ID,0),$G2114),0)</f>
        <v>0</v>
      </c>
      <c r="AD2114" s="293">
        <f t="shared" si="532"/>
        <v>0</v>
      </c>
      <c r="AE2114" s="293">
        <f>IF(ISBLANK(T2114),AE2113,IF(COUNTIF(T$2:T2114,T2114)&gt;1,AE2113,1+MAX(AE2113,0)))</f>
        <v>57</v>
      </c>
      <c r="AI2114" s="42" t="str">
        <f t="shared" si="533"/>
        <v/>
      </c>
      <c r="AJ2114">
        <f>SUM(AG$2:AG2114)</f>
        <v>12</v>
      </c>
      <c r="AK2114">
        <f>COUNTA(AF$2:AF2114)</f>
        <v>32</v>
      </c>
    </row>
    <row r="2115" spans="1:37"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537">IF(A2115=A2114,P2114,IF(ISNUMBER(P2114),P2114+1,1))</f>
        <v>32</v>
      </c>
      <c r="Q2115" s="33" t="str">
        <f t="shared" ref="Q2115:Q2178" si="538">IF(OR(P2115=P2114,LEN(A2115)&lt;1),"",P2115)</f>
        <v/>
      </c>
      <c r="R2115" s="33">
        <f t="shared" ref="R2115:R2178" si="539">IF(ISNUMBER(F2115),F2115+4*(E2115-1)+8*IF(B2115="PM",1,0),"")</f>
        <v>1</v>
      </c>
      <c r="S2115" s="33" t="str">
        <f t="shared" ref="S2115:S2178" si="540">IF(ISNUMBER(R2115),A2115&amp;"_"&amp;R2115,"")</f>
        <v>142_1</v>
      </c>
      <c r="T2115" s="35" t="str">
        <f t="shared" ref="T2115:T2178" si="541">A2115&amp;B2115</f>
        <v>142AM</v>
      </c>
      <c r="U2115" s="35" t="str">
        <f t="shared" ref="U2115:U2178" si="542">IF(OR(G2115=1,G2115=2),T2115&amp;"NS",IF(OR(G2115=3,G2115=4),T2115&amp;"EW",""))</f>
        <v>142AMNS</v>
      </c>
      <c r="V2115" s="301">
        <f t="shared" ref="V2115:V2178" si="543">G2115+4*(F2115-1)+16*(E2115-1)</f>
        <v>2</v>
      </c>
      <c r="W2115" s="293" t="str">
        <f t="shared" ref="W2115:W2178" si="544">IF(I2115&gt;$H2115,1,"")</f>
        <v/>
      </c>
      <c r="X2115" s="293" t="str">
        <f t="shared" ref="X2115:X2178" si="545">IF(J2115&gt;$H2115,1,"")</f>
        <v/>
      </c>
      <c r="Y2115" s="293" t="str">
        <f t="shared" ref="Y2115:Y2178" si="546">IF(K2115&gt;$H2115,1,"")</f>
        <v/>
      </c>
      <c r="Z2115" s="293" t="str">
        <f t="shared" ref="Z2115:Z2178" si="547">IF(L2115&gt;$H2115,1,"")</f>
        <v/>
      </c>
      <c r="AA2115" s="293">
        <f t="shared" si="534"/>
        <v>0</v>
      </c>
      <c r="AB2115" s="293">
        <f t="shared" si="535"/>
        <v>0</v>
      </c>
      <c r="AC2115" s="293">
        <f t="shared" si="536"/>
        <v>0</v>
      </c>
      <c r="AD2115" s="293">
        <f t="shared" ref="AD2115:AD2178" si="548">IF(AND(AC2115&gt;0,ISNUMBER(AC2115)),1,0)</f>
        <v>0</v>
      </c>
      <c r="AE2115" s="293">
        <f>IF(ISBLANK(T2115),AE2114,IF(COUNTIF(T$2:T2115,T2115)&gt;1,AE2114,1+MAX(AE2114,0)))</f>
        <v>57</v>
      </c>
      <c r="AI2115" s="42" t="str">
        <f t="shared" ref="AI2115:AI2178" si="549">IF(SUM(W2115:Z2115)&gt;0,1,"")</f>
        <v/>
      </c>
      <c r="AJ2115">
        <f>SUM(AG$2:AG2115)</f>
        <v>12</v>
      </c>
      <c r="AK2115">
        <f>COUNTA(AF$2:AF2115)</f>
        <v>32</v>
      </c>
    </row>
    <row r="2116" spans="1:37"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537"/>
        <v>32</v>
      </c>
      <c r="Q2116" s="33" t="str">
        <f t="shared" si="538"/>
        <v/>
      </c>
      <c r="R2116" s="33">
        <f t="shared" si="539"/>
        <v>1</v>
      </c>
      <c r="S2116" s="33" t="str">
        <f t="shared" si="540"/>
        <v>142_1</v>
      </c>
      <c r="T2116" s="35" t="str">
        <f t="shared" si="541"/>
        <v>142AM</v>
      </c>
      <c r="U2116" s="35" t="str">
        <f t="shared" si="542"/>
        <v>142AMEW</v>
      </c>
      <c r="V2116" s="301">
        <f t="shared" si="543"/>
        <v>3</v>
      </c>
      <c r="W2116" s="293" t="str">
        <f t="shared" si="544"/>
        <v/>
      </c>
      <c r="X2116" s="293" t="str">
        <f t="shared" si="545"/>
        <v/>
      </c>
      <c r="Y2116" s="293" t="str">
        <f t="shared" si="546"/>
        <v/>
      </c>
      <c r="Z2116" s="293" t="str">
        <f t="shared" si="547"/>
        <v/>
      </c>
      <c r="AA2116" s="293">
        <f t="shared" si="534"/>
        <v>0</v>
      </c>
      <c r="AB2116" s="293">
        <f t="shared" si="535"/>
        <v>0</v>
      </c>
      <c r="AC2116" s="293">
        <f t="shared" si="536"/>
        <v>0</v>
      </c>
      <c r="AD2116" s="293">
        <f t="shared" si="548"/>
        <v>0</v>
      </c>
      <c r="AE2116" s="293">
        <f>IF(ISBLANK(T2116),AE2115,IF(COUNTIF(T$2:T2116,T2116)&gt;1,AE2115,1+MAX(AE2115,0)))</f>
        <v>57</v>
      </c>
      <c r="AI2116" s="42" t="str">
        <f t="shared" si="549"/>
        <v/>
      </c>
      <c r="AJ2116">
        <f>SUM(AG$2:AG2116)</f>
        <v>12</v>
      </c>
      <c r="AK2116">
        <f>COUNTA(AF$2:AF2116)</f>
        <v>32</v>
      </c>
    </row>
    <row r="2117" spans="1:37"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537"/>
        <v>32</v>
      </c>
      <c r="Q2117" s="33" t="str">
        <f t="shared" si="538"/>
        <v/>
      </c>
      <c r="R2117" s="33">
        <f t="shared" si="539"/>
        <v>1</v>
      </c>
      <c r="S2117" s="33" t="str">
        <f t="shared" si="540"/>
        <v>142_1</v>
      </c>
      <c r="T2117" s="35" t="str">
        <f t="shared" si="541"/>
        <v>142AM</v>
      </c>
      <c r="U2117" s="35" t="str">
        <f t="shared" si="542"/>
        <v>142AMEW</v>
      </c>
      <c r="V2117" s="301">
        <f t="shared" si="543"/>
        <v>4</v>
      </c>
      <c r="W2117" s="293" t="str">
        <f t="shared" si="544"/>
        <v/>
      </c>
      <c r="X2117" s="293" t="str">
        <f t="shared" si="545"/>
        <v/>
      </c>
      <c r="Y2117" s="293" t="str">
        <f t="shared" si="546"/>
        <v/>
      </c>
      <c r="Z2117" s="293" t="str">
        <f t="shared" si="547"/>
        <v/>
      </c>
      <c r="AA2117" s="293">
        <f t="shared" si="534"/>
        <v>0</v>
      </c>
      <c r="AB2117" s="293">
        <f t="shared" si="535"/>
        <v>0</v>
      </c>
      <c r="AC2117" s="293">
        <f t="shared" si="536"/>
        <v>0</v>
      </c>
      <c r="AD2117" s="293">
        <f t="shared" si="548"/>
        <v>0</v>
      </c>
      <c r="AE2117" s="293">
        <f>IF(ISBLANK(T2117),AE2116,IF(COUNTIF(T$2:T2117,T2117)&gt;1,AE2116,1+MAX(AE2116,0)))</f>
        <v>57</v>
      </c>
      <c r="AI2117" s="42" t="str">
        <f t="shared" si="549"/>
        <v/>
      </c>
      <c r="AJ2117">
        <f>SUM(AG$2:AG2117)</f>
        <v>12</v>
      </c>
      <c r="AK2117">
        <f>COUNTA(AF$2:AF2117)</f>
        <v>32</v>
      </c>
    </row>
    <row r="2118" spans="1:37" x14ac:dyDescent="0.25">
      <c r="A2118">
        <v>142</v>
      </c>
      <c r="B2118" t="s">
        <v>65</v>
      </c>
      <c r="C2118" t="s">
        <v>799</v>
      </c>
      <c r="D2118"/>
      <c r="E2118">
        <v>1</v>
      </c>
      <c r="F2118">
        <v>2</v>
      </c>
      <c r="G2118">
        <v>1</v>
      </c>
      <c r="H2118" s="246">
        <v>4</v>
      </c>
      <c r="I2118">
        <v>1</v>
      </c>
      <c r="J2118">
        <v>2</v>
      </c>
      <c r="K2118">
        <v>1</v>
      </c>
      <c r="L2118">
        <v>4</v>
      </c>
      <c r="M2118" t="s">
        <v>800</v>
      </c>
      <c r="O2118" s="101">
        <f>IF(ISBLANK(C2118),O2117,IF(COUNTIF(C$2:C2118,C2118)&gt;1,O2117,1+MAX(O2117,0)))</f>
        <v>60</v>
      </c>
      <c r="P2118" s="45">
        <f t="shared" si="537"/>
        <v>32</v>
      </c>
      <c r="Q2118" s="33" t="str">
        <f t="shared" si="538"/>
        <v/>
      </c>
      <c r="R2118" s="33">
        <f t="shared" si="539"/>
        <v>2</v>
      </c>
      <c r="S2118" s="33" t="str">
        <f t="shared" si="540"/>
        <v>142_2</v>
      </c>
      <c r="T2118" s="35" t="str">
        <f t="shared" si="541"/>
        <v>142AM</v>
      </c>
      <c r="U2118" s="35" t="str">
        <f t="shared" si="542"/>
        <v>142AMNS</v>
      </c>
      <c r="V2118" s="301">
        <f t="shared" si="543"/>
        <v>5</v>
      </c>
      <c r="W2118" s="293" t="str">
        <f t="shared" si="544"/>
        <v/>
      </c>
      <c r="X2118" s="293" t="str">
        <f t="shared" si="545"/>
        <v/>
      </c>
      <c r="Y2118" s="293" t="str">
        <f t="shared" si="546"/>
        <v/>
      </c>
      <c r="Z2118" s="293" t="str">
        <f t="shared" si="547"/>
        <v/>
      </c>
      <c r="AA2118" s="293">
        <f t="shared" si="534"/>
        <v>0</v>
      </c>
      <c r="AB2118" s="293">
        <f t="shared" si="535"/>
        <v>0</v>
      </c>
      <c r="AC2118" s="293">
        <f t="shared" si="536"/>
        <v>0</v>
      </c>
      <c r="AD2118" s="293">
        <f t="shared" si="548"/>
        <v>0</v>
      </c>
      <c r="AE2118" s="293">
        <f>IF(ISBLANK(T2118),AE2117,IF(COUNTIF(T$2:T2118,T2118)&gt;1,AE2117,1+MAX(AE2117,0)))</f>
        <v>57</v>
      </c>
      <c r="AF2118" s="42" t="s">
        <v>946</v>
      </c>
      <c r="AG2118" s="42">
        <v>1</v>
      </c>
      <c r="AH2118" s="42" t="s">
        <v>945</v>
      </c>
      <c r="AI2118" s="42" t="str">
        <f t="shared" si="549"/>
        <v/>
      </c>
      <c r="AJ2118">
        <f>SUM(AG$2:AG2118)</f>
        <v>13</v>
      </c>
      <c r="AK2118">
        <f>COUNTA(AF$2:AF2118)</f>
        <v>33</v>
      </c>
    </row>
    <row r="2119" spans="1:37"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537"/>
        <v>32</v>
      </c>
      <c r="Q2119" s="33" t="str">
        <f t="shared" si="538"/>
        <v/>
      </c>
      <c r="R2119" s="33">
        <f t="shared" si="539"/>
        <v>2</v>
      </c>
      <c r="S2119" s="33" t="str">
        <f t="shared" si="540"/>
        <v>142_2</v>
      </c>
      <c r="T2119" s="35" t="str">
        <f t="shared" si="541"/>
        <v>142AM</v>
      </c>
      <c r="U2119" s="35" t="str">
        <f t="shared" si="542"/>
        <v>142AMNS</v>
      </c>
      <c r="V2119" s="301">
        <f t="shared" si="543"/>
        <v>6</v>
      </c>
      <c r="W2119" s="293" t="str">
        <f t="shared" si="544"/>
        <v/>
      </c>
      <c r="X2119" s="293" t="str">
        <f t="shared" si="545"/>
        <v/>
      </c>
      <c r="Y2119" s="293" t="str">
        <f t="shared" si="546"/>
        <v/>
      </c>
      <c r="Z2119" s="293" t="str">
        <f t="shared" si="547"/>
        <v/>
      </c>
      <c r="AA2119" s="293">
        <f t="shared" si="534"/>
        <v>0</v>
      </c>
      <c r="AB2119" s="293">
        <f t="shared" si="535"/>
        <v>0</v>
      </c>
      <c r="AC2119" s="293">
        <f t="shared" si="536"/>
        <v>0</v>
      </c>
      <c r="AD2119" s="293">
        <f t="shared" si="548"/>
        <v>0</v>
      </c>
      <c r="AE2119" s="293">
        <f>IF(ISBLANK(T2119),AE2118,IF(COUNTIF(T$2:T2119,T2119)&gt;1,AE2118,1+MAX(AE2118,0)))</f>
        <v>57</v>
      </c>
      <c r="AI2119" s="42" t="str">
        <f t="shared" si="549"/>
        <v/>
      </c>
      <c r="AJ2119">
        <f>SUM(AG$2:AG2119)</f>
        <v>13</v>
      </c>
      <c r="AK2119">
        <f>COUNTA(AF$2:AF2119)</f>
        <v>33</v>
      </c>
    </row>
    <row r="2120" spans="1:37"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537"/>
        <v>32</v>
      </c>
      <c r="Q2120" s="33" t="str">
        <f t="shared" si="538"/>
        <v/>
      </c>
      <c r="R2120" s="33">
        <f t="shared" si="539"/>
        <v>2</v>
      </c>
      <c r="S2120" s="33" t="str">
        <f t="shared" si="540"/>
        <v>142_2</v>
      </c>
      <c r="T2120" s="35" t="str">
        <f t="shared" si="541"/>
        <v>142AM</v>
      </c>
      <c r="U2120" s="35" t="str">
        <f t="shared" si="542"/>
        <v>142AMEW</v>
      </c>
      <c r="V2120" s="301">
        <f t="shared" si="543"/>
        <v>7</v>
      </c>
      <c r="W2120" s="293" t="str">
        <f t="shared" si="544"/>
        <v/>
      </c>
      <c r="X2120" s="293" t="str">
        <f t="shared" si="545"/>
        <v/>
      </c>
      <c r="Y2120" s="293" t="str">
        <f t="shared" si="546"/>
        <v/>
      </c>
      <c r="Z2120" s="293" t="str">
        <f t="shared" si="547"/>
        <v/>
      </c>
      <c r="AA2120" s="293">
        <f t="shared" si="534"/>
        <v>0</v>
      </c>
      <c r="AB2120" s="293">
        <f t="shared" si="535"/>
        <v>0</v>
      </c>
      <c r="AC2120" s="293">
        <f t="shared" si="536"/>
        <v>0</v>
      </c>
      <c r="AD2120" s="293">
        <f t="shared" si="548"/>
        <v>0</v>
      </c>
      <c r="AE2120" s="293">
        <f>IF(ISBLANK(T2120),AE2119,IF(COUNTIF(T$2:T2120,T2120)&gt;1,AE2119,1+MAX(AE2119,0)))</f>
        <v>57</v>
      </c>
      <c r="AI2120" s="42" t="str">
        <f t="shared" si="549"/>
        <v/>
      </c>
      <c r="AJ2120">
        <f>SUM(AG$2:AG2120)</f>
        <v>13</v>
      </c>
      <c r="AK2120">
        <f>COUNTA(AF$2:AF2120)</f>
        <v>33</v>
      </c>
    </row>
    <row r="2121" spans="1:37"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537"/>
        <v>32</v>
      </c>
      <c r="Q2121" s="33" t="str">
        <f t="shared" si="538"/>
        <v/>
      </c>
      <c r="R2121" s="33">
        <f t="shared" si="539"/>
        <v>2</v>
      </c>
      <c r="S2121" s="33" t="str">
        <f t="shared" si="540"/>
        <v>142_2</v>
      </c>
      <c r="T2121" s="35" t="str">
        <f t="shared" si="541"/>
        <v>142AM</v>
      </c>
      <c r="U2121" s="35" t="str">
        <f t="shared" si="542"/>
        <v>142AMEW</v>
      </c>
      <c r="V2121" s="301">
        <f t="shared" si="543"/>
        <v>8</v>
      </c>
      <c r="W2121" s="293" t="str">
        <f t="shared" si="544"/>
        <v/>
      </c>
      <c r="X2121" s="293" t="str">
        <f t="shared" si="545"/>
        <v/>
      </c>
      <c r="Y2121" s="293" t="str">
        <f t="shared" si="546"/>
        <v/>
      </c>
      <c r="Z2121" s="293" t="str">
        <f t="shared" si="547"/>
        <v/>
      </c>
      <c r="AA2121" s="293">
        <f t="shared" si="534"/>
        <v>0</v>
      </c>
      <c r="AB2121" s="293">
        <f t="shared" si="535"/>
        <v>0</v>
      </c>
      <c r="AC2121" s="293">
        <f t="shared" si="536"/>
        <v>0</v>
      </c>
      <c r="AD2121" s="293">
        <f t="shared" si="548"/>
        <v>0</v>
      </c>
      <c r="AE2121" s="293">
        <f>IF(ISBLANK(T2121),AE2120,IF(COUNTIF(T$2:T2121,T2121)&gt;1,AE2120,1+MAX(AE2120,0)))</f>
        <v>57</v>
      </c>
      <c r="AI2121" s="42" t="str">
        <f t="shared" si="549"/>
        <v/>
      </c>
      <c r="AJ2121">
        <f>SUM(AG$2:AG2121)</f>
        <v>13</v>
      </c>
      <c r="AK2121">
        <f>COUNTA(AF$2:AF2121)</f>
        <v>33</v>
      </c>
    </row>
    <row r="2122" spans="1:37"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537"/>
        <v>32</v>
      </c>
      <c r="Q2122" s="33" t="str">
        <f t="shared" si="538"/>
        <v/>
      </c>
      <c r="R2122" s="33">
        <f t="shared" si="539"/>
        <v>3</v>
      </c>
      <c r="S2122" s="33" t="str">
        <f t="shared" si="540"/>
        <v>142_3</v>
      </c>
      <c r="T2122" s="35" t="str">
        <f t="shared" si="541"/>
        <v>142AM</v>
      </c>
      <c r="U2122" s="35" t="str">
        <f t="shared" si="542"/>
        <v>142AMNS</v>
      </c>
      <c r="V2122" s="301">
        <f t="shared" si="543"/>
        <v>9</v>
      </c>
      <c r="W2122" s="293" t="str">
        <f t="shared" si="544"/>
        <v/>
      </c>
      <c r="X2122" s="293" t="str">
        <f t="shared" si="545"/>
        <v/>
      </c>
      <c r="Y2122" s="293" t="str">
        <f t="shared" si="546"/>
        <v/>
      </c>
      <c r="Z2122" s="293" t="str">
        <f t="shared" si="547"/>
        <v/>
      </c>
      <c r="AA2122" s="293">
        <f t="shared" si="534"/>
        <v>0</v>
      </c>
      <c r="AB2122" s="293">
        <f t="shared" si="535"/>
        <v>0</v>
      </c>
      <c r="AC2122" s="293">
        <f t="shared" si="536"/>
        <v>0</v>
      </c>
      <c r="AD2122" s="293">
        <f t="shared" si="548"/>
        <v>0</v>
      </c>
      <c r="AE2122" s="293">
        <f>IF(ISBLANK(T2122),AE2121,IF(COUNTIF(T$2:T2122,T2122)&gt;1,AE2121,1+MAX(AE2121,0)))</f>
        <v>57</v>
      </c>
      <c r="AI2122" s="42" t="str">
        <f t="shared" si="549"/>
        <v/>
      </c>
      <c r="AJ2122">
        <f>SUM(AG$2:AG2122)</f>
        <v>13</v>
      </c>
      <c r="AK2122">
        <f>COUNTA(AF$2:AF2122)</f>
        <v>33</v>
      </c>
    </row>
    <row r="2123" spans="1:37"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537"/>
        <v>32</v>
      </c>
      <c r="Q2123" s="33" t="str">
        <f t="shared" si="538"/>
        <v/>
      </c>
      <c r="R2123" s="33">
        <f t="shared" si="539"/>
        <v>3</v>
      </c>
      <c r="S2123" s="33" t="str">
        <f t="shared" si="540"/>
        <v>142_3</v>
      </c>
      <c r="T2123" s="35" t="str">
        <f t="shared" si="541"/>
        <v>142AM</v>
      </c>
      <c r="U2123" s="35" t="str">
        <f t="shared" si="542"/>
        <v>142AMNS</v>
      </c>
      <c r="V2123" s="301">
        <f t="shared" si="543"/>
        <v>10</v>
      </c>
      <c r="W2123" s="293" t="str">
        <f t="shared" si="544"/>
        <v/>
      </c>
      <c r="X2123" s="293" t="str">
        <f t="shared" si="545"/>
        <v/>
      </c>
      <c r="Y2123" s="293" t="str">
        <f t="shared" si="546"/>
        <v/>
      </c>
      <c r="Z2123" s="293" t="str">
        <f t="shared" si="547"/>
        <v/>
      </c>
      <c r="AA2123" s="293">
        <f t="shared" si="534"/>
        <v>0</v>
      </c>
      <c r="AB2123" s="293">
        <f t="shared" si="535"/>
        <v>0</v>
      </c>
      <c r="AC2123" s="293">
        <f t="shared" si="536"/>
        <v>0</v>
      </c>
      <c r="AD2123" s="293">
        <f t="shared" si="548"/>
        <v>0</v>
      </c>
      <c r="AE2123" s="293">
        <f>IF(ISBLANK(T2123),AE2122,IF(COUNTIF(T$2:T2123,T2123)&gt;1,AE2122,1+MAX(AE2122,0)))</f>
        <v>57</v>
      </c>
      <c r="AI2123" s="42" t="str">
        <f t="shared" si="549"/>
        <v/>
      </c>
      <c r="AJ2123">
        <f>SUM(AG$2:AG2123)</f>
        <v>13</v>
      </c>
      <c r="AK2123">
        <f>COUNTA(AF$2:AF2123)</f>
        <v>33</v>
      </c>
    </row>
    <row r="2124" spans="1:37"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537"/>
        <v>32</v>
      </c>
      <c r="Q2124" s="33" t="str">
        <f t="shared" si="538"/>
        <v/>
      </c>
      <c r="R2124" s="33">
        <f t="shared" si="539"/>
        <v>3</v>
      </c>
      <c r="S2124" s="33" t="str">
        <f t="shared" si="540"/>
        <v>142_3</v>
      </c>
      <c r="T2124" s="35" t="str">
        <f t="shared" si="541"/>
        <v>142AM</v>
      </c>
      <c r="U2124" s="35" t="str">
        <f t="shared" si="542"/>
        <v>142AMEW</v>
      </c>
      <c r="V2124" s="301">
        <f t="shared" si="543"/>
        <v>11</v>
      </c>
      <c r="W2124" s="293" t="str">
        <f t="shared" si="544"/>
        <v/>
      </c>
      <c r="X2124" s="293" t="str">
        <f t="shared" si="545"/>
        <v/>
      </c>
      <c r="Y2124" s="293" t="str">
        <f t="shared" si="546"/>
        <v/>
      </c>
      <c r="Z2124" s="293" t="str">
        <f t="shared" si="547"/>
        <v/>
      </c>
      <c r="AA2124" s="293">
        <f t="shared" si="534"/>
        <v>0</v>
      </c>
      <c r="AB2124" s="293">
        <f t="shared" si="535"/>
        <v>0</v>
      </c>
      <c r="AC2124" s="293">
        <f t="shared" si="536"/>
        <v>0</v>
      </c>
      <c r="AD2124" s="293">
        <f t="shared" si="548"/>
        <v>0</v>
      </c>
      <c r="AE2124" s="293">
        <f>IF(ISBLANK(T2124),AE2123,IF(COUNTIF(T$2:T2124,T2124)&gt;1,AE2123,1+MAX(AE2123,0)))</f>
        <v>57</v>
      </c>
      <c r="AI2124" s="42" t="str">
        <f t="shared" si="549"/>
        <v/>
      </c>
      <c r="AJ2124">
        <f>SUM(AG$2:AG2124)</f>
        <v>13</v>
      </c>
      <c r="AK2124">
        <f>COUNTA(AF$2:AF2124)</f>
        <v>33</v>
      </c>
    </row>
    <row r="2125" spans="1:37"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537"/>
        <v>32</v>
      </c>
      <c r="Q2125" s="33" t="str">
        <f t="shared" si="538"/>
        <v/>
      </c>
      <c r="R2125" s="33">
        <f t="shared" si="539"/>
        <v>3</v>
      </c>
      <c r="S2125" s="33" t="str">
        <f t="shared" si="540"/>
        <v>142_3</v>
      </c>
      <c r="T2125" s="35" t="str">
        <f t="shared" si="541"/>
        <v>142AM</v>
      </c>
      <c r="U2125" s="35" t="str">
        <f t="shared" si="542"/>
        <v>142AMEW</v>
      </c>
      <c r="V2125" s="301">
        <f t="shared" si="543"/>
        <v>12</v>
      </c>
      <c r="W2125" s="293" t="str">
        <f t="shared" si="544"/>
        <v/>
      </c>
      <c r="X2125" s="293" t="str">
        <f t="shared" si="545"/>
        <v/>
      </c>
      <c r="Y2125" s="293" t="str">
        <f t="shared" si="546"/>
        <v/>
      </c>
      <c r="Z2125" s="293" t="str">
        <f t="shared" si="547"/>
        <v/>
      </c>
      <c r="AA2125" s="293">
        <f t="shared" si="534"/>
        <v>0</v>
      </c>
      <c r="AB2125" s="293">
        <f t="shared" si="535"/>
        <v>0</v>
      </c>
      <c r="AC2125" s="293">
        <f t="shared" si="536"/>
        <v>0</v>
      </c>
      <c r="AD2125" s="293">
        <f t="shared" si="548"/>
        <v>0</v>
      </c>
      <c r="AE2125" s="293">
        <f>IF(ISBLANK(T2125),AE2124,IF(COUNTIF(T$2:T2125,T2125)&gt;1,AE2124,1+MAX(AE2124,0)))</f>
        <v>57</v>
      </c>
      <c r="AI2125" s="42" t="str">
        <f t="shared" si="549"/>
        <v/>
      </c>
      <c r="AJ2125">
        <f>SUM(AG$2:AG2125)</f>
        <v>13</v>
      </c>
      <c r="AK2125">
        <f>COUNTA(AF$2:AF2125)</f>
        <v>33</v>
      </c>
    </row>
    <row r="2126" spans="1:37"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537"/>
        <v>32</v>
      </c>
      <c r="Q2126" s="33" t="str">
        <f t="shared" si="538"/>
        <v/>
      </c>
      <c r="R2126" s="33">
        <f t="shared" si="539"/>
        <v>4</v>
      </c>
      <c r="S2126" s="33" t="str">
        <f t="shared" si="540"/>
        <v>142_4</v>
      </c>
      <c r="T2126" s="35" t="str">
        <f t="shared" si="541"/>
        <v>142AM</v>
      </c>
      <c r="U2126" s="35" t="str">
        <f t="shared" si="542"/>
        <v>142AMNS</v>
      </c>
      <c r="V2126" s="301">
        <f t="shared" si="543"/>
        <v>13</v>
      </c>
      <c r="W2126" s="293" t="str">
        <f t="shared" si="544"/>
        <v/>
      </c>
      <c r="X2126" s="293" t="str">
        <f t="shared" si="545"/>
        <v/>
      </c>
      <c r="Y2126" s="293" t="str">
        <f t="shared" si="546"/>
        <v/>
      </c>
      <c r="Z2126" s="293" t="str">
        <f t="shared" si="547"/>
        <v/>
      </c>
      <c r="AA2126" s="293">
        <f t="shared" si="534"/>
        <v>0</v>
      </c>
      <c r="AB2126" s="293">
        <f t="shared" si="535"/>
        <v>0</v>
      </c>
      <c r="AC2126" s="293">
        <f t="shared" si="536"/>
        <v>0</v>
      </c>
      <c r="AD2126" s="293">
        <f t="shared" si="548"/>
        <v>0</v>
      </c>
      <c r="AE2126" s="293">
        <f>IF(ISBLANK(T2126),AE2125,IF(COUNTIF(T$2:T2126,T2126)&gt;1,AE2125,1+MAX(AE2125,0)))</f>
        <v>57</v>
      </c>
      <c r="AI2126" s="42" t="str">
        <f t="shared" si="549"/>
        <v/>
      </c>
      <c r="AJ2126">
        <f>SUM(AG$2:AG2126)</f>
        <v>13</v>
      </c>
      <c r="AK2126">
        <f>COUNTA(AF$2:AF2126)</f>
        <v>33</v>
      </c>
    </row>
    <row r="2127" spans="1:37"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537"/>
        <v>32</v>
      </c>
      <c r="Q2127" s="33" t="str">
        <f t="shared" si="538"/>
        <v/>
      </c>
      <c r="R2127" s="33">
        <f t="shared" si="539"/>
        <v>4</v>
      </c>
      <c r="S2127" s="33" t="str">
        <f t="shared" si="540"/>
        <v>142_4</v>
      </c>
      <c r="T2127" s="35" t="str">
        <f t="shared" si="541"/>
        <v>142AM</v>
      </c>
      <c r="U2127" s="35" t="str">
        <f t="shared" si="542"/>
        <v>142AMNS</v>
      </c>
      <c r="V2127" s="301">
        <f t="shared" si="543"/>
        <v>14</v>
      </c>
      <c r="W2127" s="293" t="str">
        <f t="shared" si="544"/>
        <v/>
      </c>
      <c r="X2127" s="293" t="str">
        <f t="shared" si="545"/>
        <v/>
      </c>
      <c r="Y2127" s="293" t="str">
        <f t="shared" si="546"/>
        <v/>
      </c>
      <c r="Z2127" s="293" t="str">
        <f t="shared" si="547"/>
        <v/>
      </c>
      <c r="AA2127" s="293">
        <f t="shared" si="534"/>
        <v>0</v>
      </c>
      <c r="AB2127" s="293">
        <f t="shared" si="535"/>
        <v>0</v>
      </c>
      <c r="AC2127" s="293">
        <f t="shared" si="536"/>
        <v>0</v>
      </c>
      <c r="AD2127" s="293">
        <f t="shared" si="548"/>
        <v>0</v>
      </c>
      <c r="AE2127" s="293">
        <f>IF(ISBLANK(T2127),AE2126,IF(COUNTIF(T$2:T2127,T2127)&gt;1,AE2126,1+MAX(AE2126,0)))</f>
        <v>57</v>
      </c>
      <c r="AI2127" s="42" t="str">
        <f t="shared" si="549"/>
        <v/>
      </c>
      <c r="AJ2127">
        <f>SUM(AG$2:AG2127)</f>
        <v>13</v>
      </c>
      <c r="AK2127">
        <f>COUNTA(AF$2:AF2127)</f>
        <v>33</v>
      </c>
    </row>
    <row r="2128" spans="1:37"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537"/>
        <v>32</v>
      </c>
      <c r="Q2128" s="33" t="str">
        <f t="shared" si="538"/>
        <v/>
      </c>
      <c r="R2128" s="33">
        <f t="shared" si="539"/>
        <v>4</v>
      </c>
      <c r="S2128" s="33" t="str">
        <f t="shared" si="540"/>
        <v>142_4</v>
      </c>
      <c r="T2128" s="35" t="str">
        <f t="shared" si="541"/>
        <v>142AM</v>
      </c>
      <c r="U2128" s="35" t="str">
        <f t="shared" si="542"/>
        <v>142AMEW</v>
      </c>
      <c r="V2128" s="301">
        <f t="shared" si="543"/>
        <v>15</v>
      </c>
      <c r="W2128" s="293" t="str">
        <f t="shared" si="544"/>
        <v/>
      </c>
      <c r="X2128" s="293" t="str">
        <f t="shared" si="545"/>
        <v/>
      </c>
      <c r="Y2128" s="293" t="str">
        <f t="shared" si="546"/>
        <v/>
      </c>
      <c r="Z2128" s="293" t="str">
        <f t="shared" si="547"/>
        <v/>
      </c>
      <c r="AA2128" s="293">
        <f t="shared" si="534"/>
        <v>0</v>
      </c>
      <c r="AB2128" s="293">
        <f t="shared" si="535"/>
        <v>0</v>
      </c>
      <c r="AC2128" s="293">
        <f t="shared" si="536"/>
        <v>0</v>
      </c>
      <c r="AD2128" s="293">
        <f t="shared" si="548"/>
        <v>0</v>
      </c>
      <c r="AE2128" s="293">
        <f>IF(ISBLANK(T2128),AE2127,IF(COUNTIF(T$2:T2128,T2128)&gt;1,AE2127,1+MAX(AE2127,0)))</f>
        <v>57</v>
      </c>
      <c r="AI2128" s="42" t="str">
        <f t="shared" si="549"/>
        <v/>
      </c>
      <c r="AJ2128">
        <f>SUM(AG$2:AG2128)</f>
        <v>13</v>
      </c>
      <c r="AK2128">
        <f>COUNTA(AF$2:AF2128)</f>
        <v>33</v>
      </c>
    </row>
    <row r="2129" spans="1:37"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537"/>
        <v>32</v>
      </c>
      <c r="Q2129" s="33" t="str">
        <f t="shared" si="538"/>
        <v/>
      </c>
      <c r="R2129" s="33">
        <f t="shared" si="539"/>
        <v>4</v>
      </c>
      <c r="S2129" s="33" t="str">
        <f t="shared" si="540"/>
        <v>142_4</v>
      </c>
      <c r="T2129" s="35" t="str">
        <f t="shared" si="541"/>
        <v>142AM</v>
      </c>
      <c r="U2129" s="35" t="str">
        <f t="shared" si="542"/>
        <v>142AMEW</v>
      </c>
      <c r="V2129" s="301">
        <f t="shared" si="543"/>
        <v>16</v>
      </c>
      <c r="W2129" s="293" t="str">
        <f t="shared" si="544"/>
        <v/>
      </c>
      <c r="X2129" s="293" t="str">
        <f t="shared" si="545"/>
        <v/>
      </c>
      <c r="Y2129" s="293" t="str">
        <f t="shared" si="546"/>
        <v/>
      </c>
      <c r="Z2129" s="293" t="str">
        <f t="shared" si="547"/>
        <v/>
      </c>
      <c r="AA2129" s="293">
        <f t="shared" si="534"/>
        <v>0</v>
      </c>
      <c r="AB2129" s="293">
        <f t="shared" si="535"/>
        <v>0</v>
      </c>
      <c r="AC2129" s="293">
        <f t="shared" si="536"/>
        <v>0</v>
      </c>
      <c r="AD2129" s="293">
        <f t="shared" si="548"/>
        <v>0</v>
      </c>
      <c r="AE2129" s="293">
        <f>IF(ISBLANK(T2129),AE2128,IF(COUNTIF(T$2:T2129,T2129)&gt;1,AE2128,1+MAX(AE2128,0)))</f>
        <v>57</v>
      </c>
      <c r="AI2129" s="42" t="str">
        <f t="shared" si="549"/>
        <v/>
      </c>
      <c r="AJ2129">
        <f>SUM(AG$2:AG2129)</f>
        <v>13</v>
      </c>
      <c r="AK2129">
        <f>COUNTA(AF$2:AF2129)</f>
        <v>33</v>
      </c>
    </row>
    <row r="2130" spans="1:37"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537"/>
        <v>32</v>
      </c>
      <c r="Q2130" s="33" t="str">
        <f t="shared" si="538"/>
        <v/>
      </c>
      <c r="R2130" s="33">
        <f t="shared" si="539"/>
        <v>5</v>
      </c>
      <c r="S2130" s="33" t="str">
        <f t="shared" si="540"/>
        <v>142_5</v>
      </c>
      <c r="T2130" s="35" t="str">
        <f t="shared" si="541"/>
        <v>142AM</v>
      </c>
      <c r="U2130" s="35" t="str">
        <f t="shared" si="542"/>
        <v>142AMNS</v>
      </c>
      <c r="V2130" s="301">
        <f t="shared" si="543"/>
        <v>17</v>
      </c>
      <c r="W2130" s="293" t="str">
        <f t="shared" si="544"/>
        <v/>
      </c>
      <c r="X2130" s="293" t="str">
        <f t="shared" si="545"/>
        <v/>
      </c>
      <c r="Y2130" s="293" t="str">
        <f t="shared" si="546"/>
        <v/>
      </c>
      <c r="Z2130" s="293" t="str">
        <f t="shared" si="547"/>
        <v/>
      </c>
      <c r="AA2130" s="293">
        <f t="shared" si="534"/>
        <v>0</v>
      </c>
      <c r="AB2130" s="293">
        <f t="shared" si="535"/>
        <v>0</v>
      </c>
      <c r="AC2130" s="293">
        <f t="shared" si="536"/>
        <v>0</v>
      </c>
      <c r="AD2130" s="293">
        <f t="shared" si="548"/>
        <v>0</v>
      </c>
      <c r="AE2130" s="293">
        <f>IF(ISBLANK(T2130),AE2129,IF(COUNTIF(T$2:T2130,T2130)&gt;1,AE2129,1+MAX(AE2129,0)))</f>
        <v>57</v>
      </c>
      <c r="AI2130" s="42" t="str">
        <f t="shared" si="549"/>
        <v/>
      </c>
      <c r="AJ2130">
        <f>SUM(AG$2:AG2130)</f>
        <v>13</v>
      </c>
      <c r="AK2130">
        <f>COUNTA(AF$2:AF2130)</f>
        <v>33</v>
      </c>
    </row>
    <row r="2131" spans="1:37"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537"/>
        <v>32</v>
      </c>
      <c r="Q2131" s="33" t="str">
        <f t="shared" si="538"/>
        <v/>
      </c>
      <c r="R2131" s="33">
        <f t="shared" si="539"/>
        <v>5</v>
      </c>
      <c r="S2131" s="33" t="str">
        <f t="shared" si="540"/>
        <v>142_5</v>
      </c>
      <c r="T2131" s="35" t="str">
        <f t="shared" si="541"/>
        <v>142AM</v>
      </c>
      <c r="U2131" s="35" t="str">
        <f t="shared" si="542"/>
        <v>142AMNS</v>
      </c>
      <c r="V2131" s="301">
        <f t="shared" si="543"/>
        <v>18</v>
      </c>
      <c r="W2131" s="293" t="str">
        <f t="shared" si="544"/>
        <v/>
      </c>
      <c r="X2131" s="293" t="str">
        <f t="shared" si="545"/>
        <v/>
      </c>
      <c r="Y2131" s="293" t="str">
        <f t="shared" si="546"/>
        <v/>
      </c>
      <c r="Z2131" s="293" t="str">
        <f t="shared" si="547"/>
        <v/>
      </c>
      <c r="AA2131" s="293">
        <f t="shared" si="534"/>
        <v>0</v>
      </c>
      <c r="AB2131" s="293">
        <f t="shared" si="535"/>
        <v>0</v>
      </c>
      <c r="AC2131" s="293">
        <f t="shared" si="536"/>
        <v>0</v>
      </c>
      <c r="AD2131" s="293">
        <f t="shared" si="548"/>
        <v>0</v>
      </c>
      <c r="AE2131" s="293">
        <f>IF(ISBLANK(T2131),AE2130,IF(COUNTIF(T$2:T2131,T2131)&gt;1,AE2130,1+MAX(AE2130,0)))</f>
        <v>57</v>
      </c>
      <c r="AI2131" s="42" t="str">
        <f t="shared" si="549"/>
        <v/>
      </c>
      <c r="AJ2131">
        <f>SUM(AG$2:AG2131)</f>
        <v>13</v>
      </c>
      <c r="AK2131">
        <f>COUNTA(AF$2:AF2131)</f>
        <v>33</v>
      </c>
    </row>
    <row r="2132" spans="1:37"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537"/>
        <v>32</v>
      </c>
      <c r="Q2132" s="33" t="str">
        <f t="shared" si="538"/>
        <v/>
      </c>
      <c r="R2132" s="33">
        <f t="shared" si="539"/>
        <v>5</v>
      </c>
      <c r="S2132" s="33" t="str">
        <f t="shared" si="540"/>
        <v>142_5</v>
      </c>
      <c r="T2132" s="35" t="str">
        <f t="shared" si="541"/>
        <v>142AM</v>
      </c>
      <c r="U2132" s="35" t="str">
        <f t="shared" si="542"/>
        <v>142AMEW</v>
      </c>
      <c r="V2132" s="301">
        <f t="shared" si="543"/>
        <v>19</v>
      </c>
      <c r="W2132" s="293" t="str">
        <f t="shared" si="544"/>
        <v/>
      </c>
      <c r="X2132" s="293" t="str">
        <f t="shared" si="545"/>
        <v/>
      </c>
      <c r="Y2132" s="293" t="str">
        <f t="shared" si="546"/>
        <v/>
      </c>
      <c r="Z2132" s="293" t="str">
        <f t="shared" si="547"/>
        <v/>
      </c>
      <c r="AA2132" s="293">
        <f t="shared" si="534"/>
        <v>0</v>
      </c>
      <c r="AB2132" s="293">
        <f t="shared" si="535"/>
        <v>0</v>
      </c>
      <c r="AC2132" s="293">
        <f t="shared" si="536"/>
        <v>0</v>
      </c>
      <c r="AD2132" s="293">
        <f t="shared" si="548"/>
        <v>0</v>
      </c>
      <c r="AE2132" s="293">
        <f>IF(ISBLANK(T2132),AE2131,IF(COUNTIF(T$2:T2132,T2132)&gt;1,AE2131,1+MAX(AE2131,0)))</f>
        <v>57</v>
      </c>
      <c r="AI2132" s="42" t="str">
        <f t="shared" si="549"/>
        <v/>
      </c>
      <c r="AJ2132">
        <f>SUM(AG$2:AG2132)</f>
        <v>13</v>
      </c>
      <c r="AK2132">
        <f>COUNTA(AF$2:AF2132)</f>
        <v>33</v>
      </c>
    </row>
    <row r="2133" spans="1:37"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537"/>
        <v>32</v>
      </c>
      <c r="Q2133" s="33" t="str">
        <f t="shared" si="538"/>
        <v/>
      </c>
      <c r="R2133" s="33">
        <f t="shared" si="539"/>
        <v>5</v>
      </c>
      <c r="S2133" s="33" t="str">
        <f t="shared" si="540"/>
        <v>142_5</v>
      </c>
      <c r="T2133" s="35" t="str">
        <f t="shared" si="541"/>
        <v>142AM</v>
      </c>
      <c r="U2133" s="35" t="str">
        <f t="shared" si="542"/>
        <v>142AMEW</v>
      </c>
      <c r="V2133" s="301">
        <f t="shared" si="543"/>
        <v>20</v>
      </c>
      <c r="W2133" s="293" t="str">
        <f t="shared" si="544"/>
        <v/>
      </c>
      <c r="X2133" s="293" t="str">
        <f t="shared" si="545"/>
        <v/>
      </c>
      <c r="Y2133" s="293" t="str">
        <f t="shared" si="546"/>
        <v/>
      </c>
      <c r="Z2133" s="293" t="str">
        <f t="shared" si="547"/>
        <v/>
      </c>
      <c r="AA2133" s="293">
        <f t="shared" si="534"/>
        <v>0</v>
      </c>
      <c r="AB2133" s="293">
        <f t="shared" si="535"/>
        <v>0</v>
      </c>
      <c r="AC2133" s="293">
        <f t="shared" si="536"/>
        <v>0</v>
      </c>
      <c r="AD2133" s="293">
        <f t="shared" si="548"/>
        <v>0</v>
      </c>
      <c r="AE2133" s="293">
        <f>IF(ISBLANK(T2133),AE2132,IF(COUNTIF(T$2:T2133,T2133)&gt;1,AE2132,1+MAX(AE2132,0)))</f>
        <v>57</v>
      </c>
      <c r="AI2133" s="42" t="str">
        <f t="shared" si="549"/>
        <v/>
      </c>
      <c r="AJ2133">
        <f>SUM(AG$2:AG2133)</f>
        <v>13</v>
      </c>
      <c r="AK2133">
        <f>COUNTA(AF$2:AF2133)</f>
        <v>33</v>
      </c>
    </row>
    <row r="2134" spans="1:37"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537"/>
        <v>32</v>
      </c>
      <c r="Q2134" s="33" t="str">
        <f t="shared" si="538"/>
        <v/>
      </c>
      <c r="R2134" s="33">
        <f t="shared" si="539"/>
        <v>6</v>
      </c>
      <c r="S2134" s="33" t="str">
        <f t="shared" si="540"/>
        <v>142_6</v>
      </c>
      <c r="T2134" s="35" t="str">
        <f t="shared" si="541"/>
        <v>142AM</v>
      </c>
      <c r="U2134" s="35" t="str">
        <f t="shared" si="542"/>
        <v>142AMNS</v>
      </c>
      <c r="V2134" s="301">
        <f t="shared" si="543"/>
        <v>21</v>
      </c>
      <c r="W2134" s="293" t="str">
        <f t="shared" si="544"/>
        <v/>
      </c>
      <c r="X2134" s="293" t="str">
        <f t="shared" si="545"/>
        <v/>
      </c>
      <c r="Y2134" s="293" t="str">
        <f t="shared" si="546"/>
        <v/>
      </c>
      <c r="Z2134" s="293" t="str">
        <f t="shared" si="547"/>
        <v/>
      </c>
      <c r="AA2134" s="293">
        <f t="shared" si="534"/>
        <v>0</v>
      </c>
      <c r="AB2134" s="293">
        <f t="shared" si="535"/>
        <v>0</v>
      </c>
      <c r="AC2134" s="293">
        <f t="shared" si="536"/>
        <v>0</v>
      </c>
      <c r="AD2134" s="293">
        <f t="shared" si="548"/>
        <v>0</v>
      </c>
      <c r="AE2134" s="293">
        <f>IF(ISBLANK(T2134),AE2133,IF(COUNTIF(T$2:T2134,T2134)&gt;1,AE2133,1+MAX(AE2133,0)))</f>
        <v>57</v>
      </c>
      <c r="AI2134" s="42" t="str">
        <f t="shared" si="549"/>
        <v/>
      </c>
      <c r="AJ2134">
        <f>SUM(AG$2:AG2134)</f>
        <v>13</v>
      </c>
      <c r="AK2134">
        <f>COUNTA(AF$2:AF2134)</f>
        <v>33</v>
      </c>
    </row>
    <row r="2135" spans="1:37"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537"/>
        <v>32</v>
      </c>
      <c r="Q2135" s="33" t="str">
        <f t="shared" si="538"/>
        <v/>
      </c>
      <c r="R2135" s="33">
        <f t="shared" si="539"/>
        <v>6</v>
      </c>
      <c r="S2135" s="33" t="str">
        <f t="shared" si="540"/>
        <v>142_6</v>
      </c>
      <c r="T2135" s="35" t="str">
        <f t="shared" si="541"/>
        <v>142AM</v>
      </c>
      <c r="U2135" s="35" t="str">
        <f t="shared" si="542"/>
        <v>142AMNS</v>
      </c>
      <c r="V2135" s="301">
        <f t="shared" si="543"/>
        <v>22</v>
      </c>
      <c r="W2135" s="293" t="str">
        <f t="shared" si="544"/>
        <v/>
      </c>
      <c r="X2135" s="293" t="str">
        <f t="shared" si="545"/>
        <v/>
      </c>
      <c r="Y2135" s="293" t="str">
        <f t="shared" si="546"/>
        <v/>
      </c>
      <c r="Z2135" s="293" t="str">
        <f t="shared" si="547"/>
        <v/>
      </c>
      <c r="AA2135" s="293">
        <f t="shared" si="534"/>
        <v>0</v>
      </c>
      <c r="AB2135" s="293">
        <f t="shared" si="535"/>
        <v>0</v>
      </c>
      <c r="AC2135" s="293">
        <f t="shared" si="536"/>
        <v>0</v>
      </c>
      <c r="AD2135" s="293">
        <f t="shared" si="548"/>
        <v>0</v>
      </c>
      <c r="AE2135" s="293">
        <f>IF(ISBLANK(T2135),AE2134,IF(COUNTIF(T$2:T2135,T2135)&gt;1,AE2134,1+MAX(AE2134,0)))</f>
        <v>57</v>
      </c>
      <c r="AI2135" s="42" t="str">
        <f t="shared" si="549"/>
        <v/>
      </c>
      <c r="AJ2135">
        <f>SUM(AG$2:AG2135)</f>
        <v>13</v>
      </c>
      <c r="AK2135">
        <f>COUNTA(AF$2:AF2135)</f>
        <v>33</v>
      </c>
    </row>
    <row r="2136" spans="1:37"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537"/>
        <v>32</v>
      </c>
      <c r="Q2136" s="33" t="str">
        <f t="shared" si="538"/>
        <v/>
      </c>
      <c r="R2136" s="33">
        <f t="shared" si="539"/>
        <v>6</v>
      </c>
      <c r="S2136" s="33" t="str">
        <f t="shared" si="540"/>
        <v>142_6</v>
      </c>
      <c r="T2136" s="35" t="str">
        <f t="shared" si="541"/>
        <v>142AM</v>
      </c>
      <c r="U2136" s="35" t="str">
        <f t="shared" si="542"/>
        <v>142AMEW</v>
      </c>
      <c r="V2136" s="301">
        <f t="shared" si="543"/>
        <v>23</v>
      </c>
      <c r="W2136" s="293" t="str">
        <f t="shared" si="544"/>
        <v/>
      </c>
      <c r="X2136" s="293" t="str">
        <f t="shared" si="545"/>
        <v/>
      </c>
      <c r="Y2136" s="293" t="str">
        <f t="shared" si="546"/>
        <v/>
      </c>
      <c r="Z2136" s="293" t="str">
        <f t="shared" si="547"/>
        <v/>
      </c>
      <c r="AA2136" s="293">
        <f t="shared" si="534"/>
        <v>0</v>
      </c>
      <c r="AB2136" s="293">
        <f t="shared" si="535"/>
        <v>0</v>
      </c>
      <c r="AC2136" s="293">
        <f t="shared" si="536"/>
        <v>0</v>
      </c>
      <c r="AD2136" s="293">
        <f t="shared" si="548"/>
        <v>0</v>
      </c>
      <c r="AE2136" s="293">
        <f>IF(ISBLANK(T2136),AE2135,IF(COUNTIF(T$2:T2136,T2136)&gt;1,AE2135,1+MAX(AE2135,0)))</f>
        <v>57</v>
      </c>
      <c r="AI2136" s="42" t="str">
        <f t="shared" si="549"/>
        <v/>
      </c>
      <c r="AJ2136">
        <f>SUM(AG$2:AG2136)</f>
        <v>13</v>
      </c>
      <c r="AK2136">
        <f>COUNTA(AF$2:AF2136)</f>
        <v>33</v>
      </c>
    </row>
    <row r="2137" spans="1:37"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537"/>
        <v>32</v>
      </c>
      <c r="Q2137" s="33" t="str">
        <f t="shared" si="538"/>
        <v/>
      </c>
      <c r="R2137" s="33">
        <f t="shared" si="539"/>
        <v>6</v>
      </c>
      <c r="S2137" s="33" t="str">
        <f t="shared" si="540"/>
        <v>142_6</v>
      </c>
      <c r="T2137" s="35" t="str">
        <f t="shared" si="541"/>
        <v>142AM</v>
      </c>
      <c r="U2137" s="35" t="str">
        <f t="shared" si="542"/>
        <v>142AMEW</v>
      </c>
      <c r="V2137" s="301">
        <f t="shared" si="543"/>
        <v>24</v>
      </c>
      <c r="W2137" s="293" t="str">
        <f t="shared" si="544"/>
        <v/>
      </c>
      <c r="X2137" s="293" t="str">
        <f t="shared" si="545"/>
        <v/>
      </c>
      <c r="Y2137" s="293" t="str">
        <f t="shared" si="546"/>
        <v/>
      </c>
      <c r="Z2137" s="293" t="str">
        <f t="shared" si="547"/>
        <v/>
      </c>
      <c r="AA2137" s="293">
        <f t="shared" si="534"/>
        <v>0</v>
      </c>
      <c r="AB2137" s="293">
        <f t="shared" si="535"/>
        <v>0</v>
      </c>
      <c r="AC2137" s="293">
        <f t="shared" si="536"/>
        <v>0</v>
      </c>
      <c r="AD2137" s="293">
        <f t="shared" si="548"/>
        <v>0</v>
      </c>
      <c r="AE2137" s="293">
        <f>IF(ISBLANK(T2137),AE2136,IF(COUNTIF(T$2:T2137,T2137)&gt;1,AE2136,1+MAX(AE2136,0)))</f>
        <v>57</v>
      </c>
      <c r="AI2137" s="42" t="str">
        <f t="shared" si="549"/>
        <v/>
      </c>
      <c r="AJ2137">
        <f>SUM(AG$2:AG2137)</f>
        <v>13</v>
      </c>
      <c r="AK2137">
        <f>COUNTA(AF$2:AF2137)</f>
        <v>33</v>
      </c>
    </row>
    <row r="2138" spans="1:37"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537"/>
        <v>32</v>
      </c>
      <c r="Q2138" s="33" t="str">
        <f t="shared" si="538"/>
        <v/>
      </c>
      <c r="R2138" s="33">
        <f t="shared" si="539"/>
        <v>7</v>
      </c>
      <c r="S2138" s="33" t="str">
        <f t="shared" si="540"/>
        <v>142_7</v>
      </c>
      <c r="T2138" s="35" t="str">
        <f t="shared" si="541"/>
        <v>142AM</v>
      </c>
      <c r="U2138" s="35" t="str">
        <f t="shared" si="542"/>
        <v>142AMNS</v>
      </c>
      <c r="V2138" s="301">
        <f t="shared" si="543"/>
        <v>25</v>
      </c>
      <c r="W2138" s="293" t="str">
        <f t="shared" si="544"/>
        <v/>
      </c>
      <c r="X2138" s="293" t="str">
        <f t="shared" si="545"/>
        <v/>
      </c>
      <c r="Y2138" s="293" t="str">
        <f t="shared" si="546"/>
        <v/>
      </c>
      <c r="Z2138" s="293" t="str">
        <f t="shared" si="547"/>
        <v/>
      </c>
      <c r="AA2138" s="293">
        <f t="shared" si="534"/>
        <v>0</v>
      </c>
      <c r="AB2138" s="293">
        <f t="shared" si="535"/>
        <v>0</v>
      </c>
      <c r="AC2138" s="293">
        <f t="shared" si="536"/>
        <v>0</v>
      </c>
      <c r="AD2138" s="293">
        <f t="shared" si="548"/>
        <v>0</v>
      </c>
      <c r="AE2138" s="293">
        <f>IF(ISBLANK(T2138),AE2137,IF(COUNTIF(T$2:T2138,T2138)&gt;1,AE2137,1+MAX(AE2137,0)))</f>
        <v>57</v>
      </c>
      <c r="AI2138" s="42" t="str">
        <f t="shared" si="549"/>
        <v/>
      </c>
      <c r="AJ2138">
        <f>SUM(AG$2:AG2138)</f>
        <v>13</v>
      </c>
      <c r="AK2138">
        <f>COUNTA(AF$2:AF2138)</f>
        <v>33</v>
      </c>
    </row>
    <row r="2139" spans="1:37"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537"/>
        <v>32</v>
      </c>
      <c r="Q2139" s="33" t="str">
        <f t="shared" si="538"/>
        <v/>
      </c>
      <c r="R2139" s="33">
        <f t="shared" si="539"/>
        <v>7</v>
      </c>
      <c r="S2139" s="33" t="str">
        <f t="shared" si="540"/>
        <v>142_7</v>
      </c>
      <c r="T2139" s="35" t="str">
        <f t="shared" si="541"/>
        <v>142AM</v>
      </c>
      <c r="U2139" s="35" t="str">
        <f t="shared" si="542"/>
        <v>142AMNS</v>
      </c>
      <c r="V2139" s="301">
        <f t="shared" si="543"/>
        <v>26</v>
      </c>
      <c r="W2139" s="293" t="str">
        <f t="shared" si="544"/>
        <v/>
      </c>
      <c r="X2139" s="293" t="str">
        <f t="shared" si="545"/>
        <v/>
      </c>
      <c r="Y2139" s="293" t="str">
        <f t="shared" si="546"/>
        <v/>
      </c>
      <c r="Z2139" s="293" t="str">
        <f t="shared" si="547"/>
        <v/>
      </c>
      <c r="AA2139" s="293">
        <f t="shared" si="534"/>
        <v>0</v>
      </c>
      <c r="AB2139" s="293">
        <f t="shared" si="535"/>
        <v>0</v>
      </c>
      <c r="AC2139" s="293">
        <f t="shared" si="536"/>
        <v>0</v>
      </c>
      <c r="AD2139" s="293">
        <f t="shared" si="548"/>
        <v>0</v>
      </c>
      <c r="AE2139" s="293">
        <f>IF(ISBLANK(T2139),AE2138,IF(COUNTIF(T$2:T2139,T2139)&gt;1,AE2138,1+MAX(AE2138,0)))</f>
        <v>57</v>
      </c>
      <c r="AI2139" s="42" t="str">
        <f t="shared" si="549"/>
        <v/>
      </c>
      <c r="AJ2139">
        <f>SUM(AG$2:AG2139)</f>
        <v>13</v>
      </c>
      <c r="AK2139">
        <f>COUNTA(AF$2:AF2139)</f>
        <v>33</v>
      </c>
    </row>
    <row r="2140" spans="1:37"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537"/>
        <v>32</v>
      </c>
      <c r="Q2140" s="33" t="str">
        <f t="shared" si="538"/>
        <v/>
      </c>
      <c r="R2140" s="33">
        <f t="shared" si="539"/>
        <v>7</v>
      </c>
      <c r="S2140" s="33" t="str">
        <f t="shared" si="540"/>
        <v>142_7</v>
      </c>
      <c r="T2140" s="35" t="str">
        <f t="shared" si="541"/>
        <v>142AM</v>
      </c>
      <c r="U2140" s="35" t="str">
        <f t="shared" si="542"/>
        <v>142AMEW</v>
      </c>
      <c r="V2140" s="301">
        <f t="shared" si="543"/>
        <v>27</v>
      </c>
      <c r="W2140" s="293" t="str">
        <f t="shared" si="544"/>
        <v/>
      </c>
      <c r="X2140" s="293" t="str">
        <f t="shared" si="545"/>
        <v/>
      </c>
      <c r="Y2140" s="293" t="str">
        <f t="shared" si="546"/>
        <v/>
      </c>
      <c r="Z2140" s="293" t="str">
        <f t="shared" si="547"/>
        <v/>
      </c>
      <c r="AA2140" s="293">
        <f t="shared" si="534"/>
        <v>0</v>
      </c>
      <c r="AB2140" s="293">
        <f t="shared" si="535"/>
        <v>0</v>
      </c>
      <c r="AC2140" s="293">
        <f t="shared" si="536"/>
        <v>0</v>
      </c>
      <c r="AD2140" s="293">
        <f t="shared" si="548"/>
        <v>0</v>
      </c>
      <c r="AE2140" s="293">
        <f>IF(ISBLANK(T2140),AE2139,IF(COUNTIF(T$2:T2140,T2140)&gt;1,AE2139,1+MAX(AE2139,0)))</f>
        <v>57</v>
      </c>
      <c r="AI2140" s="42" t="str">
        <f t="shared" si="549"/>
        <v/>
      </c>
      <c r="AJ2140">
        <f>SUM(AG$2:AG2140)</f>
        <v>13</v>
      </c>
      <c r="AK2140">
        <f>COUNTA(AF$2:AF2140)</f>
        <v>33</v>
      </c>
    </row>
    <row r="2141" spans="1:37"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537"/>
        <v>32</v>
      </c>
      <c r="Q2141" s="33" t="str">
        <f t="shared" si="538"/>
        <v/>
      </c>
      <c r="R2141" s="33">
        <f t="shared" si="539"/>
        <v>7</v>
      </c>
      <c r="S2141" s="33" t="str">
        <f t="shared" si="540"/>
        <v>142_7</v>
      </c>
      <c r="T2141" s="35" t="str">
        <f t="shared" si="541"/>
        <v>142AM</v>
      </c>
      <c r="U2141" s="35" t="str">
        <f t="shared" si="542"/>
        <v>142AMEW</v>
      </c>
      <c r="V2141" s="301">
        <f t="shared" si="543"/>
        <v>28</v>
      </c>
      <c r="W2141" s="293" t="str">
        <f t="shared" si="544"/>
        <v/>
      </c>
      <c r="X2141" s="293" t="str">
        <f t="shared" si="545"/>
        <v/>
      </c>
      <c r="Y2141" s="293" t="str">
        <f t="shared" si="546"/>
        <v/>
      </c>
      <c r="Z2141" s="293" t="str">
        <f t="shared" si="547"/>
        <v/>
      </c>
      <c r="AA2141" s="293">
        <f t="shared" si="534"/>
        <v>0</v>
      </c>
      <c r="AB2141" s="293">
        <f t="shared" si="535"/>
        <v>0</v>
      </c>
      <c r="AC2141" s="293">
        <f t="shared" si="536"/>
        <v>0</v>
      </c>
      <c r="AD2141" s="293">
        <f t="shared" si="548"/>
        <v>0</v>
      </c>
      <c r="AE2141" s="293">
        <f>IF(ISBLANK(T2141),AE2140,IF(COUNTIF(T$2:T2141,T2141)&gt;1,AE2140,1+MAX(AE2140,0)))</f>
        <v>57</v>
      </c>
      <c r="AI2141" s="42" t="str">
        <f t="shared" si="549"/>
        <v/>
      </c>
      <c r="AJ2141">
        <f>SUM(AG$2:AG2141)</f>
        <v>13</v>
      </c>
      <c r="AK2141">
        <f>COUNTA(AF$2:AF2141)</f>
        <v>33</v>
      </c>
    </row>
    <row r="2142" spans="1:37"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537"/>
        <v>32</v>
      </c>
      <c r="Q2142" s="33" t="str">
        <f t="shared" si="538"/>
        <v/>
      </c>
      <c r="R2142" s="33">
        <f t="shared" si="539"/>
        <v>8</v>
      </c>
      <c r="S2142" s="33" t="str">
        <f t="shared" si="540"/>
        <v>142_8</v>
      </c>
      <c r="T2142" s="35" t="str">
        <f t="shared" si="541"/>
        <v>142AM</v>
      </c>
      <c r="U2142" s="35" t="str">
        <f t="shared" si="542"/>
        <v>142AMNS</v>
      </c>
      <c r="V2142" s="301">
        <f t="shared" si="543"/>
        <v>29</v>
      </c>
      <c r="W2142" s="293" t="str">
        <f t="shared" si="544"/>
        <v/>
      </c>
      <c r="X2142" s="293" t="str">
        <f t="shared" si="545"/>
        <v/>
      </c>
      <c r="Y2142" s="293" t="str">
        <f t="shared" si="546"/>
        <v/>
      </c>
      <c r="Z2142" s="293" t="str">
        <f t="shared" si="547"/>
        <v/>
      </c>
      <c r="AA2142" s="293">
        <f t="shared" si="534"/>
        <v>0</v>
      </c>
      <c r="AB2142" s="293">
        <f t="shared" si="535"/>
        <v>0</v>
      </c>
      <c r="AC2142" s="293">
        <f t="shared" si="536"/>
        <v>0</v>
      </c>
      <c r="AD2142" s="293">
        <f t="shared" si="548"/>
        <v>0</v>
      </c>
      <c r="AE2142" s="293">
        <f>IF(ISBLANK(T2142),AE2141,IF(COUNTIF(T$2:T2142,T2142)&gt;1,AE2141,1+MAX(AE2141,0)))</f>
        <v>57</v>
      </c>
      <c r="AI2142" s="42" t="str">
        <f t="shared" si="549"/>
        <v/>
      </c>
      <c r="AJ2142">
        <f>SUM(AG$2:AG2142)</f>
        <v>13</v>
      </c>
      <c r="AK2142">
        <f>COUNTA(AF$2:AF2142)</f>
        <v>33</v>
      </c>
    </row>
    <row r="2143" spans="1:37"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537"/>
        <v>32</v>
      </c>
      <c r="Q2143" s="33" t="str">
        <f t="shared" si="538"/>
        <v/>
      </c>
      <c r="R2143" s="33">
        <f t="shared" si="539"/>
        <v>8</v>
      </c>
      <c r="S2143" s="33" t="str">
        <f t="shared" si="540"/>
        <v>142_8</v>
      </c>
      <c r="T2143" s="35" t="str">
        <f t="shared" si="541"/>
        <v>142AM</v>
      </c>
      <c r="U2143" s="35" t="str">
        <f t="shared" si="542"/>
        <v>142AMNS</v>
      </c>
      <c r="V2143" s="301">
        <f t="shared" si="543"/>
        <v>30</v>
      </c>
      <c r="W2143" s="293" t="str">
        <f t="shared" si="544"/>
        <v/>
      </c>
      <c r="X2143" s="293" t="str">
        <f t="shared" si="545"/>
        <v/>
      </c>
      <c r="Y2143" s="293" t="str">
        <f t="shared" si="546"/>
        <v/>
      </c>
      <c r="Z2143" s="293" t="str">
        <f t="shared" si="547"/>
        <v/>
      </c>
      <c r="AA2143" s="293">
        <f t="shared" si="534"/>
        <v>0</v>
      </c>
      <c r="AB2143" s="293">
        <f t="shared" si="535"/>
        <v>0</v>
      </c>
      <c r="AC2143" s="293">
        <f t="shared" si="536"/>
        <v>0</v>
      </c>
      <c r="AD2143" s="293">
        <f t="shared" si="548"/>
        <v>0</v>
      </c>
      <c r="AE2143" s="293">
        <f>IF(ISBLANK(T2143),AE2142,IF(COUNTIF(T$2:T2143,T2143)&gt;1,AE2142,1+MAX(AE2142,0)))</f>
        <v>57</v>
      </c>
      <c r="AI2143" s="42" t="str">
        <f t="shared" si="549"/>
        <v/>
      </c>
      <c r="AJ2143">
        <f>SUM(AG$2:AG2143)</f>
        <v>13</v>
      </c>
      <c r="AK2143">
        <f>COUNTA(AF$2:AF2143)</f>
        <v>33</v>
      </c>
    </row>
    <row r="2144" spans="1:37"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537"/>
        <v>32</v>
      </c>
      <c r="Q2144" s="33" t="str">
        <f t="shared" si="538"/>
        <v/>
      </c>
      <c r="R2144" s="33">
        <f t="shared" si="539"/>
        <v>8</v>
      </c>
      <c r="S2144" s="33" t="str">
        <f t="shared" si="540"/>
        <v>142_8</v>
      </c>
      <c r="T2144" s="35" t="str">
        <f t="shared" si="541"/>
        <v>142AM</v>
      </c>
      <c r="U2144" s="35" t="str">
        <f t="shared" si="542"/>
        <v>142AMEW</v>
      </c>
      <c r="V2144" s="301">
        <f t="shared" si="543"/>
        <v>31</v>
      </c>
      <c r="W2144" s="293" t="str">
        <f t="shared" si="544"/>
        <v/>
      </c>
      <c r="X2144" s="293" t="str">
        <f t="shared" si="545"/>
        <v/>
      </c>
      <c r="Y2144" s="293" t="str">
        <f t="shared" si="546"/>
        <v/>
      </c>
      <c r="Z2144" s="293" t="str">
        <f t="shared" si="547"/>
        <v/>
      </c>
      <c r="AA2144" s="293">
        <f t="shared" si="534"/>
        <v>0</v>
      </c>
      <c r="AB2144" s="293">
        <f t="shared" si="535"/>
        <v>0</v>
      </c>
      <c r="AC2144" s="293">
        <f t="shared" si="536"/>
        <v>0</v>
      </c>
      <c r="AD2144" s="293">
        <f t="shared" si="548"/>
        <v>0</v>
      </c>
      <c r="AE2144" s="293">
        <f>IF(ISBLANK(T2144),AE2143,IF(COUNTIF(T$2:T2144,T2144)&gt;1,AE2143,1+MAX(AE2143,0)))</f>
        <v>57</v>
      </c>
      <c r="AI2144" s="42" t="str">
        <f t="shared" si="549"/>
        <v/>
      </c>
      <c r="AJ2144">
        <f>SUM(AG$2:AG2144)</f>
        <v>13</v>
      </c>
      <c r="AK2144">
        <f>COUNTA(AF$2:AF2144)</f>
        <v>33</v>
      </c>
    </row>
    <row r="2145" spans="1:37"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537"/>
        <v>32</v>
      </c>
      <c r="Q2145" s="33" t="str">
        <f t="shared" si="538"/>
        <v/>
      </c>
      <c r="R2145" s="33">
        <f t="shared" si="539"/>
        <v>8</v>
      </c>
      <c r="S2145" s="33" t="str">
        <f t="shared" si="540"/>
        <v>142_8</v>
      </c>
      <c r="T2145" s="35" t="str">
        <f t="shared" si="541"/>
        <v>142AM</v>
      </c>
      <c r="U2145" s="35" t="str">
        <f t="shared" si="542"/>
        <v>142AMEW</v>
      </c>
      <c r="V2145" s="301">
        <f t="shared" si="543"/>
        <v>32</v>
      </c>
      <c r="W2145" s="293" t="str">
        <f t="shared" si="544"/>
        <v/>
      </c>
      <c r="X2145" s="293" t="str">
        <f t="shared" si="545"/>
        <v/>
      </c>
      <c r="Y2145" s="293" t="str">
        <f t="shared" si="546"/>
        <v/>
      </c>
      <c r="Z2145" s="293" t="str">
        <f t="shared" si="547"/>
        <v/>
      </c>
      <c r="AA2145" s="293">
        <f t="shared" si="534"/>
        <v>0</v>
      </c>
      <c r="AB2145" s="293">
        <f t="shared" si="535"/>
        <v>0</v>
      </c>
      <c r="AC2145" s="293">
        <f t="shared" si="536"/>
        <v>0</v>
      </c>
      <c r="AD2145" s="293">
        <f t="shared" si="548"/>
        <v>0</v>
      </c>
      <c r="AE2145" s="293">
        <f>IF(ISBLANK(T2145),AE2144,IF(COUNTIF(T$2:T2145,T2145)&gt;1,AE2144,1+MAX(AE2144,0)))</f>
        <v>57</v>
      </c>
      <c r="AI2145" s="42" t="str">
        <f t="shared" si="549"/>
        <v/>
      </c>
      <c r="AJ2145">
        <f>SUM(AG$2:AG2145)</f>
        <v>13</v>
      </c>
      <c r="AK2145">
        <f>COUNTA(AF$2:AF2145)</f>
        <v>33</v>
      </c>
    </row>
    <row r="2146" spans="1:37"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537"/>
        <v>32</v>
      </c>
      <c r="Q2146" s="33" t="str">
        <f t="shared" si="538"/>
        <v/>
      </c>
      <c r="R2146" s="33">
        <f t="shared" si="539"/>
        <v>9</v>
      </c>
      <c r="S2146" s="33" t="str">
        <f t="shared" si="540"/>
        <v>142_9</v>
      </c>
      <c r="T2146" s="35" t="str">
        <f t="shared" si="541"/>
        <v>142PM</v>
      </c>
      <c r="U2146" s="35" t="str">
        <f t="shared" si="542"/>
        <v>142PMNS</v>
      </c>
      <c r="V2146" s="301">
        <f t="shared" si="543"/>
        <v>1</v>
      </c>
      <c r="W2146" s="293" t="str">
        <f t="shared" si="544"/>
        <v/>
      </c>
      <c r="X2146" s="293" t="str">
        <f t="shared" si="545"/>
        <v/>
      </c>
      <c r="Y2146" s="293" t="str">
        <f t="shared" si="546"/>
        <v/>
      </c>
      <c r="Z2146" s="293" t="str">
        <f t="shared" si="547"/>
        <v/>
      </c>
      <c r="AA2146" s="293">
        <f t="shared" si="534"/>
        <v>0</v>
      </c>
      <c r="AB2146" s="293">
        <f t="shared" si="535"/>
        <v>0</v>
      </c>
      <c r="AC2146" s="293">
        <f t="shared" si="536"/>
        <v>0</v>
      </c>
      <c r="AD2146" s="293">
        <f t="shared" si="548"/>
        <v>0</v>
      </c>
      <c r="AE2146" s="293">
        <f>IF(ISBLANK(T2146),AE2145,IF(COUNTIF(T$2:T2146,T2146)&gt;1,AE2145,1+MAX(AE2145,0)))</f>
        <v>58</v>
      </c>
      <c r="AI2146" s="42" t="str">
        <f t="shared" si="549"/>
        <v/>
      </c>
      <c r="AJ2146">
        <f>SUM(AG$2:AG2146)</f>
        <v>13</v>
      </c>
      <c r="AK2146">
        <f>COUNTA(AF$2:AF2146)</f>
        <v>33</v>
      </c>
    </row>
    <row r="2147" spans="1:37"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537"/>
        <v>32</v>
      </c>
      <c r="Q2147" s="33" t="str">
        <f t="shared" si="538"/>
        <v/>
      </c>
      <c r="R2147" s="33">
        <f t="shared" si="539"/>
        <v>9</v>
      </c>
      <c r="S2147" s="33" t="str">
        <f t="shared" si="540"/>
        <v>142_9</v>
      </c>
      <c r="T2147" s="35" t="str">
        <f t="shared" si="541"/>
        <v>142PM</v>
      </c>
      <c r="U2147" s="35" t="str">
        <f t="shared" si="542"/>
        <v>142PMNS</v>
      </c>
      <c r="V2147" s="301">
        <f t="shared" si="543"/>
        <v>2</v>
      </c>
      <c r="W2147" s="293" t="str">
        <f t="shared" si="544"/>
        <v/>
      </c>
      <c r="X2147" s="293" t="str">
        <f t="shared" si="545"/>
        <v/>
      </c>
      <c r="Y2147" s="293" t="str">
        <f t="shared" si="546"/>
        <v/>
      </c>
      <c r="Z2147" s="293" t="str">
        <f t="shared" si="547"/>
        <v/>
      </c>
      <c r="AA2147" s="293">
        <f t="shared" si="534"/>
        <v>0</v>
      </c>
      <c r="AB2147" s="293">
        <f t="shared" si="535"/>
        <v>0</v>
      </c>
      <c r="AC2147" s="293">
        <f t="shared" si="536"/>
        <v>0</v>
      </c>
      <c r="AD2147" s="293">
        <f t="shared" si="548"/>
        <v>0</v>
      </c>
      <c r="AE2147" s="293">
        <f>IF(ISBLANK(T2147),AE2146,IF(COUNTIF(T$2:T2147,T2147)&gt;1,AE2146,1+MAX(AE2146,0)))</f>
        <v>58</v>
      </c>
      <c r="AI2147" s="42" t="str">
        <f t="shared" si="549"/>
        <v/>
      </c>
      <c r="AJ2147">
        <f>SUM(AG$2:AG2147)</f>
        <v>13</v>
      </c>
      <c r="AK2147">
        <f>COUNTA(AF$2:AF2147)</f>
        <v>33</v>
      </c>
    </row>
    <row r="2148" spans="1:37"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537"/>
        <v>32</v>
      </c>
      <c r="Q2148" s="33" t="str">
        <f t="shared" si="538"/>
        <v/>
      </c>
      <c r="R2148" s="33">
        <f t="shared" si="539"/>
        <v>9</v>
      </c>
      <c r="S2148" s="33" t="str">
        <f t="shared" si="540"/>
        <v>142_9</v>
      </c>
      <c r="T2148" s="35" t="str">
        <f t="shared" si="541"/>
        <v>142PM</v>
      </c>
      <c r="U2148" s="35" t="str">
        <f t="shared" si="542"/>
        <v>142PMEW</v>
      </c>
      <c r="V2148" s="301">
        <f t="shared" si="543"/>
        <v>3</v>
      </c>
      <c r="W2148" s="293" t="str">
        <f t="shared" si="544"/>
        <v/>
      </c>
      <c r="X2148" s="293" t="str">
        <f t="shared" si="545"/>
        <v/>
      </c>
      <c r="Y2148" s="293" t="str">
        <f t="shared" si="546"/>
        <v/>
      </c>
      <c r="Z2148" s="293" t="str">
        <f t="shared" si="547"/>
        <v/>
      </c>
      <c r="AA2148" s="293">
        <f t="shared" si="534"/>
        <v>0</v>
      </c>
      <c r="AB2148" s="293">
        <f t="shared" si="535"/>
        <v>0</v>
      </c>
      <c r="AC2148" s="293">
        <f t="shared" si="536"/>
        <v>0</v>
      </c>
      <c r="AD2148" s="293">
        <f t="shared" si="548"/>
        <v>0</v>
      </c>
      <c r="AE2148" s="293">
        <f>IF(ISBLANK(T2148),AE2147,IF(COUNTIF(T$2:T2148,T2148)&gt;1,AE2147,1+MAX(AE2147,0)))</f>
        <v>58</v>
      </c>
      <c r="AI2148" s="42" t="str">
        <f t="shared" si="549"/>
        <v/>
      </c>
      <c r="AJ2148">
        <f>SUM(AG$2:AG2148)</f>
        <v>13</v>
      </c>
      <c r="AK2148">
        <f>COUNTA(AF$2:AF2148)</f>
        <v>33</v>
      </c>
    </row>
    <row r="2149" spans="1:37" x14ac:dyDescent="0.25">
      <c r="A2149">
        <v>142</v>
      </c>
      <c r="B2149" t="s">
        <v>66</v>
      </c>
      <c r="C2149" t="s">
        <v>802</v>
      </c>
      <c r="D2149"/>
      <c r="E2149">
        <v>1</v>
      </c>
      <c r="F2149">
        <v>1</v>
      </c>
      <c r="G2149">
        <v>4</v>
      </c>
      <c r="H2149" s="246">
        <v>6</v>
      </c>
      <c r="I2149">
        <v>0</v>
      </c>
      <c r="J2149">
        <v>0</v>
      </c>
      <c r="K2149">
        <v>4</v>
      </c>
      <c r="L2149">
        <v>5</v>
      </c>
      <c r="M2149" t="s">
        <v>803</v>
      </c>
      <c r="O2149" s="101">
        <f>IF(ISBLANK(C2149),O2148,IF(COUNTIF(C$2:C2149,C2149)&gt;1,O2148,1+MAX(O2148,0)))</f>
        <v>61</v>
      </c>
      <c r="P2149" s="45">
        <f t="shared" si="537"/>
        <v>32</v>
      </c>
      <c r="Q2149" s="33" t="str">
        <f t="shared" si="538"/>
        <v/>
      </c>
      <c r="R2149" s="33">
        <f t="shared" si="539"/>
        <v>9</v>
      </c>
      <c r="S2149" s="33" t="str">
        <f t="shared" si="540"/>
        <v>142_9</v>
      </c>
      <c r="T2149" s="35" t="str">
        <f t="shared" si="541"/>
        <v>142PM</v>
      </c>
      <c r="U2149" s="35" t="str">
        <f t="shared" si="542"/>
        <v>142PMEW</v>
      </c>
      <c r="V2149" s="301">
        <f t="shared" si="543"/>
        <v>4</v>
      </c>
      <c r="W2149" s="293" t="str">
        <f t="shared" si="544"/>
        <v/>
      </c>
      <c r="X2149" s="293" t="str">
        <f t="shared" si="545"/>
        <v/>
      </c>
      <c r="Y2149" s="293" t="str">
        <f t="shared" si="546"/>
        <v/>
      </c>
      <c r="Z2149" s="293" t="str">
        <f t="shared" si="547"/>
        <v/>
      </c>
      <c r="AA2149" s="293">
        <f t="shared" si="534"/>
        <v>0</v>
      </c>
      <c r="AB2149" s="293">
        <f t="shared" si="535"/>
        <v>0</v>
      </c>
      <c r="AC2149" s="293">
        <f t="shared" si="536"/>
        <v>0</v>
      </c>
      <c r="AD2149" s="293">
        <f t="shared" si="548"/>
        <v>0</v>
      </c>
      <c r="AE2149" s="293">
        <f>IF(ISBLANK(T2149),AE2148,IF(COUNTIF(T$2:T2149,T2149)&gt;1,AE2148,1+MAX(AE2148,0)))</f>
        <v>58</v>
      </c>
      <c r="AF2149" s="42" t="s">
        <v>947</v>
      </c>
      <c r="AG2149" s="42">
        <v>1</v>
      </c>
      <c r="AH2149" s="42" t="s">
        <v>948</v>
      </c>
      <c r="AI2149" s="42" t="str">
        <f t="shared" si="549"/>
        <v/>
      </c>
      <c r="AJ2149">
        <f>SUM(AG$2:AG2149)</f>
        <v>14</v>
      </c>
      <c r="AK2149">
        <f>COUNTA(AF$2:AF2149)</f>
        <v>34</v>
      </c>
    </row>
    <row r="2150" spans="1:37"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537"/>
        <v>32</v>
      </c>
      <c r="Q2150" s="33" t="str">
        <f t="shared" si="538"/>
        <v/>
      </c>
      <c r="R2150" s="33">
        <f t="shared" si="539"/>
        <v>10</v>
      </c>
      <c r="S2150" s="33" t="str">
        <f t="shared" si="540"/>
        <v>142_10</v>
      </c>
      <c r="T2150" s="35" t="str">
        <f t="shared" si="541"/>
        <v>142PM</v>
      </c>
      <c r="U2150" s="35" t="str">
        <f t="shared" si="542"/>
        <v>142PMNS</v>
      </c>
      <c r="V2150" s="301">
        <f t="shared" si="543"/>
        <v>5</v>
      </c>
      <c r="W2150" s="293" t="str">
        <f t="shared" si="544"/>
        <v/>
      </c>
      <c r="X2150" s="293" t="str">
        <f t="shared" si="545"/>
        <v/>
      </c>
      <c r="Y2150" s="293" t="str">
        <f t="shared" si="546"/>
        <v/>
      </c>
      <c r="Z2150" s="293" t="str">
        <f t="shared" si="547"/>
        <v/>
      </c>
      <c r="AA2150" s="293">
        <f t="shared" si="534"/>
        <v>0</v>
      </c>
      <c r="AB2150" s="293">
        <f t="shared" si="535"/>
        <v>0</v>
      </c>
      <c r="AC2150" s="293">
        <f t="shared" si="536"/>
        <v>0</v>
      </c>
      <c r="AD2150" s="293">
        <f t="shared" si="548"/>
        <v>0</v>
      </c>
      <c r="AE2150" s="293">
        <f>IF(ISBLANK(T2150),AE2149,IF(COUNTIF(T$2:T2150,T2150)&gt;1,AE2149,1+MAX(AE2149,0)))</f>
        <v>58</v>
      </c>
      <c r="AI2150" s="42" t="str">
        <f t="shared" si="549"/>
        <v/>
      </c>
      <c r="AJ2150">
        <f>SUM(AG$2:AG2150)</f>
        <v>14</v>
      </c>
      <c r="AK2150">
        <f>COUNTA(AF$2:AF2150)</f>
        <v>34</v>
      </c>
    </row>
    <row r="2151" spans="1:37"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537"/>
        <v>32</v>
      </c>
      <c r="Q2151" s="33" t="str">
        <f t="shared" si="538"/>
        <v/>
      </c>
      <c r="R2151" s="33">
        <f t="shared" si="539"/>
        <v>10</v>
      </c>
      <c r="S2151" s="33" t="str">
        <f t="shared" si="540"/>
        <v>142_10</v>
      </c>
      <c r="T2151" s="35" t="str">
        <f t="shared" si="541"/>
        <v>142PM</v>
      </c>
      <c r="U2151" s="35" t="str">
        <f t="shared" si="542"/>
        <v>142PMNS</v>
      </c>
      <c r="V2151" s="301">
        <f t="shared" si="543"/>
        <v>6</v>
      </c>
      <c r="W2151" s="293" t="str">
        <f t="shared" si="544"/>
        <v/>
      </c>
      <c r="X2151" s="293" t="str">
        <f t="shared" si="545"/>
        <v/>
      </c>
      <c r="Y2151" s="293" t="str">
        <f t="shared" si="546"/>
        <v/>
      </c>
      <c r="Z2151" s="293" t="str">
        <f t="shared" si="547"/>
        <v/>
      </c>
      <c r="AA2151" s="293">
        <f t="shared" si="534"/>
        <v>0</v>
      </c>
      <c r="AB2151" s="293">
        <f t="shared" si="535"/>
        <v>0</v>
      </c>
      <c r="AC2151" s="293">
        <f t="shared" si="536"/>
        <v>0</v>
      </c>
      <c r="AD2151" s="293">
        <f t="shared" si="548"/>
        <v>0</v>
      </c>
      <c r="AE2151" s="293">
        <f>IF(ISBLANK(T2151),AE2150,IF(COUNTIF(T$2:T2151,T2151)&gt;1,AE2150,1+MAX(AE2150,0)))</f>
        <v>58</v>
      </c>
      <c r="AI2151" s="42" t="str">
        <f t="shared" si="549"/>
        <v/>
      </c>
      <c r="AJ2151">
        <f>SUM(AG$2:AG2151)</f>
        <v>14</v>
      </c>
      <c r="AK2151">
        <f>COUNTA(AF$2:AF2151)</f>
        <v>34</v>
      </c>
    </row>
    <row r="2152" spans="1:37"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537"/>
        <v>32</v>
      </c>
      <c r="Q2152" s="33" t="str">
        <f t="shared" si="538"/>
        <v/>
      </c>
      <c r="R2152" s="33">
        <f t="shared" si="539"/>
        <v>10</v>
      </c>
      <c r="S2152" s="33" t="str">
        <f t="shared" si="540"/>
        <v>142_10</v>
      </c>
      <c r="T2152" s="35" t="str">
        <f t="shared" si="541"/>
        <v>142PM</v>
      </c>
      <c r="U2152" s="35" t="str">
        <f t="shared" si="542"/>
        <v>142PMEW</v>
      </c>
      <c r="V2152" s="301">
        <f t="shared" si="543"/>
        <v>7</v>
      </c>
      <c r="W2152" s="293" t="str">
        <f t="shared" si="544"/>
        <v/>
      </c>
      <c r="X2152" s="293" t="str">
        <f t="shared" si="545"/>
        <v/>
      </c>
      <c r="Y2152" s="293" t="str">
        <f t="shared" si="546"/>
        <v/>
      </c>
      <c r="Z2152" s="293" t="str">
        <f t="shared" si="547"/>
        <v/>
      </c>
      <c r="AA2152" s="293">
        <f t="shared" si="534"/>
        <v>0</v>
      </c>
      <c r="AB2152" s="293">
        <f t="shared" si="535"/>
        <v>0</v>
      </c>
      <c r="AC2152" s="293">
        <f t="shared" si="536"/>
        <v>0</v>
      </c>
      <c r="AD2152" s="293">
        <f t="shared" si="548"/>
        <v>0</v>
      </c>
      <c r="AE2152" s="293">
        <f>IF(ISBLANK(T2152),AE2151,IF(COUNTIF(T$2:T2152,T2152)&gt;1,AE2151,1+MAX(AE2151,0)))</f>
        <v>58</v>
      </c>
      <c r="AI2152" s="42" t="str">
        <f t="shared" si="549"/>
        <v/>
      </c>
      <c r="AJ2152">
        <f>SUM(AG$2:AG2152)</f>
        <v>14</v>
      </c>
      <c r="AK2152">
        <f>COUNTA(AF$2:AF2152)</f>
        <v>34</v>
      </c>
    </row>
    <row r="2153" spans="1:37"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537"/>
        <v>32</v>
      </c>
      <c r="Q2153" s="33" t="str">
        <f t="shared" si="538"/>
        <v/>
      </c>
      <c r="R2153" s="33">
        <f t="shared" si="539"/>
        <v>10</v>
      </c>
      <c r="S2153" s="33" t="str">
        <f t="shared" si="540"/>
        <v>142_10</v>
      </c>
      <c r="T2153" s="35" t="str">
        <f t="shared" si="541"/>
        <v>142PM</v>
      </c>
      <c r="U2153" s="35" t="str">
        <f t="shared" si="542"/>
        <v>142PMEW</v>
      </c>
      <c r="V2153" s="301">
        <f t="shared" si="543"/>
        <v>8</v>
      </c>
      <c r="W2153" s="293" t="str">
        <f t="shared" si="544"/>
        <v/>
      </c>
      <c r="X2153" s="293" t="str">
        <f t="shared" si="545"/>
        <v/>
      </c>
      <c r="Y2153" s="293" t="str">
        <f t="shared" si="546"/>
        <v/>
      </c>
      <c r="Z2153" s="293" t="str">
        <f t="shared" si="547"/>
        <v/>
      </c>
      <c r="AA2153" s="293">
        <f t="shared" si="534"/>
        <v>0</v>
      </c>
      <c r="AB2153" s="293">
        <f t="shared" si="535"/>
        <v>0</v>
      </c>
      <c r="AC2153" s="293">
        <f t="shared" si="536"/>
        <v>0</v>
      </c>
      <c r="AD2153" s="293">
        <f t="shared" si="548"/>
        <v>0</v>
      </c>
      <c r="AE2153" s="293">
        <f>IF(ISBLANK(T2153),AE2152,IF(COUNTIF(T$2:T2153,T2153)&gt;1,AE2152,1+MAX(AE2152,0)))</f>
        <v>58</v>
      </c>
      <c r="AI2153" s="42" t="str">
        <f t="shared" si="549"/>
        <v/>
      </c>
      <c r="AJ2153">
        <f>SUM(AG$2:AG2153)</f>
        <v>14</v>
      </c>
      <c r="AK2153">
        <f>COUNTA(AF$2:AF2153)</f>
        <v>34</v>
      </c>
    </row>
    <row r="2154" spans="1:37"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537"/>
        <v>32</v>
      </c>
      <c r="Q2154" s="33" t="str">
        <f t="shared" si="538"/>
        <v/>
      </c>
      <c r="R2154" s="33">
        <f t="shared" si="539"/>
        <v>11</v>
      </c>
      <c r="S2154" s="33" t="str">
        <f t="shared" si="540"/>
        <v>142_11</v>
      </c>
      <c r="T2154" s="35" t="str">
        <f t="shared" si="541"/>
        <v>142PM</v>
      </c>
      <c r="U2154" s="35" t="str">
        <f t="shared" si="542"/>
        <v>142PMNS</v>
      </c>
      <c r="V2154" s="301">
        <f t="shared" si="543"/>
        <v>9</v>
      </c>
      <c r="W2154" s="293" t="str">
        <f t="shared" si="544"/>
        <v/>
      </c>
      <c r="X2154" s="293" t="str">
        <f t="shared" si="545"/>
        <v/>
      </c>
      <c r="Y2154" s="293" t="str">
        <f t="shared" si="546"/>
        <v/>
      </c>
      <c r="Z2154" s="293" t="str">
        <f t="shared" si="547"/>
        <v/>
      </c>
      <c r="AA2154" s="293">
        <f t="shared" si="534"/>
        <v>0</v>
      </c>
      <c r="AB2154" s="293">
        <f t="shared" si="535"/>
        <v>0</v>
      </c>
      <c r="AC2154" s="293">
        <f t="shared" si="536"/>
        <v>0</v>
      </c>
      <c r="AD2154" s="293">
        <f t="shared" si="548"/>
        <v>0</v>
      </c>
      <c r="AE2154" s="293">
        <f>IF(ISBLANK(T2154),AE2153,IF(COUNTIF(T$2:T2154,T2154)&gt;1,AE2153,1+MAX(AE2153,0)))</f>
        <v>58</v>
      </c>
      <c r="AI2154" s="42" t="str">
        <f t="shared" si="549"/>
        <v/>
      </c>
      <c r="AJ2154">
        <f>SUM(AG$2:AG2154)</f>
        <v>14</v>
      </c>
      <c r="AK2154">
        <f>COUNTA(AF$2:AF2154)</f>
        <v>34</v>
      </c>
    </row>
    <row r="2155" spans="1:37"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537"/>
        <v>32</v>
      </c>
      <c r="Q2155" s="33" t="str">
        <f t="shared" si="538"/>
        <v/>
      </c>
      <c r="R2155" s="33">
        <f t="shared" si="539"/>
        <v>11</v>
      </c>
      <c r="S2155" s="33" t="str">
        <f t="shared" si="540"/>
        <v>142_11</v>
      </c>
      <c r="T2155" s="35" t="str">
        <f t="shared" si="541"/>
        <v>142PM</v>
      </c>
      <c r="U2155" s="35" t="str">
        <f t="shared" si="542"/>
        <v>142PMNS</v>
      </c>
      <c r="V2155" s="301">
        <f t="shared" si="543"/>
        <v>10</v>
      </c>
      <c r="W2155" s="293" t="str">
        <f t="shared" si="544"/>
        <v/>
      </c>
      <c r="X2155" s="293" t="str">
        <f t="shared" si="545"/>
        <v/>
      </c>
      <c r="Y2155" s="293" t="str">
        <f t="shared" si="546"/>
        <v/>
      </c>
      <c r="Z2155" s="293" t="str">
        <f t="shared" si="547"/>
        <v/>
      </c>
      <c r="AA2155" s="293">
        <f t="shared" si="534"/>
        <v>0</v>
      </c>
      <c r="AB2155" s="293">
        <f t="shared" si="535"/>
        <v>0</v>
      </c>
      <c r="AC2155" s="293">
        <f t="shared" si="536"/>
        <v>0</v>
      </c>
      <c r="AD2155" s="293">
        <f t="shared" si="548"/>
        <v>0</v>
      </c>
      <c r="AE2155" s="293">
        <f>IF(ISBLANK(T2155),AE2154,IF(COUNTIF(T$2:T2155,T2155)&gt;1,AE2154,1+MAX(AE2154,0)))</f>
        <v>58</v>
      </c>
      <c r="AI2155" s="42" t="str">
        <f t="shared" si="549"/>
        <v/>
      </c>
      <c r="AJ2155">
        <f>SUM(AG$2:AG2155)</f>
        <v>14</v>
      </c>
      <c r="AK2155">
        <f>COUNTA(AF$2:AF2155)</f>
        <v>34</v>
      </c>
    </row>
    <row r="2156" spans="1:37"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537"/>
        <v>32</v>
      </c>
      <c r="Q2156" s="33" t="str">
        <f t="shared" si="538"/>
        <v/>
      </c>
      <c r="R2156" s="33">
        <f t="shared" si="539"/>
        <v>11</v>
      </c>
      <c r="S2156" s="33" t="str">
        <f t="shared" si="540"/>
        <v>142_11</v>
      </c>
      <c r="T2156" s="35" t="str">
        <f t="shared" si="541"/>
        <v>142PM</v>
      </c>
      <c r="U2156" s="35" t="str">
        <f t="shared" si="542"/>
        <v>142PMEW</v>
      </c>
      <c r="V2156" s="301">
        <f t="shared" si="543"/>
        <v>11</v>
      </c>
      <c r="W2156" s="293" t="str">
        <f t="shared" si="544"/>
        <v/>
      </c>
      <c r="X2156" s="293" t="str">
        <f t="shared" si="545"/>
        <v/>
      </c>
      <c r="Y2156" s="293" t="str">
        <f t="shared" si="546"/>
        <v/>
      </c>
      <c r="Z2156" s="293" t="str">
        <f t="shared" si="547"/>
        <v/>
      </c>
      <c r="AA2156" s="293">
        <f t="shared" si="534"/>
        <v>0</v>
      </c>
      <c r="AB2156" s="293">
        <f t="shared" si="535"/>
        <v>0</v>
      </c>
      <c r="AC2156" s="293">
        <f t="shared" si="536"/>
        <v>0</v>
      </c>
      <c r="AD2156" s="293">
        <f t="shared" si="548"/>
        <v>0</v>
      </c>
      <c r="AE2156" s="293">
        <f>IF(ISBLANK(T2156),AE2155,IF(COUNTIF(T$2:T2156,T2156)&gt;1,AE2155,1+MAX(AE2155,0)))</f>
        <v>58</v>
      </c>
      <c r="AI2156" s="42" t="str">
        <f t="shared" si="549"/>
        <v/>
      </c>
      <c r="AJ2156">
        <f>SUM(AG$2:AG2156)</f>
        <v>14</v>
      </c>
      <c r="AK2156">
        <f>COUNTA(AF$2:AF2156)</f>
        <v>34</v>
      </c>
    </row>
    <row r="2157" spans="1:37"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537"/>
        <v>32</v>
      </c>
      <c r="Q2157" s="33" t="str">
        <f t="shared" si="538"/>
        <v/>
      </c>
      <c r="R2157" s="33">
        <f t="shared" si="539"/>
        <v>11</v>
      </c>
      <c r="S2157" s="33" t="str">
        <f t="shared" si="540"/>
        <v>142_11</v>
      </c>
      <c r="T2157" s="35" t="str">
        <f t="shared" si="541"/>
        <v>142PM</v>
      </c>
      <c r="U2157" s="35" t="str">
        <f t="shared" si="542"/>
        <v>142PMEW</v>
      </c>
      <c r="V2157" s="301">
        <f t="shared" si="543"/>
        <v>12</v>
      </c>
      <c r="W2157" s="293" t="str">
        <f t="shared" si="544"/>
        <v/>
      </c>
      <c r="X2157" s="293" t="str">
        <f t="shared" si="545"/>
        <v/>
      </c>
      <c r="Y2157" s="293" t="str">
        <f t="shared" si="546"/>
        <v/>
      </c>
      <c r="Z2157" s="293" t="str">
        <f t="shared" si="547"/>
        <v/>
      </c>
      <c r="AA2157" s="293">
        <f t="shared" si="534"/>
        <v>0</v>
      </c>
      <c r="AB2157" s="293">
        <f t="shared" si="535"/>
        <v>0</v>
      </c>
      <c r="AC2157" s="293">
        <f t="shared" si="536"/>
        <v>0</v>
      </c>
      <c r="AD2157" s="293">
        <f t="shared" si="548"/>
        <v>0</v>
      </c>
      <c r="AE2157" s="293">
        <f>IF(ISBLANK(T2157),AE2156,IF(COUNTIF(T$2:T2157,T2157)&gt;1,AE2156,1+MAX(AE2156,0)))</f>
        <v>58</v>
      </c>
      <c r="AI2157" s="42" t="str">
        <f t="shared" si="549"/>
        <v/>
      </c>
      <c r="AJ2157">
        <f>SUM(AG$2:AG2157)</f>
        <v>14</v>
      </c>
      <c r="AK2157">
        <f>COUNTA(AF$2:AF2157)</f>
        <v>34</v>
      </c>
    </row>
    <row r="2158" spans="1:37"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537"/>
        <v>32</v>
      </c>
      <c r="Q2158" s="33" t="str">
        <f t="shared" si="538"/>
        <v/>
      </c>
      <c r="R2158" s="33">
        <f t="shared" si="539"/>
        <v>12</v>
      </c>
      <c r="S2158" s="33" t="str">
        <f t="shared" si="540"/>
        <v>142_12</v>
      </c>
      <c r="T2158" s="35" t="str">
        <f t="shared" si="541"/>
        <v>142PM</v>
      </c>
      <c r="U2158" s="35" t="str">
        <f t="shared" si="542"/>
        <v>142PMNS</v>
      </c>
      <c r="V2158" s="301">
        <f t="shared" si="543"/>
        <v>13</v>
      </c>
      <c r="W2158" s="293" t="str">
        <f t="shared" si="544"/>
        <v/>
      </c>
      <c r="X2158" s="293" t="str">
        <f t="shared" si="545"/>
        <v/>
      </c>
      <c r="Y2158" s="293" t="str">
        <f t="shared" si="546"/>
        <v/>
      </c>
      <c r="Z2158" s="293" t="str">
        <f t="shared" si="547"/>
        <v/>
      </c>
      <c r="AA2158" s="293">
        <f t="shared" si="534"/>
        <v>0</v>
      </c>
      <c r="AB2158" s="293">
        <f t="shared" si="535"/>
        <v>0</v>
      </c>
      <c r="AC2158" s="293">
        <f t="shared" si="536"/>
        <v>0</v>
      </c>
      <c r="AD2158" s="293">
        <f t="shared" si="548"/>
        <v>0</v>
      </c>
      <c r="AE2158" s="293">
        <f>IF(ISBLANK(T2158),AE2157,IF(COUNTIF(T$2:T2158,T2158)&gt;1,AE2157,1+MAX(AE2157,0)))</f>
        <v>58</v>
      </c>
      <c r="AI2158" s="42" t="str">
        <f t="shared" si="549"/>
        <v/>
      </c>
      <c r="AJ2158">
        <f>SUM(AG$2:AG2158)</f>
        <v>14</v>
      </c>
      <c r="AK2158">
        <f>COUNTA(AF$2:AF2158)</f>
        <v>34</v>
      </c>
    </row>
    <row r="2159" spans="1:37"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537"/>
        <v>32</v>
      </c>
      <c r="Q2159" s="33" t="str">
        <f t="shared" si="538"/>
        <v/>
      </c>
      <c r="R2159" s="33">
        <f t="shared" si="539"/>
        <v>12</v>
      </c>
      <c r="S2159" s="33" t="str">
        <f t="shared" si="540"/>
        <v>142_12</v>
      </c>
      <c r="T2159" s="35" t="str">
        <f t="shared" si="541"/>
        <v>142PM</v>
      </c>
      <c r="U2159" s="35" t="str">
        <f t="shared" si="542"/>
        <v>142PMNS</v>
      </c>
      <c r="V2159" s="301">
        <f t="shared" si="543"/>
        <v>14</v>
      </c>
      <c r="W2159" s="293" t="str">
        <f t="shared" si="544"/>
        <v/>
      </c>
      <c r="X2159" s="293" t="str">
        <f t="shared" si="545"/>
        <v/>
      </c>
      <c r="Y2159" s="293" t="str">
        <f t="shared" si="546"/>
        <v/>
      </c>
      <c r="Z2159" s="293" t="str">
        <f t="shared" si="547"/>
        <v/>
      </c>
      <c r="AA2159" s="293">
        <f t="shared" si="534"/>
        <v>0</v>
      </c>
      <c r="AB2159" s="293">
        <f t="shared" si="535"/>
        <v>0</v>
      </c>
      <c r="AC2159" s="293">
        <f t="shared" si="536"/>
        <v>0</v>
      </c>
      <c r="AD2159" s="293">
        <f t="shared" si="548"/>
        <v>0</v>
      </c>
      <c r="AE2159" s="293">
        <f>IF(ISBLANK(T2159),AE2158,IF(COUNTIF(T$2:T2159,T2159)&gt;1,AE2158,1+MAX(AE2158,0)))</f>
        <v>58</v>
      </c>
      <c r="AI2159" s="42" t="str">
        <f t="shared" si="549"/>
        <v/>
      </c>
      <c r="AJ2159">
        <f>SUM(AG$2:AG2159)</f>
        <v>14</v>
      </c>
      <c r="AK2159">
        <f>COUNTA(AF$2:AF2159)</f>
        <v>34</v>
      </c>
    </row>
    <row r="2160" spans="1:37"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537"/>
        <v>32</v>
      </c>
      <c r="Q2160" s="33" t="str">
        <f t="shared" si="538"/>
        <v/>
      </c>
      <c r="R2160" s="33">
        <f t="shared" si="539"/>
        <v>12</v>
      </c>
      <c r="S2160" s="33" t="str">
        <f t="shared" si="540"/>
        <v>142_12</v>
      </c>
      <c r="T2160" s="35" t="str">
        <f t="shared" si="541"/>
        <v>142PM</v>
      </c>
      <c r="U2160" s="35" t="str">
        <f t="shared" si="542"/>
        <v>142PMEW</v>
      </c>
      <c r="V2160" s="301">
        <f t="shared" si="543"/>
        <v>15</v>
      </c>
      <c r="W2160" s="293" t="str">
        <f t="shared" si="544"/>
        <v/>
      </c>
      <c r="X2160" s="293" t="str">
        <f t="shared" si="545"/>
        <v/>
      </c>
      <c r="Y2160" s="293" t="str">
        <f t="shared" si="546"/>
        <v/>
      </c>
      <c r="Z2160" s="293" t="str">
        <f t="shared" si="547"/>
        <v/>
      </c>
      <c r="AA2160" s="293">
        <f t="shared" si="534"/>
        <v>0</v>
      </c>
      <c r="AB2160" s="293">
        <f t="shared" si="535"/>
        <v>0</v>
      </c>
      <c r="AC2160" s="293">
        <f t="shared" si="536"/>
        <v>0</v>
      </c>
      <c r="AD2160" s="293">
        <f t="shared" si="548"/>
        <v>0</v>
      </c>
      <c r="AE2160" s="293">
        <f>IF(ISBLANK(T2160),AE2159,IF(COUNTIF(T$2:T2160,T2160)&gt;1,AE2159,1+MAX(AE2159,0)))</f>
        <v>58</v>
      </c>
      <c r="AI2160" s="42" t="str">
        <f t="shared" si="549"/>
        <v/>
      </c>
      <c r="AJ2160">
        <f>SUM(AG$2:AG2160)</f>
        <v>14</v>
      </c>
      <c r="AK2160">
        <f>COUNTA(AF$2:AF2160)</f>
        <v>34</v>
      </c>
    </row>
    <row r="2161" spans="1:37"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537"/>
        <v>32</v>
      </c>
      <c r="Q2161" s="33" t="str">
        <f t="shared" si="538"/>
        <v/>
      </c>
      <c r="R2161" s="33">
        <f t="shared" si="539"/>
        <v>12</v>
      </c>
      <c r="S2161" s="33" t="str">
        <f t="shared" si="540"/>
        <v>142_12</v>
      </c>
      <c r="T2161" s="35" t="str">
        <f t="shared" si="541"/>
        <v>142PM</v>
      </c>
      <c r="U2161" s="35" t="str">
        <f t="shared" si="542"/>
        <v>142PMEW</v>
      </c>
      <c r="V2161" s="301">
        <f t="shared" si="543"/>
        <v>16</v>
      </c>
      <c r="W2161" s="293" t="str">
        <f t="shared" si="544"/>
        <v/>
      </c>
      <c r="X2161" s="293" t="str">
        <f t="shared" si="545"/>
        <v/>
      </c>
      <c r="Y2161" s="293" t="str">
        <f t="shared" si="546"/>
        <v/>
      </c>
      <c r="Z2161" s="293" t="str">
        <f t="shared" si="547"/>
        <v/>
      </c>
      <c r="AA2161" s="293">
        <f t="shared" si="534"/>
        <v>0</v>
      </c>
      <c r="AB2161" s="293">
        <f t="shared" si="535"/>
        <v>0</v>
      </c>
      <c r="AC2161" s="293">
        <f t="shared" si="536"/>
        <v>0</v>
      </c>
      <c r="AD2161" s="293">
        <f t="shared" si="548"/>
        <v>0</v>
      </c>
      <c r="AE2161" s="293">
        <f>IF(ISBLANK(T2161),AE2160,IF(COUNTIF(T$2:T2161,T2161)&gt;1,AE2160,1+MAX(AE2160,0)))</f>
        <v>58</v>
      </c>
      <c r="AI2161" s="42" t="str">
        <f t="shared" si="549"/>
        <v/>
      </c>
      <c r="AJ2161">
        <f>SUM(AG$2:AG2161)</f>
        <v>14</v>
      </c>
      <c r="AK2161">
        <f>COUNTA(AF$2:AF2161)</f>
        <v>34</v>
      </c>
    </row>
    <row r="2162" spans="1:37" x14ac:dyDescent="0.25">
      <c r="A2162">
        <v>142</v>
      </c>
      <c r="B2162" t="s">
        <v>66</v>
      </c>
      <c r="C2162" s="246" t="s">
        <v>802</v>
      </c>
      <c r="D2162"/>
      <c r="E2162">
        <v>2</v>
      </c>
      <c r="F2162">
        <v>1</v>
      </c>
      <c r="G2162">
        <v>1</v>
      </c>
      <c r="H2162">
        <v>4</v>
      </c>
      <c r="I2162">
        <v>0</v>
      </c>
      <c r="J2162">
        <v>1</v>
      </c>
      <c r="K2162">
        <v>0</v>
      </c>
      <c r="L2162">
        <v>4</v>
      </c>
      <c r="M2162"/>
      <c r="O2162" s="101">
        <f>IF(ISBLANK(C2162),O2161,IF(COUNTIF(C$2:C2162,C2162)&gt;1,O2161,1+MAX(O2161,0)))</f>
        <v>61</v>
      </c>
      <c r="P2162" s="45">
        <f t="shared" si="537"/>
        <v>32</v>
      </c>
      <c r="Q2162" s="33" t="str">
        <f t="shared" si="538"/>
        <v/>
      </c>
      <c r="R2162" s="33">
        <f t="shared" si="539"/>
        <v>13</v>
      </c>
      <c r="S2162" s="33" t="str">
        <f t="shared" si="540"/>
        <v>142_13</v>
      </c>
      <c r="T2162" s="35" t="str">
        <f t="shared" si="541"/>
        <v>142PM</v>
      </c>
      <c r="U2162" s="35" t="str">
        <f t="shared" si="542"/>
        <v>142PMNS</v>
      </c>
      <c r="V2162" s="301">
        <f t="shared" si="543"/>
        <v>17</v>
      </c>
      <c r="W2162" s="293" t="str">
        <f t="shared" si="544"/>
        <v/>
      </c>
      <c r="X2162" s="293" t="str">
        <f t="shared" si="545"/>
        <v/>
      </c>
      <c r="Y2162" s="293" t="str">
        <f t="shared" si="546"/>
        <v/>
      </c>
      <c r="Z2162" s="293" t="str">
        <f t="shared" si="547"/>
        <v/>
      </c>
      <c r="AA2162" s="293">
        <f t="shared" si="534"/>
        <v>0</v>
      </c>
      <c r="AB2162" s="293">
        <f t="shared" si="535"/>
        <v>0</v>
      </c>
      <c r="AC2162" s="293">
        <f t="shared" si="536"/>
        <v>0</v>
      </c>
      <c r="AD2162" s="293">
        <f t="shared" si="548"/>
        <v>0</v>
      </c>
      <c r="AE2162" s="293">
        <f>IF(ISBLANK(T2162),AE2161,IF(COUNTIF(T$2:T2162,T2162)&gt;1,AE2161,1+MAX(AE2161,0)))</f>
        <v>58</v>
      </c>
      <c r="AI2162" s="42" t="str">
        <f t="shared" si="549"/>
        <v/>
      </c>
      <c r="AJ2162">
        <f>SUM(AG$2:AG2162)</f>
        <v>14</v>
      </c>
      <c r="AK2162">
        <f>COUNTA(AF$2:AF2162)</f>
        <v>34</v>
      </c>
    </row>
    <row r="2163" spans="1:37" x14ac:dyDescent="0.25">
      <c r="A2163">
        <v>142</v>
      </c>
      <c r="B2163" t="s">
        <v>66</v>
      </c>
      <c r="C2163" s="246" t="s">
        <v>802</v>
      </c>
      <c r="D2163"/>
      <c r="E2163">
        <v>2</v>
      </c>
      <c r="F2163">
        <v>1</v>
      </c>
      <c r="G2163">
        <v>2</v>
      </c>
      <c r="H2163">
        <v>6</v>
      </c>
      <c r="I2163">
        <v>3</v>
      </c>
      <c r="J2163">
        <v>1</v>
      </c>
      <c r="K2163">
        <v>0</v>
      </c>
      <c r="L2163">
        <v>6</v>
      </c>
      <c r="M2163"/>
      <c r="O2163" s="101">
        <f>IF(ISBLANK(C2163),O2162,IF(COUNTIF(C$2:C2163,C2163)&gt;1,O2162,1+MAX(O2162,0)))</f>
        <v>61</v>
      </c>
      <c r="P2163" s="45">
        <f t="shared" si="537"/>
        <v>32</v>
      </c>
      <c r="Q2163" s="33" t="str">
        <f t="shared" si="538"/>
        <v/>
      </c>
      <c r="R2163" s="33">
        <f t="shared" si="539"/>
        <v>13</v>
      </c>
      <c r="S2163" s="33" t="str">
        <f t="shared" si="540"/>
        <v>142_13</v>
      </c>
      <c r="T2163" s="35" t="str">
        <f t="shared" si="541"/>
        <v>142PM</v>
      </c>
      <c r="U2163" s="35" t="str">
        <f t="shared" si="542"/>
        <v>142PMNS</v>
      </c>
      <c r="V2163" s="301">
        <f t="shared" si="543"/>
        <v>18</v>
      </c>
      <c r="W2163" s="293" t="str">
        <f t="shared" si="544"/>
        <v/>
      </c>
      <c r="X2163" s="293" t="str">
        <f t="shared" si="545"/>
        <v/>
      </c>
      <c r="Y2163" s="293" t="str">
        <f t="shared" si="546"/>
        <v/>
      </c>
      <c r="Z2163" s="293" t="str">
        <f t="shared" si="547"/>
        <v/>
      </c>
      <c r="AA2163" s="293">
        <f t="shared" si="534"/>
        <v>0</v>
      </c>
      <c r="AB2163" s="293">
        <f t="shared" si="535"/>
        <v>0</v>
      </c>
      <c r="AC2163" s="293">
        <f t="shared" si="536"/>
        <v>0</v>
      </c>
      <c r="AD2163" s="293">
        <f t="shared" si="548"/>
        <v>0</v>
      </c>
      <c r="AE2163" s="293">
        <f>IF(ISBLANK(T2163),AE2162,IF(COUNTIF(T$2:T2163,T2163)&gt;1,AE2162,1+MAX(AE2162,0)))</f>
        <v>58</v>
      </c>
      <c r="AI2163" s="42" t="str">
        <f t="shared" si="549"/>
        <v/>
      </c>
      <c r="AJ2163">
        <f>SUM(AG$2:AG2163)</f>
        <v>14</v>
      </c>
      <c r="AK2163">
        <f>COUNTA(AF$2:AF2163)</f>
        <v>34</v>
      </c>
    </row>
    <row r="2164" spans="1:37" x14ac:dyDescent="0.25">
      <c r="A2164">
        <v>142</v>
      </c>
      <c r="B2164" t="s">
        <v>66</v>
      </c>
      <c r="C2164" s="246" t="s">
        <v>802</v>
      </c>
      <c r="D2164"/>
      <c r="E2164">
        <v>2</v>
      </c>
      <c r="F2164">
        <v>1</v>
      </c>
      <c r="G2164">
        <v>3</v>
      </c>
      <c r="H2164">
        <v>2</v>
      </c>
      <c r="I2164">
        <v>2</v>
      </c>
      <c r="J2164">
        <v>1</v>
      </c>
      <c r="K2164">
        <v>1</v>
      </c>
      <c r="L2164">
        <v>2</v>
      </c>
      <c r="M2164"/>
      <c r="O2164" s="101">
        <f>IF(ISBLANK(C2164),O2163,IF(COUNTIF(C$2:C2164,C2164)&gt;1,O2163,1+MAX(O2163,0)))</f>
        <v>61</v>
      </c>
      <c r="P2164" s="45">
        <f t="shared" si="537"/>
        <v>32</v>
      </c>
      <c r="Q2164" s="33" t="str">
        <f t="shared" si="538"/>
        <v/>
      </c>
      <c r="R2164" s="33">
        <f t="shared" si="539"/>
        <v>13</v>
      </c>
      <c r="S2164" s="33" t="str">
        <f t="shared" si="540"/>
        <v>142_13</v>
      </c>
      <c r="T2164" s="35" t="str">
        <f t="shared" si="541"/>
        <v>142PM</v>
      </c>
      <c r="U2164" s="35" t="str">
        <f t="shared" si="542"/>
        <v>142PMEW</v>
      </c>
      <c r="V2164" s="301">
        <f t="shared" si="543"/>
        <v>19</v>
      </c>
      <c r="W2164" s="293" t="str">
        <f t="shared" si="544"/>
        <v/>
      </c>
      <c r="X2164" s="293" t="str">
        <f t="shared" si="545"/>
        <v/>
      </c>
      <c r="Y2164" s="293" t="str">
        <f t="shared" si="546"/>
        <v/>
      </c>
      <c r="Z2164" s="293" t="str">
        <f t="shared" si="547"/>
        <v/>
      </c>
      <c r="AA2164" s="293">
        <f t="shared" si="534"/>
        <v>0</v>
      </c>
      <c r="AB2164" s="293">
        <f t="shared" si="535"/>
        <v>0</v>
      </c>
      <c r="AC2164" s="293">
        <f t="shared" si="536"/>
        <v>0</v>
      </c>
      <c r="AD2164" s="293">
        <f t="shared" si="548"/>
        <v>0</v>
      </c>
      <c r="AE2164" s="293">
        <f>IF(ISBLANK(T2164),AE2163,IF(COUNTIF(T$2:T2164,T2164)&gt;1,AE2163,1+MAX(AE2163,0)))</f>
        <v>58</v>
      </c>
      <c r="AI2164" s="42" t="str">
        <f t="shared" si="549"/>
        <v/>
      </c>
      <c r="AJ2164">
        <f>SUM(AG$2:AG2164)</f>
        <v>14</v>
      </c>
      <c r="AK2164">
        <f>COUNTA(AF$2:AF2164)</f>
        <v>34</v>
      </c>
    </row>
    <row r="2165" spans="1:37" x14ac:dyDescent="0.25">
      <c r="A2165">
        <v>142</v>
      </c>
      <c r="B2165" t="s">
        <v>66</v>
      </c>
      <c r="C2165" s="246" t="s">
        <v>802</v>
      </c>
      <c r="D2165"/>
      <c r="E2165">
        <v>2</v>
      </c>
      <c r="F2165">
        <v>1</v>
      </c>
      <c r="G2165">
        <v>4</v>
      </c>
      <c r="H2165">
        <v>1</v>
      </c>
      <c r="I2165">
        <v>0</v>
      </c>
      <c r="J2165">
        <v>1</v>
      </c>
      <c r="K2165">
        <v>0</v>
      </c>
      <c r="L2165">
        <v>0</v>
      </c>
      <c r="M2165"/>
      <c r="O2165" s="101">
        <f>IF(ISBLANK(C2165),O2164,IF(COUNTIF(C$2:C2165,C2165)&gt;1,O2164,1+MAX(O2164,0)))</f>
        <v>61</v>
      </c>
      <c r="P2165" s="45">
        <f t="shared" si="537"/>
        <v>32</v>
      </c>
      <c r="Q2165" s="33" t="str">
        <f t="shared" si="538"/>
        <v/>
      </c>
      <c r="R2165" s="33">
        <f t="shared" si="539"/>
        <v>13</v>
      </c>
      <c r="S2165" s="33" t="str">
        <f t="shared" si="540"/>
        <v>142_13</v>
      </c>
      <c r="T2165" s="35" t="str">
        <f t="shared" si="541"/>
        <v>142PM</v>
      </c>
      <c r="U2165" s="35" t="str">
        <f t="shared" si="542"/>
        <v>142PMEW</v>
      </c>
      <c r="V2165" s="301">
        <f t="shared" si="543"/>
        <v>20</v>
      </c>
      <c r="W2165" s="293" t="str">
        <f t="shared" si="544"/>
        <v/>
      </c>
      <c r="X2165" s="293" t="str">
        <f t="shared" si="545"/>
        <v/>
      </c>
      <c r="Y2165" s="293" t="str">
        <f t="shared" si="546"/>
        <v/>
      </c>
      <c r="Z2165" s="293" t="str">
        <f t="shared" si="547"/>
        <v/>
      </c>
      <c r="AA2165" s="293">
        <f t="shared" si="534"/>
        <v>0</v>
      </c>
      <c r="AB2165" s="293">
        <f t="shared" si="535"/>
        <v>0</v>
      </c>
      <c r="AC2165" s="293">
        <f t="shared" si="536"/>
        <v>0</v>
      </c>
      <c r="AD2165" s="293">
        <f t="shared" si="548"/>
        <v>0</v>
      </c>
      <c r="AE2165" s="293">
        <f>IF(ISBLANK(T2165),AE2164,IF(COUNTIF(T$2:T2165,T2165)&gt;1,AE2164,1+MAX(AE2164,0)))</f>
        <v>58</v>
      </c>
      <c r="AI2165" s="42" t="str">
        <f t="shared" si="549"/>
        <v/>
      </c>
      <c r="AJ2165">
        <f>SUM(AG$2:AG2165)</f>
        <v>14</v>
      </c>
      <c r="AK2165">
        <f>COUNTA(AF$2:AF2165)</f>
        <v>34</v>
      </c>
    </row>
    <row r="2166" spans="1:37" x14ac:dyDescent="0.25">
      <c r="A2166">
        <v>142</v>
      </c>
      <c r="B2166" t="s">
        <v>66</v>
      </c>
      <c r="C2166" s="246" t="s">
        <v>802</v>
      </c>
      <c r="D2166"/>
      <c r="E2166">
        <v>2</v>
      </c>
      <c r="F2166">
        <v>2</v>
      </c>
      <c r="G2166">
        <v>1</v>
      </c>
      <c r="H2166">
        <v>3</v>
      </c>
      <c r="I2166">
        <v>0</v>
      </c>
      <c r="J2166">
        <v>0</v>
      </c>
      <c r="K2166">
        <v>1</v>
      </c>
      <c r="L2166">
        <v>3</v>
      </c>
      <c r="M2166"/>
      <c r="O2166" s="101">
        <f>IF(ISBLANK(C2166),O2165,IF(COUNTIF(C$2:C2166,C2166)&gt;1,O2165,1+MAX(O2165,0)))</f>
        <v>61</v>
      </c>
      <c r="P2166" s="45">
        <f t="shared" si="537"/>
        <v>32</v>
      </c>
      <c r="Q2166" s="33" t="str">
        <f t="shared" si="538"/>
        <v/>
      </c>
      <c r="R2166" s="33">
        <f t="shared" si="539"/>
        <v>14</v>
      </c>
      <c r="S2166" s="33" t="str">
        <f t="shared" si="540"/>
        <v>142_14</v>
      </c>
      <c r="T2166" s="35" t="str">
        <f t="shared" si="541"/>
        <v>142PM</v>
      </c>
      <c r="U2166" s="35" t="str">
        <f t="shared" si="542"/>
        <v>142PMNS</v>
      </c>
      <c r="V2166" s="301">
        <f t="shared" si="543"/>
        <v>21</v>
      </c>
      <c r="W2166" s="293" t="str">
        <f t="shared" si="544"/>
        <v/>
      </c>
      <c r="X2166" s="293" t="str">
        <f t="shared" si="545"/>
        <v/>
      </c>
      <c r="Y2166" s="293" t="str">
        <f t="shared" si="546"/>
        <v/>
      </c>
      <c r="Z2166" s="293" t="str">
        <f t="shared" si="547"/>
        <v/>
      </c>
      <c r="AA2166" s="293">
        <f t="shared" si="534"/>
        <v>0</v>
      </c>
      <c r="AB2166" s="293">
        <f t="shared" si="535"/>
        <v>0</v>
      </c>
      <c r="AC2166" s="293">
        <f t="shared" si="536"/>
        <v>0</v>
      </c>
      <c r="AD2166" s="293">
        <f t="shared" si="548"/>
        <v>0</v>
      </c>
      <c r="AE2166" s="293">
        <f>IF(ISBLANK(T2166),AE2165,IF(COUNTIF(T$2:T2166,T2166)&gt;1,AE2165,1+MAX(AE2165,0)))</f>
        <v>58</v>
      </c>
      <c r="AI2166" s="42" t="str">
        <f t="shared" si="549"/>
        <v/>
      </c>
      <c r="AJ2166">
        <f>SUM(AG$2:AG2166)</f>
        <v>14</v>
      </c>
      <c r="AK2166">
        <f>COUNTA(AF$2:AF2166)</f>
        <v>34</v>
      </c>
    </row>
    <row r="2167" spans="1:37" x14ac:dyDescent="0.25">
      <c r="A2167">
        <v>142</v>
      </c>
      <c r="B2167" t="s">
        <v>66</v>
      </c>
      <c r="C2167" s="246" t="s">
        <v>802</v>
      </c>
      <c r="D2167"/>
      <c r="E2167">
        <v>2</v>
      </c>
      <c r="F2167">
        <v>2</v>
      </c>
      <c r="G2167">
        <v>2</v>
      </c>
      <c r="H2167">
        <v>3</v>
      </c>
      <c r="I2167">
        <v>0</v>
      </c>
      <c r="J2167">
        <v>0</v>
      </c>
      <c r="K2167">
        <v>2</v>
      </c>
      <c r="L2167">
        <v>3</v>
      </c>
      <c r="M2167"/>
      <c r="O2167" s="101">
        <f>IF(ISBLANK(C2167),O2166,IF(COUNTIF(C$2:C2167,C2167)&gt;1,O2166,1+MAX(O2166,0)))</f>
        <v>61</v>
      </c>
      <c r="P2167" s="45">
        <f t="shared" si="537"/>
        <v>32</v>
      </c>
      <c r="Q2167" s="33" t="str">
        <f t="shared" si="538"/>
        <v/>
      </c>
      <c r="R2167" s="33">
        <f t="shared" si="539"/>
        <v>14</v>
      </c>
      <c r="S2167" s="33" t="str">
        <f t="shared" si="540"/>
        <v>142_14</v>
      </c>
      <c r="T2167" s="35" t="str">
        <f t="shared" si="541"/>
        <v>142PM</v>
      </c>
      <c r="U2167" s="35" t="str">
        <f t="shared" si="542"/>
        <v>142PMNS</v>
      </c>
      <c r="V2167" s="301">
        <f t="shared" si="543"/>
        <v>22</v>
      </c>
      <c r="W2167" s="293" t="str">
        <f t="shared" si="544"/>
        <v/>
      </c>
      <c r="X2167" s="293" t="str">
        <f t="shared" si="545"/>
        <v/>
      </c>
      <c r="Y2167" s="293" t="str">
        <f t="shared" si="546"/>
        <v/>
      </c>
      <c r="Z2167" s="293" t="str">
        <f t="shared" si="547"/>
        <v/>
      </c>
      <c r="AA2167" s="293">
        <f t="shared" si="534"/>
        <v>0</v>
      </c>
      <c r="AB2167" s="293">
        <f t="shared" si="535"/>
        <v>0</v>
      </c>
      <c r="AC2167" s="293">
        <f t="shared" si="536"/>
        <v>0</v>
      </c>
      <c r="AD2167" s="293">
        <f t="shared" si="548"/>
        <v>0</v>
      </c>
      <c r="AE2167" s="293">
        <f>IF(ISBLANK(T2167),AE2166,IF(COUNTIF(T$2:T2167,T2167)&gt;1,AE2166,1+MAX(AE2166,0)))</f>
        <v>58</v>
      </c>
      <c r="AI2167" s="42" t="str">
        <f t="shared" si="549"/>
        <v/>
      </c>
      <c r="AJ2167">
        <f>SUM(AG$2:AG2167)</f>
        <v>14</v>
      </c>
      <c r="AK2167">
        <f>COUNTA(AF$2:AF2167)</f>
        <v>34</v>
      </c>
    </row>
    <row r="2168" spans="1:37" x14ac:dyDescent="0.25">
      <c r="A2168">
        <v>142</v>
      </c>
      <c r="B2168" t="s">
        <v>66</v>
      </c>
      <c r="C2168" s="246" t="s">
        <v>802</v>
      </c>
      <c r="D2168"/>
      <c r="E2168">
        <v>2</v>
      </c>
      <c r="F2168">
        <v>2</v>
      </c>
      <c r="G2168">
        <v>3</v>
      </c>
      <c r="H2168">
        <v>4</v>
      </c>
      <c r="I2168">
        <v>0</v>
      </c>
      <c r="J2168">
        <v>1</v>
      </c>
      <c r="K2168">
        <v>1</v>
      </c>
      <c r="L2168">
        <v>4</v>
      </c>
      <c r="M2168"/>
      <c r="O2168" s="101">
        <f>IF(ISBLANK(C2168),O2167,IF(COUNTIF(C$2:C2168,C2168)&gt;1,O2167,1+MAX(O2167,0)))</f>
        <v>61</v>
      </c>
      <c r="P2168" s="45">
        <f t="shared" si="537"/>
        <v>32</v>
      </c>
      <c r="Q2168" s="33" t="str">
        <f t="shared" si="538"/>
        <v/>
      </c>
      <c r="R2168" s="33">
        <f t="shared" si="539"/>
        <v>14</v>
      </c>
      <c r="S2168" s="33" t="str">
        <f t="shared" si="540"/>
        <v>142_14</v>
      </c>
      <c r="T2168" s="35" t="str">
        <f t="shared" si="541"/>
        <v>142PM</v>
      </c>
      <c r="U2168" s="35" t="str">
        <f t="shared" si="542"/>
        <v>142PMEW</v>
      </c>
      <c r="V2168" s="301">
        <f t="shared" si="543"/>
        <v>23</v>
      </c>
      <c r="W2168" s="293" t="str">
        <f t="shared" si="544"/>
        <v/>
      </c>
      <c r="X2168" s="293" t="str">
        <f t="shared" si="545"/>
        <v/>
      </c>
      <c r="Y2168" s="293" t="str">
        <f t="shared" si="546"/>
        <v/>
      </c>
      <c r="Z2168" s="293" t="str">
        <f t="shared" si="547"/>
        <v/>
      </c>
      <c r="AA2168" s="293">
        <f t="shared" si="534"/>
        <v>0</v>
      </c>
      <c r="AB2168" s="293">
        <f t="shared" si="535"/>
        <v>0</v>
      </c>
      <c r="AC2168" s="293">
        <f t="shared" si="536"/>
        <v>0</v>
      </c>
      <c r="AD2168" s="293">
        <f t="shared" si="548"/>
        <v>0</v>
      </c>
      <c r="AE2168" s="293">
        <f>IF(ISBLANK(T2168),AE2167,IF(COUNTIF(T$2:T2168,T2168)&gt;1,AE2167,1+MAX(AE2167,0)))</f>
        <v>58</v>
      </c>
      <c r="AI2168" s="42" t="str">
        <f t="shared" si="549"/>
        <v/>
      </c>
      <c r="AJ2168">
        <f>SUM(AG$2:AG2168)</f>
        <v>14</v>
      </c>
      <c r="AK2168">
        <f>COUNTA(AF$2:AF2168)</f>
        <v>34</v>
      </c>
    </row>
    <row r="2169" spans="1:37" x14ac:dyDescent="0.25">
      <c r="A2169">
        <v>142</v>
      </c>
      <c r="B2169" t="s">
        <v>66</v>
      </c>
      <c r="C2169" s="246" t="s">
        <v>802</v>
      </c>
      <c r="D2169"/>
      <c r="E2169">
        <v>2</v>
      </c>
      <c r="F2169">
        <v>2</v>
      </c>
      <c r="G2169">
        <v>4</v>
      </c>
      <c r="H2169">
        <v>4</v>
      </c>
      <c r="I2169">
        <v>1</v>
      </c>
      <c r="J2169">
        <v>2</v>
      </c>
      <c r="K2169">
        <v>1</v>
      </c>
      <c r="L2169">
        <v>2</v>
      </c>
      <c r="M2169"/>
      <c r="O2169" s="101">
        <f>IF(ISBLANK(C2169),O2168,IF(COUNTIF(C$2:C2169,C2169)&gt;1,O2168,1+MAX(O2168,0)))</f>
        <v>61</v>
      </c>
      <c r="P2169" s="45">
        <f t="shared" si="537"/>
        <v>32</v>
      </c>
      <c r="Q2169" s="33" t="str">
        <f t="shared" si="538"/>
        <v/>
      </c>
      <c r="R2169" s="33">
        <f t="shared" si="539"/>
        <v>14</v>
      </c>
      <c r="S2169" s="33" t="str">
        <f t="shared" si="540"/>
        <v>142_14</v>
      </c>
      <c r="T2169" s="35" t="str">
        <f t="shared" si="541"/>
        <v>142PM</v>
      </c>
      <c r="U2169" s="35" t="str">
        <f t="shared" si="542"/>
        <v>142PMEW</v>
      </c>
      <c r="V2169" s="301">
        <f t="shared" si="543"/>
        <v>24</v>
      </c>
      <c r="W2169" s="293" t="str">
        <f t="shared" si="544"/>
        <v/>
      </c>
      <c r="X2169" s="293" t="str">
        <f t="shared" si="545"/>
        <v/>
      </c>
      <c r="Y2169" s="293" t="str">
        <f t="shared" si="546"/>
        <v/>
      </c>
      <c r="Z2169" s="293" t="str">
        <f t="shared" si="547"/>
        <v/>
      </c>
      <c r="AA2169" s="293">
        <f t="shared" si="534"/>
        <v>0</v>
      </c>
      <c r="AB2169" s="293">
        <f t="shared" si="535"/>
        <v>0</v>
      </c>
      <c r="AC2169" s="293">
        <f t="shared" si="536"/>
        <v>0</v>
      </c>
      <c r="AD2169" s="293">
        <f t="shared" si="548"/>
        <v>0</v>
      </c>
      <c r="AE2169" s="293">
        <f>IF(ISBLANK(T2169),AE2168,IF(COUNTIF(T$2:T2169,T2169)&gt;1,AE2168,1+MAX(AE2168,0)))</f>
        <v>58</v>
      </c>
      <c r="AF2169" s="290"/>
      <c r="AG2169" s="321"/>
      <c r="AH2169" s="321"/>
      <c r="AI2169" s="42" t="str">
        <f t="shared" si="549"/>
        <v/>
      </c>
      <c r="AJ2169">
        <f>SUM(AG$2:AG2169)</f>
        <v>14</v>
      </c>
      <c r="AK2169">
        <f>COUNTA(AF$2:AF2169)</f>
        <v>34</v>
      </c>
    </row>
    <row r="2170" spans="1:37" x14ac:dyDescent="0.25">
      <c r="A2170">
        <v>142</v>
      </c>
      <c r="B2170" t="s">
        <v>66</v>
      </c>
      <c r="C2170" s="246" t="s">
        <v>802</v>
      </c>
      <c r="D2170"/>
      <c r="E2170">
        <v>2</v>
      </c>
      <c r="F2170">
        <v>3</v>
      </c>
      <c r="G2170">
        <v>1</v>
      </c>
      <c r="H2170">
        <v>3</v>
      </c>
      <c r="I2170">
        <v>1</v>
      </c>
      <c r="J2170">
        <v>0</v>
      </c>
      <c r="K2170">
        <v>1</v>
      </c>
      <c r="L2170">
        <v>3</v>
      </c>
      <c r="M2170"/>
      <c r="O2170" s="101">
        <f>IF(ISBLANK(C2170),O2169,IF(COUNTIF(C$2:C2170,C2170)&gt;1,O2169,1+MAX(O2169,0)))</f>
        <v>61</v>
      </c>
      <c r="P2170" s="45">
        <f t="shared" si="537"/>
        <v>32</v>
      </c>
      <c r="Q2170" s="33" t="str">
        <f t="shared" si="538"/>
        <v/>
      </c>
      <c r="R2170" s="33">
        <f t="shared" si="539"/>
        <v>15</v>
      </c>
      <c r="S2170" s="33" t="str">
        <f t="shared" si="540"/>
        <v>142_15</v>
      </c>
      <c r="T2170" s="35" t="str">
        <f t="shared" si="541"/>
        <v>142PM</v>
      </c>
      <c r="U2170" s="35" t="str">
        <f t="shared" si="542"/>
        <v>142PMNS</v>
      </c>
      <c r="V2170" s="301">
        <f t="shared" si="543"/>
        <v>25</v>
      </c>
      <c r="W2170" s="293" t="str">
        <f t="shared" si="544"/>
        <v/>
      </c>
      <c r="X2170" s="293" t="str">
        <f t="shared" si="545"/>
        <v/>
      </c>
      <c r="Y2170" s="293" t="str">
        <f t="shared" si="546"/>
        <v/>
      </c>
      <c r="Z2170" s="293" t="str">
        <f t="shared" si="547"/>
        <v/>
      </c>
      <c r="AA2170" s="293">
        <f t="shared" si="534"/>
        <v>0</v>
      </c>
      <c r="AB2170" s="293">
        <f t="shared" si="535"/>
        <v>0</v>
      </c>
      <c r="AC2170" s="293">
        <f t="shared" si="536"/>
        <v>0</v>
      </c>
      <c r="AD2170" s="293">
        <f t="shared" si="548"/>
        <v>0</v>
      </c>
      <c r="AE2170" s="293">
        <f>IF(ISBLANK(T2170),AE2169,IF(COUNTIF(T$2:T2170,T2170)&gt;1,AE2169,1+MAX(AE2169,0)))</f>
        <v>58</v>
      </c>
      <c r="AI2170" s="42" t="str">
        <f t="shared" si="549"/>
        <v/>
      </c>
      <c r="AJ2170">
        <f>SUM(AG$2:AG2170)</f>
        <v>14</v>
      </c>
      <c r="AK2170">
        <f>COUNTA(AF$2:AF2170)</f>
        <v>34</v>
      </c>
    </row>
    <row r="2171" spans="1:37" x14ac:dyDescent="0.25">
      <c r="A2171">
        <v>142</v>
      </c>
      <c r="B2171" t="s">
        <v>66</v>
      </c>
      <c r="C2171" s="246" t="s">
        <v>802</v>
      </c>
      <c r="D2171"/>
      <c r="E2171">
        <v>2</v>
      </c>
      <c r="F2171">
        <v>3</v>
      </c>
      <c r="G2171">
        <v>2</v>
      </c>
      <c r="H2171">
        <v>1</v>
      </c>
      <c r="I2171">
        <v>0</v>
      </c>
      <c r="J2171">
        <v>0</v>
      </c>
      <c r="K2171">
        <v>0</v>
      </c>
      <c r="L2171">
        <v>1</v>
      </c>
      <c r="M2171"/>
      <c r="O2171" s="101">
        <f>IF(ISBLANK(C2171),O2170,IF(COUNTIF(C$2:C2171,C2171)&gt;1,O2170,1+MAX(O2170,0)))</f>
        <v>61</v>
      </c>
      <c r="P2171" s="45">
        <f t="shared" si="537"/>
        <v>32</v>
      </c>
      <c r="Q2171" s="33" t="str">
        <f t="shared" si="538"/>
        <v/>
      </c>
      <c r="R2171" s="33">
        <f t="shared" si="539"/>
        <v>15</v>
      </c>
      <c r="S2171" s="33" t="str">
        <f t="shared" si="540"/>
        <v>142_15</v>
      </c>
      <c r="T2171" s="35" t="str">
        <f t="shared" si="541"/>
        <v>142PM</v>
      </c>
      <c r="U2171" s="35" t="str">
        <f t="shared" si="542"/>
        <v>142PMNS</v>
      </c>
      <c r="V2171" s="301">
        <f t="shared" si="543"/>
        <v>26</v>
      </c>
      <c r="W2171" s="293" t="str">
        <f t="shared" si="544"/>
        <v/>
      </c>
      <c r="X2171" s="293" t="str">
        <f t="shared" si="545"/>
        <v/>
      </c>
      <c r="Y2171" s="293" t="str">
        <f t="shared" si="546"/>
        <v/>
      </c>
      <c r="Z2171" s="293" t="str">
        <f t="shared" si="547"/>
        <v/>
      </c>
      <c r="AA2171" s="293">
        <f t="shared" si="534"/>
        <v>0</v>
      </c>
      <c r="AB2171" s="293">
        <f t="shared" si="535"/>
        <v>0</v>
      </c>
      <c r="AC2171" s="293">
        <f t="shared" si="536"/>
        <v>0</v>
      </c>
      <c r="AD2171" s="293">
        <f t="shared" si="548"/>
        <v>0</v>
      </c>
      <c r="AE2171" s="293">
        <f>IF(ISBLANK(T2171),AE2170,IF(COUNTIF(T$2:T2171,T2171)&gt;1,AE2170,1+MAX(AE2170,0)))</f>
        <v>58</v>
      </c>
      <c r="AI2171" s="42" t="str">
        <f t="shared" si="549"/>
        <v/>
      </c>
      <c r="AJ2171">
        <f>SUM(AG$2:AG2171)</f>
        <v>14</v>
      </c>
      <c r="AK2171">
        <f>COUNTA(AF$2:AF2171)</f>
        <v>34</v>
      </c>
    </row>
    <row r="2172" spans="1:37" x14ac:dyDescent="0.25">
      <c r="A2172">
        <v>142</v>
      </c>
      <c r="B2172" t="s">
        <v>66</v>
      </c>
      <c r="C2172" s="246" t="s">
        <v>802</v>
      </c>
      <c r="D2172"/>
      <c r="E2172">
        <v>2</v>
      </c>
      <c r="F2172">
        <v>3</v>
      </c>
      <c r="G2172">
        <v>3</v>
      </c>
      <c r="H2172">
        <v>6</v>
      </c>
      <c r="I2172">
        <v>2</v>
      </c>
      <c r="J2172">
        <v>2</v>
      </c>
      <c r="K2172">
        <v>4</v>
      </c>
      <c r="L2172">
        <v>6</v>
      </c>
      <c r="M2172"/>
      <c r="O2172" s="101">
        <f>IF(ISBLANK(C2172),O2171,IF(COUNTIF(C$2:C2172,C2172)&gt;1,O2171,1+MAX(O2171,0)))</f>
        <v>61</v>
      </c>
      <c r="P2172" s="45">
        <f t="shared" si="537"/>
        <v>32</v>
      </c>
      <c r="Q2172" s="33" t="str">
        <f t="shared" si="538"/>
        <v/>
      </c>
      <c r="R2172" s="33">
        <f t="shared" si="539"/>
        <v>15</v>
      </c>
      <c r="S2172" s="33" t="str">
        <f t="shared" si="540"/>
        <v>142_15</v>
      </c>
      <c r="T2172" s="35" t="str">
        <f t="shared" si="541"/>
        <v>142PM</v>
      </c>
      <c r="U2172" s="35" t="str">
        <f t="shared" si="542"/>
        <v>142PMEW</v>
      </c>
      <c r="V2172" s="301">
        <f t="shared" si="543"/>
        <v>27</v>
      </c>
      <c r="W2172" s="293" t="str">
        <f t="shared" si="544"/>
        <v/>
      </c>
      <c r="X2172" s="293" t="str">
        <f t="shared" si="545"/>
        <v/>
      </c>
      <c r="Y2172" s="293" t="str">
        <f t="shared" si="546"/>
        <v/>
      </c>
      <c r="Z2172" s="293" t="str">
        <f t="shared" si="547"/>
        <v/>
      </c>
      <c r="AA2172" s="293">
        <f t="shared" si="534"/>
        <v>0</v>
      </c>
      <c r="AB2172" s="293">
        <f t="shared" si="535"/>
        <v>0</v>
      </c>
      <c r="AC2172" s="293">
        <f t="shared" si="536"/>
        <v>0</v>
      </c>
      <c r="AD2172" s="293">
        <f t="shared" si="548"/>
        <v>0</v>
      </c>
      <c r="AE2172" s="293">
        <f>IF(ISBLANK(T2172),AE2171,IF(COUNTIF(T$2:T2172,T2172)&gt;1,AE2171,1+MAX(AE2171,0)))</f>
        <v>58</v>
      </c>
      <c r="AI2172" s="42" t="str">
        <f t="shared" si="549"/>
        <v/>
      </c>
      <c r="AJ2172">
        <f>SUM(AG$2:AG2172)</f>
        <v>14</v>
      </c>
      <c r="AK2172">
        <f>COUNTA(AF$2:AF2172)</f>
        <v>34</v>
      </c>
    </row>
    <row r="2173" spans="1:37" x14ac:dyDescent="0.25">
      <c r="A2173">
        <v>142</v>
      </c>
      <c r="B2173" t="s">
        <v>66</v>
      </c>
      <c r="C2173" s="246" t="s">
        <v>802</v>
      </c>
      <c r="D2173"/>
      <c r="E2173">
        <v>2</v>
      </c>
      <c r="F2173">
        <v>3</v>
      </c>
      <c r="G2173">
        <v>4</v>
      </c>
      <c r="H2173">
        <v>2</v>
      </c>
      <c r="I2173">
        <v>1</v>
      </c>
      <c r="J2173">
        <v>1</v>
      </c>
      <c r="K2173">
        <v>0</v>
      </c>
      <c r="L2173">
        <v>2</v>
      </c>
      <c r="M2173"/>
      <c r="O2173" s="101">
        <f>IF(ISBLANK(C2173),O2172,IF(COUNTIF(C$2:C2173,C2173)&gt;1,O2172,1+MAX(O2172,0)))</f>
        <v>61</v>
      </c>
      <c r="P2173" s="45">
        <f t="shared" si="537"/>
        <v>32</v>
      </c>
      <c r="Q2173" s="33" t="str">
        <f t="shared" si="538"/>
        <v/>
      </c>
      <c r="R2173" s="33">
        <f t="shared" si="539"/>
        <v>15</v>
      </c>
      <c r="S2173" s="33" t="str">
        <f t="shared" si="540"/>
        <v>142_15</v>
      </c>
      <c r="T2173" s="35" t="str">
        <f t="shared" si="541"/>
        <v>142PM</v>
      </c>
      <c r="U2173" s="35" t="str">
        <f t="shared" si="542"/>
        <v>142PMEW</v>
      </c>
      <c r="V2173" s="301">
        <f t="shared" si="543"/>
        <v>28</v>
      </c>
      <c r="W2173" s="293" t="str">
        <f t="shared" si="544"/>
        <v/>
      </c>
      <c r="X2173" s="293" t="str">
        <f t="shared" si="545"/>
        <v/>
      </c>
      <c r="Y2173" s="293" t="str">
        <f t="shared" si="546"/>
        <v/>
      </c>
      <c r="Z2173" s="293" t="str">
        <f t="shared" si="547"/>
        <v/>
      </c>
      <c r="AA2173" s="293">
        <f t="shared" si="534"/>
        <v>0</v>
      </c>
      <c r="AB2173" s="293">
        <f t="shared" si="535"/>
        <v>0</v>
      </c>
      <c r="AC2173" s="293">
        <f t="shared" si="536"/>
        <v>0</v>
      </c>
      <c r="AD2173" s="293">
        <f t="shared" si="548"/>
        <v>0</v>
      </c>
      <c r="AE2173" s="293">
        <f>IF(ISBLANK(T2173),AE2172,IF(COUNTIF(T$2:T2173,T2173)&gt;1,AE2172,1+MAX(AE2172,0)))</f>
        <v>58</v>
      </c>
      <c r="AI2173" s="42" t="str">
        <f t="shared" si="549"/>
        <v/>
      </c>
      <c r="AJ2173">
        <f>SUM(AG$2:AG2173)</f>
        <v>14</v>
      </c>
      <c r="AK2173">
        <f>COUNTA(AF$2:AF2173)</f>
        <v>34</v>
      </c>
    </row>
    <row r="2174" spans="1:37" x14ac:dyDescent="0.25">
      <c r="A2174">
        <v>142</v>
      </c>
      <c r="B2174" t="s">
        <v>66</v>
      </c>
      <c r="C2174" s="246" t="s">
        <v>802</v>
      </c>
      <c r="D2174"/>
      <c r="E2174">
        <v>2</v>
      </c>
      <c r="F2174">
        <v>4</v>
      </c>
      <c r="G2174">
        <v>1</v>
      </c>
      <c r="H2174">
        <v>2</v>
      </c>
      <c r="I2174">
        <v>0</v>
      </c>
      <c r="J2174">
        <v>0</v>
      </c>
      <c r="K2174">
        <v>2</v>
      </c>
      <c r="L2174">
        <v>2</v>
      </c>
      <c r="M2174"/>
      <c r="O2174" s="101">
        <f>IF(ISBLANK(C2174),O2173,IF(COUNTIF(C$2:C2174,C2174)&gt;1,O2173,1+MAX(O2173,0)))</f>
        <v>61</v>
      </c>
      <c r="P2174" s="45">
        <f t="shared" si="537"/>
        <v>32</v>
      </c>
      <c r="Q2174" s="33" t="str">
        <f t="shared" si="538"/>
        <v/>
      </c>
      <c r="R2174" s="33">
        <f t="shared" si="539"/>
        <v>16</v>
      </c>
      <c r="S2174" s="33" t="str">
        <f t="shared" si="540"/>
        <v>142_16</v>
      </c>
      <c r="T2174" s="35" t="str">
        <f t="shared" si="541"/>
        <v>142PM</v>
      </c>
      <c r="U2174" s="35" t="str">
        <f t="shared" si="542"/>
        <v>142PMNS</v>
      </c>
      <c r="V2174" s="301">
        <f t="shared" si="543"/>
        <v>29</v>
      </c>
      <c r="W2174" s="293" t="str">
        <f t="shared" si="544"/>
        <v/>
      </c>
      <c r="X2174" s="293" t="str">
        <f t="shared" si="545"/>
        <v/>
      </c>
      <c r="Y2174" s="293" t="str">
        <f t="shared" si="546"/>
        <v/>
      </c>
      <c r="Z2174" s="293" t="str">
        <f t="shared" si="547"/>
        <v/>
      </c>
      <c r="AA2174" s="293">
        <f t="shared" si="534"/>
        <v>0</v>
      </c>
      <c r="AB2174" s="293">
        <f t="shared" si="535"/>
        <v>0</v>
      </c>
      <c r="AC2174" s="293">
        <f t="shared" si="536"/>
        <v>0</v>
      </c>
      <c r="AD2174" s="293">
        <f t="shared" si="548"/>
        <v>0</v>
      </c>
      <c r="AE2174" s="293">
        <f>IF(ISBLANK(T2174),AE2173,IF(COUNTIF(T$2:T2174,T2174)&gt;1,AE2173,1+MAX(AE2173,0)))</f>
        <v>58</v>
      </c>
      <c r="AI2174" s="42" t="str">
        <f t="shared" si="549"/>
        <v/>
      </c>
      <c r="AJ2174">
        <f>SUM(AG$2:AG2174)</f>
        <v>14</v>
      </c>
      <c r="AK2174">
        <f>COUNTA(AF$2:AF2174)</f>
        <v>34</v>
      </c>
    </row>
    <row r="2175" spans="1:37" x14ac:dyDescent="0.25">
      <c r="A2175">
        <v>142</v>
      </c>
      <c r="B2175" t="s">
        <v>66</v>
      </c>
      <c r="C2175" s="246" t="s">
        <v>802</v>
      </c>
      <c r="D2175"/>
      <c r="E2175">
        <v>2</v>
      </c>
      <c r="F2175">
        <v>4</v>
      </c>
      <c r="G2175">
        <v>2</v>
      </c>
      <c r="H2175">
        <v>1</v>
      </c>
      <c r="I2175">
        <v>0</v>
      </c>
      <c r="J2175">
        <v>0</v>
      </c>
      <c r="K2175">
        <v>0</v>
      </c>
      <c r="L2175">
        <v>1</v>
      </c>
      <c r="M2175"/>
      <c r="O2175" s="101">
        <f>IF(ISBLANK(C2175),O2174,IF(COUNTIF(C$2:C2175,C2175)&gt;1,O2174,1+MAX(O2174,0)))</f>
        <v>61</v>
      </c>
      <c r="P2175" s="45">
        <f t="shared" si="537"/>
        <v>32</v>
      </c>
      <c r="Q2175" s="33" t="str">
        <f t="shared" si="538"/>
        <v/>
      </c>
      <c r="R2175" s="33">
        <f t="shared" si="539"/>
        <v>16</v>
      </c>
      <c r="S2175" s="33" t="str">
        <f t="shared" si="540"/>
        <v>142_16</v>
      </c>
      <c r="T2175" s="35" t="str">
        <f t="shared" si="541"/>
        <v>142PM</v>
      </c>
      <c r="U2175" s="35" t="str">
        <f t="shared" si="542"/>
        <v>142PMNS</v>
      </c>
      <c r="V2175" s="301">
        <f t="shared" si="543"/>
        <v>30</v>
      </c>
      <c r="W2175" s="293" t="str">
        <f t="shared" si="544"/>
        <v/>
      </c>
      <c r="X2175" s="293" t="str">
        <f t="shared" si="545"/>
        <v/>
      </c>
      <c r="Y2175" s="293" t="str">
        <f t="shared" si="546"/>
        <v/>
      </c>
      <c r="Z2175" s="293" t="str">
        <f t="shared" si="547"/>
        <v/>
      </c>
      <c r="AA2175" s="293">
        <f t="shared" si="534"/>
        <v>0</v>
      </c>
      <c r="AB2175" s="293">
        <f t="shared" si="535"/>
        <v>0</v>
      </c>
      <c r="AC2175" s="293">
        <f t="shared" si="536"/>
        <v>0</v>
      </c>
      <c r="AD2175" s="293">
        <f t="shared" si="548"/>
        <v>0</v>
      </c>
      <c r="AE2175" s="293">
        <f>IF(ISBLANK(T2175),AE2174,IF(COUNTIF(T$2:T2175,T2175)&gt;1,AE2174,1+MAX(AE2174,0)))</f>
        <v>58</v>
      </c>
      <c r="AI2175" s="42" t="str">
        <f t="shared" si="549"/>
        <v/>
      </c>
      <c r="AJ2175">
        <f>SUM(AG$2:AG2175)</f>
        <v>14</v>
      </c>
      <c r="AK2175">
        <f>COUNTA(AF$2:AF2175)</f>
        <v>34</v>
      </c>
    </row>
    <row r="2176" spans="1:37" x14ac:dyDescent="0.25">
      <c r="A2176">
        <v>142</v>
      </c>
      <c r="B2176" t="s">
        <v>66</v>
      </c>
      <c r="C2176" s="246" t="s">
        <v>802</v>
      </c>
      <c r="D2176"/>
      <c r="E2176">
        <v>2</v>
      </c>
      <c r="F2176">
        <v>4</v>
      </c>
      <c r="G2176">
        <v>3</v>
      </c>
      <c r="H2176">
        <v>2</v>
      </c>
      <c r="I2176">
        <v>0</v>
      </c>
      <c r="J2176">
        <v>1</v>
      </c>
      <c r="K2176">
        <v>1</v>
      </c>
      <c r="L2176">
        <v>2</v>
      </c>
      <c r="M2176"/>
      <c r="O2176" s="101">
        <f>IF(ISBLANK(C2176),O2175,IF(COUNTIF(C$2:C2176,C2176)&gt;1,O2175,1+MAX(O2175,0)))</f>
        <v>61</v>
      </c>
      <c r="P2176" s="45">
        <f t="shared" si="537"/>
        <v>32</v>
      </c>
      <c r="Q2176" s="33" t="str">
        <f t="shared" si="538"/>
        <v/>
      </c>
      <c r="R2176" s="33">
        <f t="shared" si="539"/>
        <v>16</v>
      </c>
      <c r="S2176" s="33" t="str">
        <f t="shared" si="540"/>
        <v>142_16</v>
      </c>
      <c r="T2176" s="35" t="str">
        <f t="shared" si="541"/>
        <v>142PM</v>
      </c>
      <c r="U2176" s="35" t="str">
        <f t="shared" si="542"/>
        <v>142PMEW</v>
      </c>
      <c r="V2176" s="301">
        <f t="shared" si="543"/>
        <v>31</v>
      </c>
      <c r="W2176" s="293" t="str">
        <f t="shared" si="544"/>
        <v/>
      </c>
      <c r="X2176" s="293" t="str">
        <f t="shared" si="545"/>
        <v/>
      </c>
      <c r="Y2176" s="293" t="str">
        <f t="shared" si="546"/>
        <v/>
      </c>
      <c r="Z2176" s="293" t="str">
        <f t="shared" si="547"/>
        <v/>
      </c>
      <c r="AA2176" s="293">
        <f t="shared" si="534"/>
        <v>0</v>
      </c>
      <c r="AB2176" s="293">
        <f t="shared" si="535"/>
        <v>0</v>
      </c>
      <c r="AC2176" s="293">
        <f t="shared" si="536"/>
        <v>0</v>
      </c>
      <c r="AD2176" s="293">
        <f t="shared" si="548"/>
        <v>0</v>
      </c>
      <c r="AE2176" s="293">
        <f>IF(ISBLANK(T2176),AE2175,IF(COUNTIF(T$2:T2176,T2176)&gt;1,AE2175,1+MAX(AE2175,0)))</f>
        <v>58</v>
      </c>
      <c r="AI2176" s="42" t="str">
        <f t="shared" si="549"/>
        <v/>
      </c>
      <c r="AJ2176">
        <f>SUM(AG$2:AG2176)</f>
        <v>14</v>
      </c>
      <c r="AK2176">
        <f>COUNTA(AF$2:AF2176)</f>
        <v>34</v>
      </c>
    </row>
    <row r="2177" spans="1:37" x14ac:dyDescent="0.25">
      <c r="A2177">
        <v>142</v>
      </c>
      <c r="B2177" t="s">
        <v>66</v>
      </c>
      <c r="C2177" s="246" t="s">
        <v>802</v>
      </c>
      <c r="D2177"/>
      <c r="E2177">
        <v>2</v>
      </c>
      <c r="F2177">
        <v>4</v>
      </c>
      <c r="G2177">
        <v>4</v>
      </c>
      <c r="H2177">
        <v>1</v>
      </c>
      <c r="I2177">
        <v>0</v>
      </c>
      <c r="J2177">
        <v>1</v>
      </c>
      <c r="K2177">
        <v>0</v>
      </c>
      <c r="L2177">
        <v>1</v>
      </c>
      <c r="M2177"/>
      <c r="O2177" s="101">
        <f>IF(ISBLANK(C2177),O2176,IF(COUNTIF(C$2:C2177,C2177)&gt;1,O2176,1+MAX(O2176,0)))</f>
        <v>61</v>
      </c>
      <c r="P2177" s="45">
        <f t="shared" si="537"/>
        <v>32</v>
      </c>
      <c r="Q2177" s="33" t="str">
        <f t="shared" si="538"/>
        <v/>
      </c>
      <c r="R2177" s="33">
        <f t="shared" si="539"/>
        <v>16</v>
      </c>
      <c r="S2177" s="33" t="str">
        <f t="shared" si="540"/>
        <v>142_16</v>
      </c>
      <c r="T2177" s="35" t="str">
        <f t="shared" si="541"/>
        <v>142PM</v>
      </c>
      <c r="U2177" s="35" t="str">
        <f t="shared" si="542"/>
        <v>142PMEW</v>
      </c>
      <c r="V2177" s="301">
        <f t="shared" si="543"/>
        <v>32</v>
      </c>
      <c r="W2177" s="293" t="str">
        <f t="shared" si="544"/>
        <v/>
      </c>
      <c r="X2177" s="293" t="str">
        <f t="shared" si="545"/>
        <v/>
      </c>
      <c r="Y2177" s="293" t="str">
        <f t="shared" si="546"/>
        <v/>
      </c>
      <c r="Z2177" s="293" t="str">
        <f t="shared" si="547"/>
        <v/>
      </c>
      <c r="AA2177" s="293">
        <f t="shared" si="534"/>
        <v>0</v>
      </c>
      <c r="AB2177" s="293">
        <f t="shared" si="535"/>
        <v>0</v>
      </c>
      <c r="AC2177" s="293">
        <f t="shared" si="536"/>
        <v>0</v>
      </c>
      <c r="AD2177" s="293">
        <f t="shared" si="548"/>
        <v>0</v>
      </c>
      <c r="AE2177" s="293">
        <f>IF(ISBLANK(T2177),AE2176,IF(COUNTIF(T$2:T2177,T2177)&gt;1,AE2176,1+MAX(AE2176,0)))</f>
        <v>58</v>
      </c>
      <c r="AI2177" s="42" t="str">
        <f t="shared" si="549"/>
        <v/>
      </c>
      <c r="AJ2177">
        <f>SUM(AG$2:AG2177)</f>
        <v>14</v>
      </c>
      <c r="AK2177">
        <f>COUNTA(AF$2:AF2177)</f>
        <v>34</v>
      </c>
    </row>
    <row r="2178" spans="1:37"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537"/>
        <v>33</v>
      </c>
      <c r="Q2178" s="33">
        <f t="shared" si="538"/>
        <v>33</v>
      </c>
      <c r="R2178" s="33">
        <f t="shared" si="539"/>
        <v>1</v>
      </c>
      <c r="S2178" s="33" t="str">
        <f t="shared" si="540"/>
        <v>143_1</v>
      </c>
      <c r="T2178" s="35" t="str">
        <f t="shared" si="541"/>
        <v>143AM</v>
      </c>
      <c r="U2178" s="35" t="str">
        <f t="shared" si="542"/>
        <v>143AMNS</v>
      </c>
      <c r="V2178" s="301">
        <f t="shared" si="543"/>
        <v>1</v>
      </c>
      <c r="W2178" s="293" t="str">
        <f t="shared" si="544"/>
        <v/>
      </c>
      <c r="X2178" s="293" t="str">
        <f t="shared" si="545"/>
        <v/>
      </c>
      <c r="Y2178" s="293" t="str">
        <f t="shared" si="546"/>
        <v/>
      </c>
      <c r="Z2178" s="293" t="str">
        <f t="shared" si="547"/>
        <v/>
      </c>
      <c r="AA2178" s="293">
        <f t="shared" ref="AA2178:AA2241" si="550">IF(AND(ISNUMBER($G2178),$B2178="AM"),INDEX(Cordon,MATCH($A2178,loc_ID,0),$G2178),0)</f>
        <v>0</v>
      </c>
      <c r="AB2178" s="293">
        <f t="shared" ref="AB2178:AB2241" si="551">IF(AND(ISNUMBER($G2178),$B2178="PM"),INDEX(Cordon,MATCH($A2178,loc_ID,0),VLOOKUP($G2178,dir_correction,2,FALSE)),0)</f>
        <v>0</v>
      </c>
      <c r="AC2178" s="293">
        <f t="shared" ref="AC2178:AC2241" si="552">IF(AND(ISNUMBER($G2178),$B2178="AM"),INDEX(Lane,MATCH($A2178,loc_ID,0),$G2178),0)</f>
        <v>3</v>
      </c>
      <c r="AD2178" s="293">
        <f t="shared" si="548"/>
        <v>1</v>
      </c>
      <c r="AE2178" s="293">
        <f>IF(ISBLANK(T2178),AE2177,IF(COUNTIF(T$2:T2178,T2178)&gt;1,AE2177,1+MAX(AE2177,0)))</f>
        <v>59</v>
      </c>
      <c r="AI2178" s="42" t="str">
        <f t="shared" si="549"/>
        <v/>
      </c>
      <c r="AJ2178">
        <f>SUM(AG$2:AG2178)</f>
        <v>14</v>
      </c>
      <c r="AK2178">
        <f>COUNTA(AF$2:AF2178)</f>
        <v>34</v>
      </c>
    </row>
    <row r="2179" spans="1:37"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553">IF(A2179=A2178,P2178,IF(ISNUMBER(P2178),P2178+1,1))</f>
        <v>33</v>
      </c>
      <c r="Q2179" s="33" t="str">
        <f t="shared" ref="Q2179:Q2242" si="554">IF(OR(P2179=P2178,LEN(A2179)&lt;1),"",P2179)</f>
        <v/>
      </c>
      <c r="R2179" s="33">
        <f t="shared" ref="R2179:R2242" si="555">IF(ISNUMBER(F2179),F2179+4*(E2179-1)+8*IF(B2179="PM",1,0),"")</f>
        <v>1</v>
      </c>
      <c r="S2179" s="33" t="str">
        <f t="shared" ref="S2179:S2242" si="556">IF(ISNUMBER(R2179),A2179&amp;"_"&amp;R2179,"")</f>
        <v>143_1</v>
      </c>
      <c r="T2179" s="35" t="str">
        <f t="shared" ref="T2179:T2242" si="557">A2179&amp;B2179</f>
        <v>143AM</v>
      </c>
      <c r="U2179" s="35" t="str">
        <f t="shared" ref="U2179:U2242" si="558">IF(OR(G2179=1,G2179=2),T2179&amp;"NS",IF(OR(G2179=3,G2179=4),T2179&amp;"EW",""))</f>
        <v>143AMNS</v>
      </c>
      <c r="V2179" s="301">
        <f t="shared" ref="V2179:V2242" si="559">G2179+4*(F2179-1)+16*(E2179-1)</f>
        <v>2</v>
      </c>
      <c r="W2179" s="293" t="str">
        <f t="shared" ref="W2179:W2242" si="560">IF(I2179&gt;$H2179,1,"")</f>
        <v/>
      </c>
      <c r="X2179" s="293" t="str">
        <f t="shared" ref="X2179:X2242" si="561">IF(J2179&gt;$H2179,1,"")</f>
        <v/>
      </c>
      <c r="Y2179" s="293" t="str">
        <f t="shared" ref="Y2179:Y2242" si="562">IF(K2179&gt;$H2179,1,"")</f>
        <v/>
      </c>
      <c r="Z2179" s="293" t="str">
        <f t="shared" ref="Z2179:Z2242" si="563">IF(L2179&gt;$H2179,1,"")</f>
        <v/>
      </c>
      <c r="AA2179" s="293">
        <f t="shared" si="550"/>
        <v>0</v>
      </c>
      <c r="AB2179" s="293">
        <f t="shared" si="551"/>
        <v>0</v>
      </c>
      <c r="AC2179" s="293">
        <f t="shared" si="552"/>
        <v>3</v>
      </c>
      <c r="AD2179" s="293">
        <f t="shared" ref="AD2179:AD2242" si="564">IF(AND(AC2179&gt;0,ISNUMBER(AC2179)),1,0)</f>
        <v>1</v>
      </c>
      <c r="AE2179" s="293">
        <f>IF(ISBLANK(T2179),AE2178,IF(COUNTIF(T$2:T2179,T2179)&gt;1,AE2178,1+MAX(AE2178,0)))</f>
        <v>59</v>
      </c>
      <c r="AI2179" s="42" t="str">
        <f t="shared" ref="AI2179:AI2242" si="565">IF(SUM(W2179:Z2179)&gt;0,1,"")</f>
        <v/>
      </c>
      <c r="AJ2179">
        <f>SUM(AG$2:AG2179)</f>
        <v>14</v>
      </c>
      <c r="AK2179">
        <f>COUNTA(AF$2:AF2179)</f>
        <v>34</v>
      </c>
    </row>
    <row r="2180" spans="1:37"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553"/>
        <v>33</v>
      </c>
      <c r="Q2180" s="33" t="str">
        <f t="shared" si="554"/>
        <v/>
      </c>
      <c r="R2180" s="33">
        <f t="shared" si="555"/>
        <v>1</v>
      </c>
      <c r="S2180" s="33" t="str">
        <f t="shared" si="556"/>
        <v>143_1</v>
      </c>
      <c r="T2180" s="35" t="str">
        <f t="shared" si="557"/>
        <v>143AM</v>
      </c>
      <c r="U2180" s="35" t="str">
        <f t="shared" si="558"/>
        <v>143AMEW</v>
      </c>
      <c r="V2180" s="301">
        <f t="shared" si="559"/>
        <v>3</v>
      </c>
      <c r="W2180" s="293" t="str">
        <f t="shared" si="560"/>
        <v/>
      </c>
      <c r="X2180" s="293" t="str">
        <f t="shared" si="561"/>
        <v/>
      </c>
      <c r="Y2180" s="293" t="str">
        <f t="shared" si="562"/>
        <v/>
      </c>
      <c r="Z2180" s="293" t="str">
        <f t="shared" si="563"/>
        <v/>
      </c>
      <c r="AA2180" s="293">
        <f t="shared" si="550"/>
        <v>0</v>
      </c>
      <c r="AB2180" s="293">
        <f t="shared" si="551"/>
        <v>0</v>
      </c>
      <c r="AC2180" s="293">
        <f t="shared" si="552"/>
        <v>0</v>
      </c>
      <c r="AD2180" s="293">
        <f t="shared" si="564"/>
        <v>0</v>
      </c>
      <c r="AE2180" s="293">
        <f>IF(ISBLANK(T2180),AE2179,IF(COUNTIF(T$2:T2180,T2180)&gt;1,AE2179,1+MAX(AE2179,0)))</f>
        <v>59</v>
      </c>
      <c r="AI2180" s="42" t="str">
        <f t="shared" si="565"/>
        <v/>
      </c>
      <c r="AJ2180">
        <f>SUM(AG$2:AG2180)</f>
        <v>14</v>
      </c>
      <c r="AK2180">
        <f>COUNTA(AF$2:AF2180)</f>
        <v>34</v>
      </c>
    </row>
    <row r="2181" spans="1:37"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553"/>
        <v>33</v>
      </c>
      <c r="Q2181" s="33" t="str">
        <f t="shared" si="554"/>
        <v/>
      </c>
      <c r="R2181" s="33">
        <f t="shared" si="555"/>
        <v>1</v>
      </c>
      <c r="S2181" s="33" t="str">
        <f t="shared" si="556"/>
        <v>143_1</v>
      </c>
      <c r="T2181" s="35" t="str">
        <f t="shared" si="557"/>
        <v>143AM</v>
      </c>
      <c r="U2181" s="35" t="str">
        <f t="shared" si="558"/>
        <v>143AMEW</v>
      </c>
      <c r="V2181" s="301">
        <f t="shared" si="559"/>
        <v>4</v>
      </c>
      <c r="W2181" s="293" t="str">
        <f t="shared" si="560"/>
        <v/>
      </c>
      <c r="X2181" s="293" t="str">
        <f t="shared" si="561"/>
        <v/>
      </c>
      <c r="Y2181" s="293" t="str">
        <f t="shared" si="562"/>
        <v/>
      </c>
      <c r="Z2181" s="293" t="str">
        <f t="shared" si="563"/>
        <v/>
      </c>
      <c r="AA2181" s="293">
        <f t="shared" si="550"/>
        <v>0</v>
      </c>
      <c r="AB2181" s="293">
        <f t="shared" si="551"/>
        <v>0</v>
      </c>
      <c r="AC2181" s="293">
        <f t="shared" si="552"/>
        <v>0</v>
      </c>
      <c r="AD2181" s="293">
        <f t="shared" si="564"/>
        <v>0</v>
      </c>
      <c r="AE2181" s="293">
        <f>IF(ISBLANK(T2181),AE2180,IF(COUNTIF(T$2:T2181,T2181)&gt;1,AE2180,1+MAX(AE2180,0)))</f>
        <v>59</v>
      </c>
      <c r="AI2181" s="42" t="str">
        <f t="shared" si="565"/>
        <v/>
      </c>
      <c r="AJ2181">
        <f>SUM(AG$2:AG2181)</f>
        <v>14</v>
      </c>
      <c r="AK2181">
        <f>COUNTA(AF$2:AF2181)</f>
        <v>34</v>
      </c>
    </row>
    <row r="2182" spans="1:37"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553"/>
        <v>33</v>
      </c>
      <c r="Q2182" s="33" t="str">
        <f t="shared" si="554"/>
        <v/>
      </c>
      <c r="R2182" s="33">
        <f t="shared" si="555"/>
        <v>2</v>
      </c>
      <c r="S2182" s="33" t="str">
        <f t="shared" si="556"/>
        <v>143_2</v>
      </c>
      <c r="T2182" s="35" t="str">
        <f t="shared" si="557"/>
        <v>143AM</v>
      </c>
      <c r="U2182" s="35" t="str">
        <f t="shared" si="558"/>
        <v>143AMNS</v>
      </c>
      <c r="V2182" s="301">
        <f t="shared" si="559"/>
        <v>5</v>
      </c>
      <c r="W2182" s="293" t="str">
        <f t="shared" si="560"/>
        <v/>
      </c>
      <c r="X2182" s="293" t="str">
        <f t="shared" si="561"/>
        <v/>
      </c>
      <c r="Y2182" s="293" t="str">
        <f t="shared" si="562"/>
        <v/>
      </c>
      <c r="Z2182" s="293" t="str">
        <f t="shared" si="563"/>
        <v/>
      </c>
      <c r="AA2182" s="293">
        <f t="shared" si="550"/>
        <v>0</v>
      </c>
      <c r="AB2182" s="293">
        <f t="shared" si="551"/>
        <v>0</v>
      </c>
      <c r="AC2182" s="293">
        <f t="shared" si="552"/>
        <v>3</v>
      </c>
      <c r="AD2182" s="293">
        <f t="shared" si="564"/>
        <v>1</v>
      </c>
      <c r="AE2182" s="293">
        <f>IF(ISBLANK(T2182),AE2181,IF(COUNTIF(T$2:T2182,T2182)&gt;1,AE2181,1+MAX(AE2181,0)))</f>
        <v>59</v>
      </c>
      <c r="AI2182" s="42" t="str">
        <f t="shared" si="565"/>
        <v/>
      </c>
      <c r="AJ2182">
        <f>SUM(AG$2:AG2182)</f>
        <v>14</v>
      </c>
      <c r="AK2182">
        <f>COUNTA(AF$2:AF2182)</f>
        <v>34</v>
      </c>
    </row>
    <row r="2183" spans="1:37"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553"/>
        <v>33</v>
      </c>
      <c r="Q2183" s="33" t="str">
        <f t="shared" si="554"/>
        <v/>
      </c>
      <c r="R2183" s="33">
        <f t="shared" si="555"/>
        <v>2</v>
      </c>
      <c r="S2183" s="33" t="str">
        <f t="shared" si="556"/>
        <v>143_2</v>
      </c>
      <c r="T2183" s="35" t="str">
        <f t="shared" si="557"/>
        <v>143AM</v>
      </c>
      <c r="U2183" s="35" t="str">
        <f t="shared" si="558"/>
        <v>143AMNS</v>
      </c>
      <c r="V2183" s="301">
        <f t="shared" si="559"/>
        <v>6</v>
      </c>
      <c r="W2183" s="293" t="str">
        <f t="shared" si="560"/>
        <v/>
      </c>
      <c r="X2183" s="293" t="str">
        <f t="shared" si="561"/>
        <v/>
      </c>
      <c r="Y2183" s="293" t="str">
        <f t="shared" si="562"/>
        <v/>
      </c>
      <c r="Z2183" s="293" t="str">
        <f t="shared" si="563"/>
        <v/>
      </c>
      <c r="AA2183" s="293">
        <f t="shared" si="550"/>
        <v>0</v>
      </c>
      <c r="AB2183" s="293">
        <f t="shared" si="551"/>
        <v>0</v>
      </c>
      <c r="AC2183" s="293">
        <f t="shared" si="552"/>
        <v>3</v>
      </c>
      <c r="AD2183" s="293">
        <f t="shared" si="564"/>
        <v>1</v>
      </c>
      <c r="AE2183" s="293">
        <f>IF(ISBLANK(T2183),AE2182,IF(COUNTIF(T$2:T2183,T2183)&gt;1,AE2182,1+MAX(AE2182,0)))</f>
        <v>59</v>
      </c>
      <c r="AI2183" s="42" t="str">
        <f t="shared" si="565"/>
        <v/>
      </c>
      <c r="AJ2183">
        <f>SUM(AG$2:AG2183)</f>
        <v>14</v>
      </c>
      <c r="AK2183">
        <f>COUNTA(AF$2:AF2183)</f>
        <v>34</v>
      </c>
    </row>
    <row r="2184" spans="1:37"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553"/>
        <v>33</v>
      </c>
      <c r="Q2184" s="33" t="str">
        <f t="shared" si="554"/>
        <v/>
      </c>
      <c r="R2184" s="33">
        <f t="shared" si="555"/>
        <v>2</v>
      </c>
      <c r="S2184" s="33" t="str">
        <f t="shared" si="556"/>
        <v>143_2</v>
      </c>
      <c r="T2184" s="35" t="str">
        <f t="shared" si="557"/>
        <v>143AM</v>
      </c>
      <c r="U2184" s="35" t="str">
        <f t="shared" si="558"/>
        <v>143AMEW</v>
      </c>
      <c r="V2184" s="301">
        <f t="shared" si="559"/>
        <v>7</v>
      </c>
      <c r="W2184" s="293" t="str">
        <f t="shared" si="560"/>
        <v/>
      </c>
      <c r="X2184" s="293" t="str">
        <f t="shared" si="561"/>
        <v/>
      </c>
      <c r="Y2184" s="293" t="str">
        <f t="shared" si="562"/>
        <v/>
      </c>
      <c r="Z2184" s="293" t="str">
        <f t="shared" si="563"/>
        <v/>
      </c>
      <c r="AA2184" s="293">
        <f t="shared" si="550"/>
        <v>0</v>
      </c>
      <c r="AB2184" s="293">
        <f t="shared" si="551"/>
        <v>0</v>
      </c>
      <c r="AC2184" s="293">
        <f t="shared" si="552"/>
        <v>0</v>
      </c>
      <c r="AD2184" s="293">
        <f t="shared" si="564"/>
        <v>0</v>
      </c>
      <c r="AE2184" s="293">
        <f>IF(ISBLANK(T2184),AE2183,IF(COUNTIF(T$2:T2184,T2184)&gt;1,AE2183,1+MAX(AE2183,0)))</f>
        <v>59</v>
      </c>
      <c r="AI2184" s="42" t="str">
        <f t="shared" si="565"/>
        <v/>
      </c>
      <c r="AJ2184">
        <f>SUM(AG$2:AG2184)</f>
        <v>14</v>
      </c>
      <c r="AK2184">
        <f>COUNTA(AF$2:AF2184)</f>
        <v>34</v>
      </c>
    </row>
    <row r="2185" spans="1:37"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553"/>
        <v>33</v>
      </c>
      <c r="Q2185" s="33" t="str">
        <f t="shared" si="554"/>
        <v/>
      </c>
      <c r="R2185" s="33">
        <f t="shared" si="555"/>
        <v>2</v>
      </c>
      <c r="S2185" s="33" t="str">
        <f t="shared" si="556"/>
        <v>143_2</v>
      </c>
      <c r="T2185" s="35" t="str">
        <f t="shared" si="557"/>
        <v>143AM</v>
      </c>
      <c r="U2185" s="35" t="str">
        <f t="shared" si="558"/>
        <v>143AMEW</v>
      </c>
      <c r="V2185" s="301">
        <f t="shared" si="559"/>
        <v>8</v>
      </c>
      <c r="W2185" s="293" t="str">
        <f t="shared" si="560"/>
        <v/>
      </c>
      <c r="X2185" s="293" t="str">
        <f t="shared" si="561"/>
        <v/>
      </c>
      <c r="Y2185" s="293" t="str">
        <f t="shared" si="562"/>
        <v/>
      </c>
      <c r="Z2185" s="293" t="str">
        <f t="shared" si="563"/>
        <v/>
      </c>
      <c r="AA2185" s="293">
        <f t="shared" si="550"/>
        <v>0</v>
      </c>
      <c r="AB2185" s="293">
        <f t="shared" si="551"/>
        <v>0</v>
      </c>
      <c r="AC2185" s="293">
        <f t="shared" si="552"/>
        <v>0</v>
      </c>
      <c r="AD2185" s="293">
        <f t="shared" si="564"/>
        <v>0</v>
      </c>
      <c r="AE2185" s="293">
        <f>IF(ISBLANK(T2185),AE2184,IF(COUNTIF(T$2:T2185,T2185)&gt;1,AE2184,1+MAX(AE2184,0)))</f>
        <v>59</v>
      </c>
      <c r="AI2185" s="42" t="str">
        <f t="shared" si="565"/>
        <v/>
      </c>
      <c r="AJ2185">
        <f>SUM(AG$2:AG2185)</f>
        <v>14</v>
      </c>
      <c r="AK2185">
        <f>COUNTA(AF$2:AF2185)</f>
        <v>34</v>
      </c>
    </row>
    <row r="2186" spans="1:37"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553"/>
        <v>33</v>
      </c>
      <c r="Q2186" s="33" t="str">
        <f t="shared" si="554"/>
        <v/>
      </c>
      <c r="R2186" s="33">
        <f t="shared" si="555"/>
        <v>3</v>
      </c>
      <c r="S2186" s="33" t="str">
        <f t="shared" si="556"/>
        <v>143_3</v>
      </c>
      <c r="T2186" s="35" t="str">
        <f t="shared" si="557"/>
        <v>143AM</v>
      </c>
      <c r="U2186" s="35" t="str">
        <f t="shared" si="558"/>
        <v>143AMNS</v>
      </c>
      <c r="V2186" s="301">
        <f t="shared" si="559"/>
        <v>9</v>
      </c>
      <c r="W2186" s="293" t="str">
        <f t="shared" si="560"/>
        <v/>
      </c>
      <c r="X2186" s="293" t="str">
        <f t="shared" si="561"/>
        <v/>
      </c>
      <c r="Y2186" s="293" t="str">
        <f t="shared" si="562"/>
        <v/>
      </c>
      <c r="Z2186" s="293" t="str">
        <f t="shared" si="563"/>
        <v/>
      </c>
      <c r="AA2186" s="293">
        <f t="shared" si="550"/>
        <v>0</v>
      </c>
      <c r="AB2186" s="293">
        <f t="shared" si="551"/>
        <v>0</v>
      </c>
      <c r="AC2186" s="293">
        <f t="shared" si="552"/>
        <v>3</v>
      </c>
      <c r="AD2186" s="293">
        <f t="shared" si="564"/>
        <v>1</v>
      </c>
      <c r="AE2186" s="293">
        <f>IF(ISBLANK(T2186),AE2185,IF(COUNTIF(T$2:T2186,T2186)&gt;1,AE2185,1+MAX(AE2185,0)))</f>
        <v>59</v>
      </c>
      <c r="AI2186" s="42" t="str">
        <f t="shared" si="565"/>
        <v/>
      </c>
      <c r="AJ2186">
        <f>SUM(AG$2:AG2186)</f>
        <v>14</v>
      </c>
      <c r="AK2186">
        <f>COUNTA(AF$2:AF2186)</f>
        <v>34</v>
      </c>
    </row>
    <row r="2187" spans="1:37"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553"/>
        <v>33</v>
      </c>
      <c r="Q2187" s="33" t="str">
        <f t="shared" si="554"/>
        <v/>
      </c>
      <c r="R2187" s="33">
        <f t="shared" si="555"/>
        <v>3</v>
      </c>
      <c r="S2187" s="33" t="str">
        <f t="shared" si="556"/>
        <v>143_3</v>
      </c>
      <c r="T2187" s="35" t="str">
        <f t="shared" si="557"/>
        <v>143AM</v>
      </c>
      <c r="U2187" s="35" t="str">
        <f t="shared" si="558"/>
        <v>143AMNS</v>
      </c>
      <c r="V2187" s="301">
        <f t="shared" si="559"/>
        <v>10</v>
      </c>
      <c r="W2187" s="293" t="str">
        <f t="shared" si="560"/>
        <v/>
      </c>
      <c r="X2187" s="293" t="str">
        <f t="shared" si="561"/>
        <v/>
      </c>
      <c r="Y2187" s="293" t="str">
        <f t="shared" si="562"/>
        <v/>
      </c>
      <c r="Z2187" s="293" t="str">
        <f t="shared" si="563"/>
        <v/>
      </c>
      <c r="AA2187" s="293">
        <f t="shared" si="550"/>
        <v>0</v>
      </c>
      <c r="AB2187" s="293">
        <f t="shared" si="551"/>
        <v>0</v>
      </c>
      <c r="AC2187" s="293">
        <f t="shared" si="552"/>
        <v>3</v>
      </c>
      <c r="AD2187" s="293">
        <f t="shared" si="564"/>
        <v>1</v>
      </c>
      <c r="AE2187" s="293">
        <f>IF(ISBLANK(T2187),AE2186,IF(COUNTIF(T$2:T2187,T2187)&gt;1,AE2186,1+MAX(AE2186,0)))</f>
        <v>59</v>
      </c>
      <c r="AI2187" s="42" t="str">
        <f t="shared" si="565"/>
        <v/>
      </c>
      <c r="AJ2187">
        <f>SUM(AG$2:AG2187)</f>
        <v>14</v>
      </c>
      <c r="AK2187">
        <f>COUNTA(AF$2:AF2187)</f>
        <v>34</v>
      </c>
    </row>
    <row r="2188" spans="1:37"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553"/>
        <v>33</v>
      </c>
      <c r="Q2188" s="33" t="str">
        <f t="shared" si="554"/>
        <v/>
      </c>
      <c r="R2188" s="33">
        <f t="shared" si="555"/>
        <v>3</v>
      </c>
      <c r="S2188" s="33" t="str">
        <f t="shared" si="556"/>
        <v>143_3</v>
      </c>
      <c r="T2188" s="35" t="str">
        <f t="shared" si="557"/>
        <v>143AM</v>
      </c>
      <c r="U2188" s="35" t="str">
        <f t="shared" si="558"/>
        <v>143AMEW</v>
      </c>
      <c r="V2188" s="301">
        <f t="shared" si="559"/>
        <v>11</v>
      </c>
      <c r="W2188" s="293" t="str">
        <f t="shared" si="560"/>
        <v/>
      </c>
      <c r="X2188" s="293" t="str">
        <f t="shared" si="561"/>
        <v/>
      </c>
      <c r="Y2188" s="293" t="str">
        <f t="shared" si="562"/>
        <v/>
      </c>
      <c r="Z2188" s="293" t="str">
        <f t="shared" si="563"/>
        <v/>
      </c>
      <c r="AA2188" s="293">
        <f t="shared" si="550"/>
        <v>0</v>
      </c>
      <c r="AB2188" s="293">
        <f t="shared" si="551"/>
        <v>0</v>
      </c>
      <c r="AC2188" s="293">
        <f t="shared" si="552"/>
        <v>0</v>
      </c>
      <c r="AD2188" s="293">
        <f t="shared" si="564"/>
        <v>0</v>
      </c>
      <c r="AE2188" s="293">
        <f>IF(ISBLANK(T2188),AE2187,IF(COUNTIF(T$2:T2188,T2188)&gt;1,AE2187,1+MAX(AE2187,0)))</f>
        <v>59</v>
      </c>
      <c r="AI2188" s="42" t="str">
        <f t="shared" si="565"/>
        <v/>
      </c>
      <c r="AJ2188">
        <f>SUM(AG$2:AG2188)</f>
        <v>14</v>
      </c>
      <c r="AK2188">
        <f>COUNTA(AF$2:AF2188)</f>
        <v>34</v>
      </c>
    </row>
    <row r="2189" spans="1:37"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553"/>
        <v>33</v>
      </c>
      <c r="Q2189" s="33" t="str">
        <f t="shared" si="554"/>
        <v/>
      </c>
      <c r="R2189" s="33">
        <f t="shared" si="555"/>
        <v>3</v>
      </c>
      <c r="S2189" s="33" t="str">
        <f t="shared" si="556"/>
        <v>143_3</v>
      </c>
      <c r="T2189" s="35" t="str">
        <f t="shared" si="557"/>
        <v>143AM</v>
      </c>
      <c r="U2189" s="35" t="str">
        <f t="shared" si="558"/>
        <v>143AMEW</v>
      </c>
      <c r="V2189" s="301">
        <f t="shared" si="559"/>
        <v>12</v>
      </c>
      <c r="W2189" s="293" t="str">
        <f t="shared" si="560"/>
        <v/>
      </c>
      <c r="X2189" s="293" t="str">
        <f t="shared" si="561"/>
        <v/>
      </c>
      <c r="Y2189" s="293" t="str">
        <f t="shared" si="562"/>
        <v/>
      </c>
      <c r="Z2189" s="293" t="str">
        <f t="shared" si="563"/>
        <v/>
      </c>
      <c r="AA2189" s="293">
        <f t="shared" si="550"/>
        <v>0</v>
      </c>
      <c r="AB2189" s="293">
        <f t="shared" si="551"/>
        <v>0</v>
      </c>
      <c r="AC2189" s="293">
        <f t="shared" si="552"/>
        <v>0</v>
      </c>
      <c r="AD2189" s="293">
        <f t="shared" si="564"/>
        <v>0</v>
      </c>
      <c r="AE2189" s="293">
        <f>IF(ISBLANK(T2189),AE2188,IF(COUNTIF(T$2:T2189,T2189)&gt;1,AE2188,1+MAX(AE2188,0)))</f>
        <v>59</v>
      </c>
      <c r="AI2189" s="42" t="str">
        <f t="shared" si="565"/>
        <v/>
      </c>
      <c r="AJ2189">
        <f>SUM(AG$2:AG2189)</f>
        <v>14</v>
      </c>
      <c r="AK2189">
        <f>COUNTA(AF$2:AF2189)</f>
        <v>34</v>
      </c>
    </row>
    <row r="2190" spans="1:37"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553"/>
        <v>33</v>
      </c>
      <c r="Q2190" s="33" t="str">
        <f t="shared" si="554"/>
        <v/>
      </c>
      <c r="R2190" s="33">
        <f t="shared" si="555"/>
        <v>4</v>
      </c>
      <c r="S2190" s="33" t="str">
        <f t="shared" si="556"/>
        <v>143_4</v>
      </c>
      <c r="T2190" s="35" t="str">
        <f t="shared" si="557"/>
        <v>143AM</v>
      </c>
      <c r="U2190" s="35" t="str">
        <f t="shared" si="558"/>
        <v>143AMNS</v>
      </c>
      <c r="V2190" s="301">
        <f t="shared" si="559"/>
        <v>13</v>
      </c>
      <c r="W2190" s="293" t="str">
        <f t="shared" si="560"/>
        <v/>
      </c>
      <c r="X2190" s="293" t="str">
        <f t="shared" si="561"/>
        <v/>
      </c>
      <c r="Y2190" s="293" t="str">
        <f t="shared" si="562"/>
        <v/>
      </c>
      <c r="Z2190" s="293" t="str">
        <f t="shared" si="563"/>
        <v/>
      </c>
      <c r="AA2190" s="293">
        <f t="shared" si="550"/>
        <v>0</v>
      </c>
      <c r="AB2190" s="293">
        <f t="shared" si="551"/>
        <v>0</v>
      </c>
      <c r="AC2190" s="293">
        <f t="shared" si="552"/>
        <v>3</v>
      </c>
      <c r="AD2190" s="293">
        <f t="shared" si="564"/>
        <v>1</v>
      </c>
      <c r="AE2190" s="293">
        <f>IF(ISBLANK(T2190),AE2189,IF(COUNTIF(T$2:T2190,T2190)&gt;1,AE2189,1+MAX(AE2189,0)))</f>
        <v>59</v>
      </c>
      <c r="AI2190" s="42" t="str">
        <f t="shared" si="565"/>
        <v/>
      </c>
      <c r="AJ2190">
        <f>SUM(AG$2:AG2190)</f>
        <v>14</v>
      </c>
      <c r="AK2190">
        <f>COUNTA(AF$2:AF2190)</f>
        <v>34</v>
      </c>
    </row>
    <row r="2191" spans="1:37"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553"/>
        <v>33</v>
      </c>
      <c r="Q2191" s="33" t="str">
        <f t="shared" si="554"/>
        <v/>
      </c>
      <c r="R2191" s="33">
        <f t="shared" si="555"/>
        <v>4</v>
      </c>
      <c r="S2191" s="33" t="str">
        <f t="shared" si="556"/>
        <v>143_4</v>
      </c>
      <c r="T2191" s="35" t="str">
        <f t="shared" si="557"/>
        <v>143AM</v>
      </c>
      <c r="U2191" s="35" t="str">
        <f t="shared" si="558"/>
        <v>143AMNS</v>
      </c>
      <c r="V2191" s="301">
        <f t="shared" si="559"/>
        <v>14</v>
      </c>
      <c r="W2191" s="293" t="str">
        <f t="shared" si="560"/>
        <v/>
      </c>
      <c r="X2191" s="293" t="str">
        <f t="shared" si="561"/>
        <v/>
      </c>
      <c r="Y2191" s="293" t="str">
        <f t="shared" si="562"/>
        <v/>
      </c>
      <c r="Z2191" s="293" t="str">
        <f t="shared" si="563"/>
        <v/>
      </c>
      <c r="AA2191" s="293">
        <f t="shared" si="550"/>
        <v>0</v>
      </c>
      <c r="AB2191" s="293">
        <f t="shared" si="551"/>
        <v>0</v>
      </c>
      <c r="AC2191" s="293">
        <f t="shared" si="552"/>
        <v>3</v>
      </c>
      <c r="AD2191" s="293">
        <f t="shared" si="564"/>
        <v>1</v>
      </c>
      <c r="AE2191" s="293">
        <f>IF(ISBLANK(T2191),AE2190,IF(COUNTIF(T$2:T2191,T2191)&gt;1,AE2190,1+MAX(AE2190,0)))</f>
        <v>59</v>
      </c>
      <c r="AI2191" s="42" t="str">
        <f t="shared" si="565"/>
        <v/>
      </c>
      <c r="AJ2191">
        <f>SUM(AG$2:AG2191)</f>
        <v>14</v>
      </c>
      <c r="AK2191">
        <f>COUNTA(AF$2:AF2191)</f>
        <v>34</v>
      </c>
    </row>
    <row r="2192" spans="1:37"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553"/>
        <v>33</v>
      </c>
      <c r="Q2192" s="33" t="str">
        <f t="shared" si="554"/>
        <v/>
      </c>
      <c r="R2192" s="33">
        <f t="shared" si="555"/>
        <v>4</v>
      </c>
      <c r="S2192" s="33" t="str">
        <f t="shared" si="556"/>
        <v>143_4</v>
      </c>
      <c r="T2192" s="35" t="str">
        <f t="shared" si="557"/>
        <v>143AM</v>
      </c>
      <c r="U2192" s="35" t="str">
        <f t="shared" si="558"/>
        <v>143AMEW</v>
      </c>
      <c r="V2192" s="301">
        <f t="shared" si="559"/>
        <v>15</v>
      </c>
      <c r="W2192" s="293" t="str">
        <f t="shared" si="560"/>
        <v/>
      </c>
      <c r="X2192" s="293" t="str">
        <f t="shared" si="561"/>
        <v/>
      </c>
      <c r="Y2192" s="293" t="str">
        <f t="shared" si="562"/>
        <v/>
      </c>
      <c r="Z2192" s="293" t="str">
        <f t="shared" si="563"/>
        <v/>
      </c>
      <c r="AA2192" s="293">
        <f t="shared" si="550"/>
        <v>0</v>
      </c>
      <c r="AB2192" s="293">
        <f t="shared" si="551"/>
        <v>0</v>
      </c>
      <c r="AC2192" s="293">
        <f t="shared" si="552"/>
        <v>0</v>
      </c>
      <c r="AD2192" s="293">
        <f t="shared" si="564"/>
        <v>0</v>
      </c>
      <c r="AE2192" s="293">
        <f>IF(ISBLANK(T2192),AE2191,IF(COUNTIF(T$2:T2192,T2192)&gt;1,AE2191,1+MAX(AE2191,0)))</f>
        <v>59</v>
      </c>
      <c r="AI2192" s="42" t="str">
        <f t="shared" si="565"/>
        <v/>
      </c>
      <c r="AJ2192">
        <f>SUM(AG$2:AG2192)</f>
        <v>14</v>
      </c>
      <c r="AK2192">
        <f>COUNTA(AF$2:AF2192)</f>
        <v>34</v>
      </c>
    </row>
    <row r="2193" spans="1:37"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553"/>
        <v>33</v>
      </c>
      <c r="Q2193" s="33" t="str">
        <f t="shared" si="554"/>
        <v/>
      </c>
      <c r="R2193" s="33">
        <f t="shared" si="555"/>
        <v>4</v>
      </c>
      <c r="S2193" s="33" t="str">
        <f t="shared" si="556"/>
        <v>143_4</v>
      </c>
      <c r="T2193" s="35" t="str">
        <f t="shared" si="557"/>
        <v>143AM</v>
      </c>
      <c r="U2193" s="35" t="str">
        <f t="shared" si="558"/>
        <v>143AMEW</v>
      </c>
      <c r="V2193" s="301">
        <f t="shared" si="559"/>
        <v>16</v>
      </c>
      <c r="W2193" s="293" t="str">
        <f t="shared" si="560"/>
        <v/>
      </c>
      <c r="X2193" s="293" t="str">
        <f t="shared" si="561"/>
        <v/>
      </c>
      <c r="Y2193" s="293" t="str">
        <f t="shared" si="562"/>
        <v/>
      </c>
      <c r="Z2193" s="293" t="str">
        <f t="shared" si="563"/>
        <v/>
      </c>
      <c r="AA2193" s="293">
        <f t="shared" si="550"/>
        <v>0</v>
      </c>
      <c r="AB2193" s="293">
        <f t="shared" si="551"/>
        <v>0</v>
      </c>
      <c r="AC2193" s="293">
        <f t="shared" si="552"/>
        <v>0</v>
      </c>
      <c r="AD2193" s="293">
        <f t="shared" si="564"/>
        <v>0</v>
      </c>
      <c r="AE2193" s="293">
        <f>IF(ISBLANK(T2193),AE2192,IF(COUNTIF(T$2:T2193,T2193)&gt;1,AE2192,1+MAX(AE2192,0)))</f>
        <v>59</v>
      </c>
      <c r="AI2193" s="42" t="str">
        <f t="shared" si="565"/>
        <v/>
      </c>
      <c r="AJ2193">
        <f>SUM(AG$2:AG2193)</f>
        <v>14</v>
      </c>
      <c r="AK2193">
        <f>COUNTA(AF$2:AF2193)</f>
        <v>34</v>
      </c>
    </row>
    <row r="2194" spans="1:37"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553"/>
        <v>33</v>
      </c>
      <c r="Q2194" s="33" t="str">
        <f t="shared" si="554"/>
        <v/>
      </c>
      <c r="R2194" s="33">
        <f t="shared" si="555"/>
        <v>5</v>
      </c>
      <c r="S2194" s="33" t="str">
        <f t="shared" si="556"/>
        <v>143_5</v>
      </c>
      <c r="T2194" s="35" t="str">
        <f t="shared" si="557"/>
        <v>143AM</v>
      </c>
      <c r="U2194" s="35" t="str">
        <f t="shared" si="558"/>
        <v>143AMNS</v>
      </c>
      <c r="V2194" s="301">
        <f t="shared" si="559"/>
        <v>17</v>
      </c>
      <c r="W2194" s="293" t="str">
        <f t="shared" si="560"/>
        <v/>
      </c>
      <c r="X2194" s="293" t="str">
        <f t="shared" si="561"/>
        <v/>
      </c>
      <c r="Y2194" s="293" t="str">
        <f t="shared" si="562"/>
        <v/>
      </c>
      <c r="Z2194" s="293" t="str">
        <f t="shared" si="563"/>
        <v/>
      </c>
      <c r="AA2194" s="293">
        <f t="shared" si="550"/>
        <v>0</v>
      </c>
      <c r="AB2194" s="293">
        <f t="shared" si="551"/>
        <v>0</v>
      </c>
      <c r="AC2194" s="293">
        <f t="shared" si="552"/>
        <v>3</v>
      </c>
      <c r="AD2194" s="293">
        <f t="shared" si="564"/>
        <v>1</v>
      </c>
      <c r="AE2194" s="293">
        <f>IF(ISBLANK(T2194),AE2193,IF(COUNTIF(T$2:T2194,T2194)&gt;1,AE2193,1+MAX(AE2193,0)))</f>
        <v>59</v>
      </c>
      <c r="AI2194" s="42" t="str">
        <f t="shared" si="565"/>
        <v/>
      </c>
      <c r="AJ2194">
        <f>SUM(AG$2:AG2194)</f>
        <v>14</v>
      </c>
      <c r="AK2194">
        <f>COUNTA(AF$2:AF2194)</f>
        <v>34</v>
      </c>
    </row>
    <row r="2195" spans="1:37"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553"/>
        <v>33</v>
      </c>
      <c r="Q2195" s="33" t="str">
        <f t="shared" si="554"/>
        <v/>
      </c>
      <c r="R2195" s="33">
        <f t="shared" si="555"/>
        <v>5</v>
      </c>
      <c r="S2195" s="33" t="str">
        <f t="shared" si="556"/>
        <v>143_5</v>
      </c>
      <c r="T2195" s="35" t="str">
        <f t="shared" si="557"/>
        <v>143AM</v>
      </c>
      <c r="U2195" s="35" t="str">
        <f t="shared" si="558"/>
        <v>143AMNS</v>
      </c>
      <c r="V2195" s="301">
        <f t="shared" si="559"/>
        <v>18</v>
      </c>
      <c r="W2195" s="293" t="str">
        <f t="shared" si="560"/>
        <v/>
      </c>
      <c r="X2195" s="293" t="str">
        <f t="shared" si="561"/>
        <v/>
      </c>
      <c r="Y2195" s="293" t="str">
        <f t="shared" si="562"/>
        <v/>
      </c>
      <c r="Z2195" s="293" t="str">
        <f t="shared" si="563"/>
        <v/>
      </c>
      <c r="AA2195" s="293">
        <f t="shared" si="550"/>
        <v>0</v>
      </c>
      <c r="AB2195" s="293">
        <f t="shared" si="551"/>
        <v>0</v>
      </c>
      <c r="AC2195" s="293">
        <f t="shared" si="552"/>
        <v>3</v>
      </c>
      <c r="AD2195" s="293">
        <f t="shared" si="564"/>
        <v>1</v>
      </c>
      <c r="AE2195" s="293">
        <f>IF(ISBLANK(T2195),AE2194,IF(COUNTIF(T$2:T2195,T2195)&gt;1,AE2194,1+MAX(AE2194,0)))</f>
        <v>59</v>
      </c>
      <c r="AI2195" s="42" t="str">
        <f t="shared" si="565"/>
        <v/>
      </c>
      <c r="AJ2195">
        <f>SUM(AG$2:AG2195)</f>
        <v>14</v>
      </c>
      <c r="AK2195">
        <f>COUNTA(AF$2:AF2195)</f>
        <v>34</v>
      </c>
    </row>
    <row r="2196" spans="1:37"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553"/>
        <v>33</v>
      </c>
      <c r="Q2196" s="33" t="str">
        <f t="shared" si="554"/>
        <v/>
      </c>
      <c r="R2196" s="33">
        <f t="shared" si="555"/>
        <v>5</v>
      </c>
      <c r="S2196" s="33" t="str">
        <f t="shared" si="556"/>
        <v>143_5</v>
      </c>
      <c r="T2196" s="35" t="str">
        <f t="shared" si="557"/>
        <v>143AM</v>
      </c>
      <c r="U2196" s="35" t="str">
        <f t="shared" si="558"/>
        <v>143AMEW</v>
      </c>
      <c r="V2196" s="301">
        <f t="shared" si="559"/>
        <v>19</v>
      </c>
      <c r="W2196" s="293" t="str">
        <f t="shared" si="560"/>
        <v/>
      </c>
      <c r="X2196" s="293" t="str">
        <f t="shared" si="561"/>
        <v/>
      </c>
      <c r="Y2196" s="293" t="str">
        <f t="shared" si="562"/>
        <v/>
      </c>
      <c r="Z2196" s="293" t="str">
        <f t="shared" si="563"/>
        <v/>
      </c>
      <c r="AA2196" s="293">
        <f t="shared" si="550"/>
        <v>0</v>
      </c>
      <c r="AB2196" s="293">
        <f t="shared" si="551"/>
        <v>0</v>
      </c>
      <c r="AC2196" s="293">
        <f t="shared" si="552"/>
        <v>0</v>
      </c>
      <c r="AD2196" s="293">
        <f t="shared" si="564"/>
        <v>0</v>
      </c>
      <c r="AE2196" s="293">
        <f>IF(ISBLANK(T2196),AE2195,IF(COUNTIF(T$2:T2196,T2196)&gt;1,AE2195,1+MAX(AE2195,0)))</f>
        <v>59</v>
      </c>
      <c r="AI2196" s="42" t="str">
        <f t="shared" si="565"/>
        <v/>
      </c>
      <c r="AJ2196">
        <f>SUM(AG$2:AG2196)</f>
        <v>14</v>
      </c>
      <c r="AK2196">
        <f>COUNTA(AF$2:AF2196)</f>
        <v>34</v>
      </c>
    </row>
    <row r="2197" spans="1:37"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553"/>
        <v>33</v>
      </c>
      <c r="Q2197" s="33" t="str">
        <f t="shared" si="554"/>
        <v/>
      </c>
      <c r="R2197" s="33">
        <f t="shared" si="555"/>
        <v>5</v>
      </c>
      <c r="S2197" s="33" t="str">
        <f t="shared" si="556"/>
        <v>143_5</v>
      </c>
      <c r="T2197" s="35" t="str">
        <f t="shared" si="557"/>
        <v>143AM</v>
      </c>
      <c r="U2197" s="35" t="str">
        <f t="shared" si="558"/>
        <v>143AMEW</v>
      </c>
      <c r="V2197" s="301">
        <f t="shared" si="559"/>
        <v>20</v>
      </c>
      <c r="W2197" s="293" t="str">
        <f t="shared" si="560"/>
        <v/>
      </c>
      <c r="X2197" s="293" t="str">
        <f t="shared" si="561"/>
        <v/>
      </c>
      <c r="Y2197" s="293" t="str">
        <f t="shared" si="562"/>
        <v/>
      </c>
      <c r="Z2197" s="293" t="str">
        <f t="shared" si="563"/>
        <v/>
      </c>
      <c r="AA2197" s="293">
        <f t="shared" si="550"/>
        <v>0</v>
      </c>
      <c r="AB2197" s="293">
        <f t="shared" si="551"/>
        <v>0</v>
      </c>
      <c r="AC2197" s="293">
        <f t="shared" si="552"/>
        <v>0</v>
      </c>
      <c r="AD2197" s="293">
        <f t="shared" si="564"/>
        <v>0</v>
      </c>
      <c r="AE2197" s="293">
        <f>IF(ISBLANK(T2197),AE2196,IF(COUNTIF(T$2:T2197,T2197)&gt;1,AE2196,1+MAX(AE2196,0)))</f>
        <v>59</v>
      </c>
      <c r="AI2197" s="42" t="str">
        <f t="shared" si="565"/>
        <v/>
      </c>
      <c r="AJ2197">
        <f>SUM(AG$2:AG2197)</f>
        <v>14</v>
      </c>
      <c r="AK2197">
        <f>COUNTA(AF$2:AF2197)</f>
        <v>34</v>
      </c>
    </row>
    <row r="2198" spans="1:37"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553"/>
        <v>33</v>
      </c>
      <c r="Q2198" s="33" t="str">
        <f t="shared" si="554"/>
        <v/>
      </c>
      <c r="R2198" s="33">
        <f t="shared" si="555"/>
        <v>6</v>
      </c>
      <c r="S2198" s="33" t="str">
        <f t="shared" si="556"/>
        <v>143_6</v>
      </c>
      <c r="T2198" s="35" t="str">
        <f t="shared" si="557"/>
        <v>143AM</v>
      </c>
      <c r="U2198" s="35" t="str">
        <f t="shared" si="558"/>
        <v>143AMNS</v>
      </c>
      <c r="V2198" s="301">
        <f t="shared" si="559"/>
        <v>21</v>
      </c>
      <c r="W2198" s="293" t="str">
        <f t="shared" si="560"/>
        <v/>
      </c>
      <c r="X2198" s="293" t="str">
        <f t="shared" si="561"/>
        <v/>
      </c>
      <c r="Y2198" s="293" t="str">
        <f t="shared" si="562"/>
        <v/>
      </c>
      <c r="Z2198" s="293" t="str">
        <f t="shared" si="563"/>
        <v/>
      </c>
      <c r="AA2198" s="293">
        <f t="shared" si="550"/>
        <v>0</v>
      </c>
      <c r="AB2198" s="293">
        <f t="shared" si="551"/>
        <v>0</v>
      </c>
      <c r="AC2198" s="293">
        <f t="shared" si="552"/>
        <v>3</v>
      </c>
      <c r="AD2198" s="293">
        <f t="shared" si="564"/>
        <v>1</v>
      </c>
      <c r="AE2198" s="293">
        <f>IF(ISBLANK(T2198),AE2197,IF(COUNTIF(T$2:T2198,T2198)&gt;1,AE2197,1+MAX(AE2197,0)))</f>
        <v>59</v>
      </c>
      <c r="AI2198" s="42" t="str">
        <f t="shared" si="565"/>
        <v/>
      </c>
      <c r="AJ2198">
        <f>SUM(AG$2:AG2198)</f>
        <v>14</v>
      </c>
      <c r="AK2198">
        <f>COUNTA(AF$2:AF2198)</f>
        <v>34</v>
      </c>
    </row>
    <row r="2199" spans="1:37"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553"/>
        <v>33</v>
      </c>
      <c r="Q2199" s="33" t="str">
        <f t="shared" si="554"/>
        <v/>
      </c>
      <c r="R2199" s="33">
        <f t="shared" si="555"/>
        <v>6</v>
      </c>
      <c r="S2199" s="33" t="str">
        <f t="shared" si="556"/>
        <v>143_6</v>
      </c>
      <c r="T2199" s="35" t="str">
        <f t="shared" si="557"/>
        <v>143AM</v>
      </c>
      <c r="U2199" s="35" t="str">
        <f t="shared" si="558"/>
        <v>143AMNS</v>
      </c>
      <c r="V2199" s="301">
        <f t="shared" si="559"/>
        <v>22</v>
      </c>
      <c r="W2199" s="293" t="str">
        <f t="shared" si="560"/>
        <v/>
      </c>
      <c r="X2199" s="293" t="str">
        <f t="shared" si="561"/>
        <v/>
      </c>
      <c r="Y2199" s="293" t="str">
        <f t="shared" si="562"/>
        <v/>
      </c>
      <c r="Z2199" s="293" t="str">
        <f t="shared" si="563"/>
        <v/>
      </c>
      <c r="AA2199" s="293">
        <f t="shared" si="550"/>
        <v>0</v>
      </c>
      <c r="AB2199" s="293">
        <f t="shared" si="551"/>
        <v>0</v>
      </c>
      <c r="AC2199" s="293">
        <f t="shared" si="552"/>
        <v>3</v>
      </c>
      <c r="AD2199" s="293">
        <f t="shared" si="564"/>
        <v>1</v>
      </c>
      <c r="AE2199" s="293">
        <f>IF(ISBLANK(T2199),AE2198,IF(COUNTIF(T$2:T2199,T2199)&gt;1,AE2198,1+MAX(AE2198,0)))</f>
        <v>59</v>
      </c>
      <c r="AI2199" s="42" t="str">
        <f t="shared" si="565"/>
        <v/>
      </c>
      <c r="AJ2199">
        <f>SUM(AG$2:AG2199)</f>
        <v>14</v>
      </c>
      <c r="AK2199">
        <f>COUNTA(AF$2:AF2199)</f>
        <v>34</v>
      </c>
    </row>
    <row r="2200" spans="1:37"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553"/>
        <v>33</v>
      </c>
      <c r="Q2200" s="33" t="str">
        <f t="shared" si="554"/>
        <v/>
      </c>
      <c r="R2200" s="33">
        <f t="shared" si="555"/>
        <v>6</v>
      </c>
      <c r="S2200" s="33" t="str">
        <f t="shared" si="556"/>
        <v>143_6</v>
      </c>
      <c r="T2200" s="35" t="str">
        <f t="shared" si="557"/>
        <v>143AM</v>
      </c>
      <c r="U2200" s="35" t="str">
        <f t="shared" si="558"/>
        <v>143AMEW</v>
      </c>
      <c r="V2200" s="301">
        <f t="shared" si="559"/>
        <v>23</v>
      </c>
      <c r="W2200" s="293" t="str">
        <f t="shared" si="560"/>
        <v/>
      </c>
      <c r="X2200" s="293" t="str">
        <f t="shared" si="561"/>
        <v/>
      </c>
      <c r="Y2200" s="293" t="str">
        <f t="shared" si="562"/>
        <v/>
      </c>
      <c r="Z2200" s="293" t="str">
        <f t="shared" si="563"/>
        <v/>
      </c>
      <c r="AA2200" s="293">
        <f t="shared" si="550"/>
        <v>0</v>
      </c>
      <c r="AB2200" s="293">
        <f t="shared" si="551"/>
        <v>0</v>
      </c>
      <c r="AC2200" s="293">
        <f t="shared" si="552"/>
        <v>0</v>
      </c>
      <c r="AD2200" s="293">
        <f t="shared" si="564"/>
        <v>0</v>
      </c>
      <c r="AE2200" s="293">
        <f>IF(ISBLANK(T2200),AE2199,IF(COUNTIF(T$2:T2200,T2200)&gt;1,AE2199,1+MAX(AE2199,0)))</f>
        <v>59</v>
      </c>
      <c r="AI2200" s="42" t="str">
        <f t="shared" si="565"/>
        <v/>
      </c>
      <c r="AJ2200">
        <f>SUM(AG$2:AG2200)</f>
        <v>14</v>
      </c>
      <c r="AK2200">
        <f>COUNTA(AF$2:AF2200)</f>
        <v>34</v>
      </c>
    </row>
    <row r="2201" spans="1:37"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553"/>
        <v>33</v>
      </c>
      <c r="Q2201" s="33" t="str">
        <f t="shared" si="554"/>
        <v/>
      </c>
      <c r="R2201" s="33">
        <f t="shared" si="555"/>
        <v>6</v>
      </c>
      <c r="S2201" s="33" t="str">
        <f t="shared" si="556"/>
        <v>143_6</v>
      </c>
      <c r="T2201" s="35" t="str">
        <f t="shared" si="557"/>
        <v>143AM</v>
      </c>
      <c r="U2201" s="35" t="str">
        <f t="shared" si="558"/>
        <v>143AMEW</v>
      </c>
      <c r="V2201" s="301">
        <f t="shared" si="559"/>
        <v>24</v>
      </c>
      <c r="W2201" s="293" t="str">
        <f t="shared" si="560"/>
        <v/>
      </c>
      <c r="X2201" s="293" t="str">
        <f t="shared" si="561"/>
        <v/>
      </c>
      <c r="Y2201" s="293" t="str">
        <f t="shared" si="562"/>
        <v/>
      </c>
      <c r="Z2201" s="293" t="str">
        <f t="shared" si="563"/>
        <v/>
      </c>
      <c r="AA2201" s="293">
        <f t="shared" si="550"/>
        <v>0</v>
      </c>
      <c r="AB2201" s="293">
        <f t="shared" si="551"/>
        <v>0</v>
      </c>
      <c r="AC2201" s="293">
        <f t="shared" si="552"/>
        <v>0</v>
      </c>
      <c r="AD2201" s="293">
        <f t="shared" si="564"/>
        <v>0</v>
      </c>
      <c r="AE2201" s="293">
        <f>IF(ISBLANK(T2201),AE2200,IF(COUNTIF(T$2:T2201,T2201)&gt;1,AE2200,1+MAX(AE2200,0)))</f>
        <v>59</v>
      </c>
      <c r="AI2201" s="42" t="str">
        <f t="shared" si="565"/>
        <v/>
      </c>
      <c r="AJ2201">
        <f>SUM(AG$2:AG2201)</f>
        <v>14</v>
      </c>
      <c r="AK2201">
        <f>COUNTA(AF$2:AF2201)</f>
        <v>34</v>
      </c>
    </row>
    <row r="2202" spans="1:37"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553"/>
        <v>33</v>
      </c>
      <c r="Q2202" s="33" t="str">
        <f t="shared" si="554"/>
        <v/>
      </c>
      <c r="R2202" s="33">
        <f t="shared" si="555"/>
        <v>7</v>
      </c>
      <c r="S2202" s="33" t="str">
        <f t="shared" si="556"/>
        <v>143_7</v>
      </c>
      <c r="T2202" s="35" t="str">
        <f t="shared" si="557"/>
        <v>143AM</v>
      </c>
      <c r="U2202" s="35" t="str">
        <f t="shared" si="558"/>
        <v>143AMNS</v>
      </c>
      <c r="V2202" s="301">
        <f t="shared" si="559"/>
        <v>25</v>
      </c>
      <c r="W2202" s="293" t="str">
        <f t="shared" si="560"/>
        <v/>
      </c>
      <c r="X2202" s="293" t="str">
        <f t="shared" si="561"/>
        <v/>
      </c>
      <c r="Y2202" s="293" t="str">
        <f t="shared" si="562"/>
        <v/>
      </c>
      <c r="Z2202" s="293" t="str">
        <f t="shared" si="563"/>
        <v/>
      </c>
      <c r="AA2202" s="293">
        <f t="shared" si="550"/>
        <v>0</v>
      </c>
      <c r="AB2202" s="293">
        <f t="shared" si="551"/>
        <v>0</v>
      </c>
      <c r="AC2202" s="293">
        <f t="shared" si="552"/>
        <v>3</v>
      </c>
      <c r="AD2202" s="293">
        <f t="shared" si="564"/>
        <v>1</v>
      </c>
      <c r="AE2202" s="293">
        <f>IF(ISBLANK(T2202),AE2201,IF(COUNTIF(T$2:T2202,T2202)&gt;1,AE2201,1+MAX(AE2201,0)))</f>
        <v>59</v>
      </c>
      <c r="AI2202" s="42" t="str">
        <f t="shared" si="565"/>
        <v/>
      </c>
      <c r="AJ2202">
        <f>SUM(AG$2:AG2202)</f>
        <v>14</v>
      </c>
      <c r="AK2202">
        <f>COUNTA(AF$2:AF2202)</f>
        <v>34</v>
      </c>
    </row>
    <row r="2203" spans="1:37"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553"/>
        <v>33</v>
      </c>
      <c r="Q2203" s="33" t="str">
        <f t="shared" si="554"/>
        <v/>
      </c>
      <c r="R2203" s="33">
        <f t="shared" si="555"/>
        <v>7</v>
      </c>
      <c r="S2203" s="33" t="str">
        <f t="shared" si="556"/>
        <v>143_7</v>
      </c>
      <c r="T2203" s="35" t="str">
        <f t="shared" si="557"/>
        <v>143AM</v>
      </c>
      <c r="U2203" s="35" t="str">
        <f t="shared" si="558"/>
        <v>143AMNS</v>
      </c>
      <c r="V2203" s="301">
        <f t="shared" si="559"/>
        <v>26</v>
      </c>
      <c r="W2203" s="293" t="str">
        <f t="shared" si="560"/>
        <v/>
      </c>
      <c r="X2203" s="293" t="str">
        <f t="shared" si="561"/>
        <v/>
      </c>
      <c r="Y2203" s="293" t="str">
        <f t="shared" si="562"/>
        <v/>
      </c>
      <c r="Z2203" s="293" t="str">
        <f t="shared" si="563"/>
        <v/>
      </c>
      <c r="AA2203" s="293">
        <f t="shared" si="550"/>
        <v>0</v>
      </c>
      <c r="AB2203" s="293">
        <f t="shared" si="551"/>
        <v>0</v>
      </c>
      <c r="AC2203" s="293">
        <f t="shared" si="552"/>
        <v>3</v>
      </c>
      <c r="AD2203" s="293">
        <f t="shared" si="564"/>
        <v>1</v>
      </c>
      <c r="AE2203" s="293">
        <f>IF(ISBLANK(T2203),AE2202,IF(COUNTIF(T$2:T2203,T2203)&gt;1,AE2202,1+MAX(AE2202,0)))</f>
        <v>59</v>
      </c>
      <c r="AI2203" s="42" t="str">
        <f t="shared" si="565"/>
        <v/>
      </c>
      <c r="AJ2203">
        <f>SUM(AG$2:AG2203)</f>
        <v>14</v>
      </c>
      <c r="AK2203">
        <f>COUNTA(AF$2:AF2203)</f>
        <v>34</v>
      </c>
    </row>
    <row r="2204" spans="1:37"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553"/>
        <v>33</v>
      </c>
      <c r="Q2204" s="33" t="str">
        <f t="shared" si="554"/>
        <v/>
      </c>
      <c r="R2204" s="33">
        <f t="shared" si="555"/>
        <v>7</v>
      </c>
      <c r="S2204" s="33" t="str">
        <f t="shared" si="556"/>
        <v>143_7</v>
      </c>
      <c r="T2204" s="35" t="str">
        <f t="shared" si="557"/>
        <v>143AM</v>
      </c>
      <c r="U2204" s="35" t="str">
        <f t="shared" si="558"/>
        <v>143AMEW</v>
      </c>
      <c r="V2204" s="301">
        <f t="shared" si="559"/>
        <v>27</v>
      </c>
      <c r="W2204" s="293" t="str">
        <f t="shared" si="560"/>
        <v/>
      </c>
      <c r="X2204" s="293" t="str">
        <f t="shared" si="561"/>
        <v/>
      </c>
      <c r="Y2204" s="293" t="str">
        <f t="shared" si="562"/>
        <v/>
      </c>
      <c r="Z2204" s="293" t="str">
        <f t="shared" si="563"/>
        <v/>
      </c>
      <c r="AA2204" s="293">
        <f t="shared" si="550"/>
        <v>0</v>
      </c>
      <c r="AB2204" s="293">
        <f t="shared" si="551"/>
        <v>0</v>
      </c>
      <c r="AC2204" s="293">
        <f t="shared" si="552"/>
        <v>0</v>
      </c>
      <c r="AD2204" s="293">
        <f t="shared" si="564"/>
        <v>0</v>
      </c>
      <c r="AE2204" s="293">
        <f>IF(ISBLANK(T2204),AE2203,IF(COUNTIF(T$2:T2204,T2204)&gt;1,AE2203,1+MAX(AE2203,0)))</f>
        <v>59</v>
      </c>
      <c r="AI2204" s="42" t="str">
        <f t="shared" si="565"/>
        <v/>
      </c>
      <c r="AJ2204">
        <f>SUM(AG$2:AG2204)</f>
        <v>14</v>
      </c>
      <c r="AK2204">
        <f>COUNTA(AF$2:AF2204)</f>
        <v>34</v>
      </c>
    </row>
    <row r="2205" spans="1:37"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553"/>
        <v>33</v>
      </c>
      <c r="Q2205" s="33" t="str">
        <f t="shared" si="554"/>
        <v/>
      </c>
      <c r="R2205" s="33">
        <f t="shared" si="555"/>
        <v>7</v>
      </c>
      <c r="S2205" s="33" t="str">
        <f t="shared" si="556"/>
        <v>143_7</v>
      </c>
      <c r="T2205" s="35" t="str">
        <f t="shared" si="557"/>
        <v>143AM</v>
      </c>
      <c r="U2205" s="35" t="str">
        <f t="shared" si="558"/>
        <v>143AMEW</v>
      </c>
      <c r="V2205" s="301">
        <f t="shared" si="559"/>
        <v>28</v>
      </c>
      <c r="W2205" s="293" t="str">
        <f t="shared" si="560"/>
        <v/>
      </c>
      <c r="X2205" s="293" t="str">
        <f t="shared" si="561"/>
        <v/>
      </c>
      <c r="Y2205" s="293" t="str">
        <f t="shared" si="562"/>
        <v/>
      </c>
      <c r="Z2205" s="293" t="str">
        <f t="shared" si="563"/>
        <v/>
      </c>
      <c r="AA2205" s="293">
        <f t="shared" si="550"/>
        <v>0</v>
      </c>
      <c r="AB2205" s="293">
        <f t="shared" si="551"/>
        <v>0</v>
      </c>
      <c r="AC2205" s="293">
        <f t="shared" si="552"/>
        <v>0</v>
      </c>
      <c r="AD2205" s="293">
        <f t="shared" si="564"/>
        <v>0</v>
      </c>
      <c r="AE2205" s="293">
        <f>IF(ISBLANK(T2205),AE2204,IF(COUNTIF(T$2:T2205,T2205)&gt;1,AE2204,1+MAX(AE2204,0)))</f>
        <v>59</v>
      </c>
      <c r="AI2205" s="42" t="str">
        <f t="shared" si="565"/>
        <v/>
      </c>
      <c r="AJ2205">
        <f>SUM(AG$2:AG2205)</f>
        <v>14</v>
      </c>
      <c r="AK2205">
        <f>COUNTA(AF$2:AF2205)</f>
        <v>34</v>
      </c>
    </row>
    <row r="2206" spans="1:37"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553"/>
        <v>33</v>
      </c>
      <c r="Q2206" s="33" t="str">
        <f t="shared" si="554"/>
        <v/>
      </c>
      <c r="R2206" s="33">
        <f t="shared" si="555"/>
        <v>8</v>
      </c>
      <c r="S2206" s="33" t="str">
        <f t="shared" si="556"/>
        <v>143_8</v>
      </c>
      <c r="T2206" s="35" t="str">
        <f t="shared" si="557"/>
        <v>143AM</v>
      </c>
      <c r="U2206" s="35" t="str">
        <f t="shared" si="558"/>
        <v>143AMNS</v>
      </c>
      <c r="V2206" s="301">
        <f t="shared" si="559"/>
        <v>29</v>
      </c>
      <c r="W2206" s="293" t="str">
        <f t="shared" si="560"/>
        <v/>
      </c>
      <c r="X2206" s="293" t="str">
        <f t="shared" si="561"/>
        <v/>
      </c>
      <c r="Y2206" s="293" t="str">
        <f t="shared" si="562"/>
        <v/>
      </c>
      <c r="Z2206" s="293" t="str">
        <f t="shared" si="563"/>
        <v/>
      </c>
      <c r="AA2206" s="293">
        <f t="shared" si="550"/>
        <v>0</v>
      </c>
      <c r="AB2206" s="293">
        <f t="shared" si="551"/>
        <v>0</v>
      </c>
      <c r="AC2206" s="293">
        <f t="shared" si="552"/>
        <v>3</v>
      </c>
      <c r="AD2206" s="293">
        <f t="shared" si="564"/>
        <v>1</v>
      </c>
      <c r="AE2206" s="293">
        <f>IF(ISBLANK(T2206),AE2205,IF(COUNTIF(T$2:T2206,T2206)&gt;1,AE2205,1+MAX(AE2205,0)))</f>
        <v>59</v>
      </c>
      <c r="AI2206" s="42" t="str">
        <f t="shared" si="565"/>
        <v/>
      </c>
      <c r="AJ2206">
        <f>SUM(AG$2:AG2206)</f>
        <v>14</v>
      </c>
      <c r="AK2206">
        <f>COUNTA(AF$2:AF2206)</f>
        <v>34</v>
      </c>
    </row>
    <row r="2207" spans="1:37"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553"/>
        <v>33</v>
      </c>
      <c r="Q2207" s="33" t="str">
        <f t="shared" si="554"/>
        <v/>
      </c>
      <c r="R2207" s="33">
        <f t="shared" si="555"/>
        <v>8</v>
      </c>
      <c r="S2207" s="33" t="str">
        <f t="shared" si="556"/>
        <v>143_8</v>
      </c>
      <c r="T2207" s="35" t="str">
        <f t="shared" si="557"/>
        <v>143AM</v>
      </c>
      <c r="U2207" s="35" t="str">
        <f t="shared" si="558"/>
        <v>143AMNS</v>
      </c>
      <c r="V2207" s="301">
        <f t="shared" si="559"/>
        <v>30</v>
      </c>
      <c r="W2207" s="293" t="str">
        <f t="shared" si="560"/>
        <v/>
      </c>
      <c r="X2207" s="293" t="str">
        <f t="shared" si="561"/>
        <v/>
      </c>
      <c r="Y2207" s="293" t="str">
        <f t="shared" si="562"/>
        <v/>
      </c>
      <c r="Z2207" s="293" t="str">
        <f t="shared" si="563"/>
        <v/>
      </c>
      <c r="AA2207" s="293">
        <f t="shared" si="550"/>
        <v>0</v>
      </c>
      <c r="AB2207" s="293">
        <f t="shared" si="551"/>
        <v>0</v>
      </c>
      <c r="AC2207" s="293">
        <f t="shared" si="552"/>
        <v>3</v>
      </c>
      <c r="AD2207" s="293">
        <f t="shared" si="564"/>
        <v>1</v>
      </c>
      <c r="AE2207" s="293">
        <f>IF(ISBLANK(T2207),AE2206,IF(COUNTIF(T$2:T2207,T2207)&gt;1,AE2206,1+MAX(AE2206,0)))</f>
        <v>59</v>
      </c>
      <c r="AI2207" s="42" t="str">
        <f t="shared" si="565"/>
        <v/>
      </c>
      <c r="AJ2207">
        <f>SUM(AG$2:AG2207)</f>
        <v>14</v>
      </c>
      <c r="AK2207">
        <f>COUNTA(AF$2:AF2207)</f>
        <v>34</v>
      </c>
    </row>
    <row r="2208" spans="1:37"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553"/>
        <v>33</v>
      </c>
      <c r="Q2208" s="33" t="str">
        <f t="shared" si="554"/>
        <v/>
      </c>
      <c r="R2208" s="33">
        <f t="shared" si="555"/>
        <v>8</v>
      </c>
      <c r="S2208" s="33" t="str">
        <f t="shared" si="556"/>
        <v>143_8</v>
      </c>
      <c r="T2208" s="35" t="str">
        <f t="shared" si="557"/>
        <v>143AM</v>
      </c>
      <c r="U2208" s="35" t="str">
        <f t="shared" si="558"/>
        <v>143AMEW</v>
      </c>
      <c r="V2208" s="301">
        <f t="shared" si="559"/>
        <v>31</v>
      </c>
      <c r="W2208" s="293" t="str">
        <f t="shared" si="560"/>
        <v/>
      </c>
      <c r="X2208" s="293" t="str">
        <f t="shared" si="561"/>
        <v/>
      </c>
      <c r="Y2208" s="293" t="str">
        <f t="shared" si="562"/>
        <v/>
      </c>
      <c r="Z2208" s="293" t="str">
        <f t="shared" si="563"/>
        <v/>
      </c>
      <c r="AA2208" s="293">
        <f t="shared" si="550"/>
        <v>0</v>
      </c>
      <c r="AB2208" s="293">
        <f t="shared" si="551"/>
        <v>0</v>
      </c>
      <c r="AC2208" s="293">
        <f t="shared" si="552"/>
        <v>0</v>
      </c>
      <c r="AD2208" s="293">
        <f t="shared" si="564"/>
        <v>0</v>
      </c>
      <c r="AE2208" s="293">
        <f>IF(ISBLANK(T2208),AE2207,IF(COUNTIF(T$2:T2208,T2208)&gt;1,AE2207,1+MAX(AE2207,0)))</f>
        <v>59</v>
      </c>
      <c r="AI2208" s="42" t="str">
        <f t="shared" si="565"/>
        <v/>
      </c>
      <c r="AJ2208">
        <f>SUM(AG$2:AG2208)</f>
        <v>14</v>
      </c>
      <c r="AK2208">
        <f>COUNTA(AF$2:AF2208)</f>
        <v>34</v>
      </c>
    </row>
    <row r="2209" spans="1:37"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553"/>
        <v>33</v>
      </c>
      <c r="Q2209" s="33" t="str">
        <f t="shared" si="554"/>
        <v/>
      </c>
      <c r="R2209" s="33">
        <f t="shared" si="555"/>
        <v>8</v>
      </c>
      <c r="S2209" s="33" t="str">
        <f t="shared" si="556"/>
        <v>143_8</v>
      </c>
      <c r="T2209" s="35" t="str">
        <f t="shared" si="557"/>
        <v>143AM</v>
      </c>
      <c r="U2209" s="35" t="str">
        <f t="shared" si="558"/>
        <v>143AMEW</v>
      </c>
      <c r="V2209" s="301">
        <f t="shared" si="559"/>
        <v>32</v>
      </c>
      <c r="W2209" s="293" t="str">
        <f t="shared" si="560"/>
        <v/>
      </c>
      <c r="X2209" s="293" t="str">
        <f t="shared" si="561"/>
        <v/>
      </c>
      <c r="Y2209" s="293" t="str">
        <f t="shared" si="562"/>
        <v/>
      </c>
      <c r="Z2209" s="293" t="str">
        <f t="shared" si="563"/>
        <v/>
      </c>
      <c r="AA2209" s="293">
        <f t="shared" si="550"/>
        <v>0</v>
      </c>
      <c r="AB2209" s="293">
        <f t="shared" si="551"/>
        <v>0</v>
      </c>
      <c r="AC2209" s="293">
        <f t="shared" si="552"/>
        <v>0</v>
      </c>
      <c r="AD2209" s="293">
        <f t="shared" si="564"/>
        <v>0</v>
      </c>
      <c r="AE2209" s="293">
        <f>IF(ISBLANK(T2209),AE2208,IF(COUNTIF(T$2:T2209,T2209)&gt;1,AE2208,1+MAX(AE2208,0)))</f>
        <v>59</v>
      </c>
      <c r="AI2209" s="42" t="str">
        <f t="shared" si="565"/>
        <v/>
      </c>
      <c r="AJ2209">
        <f>SUM(AG$2:AG2209)</f>
        <v>14</v>
      </c>
      <c r="AK2209">
        <f>COUNTA(AF$2:AF2209)</f>
        <v>34</v>
      </c>
    </row>
    <row r="2210" spans="1:37"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553"/>
        <v>33</v>
      </c>
      <c r="Q2210" s="33" t="str">
        <f t="shared" si="554"/>
        <v/>
      </c>
      <c r="R2210" s="33">
        <f t="shared" si="555"/>
        <v>13</v>
      </c>
      <c r="S2210" s="33" t="str">
        <f t="shared" si="556"/>
        <v>143_13</v>
      </c>
      <c r="T2210" s="35" t="str">
        <f t="shared" si="557"/>
        <v>143PM</v>
      </c>
      <c r="U2210" s="35" t="str">
        <f t="shared" si="558"/>
        <v>143PMNS</v>
      </c>
      <c r="V2210" s="301">
        <f t="shared" si="559"/>
        <v>17</v>
      </c>
      <c r="W2210" s="293" t="str">
        <f t="shared" si="560"/>
        <v/>
      </c>
      <c r="X2210" s="293" t="str">
        <f t="shared" si="561"/>
        <v/>
      </c>
      <c r="Y2210" s="293" t="str">
        <f t="shared" si="562"/>
        <v/>
      </c>
      <c r="Z2210" s="293" t="str">
        <f t="shared" si="563"/>
        <v/>
      </c>
      <c r="AA2210" s="293">
        <f t="shared" si="550"/>
        <v>0</v>
      </c>
      <c r="AB2210" s="293">
        <f t="shared" si="551"/>
        <v>0</v>
      </c>
      <c r="AC2210" s="293">
        <f t="shared" si="552"/>
        <v>0</v>
      </c>
      <c r="AD2210" s="293">
        <f t="shared" si="564"/>
        <v>0</v>
      </c>
      <c r="AE2210" s="293">
        <f>IF(ISBLANK(T2210),AE2209,IF(COUNTIF(T$2:T2210,T2210)&gt;1,AE2209,1+MAX(AE2209,0)))</f>
        <v>60</v>
      </c>
      <c r="AI2210" s="42" t="str">
        <f t="shared" si="565"/>
        <v/>
      </c>
      <c r="AJ2210">
        <f>SUM(AG$2:AG2210)</f>
        <v>14</v>
      </c>
      <c r="AK2210">
        <f>COUNTA(AF$2:AF2210)</f>
        <v>34</v>
      </c>
    </row>
    <row r="2211" spans="1:37"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553"/>
        <v>33</v>
      </c>
      <c r="Q2211" s="33" t="str">
        <f t="shared" si="554"/>
        <v/>
      </c>
      <c r="R2211" s="33">
        <f t="shared" si="555"/>
        <v>13</v>
      </c>
      <c r="S2211" s="33" t="str">
        <f t="shared" si="556"/>
        <v>143_13</v>
      </c>
      <c r="T2211" s="35" t="str">
        <f t="shared" si="557"/>
        <v>143PM</v>
      </c>
      <c r="U2211" s="35" t="str">
        <f t="shared" si="558"/>
        <v>143PMNS</v>
      </c>
      <c r="V2211" s="301">
        <f t="shared" si="559"/>
        <v>18</v>
      </c>
      <c r="W2211" s="293" t="str">
        <f t="shared" si="560"/>
        <v/>
      </c>
      <c r="X2211" s="293" t="str">
        <f t="shared" si="561"/>
        <v/>
      </c>
      <c r="Y2211" s="293" t="str">
        <f t="shared" si="562"/>
        <v/>
      </c>
      <c r="Z2211" s="293" t="str">
        <f t="shared" si="563"/>
        <v/>
      </c>
      <c r="AA2211" s="293">
        <f t="shared" si="550"/>
        <v>0</v>
      </c>
      <c r="AB2211" s="293">
        <f t="shared" si="551"/>
        <v>0</v>
      </c>
      <c r="AC2211" s="293">
        <f t="shared" si="552"/>
        <v>0</v>
      </c>
      <c r="AD2211" s="293">
        <f t="shared" si="564"/>
        <v>0</v>
      </c>
      <c r="AE2211" s="293">
        <f>IF(ISBLANK(T2211),AE2210,IF(COUNTIF(T$2:T2211,T2211)&gt;1,AE2210,1+MAX(AE2210,0)))</f>
        <v>60</v>
      </c>
      <c r="AI2211" s="42" t="str">
        <f t="shared" si="565"/>
        <v/>
      </c>
      <c r="AJ2211">
        <f>SUM(AG$2:AG2211)</f>
        <v>14</v>
      </c>
      <c r="AK2211">
        <f>COUNTA(AF$2:AF2211)</f>
        <v>34</v>
      </c>
    </row>
    <row r="2212" spans="1:37"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553"/>
        <v>33</v>
      </c>
      <c r="Q2212" s="33" t="str">
        <f t="shared" si="554"/>
        <v/>
      </c>
      <c r="R2212" s="33">
        <f t="shared" si="555"/>
        <v>13</v>
      </c>
      <c r="S2212" s="33" t="str">
        <f t="shared" si="556"/>
        <v>143_13</v>
      </c>
      <c r="T2212" s="35" t="str">
        <f t="shared" si="557"/>
        <v>143PM</v>
      </c>
      <c r="U2212" s="35" t="str">
        <f t="shared" si="558"/>
        <v>143PMEW</v>
      </c>
      <c r="V2212" s="301">
        <f t="shared" si="559"/>
        <v>19</v>
      </c>
      <c r="W2212" s="293" t="str">
        <f t="shared" si="560"/>
        <v/>
      </c>
      <c r="X2212" s="293" t="str">
        <f t="shared" si="561"/>
        <v/>
      </c>
      <c r="Y2212" s="293" t="str">
        <f t="shared" si="562"/>
        <v/>
      </c>
      <c r="Z2212" s="293" t="str">
        <f t="shared" si="563"/>
        <v/>
      </c>
      <c r="AA2212" s="293">
        <f t="shared" si="550"/>
        <v>0</v>
      </c>
      <c r="AB2212" s="293">
        <f t="shared" si="551"/>
        <v>0</v>
      </c>
      <c r="AC2212" s="293">
        <f t="shared" si="552"/>
        <v>0</v>
      </c>
      <c r="AD2212" s="293">
        <f t="shared" si="564"/>
        <v>0</v>
      </c>
      <c r="AE2212" s="293">
        <f>IF(ISBLANK(T2212),AE2211,IF(COUNTIF(T$2:T2212,T2212)&gt;1,AE2211,1+MAX(AE2211,0)))</f>
        <v>60</v>
      </c>
      <c r="AI2212" s="42" t="str">
        <f t="shared" si="565"/>
        <v/>
      </c>
      <c r="AJ2212">
        <f>SUM(AG$2:AG2212)</f>
        <v>14</v>
      </c>
      <c r="AK2212">
        <f>COUNTA(AF$2:AF2212)</f>
        <v>34</v>
      </c>
    </row>
    <row r="2213" spans="1:37"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553"/>
        <v>33</v>
      </c>
      <c r="Q2213" s="33" t="str">
        <f t="shared" si="554"/>
        <v/>
      </c>
      <c r="R2213" s="33">
        <f t="shared" si="555"/>
        <v>13</v>
      </c>
      <c r="S2213" s="33" t="str">
        <f t="shared" si="556"/>
        <v>143_13</v>
      </c>
      <c r="T2213" s="35" t="str">
        <f t="shared" si="557"/>
        <v>143PM</v>
      </c>
      <c r="U2213" s="35" t="str">
        <f t="shared" si="558"/>
        <v>143PMEW</v>
      </c>
      <c r="V2213" s="301">
        <f t="shared" si="559"/>
        <v>20</v>
      </c>
      <c r="W2213" s="293" t="str">
        <f t="shared" si="560"/>
        <v/>
      </c>
      <c r="X2213" s="293" t="str">
        <f t="shared" si="561"/>
        <v/>
      </c>
      <c r="Y2213" s="293" t="str">
        <f t="shared" si="562"/>
        <v/>
      </c>
      <c r="Z2213" s="293" t="str">
        <f t="shared" si="563"/>
        <v/>
      </c>
      <c r="AA2213" s="293">
        <f t="shared" si="550"/>
        <v>0</v>
      </c>
      <c r="AB2213" s="293">
        <f t="shared" si="551"/>
        <v>0</v>
      </c>
      <c r="AC2213" s="293">
        <f t="shared" si="552"/>
        <v>0</v>
      </c>
      <c r="AD2213" s="293">
        <f t="shared" si="564"/>
        <v>0</v>
      </c>
      <c r="AE2213" s="293">
        <f>IF(ISBLANK(T2213),AE2212,IF(COUNTIF(T$2:T2213,T2213)&gt;1,AE2212,1+MAX(AE2212,0)))</f>
        <v>60</v>
      </c>
      <c r="AI2213" s="42" t="str">
        <f t="shared" si="565"/>
        <v/>
      </c>
      <c r="AJ2213">
        <f>SUM(AG$2:AG2213)</f>
        <v>14</v>
      </c>
      <c r="AK2213">
        <f>COUNTA(AF$2:AF2213)</f>
        <v>34</v>
      </c>
    </row>
    <row r="2214" spans="1:37"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553"/>
        <v>33</v>
      </c>
      <c r="Q2214" s="33" t="str">
        <f t="shared" si="554"/>
        <v/>
      </c>
      <c r="R2214" s="33">
        <f t="shared" si="555"/>
        <v>14</v>
      </c>
      <c r="S2214" s="33" t="str">
        <f t="shared" si="556"/>
        <v>143_14</v>
      </c>
      <c r="T2214" s="35" t="str">
        <f t="shared" si="557"/>
        <v>143PM</v>
      </c>
      <c r="U2214" s="35" t="str">
        <f t="shared" si="558"/>
        <v>143PMNS</v>
      </c>
      <c r="V2214" s="301">
        <f t="shared" si="559"/>
        <v>21</v>
      </c>
      <c r="W2214" s="293" t="str">
        <f t="shared" si="560"/>
        <v/>
      </c>
      <c r="X2214" s="293" t="str">
        <f t="shared" si="561"/>
        <v/>
      </c>
      <c r="Y2214" s="293" t="str">
        <f t="shared" si="562"/>
        <v/>
      </c>
      <c r="Z2214" s="293" t="str">
        <f t="shared" si="563"/>
        <v/>
      </c>
      <c r="AA2214" s="293">
        <f t="shared" si="550"/>
        <v>0</v>
      </c>
      <c r="AB2214" s="293">
        <f t="shared" si="551"/>
        <v>0</v>
      </c>
      <c r="AC2214" s="293">
        <f t="shared" si="552"/>
        <v>0</v>
      </c>
      <c r="AD2214" s="293">
        <f t="shared" si="564"/>
        <v>0</v>
      </c>
      <c r="AE2214" s="293">
        <f>IF(ISBLANK(T2214),AE2213,IF(COUNTIF(T$2:T2214,T2214)&gt;1,AE2213,1+MAX(AE2213,0)))</f>
        <v>60</v>
      </c>
      <c r="AI2214" s="42" t="str">
        <f t="shared" si="565"/>
        <v/>
      </c>
      <c r="AJ2214">
        <f>SUM(AG$2:AG2214)</f>
        <v>14</v>
      </c>
      <c r="AK2214">
        <f>COUNTA(AF$2:AF2214)</f>
        <v>34</v>
      </c>
    </row>
    <row r="2215" spans="1:37"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553"/>
        <v>33</v>
      </c>
      <c r="Q2215" s="33" t="str">
        <f t="shared" si="554"/>
        <v/>
      </c>
      <c r="R2215" s="33">
        <f t="shared" si="555"/>
        <v>14</v>
      </c>
      <c r="S2215" s="33" t="str">
        <f t="shared" si="556"/>
        <v>143_14</v>
      </c>
      <c r="T2215" s="35" t="str">
        <f t="shared" si="557"/>
        <v>143PM</v>
      </c>
      <c r="U2215" s="35" t="str">
        <f t="shared" si="558"/>
        <v>143PMNS</v>
      </c>
      <c r="V2215" s="301">
        <f t="shared" si="559"/>
        <v>22</v>
      </c>
      <c r="W2215" s="293" t="str">
        <f t="shared" si="560"/>
        <v/>
      </c>
      <c r="X2215" s="293" t="str">
        <f t="shared" si="561"/>
        <v/>
      </c>
      <c r="Y2215" s="293" t="str">
        <f t="shared" si="562"/>
        <v/>
      </c>
      <c r="Z2215" s="293" t="str">
        <f t="shared" si="563"/>
        <v/>
      </c>
      <c r="AA2215" s="293">
        <f t="shared" si="550"/>
        <v>0</v>
      </c>
      <c r="AB2215" s="293">
        <f t="shared" si="551"/>
        <v>0</v>
      </c>
      <c r="AC2215" s="293">
        <f t="shared" si="552"/>
        <v>0</v>
      </c>
      <c r="AD2215" s="293">
        <f t="shared" si="564"/>
        <v>0</v>
      </c>
      <c r="AE2215" s="293">
        <f>IF(ISBLANK(T2215),AE2214,IF(COUNTIF(T$2:T2215,T2215)&gt;1,AE2214,1+MAX(AE2214,0)))</f>
        <v>60</v>
      </c>
      <c r="AI2215" s="42" t="str">
        <f t="shared" si="565"/>
        <v/>
      </c>
      <c r="AJ2215">
        <f>SUM(AG$2:AG2215)</f>
        <v>14</v>
      </c>
      <c r="AK2215">
        <f>COUNTA(AF$2:AF2215)</f>
        <v>34</v>
      </c>
    </row>
    <row r="2216" spans="1:37" x14ac:dyDescent="0.25">
      <c r="A2216">
        <v>143</v>
      </c>
      <c r="B2216" t="s">
        <v>66</v>
      </c>
      <c r="C2216" t="s">
        <v>804</v>
      </c>
      <c r="D2216"/>
      <c r="E2216">
        <v>2</v>
      </c>
      <c r="F2216">
        <v>2</v>
      </c>
      <c r="G2216">
        <v>3</v>
      </c>
      <c r="H2216">
        <v>1</v>
      </c>
      <c r="I2216">
        <v>0</v>
      </c>
      <c r="J2216">
        <v>0</v>
      </c>
      <c r="K2216">
        <v>0</v>
      </c>
      <c r="L2216" s="246">
        <v>1</v>
      </c>
      <c r="M2216" t="s">
        <v>807</v>
      </c>
      <c r="O2216" s="101">
        <f>IF(ISBLANK(C2216),O2215,IF(COUNTIF(C$2:C2216,C2216)&gt;1,O2215,1+MAX(O2215,0)))</f>
        <v>62</v>
      </c>
      <c r="P2216" s="45">
        <f t="shared" si="553"/>
        <v>33</v>
      </c>
      <c r="Q2216" s="33" t="str">
        <f t="shared" si="554"/>
        <v/>
      </c>
      <c r="R2216" s="33">
        <f t="shared" si="555"/>
        <v>14</v>
      </c>
      <c r="S2216" s="33" t="str">
        <f t="shared" si="556"/>
        <v>143_14</v>
      </c>
      <c r="T2216" s="35" t="str">
        <f t="shared" si="557"/>
        <v>143PM</v>
      </c>
      <c r="U2216" s="35" t="str">
        <f t="shared" si="558"/>
        <v>143PMEW</v>
      </c>
      <c r="V2216" s="301">
        <f t="shared" si="559"/>
        <v>23</v>
      </c>
      <c r="W2216" s="293" t="str">
        <f t="shared" si="560"/>
        <v/>
      </c>
      <c r="X2216" s="293" t="str">
        <f t="shared" si="561"/>
        <v/>
      </c>
      <c r="Y2216" s="293" t="str">
        <f t="shared" si="562"/>
        <v/>
      </c>
      <c r="Z2216" s="293" t="str">
        <f t="shared" si="563"/>
        <v/>
      </c>
      <c r="AA2216" s="293">
        <f t="shared" si="550"/>
        <v>0</v>
      </c>
      <c r="AB2216" s="293">
        <f t="shared" si="551"/>
        <v>0</v>
      </c>
      <c r="AC2216" s="293">
        <f t="shared" si="552"/>
        <v>0</v>
      </c>
      <c r="AD2216" s="293">
        <f t="shared" si="564"/>
        <v>0</v>
      </c>
      <c r="AE2216" s="293">
        <f>IF(ISBLANK(T2216),AE2215,IF(COUNTIF(T$2:T2216,T2216)&gt;1,AE2215,1+MAX(AE2215,0)))</f>
        <v>60</v>
      </c>
      <c r="AF2216" s="42" t="s">
        <v>949</v>
      </c>
      <c r="AG2216" s="42">
        <v>1</v>
      </c>
      <c r="AH2216" s="42" t="s">
        <v>950</v>
      </c>
      <c r="AI2216" s="42" t="str">
        <f t="shared" si="565"/>
        <v/>
      </c>
      <c r="AJ2216">
        <f>SUM(AG$2:AG2216)</f>
        <v>15</v>
      </c>
      <c r="AK2216">
        <f>COUNTA(AF$2:AF2216)</f>
        <v>35</v>
      </c>
    </row>
    <row r="2217" spans="1:37"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553"/>
        <v>33</v>
      </c>
      <c r="Q2217" s="33" t="str">
        <f t="shared" si="554"/>
        <v/>
      </c>
      <c r="R2217" s="33">
        <f t="shared" si="555"/>
        <v>14</v>
      </c>
      <c r="S2217" s="33" t="str">
        <f t="shared" si="556"/>
        <v>143_14</v>
      </c>
      <c r="T2217" s="35" t="str">
        <f t="shared" si="557"/>
        <v>143PM</v>
      </c>
      <c r="U2217" s="35" t="str">
        <f t="shared" si="558"/>
        <v>143PMEW</v>
      </c>
      <c r="V2217" s="301">
        <f t="shared" si="559"/>
        <v>24</v>
      </c>
      <c r="W2217" s="293" t="str">
        <f t="shared" si="560"/>
        <v/>
      </c>
      <c r="X2217" s="293" t="str">
        <f t="shared" si="561"/>
        <v/>
      </c>
      <c r="Y2217" s="293" t="str">
        <f t="shared" si="562"/>
        <v/>
      </c>
      <c r="Z2217" s="293" t="str">
        <f t="shared" si="563"/>
        <v/>
      </c>
      <c r="AA2217" s="293">
        <f t="shared" si="550"/>
        <v>0</v>
      </c>
      <c r="AB2217" s="293">
        <f t="shared" si="551"/>
        <v>0</v>
      </c>
      <c r="AC2217" s="293">
        <f t="shared" si="552"/>
        <v>0</v>
      </c>
      <c r="AD2217" s="293">
        <f t="shared" si="564"/>
        <v>0</v>
      </c>
      <c r="AE2217" s="293">
        <f>IF(ISBLANK(T2217),AE2216,IF(COUNTIF(T$2:T2217,T2217)&gt;1,AE2216,1+MAX(AE2216,0)))</f>
        <v>60</v>
      </c>
      <c r="AI2217" s="42" t="str">
        <f t="shared" si="565"/>
        <v/>
      </c>
      <c r="AJ2217">
        <f>SUM(AG$2:AG2217)</f>
        <v>15</v>
      </c>
      <c r="AK2217">
        <f>COUNTA(AF$2:AF2217)</f>
        <v>35</v>
      </c>
    </row>
    <row r="2218" spans="1:37"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553"/>
        <v>33</v>
      </c>
      <c r="Q2218" s="33" t="str">
        <f t="shared" si="554"/>
        <v/>
      </c>
      <c r="R2218" s="33">
        <f t="shared" si="555"/>
        <v>15</v>
      </c>
      <c r="S2218" s="33" t="str">
        <f t="shared" si="556"/>
        <v>143_15</v>
      </c>
      <c r="T2218" s="35" t="str">
        <f t="shared" si="557"/>
        <v>143PM</v>
      </c>
      <c r="U2218" s="35" t="str">
        <f t="shared" si="558"/>
        <v>143PMNS</v>
      </c>
      <c r="V2218" s="301">
        <f t="shared" si="559"/>
        <v>25</v>
      </c>
      <c r="W2218" s="293" t="str">
        <f t="shared" si="560"/>
        <v/>
      </c>
      <c r="X2218" s="293" t="str">
        <f t="shared" si="561"/>
        <v/>
      </c>
      <c r="Y2218" s="293" t="str">
        <f t="shared" si="562"/>
        <v/>
      </c>
      <c r="Z2218" s="293" t="str">
        <f t="shared" si="563"/>
        <v/>
      </c>
      <c r="AA2218" s="293">
        <f t="shared" si="550"/>
        <v>0</v>
      </c>
      <c r="AB2218" s="293">
        <f t="shared" si="551"/>
        <v>0</v>
      </c>
      <c r="AC2218" s="293">
        <f t="shared" si="552"/>
        <v>0</v>
      </c>
      <c r="AD2218" s="293">
        <f t="shared" si="564"/>
        <v>0</v>
      </c>
      <c r="AE2218" s="293">
        <f>IF(ISBLANK(T2218),AE2217,IF(COUNTIF(T$2:T2218,T2218)&gt;1,AE2217,1+MAX(AE2217,0)))</f>
        <v>60</v>
      </c>
      <c r="AI2218" s="42" t="str">
        <f t="shared" si="565"/>
        <v/>
      </c>
      <c r="AJ2218">
        <f>SUM(AG$2:AG2218)</f>
        <v>15</v>
      </c>
      <c r="AK2218">
        <f>COUNTA(AF$2:AF2218)</f>
        <v>35</v>
      </c>
    </row>
    <row r="2219" spans="1:37"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553"/>
        <v>33</v>
      </c>
      <c r="Q2219" s="33" t="str">
        <f t="shared" si="554"/>
        <v/>
      </c>
      <c r="R2219" s="33">
        <f t="shared" si="555"/>
        <v>15</v>
      </c>
      <c r="S2219" s="33" t="str">
        <f t="shared" si="556"/>
        <v>143_15</v>
      </c>
      <c r="T2219" s="35" t="str">
        <f t="shared" si="557"/>
        <v>143PM</v>
      </c>
      <c r="U2219" s="35" t="str">
        <f t="shared" si="558"/>
        <v>143PMNS</v>
      </c>
      <c r="V2219" s="301">
        <f t="shared" si="559"/>
        <v>26</v>
      </c>
      <c r="W2219" s="293" t="str">
        <f t="shared" si="560"/>
        <v/>
      </c>
      <c r="X2219" s="293" t="str">
        <f t="shared" si="561"/>
        <v/>
      </c>
      <c r="Y2219" s="293" t="str">
        <f t="shared" si="562"/>
        <v/>
      </c>
      <c r="Z2219" s="293" t="str">
        <f t="shared" si="563"/>
        <v/>
      </c>
      <c r="AA2219" s="293">
        <f t="shared" si="550"/>
        <v>0</v>
      </c>
      <c r="AB2219" s="293">
        <f t="shared" si="551"/>
        <v>0</v>
      </c>
      <c r="AC2219" s="293">
        <f t="shared" si="552"/>
        <v>0</v>
      </c>
      <c r="AD2219" s="293">
        <f t="shared" si="564"/>
        <v>0</v>
      </c>
      <c r="AE2219" s="293">
        <f>IF(ISBLANK(T2219),AE2218,IF(COUNTIF(T$2:T2219,T2219)&gt;1,AE2218,1+MAX(AE2218,0)))</f>
        <v>60</v>
      </c>
      <c r="AI2219" s="42" t="str">
        <f t="shared" si="565"/>
        <v/>
      </c>
      <c r="AJ2219">
        <f>SUM(AG$2:AG2219)</f>
        <v>15</v>
      </c>
      <c r="AK2219">
        <f>COUNTA(AF$2:AF2219)</f>
        <v>35</v>
      </c>
    </row>
    <row r="2220" spans="1:37"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553"/>
        <v>33</v>
      </c>
      <c r="Q2220" s="33" t="str">
        <f t="shared" si="554"/>
        <v/>
      </c>
      <c r="R2220" s="33">
        <f t="shared" si="555"/>
        <v>15</v>
      </c>
      <c r="S2220" s="33" t="str">
        <f t="shared" si="556"/>
        <v>143_15</v>
      </c>
      <c r="T2220" s="35" t="str">
        <f t="shared" si="557"/>
        <v>143PM</v>
      </c>
      <c r="U2220" s="35" t="str">
        <f t="shared" si="558"/>
        <v>143PMEW</v>
      </c>
      <c r="V2220" s="301">
        <f t="shared" si="559"/>
        <v>27</v>
      </c>
      <c r="W2220" s="293" t="str">
        <f t="shared" si="560"/>
        <v/>
      </c>
      <c r="X2220" s="293" t="str">
        <f t="shared" si="561"/>
        <v/>
      </c>
      <c r="Y2220" s="293" t="str">
        <f t="shared" si="562"/>
        <v/>
      </c>
      <c r="Z2220" s="293" t="str">
        <f t="shared" si="563"/>
        <v/>
      </c>
      <c r="AA2220" s="293">
        <f t="shared" si="550"/>
        <v>0</v>
      </c>
      <c r="AB2220" s="293">
        <f t="shared" si="551"/>
        <v>0</v>
      </c>
      <c r="AC2220" s="293">
        <f t="shared" si="552"/>
        <v>0</v>
      </c>
      <c r="AD2220" s="293">
        <f t="shared" si="564"/>
        <v>0</v>
      </c>
      <c r="AE2220" s="293">
        <f>IF(ISBLANK(T2220),AE2219,IF(COUNTIF(T$2:T2220,T2220)&gt;1,AE2219,1+MAX(AE2219,0)))</f>
        <v>60</v>
      </c>
      <c r="AI2220" s="42" t="str">
        <f t="shared" si="565"/>
        <v/>
      </c>
      <c r="AJ2220">
        <f>SUM(AG$2:AG2220)</f>
        <v>15</v>
      </c>
      <c r="AK2220">
        <f>COUNTA(AF$2:AF2220)</f>
        <v>35</v>
      </c>
    </row>
    <row r="2221" spans="1:37"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553"/>
        <v>33</v>
      </c>
      <c r="Q2221" s="33" t="str">
        <f t="shared" si="554"/>
        <v/>
      </c>
      <c r="R2221" s="33">
        <f t="shared" si="555"/>
        <v>15</v>
      </c>
      <c r="S2221" s="33" t="str">
        <f t="shared" si="556"/>
        <v>143_15</v>
      </c>
      <c r="T2221" s="35" t="str">
        <f t="shared" si="557"/>
        <v>143PM</v>
      </c>
      <c r="U2221" s="35" t="str">
        <f t="shared" si="558"/>
        <v>143PMEW</v>
      </c>
      <c r="V2221" s="301">
        <f t="shared" si="559"/>
        <v>28</v>
      </c>
      <c r="W2221" s="293" t="str">
        <f t="shared" si="560"/>
        <v/>
      </c>
      <c r="X2221" s="293" t="str">
        <f t="shared" si="561"/>
        <v/>
      </c>
      <c r="Y2221" s="293" t="str">
        <f t="shared" si="562"/>
        <v/>
      </c>
      <c r="Z2221" s="293" t="str">
        <f t="shared" si="563"/>
        <v/>
      </c>
      <c r="AA2221" s="293">
        <f t="shared" si="550"/>
        <v>0</v>
      </c>
      <c r="AB2221" s="293">
        <f t="shared" si="551"/>
        <v>0</v>
      </c>
      <c r="AC2221" s="293">
        <f t="shared" si="552"/>
        <v>0</v>
      </c>
      <c r="AD2221" s="293">
        <f t="shared" si="564"/>
        <v>0</v>
      </c>
      <c r="AE2221" s="293">
        <f>IF(ISBLANK(T2221),AE2220,IF(COUNTIF(T$2:T2221,T2221)&gt;1,AE2220,1+MAX(AE2220,0)))</f>
        <v>60</v>
      </c>
      <c r="AI2221" s="42" t="str">
        <f t="shared" si="565"/>
        <v/>
      </c>
      <c r="AJ2221">
        <f>SUM(AG$2:AG2221)</f>
        <v>15</v>
      </c>
      <c r="AK2221">
        <f>COUNTA(AF$2:AF2221)</f>
        <v>35</v>
      </c>
    </row>
    <row r="2222" spans="1:37"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553"/>
        <v>33</v>
      </c>
      <c r="Q2222" s="33" t="str">
        <f t="shared" si="554"/>
        <v/>
      </c>
      <c r="R2222" s="33">
        <f t="shared" si="555"/>
        <v>16</v>
      </c>
      <c r="S2222" s="33" t="str">
        <f t="shared" si="556"/>
        <v>143_16</v>
      </c>
      <c r="T2222" s="35" t="str">
        <f t="shared" si="557"/>
        <v>143PM</v>
      </c>
      <c r="U2222" s="35" t="str">
        <f t="shared" si="558"/>
        <v>143PMNS</v>
      </c>
      <c r="V2222" s="301">
        <f t="shared" si="559"/>
        <v>29</v>
      </c>
      <c r="W2222" s="293" t="str">
        <f t="shared" si="560"/>
        <v/>
      </c>
      <c r="X2222" s="293" t="str">
        <f t="shared" si="561"/>
        <v/>
      </c>
      <c r="Y2222" s="293" t="str">
        <f t="shared" si="562"/>
        <v/>
      </c>
      <c r="Z2222" s="293" t="str">
        <f t="shared" si="563"/>
        <v/>
      </c>
      <c r="AA2222" s="293">
        <f t="shared" si="550"/>
        <v>0</v>
      </c>
      <c r="AB2222" s="293">
        <f t="shared" si="551"/>
        <v>0</v>
      </c>
      <c r="AC2222" s="293">
        <f t="shared" si="552"/>
        <v>0</v>
      </c>
      <c r="AD2222" s="293">
        <f t="shared" si="564"/>
        <v>0</v>
      </c>
      <c r="AE2222" s="293">
        <f>IF(ISBLANK(T2222),AE2221,IF(COUNTIF(T$2:T2222,T2222)&gt;1,AE2221,1+MAX(AE2221,0)))</f>
        <v>60</v>
      </c>
      <c r="AI2222" s="42" t="str">
        <f t="shared" si="565"/>
        <v/>
      </c>
      <c r="AJ2222">
        <f>SUM(AG$2:AG2222)</f>
        <v>15</v>
      </c>
      <c r="AK2222">
        <f>COUNTA(AF$2:AF2222)</f>
        <v>35</v>
      </c>
    </row>
    <row r="2223" spans="1:37"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553"/>
        <v>33</v>
      </c>
      <c r="Q2223" s="33" t="str">
        <f t="shared" si="554"/>
        <v/>
      </c>
      <c r="R2223" s="33">
        <f t="shared" si="555"/>
        <v>16</v>
      </c>
      <c r="S2223" s="33" t="str">
        <f t="shared" si="556"/>
        <v>143_16</v>
      </c>
      <c r="T2223" s="35" t="str">
        <f t="shared" si="557"/>
        <v>143PM</v>
      </c>
      <c r="U2223" s="35" t="str">
        <f t="shared" si="558"/>
        <v>143PMNS</v>
      </c>
      <c r="V2223" s="301">
        <f t="shared" si="559"/>
        <v>30</v>
      </c>
      <c r="W2223" s="293" t="str">
        <f t="shared" si="560"/>
        <v/>
      </c>
      <c r="X2223" s="293" t="str">
        <f t="shared" si="561"/>
        <v/>
      </c>
      <c r="Y2223" s="293" t="str">
        <f t="shared" si="562"/>
        <v/>
      </c>
      <c r="Z2223" s="293" t="str">
        <f t="shared" si="563"/>
        <v/>
      </c>
      <c r="AA2223" s="293">
        <f t="shared" si="550"/>
        <v>0</v>
      </c>
      <c r="AB2223" s="293">
        <f t="shared" si="551"/>
        <v>0</v>
      </c>
      <c r="AC2223" s="293">
        <f t="shared" si="552"/>
        <v>0</v>
      </c>
      <c r="AD2223" s="293">
        <f t="shared" si="564"/>
        <v>0</v>
      </c>
      <c r="AE2223" s="293">
        <f>IF(ISBLANK(T2223),AE2222,IF(COUNTIF(T$2:T2223,T2223)&gt;1,AE2222,1+MAX(AE2222,0)))</f>
        <v>60</v>
      </c>
      <c r="AI2223" s="42" t="str">
        <f t="shared" si="565"/>
        <v/>
      </c>
      <c r="AJ2223">
        <f>SUM(AG$2:AG2223)</f>
        <v>15</v>
      </c>
      <c r="AK2223">
        <f>COUNTA(AF$2:AF2223)</f>
        <v>35</v>
      </c>
    </row>
    <row r="2224" spans="1:37"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553"/>
        <v>33</v>
      </c>
      <c r="Q2224" s="33" t="str">
        <f t="shared" si="554"/>
        <v/>
      </c>
      <c r="R2224" s="33">
        <f t="shared" si="555"/>
        <v>16</v>
      </c>
      <c r="S2224" s="33" t="str">
        <f t="shared" si="556"/>
        <v>143_16</v>
      </c>
      <c r="T2224" s="35" t="str">
        <f t="shared" si="557"/>
        <v>143PM</v>
      </c>
      <c r="U2224" s="35" t="str">
        <f t="shared" si="558"/>
        <v>143PMEW</v>
      </c>
      <c r="V2224" s="301">
        <f t="shared" si="559"/>
        <v>31</v>
      </c>
      <c r="W2224" s="293" t="str">
        <f t="shared" si="560"/>
        <v/>
      </c>
      <c r="X2224" s="293" t="str">
        <f t="shared" si="561"/>
        <v/>
      </c>
      <c r="Y2224" s="293" t="str">
        <f t="shared" si="562"/>
        <v/>
      </c>
      <c r="Z2224" s="293" t="str">
        <f t="shared" si="563"/>
        <v/>
      </c>
      <c r="AA2224" s="293">
        <f t="shared" si="550"/>
        <v>0</v>
      </c>
      <c r="AB2224" s="293">
        <f t="shared" si="551"/>
        <v>0</v>
      </c>
      <c r="AC2224" s="293">
        <f t="shared" si="552"/>
        <v>0</v>
      </c>
      <c r="AD2224" s="293">
        <f t="shared" si="564"/>
        <v>0</v>
      </c>
      <c r="AE2224" s="293">
        <f>IF(ISBLANK(T2224),AE2223,IF(COUNTIF(T$2:T2224,T2224)&gt;1,AE2223,1+MAX(AE2223,0)))</f>
        <v>60</v>
      </c>
      <c r="AI2224" s="42" t="str">
        <f t="shared" si="565"/>
        <v/>
      </c>
      <c r="AJ2224">
        <f>SUM(AG$2:AG2224)</f>
        <v>15</v>
      </c>
      <c r="AK2224">
        <f>COUNTA(AF$2:AF2224)</f>
        <v>35</v>
      </c>
    </row>
    <row r="2225" spans="1:37"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553"/>
        <v>33</v>
      </c>
      <c r="Q2225" s="33" t="str">
        <f t="shared" si="554"/>
        <v/>
      </c>
      <c r="R2225" s="33">
        <f t="shared" si="555"/>
        <v>16</v>
      </c>
      <c r="S2225" s="33" t="str">
        <f t="shared" si="556"/>
        <v>143_16</v>
      </c>
      <c r="T2225" s="35" t="str">
        <f t="shared" si="557"/>
        <v>143PM</v>
      </c>
      <c r="U2225" s="35" t="str">
        <f t="shared" si="558"/>
        <v>143PMEW</v>
      </c>
      <c r="V2225" s="301">
        <f t="shared" si="559"/>
        <v>32</v>
      </c>
      <c r="W2225" s="293" t="str">
        <f t="shared" si="560"/>
        <v/>
      </c>
      <c r="X2225" s="293" t="str">
        <f t="shared" si="561"/>
        <v/>
      </c>
      <c r="Y2225" s="293" t="str">
        <f t="shared" si="562"/>
        <v/>
      </c>
      <c r="Z2225" s="293" t="str">
        <f t="shared" si="563"/>
        <v/>
      </c>
      <c r="AA2225" s="293">
        <f t="shared" si="550"/>
        <v>0</v>
      </c>
      <c r="AB2225" s="293">
        <f t="shared" si="551"/>
        <v>0</v>
      </c>
      <c r="AC2225" s="293">
        <f t="shared" si="552"/>
        <v>0</v>
      </c>
      <c r="AD2225" s="293">
        <f t="shared" si="564"/>
        <v>0</v>
      </c>
      <c r="AE2225" s="293">
        <f>IF(ISBLANK(T2225),AE2224,IF(COUNTIF(T$2:T2225,T2225)&gt;1,AE2224,1+MAX(AE2224,0)))</f>
        <v>60</v>
      </c>
      <c r="AI2225" s="42" t="str">
        <f t="shared" si="565"/>
        <v/>
      </c>
      <c r="AJ2225">
        <f>SUM(AG$2:AG2225)</f>
        <v>15</v>
      </c>
      <c r="AK2225">
        <f>COUNTA(AF$2:AF2225)</f>
        <v>35</v>
      </c>
    </row>
    <row r="2226" spans="1:37"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553"/>
        <v>33</v>
      </c>
      <c r="Q2226" s="33" t="str">
        <f t="shared" si="554"/>
        <v/>
      </c>
      <c r="R2226" s="33">
        <f t="shared" si="555"/>
        <v>9</v>
      </c>
      <c r="S2226" s="33" t="str">
        <f t="shared" si="556"/>
        <v>143_9</v>
      </c>
      <c r="T2226" s="35" t="str">
        <f t="shared" si="557"/>
        <v>143PM</v>
      </c>
      <c r="U2226" s="35" t="str">
        <f t="shared" si="558"/>
        <v>143PMNS</v>
      </c>
      <c r="V2226" s="301">
        <f t="shared" si="559"/>
        <v>1</v>
      </c>
      <c r="W2226" s="293" t="str">
        <f t="shared" si="560"/>
        <v/>
      </c>
      <c r="X2226" s="293" t="str">
        <f t="shared" si="561"/>
        <v/>
      </c>
      <c r="Y2226" s="293" t="str">
        <f t="shared" si="562"/>
        <v/>
      </c>
      <c r="Z2226" s="293" t="str">
        <f t="shared" si="563"/>
        <v/>
      </c>
      <c r="AA2226" s="293">
        <f t="shared" si="550"/>
        <v>0</v>
      </c>
      <c r="AB2226" s="293">
        <f t="shared" si="551"/>
        <v>0</v>
      </c>
      <c r="AC2226" s="293">
        <f t="shared" si="552"/>
        <v>0</v>
      </c>
      <c r="AD2226" s="293">
        <f t="shared" si="564"/>
        <v>0</v>
      </c>
      <c r="AE2226" s="293">
        <f>IF(ISBLANK(T2226),AE2225,IF(COUNTIF(T$2:T2226,T2226)&gt;1,AE2225,1+MAX(AE2225,0)))</f>
        <v>60</v>
      </c>
      <c r="AI2226" s="42" t="str">
        <f t="shared" si="565"/>
        <v/>
      </c>
      <c r="AJ2226">
        <f>SUM(AG$2:AG2226)</f>
        <v>15</v>
      </c>
      <c r="AK2226">
        <f>COUNTA(AF$2:AF2226)</f>
        <v>35</v>
      </c>
    </row>
    <row r="2227" spans="1:37"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553"/>
        <v>33</v>
      </c>
      <c r="Q2227" s="33" t="str">
        <f t="shared" si="554"/>
        <v/>
      </c>
      <c r="R2227" s="33">
        <f t="shared" si="555"/>
        <v>9</v>
      </c>
      <c r="S2227" s="33" t="str">
        <f t="shared" si="556"/>
        <v>143_9</v>
      </c>
      <c r="T2227" s="35" t="str">
        <f t="shared" si="557"/>
        <v>143PM</v>
      </c>
      <c r="U2227" s="35" t="str">
        <f t="shared" si="558"/>
        <v>143PMNS</v>
      </c>
      <c r="V2227" s="301">
        <f t="shared" si="559"/>
        <v>2</v>
      </c>
      <c r="W2227" s="293" t="str">
        <f t="shared" si="560"/>
        <v/>
      </c>
      <c r="X2227" s="293" t="str">
        <f t="shared" si="561"/>
        <v/>
      </c>
      <c r="Y2227" s="293" t="str">
        <f t="shared" si="562"/>
        <v/>
      </c>
      <c r="Z2227" s="293" t="str">
        <f t="shared" si="563"/>
        <v/>
      </c>
      <c r="AA2227" s="293">
        <f t="shared" si="550"/>
        <v>0</v>
      </c>
      <c r="AB2227" s="293">
        <f t="shared" si="551"/>
        <v>0</v>
      </c>
      <c r="AC2227" s="293">
        <f t="shared" si="552"/>
        <v>0</v>
      </c>
      <c r="AD2227" s="293">
        <f t="shared" si="564"/>
        <v>0</v>
      </c>
      <c r="AE2227" s="293">
        <f>IF(ISBLANK(T2227),AE2226,IF(COUNTIF(T$2:T2227,T2227)&gt;1,AE2226,1+MAX(AE2226,0)))</f>
        <v>60</v>
      </c>
      <c r="AI2227" s="42" t="str">
        <f t="shared" si="565"/>
        <v/>
      </c>
      <c r="AJ2227">
        <f>SUM(AG$2:AG2227)</f>
        <v>15</v>
      </c>
      <c r="AK2227">
        <f>COUNTA(AF$2:AF2227)</f>
        <v>35</v>
      </c>
    </row>
    <row r="2228" spans="1:37"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553"/>
        <v>33</v>
      </c>
      <c r="Q2228" s="33" t="str">
        <f t="shared" si="554"/>
        <v/>
      </c>
      <c r="R2228" s="33">
        <f t="shared" si="555"/>
        <v>9</v>
      </c>
      <c r="S2228" s="33" t="str">
        <f t="shared" si="556"/>
        <v>143_9</v>
      </c>
      <c r="T2228" s="35" t="str">
        <f t="shared" si="557"/>
        <v>143PM</v>
      </c>
      <c r="U2228" s="35" t="str">
        <f t="shared" si="558"/>
        <v>143PMEW</v>
      </c>
      <c r="V2228" s="301">
        <f t="shared" si="559"/>
        <v>3</v>
      </c>
      <c r="W2228" s="293" t="str">
        <f t="shared" si="560"/>
        <v/>
      </c>
      <c r="X2228" s="293" t="str">
        <f t="shared" si="561"/>
        <v/>
      </c>
      <c r="Y2228" s="293" t="str">
        <f t="shared" si="562"/>
        <v/>
      </c>
      <c r="Z2228" s="293" t="str">
        <f t="shared" si="563"/>
        <v/>
      </c>
      <c r="AA2228" s="293">
        <f t="shared" si="550"/>
        <v>0</v>
      </c>
      <c r="AB2228" s="293">
        <f t="shared" si="551"/>
        <v>0</v>
      </c>
      <c r="AC2228" s="293">
        <f t="shared" si="552"/>
        <v>0</v>
      </c>
      <c r="AD2228" s="293">
        <f t="shared" si="564"/>
        <v>0</v>
      </c>
      <c r="AE2228" s="293">
        <f>IF(ISBLANK(T2228),AE2227,IF(COUNTIF(T$2:T2228,T2228)&gt;1,AE2227,1+MAX(AE2227,0)))</f>
        <v>60</v>
      </c>
      <c r="AI2228" s="42" t="str">
        <f t="shared" si="565"/>
        <v/>
      </c>
      <c r="AJ2228">
        <f>SUM(AG$2:AG2228)</f>
        <v>15</v>
      </c>
      <c r="AK2228">
        <f>COUNTA(AF$2:AF2228)</f>
        <v>35</v>
      </c>
    </row>
    <row r="2229" spans="1:37"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553"/>
        <v>33</v>
      </c>
      <c r="Q2229" s="33" t="str">
        <f t="shared" si="554"/>
        <v/>
      </c>
      <c r="R2229" s="33">
        <f t="shared" si="555"/>
        <v>9</v>
      </c>
      <c r="S2229" s="33" t="str">
        <f t="shared" si="556"/>
        <v>143_9</v>
      </c>
      <c r="T2229" s="35" t="str">
        <f t="shared" si="557"/>
        <v>143PM</v>
      </c>
      <c r="U2229" s="35" t="str">
        <f t="shared" si="558"/>
        <v>143PMEW</v>
      </c>
      <c r="V2229" s="301">
        <f t="shared" si="559"/>
        <v>4</v>
      </c>
      <c r="W2229" s="293" t="str">
        <f t="shared" si="560"/>
        <v/>
      </c>
      <c r="X2229" s="293" t="str">
        <f t="shared" si="561"/>
        <v/>
      </c>
      <c r="Y2229" s="293" t="str">
        <f t="shared" si="562"/>
        <v/>
      </c>
      <c r="Z2229" s="293" t="str">
        <f t="shared" si="563"/>
        <v/>
      </c>
      <c r="AA2229" s="293">
        <f t="shared" si="550"/>
        <v>0</v>
      </c>
      <c r="AB2229" s="293">
        <f t="shared" si="551"/>
        <v>0</v>
      </c>
      <c r="AC2229" s="293">
        <f t="shared" si="552"/>
        <v>0</v>
      </c>
      <c r="AD2229" s="293">
        <f t="shared" si="564"/>
        <v>0</v>
      </c>
      <c r="AE2229" s="293">
        <f>IF(ISBLANK(T2229),AE2228,IF(COUNTIF(T$2:T2229,T2229)&gt;1,AE2228,1+MAX(AE2228,0)))</f>
        <v>60</v>
      </c>
      <c r="AI2229" s="42" t="str">
        <f t="shared" si="565"/>
        <v/>
      </c>
      <c r="AJ2229">
        <f>SUM(AG$2:AG2229)</f>
        <v>15</v>
      </c>
      <c r="AK2229">
        <f>COUNTA(AF$2:AF2229)</f>
        <v>35</v>
      </c>
    </row>
    <row r="2230" spans="1:37"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553"/>
        <v>33</v>
      </c>
      <c r="Q2230" s="33" t="str">
        <f t="shared" si="554"/>
        <v/>
      </c>
      <c r="R2230" s="33">
        <f t="shared" si="555"/>
        <v>10</v>
      </c>
      <c r="S2230" s="33" t="str">
        <f t="shared" si="556"/>
        <v>143_10</v>
      </c>
      <c r="T2230" s="35" t="str">
        <f t="shared" si="557"/>
        <v>143PM</v>
      </c>
      <c r="U2230" s="35" t="str">
        <f t="shared" si="558"/>
        <v>143PMNS</v>
      </c>
      <c r="V2230" s="301">
        <f t="shared" si="559"/>
        <v>5</v>
      </c>
      <c r="W2230" s="293" t="str">
        <f t="shared" si="560"/>
        <v/>
      </c>
      <c r="X2230" s="293" t="str">
        <f t="shared" si="561"/>
        <v/>
      </c>
      <c r="Y2230" s="293" t="str">
        <f t="shared" si="562"/>
        <v/>
      </c>
      <c r="Z2230" s="293" t="str">
        <f t="shared" si="563"/>
        <v/>
      </c>
      <c r="AA2230" s="293">
        <f t="shared" si="550"/>
        <v>0</v>
      </c>
      <c r="AB2230" s="293">
        <f t="shared" si="551"/>
        <v>0</v>
      </c>
      <c r="AC2230" s="293">
        <f t="shared" si="552"/>
        <v>0</v>
      </c>
      <c r="AD2230" s="293">
        <f t="shared" si="564"/>
        <v>0</v>
      </c>
      <c r="AE2230" s="293">
        <f>IF(ISBLANK(T2230),AE2229,IF(COUNTIF(T$2:T2230,T2230)&gt;1,AE2229,1+MAX(AE2229,0)))</f>
        <v>60</v>
      </c>
      <c r="AI2230" s="42" t="str">
        <f t="shared" si="565"/>
        <v/>
      </c>
      <c r="AJ2230">
        <f>SUM(AG$2:AG2230)</f>
        <v>15</v>
      </c>
      <c r="AK2230">
        <f>COUNTA(AF$2:AF2230)</f>
        <v>35</v>
      </c>
    </row>
    <row r="2231" spans="1:37"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553"/>
        <v>33</v>
      </c>
      <c r="Q2231" s="33" t="str">
        <f t="shared" si="554"/>
        <v/>
      </c>
      <c r="R2231" s="33">
        <f t="shared" si="555"/>
        <v>10</v>
      </c>
      <c r="S2231" s="33" t="str">
        <f t="shared" si="556"/>
        <v>143_10</v>
      </c>
      <c r="T2231" s="35" t="str">
        <f t="shared" si="557"/>
        <v>143PM</v>
      </c>
      <c r="U2231" s="35" t="str">
        <f t="shared" si="558"/>
        <v>143PMNS</v>
      </c>
      <c r="V2231" s="301">
        <f t="shared" si="559"/>
        <v>6</v>
      </c>
      <c r="W2231" s="293" t="str">
        <f t="shared" si="560"/>
        <v/>
      </c>
      <c r="X2231" s="293" t="str">
        <f t="shared" si="561"/>
        <v/>
      </c>
      <c r="Y2231" s="293" t="str">
        <f t="shared" si="562"/>
        <v/>
      </c>
      <c r="Z2231" s="293" t="str">
        <f t="shared" si="563"/>
        <v/>
      </c>
      <c r="AA2231" s="293">
        <f t="shared" si="550"/>
        <v>0</v>
      </c>
      <c r="AB2231" s="293">
        <f t="shared" si="551"/>
        <v>0</v>
      </c>
      <c r="AC2231" s="293">
        <f t="shared" si="552"/>
        <v>0</v>
      </c>
      <c r="AD2231" s="293">
        <f t="shared" si="564"/>
        <v>0</v>
      </c>
      <c r="AE2231" s="293">
        <f>IF(ISBLANK(T2231),AE2230,IF(COUNTIF(T$2:T2231,T2231)&gt;1,AE2230,1+MAX(AE2230,0)))</f>
        <v>60</v>
      </c>
      <c r="AI2231" s="42" t="str">
        <f t="shared" si="565"/>
        <v/>
      </c>
      <c r="AJ2231">
        <f>SUM(AG$2:AG2231)</f>
        <v>15</v>
      </c>
      <c r="AK2231">
        <f>COUNTA(AF$2:AF2231)</f>
        <v>35</v>
      </c>
    </row>
    <row r="2232" spans="1:37"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553"/>
        <v>33</v>
      </c>
      <c r="Q2232" s="33" t="str">
        <f t="shared" si="554"/>
        <v/>
      </c>
      <c r="R2232" s="33">
        <f t="shared" si="555"/>
        <v>10</v>
      </c>
      <c r="S2232" s="33" t="str">
        <f t="shared" si="556"/>
        <v>143_10</v>
      </c>
      <c r="T2232" s="35" t="str">
        <f t="shared" si="557"/>
        <v>143PM</v>
      </c>
      <c r="U2232" s="35" t="str">
        <f t="shared" si="558"/>
        <v>143PMEW</v>
      </c>
      <c r="V2232" s="301">
        <f t="shared" si="559"/>
        <v>7</v>
      </c>
      <c r="W2232" s="293" t="str">
        <f t="shared" si="560"/>
        <v/>
      </c>
      <c r="X2232" s="293" t="str">
        <f t="shared" si="561"/>
        <v/>
      </c>
      <c r="Y2232" s="293" t="str">
        <f t="shared" si="562"/>
        <v/>
      </c>
      <c r="Z2232" s="293" t="str">
        <f t="shared" si="563"/>
        <v/>
      </c>
      <c r="AA2232" s="293">
        <f t="shared" si="550"/>
        <v>0</v>
      </c>
      <c r="AB2232" s="293">
        <f t="shared" si="551"/>
        <v>0</v>
      </c>
      <c r="AC2232" s="293">
        <f t="shared" si="552"/>
        <v>0</v>
      </c>
      <c r="AD2232" s="293">
        <f t="shared" si="564"/>
        <v>0</v>
      </c>
      <c r="AE2232" s="293">
        <f>IF(ISBLANK(T2232),AE2231,IF(COUNTIF(T$2:T2232,T2232)&gt;1,AE2231,1+MAX(AE2231,0)))</f>
        <v>60</v>
      </c>
      <c r="AI2232" s="42" t="str">
        <f t="shared" si="565"/>
        <v/>
      </c>
      <c r="AJ2232">
        <f>SUM(AG$2:AG2232)</f>
        <v>15</v>
      </c>
      <c r="AK2232">
        <f>COUNTA(AF$2:AF2232)</f>
        <v>35</v>
      </c>
    </row>
    <row r="2233" spans="1:37"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553"/>
        <v>33</v>
      </c>
      <c r="Q2233" s="33" t="str">
        <f t="shared" si="554"/>
        <v/>
      </c>
      <c r="R2233" s="33">
        <f t="shared" si="555"/>
        <v>10</v>
      </c>
      <c r="S2233" s="33" t="str">
        <f t="shared" si="556"/>
        <v>143_10</v>
      </c>
      <c r="T2233" s="35" t="str">
        <f t="shared" si="557"/>
        <v>143PM</v>
      </c>
      <c r="U2233" s="35" t="str">
        <f t="shared" si="558"/>
        <v>143PMEW</v>
      </c>
      <c r="V2233" s="301">
        <f t="shared" si="559"/>
        <v>8</v>
      </c>
      <c r="W2233" s="293" t="str">
        <f t="shared" si="560"/>
        <v/>
      </c>
      <c r="X2233" s="293" t="str">
        <f t="shared" si="561"/>
        <v/>
      </c>
      <c r="Y2233" s="293" t="str">
        <f t="shared" si="562"/>
        <v/>
      </c>
      <c r="Z2233" s="293" t="str">
        <f t="shared" si="563"/>
        <v/>
      </c>
      <c r="AA2233" s="293">
        <f t="shared" si="550"/>
        <v>0</v>
      </c>
      <c r="AB2233" s="293">
        <f t="shared" si="551"/>
        <v>0</v>
      </c>
      <c r="AC2233" s="293">
        <f t="shared" si="552"/>
        <v>0</v>
      </c>
      <c r="AD2233" s="293">
        <f t="shared" si="564"/>
        <v>0</v>
      </c>
      <c r="AE2233" s="293">
        <f>IF(ISBLANK(T2233),AE2232,IF(COUNTIF(T$2:T2233,T2233)&gt;1,AE2232,1+MAX(AE2232,0)))</f>
        <v>60</v>
      </c>
      <c r="AI2233" s="42" t="str">
        <f t="shared" si="565"/>
        <v/>
      </c>
      <c r="AJ2233">
        <f>SUM(AG$2:AG2233)</f>
        <v>15</v>
      </c>
      <c r="AK2233">
        <f>COUNTA(AF$2:AF2233)</f>
        <v>35</v>
      </c>
    </row>
    <row r="2234" spans="1:37"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553"/>
        <v>33</v>
      </c>
      <c r="Q2234" s="33" t="str">
        <f t="shared" si="554"/>
        <v/>
      </c>
      <c r="R2234" s="33">
        <f t="shared" si="555"/>
        <v>11</v>
      </c>
      <c r="S2234" s="33" t="str">
        <f t="shared" si="556"/>
        <v>143_11</v>
      </c>
      <c r="T2234" s="35" t="str">
        <f t="shared" si="557"/>
        <v>143PM</v>
      </c>
      <c r="U2234" s="35" t="str">
        <f t="shared" si="558"/>
        <v>143PMNS</v>
      </c>
      <c r="V2234" s="301">
        <f t="shared" si="559"/>
        <v>9</v>
      </c>
      <c r="W2234" s="293" t="str">
        <f t="shared" si="560"/>
        <v/>
      </c>
      <c r="X2234" s="293" t="str">
        <f t="shared" si="561"/>
        <v/>
      </c>
      <c r="Y2234" s="293" t="str">
        <f t="shared" si="562"/>
        <v/>
      </c>
      <c r="Z2234" s="293" t="str">
        <f t="shared" si="563"/>
        <v/>
      </c>
      <c r="AA2234" s="293">
        <f t="shared" si="550"/>
        <v>0</v>
      </c>
      <c r="AB2234" s="293">
        <f t="shared" si="551"/>
        <v>0</v>
      </c>
      <c r="AC2234" s="293">
        <f t="shared" si="552"/>
        <v>0</v>
      </c>
      <c r="AD2234" s="293">
        <f t="shared" si="564"/>
        <v>0</v>
      </c>
      <c r="AE2234" s="293">
        <f>IF(ISBLANK(T2234),AE2233,IF(COUNTIF(T$2:T2234,T2234)&gt;1,AE2233,1+MAX(AE2233,0)))</f>
        <v>60</v>
      </c>
      <c r="AI2234" s="42" t="str">
        <f t="shared" si="565"/>
        <v/>
      </c>
      <c r="AJ2234">
        <f>SUM(AG$2:AG2234)</f>
        <v>15</v>
      </c>
      <c r="AK2234">
        <f>COUNTA(AF$2:AF2234)</f>
        <v>35</v>
      </c>
    </row>
    <row r="2235" spans="1:37"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553"/>
        <v>33</v>
      </c>
      <c r="Q2235" s="33" t="str">
        <f t="shared" si="554"/>
        <v/>
      </c>
      <c r="R2235" s="33">
        <f t="shared" si="555"/>
        <v>11</v>
      </c>
      <c r="S2235" s="33" t="str">
        <f t="shared" si="556"/>
        <v>143_11</v>
      </c>
      <c r="T2235" s="35" t="str">
        <f t="shared" si="557"/>
        <v>143PM</v>
      </c>
      <c r="U2235" s="35" t="str">
        <f t="shared" si="558"/>
        <v>143PMNS</v>
      </c>
      <c r="V2235" s="301">
        <f t="shared" si="559"/>
        <v>10</v>
      </c>
      <c r="W2235" s="293" t="str">
        <f t="shared" si="560"/>
        <v/>
      </c>
      <c r="X2235" s="293" t="str">
        <f t="shared" si="561"/>
        <v/>
      </c>
      <c r="Y2235" s="293" t="str">
        <f t="shared" si="562"/>
        <v/>
      </c>
      <c r="Z2235" s="293" t="str">
        <f t="shared" si="563"/>
        <v/>
      </c>
      <c r="AA2235" s="293">
        <f t="shared" si="550"/>
        <v>0</v>
      </c>
      <c r="AB2235" s="293">
        <f t="shared" si="551"/>
        <v>0</v>
      </c>
      <c r="AC2235" s="293">
        <f t="shared" si="552"/>
        <v>0</v>
      </c>
      <c r="AD2235" s="293">
        <f t="shared" si="564"/>
        <v>0</v>
      </c>
      <c r="AE2235" s="293">
        <f>IF(ISBLANK(T2235),AE2234,IF(COUNTIF(T$2:T2235,T2235)&gt;1,AE2234,1+MAX(AE2234,0)))</f>
        <v>60</v>
      </c>
      <c r="AI2235" s="42" t="str">
        <f t="shared" si="565"/>
        <v/>
      </c>
      <c r="AJ2235">
        <f>SUM(AG$2:AG2235)</f>
        <v>15</v>
      </c>
      <c r="AK2235">
        <f>COUNTA(AF$2:AF2235)</f>
        <v>35</v>
      </c>
    </row>
    <row r="2236" spans="1:37"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553"/>
        <v>33</v>
      </c>
      <c r="Q2236" s="33" t="str">
        <f t="shared" si="554"/>
        <v/>
      </c>
      <c r="R2236" s="33">
        <f t="shared" si="555"/>
        <v>11</v>
      </c>
      <c r="S2236" s="33" t="str">
        <f t="shared" si="556"/>
        <v>143_11</v>
      </c>
      <c r="T2236" s="35" t="str">
        <f t="shared" si="557"/>
        <v>143PM</v>
      </c>
      <c r="U2236" s="35" t="str">
        <f t="shared" si="558"/>
        <v>143PMEW</v>
      </c>
      <c r="V2236" s="301">
        <f t="shared" si="559"/>
        <v>11</v>
      </c>
      <c r="W2236" s="293" t="str">
        <f t="shared" si="560"/>
        <v/>
      </c>
      <c r="X2236" s="293" t="str">
        <f t="shared" si="561"/>
        <v/>
      </c>
      <c r="Y2236" s="293" t="str">
        <f t="shared" si="562"/>
        <v/>
      </c>
      <c r="Z2236" s="293" t="str">
        <f t="shared" si="563"/>
        <v/>
      </c>
      <c r="AA2236" s="293">
        <f t="shared" si="550"/>
        <v>0</v>
      </c>
      <c r="AB2236" s="293">
        <f t="shared" si="551"/>
        <v>0</v>
      </c>
      <c r="AC2236" s="293">
        <f t="shared" si="552"/>
        <v>0</v>
      </c>
      <c r="AD2236" s="293">
        <f t="shared" si="564"/>
        <v>0</v>
      </c>
      <c r="AE2236" s="293">
        <f>IF(ISBLANK(T2236),AE2235,IF(COUNTIF(T$2:T2236,T2236)&gt;1,AE2235,1+MAX(AE2235,0)))</f>
        <v>60</v>
      </c>
      <c r="AI2236" s="42" t="str">
        <f t="shared" si="565"/>
        <v/>
      </c>
      <c r="AJ2236">
        <f>SUM(AG$2:AG2236)</f>
        <v>15</v>
      </c>
      <c r="AK2236">
        <f>COUNTA(AF$2:AF2236)</f>
        <v>35</v>
      </c>
    </row>
    <row r="2237" spans="1:37"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553"/>
        <v>33</v>
      </c>
      <c r="Q2237" s="33" t="str">
        <f t="shared" si="554"/>
        <v/>
      </c>
      <c r="R2237" s="33">
        <f t="shared" si="555"/>
        <v>11</v>
      </c>
      <c r="S2237" s="33" t="str">
        <f t="shared" si="556"/>
        <v>143_11</v>
      </c>
      <c r="T2237" s="35" t="str">
        <f t="shared" si="557"/>
        <v>143PM</v>
      </c>
      <c r="U2237" s="35" t="str">
        <f t="shared" si="558"/>
        <v>143PMEW</v>
      </c>
      <c r="V2237" s="301">
        <f t="shared" si="559"/>
        <v>12</v>
      </c>
      <c r="W2237" s="293" t="str">
        <f t="shared" si="560"/>
        <v/>
      </c>
      <c r="X2237" s="293" t="str">
        <f t="shared" si="561"/>
        <v/>
      </c>
      <c r="Y2237" s="293" t="str">
        <f t="shared" si="562"/>
        <v/>
      </c>
      <c r="Z2237" s="293" t="str">
        <f t="shared" si="563"/>
        <v/>
      </c>
      <c r="AA2237" s="293">
        <f t="shared" si="550"/>
        <v>0</v>
      </c>
      <c r="AB2237" s="293">
        <f t="shared" si="551"/>
        <v>0</v>
      </c>
      <c r="AC2237" s="293">
        <f t="shared" si="552"/>
        <v>0</v>
      </c>
      <c r="AD2237" s="293">
        <f t="shared" si="564"/>
        <v>0</v>
      </c>
      <c r="AE2237" s="293">
        <f>IF(ISBLANK(T2237),AE2236,IF(COUNTIF(T$2:T2237,T2237)&gt;1,AE2236,1+MAX(AE2236,0)))</f>
        <v>60</v>
      </c>
      <c r="AI2237" s="42" t="str">
        <f t="shared" si="565"/>
        <v/>
      </c>
      <c r="AJ2237">
        <f>SUM(AG$2:AG2237)</f>
        <v>15</v>
      </c>
      <c r="AK2237">
        <f>COUNTA(AF$2:AF2237)</f>
        <v>35</v>
      </c>
    </row>
    <row r="2238" spans="1:37"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553"/>
        <v>33</v>
      </c>
      <c r="Q2238" s="33" t="str">
        <f t="shared" si="554"/>
        <v/>
      </c>
      <c r="R2238" s="33">
        <f t="shared" si="555"/>
        <v>12</v>
      </c>
      <c r="S2238" s="33" t="str">
        <f t="shared" si="556"/>
        <v>143_12</v>
      </c>
      <c r="T2238" s="35" t="str">
        <f t="shared" si="557"/>
        <v>143PM</v>
      </c>
      <c r="U2238" s="35" t="str">
        <f t="shared" si="558"/>
        <v>143PMNS</v>
      </c>
      <c r="V2238" s="301">
        <f t="shared" si="559"/>
        <v>13</v>
      </c>
      <c r="W2238" s="293" t="str">
        <f t="shared" si="560"/>
        <v/>
      </c>
      <c r="X2238" s="293" t="str">
        <f t="shared" si="561"/>
        <v/>
      </c>
      <c r="Y2238" s="293" t="str">
        <f t="shared" si="562"/>
        <v/>
      </c>
      <c r="Z2238" s="293" t="str">
        <f t="shared" si="563"/>
        <v/>
      </c>
      <c r="AA2238" s="293">
        <f t="shared" si="550"/>
        <v>0</v>
      </c>
      <c r="AB2238" s="293">
        <f t="shared" si="551"/>
        <v>0</v>
      </c>
      <c r="AC2238" s="293">
        <f t="shared" si="552"/>
        <v>0</v>
      </c>
      <c r="AD2238" s="293">
        <f t="shared" si="564"/>
        <v>0</v>
      </c>
      <c r="AE2238" s="293">
        <f>IF(ISBLANK(T2238),AE2237,IF(COUNTIF(T$2:T2238,T2238)&gt;1,AE2237,1+MAX(AE2237,0)))</f>
        <v>60</v>
      </c>
      <c r="AI2238" s="42" t="str">
        <f t="shared" si="565"/>
        <v/>
      </c>
      <c r="AJ2238">
        <f>SUM(AG$2:AG2238)</f>
        <v>15</v>
      </c>
      <c r="AK2238">
        <f>COUNTA(AF$2:AF2238)</f>
        <v>35</v>
      </c>
    </row>
    <row r="2239" spans="1:37"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553"/>
        <v>33</v>
      </c>
      <c r="Q2239" s="33" t="str">
        <f t="shared" si="554"/>
        <v/>
      </c>
      <c r="R2239" s="33">
        <f t="shared" si="555"/>
        <v>12</v>
      </c>
      <c r="S2239" s="33" t="str">
        <f t="shared" si="556"/>
        <v>143_12</v>
      </c>
      <c r="T2239" s="35" t="str">
        <f t="shared" si="557"/>
        <v>143PM</v>
      </c>
      <c r="U2239" s="35" t="str">
        <f t="shared" si="558"/>
        <v>143PMNS</v>
      </c>
      <c r="V2239" s="301">
        <f t="shared" si="559"/>
        <v>14</v>
      </c>
      <c r="W2239" s="293" t="str">
        <f t="shared" si="560"/>
        <v/>
      </c>
      <c r="X2239" s="293" t="str">
        <f t="shared" si="561"/>
        <v/>
      </c>
      <c r="Y2239" s="293" t="str">
        <f t="shared" si="562"/>
        <v/>
      </c>
      <c r="Z2239" s="293" t="str">
        <f t="shared" si="563"/>
        <v/>
      </c>
      <c r="AA2239" s="293">
        <f t="shared" si="550"/>
        <v>0</v>
      </c>
      <c r="AB2239" s="293">
        <f t="shared" si="551"/>
        <v>0</v>
      </c>
      <c r="AC2239" s="293">
        <f t="shared" si="552"/>
        <v>0</v>
      </c>
      <c r="AD2239" s="293">
        <f t="shared" si="564"/>
        <v>0</v>
      </c>
      <c r="AE2239" s="293">
        <f>IF(ISBLANK(T2239),AE2238,IF(COUNTIF(T$2:T2239,T2239)&gt;1,AE2238,1+MAX(AE2238,0)))</f>
        <v>60</v>
      </c>
      <c r="AI2239" s="42" t="str">
        <f t="shared" si="565"/>
        <v/>
      </c>
      <c r="AJ2239">
        <f>SUM(AG$2:AG2239)</f>
        <v>15</v>
      </c>
      <c r="AK2239">
        <f>COUNTA(AF$2:AF2239)</f>
        <v>35</v>
      </c>
    </row>
    <row r="2240" spans="1:37"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553"/>
        <v>33</v>
      </c>
      <c r="Q2240" s="33" t="str">
        <f t="shared" si="554"/>
        <v/>
      </c>
      <c r="R2240" s="33">
        <f t="shared" si="555"/>
        <v>12</v>
      </c>
      <c r="S2240" s="33" t="str">
        <f t="shared" si="556"/>
        <v>143_12</v>
      </c>
      <c r="T2240" s="35" t="str">
        <f t="shared" si="557"/>
        <v>143PM</v>
      </c>
      <c r="U2240" s="35" t="str">
        <f t="shared" si="558"/>
        <v>143PMEW</v>
      </c>
      <c r="V2240" s="301">
        <f t="shared" si="559"/>
        <v>15</v>
      </c>
      <c r="W2240" s="293" t="str">
        <f t="shared" si="560"/>
        <v/>
      </c>
      <c r="X2240" s="293" t="str">
        <f t="shared" si="561"/>
        <v/>
      </c>
      <c r="Y2240" s="293" t="str">
        <f t="shared" si="562"/>
        <v/>
      </c>
      <c r="Z2240" s="293" t="str">
        <f t="shared" si="563"/>
        <v/>
      </c>
      <c r="AA2240" s="293">
        <f t="shared" si="550"/>
        <v>0</v>
      </c>
      <c r="AB2240" s="293">
        <f t="shared" si="551"/>
        <v>0</v>
      </c>
      <c r="AC2240" s="293">
        <f t="shared" si="552"/>
        <v>0</v>
      </c>
      <c r="AD2240" s="293">
        <f t="shared" si="564"/>
        <v>0</v>
      </c>
      <c r="AE2240" s="293">
        <f>IF(ISBLANK(T2240),AE2239,IF(COUNTIF(T$2:T2240,T2240)&gt;1,AE2239,1+MAX(AE2239,0)))</f>
        <v>60</v>
      </c>
      <c r="AI2240" s="42" t="str">
        <f t="shared" si="565"/>
        <v/>
      </c>
      <c r="AJ2240">
        <f>SUM(AG$2:AG2240)</f>
        <v>15</v>
      </c>
      <c r="AK2240">
        <f>COUNTA(AF$2:AF2240)</f>
        <v>35</v>
      </c>
    </row>
    <row r="2241" spans="1:37"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553"/>
        <v>33</v>
      </c>
      <c r="Q2241" s="33" t="str">
        <f t="shared" si="554"/>
        <v/>
      </c>
      <c r="R2241" s="33">
        <f t="shared" si="555"/>
        <v>12</v>
      </c>
      <c r="S2241" s="33" t="str">
        <f t="shared" si="556"/>
        <v>143_12</v>
      </c>
      <c r="T2241" s="35" t="str">
        <f t="shared" si="557"/>
        <v>143PM</v>
      </c>
      <c r="U2241" s="35" t="str">
        <f t="shared" si="558"/>
        <v>143PMEW</v>
      </c>
      <c r="V2241" s="301">
        <f t="shared" si="559"/>
        <v>16</v>
      </c>
      <c r="W2241" s="293" t="str">
        <f t="shared" si="560"/>
        <v/>
      </c>
      <c r="X2241" s="293" t="str">
        <f t="shared" si="561"/>
        <v/>
      </c>
      <c r="Y2241" s="293" t="str">
        <f t="shared" si="562"/>
        <v/>
      </c>
      <c r="Z2241" s="293" t="str">
        <f t="shared" si="563"/>
        <v/>
      </c>
      <c r="AA2241" s="293">
        <f t="shared" si="550"/>
        <v>0</v>
      </c>
      <c r="AB2241" s="293">
        <f t="shared" si="551"/>
        <v>0</v>
      </c>
      <c r="AC2241" s="293">
        <f t="shared" si="552"/>
        <v>0</v>
      </c>
      <c r="AD2241" s="293">
        <f t="shared" si="564"/>
        <v>0</v>
      </c>
      <c r="AE2241" s="293">
        <f>IF(ISBLANK(T2241),AE2240,IF(COUNTIF(T$2:T2241,T2241)&gt;1,AE2240,1+MAX(AE2240,0)))</f>
        <v>60</v>
      </c>
      <c r="AI2241" s="42" t="str">
        <f t="shared" si="565"/>
        <v/>
      </c>
      <c r="AJ2241">
        <f>SUM(AG$2:AG2241)</f>
        <v>15</v>
      </c>
      <c r="AK2241">
        <f>COUNTA(AF$2:AF2241)</f>
        <v>35</v>
      </c>
    </row>
    <row r="2242" spans="1:37"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553"/>
        <v>34</v>
      </c>
      <c r="Q2242" s="33">
        <f t="shared" si="554"/>
        <v>34</v>
      </c>
      <c r="R2242" s="33">
        <f t="shared" si="555"/>
        <v>1</v>
      </c>
      <c r="S2242" s="33" t="str">
        <f t="shared" si="556"/>
        <v>144_1</v>
      </c>
      <c r="T2242" s="35" t="str">
        <f t="shared" si="557"/>
        <v>144AM</v>
      </c>
      <c r="U2242" s="35" t="str">
        <f t="shared" si="558"/>
        <v>144AMNS</v>
      </c>
      <c r="V2242" s="301">
        <f t="shared" si="559"/>
        <v>1</v>
      </c>
      <c r="W2242" s="293" t="str">
        <f t="shared" si="560"/>
        <v/>
      </c>
      <c r="X2242" s="293" t="str">
        <f t="shared" si="561"/>
        <v/>
      </c>
      <c r="Y2242" s="293" t="str">
        <f t="shared" si="562"/>
        <v/>
      </c>
      <c r="Z2242" s="293" t="str">
        <f t="shared" si="563"/>
        <v/>
      </c>
      <c r="AA2242" s="293">
        <f t="shared" ref="AA2242:AA2305" si="566">IF(AND(ISNUMBER($G2242),$B2242="AM"),INDEX(Cordon,MATCH($A2242,loc_ID,0),$G2242),0)</f>
        <v>0</v>
      </c>
      <c r="AB2242" s="293">
        <f t="shared" ref="AB2242:AB2305" si="567">IF(AND(ISNUMBER($G2242),$B2242="PM"),INDEX(Cordon,MATCH($A2242,loc_ID,0),VLOOKUP($G2242,dir_correction,2,FALSE)),0)</f>
        <v>0</v>
      </c>
      <c r="AC2242" s="293">
        <f t="shared" ref="AC2242:AC2305" si="568">IF(AND(ISNUMBER($G2242),$B2242="AM"),INDEX(Lane,MATCH($A2242,loc_ID,0),$G2242),0)</f>
        <v>1</v>
      </c>
      <c r="AD2242" s="293">
        <f t="shared" si="564"/>
        <v>1</v>
      </c>
      <c r="AE2242" s="293">
        <f>IF(ISBLANK(T2242),AE2241,IF(COUNTIF(T$2:T2242,T2242)&gt;1,AE2241,1+MAX(AE2241,0)))</f>
        <v>61</v>
      </c>
      <c r="AI2242" s="42" t="str">
        <f t="shared" si="565"/>
        <v/>
      </c>
      <c r="AJ2242">
        <f>SUM(AG$2:AG2242)</f>
        <v>15</v>
      </c>
      <c r="AK2242">
        <f>COUNTA(AF$2:AF2242)</f>
        <v>35</v>
      </c>
    </row>
    <row r="2243" spans="1:37"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569">IF(A2243=A2242,P2242,IF(ISNUMBER(P2242),P2242+1,1))</f>
        <v>34</v>
      </c>
      <c r="Q2243" s="33" t="str">
        <f t="shared" ref="Q2243:Q2306" si="570">IF(OR(P2243=P2242,LEN(A2243)&lt;1),"",P2243)</f>
        <v/>
      </c>
      <c r="R2243" s="33">
        <f t="shared" ref="R2243:R2306" si="571">IF(ISNUMBER(F2243),F2243+4*(E2243-1)+8*IF(B2243="PM",1,0),"")</f>
        <v>1</v>
      </c>
      <c r="S2243" s="33" t="str">
        <f t="shared" ref="S2243:S2306" si="572">IF(ISNUMBER(R2243),A2243&amp;"_"&amp;R2243,"")</f>
        <v>144_1</v>
      </c>
      <c r="T2243" s="35" t="str">
        <f t="shared" ref="T2243:T2306" si="573">A2243&amp;B2243</f>
        <v>144AM</v>
      </c>
      <c r="U2243" s="35" t="str">
        <f t="shared" ref="U2243:U2306" si="574">IF(OR(G2243=1,G2243=2),T2243&amp;"NS",IF(OR(G2243=3,G2243=4),T2243&amp;"EW",""))</f>
        <v>144AMNS</v>
      </c>
      <c r="V2243" s="301">
        <f t="shared" ref="V2243:V2306" si="575">G2243+4*(F2243-1)+16*(E2243-1)</f>
        <v>2</v>
      </c>
      <c r="W2243" s="293" t="str">
        <f t="shared" ref="W2243:W2306" si="576">IF(I2243&gt;$H2243,1,"")</f>
        <v/>
      </c>
      <c r="X2243" s="293" t="str">
        <f t="shared" ref="X2243:X2306" si="577">IF(J2243&gt;$H2243,1,"")</f>
        <v/>
      </c>
      <c r="Y2243" s="293" t="str">
        <f t="shared" ref="Y2243:Y2306" si="578">IF(K2243&gt;$H2243,1,"")</f>
        <v/>
      </c>
      <c r="Z2243" s="293" t="str">
        <f t="shared" ref="Z2243:Z2306" si="579">IF(L2243&gt;$H2243,1,"")</f>
        <v/>
      </c>
      <c r="AA2243" s="293">
        <f t="shared" si="566"/>
        <v>0</v>
      </c>
      <c r="AB2243" s="293">
        <f t="shared" si="567"/>
        <v>0</v>
      </c>
      <c r="AC2243" s="293">
        <f t="shared" si="568"/>
        <v>1</v>
      </c>
      <c r="AD2243" s="293">
        <f t="shared" ref="AD2243:AD2306" si="580">IF(AND(AC2243&gt;0,ISNUMBER(AC2243)),1,0)</f>
        <v>1</v>
      </c>
      <c r="AE2243" s="293">
        <f>IF(ISBLANK(T2243),AE2242,IF(COUNTIF(T$2:T2243,T2243)&gt;1,AE2242,1+MAX(AE2242,0)))</f>
        <v>61</v>
      </c>
      <c r="AI2243" s="42" t="str">
        <f t="shared" ref="AI2243:AI2306" si="581">IF(SUM(W2243:Z2243)&gt;0,1,"")</f>
        <v/>
      </c>
      <c r="AJ2243">
        <f>SUM(AG$2:AG2243)</f>
        <v>15</v>
      </c>
      <c r="AK2243">
        <f>COUNTA(AF$2:AF2243)</f>
        <v>35</v>
      </c>
    </row>
    <row r="2244" spans="1:37"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569"/>
        <v>34</v>
      </c>
      <c r="Q2244" s="33" t="str">
        <f t="shared" si="570"/>
        <v/>
      </c>
      <c r="R2244" s="33">
        <f t="shared" si="571"/>
        <v>1</v>
      </c>
      <c r="S2244" s="33" t="str">
        <f t="shared" si="572"/>
        <v>144_1</v>
      </c>
      <c r="T2244" s="35" t="str">
        <f t="shared" si="573"/>
        <v>144AM</v>
      </c>
      <c r="U2244" s="35" t="str">
        <f t="shared" si="574"/>
        <v>144AMEW</v>
      </c>
      <c r="V2244" s="301">
        <f t="shared" si="575"/>
        <v>3</v>
      </c>
      <c r="W2244" s="293" t="str">
        <f t="shared" si="576"/>
        <v/>
      </c>
      <c r="X2244" s="293" t="str">
        <f t="shared" si="577"/>
        <v/>
      </c>
      <c r="Y2244" s="293" t="str">
        <f t="shared" si="578"/>
        <v/>
      </c>
      <c r="Z2244" s="293" t="str">
        <f t="shared" si="579"/>
        <v/>
      </c>
      <c r="AA2244" s="293">
        <f t="shared" si="566"/>
        <v>0</v>
      </c>
      <c r="AB2244" s="293">
        <f t="shared" si="567"/>
        <v>0</v>
      </c>
      <c r="AC2244" s="293">
        <f t="shared" si="568"/>
        <v>0</v>
      </c>
      <c r="AD2244" s="293">
        <f t="shared" si="580"/>
        <v>0</v>
      </c>
      <c r="AE2244" s="293">
        <f>IF(ISBLANK(T2244),AE2243,IF(COUNTIF(T$2:T2244,T2244)&gt;1,AE2243,1+MAX(AE2243,0)))</f>
        <v>61</v>
      </c>
      <c r="AI2244" s="42" t="str">
        <f t="shared" si="581"/>
        <v/>
      </c>
      <c r="AJ2244">
        <f>SUM(AG$2:AG2244)</f>
        <v>15</v>
      </c>
      <c r="AK2244">
        <f>COUNTA(AF$2:AF2244)</f>
        <v>35</v>
      </c>
    </row>
    <row r="2245" spans="1:37"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569"/>
        <v>34</v>
      </c>
      <c r="Q2245" s="33" t="str">
        <f t="shared" si="570"/>
        <v/>
      </c>
      <c r="R2245" s="33">
        <f t="shared" si="571"/>
        <v>1</v>
      </c>
      <c r="S2245" s="33" t="str">
        <f t="shared" si="572"/>
        <v>144_1</v>
      </c>
      <c r="T2245" s="35" t="str">
        <f t="shared" si="573"/>
        <v>144AM</v>
      </c>
      <c r="U2245" s="35" t="str">
        <f t="shared" si="574"/>
        <v>144AMEW</v>
      </c>
      <c r="V2245" s="301">
        <f t="shared" si="575"/>
        <v>4</v>
      </c>
      <c r="W2245" s="293" t="str">
        <f t="shared" si="576"/>
        <v/>
      </c>
      <c r="X2245" s="293" t="str">
        <f t="shared" si="577"/>
        <v/>
      </c>
      <c r="Y2245" s="293" t="str">
        <f t="shared" si="578"/>
        <v/>
      </c>
      <c r="Z2245" s="293" t="str">
        <f t="shared" si="579"/>
        <v/>
      </c>
      <c r="AA2245" s="293">
        <f t="shared" si="566"/>
        <v>0</v>
      </c>
      <c r="AB2245" s="293">
        <f t="shared" si="567"/>
        <v>0</v>
      </c>
      <c r="AC2245" s="293">
        <f t="shared" si="568"/>
        <v>0</v>
      </c>
      <c r="AD2245" s="293">
        <f t="shared" si="580"/>
        <v>0</v>
      </c>
      <c r="AE2245" s="293">
        <f>IF(ISBLANK(T2245),AE2244,IF(COUNTIF(T$2:T2245,T2245)&gt;1,AE2244,1+MAX(AE2244,0)))</f>
        <v>61</v>
      </c>
      <c r="AI2245" s="42" t="str">
        <f t="shared" si="581"/>
        <v/>
      </c>
      <c r="AJ2245">
        <f>SUM(AG$2:AG2245)</f>
        <v>15</v>
      </c>
      <c r="AK2245">
        <f>COUNTA(AF$2:AF2245)</f>
        <v>35</v>
      </c>
    </row>
    <row r="2246" spans="1:37"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569"/>
        <v>34</v>
      </c>
      <c r="Q2246" s="33" t="str">
        <f t="shared" si="570"/>
        <v/>
      </c>
      <c r="R2246" s="33">
        <f t="shared" si="571"/>
        <v>2</v>
      </c>
      <c r="S2246" s="33" t="str">
        <f t="shared" si="572"/>
        <v>144_2</v>
      </c>
      <c r="T2246" s="35" t="str">
        <f t="shared" si="573"/>
        <v>144AM</v>
      </c>
      <c r="U2246" s="35" t="str">
        <f t="shared" si="574"/>
        <v>144AMNS</v>
      </c>
      <c r="V2246" s="301">
        <f t="shared" si="575"/>
        <v>5</v>
      </c>
      <c r="W2246" s="293" t="str">
        <f t="shared" si="576"/>
        <v/>
      </c>
      <c r="X2246" s="293" t="str">
        <f t="shared" si="577"/>
        <v/>
      </c>
      <c r="Y2246" s="293" t="str">
        <f t="shared" si="578"/>
        <v/>
      </c>
      <c r="Z2246" s="293" t="str">
        <f t="shared" si="579"/>
        <v/>
      </c>
      <c r="AA2246" s="293">
        <f t="shared" si="566"/>
        <v>0</v>
      </c>
      <c r="AB2246" s="293">
        <f t="shared" si="567"/>
        <v>0</v>
      </c>
      <c r="AC2246" s="293">
        <f t="shared" si="568"/>
        <v>1</v>
      </c>
      <c r="AD2246" s="293">
        <f t="shared" si="580"/>
        <v>1</v>
      </c>
      <c r="AE2246" s="293">
        <f>IF(ISBLANK(T2246),AE2245,IF(COUNTIF(T$2:T2246,T2246)&gt;1,AE2245,1+MAX(AE2245,0)))</f>
        <v>61</v>
      </c>
      <c r="AI2246" s="42" t="str">
        <f t="shared" si="581"/>
        <v/>
      </c>
      <c r="AJ2246">
        <f>SUM(AG$2:AG2246)</f>
        <v>15</v>
      </c>
      <c r="AK2246">
        <f>COUNTA(AF$2:AF2246)</f>
        <v>35</v>
      </c>
    </row>
    <row r="2247" spans="1:37"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569"/>
        <v>34</v>
      </c>
      <c r="Q2247" s="33" t="str">
        <f t="shared" si="570"/>
        <v/>
      </c>
      <c r="R2247" s="33">
        <f t="shared" si="571"/>
        <v>2</v>
      </c>
      <c r="S2247" s="33" t="str">
        <f t="shared" si="572"/>
        <v>144_2</v>
      </c>
      <c r="T2247" s="35" t="str">
        <f t="shared" si="573"/>
        <v>144AM</v>
      </c>
      <c r="U2247" s="35" t="str">
        <f t="shared" si="574"/>
        <v>144AMNS</v>
      </c>
      <c r="V2247" s="301">
        <f t="shared" si="575"/>
        <v>6</v>
      </c>
      <c r="W2247" s="293" t="str">
        <f t="shared" si="576"/>
        <v/>
      </c>
      <c r="X2247" s="293" t="str">
        <f t="shared" si="577"/>
        <v/>
      </c>
      <c r="Y2247" s="293" t="str">
        <f t="shared" si="578"/>
        <v/>
      </c>
      <c r="Z2247" s="293" t="str">
        <f t="shared" si="579"/>
        <v/>
      </c>
      <c r="AA2247" s="293">
        <f t="shared" si="566"/>
        <v>0</v>
      </c>
      <c r="AB2247" s="293">
        <f t="shared" si="567"/>
        <v>0</v>
      </c>
      <c r="AC2247" s="293">
        <f t="shared" si="568"/>
        <v>1</v>
      </c>
      <c r="AD2247" s="293">
        <f t="shared" si="580"/>
        <v>1</v>
      </c>
      <c r="AE2247" s="293">
        <f>IF(ISBLANK(T2247),AE2246,IF(COUNTIF(T$2:T2247,T2247)&gt;1,AE2246,1+MAX(AE2246,0)))</f>
        <v>61</v>
      </c>
      <c r="AI2247" s="42" t="str">
        <f t="shared" si="581"/>
        <v/>
      </c>
      <c r="AJ2247">
        <f>SUM(AG$2:AG2247)</f>
        <v>15</v>
      </c>
      <c r="AK2247">
        <f>COUNTA(AF$2:AF2247)</f>
        <v>35</v>
      </c>
    </row>
    <row r="2248" spans="1:37"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569"/>
        <v>34</v>
      </c>
      <c r="Q2248" s="33" t="str">
        <f t="shared" si="570"/>
        <v/>
      </c>
      <c r="R2248" s="33">
        <f t="shared" si="571"/>
        <v>2</v>
      </c>
      <c r="S2248" s="33" t="str">
        <f t="shared" si="572"/>
        <v>144_2</v>
      </c>
      <c r="T2248" s="35" t="str">
        <f t="shared" si="573"/>
        <v>144AM</v>
      </c>
      <c r="U2248" s="35" t="str">
        <f t="shared" si="574"/>
        <v>144AMEW</v>
      </c>
      <c r="V2248" s="301">
        <f t="shared" si="575"/>
        <v>7</v>
      </c>
      <c r="W2248" s="293" t="str">
        <f t="shared" si="576"/>
        <v/>
      </c>
      <c r="X2248" s="293" t="str">
        <f t="shared" si="577"/>
        <v/>
      </c>
      <c r="Y2248" s="293" t="str">
        <f t="shared" si="578"/>
        <v/>
      </c>
      <c r="Z2248" s="293" t="str">
        <f t="shared" si="579"/>
        <v/>
      </c>
      <c r="AA2248" s="293">
        <f t="shared" si="566"/>
        <v>0</v>
      </c>
      <c r="AB2248" s="293">
        <f t="shared" si="567"/>
        <v>0</v>
      </c>
      <c r="AC2248" s="293">
        <f t="shared" si="568"/>
        <v>0</v>
      </c>
      <c r="AD2248" s="293">
        <f t="shared" si="580"/>
        <v>0</v>
      </c>
      <c r="AE2248" s="293">
        <f>IF(ISBLANK(T2248),AE2247,IF(COUNTIF(T$2:T2248,T2248)&gt;1,AE2247,1+MAX(AE2247,0)))</f>
        <v>61</v>
      </c>
      <c r="AI2248" s="42" t="str">
        <f t="shared" si="581"/>
        <v/>
      </c>
      <c r="AJ2248">
        <f>SUM(AG$2:AG2248)</f>
        <v>15</v>
      </c>
      <c r="AK2248">
        <f>COUNTA(AF$2:AF2248)</f>
        <v>35</v>
      </c>
    </row>
    <row r="2249" spans="1:37"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569"/>
        <v>34</v>
      </c>
      <c r="Q2249" s="33" t="str">
        <f t="shared" si="570"/>
        <v/>
      </c>
      <c r="R2249" s="33">
        <f t="shared" si="571"/>
        <v>2</v>
      </c>
      <c r="S2249" s="33" t="str">
        <f t="shared" si="572"/>
        <v>144_2</v>
      </c>
      <c r="T2249" s="35" t="str">
        <f t="shared" si="573"/>
        <v>144AM</v>
      </c>
      <c r="U2249" s="35" t="str">
        <f t="shared" si="574"/>
        <v>144AMEW</v>
      </c>
      <c r="V2249" s="301">
        <f t="shared" si="575"/>
        <v>8</v>
      </c>
      <c r="W2249" s="293" t="str">
        <f t="shared" si="576"/>
        <v/>
      </c>
      <c r="X2249" s="293" t="str">
        <f t="shared" si="577"/>
        <v/>
      </c>
      <c r="Y2249" s="293" t="str">
        <f t="shared" si="578"/>
        <v/>
      </c>
      <c r="Z2249" s="293" t="str">
        <f t="shared" si="579"/>
        <v/>
      </c>
      <c r="AA2249" s="293">
        <f t="shared" si="566"/>
        <v>0</v>
      </c>
      <c r="AB2249" s="293">
        <f t="shared" si="567"/>
        <v>0</v>
      </c>
      <c r="AC2249" s="293">
        <f t="shared" si="568"/>
        <v>0</v>
      </c>
      <c r="AD2249" s="293">
        <f t="shared" si="580"/>
        <v>0</v>
      </c>
      <c r="AE2249" s="293">
        <f>IF(ISBLANK(T2249),AE2248,IF(COUNTIF(T$2:T2249,T2249)&gt;1,AE2248,1+MAX(AE2248,0)))</f>
        <v>61</v>
      </c>
      <c r="AI2249" s="42" t="str">
        <f t="shared" si="581"/>
        <v/>
      </c>
      <c r="AJ2249">
        <f>SUM(AG$2:AG2249)</f>
        <v>15</v>
      </c>
      <c r="AK2249">
        <f>COUNTA(AF$2:AF2249)</f>
        <v>35</v>
      </c>
    </row>
    <row r="2250" spans="1:37"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569"/>
        <v>34</v>
      </c>
      <c r="Q2250" s="33" t="str">
        <f t="shared" si="570"/>
        <v/>
      </c>
      <c r="R2250" s="33">
        <f t="shared" si="571"/>
        <v>3</v>
      </c>
      <c r="S2250" s="33" t="str">
        <f t="shared" si="572"/>
        <v>144_3</v>
      </c>
      <c r="T2250" s="35" t="str">
        <f t="shared" si="573"/>
        <v>144AM</v>
      </c>
      <c r="U2250" s="35" t="str">
        <f t="shared" si="574"/>
        <v>144AMNS</v>
      </c>
      <c r="V2250" s="301">
        <f t="shared" si="575"/>
        <v>9</v>
      </c>
      <c r="W2250" s="293" t="str">
        <f t="shared" si="576"/>
        <v/>
      </c>
      <c r="X2250" s="293" t="str">
        <f t="shared" si="577"/>
        <v/>
      </c>
      <c r="Y2250" s="293" t="str">
        <f t="shared" si="578"/>
        <v/>
      </c>
      <c r="Z2250" s="293" t="str">
        <f t="shared" si="579"/>
        <v/>
      </c>
      <c r="AA2250" s="293">
        <f t="shared" si="566"/>
        <v>0</v>
      </c>
      <c r="AB2250" s="293">
        <f t="shared" si="567"/>
        <v>0</v>
      </c>
      <c r="AC2250" s="293">
        <f t="shared" si="568"/>
        <v>1</v>
      </c>
      <c r="AD2250" s="293">
        <f t="shared" si="580"/>
        <v>1</v>
      </c>
      <c r="AE2250" s="293">
        <f>IF(ISBLANK(T2250),AE2249,IF(COUNTIF(T$2:T2250,T2250)&gt;1,AE2249,1+MAX(AE2249,0)))</f>
        <v>61</v>
      </c>
      <c r="AI2250" s="42" t="str">
        <f t="shared" si="581"/>
        <v/>
      </c>
      <c r="AJ2250">
        <f>SUM(AG$2:AG2250)</f>
        <v>15</v>
      </c>
      <c r="AK2250">
        <f>COUNTA(AF$2:AF2250)</f>
        <v>35</v>
      </c>
    </row>
    <row r="2251" spans="1:37"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569"/>
        <v>34</v>
      </c>
      <c r="Q2251" s="33" t="str">
        <f t="shared" si="570"/>
        <v/>
      </c>
      <c r="R2251" s="33">
        <f t="shared" si="571"/>
        <v>3</v>
      </c>
      <c r="S2251" s="33" t="str">
        <f t="shared" si="572"/>
        <v>144_3</v>
      </c>
      <c r="T2251" s="35" t="str">
        <f t="shared" si="573"/>
        <v>144AM</v>
      </c>
      <c r="U2251" s="35" t="str">
        <f t="shared" si="574"/>
        <v>144AMNS</v>
      </c>
      <c r="V2251" s="301">
        <f t="shared" si="575"/>
        <v>10</v>
      </c>
      <c r="W2251" s="293" t="str">
        <f t="shared" si="576"/>
        <v/>
      </c>
      <c r="X2251" s="293" t="str">
        <f t="shared" si="577"/>
        <v/>
      </c>
      <c r="Y2251" s="293" t="str">
        <f t="shared" si="578"/>
        <v/>
      </c>
      <c r="Z2251" s="293" t="str">
        <f t="shared" si="579"/>
        <v/>
      </c>
      <c r="AA2251" s="293">
        <f t="shared" si="566"/>
        <v>0</v>
      </c>
      <c r="AB2251" s="293">
        <f t="shared" si="567"/>
        <v>0</v>
      </c>
      <c r="AC2251" s="293">
        <f t="shared" si="568"/>
        <v>1</v>
      </c>
      <c r="AD2251" s="293">
        <f t="shared" si="580"/>
        <v>1</v>
      </c>
      <c r="AE2251" s="293">
        <f>IF(ISBLANK(T2251),AE2250,IF(COUNTIF(T$2:T2251,T2251)&gt;1,AE2250,1+MAX(AE2250,0)))</f>
        <v>61</v>
      </c>
      <c r="AI2251" s="42" t="str">
        <f t="shared" si="581"/>
        <v/>
      </c>
      <c r="AJ2251">
        <f>SUM(AG$2:AG2251)</f>
        <v>15</v>
      </c>
      <c r="AK2251">
        <f>COUNTA(AF$2:AF2251)</f>
        <v>35</v>
      </c>
    </row>
    <row r="2252" spans="1:37"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569"/>
        <v>34</v>
      </c>
      <c r="Q2252" s="33" t="str">
        <f t="shared" si="570"/>
        <v/>
      </c>
      <c r="R2252" s="33">
        <f t="shared" si="571"/>
        <v>3</v>
      </c>
      <c r="S2252" s="33" t="str">
        <f t="shared" si="572"/>
        <v>144_3</v>
      </c>
      <c r="T2252" s="35" t="str">
        <f t="shared" si="573"/>
        <v>144AM</v>
      </c>
      <c r="U2252" s="35" t="str">
        <f t="shared" si="574"/>
        <v>144AMEW</v>
      </c>
      <c r="V2252" s="301">
        <f t="shared" si="575"/>
        <v>11</v>
      </c>
      <c r="W2252" s="293" t="str">
        <f t="shared" si="576"/>
        <v/>
      </c>
      <c r="X2252" s="293" t="str">
        <f t="shared" si="577"/>
        <v/>
      </c>
      <c r="Y2252" s="293" t="str">
        <f t="shared" si="578"/>
        <v/>
      </c>
      <c r="Z2252" s="293" t="str">
        <f t="shared" si="579"/>
        <v/>
      </c>
      <c r="AA2252" s="293">
        <f t="shared" si="566"/>
        <v>0</v>
      </c>
      <c r="AB2252" s="293">
        <f t="shared" si="567"/>
        <v>0</v>
      </c>
      <c r="AC2252" s="293">
        <f t="shared" si="568"/>
        <v>0</v>
      </c>
      <c r="AD2252" s="293">
        <f t="shared" si="580"/>
        <v>0</v>
      </c>
      <c r="AE2252" s="293">
        <f>IF(ISBLANK(T2252),AE2251,IF(COUNTIF(T$2:T2252,T2252)&gt;1,AE2251,1+MAX(AE2251,0)))</f>
        <v>61</v>
      </c>
      <c r="AI2252" s="42" t="str">
        <f t="shared" si="581"/>
        <v/>
      </c>
      <c r="AJ2252">
        <f>SUM(AG$2:AG2252)</f>
        <v>15</v>
      </c>
      <c r="AK2252">
        <f>COUNTA(AF$2:AF2252)</f>
        <v>35</v>
      </c>
    </row>
    <row r="2253" spans="1:37"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569"/>
        <v>34</v>
      </c>
      <c r="Q2253" s="33" t="str">
        <f t="shared" si="570"/>
        <v/>
      </c>
      <c r="R2253" s="33">
        <f t="shared" si="571"/>
        <v>3</v>
      </c>
      <c r="S2253" s="33" t="str">
        <f t="shared" si="572"/>
        <v>144_3</v>
      </c>
      <c r="T2253" s="35" t="str">
        <f t="shared" si="573"/>
        <v>144AM</v>
      </c>
      <c r="U2253" s="35" t="str">
        <f t="shared" si="574"/>
        <v>144AMEW</v>
      </c>
      <c r="V2253" s="301">
        <f t="shared" si="575"/>
        <v>12</v>
      </c>
      <c r="W2253" s="293" t="str">
        <f t="shared" si="576"/>
        <v/>
      </c>
      <c r="X2253" s="293" t="str">
        <f t="shared" si="577"/>
        <v/>
      </c>
      <c r="Y2253" s="293" t="str">
        <f t="shared" si="578"/>
        <v/>
      </c>
      <c r="Z2253" s="293" t="str">
        <f t="shared" si="579"/>
        <v/>
      </c>
      <c r="AA2253" s="293">
        <f t="shared" si="566"/>
        <v>0</v>
      </c>
      <c r="AB2253" s="293">
        <f t="shared" si="567"/>
        <v>0</v>
      </c>
      <c r="AC2253" s="293">
        <f t="shared" si="568"/>
        <v>0</v>
      </c>
      <c r="AD2253" s="293">
        <f t="shared" si="580"/>
        <v>0</v>
      </c>
      <c r="AE2253" s="293">
        <f>IF(ISBLANK(T2253),AE2252,IF(COUNTIF(T$2:T2253,T2253)&gt;1,AE2252,1+MAX(AE2252,0)))</f>
        <v>61</v>
      </c>
      <c r="AI2253" s="42" t="str">
        <f t="shared" si="581"/>
        <v/>
      </c>
      <c r="AJ2253">
        <f>SUM(AG$2:AG2253)</f>
        <v>15</v>
      </c>
      <c r="AK2253">
        <f>COUNTA(AF$2:AF2253)</f>
        <v>35</v>
      </c>
    </row>
    <row r="2254" spans="1:37"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569"/>
        <v>34</v>
      </c>
      <c r="Q2254" s="33" t="str">
        <f t="shared" si="570"/>
        <v/>
      </c>
      <c r="R2254" s="33">
        <f t="shared" si="571"/>
        <v>4</v>
      </c>
      <c r="S2254" s="33" t="str">
        <f t="shared" si="572"/>
        <v>144_4</v>
      </c>
      <c r="T2254" s="35" t="str">
        <f t="shared" si="573"/>
        <v>144AM</v>
      </c>
      <c r="U2254" s="35" t="str">
        <f t="shared" si="574"/>
        <v>144AMNS</v>
      </c>
      <c r="V2254" s="301">
        <f t="shared" si="575"/>
        <v>13</v>
      </c>
      <c r="W2254" s="293" t="str">
        <f t="shared" si="576"/>
        <v/>
      </c>
      <c r="X2254" s="293" t="str">
        <f t="shared" si="577"/>
        <v/>
      </c>
      <c r="Y2254" s="293" t="str">
        <f t="shared" si="578"/>
        <v/>
      </c>
      <c r="Z2254" s="293" t="str">
        <f t="shared" si="579"/>
        <v/>
      </c>
      <c r="AA2254" s="293">
        <f t="shared" si="566"/>
        <v>0</v>
      </c>
      <c r="AB2254" s="293">
        <f t="shared" si="567"/>
        <v>0</v>
      </c>
      <c r="AC2254" s="293">
        <f t="shared" si="568"/>
        <v>1</v>
      </c>
      <c r="AD2254" s="293">
        <f t="shared" si="580"/>
        <v>1</v>
      </c>
      <c r="AE2254" s="293">
        <f>IF(ISBLANK(T2254),AE2253,IF(COUNTIF(T$2:T2254,T2254)&gt;1,AE2253,1+MAX(AE2253,0)))</f>
        <v>61</v>
      </c>
      <c r="AI2254" s="42" t="str">
        <f t="shared" si="581"/>
        <v/>
      </c>
      <c r="AJ2254">
        <f>SUM(AG$2:AG2254)</f>
        <v>15</v>
      </c>
      <c r="AK2254">
        <f>COUNTA(AF$2:AF2254)</f>
        <v>35</v>
      </c>
    </row>
    <row r="2255" spans="1:37"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569"/>
        <v>34</v>
      </c>
      <c r="Q2255" s="33" t="str">
        <f t="shared" si="570"/>
        <v/>
      </c>
      <c r="R2255" s="33">
        <f t="shared" si="571"/>
        <v>4</v>
      </c>
      <c r="S2255" s="33" t="str">
        <f t="shared" si="572"/>
        <v>144_4</v>
      </c>
      <c r="T2255" s="35" t="str">
        <f t="shared" si="573"/>
        <v>144AM</v>
      </c>
      <c r="U2255" s="35" t="str">
        <f t="shared" si="574"/>
        <v>144AMNS</v>
      </c>
      <c r="V2255" s="301">
        <f t="shared" si="575"/>
        <v>14</v>
      </c>
      <c r="W2255" s="293" t="str">
        <f t="shared" si="576"/>
        <v/>
      </c>
      <c r="X2255" s="293" t="str">
        <f t="shared" si="577"/>
        <v/>
      </c>
      <c r="Y2255" s="293" t="str">
        <f t="shared" si="578"/>
        <v/>
      </c>
      <c r="Z2255" s="293" t="str">
        <f t="shared" si="579"/>
        <v/>
      </c>
      <c r="AA2255" s="293">
        <f t="shared" si="566"/>
        <v>0</v>
      </c>
      <c r="AB2255" s="293">
        <f t="shared" si="567"/>
        <v>0</v>
      </c>
      <c r="AC2255" s="293">
        <f t="shared" si="568"/>
        <v>1</v>
      </c>
      <c r="AD2255" s="293">
        <f t="shared" si="580"/>
        <v>1</v>
      </c>
      <c r="AE2255" s="293">
        <f>IF(ISBLANK(T2255),AE2254,IF(COUNTIF(T$2:T2255,T2255)&gt;1,AE2254,1+MAX(AE2254,0)))</f>
        <v>61</v>
      </c>
      <c r="AI2255" s="42" t="str">
        <f t="shared" si="581"/>
        <v/>
      </c>
      <c r="AJ2255">
        <f>SUM(AG$2:AG2255)</f>
        <v>15</v>
      </c>
      <c r="AK2255">
        <f>COUNTA(AF$2:AF2255)</f>
        <v>35</v>
      </c>
    </row>
    <row r="2256" spans="1:37"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569"/>
        <v>34</v>
      </c>
      <c r="Q2256" s="33" t="str">
        <f t="shared" si="570"/>
        <v/>
      </c>
      <c r="R2256" s="33">
        <f t="shared" si="571"/>
        <v>4</v>
      </c>
      <c r="S2256" s="33" t="str">
        <f t="shared" si="572"/>
        <v>144_4</v>
      </c>
      <c r="T2256" s="35" t="str">
        <f t="shared" si="573"/>
        <v>144AM</v>
      </c>
      <c r="U2256" s="35" t="str">
        <f t="shared" si="574"/>
        <v>144AMEW</v>
      </c>
      <c r="V2256" s="301">
        <f t="shared" si="575"/>
        <v>15</v>
      </c>
      <c r="W2256" s="293" t="str">
        <f t="shared" si="576"/>
        <v/>
      </c>
      <c r="X2256" s="293" t="str">
        <f t="shared" si="577"/>
        <v/>
      </c>
      <c r="Y2256" s="293" t="str">
        <f t="shared" si="578"/>
        <v/>
      </c>
      <c r="Z2256" s="293" t="str">
        <f t="shared" si="579"/>
        <v/>
      </c>
      <c r="AA2256" s="293">
        <f t="shared" si="566"/>
        <v>0</v>
      </c>
      <c r="AB2256" s="293">
        <f t="shared" si="567"/>
        <v>0</v>
      </c>
      <c r="AC2256" s="293">
        <f t="shared" si="568"/>
        <v>0</v>
      </c>
      <c r="AD2256" s="293">
        <f t="shared" si="580"/>
        <v>0</v>
      </c>
      <c r="AE2256" s="293">
        <f>IF(ISBLANK(T2256),AE2255,IF(COUNTIF(T$2:T2256,T2256)&gt;1,AE2255,1+MAX(AE2255,0)))</f>
        <v>61</v>
      </c>
      <c r="AI2256" s="42" t="str">
        <f t="shared" si="581"/>
        <v/>
      </c>
      <c r="AJ2256">
        <f>SUM(AG$2:AG2256)</f>
        <v>15</v>
      </c>
      <c r="AK2256">
        <f>COUNTA(AF$2:AF2256)</f>
        <v>35</v>
      </c>
    </row>
    <row r="2257" spans="1:37"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569"/>
        <v>34</v>
      </c>
      <c r="Q2257" s="33" t="str">
        <f t="shared" si="570"/>
        <v/>
      </c>
      <c r="R2257" s="33">
        <f t="shared" si="571"/>
        <v>4</v>
      </c>
      <c r="S2257" s="33" t="str">
        <f t="shared" si="572"/>
        <v>144_4</v>
      </c>
      <c r="T2257" s="35" t="str">
        <f t="shared" si="573"/>
        <v>144AM</v>
      </c>
      <c r="U2257" s="35" t="str">
        <f t="shared" si="574"/>
        <v>144AMEW</v>
      </c>
      <c r="V2257" s="301">
        <f t="shared" si="575"/>
        <v>16</v>
      </c>
      <c r="W2257" s="293" t="str">
        <f t="shared" si="576"/>
        <v/>
      </c>
      <c r="X2257" s="293" t="str">
        <f t="shared" si="577"/>
        <v/>
      </c>
      <c r="Y2257" s="293" t="str">
        <f t="shared" si="578"/>
        <v/>
      </c>
      <c r="Z2257" s="293" t="str">
        <f t="shared" si="579"/>
        <v/>
      </c>
      <c r="AA2257" s="293">
        <f t="shared" si="566"/>
        <v>0</v>
      </c>
      <c r="AB2257" s="293">
        <f t="shared" si="567"/>
        <v>0</v>
      </c>
      <c r="AC2257" s="293">
        <f t="shared" si="568"/>
        <v>0</v>
      </c>
      <c r="AD2257" s="293">
        <f t="shared" si="580"/>
        <v>0</v>
      </c>
      <c r="AE2257" s="293">
        <f>IF(ISBLANK(T2257),AE2256,IF(COUNTIF(T$2:T2257,T2257)&gt;1,AE2256,1+MAX(AE2256,0)))</f>
        <v>61</v>
      </c>
      <c r="AI2257" s="42" t="str">
        <f t="shared" si="581"/>
        <v/>
      </c>
      <c r="AJ2257">
        <f>SUM(AG$2:AG2257)</f>
        <v>15</v>
      </c>
      <c r="AK2257">
        <f>COUNTA(AF$2:AF2257)</f>
        <v>35</v>
      </c>
    </row>
    <row r="2258" spans="1:37"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569"/>
        <v>34</v>
      </c>
      <c r="Q2258" s="33" t="str">
        <f t="shared" si="570"/>
        <v/>
      </c>
      <c r="R2258" s="33">
        <f t="shared" si="571"/>
        <v>5</v>
      </c>
      <c r="S2258" s="33" t="str">
        <f t="shared" si="572"/>
        <v>144_5</v>
      </c>
      <c r="T2258" s="35" t="str">
        <f t="shared" si="573"/>
        <v>144AM</v>
      </c>
      <c r="U2258" s="35" t="str">
        <f t="shared" si="574"/>
        <v>144AMNS</v>
      </c>
      <c r="V2258" s="301">
        <f t="shared" si="575"/>
        <v>17</v>
      </c>
      <c r="W2258" s="293" t="str">
        <f t="shared" si="576"/>
        <v/>
      </c>
      <c r="X2258" s="293" t="str">
        <f t="shared" si="577"/>
        <v/>
      </c>
      <c r="Y2258" s="293" t="str">
        <f t="shared" si="578"/>
        <v/>
      </c>
      <c r="Z2258" s="293" t="str">
        <f t="shared" si="579"/>
        <v/>
      </c>
      <c r="AA2258" s="293">
        <f t="shared" si="566"/>
        <v>0</v>
      </c>
      <c r="AB2258" s="293">
        <f t="shared" si="567"/>
        <v>0</v>
      </c>
      <c r="AC2258" s="293">
        <f t="shared" si="568"/>
        <v>1</v>
      </c>
      <c r="AD2258" s="293">
        <f t="shared" si="580"/>
        <v>1</v>
      </c>
      <c r="AE2258" s="293">
        <f>IF(ISBLANK(T2258),AE2257,IF(COUNTIF(T$2:T2258,T2258)&gt;1,AE2257,1+MAX(AE2257,0)))</f>
        <v>61</v>
      </c>
      <c r="AI2258" s="42" t="str">
        <f t="shared" si="581"/>
        <v/>
      </c>
      <c r="AJ2258">
        <f>SUM(AG$2:AG2258)</f>
        <v>15</v>
      </c>
      <c r="AK2258">
        <f>COUNTA(AF$2:AF2258)</f>
        <v>35</v>
      </c>
    </row>
    <row r="2259" spans="1:37"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569"/>
        <v>34</v>
      </c>
      <c r="Q2259" s="33" t="str">
        <f t="shared" si="570"/>
        <v/>
      </c>
      <c r="R2259" s="33">
        <f t="shared" si="571"/>
        <v>5</v>
      </c>
      <c r="S2259" s="33" t="str">
        <f t="shared" si="572"/>
        <v>144_5</v>
      </c>
      <c r="T2259" s="35" t="str">
        <f t="shared" si="573"/>
        <v>144AM</v>
      </c>
      <c r="U2259" s="35" t="str">
        <f t="shared" si="574"/>
        <v>144AMNS</v>
      </c>
      <c r="V2259" s="301">
        <f t="shared" si="575"/>
        <v>18</v>
      </c>
      <c r="W2259" s="293" t="str">
        <f t="shared" si="576"/>
        <v/>
      </c>
      <c r="X2259" s="293" t="str">
        <f t="shared" si="577"/>
        <v/>
      </c>
      <c r="Y2259" s="293" t="str">
        <f t="shared" si="578"/>
        <v/>
      </c>
      <c r="Z2259" s="293" t="str">
        <f t="shared" si="579"/>
        <v/>
      </c>
      <c r="AA2259" s="293">
        <f t="shared" si="566"/>
        <v>0</v>
      </c>
      <c r="AB2259" s="293">
        <f t="shared" si="567"/>
        <v>0</v>
      </c>
      <c r="AC2259" s="293">
        <f t="shared" si="568"/>
        <v>1</v>
      </c>
      <c r="AD2259" s="293">
        <f t="shared" si="580"/>
        <v>1</v>
      </c>
      <c r="AE2259" s="293">
        <f>IF(ISBLANK(T2259),AE2258,IF(COUNTIF(T$2:T2259,T2259)&gt;1,AE2258,1+MAX(AE2258,0)))</f>
        <v>61</v>
      </c>
      <c r="AI2259" s="42" t="str">
        <f t="shared" si="581"/>
        <v/>
      </c>
      <c r="AJ2259">
        <f>SUM(AG$2:AG2259)</f>
        <v>15</v>
      </c>
      <c r="AK2259">
        <f>COUNTA(AF$2:AF2259)</f>
        <v>35</v>
      </c>
    </row>
    <row r="2260" spans="1:37"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569"/>
        <v>34</v>
      </c>
      <c r="Q2260" s="33" t="str">
        <f t="shared" si="570"/>
        <v/>
      </c>
      <c r="R2260" s="33">
        <f t="shared" si="571"/>
        <v>5</v>
      </c>
      <c r="S2260" s="33" t="str">
        <f t="shared" si="572"/>
        <v>144_5</v>
      </c>
      <c r="T2260" s="35" t="str">
        <f t="shared" si="573"/>
        <v>144AM</v>
      </c>
      <c r="U2260" s="35" t="str">
        <f t="shared" si="574"/>
        <v>144AMEW</v>
      </c>
      <c r="V2260" s="301">
        <f t="shared" si="575"/>
        <v>19</v>
      </c>
      <c r="W2260" s="293" t="str">
        <f t="shared" si="576"/>
        <v/>
      </c>
      <c r="X2260" s="293" t="str">
        <f t="shared" si="577"/>
        <v/>
      </c>
      <c r="Y2260" s="293" t="str">
        <f t="shared" si="578"/>
        <v/>
      </c>
      <c r="Z2260" s="293" t="str">
        <f t="shared" si="579"/>
        <v/>
      </c>
      <c r="AA2260" s="293">
        <f t="shared" si="566"/>
        <v>0</v>
      </c>
      <c r="AB2260" s="293">
        <f t="shared" si="567"/>
        <v>0</v>
      </c>
      <c r="AC2260" s="293">
        <f t="shared" si="568"/>
        <v>0</v>
      </c>
      <c r="AD2260" s="293">
        <f t="shared" si="580"/>
        <v>0</v>
      </c>
      <c r="AE2260" s="293">
        <f>IF(ISBLANK(T2260),AE2259,IF(COUNTIF(T$2:T2260,T2260)&gt;1,AE2259,1+MAX(AE2259,0)))</f>
        <v>61</v>
      </c>
      <c r="AI2260" s="42" t="str">
        <f t="shared" si="581"/>
        <v/>
      </c>
      <c r="AJ2260">
        <f>SUM(AG$2:AG2260)</f>
        <v>15</v>
      </c>
      <c r="AK2260">
        <f>COUNTA(AF$2:AF2260)</f>
        <v>35</v>
      </c>
    </row>
    <row r="2261" spans="1:37"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569"/>
        <v>34</v>
      </c>
      <c r="Q2261" s="33" t="str">
        <f t="shared" si="570"/>
        <v/>
      </c>
      <c r="R2261" s="33">
        <f t="shared" si="571"/>
        <v>5</v>
      </c>
      <c r="S2261" s="33" t="str">
        <f t="shared" si="572"/>
        <v>144_5</v>
      </c>
      <c r="T2261" s="35" t="str">
        <f t="shared" si="573"/>
        <v>144AM</v>
      </c>
      <c r="U2261" s="35" t="str">
        <f t="shared" si="574"/>
        <v>144AMEW</v>
      </c>
      <c r="V2261" s="301">
        <f t="shared" si="575"/>
        <v>20</v>
      </c>
      <c r="W2261" s="293" t="str">
        <f t="shared" si="576"/>
        <v/>
      </c>
      <c r="X2261" s="293" t="str">
        <f t="shared" si="577"/>
        <v/>
      </c>
      <c r="Y2261" s="293" t="str">
        <f t="shared" si="578"/>
        <v/>
      </c>
      <c r="Z2261" s="293" t="str">
        <f t="shared" si="579"/>
        <v/>
      </c>
      <c r="AA2261" s="293">
        <f t="shared" si="566"/>
        <v>0</v>
      </c>
      <c r="AB2261" s="293">
        <f t="shared" si="567"/>
        <v>0</v>
      </c>
      <c r="AC2261" s="293">
        <f t="shared" si="568"/>
        <v>0</v>
      </c>
      <c r="AD2261" s="293">
        <f t="shared" si="580"/>
        <v>0</v>
      </c>
      <c r="AE2261" s="293">
        <f>IF(ISBLANK(T2261),AE2260,IF(COUNTIF(T$2:T2261,T2261)&gt;1,AE2260,1+MAX(AE2260,0)))</f>
        <v>61</v>
      </c>
      <c r="AI2261" s="42" t="str">
        <f t="shared" si="581"/>
        <v/>
      </c>
      <c r="AJ2261">
        <f>SUM(AG$2:AG2261)</f>
        <v>15</v>
      </c>
      <c r="AK2261">
        <f>COUNTA(AF$2:AF2261)</f>
        <v>35</v>
      </c>
    </row>
    <row r="2262" spans="1:37"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569"/>
        <v>34</v>
      </c>
      <c r="Q2262" s="33" t="str">
        <f t="shared" si="570"/>
        <v/>
      </c>
      <c r="R2262" s="33">
        <f t="shared" si="571"/>
        <v>6</v>
      </c>
      <c r="S2262" s="33" t="str">
        <f t="shared" si="572"/>
        <v>144_6</v>
      </c>
      <c r="T2262" s="35" t="str">
        <f t="shared" si="573"/>
        <v>144AM</v>
      </c>
      <c r="U2262" s="35" t="str">
        <f t="shared" si="574"/>
        <v>144AMNS</v>
      </c>
      <c r="V2262" s="301">
        <f t="shared" si="575"/>
        <v>21</v>
      </c>
      <c r="W2262" s="293" t="str">
        <f t="shared" si="576"/>
        <v/>
      </c>
      <c r="X2262" s="293" t="str">
        <f t="shared" si="577"/>
        <v/>
      </c>
      <c r="Y2262" s="293" t="str">
        <f t="shared" si="578"/>
        <v/>
      </c>
      <c r="Z2262" s="293" t="str">
        <f t="shared" si="579"/>
        <v/>
      </c>
      <c r="AA2262" s="293">
        <f t="shared" si="566"/>
        <v>0</v>
      </c>
      <c r="AB2262" s="293">
        <f t="shared" si="567"/>
        <v>0</v>
      </c>
      <c r="AC2262" s="293">
        <f t="shared" si="568"/>
        <v>1</v>
      </c>
      <c r="AD2262" s="293">
        <f t="shared" si="580"/>
        <v>1</v>
      </c>
      <c r="AE2262" s="293">
        <f>IF(ISBLANK(T2262),AE2261,IF(COUNTIF(T$2:T2262,T2262)&gt;1,AE2261,1+MAX(AE2261,0)))</f>
        <v>61</v>
      </c>
      <c r="AI2262" s="42" t="str">
        <f t="shared" si="581"/>
        <v/>
      </c>
      <c r="AJ2262">
        <f>SUM(AG$2:AG2262)</f>
        <v>15</v>
      </c>
      <c r="AK2262">
        <f>COUNTA(AF$2:AF2262)</f>
        <v>35</v>
      </c>
    </row>
    <row r="2263" spans="1:37"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569"/>
        <v>34</v>
      </c>
      <c r="Q2263" s="33" t="str">
        <f t="shared" si="570"/>
        <v/>
      </c>
      <c r="R2263" s="33">
        <f t="shared" si="571"/>
        <v>6</v>
      </c>
      <c r="S2263" s="33" t="str">
        <f t="shared" si="572"/>
        <v>144_6</v>
      </c>
      <c r="T2263" s="35" t="str">
        <f t="shared" si="573"/>
        <v>144AM</v>
      </c>
      <c r="U2263" s="35" t="str">
        <f t="shared" si="574"/>
        <v>144AMNS</v>
      </c>
      <c r="V2263" s="301">
        <f t="shared" si="575"/>
        <v>22</v>
      </c>
      <c r="W2263" s="293" t="str">
        <f t="shared" si="576"/>
        <v/>
      </c>
      <c r="X2263" s="293" t="str">
        <f t="shared" si="577"/>
        <v/>
      </c>
      <c r="Y2263" s="293" t="str">
        <f t="shared" si="578"/>
        <v/>
      </c>
      <c r="Z2263" s="293" t="str">
        <f t="shared" si="579"/>
        <v/>
      </c>
      <c r="AA2263" s="293">
        <f t="shared" si="566"/>
        <v>0</v>
      </c>
      <c r="AB2263" s="293">
        <f t="shared" si="567"/>
        <v>0</v>
      </c>
      <c r="AC2263" s="293">
        <f t="shared" si="568"/>
        <v>1</v>
      </c>
      <c r="AD2263" s="293">
        <f t="shared" si="580"/>
        <v>1</v>
      </c>
      <c r="AE2263" s="293">
        <f>IF(ISBLANK(T2263),AE2262,IF(COUNTIF(T$2:T2263,T2263)&gt;1,AE2262,1+MAX(AE2262,0)))</f>
        <v>61</v>
      </c>
      <c r="AI2263" s="42" t="str">
        <f t="shared" si="581"/>
        <v/>
      </c>
      <c r="AJ2263">
        <f>SUM(AG$2:AG2263)</f>
        <v>15</v>
      </c>
      <c r="AK2263">
        <f>COUNTA(AF$2:AF2263)</f>
        <v>35</v>
      </c>
    </row>
    <row r="2264" spans="1:37"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569"/>
        <v>34</v>
      </c>
      <c r="Q2264" s="33" t="str">
        <f t="shared" si="570"/>
        <v/>
      </c>
      <c r="R2264" s="33">
        <f t="shared" si="571"/>
        <v>6</v>
      </c>
      <c r="S2264" s="33" t="str">
        <f t="shared" si="572"/>
        <v>144_6</v>
      </c>
      <c r="T2264" s="35" t="str">
        <f t="shared" si="573"/>
        <v>144AM</v>
      </c>
      <c r="U2264" s="35" t="str">
        <f t="shared" si="574"/>
        <v>144AMEW</v>
      </c>
      <c r="V2264" s="301">
        <f t="shared" si="575"/>
        <v>23</v>
      </c>
      <c r="W2264" s="293" t="str">
        <f t="shared" si="576"/>
        <v/>
      </c>
      <c r="X2264" s="293" t="str">
        <f t="shared" si="577"/>
        <v/>
      </c>
      <c r="Y2264" s="293" t="str">
        <f t="shared" si="578"/>
        <v/>
      </c>
      <c r="Z2264" s="293" t="str">
        <f t="shared" si="579"/>
        <v/>
      </c>
      <c r="AA2264" s="293">
        <f t="shared" si="566"/>
        <v>0</v>
      </c>
      <c r="AB2264" s="293">
        <f t="shared" si="567"/>
        <v>0</v>
      </c>
      <c r="AC2264" s="293">
        <f t="shared" si="568"/>
        <v>0</v>
      </c>
      <c r="AD2264" s="293">
        <f t="shared" si="580"/>
        <v>0</v>
      </c>
      <c r="AE2264" s="293">
        <f>IF(ISBLANK(T2264),AE2263,IF(COUNTIF(T$2:T2264,T2264)&gt;1,AE2263,1+MAX(AE2263,0)))</f>
        <v>61</v>
      </c>
      <c r="AI2264" s="42" t="str">
        <f t="shared" si="581"/>
        <v/>
      </c>
      <c r="AJ2264">
        <f>SUM(AG$2:AG2264)</f>
        <v>15</v>
      </c>
      <c r="AK2264">
        <f>COUNTA(AF$2:AF2264)</f>
        <v>35</v>
      </c>
    </row>
    <row r="2265" spans="1:37"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569"/>
        <v>34</v>
      </c>
      <c r="Q2265" s="33" t="str">
        <f t="shared" si="570"/>
        <v/>
      </c>
      <c r="R2265" s="33">
        <f t="shared" si="571"/>
        <v>6</v>
      </c>
      <c r="S2265" s="33" t="str">
        <f t="shared" si="572"/>
        <v>144_6</v>
      </c>
      <c r="T2265" s="35" t="str">
        <f t="shared" si="573"/>
        <v>144AM</v>
      </c>
      <c r="U2265" s="35" t="str">
        <f t="shared" si="574"/>
        <v>144AMEW</v>
      </c>
      <c r="V2265" s="301">
        <f t="shared" si="575"/>
        <v>24</v>
      </c>
      <c r="W2265" s="293" t="str">
        <f t="shared" si="576"/>
        <v/>
      </c>
      <c r="X2265" s="293" t="str">
        <f t="shared" si="577"/>
        <v/>
      </c>
      <c r="Y2265" s="293" t="str">
        <f t="shared" si="578"/>
        <v/>
      </c>
      <c r="Z2265" s="293" t="str">
        <f t="shared" si="579"/>
        <v/>
      </c>
      <c r="AA2265" s="293">
        <f t="shared" si="566"/>
        <v>0</v>
      </c>
      <c r="AB2265" s="293">
        <f t="shared" si="567"/>
        <v>0</v>
      </c>
      <c r="AC2265" s="293">
        <f t="shared" si="568"/>
        <v>0</v>
      </c>
      <c r="AD2265" s="293">
        <f t="shared" si="580"/>
        <v>0</v>
      </c>
      <c r="AE2265" s="293">
        <f>IF(ISBLANK(T2265),AE2264,IF(COUNTIF(T$2:T2265,T2265)&gt;1,AE2264,1+MAX(AE2264,0)))</f>
        <v>61</v>
      </c>
      <c r="AI2265" s="42" t="str">
        <f t="shared" si="581"/>
        <v/>
      </c>
      <c r="AJ2265">
        <f>SUM(AG$2:AG2265)</f>
        <v>15</v>
      </c>
      <c r="AK2265">
        <f>COUNTA(AF$2:AF2265)</f>
        <v>35</v>
      </c>
    </row>
    <row r="2266" spans="1:37"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569"/>
        <v>34</v>
      </c>
      <c r="Q2266" s="33" t="str">
        <f t="shared" si="570"/>
        <v/>
      </c>
      <c r="R2266" s="33">
        <f t="shared" si="571"/>
        <v>7</v>
      </c>
      <c r="S2266" s="33" t="str">
        <f t="shared" si="572"/>
        <v>144_7</v>
      </c>
      <c r="T2266" s="35" t="str">
        <f t="shared" si="573"/>
        <v>144AM</v>
      </c>
      <c r="U2266" s="35" t="str">
        <f t="shared" si="574"/>
        <v>144AMNS</v>
      </c>
      <c r="V2266" s="301">
        <f t="shared" si="575"/>
        <v>25</v>
      </c>
      <c r="W2266" s="293" t="str">
        <f t="shared" si="576"/>
        <v/>
      </c>
      <c r="X2266" s="293" t="str">
        <f t="shared" si="577"/>
        <v/>
      </c>
      <c r="Y2266" s="293" t="str">
        <f t="shared" si="578"/>
        <v/>
      </c>
      <c r="Z2266" s="293" t="str">
        <f t="shared" si="579"/>
        <v/>
      </c>
      <c r="AA2266" s="293">
        <f t="shared" si="566"/>
        <v>0</v>
      </c>
      <c r="AB2266" s="293">
        <f t="shared" si="567"/>
        <v>0</v>
      </c>
      <c r="AC2266" s="293">
        <f t="shared" si="568"/>
        <v>1</v>
      </c>
      <c r="AD2266" s="293">
        <f t="shared" si="580"/>
        <v>1</v>
      </c>
      <c r="AE2266" s="293">
        <f>IF(ISBLANK(T2266),AE2265,IF(COUNTIF(T$2:T2266,T2266)&gt;1,AE2265,1+MAX(AE2265,0)))</f>
        <v>61</v>
      </c>
      <c r="AI2266" s="42" t="str">
        <f t="shared" si="581"/>
        <v/>
      </c>
      <c r="AJ2266">
        <f>SUM(AG$2:AG2266)</f>
        <v>15</v>
      </c>
      <c r="AK2266">
        <f>COUNTA(AF$2:AF2266)</f>
        <v>35</v>
      </c>
    </row>
    <row r="2267" spans="1:37"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569"/>
        <v>34</v>
      </c>
      <c r="Q2267" s="33" t="str">
        <f t="shared" si="570"/>
        <v/>
      </c>
      <c r="R2267" s="33">
        <f t="shared" si="571"/>
        <v>7</v>
      </c>
      <c r="S2267" s="33" t="str">
        <f t="shared" si="572"/>
        <v>144_7</v>
      </c>
      <c r="T2267" s="35" t="str">
        <f t="shared" si="573"/>
        <v>144AM</v>
      </c>
      <c r="U2267" s="35" t="str">
        <f t="shared" si="574"/>
        <v>144AMNS</v>
      </c>
      <c r="V2267" s="301">
        <f t="shared" si="575"/>
        <v>26</v>
      </c>
      <c r="W2267" s="293" t="str">
        <f t="shared" si="576"/>
        <v/>
      </c>
      <c r="X2267" s="293" t="str">
        <f t="shared" si="577"/>
        <v/>
      </c>
      <c r="Y2267" s="293" t="str">
        <f t="shared" si="578"/>
        <v/>
      </c>
      <c r="Z2267" s="293" t="str">
        <f t="shared" si="579"/>
        <v/>
      </c>
      <c r="AA2267" s="293">
        <f t="shared" si="566"/>
        <v>0</v>
      </c>
      <c r="AB2267" s="293">
        <f t="shared" si="567"/>
        <v>0</v>
      </c>
      <c r="AC2267" s="293">
        <f t="shared" si="568"/>
        <v>1</v>
      </c>
      <c r="AD2267" s="293">
        <f t="shared" si="580"/>
        <v>1</v>
      </c>
      <c r="AE2267" s="293">
        <f>IF(ISBLANK(T2267),AE2266,IF(COUNTIF(T$2:T2267,T2267)&gt;1,AE2266,1+MAX(AE2266,0)))</f>
        <v>61</v>
      </c>
      <c r="AI2267" s="42" t="str">
        <f t="shared" si="581"/>
        <v/>
      </c>
      <c r="AJ2267">
        <f>SUM(AG$2:AG2267)</f>
        <v>15</v>
      </c>
      <c r="AK2267">
        <f>COUNTA(AF$2:AF2267)</f>
        <v>35</v>
      </c>
    </row>
    <row r="2268" spans="1:37"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569"/>
        <v>34</v>
      </c>
      <c r="Q2268" s="33" t="str">
        <f t="shared" si="570"/>
        <v/>
      </c>
      <c r="R2268" s="33">
        <f t="shared" si="571"/>
        <v>7</v>
      </c>
      <c r="S2268" s="33" t="str">
        <f t="shared" si="572"/>
        <v>144_7</v>
      </c>
      <c r="T2268" s="35" t="str">
        <f t="shared" si="573"/>
        <v>144AM</v>
      </c>
      <c r="U2268" s="35" t="str">
        <f t="shared" si="574"/>
        <v>144AMEW</v>
      </c>
      <c r="V2268" s="301">
        <f t="shared" si="575"/>
        <v>27</v>
      </c>
      <c r="W2268" s="293" t="str">
        <f t="shared" si="576"/>
        <v/>
      </c>
      <c r="X2268" s="293" t="str">
        <f t="shared" si="577"/>
        <v/>
      </c>
      <c r="Y2268" s="293" t="str">
        <f t="shared" si="578"/>
        <v/>
      </c>
      <c r="Z2268" s="293" t="str">
        <f t="shared" si="579"/>
        <v/>
      </c>
      <c r="AA2268" s="293">
        <f t="shared" si="566"/>
        <v>0</v>
      </c>
      <c r="AB2268" s="293">
        <f t="shared" si="567"/>
        <v>0</v>
      </c>
      <c r="AC2268" s="293">
        <f t="shared" si="568"/>
        <v>0</v>
      </c>
      <c r="AD2268" s="293">
        <f t="shared" si="580"/>
        <v>0</v>
      </c>
      <c r="AE2268" s="293">
        <f>IF(ISBLANK(T2268),AE2267,IF(COUNTIF(T$2:T2268,T2268)&gt;1,AE2267,1+MAX(AE2267,0)))</f>
        <v>61</v>
      </c>
      <c r="AI2268" s="42" t="str">
        <f t="shared" si="581"/>
        <v/>
      </c>
      <c r="AJ2268">
        <f>SUM(AG$2:AG2268)</f>
        <v>15</v>
      </c>
      <c r="AK2268">
        <f>COUNTA(AF$2:AF2268)</f>
        <v>35</v>
      </c>
    </row>
    <row r="2269" spans="1:37"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569"/>
        <v>34</v>
      </c>
      <c r="Q2269" s="33" t="str">
        <f t="shared" si="570"/>
        <v/>
      </c>
      <c r="R2269" s="33">
        <f t="shared" si="571"/>
        <v>7</v>
      </c>
      <c r="S2269" s="33" t="str">
        <f t="shared" si="572"/>
        <v>144_7</v>
      </c>
      <c r="T2269" s="35" t="str">
        <f t="shared" si="573"/>
        <v>144AM</v>
      </c>
      <c r="U2269" s="35" t="str">
        <f t="shared" si="574"/>
        <v>144AMEW</v>
      </c>
      <c r="V2269" s="301">
        <f t="shared" si="575"/>
        <v>28</v>
      </c>
      <c r="W2269" s="293" t="str">
        <f t="shared" si="576"/>
        <v/>
      </c>
      <c r="X2269" s="293" t="str">
        <f t="shared" si="577"/>
        <v/>
      </c>
      <c r="Y2269" s="293" t="str">
        <f t="shared" si="578"/>
        <v/>
      </c>
      <c r="Z2269" s="293" t="str">
        <f t="shared" si="579"/>
        <v/>
      </c>
      <c r="AA2269" s="293">
        <f t="shared" si="566"/>
        <v>0</v>
      </c>
      <c r="AB2269" s="293">
        <f t="shared" si="567"/>
        <v>0</v>
      </c>
      <c r="AC2269" s="293">
        <f t="shared" si="568"/>
        <v>0</v>
      </c>
      <c r="AD2269" s="293">
        <f t="shared" si="580"/>
        <v>0</v>
      </c>
      <c r="AE2269" s="293">
        <f>IF(ISBLANK(T2269),AE2268,IF(COUNTIF(T$2:T2269,T2269)&gt;1,AE2268,1+MAX(AE2268,0)))</f>
        <v>61</v>
      </c>
      <c r="AI2269" s="42" t="str">
        <f t="shared" si="581"/>
        <v/>
      </c>
      <c r="AJ2269">
        <f>SUM(AG$2:AG2269)</f>
        <v>15</v>
      </c>
      <c r="AK2269">
        <f>COUNTA(AF$2:AF2269)</f>
        <v>35</v>
      </c>
    </row>
    <row r="2270" spans="1:37"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569"/>
        <v>34</v>
      </c>
      <c r="Q2270" s="33" t="str">
        <f t="shared" si="570"/>
        <v/>
      </c>
      <c r="R2270" s="33">
        <f t="shared" si="571"/>
        <v>8</v>
      </c>
      <c r="S2270" s="33" t="str">
        <f t="shared" si="572"/>
        <v>144_8</v>
      </c>
      <c r="T2270" s="35" t="str">
        <f t="shared" si="573"/>
        <v>144AM</v>
      </c>
      <c r="U2270" s="35" t="str">
        <f t="shared" si="574"/>
        <v>144AMNS</v>
      </c>
      <c r="V2270" s="301">
        <f t="shared" si="575"/>
        <v>29</v>
      </c>
      <c r="W2270" s="293" t="str">
        <f t="shared" si="576"/>
        <v/>
      </c>
      <c r="X2270" s="293" t="str">
        <f t="shared" si="577"/>
        <v/>
      </c>
      <c r="Y2270" s="293" t="str">
        <f t="shared" si="578"/>
        <v/>
      </c>
      <c r="Z2270" s="293" t="str">
        <f t="shared" si="579"/>
        <v/>
      </c>
      <c r="AA2270" s="293">
        <f t="shared" si="566"/>
        <v>0</v>
      </c>
      <c r="AB2270" s="293">
        <f t="shared" si="567"/>
        <v>0</v>
      </c>
      <c r="AC2270" s="293">
        <f t="shared" si="568"/>
        <v>1</v>
      </c>
      <c r="AD2270" s="293">
        <f t="shared" si="580"/>
        <v>1</v>
      </c>
      <c r="AE2270" s="293">
        <f>IF(ISBLANK(T2270),AE2269,IF(COUNTIF(T$2:T2270,T2270)&gt;1,AE2269,1+MAX(AE2269,0)))</f>
        <v>61</v>
      </c>
      <c r="AI2270" s="42" t="str">
        <f t="shared" si="581"/>
        <v/>
      </c>
      <c r="AJ2270">
        <f>SUM(AG$2:AG2270)</f>
        <v>15</v>
      </c>
      <c r="AK2270">
        <f>COUNTA(AF$2:AF2270)</f>
        <v>35</v>
      </c>
    </row>
    <row r="2271" spans="1:37"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569"/>
        <v>34</v>
      </c>
      <c r="Q2271" s="33" t="str">
        <f t="shared" si="570"/>
        <v/>
      </c>
      <c r="R2271" s="33">
        <f t="shared" si="571"/>
        <v>8</v>
      </c>
      <c r="S2271" s="33" t="str">
        <f t="shared" si="572"/>
        <v>144_8</v>
      </c>
      <c r="T2271" s="35" t="str">
        <f t="shared" si="573"/>
        <v>144AM</v>
      </c>
      <c r="U2271" s="35" t="str">
        <f t="shared" si="574"/>
        <v>144AMNS</v>
      </c>
      <c r="V2271" s="301">
        <f t="shared" si="575"/>
        <v>30</v>
      </c>
      <c r="W2271" s="293" t="str">
        <f t="shared" si="576"/>
        <v/>
      </c>
      <c r="X2271" s="293" t="str">
        <f t="shared" si="577"/>
        <v/>
      </c>
      <c r="Y2271" s="293" t="str">
        <f t="shared" si="578"/>
        <v/>
      </c>
      <c r="Z2271" s="293" t="str">
        <f t="shared" si="579"/>
        <v/>
      </c>
      <c r="AA2271" s="293">
        <f t="shared" si="566"/>
        <v>0</v>
      </c>
      <c r="AB2271" s="293">
        <f t="shared" si="567"/>
        <v>0</v>
      </c>
      <c r="AC2271" s="293">
        <f t="shared" si="568"/>
        <v>1</v>
      </c>
      <c r="AD2271" s="293">
        <f t="shared" si="580"/>
        <v>1</v>
      </c>
      <c r="AE2271" s="293">
        <f>IF(ISBLANK(T2271),AE2270,IF(COUNTIF(T$2:T2271,T2271)&gt;1,AE2270,1+MAX(AE2270,0)))</f>
        <v>61</v>
      </c>
      <c r="AI2271" s="42" t="str">
        <f t="shared" si="581"/>
        <v/>
      </c>
      <c r="AJ2271">
        <f>SUM(AG$2:AG2271)</f>
        <v>15</v>
      </c>
      <c r="AK2271">
        <f>COUNTA(AF$2:AF2271)</f>
        <v>35</v>
      </c>
    </row>
    <row r="2272" spans="1:37"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569"/>
        <v>34</v>
      </c>
      <c r="Q2272" s="33" t="str">
        <f t="shared" si="570"/>
        <v/>
      </c>
      <c r="R2272" s="33">
        <f t="shared" si="571"/>
        <v>8</v>
      </c>
      <c r="S2272" s="33" t="str">
        <f t="shared" si="572"/>
        <v>144_8</v>
      </c>
      <c r="T2272" s="35" t="str">
        <f t="shared" si="573"/>
        <v>144AM</v>
      </c>
      <c r="U2272" s="35" t="str">
        <f t="shared" si="574"/>
        <v>144AMEW</v>
      </c>
      <c r="V2272" s="301">
        <f t="shared" si="575"/>
        <v>31</v>
      </c>
      <c r="W2272" s="293" t="str">
        <f t="shared" si="576"/>
        <v/>
      </c>
      <c r="X2272" s="293" t="str">
        <f t="shared" si="577"/>
        <v/>
      </c>
      <c r="Y2272" s="293" t="str">
        <f t="shared" si="578"/>
        <v/>
      </c>
      <c r="Z2272" s="293" t="str">
        <f t="shared" si="579"/>
        <v/>
      </c>
      <c r="AA2272" s="293">
        <f t="shared" si="566"/>
        <v>0</v>
      </c>
      <c r="AB2272" s="293">
        <f t="shared" si="567"/>
        <v>0</v>
      </c>
      <c r="AC2272" s="293">
        <f t="shared" si="568"/>
        <v>0</v>
      </c>
      <c r="AD2272" s="293">
        <f t="shared" si="580"/>
        <v>0</v>
      </c>
      <c r="AE2272" s="293">
        <f>IF(ISBLANK(T2272),AE2271,IF(COUNTIF(T$2:T2272,T2272)&gt;1,AE2271,1+MAX(AE2271,0)))</f>
        <v>61</v>
      </c>
      <c r="AI2272" s="42" t="str">
        <f t="shared" si="581"/>
        <v/>
      </c>
      <c r="AJ2272">
        <f>SUM(AG$2:AG2272)</f>
        <v>15</v>
      </c>
      <c r="AK2272">
        <f>COUNTA(AF$2:AF2272)</f>
        <v>35</v>
      </c>
    </row>
    <row r="2273" spans="1:37"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569"/>
        <v>34</v>
      </c>
      <c r="Q2273" s="33" t="str">
        <f t="shared" si="570"/>
        <v/>
      </c>
      <c r="R2273" s="33">
        <f t="shared" si="571"/>
        <v>8</v>
      </c>
      <c r="S2273" s="33" t="str">
        <f t="shared" si="572"/>
        <v>144_8</v>
      </c>
      <c r="T2273" s="35" t="str">
        <f t="shared" si="573"/>
        <v>144AM</v>
      </c>
      <c r="U2273" s="35" t="str">
        <f t="shared" si="574"/>
        <v>144AMEW</v>
      </c>
      <c r="V2273" s="301">
        <f t="shared" si="575"/>
        <v>32</v>
      </c>
      <c r="W2273" s="293" t="str">
        <f t="shared" si="576"/>
        <v/>
      </c>
      <c r="X2273" s="293" t="str">
        <f t="shared" si="577"/>
        <v/>
      </c>
      <c r="Y2273" s="293" t="str">
        <f t="shared" si="578"/>
        <v/>
      </c>
      <c r="Z2273" s="293" t="str">
        <f t="shared" si="579"/>
        <v/>
      </c>
      <c r="AA2273" s="293">
        <f t="shared" si="566"/>
        <v>0</v>
      </c>
      <c r="AB2273" s="293">
        <f t="shared" si="567"/>
        <v>0</v>
      </c>
      <c r="AC2273" s="293">
        <f t="shared" si="568"/>
        <v>0</v>
      </c>
      <c r="AD2273" s="293">
        <f t="shared" si="580"/>
        <v>0</v>
      </c>
      <c r="AE2273" s="293">
        <f>IF(ISBLANK(T2273),AE2272,IF(COUNTIF(T$2:T2273,T2273)&gt;1,AE2272,1+MAX(AE2272,0)))</f>
        <v>61</v>
      </c>
      <c r="AI2273" s="42" t="str">
        <f t="shared" si="581"/>
        <v/>
      </c>
      <c r="AJ2273">
        <f>SUM(AG$2:AG2273)</f>
        <v>15</v>
      </c>
      <c r="AK2273">
        <f>COUNTA(AF$2:AF2273)</f>
        <v>35</v>
      </c>
    </row>
    <row r="2274" spans="1:37" x14ac:dyDescent="0.25">
      <c r="A2274">
        <v>144</v>
      </c>
      <c r="B2274" t="s">
        <v>66</v>
      </c>
      <c r="C2274" s="246" t="s">
        <v>809</v>
      </c>
      <c r="D2274"/>
      <c r="E2274">
        <v>2</v>
      </c>
      <c r="F2274">
        <v>1</v>
      </c>
      <c r="G2274">
        <v>1</v>
      </c>
      <c r="H2274">
        <v>1</v>
      </c>
      <c r="I2274">
        <v>1</v>
      </c>
      <c r="J2274">
        <v>0</v>
      </c>
      <c r="K2274">
        <v>1</v>
      </c>
      <c r="L2274">
        <v>1</v>
      </c>
      <c r="M2274" t="s">
        <v>811</v>
      </c>
      <c r="O2274" s="101">
        <f>IF(ISBLANK(C2274),O2273,IF(COUNTIF(C$2:C2274,C2274)&gt;1,O2273,1+MAX(O2273,0)))</f>
        <v>63</v>
      </c>
      <c r="P2274" s="45">
        <f t="shared" si="569"/>
        <v>34</v>
      </c>
      <c r="Q2274" s="33" t="str">
        <f t="shared" si="570"/>
        <v/>
      </c>
      <c r="R2274" s="33">
        <f t="shared" si="571"/>
        <v>13</v>
      </c>
      <c r="S2274" s="33" t="str">
        <f t="shared" si="572"/>
        <v>144_13</v>
      </c>
      <c r="T2274" s="35" t="str">
        <f t="shared" si="573"/>
        <v>144PM</v>
      </c>
      <c r="U2274" s="35" t="str">
        <f t="shared" si="574"/>
        <v>144PMNS</v>
      </c>
      <c r="V2274" s="301">
        <f t="shared" si="575"/>
        <v>17</v>
      </c>
      <c r="W2274" s="293" t="str">
        <f t="shared" si="576"/>
        <v/>
      </c>
      <c r="X2274" s="293" t="str">
        <f t="shared" si="577"/>
        <v/>
      </c>
      <c r="Y2274" s="293" t="str">
        <f t="shared" si="578"/>
        <v/>
      </c>
      <c r="Z2274" s="293" t="str">
        <f t="shared" si="579"/>
        <v/>
      </c>
      <c r="AA2274" s="293">
        <f t="shared" si="566"/>
        <v>0</v>
      </c>
      <c r="AB2274" s="293">
        <f t="shared" si="567"/>
        <v>0</v>
      </c>
      <c r="AC2274" s="293">
        <f t="shared" si="568"/>
        <v>0</v>
      </c>
      <c r="AD2274" s="293">
        <f t="shared" si="580"/>
        <v>0</v>
      </c>
      <c r="AE2274" s="293">
        <f>IF(ISBLANK(T2274),AE2273,IF(COUNTIF(T$2:T2274,T2274)&gt;1,AE2273,1+MAX(AE2273,0)))</f>
        <v>62</v>
      </c>
      <c r="AI2274" s="42" t="str">
        <f t="shared" si="581"/>
        <v/>
      </c>
      <c r="AJ2274">
        <f>SUM(AG$2:AG2274)</f>
        <v>15</v>
      </c>
      <c r="AK2274">
        <f>COUNTA(AF$2:AF2274)</f>
        <v>35</v>
      </c>
    </row>
    <row r="2275" spans="1:37" x14ac:dyDescent="0.25">
      <c r="A2275">
        <v>144</v>
      </c>
      <c r="B2275" t="s">
        <v>66</v>
      </c>
      <c r="C2275" s="246" t="s">
        <v>809</v>
      </c>
      <c r="D2275"/>
      <c r="E2275">
        <v>2</v>
      </c>
      <c r="F2275">
        <v>1</v>
      </c>
      <c r="G2275">
        <v>2</v>
      </c>
      <c r="H2275">
        <v>1</v>
      </c>
      <c r="I2275">
        <v>0</v>
      </c>
      <c r="J2275">
        <v>0</v>
      </c>
      <c r="K2275">
        <v>0</v>
      </c>
      <c r="L2275">
        <v>1</v>
      </c>
      <c r="M2275" t="s">
        <v>811</v>
      </c>
      <c r="O2275" s="101">
        <f>IF(ISBLANK(C2275),O2274,IF(COUNTIF(C$2:C2275,C2275)&gt;1,O2274,1+MAX(O2274,0)))</f>
        <v>63</v>
      </c>
      <c r="P2275" s="45">
        <f t="shared" si="569"/>
        <v>34</v>
      </c>
      <c r="Q2275" s="33" t="str">
        <f t="shared" si="570"/>
        <v/>
      </c>
      <c r="R2275" s="33">
        <f t="shared" si="571"/>
        <v>13</v>
      </c>
      <c r="S2275" s="33" t="str">
        <f t="shared" si="572"/>
        <v>144_13</v>
      </c>
      <c r="T2275" s="35" t="str">
        <f t="shared" si="573"/>
        <v>144PM</v>
      </c>
      <c r="U2275" s="35" t="str">
        <f t="shared" si="574"/>
        <v>144PMNS</v>
      </c>
      <c r="V2275" s="301">
        <f t="shared" si="575"/>
        <v>18</v>
      </c>
      <c r="W2275" s="293" t="str">
        <f t="shared" si="576"/>
        <v/>
      </c>
      <c r="X2275" s="293" t="str">
        <f t="shared" si="577"/>
        <v/>
      </c>
      <c r="Y2275" s="293" t="str">
        <f t="shared" si="578"/>
        <v/>
      </c>
      <c r="Z2275" s="293" t="str">
        <f t="shared" si="579"/>
        <v/>
      </c>
      <c r="AA2275" s="293">
        <f t="shared" si="566"/>
        <v>0</v>
      </c>
      <c r="AB2275" s="293">
        <f t="shared" si="567"/>
        <v>0</v>
      </c>
      <c r="AC2275" s="293">
        <f t="shared" si="568"/>
        <v>0</v>
      </c>
      <c r="AD2275" s="293">
        <f t="shared" si="580"/>
        <v>0</v>
      </c>
      <c r="AE2275" s="293">
        <f>IF(ISBLANK(T2275),AE2274,IF(COUNTIF(T$2:T2275,T2275)&gt;1,AE2274,1+MAX(AE2274,0)))</f>
        <v>62</v>
      </c>
      <c r="AI2275" s="42" t="str">
        <f t="shared" si="581"/>
        <v/>
      </c>
      <c r="AJ2275">
        <f>SUM(AG$2:AG2275)</f>
        <v>15</v>
      </c>
      <c r="AK2275">
        <f>COUNTA(AF$2:AF2275)</f>
        <v>35</v>
      </c>
    </row>
    <row r="2276" spans="1:37" x14ac:dyDescent="0.25">
      <c r="A2276">
        <v>144</v>
      </c>
      <c r="B2276" t="s">
        <v>66</v>
      </c>
      <c r="C2276" s="246" t="s">
        <v>809</v>
      </c>
      <c r="D2276"/>
      <c r="E2276">
        <v>2</v>
      </c>
      <c r="F2276">
        <v>1</v>
      </c>
      <c r="G2276">
        <v>3</v>
      </c>
      <c r="H2276">
        <v>4</v>
      </c>
      <c r="I2276">
        <v>2</v>
      </c>
      <c r="J2276">
        <v>0</v>
      </c>
      <c r="K2276">
        <v>2</v>
      </c>
      <c r="L2276">
        <v>4</v>
      </c>
      <c r="M2276" t="s">
        <v>811</v>
      </c>
      <c r="O2276" s="101">
        <f>IF(ISBLANK(C2276),O2275,IF(COUNTIF(C$2:C2276,C2276)&gt;1,O2275,1+MAX(O2275,0)))</f>
        <v>63</v>
      </c>
      <c r="P2276" s="45">
        <f t="shared" si="569"/>
        <v>34</v>
      </c>
      <c r="Q2276" s="33" t="str">
        <f t="shared" si="570"/>
        <v/>
      </c>
      <c r="R2276" s="33">
        <f t="shared" si="571"/>
        <v>13</v>
      </c>
      <c r="S2276" s="33" t="str">
        <f t="shared" si="572"/>
        <v>144_13</v>
      </c>
      <c r="T2276" s="35" t="str">
        <f t="shared" si="573"/>
        <v>144PM</v>
      </c>
      <c r="U2276" s="35" t="str">
        <f t="shared" si="574"/>
        <v>144PMEW</v>
      </c>
      <c r="V2276" s="301">
        <f t="shared" si="575"/>
        <v>19</v>
      </c>
      <c r="W2276" s="293" t="str">
        <f t="shared" si="576"/>
        <v/>
      </c>
      <c r="X2276" s="293" t="str">
        <f t="shared" si="577"/>
        <v/>
      </c>
      <c r="Y2276" s="293" t="str">
        <f t="shared" si="578"/>
        <v/>
      </c>
      <c r="Z2276" s="293" t="str">
        <f t="shared" si="579"/>
        <v/>
      </c>
      <c r="AA2276" s="293">
        <f t="shared" si="566"/>
        <v>0</v>
      </c>
      <c r="AB2276" s="293">
        <f t="shared" si="567"/>
        <v>0</v>
      </c>
      <c r="AC2276" s="293">
        <f t="shared" si="568"/>
        <v>0</v>
      </c>
      <c r="AD2276" s="293">
        <f t="shared" si="580"/>
        <v>0</v>
      </c>
      <c r="AE2276" s="293">
        <f>IF(ISBLANK(T2276),AE2275,IF(COUNTIF(T$2:T2276,T2276)&gt;1,AE2275,1+MAX(AE2275,0)))</f>
        <v>62</v>
      </c>
      <c r="AI2276" s="42" t="str">
        <f t="shared" si="581"/>
        <v/>
      </c>
      <c r="AJ2276">
        <f>SUM(AG$2:AG2276)</f>
        <v>15</v>
      </c>
      <c r="AK2276">
        <f>COUNTA(AF$2:AF2276)</f>
        <v>35</v>
      </c>
    </row>
    <row r="2277" spans="1:37" x14ac:dyDescent="0.25">
      <c r="A2277">
        <v>144</v>
      </c>
      <c r="B2277" t="s">
        <v>66</v>
      </c>
      <c r="C2277" s="246" t="s">
        <v>809</v>
      </c>
      <c r="D2277"/>
      <c r="E2277">
        <v>2</v>
      </c>
      <c r="F2277">
        <v>1</v>
      </c>
      <c r="G2277">
        <v>4</v>
      </c>
      <c r="H2277">
        <v>6</v>
      </c>
      <c r="I2277">
        <v>0</v>
      </c>
      <c r="J2277">
        <v>1</v>
      </c>
      <c r="K2277">
        <v>2</v>
      </c>
      <c r="L2277">
        <v>6</v>
      </c>
      <c r="M2277" t="s">
        <v>811</v>
      </c>
      <c r="O2277" s="101">
        <f>IF(ISBLANK(C2277),O2276,IF(COUNTIF(C$2:C2277,C2277)&gt;1,O2276,1+MAX(O2276,0)))</f>
        <v>63</v>
      </c>
      <c r="P2277" s="45">
        <f t="shared" si="569"/>
        <v>34</v>
      </c>
      <c r="Q2277" s="33" t="str">
        <f t="shared" si="570"/>
        <v/>
      </c>
      <c r="R2277" s="33">
        <f t="shared" si="571"/>
        <v>13</v>
      </c>
      <c r="S2277" s="33" t="str">
        <f t="shared" si="572"/>
        <v>144_13</v>
      </c>
      <c r="T2277" s="35" t="str">
        <f t="shared" si="573"/>
        <v>144PM</v>
      </c>
      <c r="U2277" s="35" t="str">
        <f t="shared" si="574"/>
        <v>144PMEW</v>
      </c>
      <c r="V2277" s="301">
        <f t="shared" si="575"/>
        <v>20</v>
      </c>
      <c r="W2277" s="293" t="str">
        <f t="shared" si="576"/>
        <v/>
      </c>
      <c r="X2277" s="293" t="str">
        <f t="shared" si="577"/>
        <v/>
      </c>
      <c r="Y2277" s="293" t="str">
        <f t="shared" si="578"/>
        <v/>
      </c>
      <c r="Z2277" s="293" t="str">
        <f t="shared" si="579"/>
        <v/>
      </c>
      <c r="AA2277" s="293">
        <f t="shared" si="566"/>
        <v>0</v>
      </c>
      <c r="AB2277" s="293">
        <f t="shared" si="567"/>
        <v>0</v>
      </c>
      <c r="AC2277" s="293">
        <f t="shared" si="568"/>
        <v>0</v>
      </c>
      <c r="AD2277" s="293">
        <f t="shared" si="580"/>
        <v>0</v>
      </c>
      <c r="AE2277" s="293">
        <f>IF(ISBLANK(T2277),AE2276,IF(COUNTIF(T$2:T2277,T2277)&gt;1,AE2276,1+MAX(AE2276,0)))</f>
        <v>62</v>
      </c>
      <c r="AI2277" s="42" t="str">
        <f t="shared" si="581"/>
        <v/>
      </c>
      <c r="AJ2277">
        <f>SUM(AG$2:AG2277)</f>
        <v>15</v>
      </c>
      <c r="AK2277">
        <f>COUNTA(AF$2:AF2277)</f>
        <v>35</v>
      </c>
    </row>
    <row r="2278" spans="1:37" x14ac:dyDescent="0.25">
      <c r="A2278">
        <v>144</v>
      </c>
      <c r="B2278" t="s">
        <v>66</v>
      </c>
      <c r="C2278" s="246" t="s">
        <v>809</v>
      </c>
      <c r="D2278"/>
      <c r="E2278">
        <v>2</v>
      </c>
      <c r="F2278">
        <v>2</v>
      </c>
      <c r="G2278">
        <v>1</v>
      </c>
      <c r="H2278">
        <v>3</v>
      </c>
      <c r="I2278">
        <v>1</v>
      </c>
      <c r="J2278">
        <v>0</v>
      </c>
      <c r="K2278">
        <v>1</v>
      </c>
      <c r="L2278">
        <v>3</v>
      </c>
      <c r="M2278" t="s">
        <v>811</v>
      </c>
      <c r="O2278" s="101">
        <f>IF(ISBLANK(C2278),O2277,IF(COUNTIF(C$2:C2278,C2278)&gt;1,O2277,1+MAX(O2277,0)))</f>
        <v>63</v>
      </c>
      <c r="P2278" s="45">
        <f t="shared" si="569"/>
        <v>34</v>
      </c>
      <c r="Q2278" s="33" t="str">
        <f t="shared" si="570"/>
        <v/>
      </c>
      <c r="R2278" s="33">
        <f t="shared" si="571"/>
        <v>14</v>
      </c>
      <c r="S2278" s="33" t="str">
        <f t="shared" si="572"/>
        <v>144_14</v>
      </c>
      <c r="T2278" s="35" t="str">
        <f t="shared" si="573"/>
        <v>144PM</v>
      </c>
      <c r="U2278" s="35" t="str">
        <f t="shared" si="574"/>
        <v>144PMNS</v>
      </c>
      <c r="V2278" s="301">
        <f t="shared" si="575"/>
        <v>21</v>
      </c>
      <c r="W2278" s="293" t="str">
        <f t="shared" si="576"/>
        <v/>
      </c>
      <c r="X2278" s="293" t="str">
        <f t="shared" si="577"/>
        <v/>
      </c>
      <c r="Y2278" s="293" t="str">
        <f t="shared" si="578"/>
        <v/>
      </c>
      <c r="Z2278" s="293" t="str">
        <f t="shared" si="579"/>
        <v/>
      </c>
      <c r="AA2278" s="293">
        <f t="shared" si="566"/>
        <v>0</v>
      </c>
      <c r="AB2278" s="293">
        <f t="shared" si="567"/>
        <v>0</v>
      </c>
      <c r="AC2278" s="293">
        <f t="shared" si="568"/>
        <v>0</v>
      </c>
      <c r="AD2278" s="293">
        <f t="shared" si="580"/>
        <v>0</v>
      </c>
      <c r="AE2278" s="293">
        <f>IF(ISBLANK(T2278),AE2277,IF(COUNTIF(T$2:T2278,T2278)&gt;1,AE2277,1+MAX(AE2277,0)))</f>
        <v>62</v>
      </c>
      <c r="AI2278" s="42" t="str">
        <f t="shared" si="581"/>
        <v/>
      </c>
      <c r="AJ2278">
        <f>SUM(AG$2:AG2278)</f>
        <v>15</v>
      </c>
      <c r="AK2278">
        <f>COUNTA(AF$2:AF2278)</f>
        <v>35</v>
      </c>
    </row>
    <row r="2279" spans="1:37" x14ac:dyDescent="0.25">
      <c r="A2279">
        <v>144</v>
      </c>
      <c r="B2279" t="s">
        <v>66</v>
      </c>
      <c r="C2279" s="246" t="s">
        <v>809</v>
      </c>
      <c r="D2279"/>
      <c r="E2279">
        <v>2</v>
      </c>
      <c r="F2279">
        <v>2</v>
      </c>
      <c r="G2279">
        <v>2</v>
      </c>
      <c r="H2279">
        <v>1</v>
      </c>
      <c r="I2279">
        <v>0</v>
      </c>
      <c r="J2279">
        <v>0</v>
      </c>
      <c r="K2279">
        <v>0</v>
      </c>
      <c r="L2279">
        <v>1</v>
      </c>
      <c r="M2279" t="s">
        <v>811</v>
      </c>
      <c r="O2279" s="101">
        <f>IF(ISBLANK(C2279),O2278,IF(COUNTIF(C$2:C2279,C2279)&gt;1,O2278,1+MAX(O2278,0)))</f>
        <v>63</v>
      </c>
      <c r="P2279" s="45">
        <f t="shared" si="569"/>
        <v>34</v>
      </c>
      <c r="Q2279" s="33" t="str">
        <f t="shared" si="570"/>
        <v/>
      </c>
      <c r="R2279" s="33">
        <f t="shared" si="571"/>
        <v>14</v>
      </c>
      <c r="S2279" s="33" t="str">
        <f t="shared" si="572"/>
        <v>144_14</v>
      </c>
      <c r="T2279" s="35" t="str">
        <f t="shared" si="573"/>
        <v>144PM</v>
      </c>
      <c r="U2279" s="35" t="str">
        <f t="shared" si="574"/>
        <v>144PMNS</v>
      </c>
      <c r="V2279" s="301">
        <f t="shared" si="575"/>
        <v>22</v>
      </c>
      <c r="W2279" s="293" t="str">
        <f t="shared" si="576"/>
        <v/>
      </c>
      <c r="X2279" s="293" t="str">
        <f t="shared" si="577"/>
        <v/>
      </c>
      <c r="Y2279" s="293" t="str">
        <f t="shared" si="578"/>
        <v/>
      </c>
      <c r="Z2279" s="293" t="str">
        <f t="shared" si="579"/>
        <v/>
      </c>
      <c r="AA2279" s="293">
        <f t="shared" si="566"/>
        <v>0</v>
      </c>
      <c r="AB2279" s="293">
        <f t="shared" si="567"/>
        <v>0</v>
      </c>
      <c r="AC2279" s="293">
        <f t="shared" si="568"/>
        <v>0</v>
      </c>
      <c r="AD2279" s="293">
        <f t="shared" si="580"/>
        <v>0</v>
      </c>
      <c r="AE2279" s="293">
        <f>IF(ISBLANK(T2279),AE2278,IF(COUNTIF(T$2:T2279,T2279)&gt;1,AE2278,1+MAX(AE2278,0)))</f>
        <v>62</v>
      </c>
      <c r="AI2279" s="42" t="str">
        <f t="shared" si="581"/>
        <v/>
      </c>
      <c r="AJ2279">
        <f>SUM(AG$2:AG2279)</f>
        <v>15</v>
      </c>
      <c r="AK2279">
        <f>COUNTA(AF$2:AF2279)</f>
        <v>35</v>
      </c>
    </row>
    <row r="2280" spans="1:37" x14ac:dyDescent="0.25">
      <c r="A2280">
        <v>144</v>
      </c>
      <c r="B2280" t="s">
        <v>66</v>
      </c>
      <c r="C2280" s="246" t="s">
        <v>809</v>
      </c>
      <c r="D2280"/>
      <c r="E2280">
        <v>2</v>
      </c>
      <c r="F2280">
        <v>2</v>
      </c>
      <c r="G2280">
        <v>3</v>
      </c>
      <c r="H2280">
        <v>0</v>
      </c>
      <c r="I2280">
        <v>0</v>
      </c>
      <c r="J2280">
        <v>0</v>
      </c>
      <c r="K2280">
        <v>0</v>
      </c>
      <c r="L2280">
        <v>0</v>
      </c>
      <c r="M2280" t="s">
        <v>811</v>
      </c>
      <c r="O2280" s="101">
        <f>IF(ISBLANK(C2280),O2279,IF(COUNTIF(C$2:C2280,C2280)&gt;1,O2279,1+MAX(O2279,0)))</f>
        <v>63</v>
      </c>
      <c r="P2280" s="45">
        <f t="shared" si="569"/>
        <v>34</v>
      </c>
      <c r="Q2280" s="33" t="str">
        <f t="shared" si="570"/>
        <v/>
      </c>
      <c r="R2280" s="33">
        <f t="shared" si="571"/>
        <v>14</v>
      </c>
      <c r="S2280" s="33" t="str">
        <f t="shared" si="572"/>
        <v>144_14</v>
      </c>
      <c r="T2280" s="35" t="str">
        <f t="shared" si="573"/>
        <v>144PM</v>
      </c>
      <c r="U2280" s="35" t="str">
        <f t="shared" si="574"/>
        <v>144PMEW</v>
      </c>
      <c r="V2280" s="301">
        <f t="shared" si="575"/>
        <v>23</v>
      </c>
      <c r="W2280" s="293" t="str">
        <f t="shared" si="576"/>
        <v/>
      </c>
      <c r="X2280" s="293" t="str">
        <f t="shared" si="577"/>
        <v/>
      </c>
      <c r="Y2280" s="293" t="str">
        <f t="shared" si="578"/>
        <v/>
      </c>
      <c r="Z2280" s="293" t="str">
        <f t="shared" si="579"/>
        <v/>
      </c>
      <c r="AA2280" s="293">
        <f t="shared" si="566"/>
        <v>0</v>
      </c>
      <c r="AB2280" s="293">
        <f t="shared" si="567"/>
        <v>0</v>
      </c>
      <c r="AC2280" s="293">
        <f t="shared" si="568"/>
        <v>0</v>
      </c>
      <c r="AD2280" s="293">
        <f t="shared" si="580"/>
        <v>0</v>
      </c>
      <c r="AE2280" s="293">
        <f>IF(ISBLANK(T2280),AE2279,IF(COUNTIF(T$2:T2280,T2280)&gt;1,AE2279,1+MAX(AE2279,0)))</f>
        <v>62</v>
      </c>
      <c r="AI2280" s="42" t="str">
        <f t="shared" si="581"/>
        <v/>
      </c>
      <c r="AJ2280">
        <f>SUM(AG$2:AG2280)</f>
        <v>15</v>
      </c>
      <c r="AK2280">
        <f>COUNTA(AF$2:AF2280)</f>
        <v>35</v>
      </c>
    </row>
    <row r="2281" spans="1:37" x14ac:dyDescent="0.25">
      <c r="A2281">
        <v>144</v>
      </c>
      <c r="B2281" t="s">
        <v>66</v>
      </c>
      <c r="C2281" s="246" t="s">
        <v>809</v>
      </c>
      <c r="D2281"/>
      <c r="E2281">
        <v>2</v>
      </c>
      <c r="F2281">
        <v>2</v>
      </c>
      <c r="G2281">
        <v>4</v>
      </c>
      <c r="H2281">
        <v>5</v>
      </c>
      <c r="I2281">
        <v>2</v>
      </c>
      <c r="J2281">
        <v>1</v>
      </c>
      <c r="K2281">
        <v>0</v>
      </c>
      <c r="L2281">
        <v>5</v>
      </c>
      <c r="M2281" t="s">
        <v>811</v>
      </c>
      <c r="O2281" s="101">
        <f>IF(ISBLANK(C2281),O2280,IF(COUNTIF(C$2:C2281,C2281)&gt;1,O2280,1+MAX(O2280,0)))</f>
        <v>63</v>
      </c>
      <c r="P2281" s="45">
        <f t="shared" si="569"/>
        <v>34</v>
      </c>
      <c r="Q2281" s="33" t="str">
        <f t="shared" si="570"/>
        <v/>
      </c>
      <c r="R2281" s="33">
        <f t="shared" si="571"/>
        <v>14</v>
      </c>
      <c r="S2281" s="33" t="str">
        <f t="shared" si="572"/>
        <v>144_14</v>
      </c>
      <c r="T2281" s="35" t="str">
        <f t="shared" si="573"/>
        <v>144PM</v>
      </c>
      <c r="U2281" s="35" t="str">
        <f t="shared" si="574"/>
        <v>144PMEW</v>
      </c>
      <c r="V2281" s="301">
        <f t="shared" si="575"/>
        <v>24</v>
      </c>
      <c r="W2281" s="293" t="str">
        <f t="shared" si="576"/>
        <v/>
      </c>
      <c r="X2281" s="293" t="str">
        <f t="shared" si="577"/>
        <v/>
      </c>
      <c r="Y2281" s="293" t="str">
        <f t="shared" si="578"/>
        <v/>
      </c>
      <c r="Z2281" s="293" t="str">
        <f t="shared" si="579"/>
        <v/>
      </c>
      <c r="AA2281" s="293">
        <f t="shared" si="566"/>
        <v>0</v>
      </c>
      <c r="AB2281" s="293">
        <f t="shared" si="567"/>
        <v>0</v>
      </c>
      <c r="AC2281" s="293">
        <f t="shared" si="568"/>
        <v>0</v>
      </c>
      <c r="AD2281" s="293">
        <f t="shared" si="580"/>
        <v>0</v>
      </c>
      <c r="AE2281" s="293">
        <f>IF(ISBLANK(T2281),AE2280,IF(COUNTIF(T$2:T2281,T2281)&gt;1,AE2280,1+MAX(AE2280,0)))</f>
        <v>62</v>
      </c>
      <c r="AI2281" s="42" t="str">
        <f t="shared" si="581"/>
        <v/>
      </c>
      <c r="AJ2281">
        <f>SUM(AG$2:AG2281)</f>
        <v>15</v>
      </c>
      <c r="AK2281">
        <f>COUNTA(AF$2:AF2281)</f>
        <v>35</v>
      </c>
    </row>
    <row r="2282" spans="1:37" x14ac:dyDescent="0.25">
      <c r="A2282">
        <v>144</v>
      </c>
      <c r="B2282" t="s">
        <v>66</v>
      </c>
      <c r="C2282" s="246" t="s">
        <v>809</v>
      </c>
      <c r="D2282"/>
      <c r="E2282">
        <v>2</v>
      </c>
      <c r="F2282">
        <v>3</v>
      </c>
      <c r="G2282">
        <v>1</v>
      </c>
      <c r="H2282">
        <v>1</v>
      </c>
      <c r="I2282">
        <v>0</v>
      </c>
      <c r="J2282">
        <v>0</v>
      </c>
      <c r="K2282">
        <v>1</v>
      </c>
      <c r="L2282">
        <v>1</v>
      </c>
      <c r="M2282" t="s">
        <v>811</v>
      </c>
      <c r="O2282" s="101">
        <f>IF(ISBLANK(C2282),O2281,IF(COUNTIF(C$2:C2282,C2282)&gt;1,O2281,1+MAX(O2281,0)))</f>
        <v>63</v>
      </c>
      <c r="P2282" s="45">
        <f t="shared" si="569"/>
        <v>34</v>
      </c>
      <c r="Q2282" s="33" t="str">
        <f t="shared" si="570"/>
        <v/>
      </c>
      <c r="R2282" s="33">
        <f t="shared" si="571"/>
        <v>15</v>
      </c>
      <c r="S2282" s="33" t="str">
        <f t="shared" si="572"/>
        <v>144_15</v>
      </c>
      <c r="T2282" s="35" t="str">
        <f t="shared" si="573"/>
        <v>144PM</v>
      </c>
      <c r="U2282" s="35" t="str">
        <f t="shared" si="574"/>
        <v>144PMNS</v>
      </c>
      <c r="V2282" s="301">
        <f t="shared" si="575"/>
        <v>25</v>
      </c>
      <c r="W2282" s="293" t="str">
        <f t="shared" si="576"/>
        <v/>
      </c>
      <c r="X2282" s="293" t="str">
        <f t="shared" si="577"/>
        <v/>
      </c>
      <c r="Y2282" s="293" t="str">
        <f t="shared" si="578"/>
        <v/>
      </c>
      <c r="Z2282" s="293" t="str">
        <f t="shared" si="579"/>
        <v/>
      </c>
      <c r="AA2282" s="293">
        <f t="shared" si="566"/>
        <v>0</v>
      </c>
      <c r="AB2282" s="293">
        <f t="shared" si="567"/>
        <v>0</v>
      </c>
      <c r="AC2282" s="293">
        <f t="shared" si="568"/>
        <v>0</v>
      </c>
      <c r="AD2282" s="293">
        <f t="shared" si="580"/>
        <v>0</v>
      </c>
      <c r="AE2282" s="293">
        <f>IF(ISBLANK(T2282),AE2281,IF(COUNTIF(T$2:T2282,T2282)&gt;1,AE2281,1+MAX(AE2281,0)))</f>
        <v>62</v>
      </c>
      <c r="AI2282" s="42" t="str">
        <f t="shared" si="581"/>
        <v/>
      </c>
      <c r="AJ2282">
        <f>SUM(AG$2:AG2282)</f>
        <v>15</v>
      </c>
      <c r="AK2282">
        <f>COUNTA(AF$2:AF2282)</f>
        <v>35</v>
      </c>
    </row>
    <row r="2283" spans="1:37" x14ac:dyDescent="0.25">
      <c r="A2283">
        <v>144</v>
      </c>
      <c r="B2283" t="s">
        <v>66</v>
      </c>
      <c r="C2283" s="246" t="s">
        <v>809</v>
      </c>
      <c r="D2283"/>
      <c r="E2283">
        <v>2</v>
      </c>
      <c r="F2283">
        <v>3</v>
      </c>
      <c r="G2283">
        <v>2</v>
      </c>
      <c r="H2283">
        <v>5</v>
      </c>
      <c r="I2283">
        <v>2</v>
      </c>
      <c r="J2283">
        <v>2</v>
      </c>
      <c r="K2283">
        <v>0</v>
      </c>
      <c r="L2283">
        <v>5</v>
      </c>
      <c r="M2283" t="s">
        <v>811</v>
      </c>
      <c r="O2283" s="101">
        <f>IF(ISBLANK(C2283),O2282,IF(COUNTIF(C$2:C2283,C2283)&gt;1,O2282,1+MAX(O2282,0)))</f>
        <v>63</v>
      </c>
      <c r="P2283" s="45">
        <f t="shared" si="569"/>
        <v>34</v>
      </c>
      <c r="Q2283" s="33" t="str">
        <f t="shared" si="570"/>
        <v/>
      </c>
      <c r="R2283" s="33">
        <f t="shared" si="571"/>
        <v>15</v>
      </c>
      <c r="S2283" s="33" t="str">
        <f t="shared" si="572"/>
        <v>144_15</v>
      </c>
      <c r="T2283" s="35" t="str">
        <f t="shared" si="573"/>
        <v>144PM</v>
      </c>
      <c r="U2283" s="35" t="str">
        <f t="shared" si="574"/>
        <v>144PMNS</v>
      </c>
      <c r="V2283" s="301">
        <f t="shared" si="575"/>
        <v>26</v>
      </c>
      <c r="W2283" s="293" t="str">
        <f t="shared" si="576"/>
        <v/>
      </c>
      <c r="X2283" s="293" t="str">
        <f t="shared" si="577"/>
        <v/>
      </c>
      <c r="Y2283" s="293" t="str">
        <f t="shared" si="578"/>
        <v/>
      </c>
      <c r="Z2283" s="293" t="str">
        <f t="shared" si="579"/>
        <v/>
      </c>
      <c r="AA2283" s="293">
        <f t="shared" si="566"/>
        <v>0</v>
      </c>
      <c r="AB2283" s="293">
        <f t="shared" si="567"/>
        <v>0</v>
      </c>
      <c r="AC2283" s="293">
        <f t="shared" si="568"/>
        <v>0</v>
      </c>
      <c r="AD2283" s="293">
        <f t="shared" si="580"/>
        <v>0</v>
      </c>
      <c r="AE2283" s="293">
        <f>IF(ISBLANK(T2283),AE2282,IF(COUNTIF(T$2:T2283,T2283)&gt;1,AE2282,1+MAX(AE2282,0)))</f>
        <v>62</v>
      </c>
      <c r="AI2283" s="42" t="str">
        <f t="shared" si="581"/>
        <v/>
      </c>
      <c r="AJ2283">
        <f>SUM(AG$2:AG2283)</f>
        <v>15</v>
      </c>
      <c r="AK2283">
        <f>COUNTA(AF$2:AF2283)</f>
        <v>35</v>
      </c>
    </row>
    <row r="2284" spans="1:37" x14ac:dyDescent="0.25">
      <c r="A2284">
        <v>144</v>
      </c>
      <c r="B2284" t="s">
        <v>66</v>
      </c>
      <c r="C2284" s="246" t="s">
        <v>809</v>
      </c>
      <c r="D2284"/>
      <c r="E2284">
        <v>2</v>
      </c>
      <c r="F2284">
        <v>3</v>
      </c>
      <c r="G2284">
        <v>3</v>
      </c>
      <c r="H2284">
        <v>0</v>
      </c>
      <c r="I2284">
        <v>0</v>
      </c>
      <c r="J2284">
        <v>0</v>
      </c>
      <c r="K2284">
        <v>0</v>
      </c>
      <c r="L2284">
        <v>0</v>
      </c>
      <c r="M2284" t="s">
        <v>811</v>
      </c>
      <c r="O2284" s="101">
        <f>IF(ISBLANK(C2284),O2283,IF(COUNTIF(C$2:C2284,C2284)&gt;1,O2283,1+MAX(O2283,0)))</f>
        <v>63</v>
      </c>
      <c r="P2284" s="45">
        <f t="shared" si="569"/>
        <v>34</v>
      </c>
      <c r="Q2284" s="33" t="str">
        <f t="shared" si="570"/>
        <v/>
      </c>
      <c r="R2284" s="33">
        <f t="shared" si="571"/>
        <v>15</v>
      </c>
      <c r="S2284" s="33" t="str">
        <f t="shared" si="572"/>
        <v>144_15</v>
      </c>
      <c r="T2284" s="35" t="str">
        <f t="shared" si="573"/>
        <v>144PM</v>
      </c>
      <c r="U2284" s="35" t="str">
        <f t="shared" si="574"/>
        <v>144PMEW</v>
      </c>
      <c r="V2284" s="301">
        <f t="shared" si="575"/>
        <v>27</v>
      </c>
      <c r="W2284" s="293" t="str">
        <f t="shared" si="576"/>
        <v/>
      </c>
      <c r="X2284" s="293" t="str">
        <f t="shared" si="577"/>
        <v/>
      </c>
      <c r="Y2284" s="293" t="str">
        <f t="shared" si="578"/>
        <v/>
      </c>
      <c r="Z2284" s="293" t="str">
        <f t="shared" si="579"/>
        <v/>
      </c>
      <c r="AA2284" s="293">
        <f t="shared" si="566"/>
        <v>0</v>
      </c>
      <c r="AB2284" s="293">
        <f t="shared" si="567"/>
        <v>0</v>
      </c>
      <c r="AC2284" s="293">
        <f t="shared" si="568"/>
        <v>0</v>
      </c>
      <c r="AD2284" s="293">
        <f t="shared" si="580"/>
        <v>0</v>
      </c>
      <c r="AE2284" s="293">
        <f>IF(ISBLANK(T2284),AE2283,IF(COUNTIF(T$2:T2284,T2284)&gt;1,AE2283,1+MAX(AE2283,0)))</f>
        <v>62</v>
      </c>
      <c r="AI2284" s="42" t="str">
        <f t="shared" si="581"/>
        <v/>
      </c>
      <c r="AJ2284">
        <f>SUM(AG$2:AG2284)</f>
        <v>15</v>
      </c>
      <c r="AK2284">
        <f>COUNTA(AF$2:AF2284)</f>
        <v>35</v>
      </c>
    </row>
    <row r="2285" spans="1:37" x14ac:dyDescent="0.25">
      <c r="A2285">
        <v>144</v>
      </c>
      <c r="B2285" t="s">
        <v>66</v>
      </c>
      <c r="C2285" s="246" t="s">
        <v>809</v>
      </c>
      <c r="D2285"/>
      <c r="E2285">
        <v>2</v>
      </c>
      <c r="F2285">
        <v>3</v>
      </c>
      <c r="G2285">
        <v>4</v>
      </c>
      <c r="H2285">
        <v>3</v>
      </c>
      <c r="I2285">
        <v>2</v>
      </c>
      <c r="J2285">
        <v>1</v>
      </c>
      <c r="K2285">
        <v>1</v>
      </c>
      <c r="L2285">
        <v>3</v>
      </c>
      <c r="M2285" t="s">
        <v>811</v>
      </c>
      <c r="O2285" s="101">
        <f>IF(ISBLANK(C2285),O2284,IF(COUNTIF(C$2:C2285,C2285)&gt;1,O2284,1+MAX(O2284,0)))</f>
        <v>63</v>
      </c>
      <c r="P2285" s="45">
        <f t="shared" si="569"/>
        <v>34</v>
      </c>
      <c r="Q2285" s="33" t="str">
        <f t="shared" si="570"/>
        <v/>
      </c>
      <c r="R2285" s="33">
        <f t="shared" si="571"/>
        <v>15</v>
      </c>
      <c r="S2285" s="33" t="str">
        <f t="shared" si="572"/>
        <v>144_15</v>
      </c>
      <c r="T2285" s="35" t="str">
        <f t="shared" si="573"/>
        <v>144PM</v>
      </c>
      <c r="U2285" s="35" t="str">
        <f t="shared" si="574"/>
        <v>144PMEW</v>
      </c>
      <c r="V2285" s="301">
        <f t="shared" si="575"/>
        <v>28</v>
      </c>
      <c r="W2285" s="293" t="str">
        <f t="shared" si="576"/>
        <v/>
      </c>
      <c r="X2285" s="293" t="str">
        <f t="shared" si="577"/>
        <v/>
      </c>
      <c r="Y2285" s="293" t="str">
        <f t="shared" si="578"/>
        <v/>
      </c>
      <c r="Z2285" s="293" t="str">
        <f t="shared" si="579"/>
        <v/>
      </c>
      <c r="AA2285" s="293">
        <f t="shared" si="566"/>
        <v>0</v>
      </c>
      <c r="AB2285" s="293">
        <f t="shared" si="567"/>
        <v>0</v>
      </c>
      <c r="AC2285" s="293">
        <f t="shared" si="568"/>
        <v>0</v>
      </c>
      <c r="AD2285" s="293">
        <f t="shared" si="580"/>
        <v>0</v>
      </c>
      <c r="AE2285" s="293">
        <f>IF(ISBLANK(T2285),AE2284,IF(COUNTIF(T$2:T2285,T2285)&gt;1,AE2284,1+MAX(AE2284,0)))</f>
        <v>62</v>
      </c>
      <c r="AI2285" s="42" t="str">
        <f t="shared" si="581"/>
        <v/>
      </c>
      <c r="AJ2285">
        <f>SUM(AG$2:AG2285)</f>
        <v>15</v>
      </c>
      <c r="AK2285">
        <f>COUNTA(AF$2:AF2285)</f>
        <v>35</v>
      </c>
    </row>
    <row r="2286" spans="1:37" x14ac:dyDescent="0.25">
      <c r="A2286">
        <v>144</v>
      </c>
      <c r="B2286" t="s">
        <v>66</v>
      </c>
      <c r="C2286" s="246" t="s">
        <v>809</v>
      </c>
      <c r="D2286"/>
      <c r="E2286">
        <v>2</v>
      </c>
      <c r="F2286">
        <v>4</v>
      </c>
      <c r="G2286">
        <v>1</v>
      </c>
      <c r="H2286">
        <v>3</v>
      </c>
      <c r="I2286">
        <v>0</v>
      </c>
      <c r="J2286">
        <v>1</v>
      </c>
      <c r="K2286">
        <v>1</v>
      </c>
      <c r="L2286">
        <v>2</v>
      </c>
      <c r="M2286" t="s">
        <v>811</v>
      </c>
      <c r="O2286" s="101">
        <f>IF(ISBLANK(C2286),O2285,IF(COUNTIF(C$2:C2286,C2286)&gt;1,O2285,1+MAX(O2285,0)))</f>
        <v>63</v>
      </c>
      <c r="P2286" s="45">
        <f t="shared" si="569"/>
        <v>34</v>
      </c>
      <c r="Q2286" s="33" t="str">
        <f t="shared" si="570"/>
        <v/>
      </c>
      <c r="R2286" s="33">
        <f t="shared" si="571"/>
        <v>16</v>
      </c>
      <c r="S2286" s="33" t="str">
        <f t="shared" si="572"/>
        <v>144_16</v>
      </c>
      <c r="T2286" s="35" t="str">
        <f t="shared" si="573"/>
        <v>144PM</v>
      </c>
      <c r="U2286" s="35" t="str">
        <f t="shared" si="574"/>
        <v>144PMNS</v>
      </c>
      <c r="V2286" s="301">
        <f t="shared" si="575"/>
        <v>29</v>
      </c>
      <c r="W2286" s="293" t="str">
        <f t="shared" si="576"/>
        <v/>
      </c>
      <c r="X2286" s="293" t="str">
        <f t="shared" si="577"/>
        <v/>
      </c>
      <c r="Y2286" s="293" t="str">
        <f t="shared" si="578"/>
        <v/>
      </c>
      <c r="Z2286" s="293" t="str">
        <f t="shared" si="579"/>
        <v/>
      </c>
      <c r="AA2286" s="293">
        <f t="shared" si="566"/>
        <v>0</v>
      </c>
      <c r="AB2286" s="293">
        <f t="shared" si="567"/>
        <v>0</v>
      </c>
      <c r="AC2286" s="293">
        <f t="shared" si="568"/>
        <v>0</v>
      </c>
      <c r="AD2286" s="293">
        <f t="shared" si="580"/>
        <v>0</v>
      </c>
      <c r="AE2286" s="293">
        <f>IF(ISBLANK(T2286),AE2285,IF(COUNTIF(T$2:T2286,T2286)&gt;1,AE2285,1+MAX(AE2285,0)))</f>
        <v>62</v>
      </c>
      <c r="AI2286" s="42" t="str">
        <f t="shared" si="581"/>
        <v/>
      </c>
      <c r="AJ2286">
        <f>SUM(AG$2:AG2286)</f>
        <v>15</v>
      </c>
      <c r="AK2286">
        <f>COUNTA(AF$2:AF2286)</f>
        <v>35</v>
      </c>
    </row>
    <row r="2287" spans="1:37" x14ac:dyDescent="0.25">
      <c r="A2287">
        <v>144</v>
      </c>
      <c r="B2287" t="s">
        <v>66</v>
      </c>
      <c r="C2287" s="246" t="s">
        <v>809</v>
      </c>
      <c r="D2287"/>
      <c r="E2287">
        <v>2</v>
      </c>
      <c r="F2287">
        <v>4</v>
      </c>
      <c r="G2287">
        <v>2</v>
      </c>
      <c r="H2287">
        <v>3</v>
      </c>
      <c r="I2287">
        <v>1</v>
      </c>
      <c r="J2287">
        <v>0</v>
      </c>
      <c r="K2287">
        <v>1</v>
      </c>
      <c r="L2287">
        <v>3</v>
      </c>
      <c r="M2287" t="s">
        <v>811</v>
      </c>
      <c r="O2287" s="101">
        <f>IF(ISBLANK(C2287),O2286,IF(COUNTIF(C$2:C2287,C2287)&gt;1,O2286,1+MAX(O2286,0)))</f>
        <v>63</v>
      </c>
      <c r="P2287" s="45">
        <f t="shared" si="569"/>
        <v>34</v>
      </c>
      <c r="Q2287" s="33" t="str">
        <f t="shared" si="570"/>
        <v/>
      </c>
      <c r="R2287" s="33">
        <f t="shared" si="571"/>
        <v>16</v>
      </c>
      <c r="S2287" s="33" t="str">
        <f t="shared" si="572"/>
        <v>144_16</v>
      </c>
      <c r="T2287" s="35" t="str">
        <f t="shared" si="573"/>
        <v>144PM</v>
      </c>
      <c r="U2287" s="35" t="str">
        <f t="shared" si="574"/>
        <v>144PMNS</v>
      </c>
      <c r="V2287" s="301">
        <f t="shared" si="575"/>
        <v>30</v>
      </c>
      <c r="W2287" s="293" t="str">
        <f t="shared" si="576"/>
        <v/>
      </c>
      <c r="X2287" s="293" t="str">
        <f t="shared" si="577"/>
        <v/>
      </c>
      <c r="Y2287" s="293" t="str">
        <f t="shared" si="578"/>
        <v/>
      </c>
      <c r="Z2287" s="293" t="str">
        <f t="shared" si="579"/>
        <v/>
      </c>
      <c r="AA2287" s="293">
        <f t="shared" si="566"/>
        <v>0</v>
      </c>
      <c r="AB2287" s="293">
        <f t="shared" si="567"/>
        <v>0</v>
      </c>
      <c r="AC2287" s="293">
        <f t="shared" si="568"/>
        <v>0</v>
      </c>
      <c r="AD2287" s="293">
        <f t="shared" si="580"/>
        <v>0</v>
      </c>
      <c r="AE2287" s="293">
        <f>IF(ISBLANK(T2287),AE2286,IF(COUNTIF(T$2:T2287,T2287)&gt;1,AE2286,1+MAX(AE2286,0)))</f>
        <v>62</v>
      </c>
      <c r="AI2287" s="42" t="str">
        <f t="shared" si="581"/>
        <v/>
      </c>
      <c r="AJ2287">
        <f>SUM(AG$2:AG2287)</f>
        <v>15</v>
      </c>
      <c r="AK2287">
        <f>COUNTA(AF$2:AF2287)</f>
        <v>35</v>
      </c>
    </row>
    <row r="2288" spans="1:37" x14ac:dyDescent="0.25">
      <c r="A2288">
        <v>144</v>
      </c>
      <c r="B2288" t="s">
        <v>66</v>
      </c>
      <c r="C2288" s="246" t="s">
        <v>809</v>
      </c>
      <c r="D2288"/>
      <c r="E2288">
        <v>2</v>
      </c>
      <c r="F2288">
        <v>4</v>
      </c>
      <c r="G2288">
        <v>3</v>
      </c>
      <c r="H2288">
        <v>3</v>
      </c>
      <c r="I2288">
        <v>1</v>
      </c>
      <c r="J2288">
        <v>0</v>
      </c>
      <c r="K2288">
        <v>0</v>
      </c>
      <c r="L2288">
        <v>3</v>
      </c>
      <c r="M2288" t="s">
        <v>811</v>
      </c>
      <c r="O2288" s="101">
        <f>IF(ISBLANK(C2288),O2287,IF(COUNTIF(C$2:C2288,C2288)&gt;1,O2287,1+MAX(O2287,0)))</f>
        <v>63</v>
      </c>
      <c r="P2288" s="45">
        <f t="shared" si="569"/>
        <v>34</v>
      </c>
      <c r="Q2288" s="33" t="str">
        <f t="shared" si="570"/>
        <v/>
      </c>
      <c r="R2288" s="33">
        <f t="shared" si="571"/>
        <v>16</v>
      </c>
      <c r="S2288" s="33" t="str">
        <f t="shared" si="572"/>
        <v>144_16</v>
      </c>
      <c r="T2288" s="35" t="str">
        <f t="shared" si="573"/>
        <v>144PM</v>
      </c>
      <c r="U2288" s="35" t="str">
        <f t="shared" si="574"/>
        <v>144PMEW</v>
      </c>
      <c r="V2288" s="301">
        <f t="shared" si="575"/>
        <v>31</v>
      </c>
      <c r="W2288" s="293" t="str">
        <f t="shared" si="576"/>
        <v/>
      </c>
      <c r="X2288" s="293" t="str">
        <f t="shared" si="577"/>
        <v/>
      </c>
      <c r="Y2288" s="293" t="str">
        <f t="shared" si="578"/>
        <v/>
      </c>
      <c r="Z2288" s="293" t="str">
        <f t="shared" si="579"/>
        <v/>
      </c>
      <c r="AA2288" s="293">
        <f t="shared" si="566"/>
        <v>0</v>
      </c>
      <c r="AB2288" s="293">
        <f t="shared" si="567"/>
        <v>0</v>
      </c>
      <c r="AC2288" s="293">
        <f t="shared" si="568"/>
        <v>0</v>
      </c>
      <c r="AD2288" s="293">
        <f t="shared" si="580"/>
        <v>0</v>
      </c>
      <c r="AE2288" s="293">
        <f>IF(ISBLANK(T2288),AE2287,IF(COUNTIF(T$2:T2288,T2288)&gt;1,AE2287,1+MAX(AE2287,0)))</f>
        <v>62</v>
      </c>
      <c r="AI2288" s="42" t="str">
        <f t="shared" si="581"/>
        <v/>
      </c>
      <c r="AJ2288">
        <f>SUM(AG$2:AG2288)</f>
        <v>15</v>
      </c>
      <c r="AK2288">
        <f>COUNTA(AF$2:AF2288)</f>
        <v>35</v>
      </c>
    </row>
    <row r="2289" spans="1:37" x14ac:dyDescent="0.25">
      <c r="A2289">
        <v>144</v>
      </c>
      <c r="B2289" t="s">
        <v>66</v>
      </c>
      <c r="C2289" s="246" t="s">
        <v>809</v>
      </c>
      <c r="D2289"/>
      <c r="E2289">
        <v>2</v>
      </c>
      <c r="F2289">
        <v>4</v>
      </c>
      <c r="G2289">
        <v>4</v>
      </c>
      <c r="H2289">
        <v>4</v>
      </c>
      <c r="I2289">
        <v>0</v>
      </c>
      <c r="J2289">
        <v>1</v>
      </c>
      <c r="K2289">
        <v>0</v>
      </c>
      <c r="L2289">
        <v>4</v>
      </c>
      <c r="M2289" t="s">
        <v>811</v>
      </c>
      <c r="O2289" s="101">
        <f>IF(ISBLANK(C2289),O2288,IF(COUNTIF(C$2:C2289,C2289)&gt;1,O2288,1+MAX(O2288,0)))</f>
        <v>63</v>
      </c>
      <c r="P2289" s="45">
        <f t="shared" si="569"/>
        <v>34</v>
      </c>
      <c r="Q2289" s="33" t="str">
        <f t="shared" si="570"/>
        <v/>
      </c>
      <c r="R2289" s="33">
        <f t="shared" si="571"/>
        <v>16</v>
      </c>
      <c r="S2289" s="33" t="str">
        <f t="shared" si="572"/>
        <v>144_16</v>
      </c>
      <c r="T2289" s="35" t="str">
        <f t="shared" si="573"/>
        <v>144PM</v>
      </c>
      <c r="U2289" s="35" t="str">
        <f t="shared" si="574"/>
        <v>144PMEW</v>
      </c>
      <c r="V2289" s="301">
        <f t="shared" si="575"/>
        <v>32</v>
      </c>
      <c r="W2289" s="293" t="str">
        <f t="shared" si="576"/>
        <v/>
      </c>
      <c r="X2289" s="293" t="str">
        <f t="shared" si="577"/>
        <v/>
      </c>
      <c r="Y2289" s="293" t="str">
        <f t="shared" si="578"/>
        <v/>
      </c>
      <c r="Z2289" s="293" t="str">
        <f t="shared" si="579"/>
        <v/>
      </c>
      <c r="AA2289" s="293">
        <f t="shared" si="566"/>
        <v>0</v>
      </c>
      <c r="AB2289" s="293">
        <f t="shared" si="567"/>
        <v>0</v>
      </c>
      <c r="AC2289" s="293">
        <f t="shared" si="568"/>
        <v>0</v>
      </c>
      <c r="AD2289" s="293">
        <f t="shared" si="580"/>
        <v>0</v>
      </c>
      <c r="AE2289" s="293">
        <f>IF(ISBLANK(T2289),AE2288,IF(COUNTIF(T$2:T2289,T2289)&gt;1,AE2288,1+MAX(AE2288,0)))</f>
        <v>62</v>
      </c>
      <c r="AI2289" s="42" t="str">
        <f t="shared" si="581"/>
        <v/>
      </c>
      <c r="AJ2289">
        <f>SUM(AG$2:AG2289)</f>
        <v>15</v>
      </c>
      <c r="AK2289">
        <f>COUNTA(AF$2:AF2289)</f>
        <v>35</v>
      </c>
    </row>
    <row r="2290" spans="1:37" x14ac:dyDescent="0.25">
      <c r="A2290">
        <v>144</v>
      </c>
      <c r="B2290" t="s">
        <v>66</v>
      </c>
      <c r="C2290" s="246" t="s">
        <v>809</v>
      </c>
      <c r="D2290"/>
      <c r="E2290">
        <v>1</v>
      </c>
      <c r="F2290">
        <v>1</v>
      </c>
      <c r="G2290">
        <v>1</v>
      </c>
      <c r="H2290">
        <v>2</v>
      </c>
      <c r="I2290">
        <v>0</v>
      </c>
      <c r="J2290">
        <v>1</v>
      </c>
      <c r="K2290">
        <v>1</v>
      </c>
      <c r="L2290">
        <v>1</v>
      </c>
      <c r="M2290" t="s">
        <v>811</v>
      </c>
      <c r="O2290" s="101">
        <f>IF(ISBLANK(C2290),O2289,IF(COUNTIF(C$2:C2290,C2290)&gt;1,O2289,1+MAX(O2289,0)))</f>
        <v>63</v>
      </c>
      <c r="P2290" s="45">
        <f t="shared" si="569"/>
        <v>34</v>
      </c>
      <c r="Q2290" s="33" t="str">
        <f t="shared" si="570"/>
        <v/>
      </c>
      <c r="R2290" s="33">
        <f t="shared" si="571"/>
        <v>9</v>
      </c>
      <c r="S2290" s="33" t="str">
        <f t="shared" si="572"/>
        <v>144_9</v>
      </c>
      <c r="T2290" s="35" t="str">
        <f t="shared" si="573"/>
        <v>144PM</v>
      </c>
      <c r="U2290" s="35" t="str">
        <f t="shared" si="574"/>
        <v>144PMNS</v>
      </c>
      <c r="V2290" s="301">
        <f t="shared" si="575"/>
        <v>1</v>
      </c>
      <c r="W2290" s="293" t="str">
        <f t="shared" si="576"/>
        <v/>
      </c>
      <c r="X2290" s="293" t="str">
        <f t="shared" si="577"/>
        <v/>
      </c>
      <c r="Y2290" s="293" t="str">
        <f t="shared" si="578"/>
        <v/>
      </c>
      <c r="Z2290" s="293" t="str">
        <f t="shared" si="579"/>
        <v/>
      </c>
      <c r="AA2290" s="293">
        <f t="shared" si="566"/>
        <v>0</v>
      </c>
      <c r="AB2290" s="293">
        <f t="shared" si="567"/>
        <v>0</v>
      </c>
      <c r="AC2290" s="293">
        <f t="shared" si="568"/>
        <v>0</v>
      </c>
      <c r="AD2290" s="293">
        <f t="shared" si="580"/>
        <v>0</v>
      </c>
      <c r="AE2290" s="293">
        <f>IF(ISBLANK(T2290),AE2289,IF(COUNTIF(T$2:T2290,T2290)&gt;1,AE2289,1+MAX(AE2289,0)))</f>
        <v>62</v>
      </c>
      <c r="AI2290" s="42" t="str">
        <f t="shared" si="581"/>
        <v/>
      </c>
      <c r="AJ2290">
        <f>SUM(AG$2:AG2290)</f>
        <v>15</v>
      </c>
      <c r="AK2290">
        <f>COUNTA(AF$2:AF2290)</f>
        <v>35</v>
      </c>
    </row>
    <row r="2291" spans="1:37" x14ac:dyDescent="0.25">
      <c r="A2291">
        <v>144</v>
      </c>
      <c r="B2291" t="s">
        <v>66</v>
      </c>
      <c r="C2291" s="246" t="s">
        <v>809</v>
      </c>
      <c r="D2291"/>
      <c r="E2291">
        <v>1</v>
      </c>
      <c r="F2291">
        <v>1</v>
      </c>
      <c r="G2291">
        <v>2</v>
      </c>
      <c r="H2291">
        <v>4</v>
      </c>
      <c r="I2291">
        <v>1</v>
      </c>
      <c r="J2291">
        <v>0</v>
      </c>
      <c r="K2291">
        <v>2</v>
      </c>
      <c r="L2291">
        <v>4</v>
      </c>
      <c r="M2291" t="s">
        <v>811</v>
      </c>
      <c r="O2291" s="101">
        <f>IF(ISBLANK(C2291),O2290,IF(COUNTIF(C$2:C2291,C2291)&gt;1,O2290,1+MAX(O2290,0)))</f>
        <v>63</v>
      </c>
      <c r="P2291" s="45">
        <f t="shared" si="569"/>
        <v>34</v>
      </c>
      <c r="Q2291" s="33" t="str">
        <f t="shared" si="570"/>
        <v/>
      </c>
      <c r="R2291" s="33">
        <f t="shared" si="571"/>
        <v>9</v>
      </c>
      <c r="S2291" s="33" t="str">
        <f t="shared" si="572"/>
        <v>144_9</v>
      </c>
      <c r="T2291" s="35" t="str">
        <f t="shared" si="573"/>
        <v>144PM</v>
      </c>
      <c r="U2291" s="35" t="str">
        <f t="shared" si="574"/>
        <v>144PMNS</v>
      </c>
      <c r="V2291" s="301">
        <f t="shared" si="575"/>
        <v>2</v>
      </c>
      <c r="W2291" s="293" t="str">
        <f t="shared" si="576"/>
        <v/>
      </c>
      <c r="X2291" s="293" t="str">
        <f t="shared" si="577"/>
        <v/>
      </c>
      <c r="Y2291" s="293" t="str">
        <f t="shared" si="578"/>
        <v/>
      </c>
      <c r="Z2291" s="293" t="str">
        <f t="shared" si="579"/>
        <v/>
      </c>
      <c r="AA2291" s="293">
        <f t="shared" si="566"/>
        <v>0</v>
      </c>
      <c r="AB2291" s="293">
        <f t="shared" si="567"/>
        <v>0</v>
      </c>
      <c r="AC2291" s="293">
        <f t="shared" si="568"/>
        <v>0</v>
      </c>
      <c r="AD2291" s="293">
        <f t="shared" si="580"/>
        <v>0</v>
      </c>
      <c r="AE2291" s="293">
        <f>IF(ISBLANK(T2291),AE2290,IF(COUNTIF(T$2:T2291,T2291)&gt;1,AE2290,1+MAX(AE2290,0)))</f>
        <v>62</v>
      </c>
      <c r="AI2291" s="42" t="str">
        <f t="shared" si="581"/>
        <v/>
      </c>
      <c r="AJ2291">
        <f>SUM(AG$2:AG2291)</f>
        <v>15</v>
      </c>
      <c r="AK2291">
        <f>COUNTA(AF$2:AF2291)</f>
        <v>35</v>
      </c>
    </row>
    <row r="2292" spans="1:37" x14ac:dyDescent="0.25">
      <c r="A2292">
        <v>144</v>
      </c>
      <c r="B2292" t="s">
        <v>66</v>
      </c>
      <c r="C2292" s="246" t="s">
        <v>809</v>
      </c>
      <c r="D2292"/>
      <c r="E2292">
        <v>1</v>
      </c>
      <c r="F2292">
        <v>1</v>
      </c>
      <c r="G2292">
        <v>3</v>
      </c>
      <c r="H2292">
        <v>1</v>
      </c>
      <c r="I2292">
        <v>0</v>
      </c>
      <c r="J2292">
        <v>0</v>
      </c>
      <c r="K2292">
        <v>0</v>
      </c>
      <c r="L2292">
        <v>1</v>
      </c>
      <c r="M2292" t="s">
        <v>811</v>
      </c>
      <c r="O2292" s="101">
        <f>IF(ISBLANK(C2292),O2291,IF(COUNTIF(C$2:C2292,C2292)&gt;1,O2291,1+MAX(O2291,0)))</f>
        <v>63</v>
      </c>
      <c r="P2292" s="45">
        <f t="shared" si="569"/>
        <v>34</v>
      </c>
      <c r="Q2292" s="33" t="str">
        <f t="shared" si="570"/>
        <v/>
      </c>
      <c r="R2292" s="33">
        <f t="shared" si="571"/>
        <v>9</v>
      </c>
      <c r="S2292" s="33" t="str">
        <f t="shared" si="572"/>
        <v>144_9</v>
      </c>
      <c r="T2292" s="35" t="str">
        <f t="shared" si="573"/>
        <v>144PM</v>
      </c>
      <c r="U2292" s="35" t="str">
        <f t="shared" si="574"/>
        <v>144PMEW</v>
      </c>
      <c r="V2292" s="301">
        <f t="shared" si="575"/>
        <v>3</v>
      </c>
      <c r="W2292" s="293" t="str">
        <f t="shared" si="576"/>
        <v/>
      </c>
      <c r="X2292" s="293" t="str">
        <f t="shared" si="577"/>
        <v/>
      </c>
      <c r="Y2292" s="293" t="str">
        <f t="shared" si="578"/>
        <v/>
      </c>
      <c r="Z2292" s="293" t="str">
        <f t="shared" si="579"/>
        <v/>
      </c>
      <c r="AA2292" s="293">
        <f t="shared" si="566"/>
        <v>0</v>
      </c>
      <c r="AB2292" s="293">
        <f t="shared" si="567"/>
        <v>0</v>
      </c>
      <c r="AC2292" s="293">
        <f t="shared" si="568"/>
        <v>0</v>
      </c>
      <c r="AD2292" s="293">
        <f t="shared" si="580"/>
        <v>0</v>
      </c>
      <c r="AE2292" s="293">
        <f>IF(ISBLANK(T2292),AE2291,IF(COUNTIF(T$2:T2292,T2292)&gt;1,AE2291,1+MAX(AE2291,0)))</f>
        <v>62</v>
      </c>
      <c r="AI2292" s="42" t="str">
        <f t="shared" si="581"/>
        <v/>
      </c>
      <c r="AJ2292">
        <f>SUM(AG$2:AG2292)</f>
        <v>15</v>
      </c>
      <c r="AK2292">
        <f>COUNTA(AF$2:AF2292)</f>
        <v>35</v>
      </c>
    </row>
    <row r="2293" spans="1:37" x14ac:dyDescent="0.25">
      <c r="A2293">
        <v>144</v>
      </c>
      <c r="B2293" t="s">
        <v>66</v>
      </c>
      <c r="C2293" s="246" t="s">
        <v>809</v>
      </c>
      <c r="D2293"/>
      <c r="E2293">
        <v>1</v>
      </c>
      <c r="F2293">
        <v>1</v>
      </c>
      <c r="G2293">
        <v>4</v>
      </c>
      <c r="H2293">
        <v>2</v>
      </c>
      <c r="I2293">
        <v>0</v>
      </c>
      <c r="J2293">
        <v>0</v>
      </c>
      <c r="K2293">
        <v>0</v>
      </c>
      <c r="L2293">
        <v>2</v>
      </c>
      <c r="M2293" t="s">
        <v>811</v>
      </c>
      <c r="O2293" s="101">
        <f>IF(ISBLANK(C2293),O2292,IF(COUNTIF(C$2:C2293,C2293)&gt;1,O2292,1+MAX(O2292,0)))</f>
        <v>63</v>
      </c>
      <c r="P2293" s="45">
        <f t="shared" si="569"/>
        <v>34</v>
      </c>
      <c r="Q2293" s="33" t="str">
        <f t="shared" si="570"/>
        <v/>
      </c>
      <c r="R2293" s="33">
        <f t="shared" si="571"/>
        <v>9</v>
      </c>
      <c r="S2293" s="33" t="str">
        <f t="shared" si="572"/>
        <v>144_9</v>
      </c>
      <c r="T2293" s="35" t="str">
        <f t="shared" si="573"/>
        <v>144PM</v>
      </c>
      <c r="U2293" s="35" t="str">
        <f t="shared" si="574"/>
        <v>144PMEW</v>
      </c>
      <c r="V2293" s="301">
        <f t="shared" si="575"/>
        <v>4</v>
      </c>
      <c r="W2293" s="293" t="str">
        <f t="shared" si="576"/>
        <v/>
      </c>
      <c r="X2293" s="293" t="str">
        <f t="shared" si="577"/>
        <v/>
      </c>
      <c r="Y2293" s="293" t="str">
        <f t="shared" si="578"/>
        <v/>
      </c>
      <c r="Z2293" s="293" t="str">
        <f t="shared" si="579"/>
        <v/>
      </c>
      <c r="AA2293" s="293">
        <f t="shared" si="566"/>
        <v>0</v>
      </c>
      <c r="AB2293" s="293">
        <f t="shared" si="567"/>
        <v>0</v>
      </c>
      <c r="AC2293" s="293">
        <f t="shared" si="568"/>
        <v>0</v>
      </c>
      <c r="AD2293" s="293">
        <f t="shared" si="580"/>
        <v>0</v>
      </c>
      <c r="AE2293" s="293">
        <f>IF(ISBLANK(T2293),AE2292,IF(COUNTIF(T$2:T2293,T2293)&gt;1,AE2292,1+MAX(AE2292,0)))</f>
        <v>62</v>
      </c>
      <c r="AI2293" s="42" t="str">
        <f t="shared" si="581"/>
        <v/>
      </c>
      <c r="AJ2293">
        <f>SUM(AG$2:AG2293)</f>
        <v>15</v>
      </c>
      <c r="AK2293">
        <f>COUNTA(AF$2:AF2293)</f>
        <v>35</v>
      </c>
    </row>
    <row r="2294" spans="1:37" x14ac:dyDescent="0.25">
      <c r="A2294">
        <v>144</v>
      </c>
      <c r="B2294" t="s">
        <v>66</v>
      </c>
      <c r="C2294" s="246" t="s">
        <v>809</v>
      </c>
      <c r="D2294"/>
      <c r="E2294">
        <v>1</v>
      </c>
      <c r="F2294">
        <v>2</v>
      </c>
      <c r="G2294">
        <v>1</v>
      </c>
      <c r="H2294">
        <v>2</v>
      </c>
      <c r="I2294">
        <v>1</v>
      </c>
      <c r="J2294">
        <v>0</v>
      </c>
      <c r="K2294">
        <v>0</v>
      </c>
      <c r="L2294">
        <v>2</v>
      </c>
      <c r="M2294" t="s">
        <v>811</v>
      </c>
      <c r="O2294" s="101">
        <f>IF(ISBLANK(C2294),O2293,IF(COUNTIF(C$2:C2294,C2294)&gt;1,O2293,1+MAX(O2293,0)))</f>
        <v>63</v>
      </c>
      <c r="P2294" s="45">
        <f t="shared" si="569"/>
        <v>34</v>
      </c>
      <c r="Q2294" s="33" t="str">
        <f t="shared" si="570"/>
        <v/>
      </c>
      <c r="R2294" s="33">
        <f t="shared" si="571"/>
        <v>10</v>
      </c>
      <c r="S2294" s="33" t="str">
        <f t="shared" si="572"/>
        <v>144_10</v>
      </c>
      <c r="T2294" s="35" t="str">
        <f t="shared" si="573"/>
        <v>144PM</v>
      </c>
      <c r="U2294" s="35" t="str">
        <f t="shared" si="574"/>
        <v>144PMNS</v>
      </c>
      <c r="V2294" s="301">
        <f t="shared" si="575"/>
        <v>5</v>
      </c>
      <c r="W2294" s="293" t="str">
        <f t="shared" si="576"/>
        <v/>
      </c>
      <c r="X2294" s="293" t="str">
        <f t="shared" si="577"/>
        <v/>
      </c>
      <c r="Y2294" s="293" t="str">
        <f t="shared" si="578"/>
        <v/>
      </c>
      <c r="Z2294" s="293" t="str">
        <f t="shared" si="579"/>
        <v/>
      </c>
      <c r="AA2294" s="293">
        <f t="shared" si="566"/>
        <v>0</v>
      </c>
      <c r="AB2294" s="293">
        <f t="shared" si="567"/>
        <v>0</v>
      </c>
      <c r="AC2294" s="293">
        <f t="shared" si="568"/>
        <v>0</v>
      </c>
      <c r="AD2294" s="293">
        <f t="shared" si="580"/>
        <v>0</v>
      </c>
      <c r="AE2294" s="293">
        <f>IF(ISBLANK(T2294),AE2293,IF(COUNTIF(T$2:T2294,T2294)&gt;1,AE2293,1+MAX(AE2293,0)))</f>
        <v>62</v>
      </c>
      <c r="AI2294" s="42" t="str">
        <f t="shared" si="581"/>
        <v/>
      </c>
      <c r="AJ2294">
        <f>SUM(AG$2:AG2294)</f>
        <v>15</v>
      </c>
      <c r="AK2294">
        <f>COUNTA(AF$2:AF2294)</f>
        <v>35</v>
      </c>
    </row>
    <row r="2295" spans="1:37" x14ac:dyDescent="0.25">
      <c r="A2295">
        <v>144</v>
      </c>
      <c r="B2295" t="s">
        <v>66</v>
      </c>
      <c r="C2295" s="246" t="s">
        <v>809</v>
      </c>
      <c r="D2295"/>
      <c r="E2295">
        <v>1</v>
      </c>
      <c r="F2295">
        <v>2</v>
      </c>
      <c r="G2295">
        <v>2</v>
      </c>
      <c r="H2295">
        <v>3</v>
      </c>
      <c r="I2295">
        <v>0</v>
      </c>
      <c r="J2295">
        <v>0</v>
      </c>
      <c r="K2295">
        <v>0</v>
      </c>
      <c r="L2295">
        <v>3</v>
      </c>
      <c r="M2295" t="s">
        <v>811</v>
      </c>
      <c r="O2295" s="101">
        <f>IF(ISBLANK(C2295),O2294,IF(COUNTIF(C$2:C2295,C2295)&gt;1,O2294,1+MAX(O2294,0)))</f>
        <v>63</v>
      </c>
      <c r="P2295" s="45">
        <f t="shared" si="569"/>
        <v>34</v>
      </c>
      <c r="Q2295" s="33" t="str">
        <f t="shared" si="570"/>
        <v/>
      </c>
      <c r="R2295" s="33">
        <f t="shared" si="571"/>
        <v>10</v>
      </c>
      <c r="S2295" s="33" t="str">
        <f t="shared" si="572"/>
        <v>144_10</v>
      </c>
      <c r="T2295" s="35" t="str">
        <f t="shared" si="573"/>
        <v>144PM</v>
      </c>
      <c r="U2295" s="35" t="str">
        <f t="shared" si="574"/>
        <v>144PMNS</v>
      </c>
      <c r="V2295" s="301">
        <f t="shared" si="575"/>
        <v>6</v>
      </c>
      <c r="W2295" s="293" t="str">
        <f t="shared" si="576"/>
        <v/>
      </c>
      <c r="X2295" s="293" t="str">
        <f t="shared" si="577"/>
        <v/>
      </c>
      <c r="Y2295" s="293" t="str">
        <f t="shared" si="578"/>
        <v/>
      </c>
      <c r="Z2295" s="293" t="str">
        <f t="shared" si="579"/>
        <v/>
      </c>
      <c r="AA2295" s="293">
        <f t="shared" si="566"/>
        <v>0</v>
      </c>
      <c r="AB2295" s="293">
        <f t="shared" si="567"/>
        <v>0</v>
      </c>
      <c r="AC2295" s="293">
        <f t="shared" si="568"/>
        <v>0</v>
      </c>
      <c r="AD2295" s="293">
        <f t="shared" si="580"/>
        <v>0</v>
      </c>
      <c r="AE2295" s="293">
        <f>IF(ISBLANK(T2295),AE2294,IF(COUNTIF(T$2:T2295,T2295)&gt;1,AE2294,1+MAX(AE2294,0)))</f>
        <v>62</v>
      </c>
      <c r="AI2295" s="42" t="str">
        <f t="shared" si="581"/>
        <v/>
      </c>
      <c r="AJ2295">
        <f>SUM(AG$2:AG2295)</f>
        <v>15</v>
      </c>
      <c r="AK2295">
        <f>COUNTA(AF$2:AF2295)</f>
        <v>35</v>
      </c>
    </row>
    <row r="2296" spans="1:37" x14ac:dyDescent="0.25">
      <c r="A2296">
        <v>144</v>
      </c>
      <c r="B2296" t="s">
        <v>66</v>
      </c>
      <c r="C2296" s="246" t="s">
        <v>809</v>
      </c>
      <c r="D2296"/>
      <c r="E2296">
        <v>1</v>
      </c>
      <c r="F2296">
        <v>2</v>
      </c>
      <c r="G2296">
        <v>3</v>
      </c>
      <c r="H2296">
        <v>3</v>
      </c>
      <c r="I2296">
        <v>1</v>
      </c>
      <c r="J2296">
        <v>0</v>
      </c>
      <c r="K2296">
        <v>1</v>
      </c>
      <c r="L2296">
        <v>2</v>
      </c>
      <c r="M2296" t="s">
        <v>811</v>
      </c>
      <c r="O2296" s="101">
        <f>IF(ISBLANK(C2296),O2295,IF(COUNTIF(C$2:C2296,C2296)&gt;1,O2295,1+MAX(O2295,0)))</f>
        <v>63</v>
      </c>
      <c r="P2296" s="45">
        <f t="shared" si="569"/>
        <v>34</v>
      </c>
      <c r="Q2296" s="33" t="str">
        <f t="shared" si="570"/>
        <v/>
      </c>
      <c r="R2296" s="33">
        <f t="shared" si="571"/>
        <v>10</v>
      </c>
      <c r="S2296" s="33" t="str">
        <f t="shared" si="572"/>
        <v>144_10</v>
      </c>
      <c r="T2296" s="35" t="str">
        <f t="shared" si="573"/>
        <v>144PM</v>
      </c>
      <c r="U2296" s="35" t="str">
        <f t="shared" si="574"/>
        <v>144PMEW</v>
      </c>
      <c r="V2296" s="301">
        <f t="shared" si="575"/>
        <v>7</v>
      </c>
      <c r="W2296" s="293" t="str">
        <f t="shared" si="576"/>
        <v/>
      </c>
      <c r="X2296" s="293" t="str">
        <f t="shared" si="577"/>
        <v/>
      </c>
      <c r="Y2296" s="293" t="str">
        <f t="shared" si="578"/>
        <v/>
      </c>
      <c r="Z2296" s="293" t="str">
        <f t="shared" si="579"/>
        <v/>
      </c>
      <c r="AA2296" s="293">
        <f t="shared" si="566"/>
        <v>0</v>
      </c>
      <c r="AB2296" s="293">
        <f t="shared" si="567"/>
        <v>0</v>
      </c>
      <c r="AC2296" s="293">
        <f t="shared" si="568"/>
        <v>0</v>
      </c>
      <c r="AD2296" s="293">
        <f t="shared" si="580"/>
        <v>0</v>
      </c>
      <c r="AE2296" s="293">
        <f>IF(ISBLANK(T2296),AE2295,IF(COUNTIF(T$2:T2296,T2296)&gt;1,AE2295,1+MAX(AE2295,0)))</f>
        <v>62</v>
      </c>
      <c r="AI2296" s="42" t="str">
        <f t="shared" si="581"/>
        <v/>
      </c>
      <c r="AJ2296">
        <f>SUM(AG$2:AG2296)</f>
        <v>15</v>
      </c>
      <c r="AK2296">
        <f>COUNTA(AF$2:AF2296)</f>
        <v>35</v>
      </c>
    </row>
    <row r="2297" spans="1:37" x14ac:dyDescent="0.25">
      <c r="A2297">
        <v>144</v>
      </c>
      <c r="B2297" t="s">
        <v>66</v>
      </c>
      <c r="C2297" s="246" t="s">
        <v>809</v>
      </c>
      <c r="D2297"/>
      <c r="E2297">
        <v>1</v>
      </c>
      <c r="F2297">
        <v>2</v>
      </c>
      <c r="G2297">
        <v>4</v>
      </c>
      <c r="H2297">
        <v>5</v>
      </c>
      <c r="I2297">
        <v>0</v>
      </c>
      <c r="J2297">
        <v>1</v>
      </c>
      <c r="K2297">
        <v>1</v>
      </c>
      <c r="L2297">
        <v>5</v>
      </c>
      <c r="M2297" t="s">
        <v>811</v>
      </c>
      <c r="O2297" s="101">
        <f>IF(ISBLANK(C2297),O2296,IF(COUNTIF(C$2:C2297,C2297)&gt;1,O2296,1+MAX(O2296,0)))</f>
        <v>63</v>
      </c>
      <c r="P2297" s="45">
        <f t="shared" si="569"/>
        <v>34</v>
      </c>
      <c r="Q2297" s="33" t="str">
        <f t="shared" si="570"/>
        <v/>
      </c>
      <c r="R2297" s="33">
        <f t="shared" si="571"/>
        <v>10</v>
      </c>
      <c r="S2297" s="33" t="str">
        <f t="shared" si="572"/>
        <v>144_10</v>
      </c>
      <c r="T2297" s="35" t="str">
        <f t="shared" si="573"/>
        <v>144PM</v>
      </c>
      <c r="U2297" s="35" t="str">
        <f t="shared" si="574"/>
        <v>144PMEW</v>
      </c>
      <c r="V2297" s="301">
        <f t="shared" si="575"/>
        <v>8</v>
      </c>
      <c r="W2297" s="293" t="str">
        <f t="shared" si="576"/>
        <v/>
      </c>
      <c r="X2297" s="293" t="str">
        <f t="shared" si="577"/>
        <v/>
      </c>
      <c r="Y2297" s="293" t="str">
        <f t="shared" si="578"/>
        <v/>
      </c>
      <c r="Z2297" s="293" t="str">
        <f t="shared" si="579"/>
        <v/>
      </c>
      <c r="AA2297" s="293">
        <f t="shared" si="566"/>
        <v>0</v>
      </c>
      <c r="AB2297" s="293">
        <f t="shared" si="567"/>
        <v>0</v>
      </c>
      <c r="AC2297" s="293">
        <f t="shared" si="568"/>
        <v>0</v>
      </c>
      <c r="AD2297" s="293">
        <f t="shared" si="580"/>
        <v>0</v>
      </c>
      <c r="AE2297" s="293">
        <f>IF(ISBLANK(T2297),AE2296,IF(COUNTIF(T$2:T2297,T2297)&gt;1,AE2296,1+MAX(AE2296,0)))</f>
        <v>62</v>
      </c>
      <c r="AI2297" s="42" t="str">
        <f t="shared" si="581"/>
        <v/>
      </c>
      <c r="AJ2297">
        <f>SUM(AG$2:AG2297)</f>
        <v>15</v>
      </c>
      <c r="AK2297">
        <f>COUNTA(AF$2:AF2297)</f>
        <v>35</v>
      </c>
    </row>
    <row r="2298" spans="1:37" x14ac:dyDescent="0.25">
      <c r="A2298">
        <v>144</v>
      </c>
      <c r="B2298" t="s">
        <v>66</v>
      </c>
      <c r="C2298" s="246" t="s">
        <v>809</v>
      </c>
      <c r="D2298"/>
      <c r="E2298">
        <v>1</v>
      </c>
      <c r="F2298">
        <v>3</v>
      </c>
      <c r="G2298">
        <v>1</v>
      </c>
      <c r="H2298">
        <v>2</v>
      </c>
      <c r="I2298">
        <v>2</v>
      </c>
      <c r="J2298">
        <v>1</v>
      </c>
      <c r="K2298">
        <v>2</v>
      </c>
      <c r="L2298">
        <v>2</v>
      </c>
      <c r="M2298" t="s">
        <v>811</v>
      </c>
      <c r="O2298" s="101">
        <f>IF(ISBLANK(C2298),O2297,IF(COUNTIF(C$2:C2298,C2298)&gt;1,O2297,1+MAX(O2297,0)))</f>
        <v>63</v>
      </c>
      <c r="P2298" s="45">
        <f t="shared" si="569"/>
        <v>34</v>
      </c>
      <c r="Q2298" s="33" t="str">
        <f t="shared" si="570"/>
        <v/>
      </c>
      <c r="R2298" s="33">
        <f t="shared" si="571"/>
        <v>11</v>
      </c>
      <c r="S2298" s="33" t="str">
        <f t="shared" si="572"/>
        <v>144_11</v>
      </c>
      <c r="T2298" s="35" t="str">
        <f t="shared" si="573"/>
        <v>144PM</v>
      </c>
      <c r="U2298" s="35" t="str">
        <f t="shared" si="574"/>
        <v>144PMNS</v>
      </c>
      <c r="V2298" s="301">
        <f t="shared" si="575"/>
        <v>9</v>
      </c>
      <c r="W2298" s="293" t="str">
        <f t="shared" si="576"/>
        <v/>
      </c>
      <c r="X2298" s="293" t="str">
        <f t="shared" si="577"/>
        <v/>
      </c>
      <c r="Y2298" s="293" t="str">
        <f t="shared" si="578"/>
        <v/>
      </c>
      <c r="Z2298" s="293" t="str">
        <f t="shared" si="579"/>
        <v/>
      </c>
      <c r="AA2298" s="293">
        <f t="shared" si="566"/>
        <v>0</v>
      </c>
      <c r="AB2298" s="293">
        <f t="shared" si="567"/>
        <v>0</v>
      </c>
      <c r="AC2298" s="293">
        <f t="shared" si="568"/>
        <v>0</v>
      </c>
      <c r="AD2298" s="293">
        <f t="shared" si="580"/>
        <v>0</v>
      </c>
      <c r="AE2298" s="293">
        <f>IF(ISBLANK(T2298),AE2297,IF(COUNTIF(T$2:T2298,T2298)&gt;1,AE2297,1+MAX(AE2297,0)))</f>
        <v>62</v>
      </c>
      <c r="AI2298" s="42" t="str">
        <f t="shared" si="581"/>
        <v/>
      </c>
      <c r="AJ2298">
        <f>SUM(AG$2:AG2298)</f>
        <v>15</v>
      </c>
      <c r="AK2298">
        <f>COUNTA(AF$2:AF2298)</f>
        <v>35</v>
      </c>
    </row>
    <row r="2299" spans="1:37" x14ac:dyDescent="0.25">
      <c r="A2299">
        <v>144</v>
      </c>
      <c r="B2299" t="s">
        <v>66</v>
      </c>
      <c r="C2299" s="246" t="s">
        <v>809</v>
      </c>
      <c r="D2299"/>
      <c r="E2299">
        <v>1</v>
      </c>
      <c r="F2299">
        <v>3</v>
      </c>
      <c r="G2299">
        <v>2</v>
      </c>
      <c r="H2299">
        <v>8</v>
      </c>
      <c r="I2299">
        <v>5</v>
      </c>
      <c r="J2299">
        <v>0</v>
      </c>
      <c r="K2299">
        <v>2</v>
      </c>
      <c r="L2299">
        <v>8</v>
      </c>
      <c r="M2299" t="s">
        <v>811</v>
      </c>
      <c r="O2299" s="101">
        <f>IF(ISBLANK(C2299),O2298,IF(COUNTIF(C$2:C2299,C2299)&gt;1,O2298,1+MAX(O2298,0)))</f>
        <v>63</v>
      </c>
      <c r="P2299" s="45">
        <f t="shared" si="569"/>
        <v>34</v>
      </c>
      <c r="Q2299" s="33" t="str">
        <f t="shared" si="570"/>
        <v/>
      </c>
      <c r="R2299" s="33">
        <f t="shared" si="571"/>
        <v>11</v>
      </c>
      <c r="S2299" s="33" t="str">
        <f t="shared" si="572"/>
        <v>144_11</v>
      </c>
      <c r="T2299" s="35" t="str">
        <f t="shared" si="573"/>
        <v>144PM</v>
      </c>
      <c r="U2299" s="35" t="str">
        <f t="shared" si="574"/>
        <v>144PMNS</v>
      </c>
      <c r="V2299" s="301">
        <f t="shared" si="575"/>
        <v>10</v>
      </c>
      <c r="W2299" s="293" t="str">
        <f t="shared" si="576"/>
        <v/>
      </c>
      <c r="X2299" s="293" t="str">
        <f t="shared" si="577"/>
        <v/>
      </c>
      <c r="Y2299" s="293" t="str">
        <f t="shared" si="578"/>
        <v/>
      </c>
      <c r="Z2299" s="293" t="str">
        <f t="shared" si="579"/>
        <v/>
      </c>
      <c r="AA2299" s="293">
        <f t="shared" si="566"/>
        <v>0</v>
      </c>
      <c r="AB2299" s="293">
        <f t="shared" si="567"/>
        <v>0</v>
      </c>
      <c r="AC2299" s="293">
        <f t="shared" si="568"/>
        <v>0</v>
      </c>
      <c r="AD2299" s="293">
        <f t="shared" si="580"/>
        <v>0</v>
      </c>
      <c r="AE2299" s="293">
        <f>IF(ISBLANK(T2299),AE2298,IF(COUNTIF(T$2:T2299,T2299)&gt;1,AE2298,1+MAX(AE2298,0)))</f>
        <v>62</v>
      </c>
      <c r="AI2299" s="42" t="str">
        <f t="shared" si="581"/>
        <v/>
      </c>
      <c r="AJ2299">
        <f>SUM(AG$2:AG2299)</f>
        <v>15</v>
      </c>
      <c r="AK2299">
        <f>COUNTA(AF$2:AF2299)</f>
        <v>35</v>
      </c>
    </row>
    <row r="2300" spans="1:37" x14ac:dyDescent="0.25">
      <c r="A2300">
        <v>144</v>
      </c>
      <c r="B2300" t="s">
        <v>66</v>
      </c>
      <c r="C2300" s="246" t="s">
        <v>809</v>
      </c>
      <c r="D2300"/>
      <c r="E2300">
        <v>1</v>
      </c>
      <c r="F2300">
        <v>3</v>
      </c>
      <c r="G2300">
        <v>3</v>
      </c>
      <c r="H2300">
        <v>5</v>
      </c>
      <c r="I2300">
        <v>2</v>
      </c>
      <c r="J2300">
        <v>1</v>
      </c>
      <c r="K2300">
        <v>0</v>
      </c>
      <c r="L2300">
        <v>5</v>
      </c>
      <c r="M2300" t="s">
        <v>811</v>
      </c>
      <c r="O2300" s="101">
        <f>IF(ISBLANK(C2300),O2299,IF(COUNTIF(C$2:C2300,C2300)&gt;1,O2299,1+MAX(O2299,0)))</f>
        <v>63</v>
      </c>
      <c r="P2300" s="45">
        <f t="shared" si="569"/>
        <v>34</v>
      </c>
      <c r="Q2300" s="33" t="str">
        <f t="shared" si="570"/>
        <v/>
      </c>
      <c r="R2300" s="33">
        <f t="shared" si="571"/>
        <v>11</v>
      </c>
      <c r="S2300" s="33" t="str">
        <f t="shared" si="572"/>
        <v>144_11</v>
      </c>
      <c r="T2300" s="35" t="str">
        <f t="shared" si="573"/>
        <v>144PM</v>
      </c>
      <c r="U2300" s="35" t="str">
        <f t="shared" si="574"/>
        <v>144PMEW</v>
      </c>
      <c r="V2300" s="301">
        <f t="shared" si="575"/>
        <v>11</v>
      </c>
      <c r="W2300" s="293" t="str">
        <f t="shared" si="576"/>
        <v/>
      </c>
      <c r="X2300" s="293" t="str">
        <f t="shared" si="577"/>
        <v/>
      </c>
      <c r="Y2300" s="293" t="str">
        <f t="shared" si="578"/>
        <v/>
      </c>
      <c r="Z2300" s="293" t="str">
        <f t="shared" si="579"/>
        <v/>
      </c>
      <c r="AA2300" s="293">
        <f t="shared" si="566"/>
        <v>0</v>
      </c>
      <c r="AB2300" s="293">
        <f t="shared" si="567"/>
        <v>0</v>
      </c>
      <c r="AC2300" s="293">
        <f t="shared" si="568"/>
        <v>0</v>
      </c>
      <c r="AD2300" s="293">
        <f t="shared" si="580"/>
        <v>0</v>
      </c>
      <c r="AE2300" s="293">
        <f>IF(ISBLANK(T2300),AE2299,IF(COUNTIF(T$2:T2300,T2300)&gt;1,AE2299,1+MAX(AE2299,0)))</f>
        <v>62</v>
      </c>
      <c r="AI2300" s="42" t="str">
        <f t="shared" si="581"/>
        <v/>
      </c>
      <c r="AJ2300">
        <f>SUM(AG$2:AG2300)</f>
        <v>15</v>
      </c>
      <c r="AK2300">
        <f>COUNTA(AF$2:AF2300)</f>
        <v>35</v>
      </c>
    </row>
    <row r="2301" spans="1:37" x14ac:dyDescent="0.25">
      <c r="A2301">
        <v>144</v>
      </c>
      <c r="B2301" t="s">
        <v>66</v>
      </c>
      <c r="C2301" s="246" t="s">
        <v>809</v>
      </c>
      <c r="D2301"/>
      <c r="E2301">
        <v>1</v>
      </c>
      <c r="F2301">
        <v>3</v>
      </c>
      <c r="G2301">
        <v>4</v>
      </c>
      <c r="H2301">
        <v>6</v>
      </c>
      <c r="I2301">
        <v>1</v>
      </c>
      <c r="J2301">
        <v>0</v>
      </c>
      <c r="K2301">
        <v>3</v>
      </c>
      <c r="L2301">
        <v>6</v>
      </c>
      <c r="M2301" t="s">
        <v>811</v>
      </c>
      <c r="O2301" s="101">
        <f>IF(ISBLANK(C2301),O2300,IF(COUNTIF(C$2:C2301,C2301)&gt;1,O2300,1+MAX(O2300,0)))</f>
        <v>63</v>
      </c>
      <c r="P2301" s="45">
        <f t="shared" si="569"/>
        <v>34</v>
      </c>
      <c r="Q2301" s="33" t="str">
        <f t="shared" si="570"/>
        <v/>
      </c>
      <c r="R2301" s="33">
        <f t="shared" si="571"/>
        <v>11</v>
      </c>
      <c r="S2301" s="33" t="str">
        <f t="shared" si="572"/>
        <v>144_11</v>
      </c>
      <c r="T2301" s="35" t="str">
        <f t="shared" si="573"/>
        <v>144PM</v>
      </c>
      <c r="U2301" s="35" t="str">
        <f t="shared" si="574"/>
        <v>144PMEW</v>
      </c>
      <c r="V2301" s="301">
        <f t="shared" si="575"/>
        <v>12</v>
      </c>
      <c r="W2301" s="293" t="str">
        <f t="shared" si="576"/>
        <v/>
      </c>
      <c r="X2301" s="293" t="str">
        <f t="shared" si="577"/>
        <v/>
      </c>
      <c r="Y2301" s="293" t="str">
        <f t="shared" si="578"/>
        <v/>
      </c>
      <c r="Z2301" s="293" t="str">
        <f t="shared" si="579"/>
        <v/>
      </c>
      <c r="AA2301" s="293">
        <f t="shared" si="566"/>
        <v>0</v>
      </c>
      <c r="AB2301" s="293">
        <f t="shared" si="567"/>
        <v>0</v>
      </c>
      <c r="AC2301" s="293">
        <f t="shared" si="568"/>
        <v>0</v>
      </c>
      <c r="AD2301" s="293">
        <f t="shared" si="580"/>
        <v>0</v>
      </c>
      <c r="AE2301" s="293">
        <f>IF(ISBLANK(T2301),AE2300,IF(COUNTIF(T$2:T2301,T2301)&gt;1,AE2300,1+MAX(AE2300,0)))</f>
        <v>62</v>
      </c>
      <c r="AI2301" s="42" t="str">
        <f t="shared" si="581"/>
        <v/>
      </c>
      <c r="AJ2301">
        <f>SUM(AG$2:AG2301)</f>
        <v>15</v>
      </c>
      <c r="AK2301">
        <f>COUNTA(AF$2:AF2301)</f>
        <v>35</v>
      </c>
    </row>
    <row r="2302" spans="1:37" x14ac:dyDescent="0.25">
      <c r="A2302">
        <v>144</v>
      </c>
      <c r="B2302" t="s">
        <v>66</v>
      </c>
      <c r="C2302" s="246" t="s">
        <v>809</v>
      </c>
      <c r="D2302"/>
      <c r="E2302">
        <v>1</v>
      </c>
      <c r="F2302">
        <v>4</v>
      </c>
      <c r="G2302">
        <v>1</v>
      </c>
      <c r="H2302">
        <v>2</v>
      </c>
      <c r="I2302">
        <v>0</v>
      </c>
      <c r="J2302">
        <v>0</v>
      </c>
      <c r="K2302">
        <v>1</v>
      </c>
      <c r="L2302">
        <v>2</v>
      </c>
      <c r="M2302" t="s">
        <v>811</v>
      </c>
      <c r="O2302" s="101">
        <f>IF(ISBLANK(C2302),O2301,IF(COUNTIF(C$2:C2302,C2302)&gt;1,O2301,1+MAX(O2301,0)))</f>
        <v>63</v>
      </c>
      <c r="P2302" s="45">
        <f t="shared" si="569"/>
        <v>34</v>
      </c>
      <c r="Q2302" s="33" t="str">
        <f t="shared" si="570"/>
        <v/>
      </c>
      <c r="R2302" s="33">
        <f t="shared" si="571"/>
        <v>12</v>
      </c>
      <c r="S2302" s="33" t="str">
        <f t="shared" si="572"/>
        <v>144_12</v>
      </c>
      <c r="T2302" s="35" t="str">
        <f t="shared" si="573"/>
        <v>144PM</v>
      </c>
      <c r="U2302" s="35" t="str">
        <f t="shared" si="574"/>
        <v>144PMNS</v>
      </c>
      <c r="V2302" s="301">
        <f t="shared" si="575"/>
        <v>13</v>
      </c>
      <c r="W2302" s="293" t="str">
        <f t="shared" si="576"/>
        <v/>
      </c>
      <c r="X2302" s="293" t="str">
        <f t="shared" si="577"/>
        <v/>
      </c>
      <c r="Y2302" s="293" t="str">
        <f t="shared" si="578"/>
        <v/>
      </c>
      <c r="Z2302" s="293" t="str">
        <f t="shared" si="579"/>
        <v/>
      </c>
      <c r="AA2302" s="293">
        <f t="shared" si="566"/>
        <v>0</v>
      </c>
      <c r="AB2302" s="293">
        <f t="shared" si="567"/>
        <v>0</v>
      </c>
      <c r="AC2302" s="293">
        <f t="shared" si="568"/>
        <v>0</v>
      </c>
      <c r="AD2302" s="293">
        <f t="shared" si="580"/>
        <v>0</v>
      </c>
      <c r="AE2302" s="293">
        <f>IF(ISBLANK(T2302),AE2301,IF(COUNTIF(T$2:T2302,T2302)&gt;1,AE2301,1+MAX(AE2301,0)))</f>
        <v>62</v>
      </c>
      <c r="AI2302" s="42" t="str">
        <f t="shared" si="581"/>
        <v/>
      </c>
      <c r="AJ2302">
        <f>SUM(AG$2:AG2302)</f>
        <v>15</v>
      </c>
      <c r="AK2302">
        <f>COUNTA(AF$2:AF2302)</f>
        <v>35</v>
      </c>
    </row>
    <row r="2303" spans="1:37" x14ac:dyDescent="0.25">
      <c r="A2303">
        <v>144</v>
      </c>
      <c r="B2303" t="s">
        <v>66</v>
      </c>
      <c r="C2303" s="246" t="s">
        <v>809</v>
      </c>
      <c r="D2303"/>
      <c r="E2303">
        <v>1</v>
      </c>
      <c r="F2303">
        <v>4</v>
      </c>
      <c r="G2303">
        <v>2</v>
      </c>
      <c r="H2303">
        <v>0</v>
      </c>
      <c r="I2303">
        <v>0</v>
      </c>
      <c r="J2303">
        <v>0</v>
      </c>
      <c r="K2303">
        <v>0</v>
      </c>
      <c r="L2303">
        <v>0</v>
      </c>
      <c r="M2303" t="s">
        <v>811</v>
      </c>
      <c r="O2303" s="101">
        <f>IF(ISBLANK(C2303),O2302,IF(COUNTIF(C$2:C2303,C2303)&gt;1,O2302,1+MAX(O2302,0)))</f>
        <v>63</v>
      </c>
      <c r="P2303" s="45">
        <f t="shared" si="569"/>
        <v>34</v>
      </c>
      <c r="Q2303" s="33" t="str">
        <f t="shared" si="570"/>
        <v/>
      </c>
      <c r="R2303" s="33">
        <f t="shared" si="571"/>
        <v>12</v>
      </c>
      <c r="S2303" s="33" t="str">
        <f t="shared" si="572"/>
        <v>144_12</v>
      </c>
      <c r="T2303" s="35" t="str">
        <f t="shared" si="573"/>
        <v>144PM</v>
      </c>
      <c r="U2303" s="35" t="str">
        <f t="shared" si="574"/>
        <v>144PMNS</v>
      </c>
      <c r="V2303" s="301">
        <f t="shared" si="575"/>
        <v>14</v>
      </c>
      <c r="W2303" s="293" t="str">
        <f t="shared" si="576"/>
        <v/>
      </c>
      <c r="X2303" s="293" t="str">
        <f t="shared" si="577"/>
        <v/>
      </c>
      <c r="Y2303" s="293" t="str">
        <f t="shared" si="578"/>
        <v/>
      </c>
      <c r="Z2303" s="293" t="str">
        <f t="shared" si="579"/>
        <v/>
      </c>
      <c r="AA2303" s="293">
        <f t="shared" si="566"/>
        <v>0</v>
      </c>
      <c r="AB2303" s="293">
        <f t="shared" si="567"/>
        <v>0</v>
      </c>
      <c r="AC2303" s="293">
        <f t="shared" si="568"/>
        <v>0</v>
      </c>
      <c r="AD2303" s="293">
        <f t="shared" si="580"/>
        <v>0</v>
      </c>
      <c r="AE2303" s="293">
        <f>IF(ISBLANK(T2303),AE2302,IF(COUNTIF(T$2:T2303,T2303)&gt;1,AE2302,1+MAX(AE2302,0)))</f>
        <v>62</v>
      </c>
      <c r="AI2303" s="42" t="str">
        <f t="shared" si="581"/>
        <v/>
      </c>
      <c r="AJ2303">
        <f>SUM(AG$2:AG2303)</f>
        <v>15</v>
      </c>
      <c r="AK2303">
        <f>COUNTA(AF$2:AF2303)</f>
        <v>35</v>
      </c>
    </row>
    <row r="2304" spans="1:37" x14ac:dyDescent="0.25">
      <c r="A2304">
        <v>144</v>
      </c>
      <c r="B2304" t="s">
        <v>66</v>
      </c>
      <c r="C2304" s="246" t="s">
        <v>809</v>
      </c>
      <c r="D2304"/>
      <c r="E2304">
        <v>1</v>
      </c>
      <c r="F2304">
        <v>4</v>
      </c>
      <c r="G2304">
        <v>3</v>
      </c>
      <c r="H2304">
        <v>4</v>
      </c>
      <c r="I2304">
        <v>0</v>
      </c>
      <c r="J2304">
        <v>0</v>
      </c>
      <c r="K2304">
        <v>1</v>
      </c>
      <c r="L2304">
        <v>4</v>
      </c>
      <c r="M2304" t="s">
        <v>811</v>
      </c>
      <c r="O2304" s="101">
        <f>IF(ISBLANK(C2304),O2303,IF(COUNTIF(C$2:C2304,C2304)&gt;1,O2303,1+MAX(O2303,0)))</f>
        <v>63</v>
      </c>
      <c r="P2304" s="45">
        <f t="shared" si="569"/>
        <v>34</v>
      </c>
      <c r="Q2304" s="33" t="str">
        <f t="shared" si="570"/>
        <v/>
      </c>
      <c r="R2304" s="33">
        <f t="shared" si="571"/>
        <v>12</v>
      </c>
      <c r="S2304" s="33" t="str">
        <f t="shared" si="572"/>
        <v>144_12</v>
      </c>
      <c r="T2304" s="35" t="str">
        <f t="shared" si="573"/>
        <v>144PM</v>
      </c>
      <c r="U2304" s="35" t="str">
        <f t="shared" si="574"/>
        <v>144PMEW</v>
      </c>
      <c r="V2304" s="301">
        <f t="shared" si="575"/>
        <v>15</v>
      </c>
      <c r="W2304" s="293" t="str">
        <f t="shared" si="576"/>
        <v/>
      </c>
      <c r="X2304" s="293" t="str">
        <f t="shared" si="577"/>
        <v/>
      </c>
      <c r="Y2304" s="293" t="str">
        <f t="shared" si="578"/>
        <v/>
      </c>
      <c r="Z2304" s="293" t="str">
        <f t="shared" si="579"/>
        <v/>
      </c>
      <c r="AA2304" s="293">
        <f t="shared" si="566"/>
        <v>0</v>
      </c>
      <c r="AB2304" s="293">
        <f t="shared" si="567"/>
        <v>0</v>
      </c>
      <c r="AC2304" s="293">
        <f t="shared" si="568"/>
        <v>0</v>
      </c>
      <c r="AD2304" s="293">
        <f t="shared" si="580"/>
        <v>0</v>
      </c>
      <c r="AE2304" s="293">
        <f>IF(ISBLANK(T2304),AE2303,IF(COUNTIF(T$2:T2304,T2304)&gt;1,AE2303,1+MAX(AE2303,0)))</f>
        <v>62</v>
      </c>
      <c r="AI2304" s="42" t="str">
        <f t="shared" si="581"/>
        <v/>
      </c>
      <c r="AJ2304">
        <f>SUM(AG$2:AG2304)</f>
        <v>15</v>
      </c>
      <c r="AK2304">
        <f>COUNTA(AF$2:AF2304)</f>
        <v>35</v>
      </c>
    </row>
    <row r="2305" spans="1:37" x14ac:dyDescent="0.25">
      <c r="A2305">
        <v>144</v>
      </c>
      <c r="B2305" t="s">
        <v>66</v>
      </c>
      <c r="C2305" s="246" t="s">
        <v>809</v>
      </c>
      <c r="D2305"/>
      <c r="E2305">
        <v>1</v>
      </c>
      <c r="F2305">
        <v>4</v>
      </c>
      <c r="G2305">
        <v>4</v>
      </c>
      <c r="H2305">
        <v>1</v>
      </c>
      <c r="I2305">
        <v>1</v>
      </c>
      <c r="J2305">
        <v>0</v>
      </c>
      <c r="K2305">
        <v>0</v>
      </c>
      <c r="L2305">
        <v>1</v>
      </c>
      <c r="M2305" t="s">
        <v>811</v>
      </c>
      <c r="O2305" s="101">
        <f>IF(ISBLANK(C2305),O2304,IF(COUNTIF(C$2:C2305,C2305)&gt;1,O2304,1+MAX(O2304,0)))</f>
        <v>63</v>
      </c>
      <c r="P2305" s="45">
        <f t="shared" si="569"/>
        <v>34</v>
      </c>
      <c r="Q2305" s="33" t="str">
        <f t="shared" si="570"/>
        <v/>
      </c>
      <c r="R2305" s="33">
        <f t="shared" si="571"/>
        <v>12</v>
      </c>
      <c r="S2305" s="33" t="str">
        <f t="shared" si="572"/>
        <v>144_12</v>
      </c>
      <c r="T2305" s="35" t="str">
        <f t="shared" si="573"/>
        <v>144PM</v>
      </c>
      <c r="U2305" s="35" t="str">
        <f t="shared" si="574"/>
        <v>144PMEW</v>
      </c>
      <c r="V2305" s="301">
        <f t="shared" si="575"/>
        <v>16</v>
      </c>
      <c r="W2305" s="293" t="str">
        <f t="shared" si="576"/>
        <v/>
      </c>
      <c r="X2305" s="293" t="str">
        <f t="shared" si="577"/>
        <v/>
      </c>
      <c r="Y2305" s="293" t="str">
        <f t="shared" si="578"/>
        <v/>
      </c>
      <c r="Z2305" s="293" t="str">
        <f t="shared" si="579"/>
        <v/>
      </c>
      <c r="AA2305" s="293">
        <f t="shared" si="566"/>
        <v>0</v>
      </c>
      <c r="AB2305" s="293">
        <f t="shared" si="567"/>
        <v>0</v>
      </c>
      <c r="AC2305" s="293">
        <f t="shared" si="568"/>
        <v>0</v>
      </c>
      <c r="AD2305" s="293">
        <f t="shared" si="580"/>
        <v>0</v>
      </c>
      <c r="AE2305" s="293">
        <f>IF(ISBLANK(T2305),AE2304,IF(COUNTIF(T$2:T2305,T2305)&gt;1,AE2304,1+MAX(AE2304,0)))</f>
        <v>62</v>
      </c>
      <c r="AI2305" s="42" t="str">
        <f t="shared" si="581"/>
        <v/>
      </c>
      <c r="AJ2305">
        <f>SUM(AG$2:AG2305)</f>
        <v>15</v>
      </c>
      <c r="AK2305">
        <f>COUNTA(AF$2:AF2305)</f>
        <v>35</v>
      </c>
    </row>
    <row r="2306" spans="1:37"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569"/>
        <v>35</v>
      </c>
      <c r="Q2306" s="33">
        <f t="shared" si="570"/>
        <v>35</v>
      </c>
      <c r="R2306" s="33">
        <f t="shared" si="571"/>
        <v>5</v>
      </c>
      <c r="S2306" s="33" t="str">
        <f t="shared" si="572"/>
        <v>145_5</v>
      </c>
      <c r="T2306" s="35" t="str">
        <f t="shared" si="573"/>
        <v>145AM</v>
      </c>
      <c r="U2306" s="35" t="str">
        <f t="shared" si="574"/>
        <v>145AMNS</v>
      </c>
      <c r="V2306" s="301">
        <f t="shared" si="575"/>
        <v>17</v>
      </c>
      <c r="W2306" s="293" t="str">
        <f t="shared" si="576"/>
        <v/>
      </c>
      <c r="X2306" s="293" t="str">
        <f t="shared" si="577"/>
        <v/>
      </c>
      <c r="Y2306" s="293" t="str">
        <f t="shared" si="578"/>
        <v/>
      </c>
      <c r="Z2306" s="293" t="str">
        <f t="shared" si="579"/>
        <v/>
      </c>
      <c r="AA2306" s="293">
        <f t="shared" ref="AA2306:AA2369" si="582">IF(AND(ISNUMBER($G2306),$B2306="AM"),INDEX(Cordon,MATCH($A2306,loc_ID,0),$G2306),0)</f>
        <v>0</v>
      </c>
      <c r="AB2306" s="293">
        <f t="shared" ref="AB2306:AB2369" si="583">IF(AND(ISNUMBER($G2306),$B2306="PM"),INDEX(Cordon,MATCH($A2306,loc_ID,0),VLOOKUP($G2306,dir_correction,2,FALSE)),0)</f>
        <v>0</v>
      </c>
      <c r="AC2306" s="293">
        <f t="shared" ref="AC2306:AC2369" si="584">IF(AND(ISNUMBER($G2306),$B2306="AM"),INDEX(Lane,MATCH($A2306,loc_ID,0),$G2306),0)</f>
        <v>1</v>
      </c>
      <c r="AD2306" s="293">
        <f t="shared" si="580"/>
        <v>1</v>
      </c>
      <c r="AE2306" s="293">
        <f>IF(ISBLANK(T2306),AE2305,IF(COUNTIF(T$2:T2306,T2306)&gt;1,AE2305,1+MAX(AE2305,0)))</f>
        <v>63</v>
      </c>
      <c r="AI2306" s="42" t="str">
        <f t="shared" si="581"/>
        <v/>
      </c>
      <c r="AJ2306">
        <f>SUM(AG$2:AG2306)</f>
        <v>15</v>
      </c>
      <c r="AK2306">
        <f>COUNTA(AF$2:AF2306)</f>
        <v>35</v>
      </c>
    </row>
    <row r="2307" spans="1:37"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585">IF(A2307=A2306,P2306,IF(ISNUMBER(P2306),P2306+1,1))</f>
        <v>35</v>
      </c>
      <c r="Q2307" s="33" t="str">
        <f t="shared" ref="Q2307:Q2370" si="586">IF(OR(P2307=P2306,LEN(A2307)&lt;1),"",P2307)</f>
        <v/>
      </c>
      <c r="R2307" s="33">
        <f t="shared" ref="R2307:R2370" si="587">IF(ISNUMBER(F2307),F2307+4*(E2307-1)+8*IF(B2307="PM",1,0),"")</f>
        <v>5</v>
      </c>
      <c r="S2307" s="33" t="str">
        <f t="shared" ref="S2307:S2370" si="588">IF(ISNUMBER(R2307),A2307&amp;"_"&amp;R2307,"")</f>
        <v>145_5</v>
      </c>
      <c r="T2307" s="35" t="str">
        <f t="shared" ref="T2307:T2370" si="589">A2307&amp;B2307</f>
        <v>145AM</v>
      </c>
      <c r="U2307" s="35" t="str">
        <f t="shared" ref="U2307:U2370" si="590">IF(OR(G2307=1,G2307=2),T2307&amp;"NS",IF(OR(G2307=3,G2307=4),T2307&amp;"EW",""))</f>
        <v>145AMNS</v>
      </c>
      <c r="V2307" s="301">
        <f t="shared" ref="V2307:V2370" si="591">G2307+4*(F2307-1)+16*(E2307-1)</f>
        <v>18</v>
      </c>
      <c r="W2307" s="293" t="str">
        <f t="shared" ref="W2307:W2370" si="592">IF(I2307&gt;$H2307,1,"")</f>
        <v/>
      </c>
      <c r="X2307" s="293" t="str">
        <f t="shared" ref="X2307:X2370" si="593">IF(J2307&gt;$H2307,1,"")</f>
        <v/>
      </c>
      <c r="Y2307" s="293" t="str">
        <f t="shared" ref="Y2307:Y2370" si="594">IF(K2307&gt;$H2307,1,"")</f>
        <v/>
      </c>
      <c r="Z2307" s="293" t="str">
        <f t="shared" ref="Z2307:Z2370" si="595">IF(L2307&gt;$H2307,1,"")</f>
        <v/>
      </c>
      <c r="AA2307" s="293">
        <f t="shared" si="582"/>
        <v>0</v>
      </c>
      <c r="AB2307" s="293">
        <f t="shared" si="583"/>
        <v>0</v>
      </c>
      <c r="AC2307" s="293">
        <f t="shared" si="584"/>
        <v>1</v>
      </c>
      <c r="AD2307" s="293">
        <f t="shared" ref="AD2307:AD2370" si="596">IF(AND(AC2307&gt;0,ISNUMBER(AC2307)),1,0)</f>
        <v>1</v>
      </c>
      <c r="AE2307" s="293">
        <f>IF(ISBLANK(T2307),AE2306,IF(COUNTIF(T$2:T2307,T2307)&gt;1,AE2306,1+MAX(AE2306,0)))</f>
        <v>63</v>
      </c>
      <c r="AI2307" s="42" t="str">
        <f t="shared" ref="AI2307:AI2370" si="597">IF(SUM(W2307:Z2307)&gt;0,1,"")</f>
        <v/>
      </c>
      <c r="AJ2307">
        <f>SUM(AG$2:AG2307)</f>
        <v>15</v>
      </c>
      <c r="AK2307">
        <f>COUNTA(AF$2:AF2307)</f>
        <v>35</v>
      </c>
    </row>
    <row r="2308" spans="1:37"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585"/>
        <v>35</v>
      </c>
      <c r="Q2308" s="33" t="str">
        <f t="shared" si="586"/>
        <v/>
      </c>
      <c r="R2308" s="33">
        <f t="shared" si="587"/>
        <v>5</v>
      </c>
      <c r="S2308" s="33" t="str">
        <f t="shared" si="588"/>
        <v>145_5</v>
      </c>
      <c r="T2308" s="35" t="str">
        <f t="shared" si="589"/>
        <v>145AM</v>
      </c>
      <c r="U2308" s="35" t="str">
        <f t="shared" si="590"/>
        <v>145AMEW</v>
      </c>
      <c r="V2308" s="301">
        <f t="shared" si="591"/>
        <v>19</v>
      </c>
      <c r="W2308" s="293" t="str">
        <f t="shared" si="592"/>
        <v/>
      </c>
      <c r="X2308" s="293" t="str">
        <f t="shared" si="593"/>
        <v/>
      </c>
      <c r="Y2308" s="293" t="str">
        <f t="shared" si="594"/>
        <v/>
      </c>
      <c r="Z2308" s="293" t="str">
        <f t="shared" si="595"/>
        <v/>
      </c>
      <c r="AA2308" s="293">
        <f t="shared" si="582"/>
        <v>0</v>
      </c>
      <c r="AB2308" s="293">
        <f t="shared" si="583"/>
        <v>0</v>
      </c>
      <c r="AC2308" s="293">
        <f t="shared" si="584"/>
        <v>2</v>
      </c>
      <c r="AD2308" s="293">
        <f t="shared" si="596"/>
        <v>1</v>
      </c>
      <c r="AE2308" s="293">
        <f>IF(ISBLANK(T2308),AE2307,IF(COUNTIF(T$2:T2308,T2308)&gt;1,AE2307,1+MAX(AE2307,0)))</f>
        <v>63</v>
      </c>
      <c r="AI2308" s="42" t="str">
        <f t="shared" si="597"/>
        <v/>
      </c>
      <c r="AJ2308">
        <f>SUM(AG$2:AG2308)</f>
        <v>15</v>
      </c>
      <c r="AK2308">
        <f>COUNTA(AF$2:AF2308)</f>
        <v>35</v>
      </c>
    </row>
    <row r="2309" spans="1:37"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585"/>
        <v>35</v>
      </c>
      <c r="Q2309" s="33" t="str">
        <f t="shared" si="586"/>
        <v/>
      </c>
      <c r="R2309" s="33">
        <f t="shared" si="587"/>
        <v>5</v>
      </c>
      <c r="S2309" s="33" t="str">
        <f t="shared" si="588"/>
        <v>145_5</v>
      </c>
      <c r="T2309" s="35" t="str">
        <f t="shared" si="589"/>
        <v>145AM</v>
      </c>
      <c r="U2309" s="35" t="str">
        <f t="shared" si="590"/>
        <v>145AMEW</v>
      </c>
      <c r="V2309" s="301">
        <f t="shared" si="591"/>
        <v>20</v>
      </c>
      <c r="W2309" s="293" t="str">
        <f t="shared" si="592"/>
        <v/>
      </c>
      <c r="X2309" s="293" t="str">
        <f t="shared" si="593"/>
        <v/>
      </c>
      <c r="Y2309" s="293" t="str">
        <f t="shared" si="594"/>
        <v/>
      </c>
      <c r="Z2309" s="293" t="str">
        <f t="shared" si="595"/>
        <v/>
      </c>
      <c r="AA2309" s="293">
        <f t="shared" si="582"/>
        <v>0</v>
      </c>
      <c r="AB2309" s="293">
        <f t="shared" si="583"/>
        <v>0</v>
      </c>
      <c r="AC2309" s="293">
        <f t="shared" si="584"/>
        <v>2</v>
      </c>
      <c r="AD2309" s="293">
        <f t="shared" si="596"/>
        <v>1</v>
      </c>
      <c r="AE2309" s="293">
        <f>IF(ISBLANK(T2309),AE2308,IF(COUNTIF(T$2:T2309,T2309)&gt;1,AE2308,1+MAX(AE2308,0)))</f>
        <v>63</v>
      </c>
      <c r="AI2309" s="42" t="str">
        <f t="shared" si="597"/>
        <v/>
      </c>
      <c r="AJ2309">
        <f>SUM(AG$2:AG2309)</f>
        <v>15</v>
      </c>
      <c r="AK2309">
        <f>COUNTA(AF$2:AF2309)</f>
        <v>35</v>
      </c>
    </row>
    <row r="2310" spans="1:37"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585"/>
        <v>35</v>
      </c>
      <c r="Q2310" s="33" t="str">
        <f t="shared" si="586"/>
        <v/>
      </c>
      <c r="R2310" s="33">
        <f t="shared" si="587"/>
        <v>6</v>
      </c>
      <c r="S2310" s="33" t="str">
        <f t="shared" si="588"/>
        <v>145_6</v>
      </c>
      <c r="T2310" s="35" t="str">
        <f t="shared" si="589"/>
        <v>145AM</v>
      </c>
      <c r="U2310" s="35" t="str">
        <f t="shared" si="590"/>
        <v>145AMNS</v>
      </c>
      <c r="V2310" s="301">
        <f t="shared" si="591"/>
        <v>21</v>
      </c>
      <c r="W2310" s="293" t="str">
        <f t="shared" si="592"/>
        <v/>
      </c>
      <c r="X2310" s="293" t="str">
        <f t="shared" si="593"/>
        <v/>
      </c>
      <c r="Y2310" s="293" t="str">
        <f t="shared" si="594"/>
        <v/>
      </c>
      <c r="Z2310" s="293" t="str">
        <f t="shared" si="595"/>
        <v/>
      </c>
      <c r="AA2310" s="293">
        <f t="shared" si="582"/>
        <v>0</v>
      </c>
      <c r="AB2310" s="293">
        <f t="shared" si="583"/>
        <v>0</v>
      </c>
      <c r="AC2310" s="293">
        <f t="shared" si="584"/>
        <v>1</v>
      </c>
      <c r="AD2310" s="293">
        <f t="shared" si="596"/>
        <v>1</v>
      </c>
      <c r="AE2310" s="293">
        <f>IF(ISBLANK(T2310),AE2309,IF(COUNTIF(T$2:T2310,T2310)&gt;1,AE2309,1+MAX(AE2309,0)))</f>
        <v>63</v>
      </c>
      <c r="AI2310" s="42" t="str">
        <f t="shared" si="597"/>
        <v/>
      </c>
      <c r="AJ2310">
        <f>SUM(AG$2:AG2310)</f>
        <v>15</v>
      </c>
      <c r="AK2310">
        <f>COUNTA(AF$2:AF2310)</f>
        <v>35</v>
      </c>
    </row>
    <row r="2311" spans="1:37"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585"/>
        <v>35</v>
      </c>
      <c r="Q2311" s="33" t="str">
        <f t="shared" si="586"/>
        <v/>
      </c>
      <c r="R2311" s="33">
        <f t="shared" si="587"/>
        <v>6</v>
      </c>
      <c r="S2311" s="33" t="str">
        <f t="shared" si="588"/>
        <v>145_6</v>
      </c>
      <c r="T2311" s="35" t="str">
        <f t="shared" si="589"/>
        <v>145AM</v>
      </c>
      <c r="U2311" s="35" t="str">
        <f t="shared" si="590"/>
        <v>145AMNS</v>
      </c>
      <c r="V2311" s="301">
        <f t="shared" si="591"/>
        <v>22</v>
      </c>
      <c r="W2311" s="293" t="str">
        <f t="shared" si="592"/>
        <v/>
      </c>
      <c r="X2311" s="293" t="str">
        <f t="shared" si="593"/>
        <v/>
      </c>
      <c r="Y2311" s="293" t="str">
        <f t="shared" si="594"/>
        <v/>
      </c>
      <c r="Z2311" s="293" t="str">
        <f t="shared" si="595"/>
        <v/>
      </c>
      <c r="AA2311" s="293">
        <f t="shared" si="582"/>
        <v>0</v>
      </c>
      <c r="AB2311" s="293">
        <f t="shared" si="583"/>
        <v>0</v>
      </c>
      <c r="AC2311" s="293">
        <f t="shared" si="584"/>
        <v>1</v>
      </c>
      <c r="AD2311" s="293">
        <f t="shared" si="596"/>
        <v>1</v>
      </c>
      <c r="AE2311" s="293">
        <f>IF(ISBLANK(T2311),AE2310,IF(COUNTIF(T$2:T2311,T2311)&gt;1,AE2310,1+MAX(AE2310,0)))</f>
        <v>63</v>
      </c>
      <c r="AI2311" s="42" t="str">
        <f t="shared" si="597"/>
        <v/>
      </c>
      <c r="AJ2311">
        <f>SUM(AG$2:AG2311)</f>
        <v>15</v>
      </c>
      <c r="AK2311">
        <f>COUNTA(AF$2:AF2311)</f>
        <v>35</v>
      </c>
    </row>
    <row r="2312" spans="1:37"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585"/>
        <v>35</v>
      </c>
      <c r="Q2312" s="33" t="str">
        <f t="shared" si="586"/>
        <v/>
      </c>
      <c r="R2312" s="33">
        <f t="shared" si="587"/>
        <v>6</v>
      </c>
      <c r="S2312" s="33" t="str">
        <f t="shared" si="588"/>
        <v>145_6</v>
      </c>
      <c r="T2312" s="35" t="str">
        <f t="shared" si="589"/>
        <v>145AM</v>
      </c>
      <c r="U2312" s="35" t="str">
        <f t="shared" si="590"/>
        <v>145AMEW</v>
      </c>
      <c r="V2312" s="301">
        <f t="shared" si="591"/>
        <v>23</v>
      </c>
      <c r="W2312" s="293" t="str">
        <f t="shared" si="592"/>
        <v/>
      </c>
      <c r="X2312" s="293" t="str">
        <f t="shared" si="593"/>
        <v/>
      </c>
      <c r="Y2312" s="293" t="str">
        <f t="shared" si="594"/>
        <v/>
      </c>
      <c r="Z2312" s="293" t="str">
        <f t="shared" si="595"/>
        <v/>
      </c>
      <c r="AA2312" s="293">
        <f t="shared" si="582"/>
        <v>0</v>
      </c>
      <c r="AB2312" s="293">
        <f t="shared" si="583"/>
        <v>0</v>
      </c>
      <c r="AC2312" s="293">
        <f t="shared" si="584"/>
        <v>2</v>
      </c>
      <c r="AD2312" s="293">
        <f t="shared" si="596"/>
        <v>1</v>
      </c>
      <c r="AE2312" s="293">
        <f>IF(ISBLANK(T2312),AE2311,IF(COUNTIF(T$2:T2312,T2312)&gt;1,AE2311,1+MAX(AE2311,0)))</f>
        <v>63</v>
      </c>
      <c r="AI2312" s="42" t="str">
        <f t="shared" si="597"/>
        <v/>
      </c>
      <c r="AJ2312">
        <f>SUM(AG$2:AG2312)</f>
        <v>15</v>
      </c>
      <c r="AK2312">
        <f>COUNTA(AF$2:AF2312)</f>
        <v>35</v>
      </c>
    </row>
    <row r="2313" spans="1:37"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585"/>
        <v>35</v>
      </c>
      <c r="Q2313" s="33" t="str">
        <f t="shared" si="586"/>
        <v/>
      </c>
      <c r="R2313" s="33">
        <f t="shared" si="587"/>
        <v>6</v>
      </c>
      <c r="S2313" s="33" t="str">
        <f t="shared" si="588"/>
        <v>145_6</v>
      </c>
      <c r="T2313" s="35" t="str">
        <f t="shared" si="589"/>
        <v>145AM</v>
      </c>
      <c r="U2313" s="35" t="str">
        <f t="shared" si="590"/>
        <v>145AMEW</v>
      </c>
      <c r="V2313" s="301">
        <f t="shared" si="591"/>
        <v>24</v>
      </c>
      <c r="W2313" s="293" t="str">
        <f t="shared" si="592"/>
        <v/>
      </c>
      <c r="X2313" s="293" t="str">
        <f t="shared" si="593"/>
        <v/>
      </c>
      <c r="Y2313" s="293" t="str">
        <f t="shared" si="594"/>
        <v/>
      </c>
      <c r="Z2313" s="293" t="str">
        <f t="shared" si="595"/>
        <v/>
      </c>
      <c r="AA2313" s="293">
        <f t="shared" si="582"/>
        <v>0</v>
      </c>
      <c r="AB2313" s="293">
        <f t="shared" si="583"/>
        <v>0</v>
      </c>
      <c r="AC2313" s="293">
        <f t="shared" si="584"/>
        <v>2</v>
      </c>
      <c r="AD2313" s="293">
        <f t="shared" si="596"/>
        <v>1</v>
      </c>
      <c r="AE2313" s="293">
        <f>IF(ISBLANK(T2313),AE2312,IF(COUNTIF(T$2:T2313,T2313)&gt;1,AE2312,1+MAX(AE2312,0)))</f>
        <v>63</v>
      </c>
      <c r="AI2313" s="42" t="str">
        <f t="shared" si="597"/>
        <v/>
      </c>
      <c r="AJ2313">
        <f>SUM(AG$2:AG2313)</f>
        <v>15</v>
      </c>
      <c r="AK2313">
        <f>COUNTA(AF$2:AF2313)</f>
        <v>35</v>
      </c>
    </row>
    <row r="2314" spans="1:37"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585"/>
        <v>35</v>
      </c>
      <c r="Q2314" s="33" t="str">
        <f t="shared" si="586"/>
        <v/>
      </c>
      <c r="R2314" s="33">
        <f t="shared" si="587"/>
        <v>7</v>
      </c>
      <c r="S2314" s="33" t="str">
        <f t="shared" si="588"/>
        <v>145_7</v>
      </c>
      <c r="T2314" s="35" t="str">
        <f t="shared" si="589"/>
        <v>145AM</v>
      </c>
      <c r="U2314" s="35" t="str">
        <f t="shared" si="590"/>
        <v>145AMNS</v>
      </c>
      <c r="V2314" s="301">
        <f t="shared" si="591"/>
        <v>25</v>
      </c>
      <c r="W2314" s="293" t="str">
        <f t="shared" si="592"/>
        <v/>
      </c>
      <c r="X2314" s="293" t="str">
        <f t="shared" si="593"/>
        <v/>
      </c>
      <c r="Y2314" s="293" t="str">
        <f t="shared" si="594"/>
        <v/>
      </c>
      <c r="Z2314" s="293" t="str">
        <f t="shared" si="595"/>
        <v/>
      </c>
      <c r="AA2314" s="293">
        <f t="shared" si="582"/>
        <v>0</v>
      </c>
      <c r="AB2314" s="293">
        <f t="shared" si="583"/>
        <v>0</v>
      </c>
      <c r="AC2314" s="293">
        <f t="shared" si="584"/>
        <v>1</v>
      </c>
      <c r="AD2314" s="293">
        <f t="shared" si="596"/>
        <v>1</v>
      </c>
      <c r="AE2314" s="293">
        <f>IF(ISBLANK(T2314),AE2313,IF(COUNTIF(T$2:T2314,T2314)&gt;1,AE2313,1+MAX(AE2313,0)))</f>
        <v>63</v>
      </c>
      <c r="AI2314" s="42" t="str">
        <f t="shared" si="597"/>
        <v/>
      </c>
      <c r="AJ2314">
        <f>SUM(AG$2:AG2314)</f>
        <v>15</v>
      </c>
      <c r="AK2314">
        <f>COUNTA(AF$2:AF2314)</f>
        <v>35</v>
      </c>
    </row>
    <row r="2315" spans="1:37"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585"/>
        <v>35</v>
      </c>
      <c r="Q2315" s="33" t="str">
        <f t="shared" si="586"/>
        <v/>
      </c>
      <c r="R2315" s="33">
        <f t="shared" si="587"/>
        <v>7</v>
      </c>
      <c r="S2315" s="33" t="str">
        <f t="shared" si="588"/>
        <v>145_7</v>
      </c>
      <c r="T2315" s="35" t="str">
        <f t="shared" si="589"/>
        <v>145AM</v>
      </c>
      <c r="U2315" s="35" t="str">
        <f t="shared" si="590"/>
        <v>145AMNS</v>
      </c>
      <c r="V2315" s="301">
        <f t="shared" si="591"/>
        <v>26</v>
      </c>
      <c r="W2315" s="293" t="str">
        <f t="shared" si="592"/>
        <v/>
      </c>
      <c r="X2315" s="293" t="str">
        <f t="shared" si="593"/>
        <v/>
      </c>
      <c r="Y2315" s="293" t="str">
        <f t="shared" si="594"/>
        <v/>
      </c>
      <c r="Z2315" s="293" t="str">
        <f t="shared" si="595"/>
        <v/>
      </c>
      <c r="AA2315" s="293">
        <f t="shared" si="582"/>
        <v>0</v>
      </c>
      <c r="AB2315" s="293">
        <f t="shared" si="583"/>
        <v>0</v>
      </c>
      <c r="AC2315" s="293">
        <f t="shared" si="584"/>
        <v>1</v>
      </c>
      <c r="AD2315" s="293">
        <f t="shared" si="596"/>
        <v>1</v>
      </c>
      <c r="AE2315" s="293">
        <f>IF(ISBLANK(T2315),AE2314,IF(COUNTIF(T$2:T2315,T2315)&gt;1,AE2314,1+MAX(AE2314,0)))</f>
        <v>63</v>
      </c>
      <c r="AI2315" s="42" t="str">
        <f t="shared" si="597"/>
        <v/>
      </c>
      <c r="AJ2315">
        <f>SUM(AG$2:AG2315)</f>
        <v>15</v>
      </c>
      <c r="AK2315">
        <f>COUNTA(AF$2:AF2315)</f>
        <v>35</v>
      </c>
    </row>
    <row r="2316" spans="1:37"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585"/>
        <v>35</v>
      </c>
      <c r="Q2316" s="33" t="str">
        <f t="shared" si="586"/>
        <v/>
      </c>
      <c r="R2316" s="33">
        <f t="shared" si="587"/>
        <v>7</v>
      </c>
      <c r="S2316" s="33" t="str">
        <f t="shared" si="588"/>
        <v>145_7</v>
      </c>
      <c r="T2316" s="35" t="str">
        <f t="shared" si="589"/>
        <v>145AM</v>
      </c>
      <c r="U2316" s="35" t="str">
        <f t="shared" si="590"/>
        <v>145AMEW</v>
      </c>
      <c r="V2316" s="301">
        <f t="shared" si="591"/>
        <v>27</v>
      </c>
      <c r="W2316" s="293" t="str">
        <f t="shared" si="592"/>
        <v/>
      </c>
      <c r="X2316" s="293" t="str">
        <f t="shared" si="593"/>
        <v/>
      </c>
      <c r="Y2316" s="293" t="str">
        <f t="shared" si="594"/>
        <v/>
      </c>
      <c r="Z2316" s="293" t="str">
        <f t="shared" si="595"/>
        <v/>
      </c>
      <c r="AA2316" s="293">
        <f t="shared" si="582"/>
        <v>0</v>
      </c>
      <c r="AB2316" s="293">
        <f t="shared" si="583"/>
        <v>0</v>
      </c>
      <c r="AC2316" s="293">
        <f t="shared" si="584"/>
        <v>2</v>
      </c>
      <c r="AD2316" s="293">
        <f t="shared" si="596"/>
        <v>1</v>
      </c>
      <c r="AE2316" s="293">
        <f>IF(ISBLANK(T2316),AE2315,IF(COUNTIF(T$2:T2316,T2316)&gt;1,AE2315,1+MAX(AE2315,0)))</f>
        <v>63</v>
      </c>
      <c r="AI2316" s="42" t="str">
        <f t="shared" si="597"/>
        <v/>
      </c>
      <c r="AJ2316">
        <f>SUM(AG$2:AG2316)</f>
        <v>15</v>
      </c>
      <c r="AK2316">
        <f>COUNTA(AF$2:AF2316)</f>
        <v>35</v>
      </c>
    </row>
    <row r="2317" spans="1:37"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585"/>
        <v>35</v>
      </c>
      <c r="Q2317" s="33" t="str">
        <f t="shared" si="586"/>
        <v/>
      </c>
      <c r="R2317" s="33">
        <f t="shared" si="587"/>
        <v>7</v>
      </c>
      <c r="S2317" s="33" t="str">
        <f t="shared" si="588"/>
        <v>145_7</v>
      </c>
      <c r="T2317" s="35" t="str">
        <f t="shared" si="589"/>
        <v>145AM</v>
      </c>
      <c r="U2317" s="35" t="str">
        <f t="shared" si="590"/>
        <v>145AMEW</v>
      </c>
      <c r="V2317" s="301">
        <f t="shared" si="591"/>
        <v>28</v>
      </c>
      <c r="W2317" s="293" t="str">
        <f t="shared" si="592"/>
        <v/>
      </c>
      <c r="X2317" s="293" t="str">
        <f t="shared" si="593"/>
        <v/>
      </c>
      <c r="Y2317" s="293" t="str">
        <f t="shared" si="594"/>
        <v/>
      </c>
      <c r="Z2317" s="293" t="str">
        <f t="shared" si="595"/>
        <v/>
      </c>
      <c r="AA2317" s="293">
        <f t="shared" si="582"/>
        <v>0</v>
      </c>
      <c r="AB2317" s="293">
        <f t="shared" si="583"/>
        <v>0</v>
      </c>
      <c r="AC2317" s="293">
        <f t="shared" si="584"/>
        <v>2</v>
      </c>
      <c r="AD2317" s="293">
        <f t="shared" si="596"/>
        <v>1</v>
      </c>
      <c r="AE2317" s="293">
        <f>IF(ISBLANK(T2317),AE2316,IF(COUNTIF(T$2:T2317,T2317)&gt;1,AE2316,1+MAX(AE2316,0)))</f>
        <v>63</v>
      </c>
      <c r="AI2317" s="42" t="str">
        <f t="shared" si="597"/>
        <v/>
      </c>
      <c r="AJ2317">
        <f>SUM(AG$2:AG2317)</f>
        <v>15</v>
      </c>
      <c r="AK2317">
        <f>COUNTA(AF$2:AF2317)</f>
        <v>35</v>
      </c>
    </row>
    <row r="2318" spans="1:37"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585"/>
        <v>35</v>
      </c>
      <c r="Q2318" s="33" t="str">
        <f t="shared" si="586"/>
        <v/>
      </c>
      <c r="R2318" s="33">
        <f t="shared" si="587"/>
        <v>8</v>
      </c>
      <c r="S2318" s="33" t="str">
        <f t="shared" si="588"/>
        <v>145_8</v>
      </c>
      <c r="T2318" s="35" t="str">
        <f t="shared" si="589"/>
        <v>145AM</v>
      </c>
      <c r="U2318" s="35" t="str">
        <f t="shared" si="590"/>
        <v>145AMNS</v>
      </c>
      <c r="V2318" s="301">
        <f t="shared" si="591"/>
        <v>29</v>
      </c>
      <c r="W2318" s="293" t="str">
        <f t="shared" si="592"/>
        <v/>
      </c>
      <c r="X2318" s="293" t="str">
        <f t="shared" si="593"/>
        <v/>
      </c>
      <c r="Y2318" s="293" t="str">
        <f t="shared" si="594"/>
        <v/>
      </c>
      <c r="Z2318" s="293" t="str">
        <f t="shared" si="595"/>
        <v/>
      </c>
      <c r="AA2318" s="293">
        <f t="shared" si="582"/>
        <v>0</v>
      </c>
      <c r="AB2318" s="293">
        <f t="shared" si="583"/>
        <v>0</v>
      </c>
      <c r="AC2318" s="293">
        <f t="shared" si="584"/>
        <v>1</v>
      </c>
      <c r="AD2318" s="293">
        <f t="shared" si="596"/>
        <v>1</v>
      </c>
      <c r="AE2318" s="293">
        <f>IF(ISBLANK(T2318),AE2317,IF(COUNTIF(T$2:T2318,T2318)&gt;1,AE2317,1+MAX(AE2317,0)))</f>
        <v>63</v>
      </c>
      <c r="AI2318" s="42" t="str">
        <f t="shared" si="597"/>
        <v/>
      </c>
      <c r="AJ2318">
        <f>SUM(AG$2:AG2318)</f>
        <v>15</v>
      </c>
      <c r="AK2318">
        <f>COUNTA(AF$2:AF2318)</f>
        <v>35</v>
      </c>
    </row>
    <row r="2319" spans="1:37"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585"/>
        <v>35</v>
      </c>
      <c r="Q2319" s="33" t="str">
        <f t="shared" si="586"/>
        <v/>
      </c>
      <c r="R2319" s="33">
        <f t="shared" si="587"/>
        <v>8</v>
      </c>
      <c r="S2319" s="33" t="str">
        <f t="shared" si="588"/>
        <v>145_8</v>
      </c>
      <c r="T2319" s="35" t="str">
        <f t="shared" si="589"/>
        <v>145AM</v>
      </c>
      <c r="U2319" s="35" t="str">
        <f t="shared" si="590"/>
        <v>145AMNS</v>
      </c>
      <c r="V2319" s="301">
        <f t="shared" si="591"/>
        <v>30</v>
      </c>
      <c r="W2319" s="293" t="str">
        <f t="shared" si="592"/>
        <v/>
      </c>
      <c r="X2319" s="293" t="str">
        <f t="shared" si="593"/>
        <v/>
      </c>
      <c r="Y2319" s="293" t="str">
        <f t="shared" si="594"/>
        <v/>
      </c>
      <c r="Z2319" s="293" t="str">
        <f t="shared" si="595"/>
        <v/>
      </c>
      <c r="AA2319" s="293">
        <f t="shared" si="582"/>
        <v>0</v>
      </c>
      <c r="AB2319" s="293">
        <f t="shared" si="583"/>
        <v>0</v>
      </c>
      <c r="AC2319" s="293">
        <f t="shared" si="584"/>
        <v>1</v>
      </c>
      <c r="AD2319" s="293">
        <f t="shared" si="596"/>
        <v>1</v>
      </c>
      <c r="AE2319" s="293">
        <f>IF(ISBLANK(T2319),AE2318,IF(COUNTIF(T$2:T2319,T2319)&gt;1,AE2318,1+MAX(AE2318,0)))</f>
        <v>63</v>
      </c>
      <c r="AI2319" s="42" t="str">
        <f t="shared" si="597"/>
        <v/>
      </c>
      <c r="AJ2319">
        <f>SUM(AG$2:AG2319)</f>
        <v>15</v>
      </c>
      <c r="AK2319">
        <f>COUNTA(AF$2:AF2319)</f>
        <v>35</v>
      </c>
    </row>
    <row r="2320" spans="1:37"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585"/>
        <v>35</v>
      </c>
      <c r="Q2320" s="33" t="str">
        <f t="shared" si="586"/>
        <v/>
      </c>
      <c r="R2320" s="33">
        <f t="shared" si="587"/>
        <v>8</v>
      </c>
      <c r="S2320" s="33" t="str">
        <f t="shared" si="588"/>
        <v>145_8</v>
      </c>
      <c r="T2320" s="35" t="str">
        <f t="shared" si="589"/>
        <v>145AM</v>
      </c>
      <c r="U2320" s="35" t="str">
        <f t="shared" si="590"/>
        <v>145AMEW</v>
      </c>
      <c r="V2320" s="301">
        <f t="shared" si="591"/>
        <v>31</v>
      </c>
      <c r="W2320" s="293" t="str">
        <f t="shared" si="592"/>
        <v/>
      </c>
      <c r="X2320" s="293" t="str">
        <f t="shared" si="593"/>
        <v/>
      </c>
      <c r="Y2320" s="293" t="str">
        <f t="shared" si="594"/>
        <v/>
      </c>
      <c r="Z2320" s="293" t="str">
        <f t="shared" si="595"/>
        <v/>
      </c>
      <c r="AA2320" s="293">
        <f t="shared" si="582"/>
        <v>0</v>
      </c>
      <c r="AB2320" s="293">
        <f t="shared" si="583"/>
        <v>0</v>
      </c>
      <c r="AC2320" s="293">
        <f t="shared" si="584"/>
        <v>2</v>
      </c>
      <c r="AD2320" s="293">
        <f t="shared" si="596"/>
        <v>1</v>
      </c>
      <c r="AE2320" s="293">
        <f>IF(ISBLANK(T2320),AE2319,IF(COUNTIF(T$2:T2320,T2320)&gt;1,AE2319,1+MAX(AE2319,0)))</f>
        <v>63</v>
      </c>
      <c r="AI2320" s="42" t="str">
        <f t="shared" si="597"/>
        <v/>
      </c>
      <c r="AJ2320">
        <f>SUM(AG$2:AG2320)</f>
        <v>15</v>
      </c>
      <c r="AK2320">
        <f>COUNTA(AF$2:AF2320)</f>
        <v>35</v>
      </c>
    </row>
    <row r="2321" spans="1:37"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585"/>
        <v>35</v>
      </c>
      <c r="Q2321" s="33" t="str">
        <f t="shared" si="586"/>
        <v/>
      </c>
      <c r="R2321" s="33">
        <f t="shared" si="587"/>
        <v>8</v>
      </c>
      <c r="S2321" s="33" t="str">
        <f t="shared" si="588"/>
        <v>145_8</v>
      </c>
      <c r="T2321" s="35" t="str">
        <f t="shared" si="589"/>
        <v>145AM</v>
      </c>
      <c r="U2321" s="35" t="str">
        <f t="shared" si="590"/>
        <v>145AMEW</v>
      </c>
      <c r="V2321" s="301">
        <f t="shared" si="591"/>
        <v>32</v>
      </c>
      <c r="W2321" s="293" t="str">
        <f t="shared" si="592"/>
        <v/>
      </c>
      <c r="X2321" s="293" t="str">
        <f t="shared" si="593"/>
        <v/>
      </c>
      <c r="Y2321" s="293" t="str">
        <f t="shared" si="594"/>
        <v/>
      </c>
      <c r="Z2321" s="293" t="str">
        <f t="shared" si="595"/>
        <v/>
      </c>
      <c r="AA2321" s="293">
        <f t="shared" si="582"/>
        <v>0</v>
      </c>
      <c r="AB2321" s="293">
        <f t="shared" si="583"/>
        <v>0</v>
      </c>
      <c r="AC2321" s="293">
        <f t="shared" si="584"/>
        <v>2</v>
      </c>
      <c r="AD2321" s="293">
        <f t="shared" si="596"/>
        <v>1</v>
      </c>
      <c r="AE2321" s="293">
        <f>IF(ISBLANK(T2321),AE2320,IF(COUNTIF(T$2:T2321,T2321)&gt;1,AE2320,1+MAX(AE2320,0)))</f>
        <v>63</v>
      </c>
      <c r="AI2321" s="42" t="str">
        <f t="shared" si="597"/>
        <v/>
      </c>
      <c r="AJ2321">
        <f>SUM(AG$2:AG2321)</f>
        <v>15</v>
      </c>
      <c r="AK2321">
        <f>COUNTA(AF$2:AF2321)</f>
        <v>35</v>
      </c>
    </row>
    <row r="2322" spans="1:37"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585"/>
        <v>35</v>
      </c>
      <c r="Q2322" s="33" t="str">
        <f t="shared" si="586"/>
        <v/>
      </c>
      <c r="R2322" s="33">
        <f t="shared" si="587"/>
        <v>1</v>
      </c>
      <c r="S2322" s="33" t="str">
        <f t="shared" si="588"/>
        <v>145_1</v>
      </c>
      <c r="T2322" s="35" t="str">
        <f t="shared" si="589"/>
        <v>145AM</v>
      </c>
      <c r="U2322" s="35" t="str">
        <f t="shared" si="590"/>
        <v>145AMNS</v>
      </c>
      <c r="V2322" s="301">
        <f t="shared" si="591"/>
        <v>1</v>
      </c>
      <c r="W2322" s="293" t="str">
        <f t="shared" si="592"/>
        <v/>
      </c>
      <c r="X2322" s="293" t="str">
        <f t="shared" si="593"/>
        <v/>
      </c>
      <c r="Y2322" s="293" t="str">
        <f t="shared" si="594"/>
        <v/>
      </c>
      <c r="Z2322" s="293" t="str">
        <f t="shared" si="595"/>
        <v/>
      </c>
      <c r="AA2322" s="293">
        <f t="shared" si="582"/>
        <v>0</v>
      </c>
      <c r="AB2322" s="293">
        <f t="shared" si="583"/>
        <v>0</v>
      </c>
      <c r="AC2322" s="293">
        <f t="shared" si="584"/>
        <v>1</v>
      </c>
      <c r="AD2322" s="293">
        <f t="shared" si="596"/>
        <v>1</v>
      </c>
      <c r="AE2322" s="293">
        <f>IF(ISBLANK(T2322),AE2321,IF(COUNTIF(T$2:T2322,T2322)&gt;1,AE2321,1+MAX(AE2321,0)))</f>
        <v>63</v>
      </c>
      <c r="AI2322" s="42" t="str">
        <f t="shared" si="597"/>
        <v/>
      </c>
      <c r="AJ2322">
        <f>SUM(AG$2:AG2322)</f>
        <v>15</v>
      </c>
      <c r="AK2322">
        <f>COUNTA(AF$2:AF2322)</f>
        <v>35</v>
      </c>
    </row>
    <row r="2323" spans="1:37"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585"/>
        <v>35</v>
      </c>
      <c r="Q2323" s="33" t="str">
        <f t="shared" si="586"/>
        <v/>
      </c>
      <c r="R2323" s="33">
        <f t="shared" si="587"/>
        <v>1</v>
      </c>
      <c r="S2323" s="33" t="str">
        <f t="shared" si="588"/>
        <v>145_1</v>
      </c>
      <c r="T2323" s="35" t="str">
        <f t="shared" si="589"/>
        <v>145AM</v>
      </c>
      <c r="U2323" s="35" t="str">
        <f t="shared" si="590"/>
        <v>145AMNS</v>
      </c>
      <c r="V2323" s="301">
        <f t="shared" si="591"/>
        <v>2</v>
      </c>
      <c r="W2323" s="293" t="str">
        <f t="shared" si="592"/>
        <v/>
      </c>
      <c r="X2323" s="293" t="str">
        <f t="shared" si="593"/>
        <v/>
      </c>
      <c r="Y2323" s="293" t="str">
        <f t="shared" si="594"/>
        <v/>
      </c>
      <c r="Z2323" s="293" t="str">
        <f t="shared" si="595"/>
        <v/>
      </c>
      <c r="AA2323" s="293">
        <f t="shared" si="582"/>
        <v>0</v>
      </c>
      <c r="AB2323" s="293">
        <f t="shared" si="583"/>
        <v>0</v>
      </c>
      <c r="AC2323" s="293">
        <f t="shared" si="584"/>
        <v>1</v>
      </c>
      <c r="AD2323" s="293">
        <f t="shared" si="596"/>
        <v>1</v>
      </c>
      <c r="AE2323" s="293">
        <f>IF(ISBLANK(T2323),AE2322,IF(COUNTIF(T$2:T2323,T2323)&gt;1,AE2322,1+MAX(AE2322,0)))</f>
        <v>63</v>
      </c>
      <c r="AI2323" s="42" t="str">
        <f t="shared" si="597"/>
        <v/>
      </c>
      <c r="AJ2323">
        <f>SUM(AG$2:AG2323)</f>
        <v>15</v>
      </c>
      <c r="AK2323">
        <f>COUNTA(AF$2:AF2323)</f>
        <v>35</v>
      </c>
    </row>
    <row r="2324" spans="1:37"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585"/>
        <v>35</v>
      </c>
      <c r="Q2324" s="33" t="str">
        <f t="shared" si="586"/>
        <v/>
      </c>
      <c r="R2324" s="33">
        <f t="shared" si="587"/>
        <v>1</v>
      </c>
      <c r="S2324" s="33" t="str">
        <f t="shared" si="588"/>
        <v>145_1</v>
      </c>
      <c r="T2324" s="35" t="str">
        <f t="shared" si="589"/>
        <v>145AM</v>
      </c>
      <c r="U2324" s="35" t="str">
        <f t="shared" si="590"/>
        <v>145AMEW</v>
      </c>
      <c r="V2324" s="301">
        <f t="shared" si="591"/>
        <v>3</v>
      </c>
      <c r="W2324" s="293" t="str">
        <f t="shared" si="592"/>
        <v/>
      </c>
      <c r="X2324" s="293" t="str">
        <f t="shared" si="593"/>
        <v/>
      </c>
      <c r="Y2324" s="293" t="str">
        <f t="shared" si="594"/>
        <v/>
      </c>
      <c r="Z2324" s="293" t="str">
        <f t="shared" si="595"/>
        <v/>
      </c>
      <c r="AA2324" s="293">
        <f t="shared" si="582"/>
        <v>0</v>
      </c>
      <c r="AB2324" s="293">
        <f t="shared" si="583"/>
        <v>0</v>
      </c>
      <c r="AC2324" s="293">
        <f t="shared" si="584"/>
        <v>2</v>
      </c>
      <c r="AD2324" s="293">
        <f t="shared" si="596"/>
        <v>1</v>
      </c>
      <c r="AE2324" s="293">
        <f>IF(ISBLANK(T2324),AE2323,IF(COUNTIF(T$2:T2324,T2324)&gt;1,AE2323,1+MAX(AE2323,0)))</f>
        <v>63</v>
      </c>
      <c r="AI2324" s="42" t="str">
        <f t="shared" si="597"/>
        <v/>
      </c>
      <c r="AJ2324">
        <f>SUM(AG$2:AG2324)</f>
        <v>15</v>
      </c>
      <c r="AK2324">
        <f>COUNTA(AF$2:AF2324)</f>
        <v>35</v>
      </c>
    </row>
    <row r="2325" spans="1:37"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585"/>
        <v>35</v>
      </c>
      <c r="Q2325" s="33" t="str">
        <f t="shared" si="586"/>
        <v/>
      </c>
      <c r="R2325" s="33">
        <f t="shared" si="587"/>
        <v>1</v>
      </c>
      <c r="S2325" s="33" t="str">
        <f t="shared" si="588"/>
        <v>145_1</v>
      </c>
      <c r="T2325" s="35" t="str">
        <f t="shared" si="589"/>
        <v>145AM</v>
      </c>
      <c r="U2325" s="35" t="str">
        <f t="shared" si="590"/>
        <v>145AMEW</v>
      </c>
      <c r="V2325" s="301">
        <f t="shared" si="591"/>
        <v>4</v>
      </c>
      <c r="W2325" s="293" t="str">
        <f t="shared" si="592"/>
        <v/>
      </c>
      <c r="X2325" s="293" t="str">
        <f t="shared" si="593"/>
        <v/>
      </c>
      <c r="Y2325" s="293" t="str">
        <f t="shared" si="594"/>
        <v/>
      </c>
      <c r="Z2325" s="293" t="str">
        <f t="shared" si="595"/>
        <v/>
      </c>
      <c r="AA2325" s="293">
        <f t="shared" si="582"/>
        <v>0</v>
      </c>
      <c r="AB2325" s="293">
        <f t="shared" si="583"/>
        <v>0</v>
      </c>
      <c r="AC2325" s="293">
        <f t="shared" si="584"/>
        <v>2</v>
      </c>
      <c r="AD2325" s="293">
        <f t="shared" si="596"/>
        <v>1</v>
      </c>
      <c r="AE2325" s="293">
        <f>IF(ISBLANK(T2325),AE2324,IF(COUNTIF(T$2:T2325,T2325)&gt;1,AE2324,1+MAX(AE2324,0)))</f>
        <v>63</v>
      </c>
      <c r="AI2325" s="42" t="str">
        <f t="shared" si="597"/>
        <v/>
      </c>
      <c r="AJ2325">
        <f>SUM(AG$2:AG2325)</f>
        <v>15</v>
      </c>
      <c r="AK2325">
        <f>COUNTA(AF$2:AF2325)</f>
        <v>35</v>
      </c>
    </row>
    <row r="2326" spans="1:37"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585"/>
        <v>35</v>
      </c>
      <c r="Q2326" s="33" t="str">
        <f t="shared" si="586"/>
        <v/>
      </c>
      <c r="R2326" s="33">
        <f t="shared" si="587"/>
        <v>2</v>
      </c>
      <c r="S2326" s="33" t="str">
        <f t="shared" si="588"/>
        <v>145_2</v>
      </c>
      <c r="T2326" s="35" t="str">
        <f t="shared" si="589"/>
        <v>145AM</v>
      </c>
      <c r="U2326" s="35" t="str">
        <f t="shared" si="590"/>
        <v>145AMNS</v>
      </c>
      <c r="V2326" s="301">
        <f t="shared" si="591"/>
        <v>5</v>
      </c>
      <c r="W2326" s="293" t="str">
        <f t="shared" si="592"/>
        <v/>
      </c>
      <c r="X2326" s="293" t="str">
        <f t="shared" si="593"/>
        <v/>
      </c>
      <c r="Y2326" s="293" t="str">
        <f t="shared" si="594"/>
        <v/>
      </c>
      <c r="Z2326" s="293" t="str">
        <f t="shared" si="595"/>
        <v/>
      </c>
      <c r="AA2326" s="293">
        <f t="shared" si="582"/>
        <v>0</v>
      </c>
      <c r="AB2326" s="293">
        <f t="shared" si="583"/>
        <v>0</v>
      </c>
      <c r="AC2326" s="293">
        <f t="shared" si="584"/>
        <v>1</v>
      </c>
      <c r="AD2326" s="293">
        <f t="shared" si="596"/>
        <v>1</v>
      </c>
      <c r="AE2326" s="293">
        <f>IF(ISBLANK(T2326),AE2325,IF(COUNTIF(T$2:T2326,T2326)&gt;1,AE2325,1+MAX(AE2325,0)))</f>
        <v>63</v>
      </c>
      <c r="AI2326" s="42" t="str">
        <f t="shared" si="597"/>
        <v/>
      </c>
      <c r="AJ2326">
        <f>SUM(AG$2:AG2326)</f>
        <v>15</v>
      </c>
      <c r="AK2326">
        <f>COUNTA(AF$2:AF2326)</f>
        <v>35</v>
      </c>
    </row>
    <row r="2327" spans="1:37"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585"/>
        <v>35</v>
      </c>
      <c r="Q2327" s="33" t="str">
        <f t="shared" si="586"/>
        <v/>
      </c>
      <c r="R2327" s="33">
        <f t="shared" si="587"/>
        <v>2</v>
      </c>
      <c r="S2327" s="33" t="str">
        <f t="shared" si="588"/>
        <v>145_2</v>
      </c>
      <c r="T2327" s="35" t="str">
        <f t="shared" si="589"/>
        <v>145AM</v>
      </c>
      <c r="U2327" s="35" t="str">
        <f t="shared" si="590"/>
        <v>145AMNS</v>
      </c>
      <c r="V2327" s="301">
        <f t="shared" si="591"/>
        <v>6</v>
      </c>
      <c r="W2327" s="293" t="str">
        <f t="shared" si="592"/>
        <v/>
      </c>
      <c r="X2327" s="293" t="str">
        <f t="shared" si="593"/>
        <v/>
      </c>
      <c r="Y2327" s="293" t="str">
        <f t="shared" si="594"/>
        <v/>
      </c>
      <c r="Z2327" s="293" t="str">
        <f t="shared" si="595"/>
        <v/>
      </c>
      <c r="AA2327" s="293">
        <f t="shared" si="582"/>
        <v>0</v>
      </c>
      <c r="AB2327" s="293">
        <f t="shared" si="583"/>
        <v>0</v>
      </c>
      <c r="AC2327" s="293">
        <f t="shared" si="584"/>
        <v>1</v>
      </c>
      <c r="AD2327" s="293">
        <f t="shared" si="596"/>
        <v>1</v>
      </c>
      <c r="AE2327" s="293">
        <f>IF(ISBLANK(T2327),AE2326,IF(COUNTIF(T$2:T2327,T2327)&gt;1,AE2326,1+MAX(AE2326,0)))</f>
        <v>63</v>
      </c>
      <c r="AI2327" s="42" t="str">
        <f t="shared" si="597"/>
        <v/>
      </c>
      <c r="AJ2327">
        <f>SUM(AG$2:AG2327)</f>
        <v>15</v>
      </c>
      <c r="AK2327">
        <f>COUNTA(AF$2:AF2327)</f>
        <v>35</v>
      </c>
    </row>
    <row r="2328" spans="1:37"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585"/>
        <v>35</v>
      </c>
      <c r="Q2328" s="33" t="str">
        <f t="shared" si="586"/>
        <v/>
      </c>
      <c r="R2328" s="33">
        <f t="shared" si="587"/>
        <v>2</v>
      </c>
      <c r="S2328" s="33" t="str">
        <f t="shared" si="588"/>
        <v>145_2</v>
      </c>
      <c r="T2328" s="35" t="str">
        <f t="shared" si="589"/>
        <v>145AM</v>
      </c>
      <c r="U2328" s="35" t="str">
        <f t="shared" si="590"/>
        <v>145AMEW</v>
      </c>
      <c r="V2328" s="301">
        <f t="shared" si="591"/>
        <v>7</v>
      </c>
      <c r="W2328" s="293" t="str">
        <f t="shared" si="592"/>
        <v/>
      </c>
      <c r="X2328" s="293" t="str">
        <f t="shared" si="593"/>
        <v/>
      </c>
      <c r="Y2328" s="293" t="str">
        <f t="shared" si="594"/>
        <v/>
      </c>
      <c r="Z2328" s="293" t="str">
        <f t="shared" si="595"/>
        <v/>
      </c>
      <c r="AA2328" s="293">
        <f t="shared" si="582"/>
        <v>0</v>
      </c>
      <c r="AB2328" s="293">
        <f t="shared" si="583"/>
        <v>0</v>
      </c>
      <c r="AC2328" s="293">
        <f t="shared" si="584"/>
        <v>2</v>
      </c>
      <c r="AD2328" s="293">
        <f t="shared" si="596"/>
        <v>1</v>
      </c>
      <c r="AE2328" s="293">
        <f>IF(ISBLANK(T2328),AE2327,IF(COUNTIF(T$2:T2328,T2328)&gt;1,AE2327,1+MAX(AE2327,0)))</f>
        <v>63</v>
      </c>
      <c r="AI2328" s="42" t="str">
        <f t="shared" si="597"/>
        <v/>
      </c>
      <c r="AJ2328">
        <f>SUM(AG$2:AG2328)</f>
        <v>15</v>
      </c>
      <c r="AK2328">
        <f>COUNTA(AF$2:AF2328)</f>
        <v>35</v>
      </c>
    </row>
    <row r="2329" spans="1:37"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585"/>
        <v>35</v>
      </c>
      <c r="Q2329" s="33" t="str">
        <f t="shared" si="586"/>
        <v/>
      </c>
      <c r="R2329" s="33">
        <f t="shared" si="587"/>
        <v>2</v>
      </c>
      <c r="S2329" s="33" t="str">
        <f t="shared" si="588"/>
        <v>145_2</v>
      </c>
      <c r="T2329" s="35" t="str">
        <f t="shared" si="589"/>
        <v>145AM</v>
      </c>
      <c r="U2329" s="35" t="str">
        <f t="shared" si="590"/>
        <v>145AMEW</v>
      </c>
      <c r="V2329" s="301">
        <f t="shared" si="591"/>
        <v>8</v>
      </c>
      <c r="W2329" s="293" t="str">
        <f t="shared" si="592"/>
        <v/>
      </c>
      <c r="X2329" s="293" t="str">
        <f t="shared" si="593"/>
        <v/>
      </c>
      <c r="Y2329" s="293" t="str">
        <f t="shared" si="594"/>
        <v/>
      </c>
      <c r="Z2329" s="293" t="str">
        <f t="shared" si="595"/>
        <v/>
      </c>
      <c r="AA2329" s="293">
        <f t="shared" si="582"/>
        <v>0</v>
      </c>
      <c r="AB2329" s="293">
        <f t="shared" si="583"/>
        <v>0</v>
      </c>
      <c r="AC2329" s="293">
        <f t="shared" si="584"/>
        <v>2</v>
      </c>
      <c r="AD2329" s="293">
        <f t="shared" si="596"/>
        <v>1</v>
      </c>
      <c r="AE2329" s="293">
        <f>IF(ISBLANK(T2329),AE2328,IF(COUNTIF(T$2:T2329,T2329)&gt;1,AE2328,1+MAX(AE2328,0)))</f>
        <v>63</v>
      </c>
      <c r="AI2329" s="42" t="str">
        <f t="shared" si="597"/>
        <v/>
      </c>
      <c r="AJ2329">
        <f>SUM(AG$2:AG2329)</f>
        <v>15</v>
      </c>
      <c r="AK2329">
        <f>COUNTA(AF$2:AF2329)</f>
        <v>35</v>
      </c>
    </row>
    <row r="2330" spans="1:37"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585"/>
        <v>35</v>
      </c>
      <c r="Q2330" s="33" t="str">
        <f t="shared" si="586"/>
        <v/>
      </c>
      <c r="R2330" s="33">
        <f t="shared" si="587"/>
        <v>3</v>
      </c>
      <c r="S2330" s="33" t="str">
        <f t="shared" si="588"/>
        <v>145_3</v>
      </c>
      <c r="T2330" s="35" t="str">
        <f t="shared" si="589"/>
        <v>145AM</v>
      </c>
      <c r="U2330" s="35" t="str">
        <f t="shared" si="590"/>
        <v>145AMNS</v>
      </c>
      <c r="V2330" s="301">
        <f t="shared" si="591"/>
        <v>9</v>
      </c>
      <c r="W2330" s="293" t="str">
        <f t="shared" si="592"/>
        <v/>
      </c>
      <c r="X2330" s="293" t="str">
        <f t="shared" si="593"/>
        <v/>
      </c>
      <c r="Y2330" s="293" t="str">
        <f t="shared" si="594"/>
        <v/>
      </c>
      <c r="Z2330" s="293" t="str">
        <f t="shared" si="595"/>
        <v/>
      </c>
      <c r="AA2330" s="293">
        <f t="shared" si="582"/>
        <v>0</v>
      </c>
      <c r="AB2330" s="293">
        <f t="shared" si="583"/>
        <v>0</v>
      </c>
      <c r="AC2330" s="293">
        <f t="shared" si="584"/>
        <v>1</v>
      </c>
      <c r="AD2330" s="293">
        <f t="shared" si="596"/>
        <v>1</v>
      </c>
      <c r="AE2330" s="293">
        <f>IF(ISBLANK(T2330),AE2329,IF(COUNTIF(T$2:T2330,T2330)&gt;1,AE2329,1+MAX(AE2329,0)))</f>
        <v>63</v>
      </c>
      <c r="AI2330" s="42" t="str">
        <f t="shared" si="597"/>
        <v/>
      </c>
      <c r="AJ2330">
        <f>SUM(AG$2:AG2330)</f>
        <v>15</v>
      </c>
      <c r="AK2330">
        <f>COUNTA(AF$2:AF2330)</f>
        <v>35</v>
      </c>
    </row>
    <row r="2331" spans="1:37"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585"/>
        <v>35</v>
      </c>
      <c r="Q2331" s="33" t="str">
        <f t="shared" si="586"/>
        <v/>
      </c>
      <c r="R2331" s="33">
        <f t="shared" si="587"/>
        <v>3</v>
      </c>
      <c r="S2331" s="33" t="str">
        <f t="shared" si="588"/>
        <v>145_3</v>
      </c>
      <c r="T2331" s="35" t="str">
        <f t="shared" si="589"/>
        <v>145AM</v>
      </c>
      <c r="U2331" s="35" t="str">
        <f t="shared" si="590"/>
        <v>145AMNS</v>
      </c>
      <c r="V2331" s="301">
        <f t="shared" si="591"/>
        <v>10</v>
      </c>
      <c r="W2331" s="293" t="str">
        <f t="shared" si="592"/>
        <v/>
      </c>
      <c r="X2331" s="293" t="str">
        <f t="shared" si="593"/>
        <v/>
      </c>
      <c r="Y2331" s="293" t="str">
        <f t="shared" si="594"/>
        <v/>
      </c>
      <c r="Z2331" s="293" t="str">
        <f t="shared" si="595"/>
        <v/>
      </c>
      <c r="AA2331" s="293">
        <f t="shared" si="582"/>
        <v>0</v>
      </c>
      <c r="AB2331" s="293">
        <f t="shared" si="583"/>
        <v>0</v>
      </c>
      <c r="AC2331" s="293">
        <f t="shared" si="584"/>
        <v>1</v>
      </c>
      <c r="AD2331" s="293">
        <f t="shared" si="596"/>
        <v>1</v>
      </c>
      <c r="AE2331" s="293">
        <f>IF(ISBLANK(T2331),AE2330,IF(COUNTIF(T$2:T2331,T2331)&gt;1,AE2330,1+MAX(AE2330,0)))</f>
        <v>63</v>
      </c>
      <c r="AI2331" s="42" t="str">
        <f t="shared" si="597"/>
        <v/>
      </c>
      <c r="AJ2331">
        <f>SUM(AG$2:AG2331)</f>
        <v>15</v>
      </c>
      <c r="AK2331">
        <f>COUNTA(AF$2:AF2331)</f>
        <v>35</v>
      </c>
    </row>
    <row r="2332" spans="1:37"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585"/>
        <v>35</v>
      </c>
      <c r="Q2332" s="33" t="str">
        <f t="shared" si="586"/>
        <v/>
      </c>
      <c r="R2332" s="33">
        <f t="shared" si="587"/>
        <v>3</v>
      </c>
      <c r="S2332" s="33" t="str">
        <f t="shared" si="588"/>
        <v>145_3</v>
      </c>
      <c r="T2332" s="35" t="str">
        <f t="shared" si="589"/>
        <v>145AM</v>
      </c>
      <c r="U2332" s="35" t="str">
        <f t="shared" si="590"/>
        <v>145AMEW</v>
      </c>
      <c r="V2332" s="301">
        <f t="shared" si="591"/>
        <v>11</v>
      </c>
      <c r="W2332" s="293" t="str">
        <f t="shared" si="592"/>
        <v/>
      </c>
      <c r="X2332" s="293" t="str">
        <f t="shared" si="593"/>
        <v/>
      </c>
      <c r="Y2332" s="293" t="str">
        <f t="shared" si="594"/>
        <v/>
      </c>
      <c r="Z2332" s="293" t="str">
        <f t="shared" si="595"/>
        <v/>
      </c>
      <c r="AA2332" s="293">
        <f t="shared" si="582"/>
        <v>0</v>
      </c>
      <c r="AB2332" s="293">
        <f t="shared" si="583"/>
        <v>0</v>
      </c>
      <c r="AC2332" s="293">
        <f t="shared" si="584"/>
        <v>2</v>
      </c>
      <c r="AD2332" s="293">
        <f t="shared" si="596"/>
        <v>1</v>
      </c>
      <c r="AE2332" s="293">
        <f>IF(ISBLANK(T2332),AE2331,IF(COUNTIF(T$2:T2332,T2332)&gt;1,AE2331,1+MAX(AE2331,0)))</f>
        <v>63</v>
      </c>
      <c r="AI2332" s="42" t="str">
        <f t="shared" si="597"/>
        <v/>
      </c>
      <c r="AJ2332">
        <f>SUM(AG$2:AG2332)</f>
        <v>15</v>
      </c>
      <c r="AK2332">
        <f>COUNTA(AF$2:AF2332)</f>
        <v>35</v>
      </c>
    </row>
    <row r="2333" spans="1:37"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585"/>
        <v>35</v>
      </c>
      <c r="Q2333" s="33" t="str">
        <f t="shared" si="586"/>
        <v/>
      </c>
      <c r="R2333" s="33">
        <f t="shared" si="587"/>
        <v>3</v>
      </c>
      <c r="S2333" s="33" t="str">
        <f t="shared" si="588"/>
        <v>145_3</v>
      </c>
      <c r="T2333" s="35" t="str">
        <f t="shared" si="589"/>
        <v>145AM</v>
      </c>
      <c r="U2333" s="35" t="str">
        <f t="shared" si="590"/>
        <v>145AMEW</v>
      </c>
      <c r="V2333" s="301">
        <f t="shared" si="591"/>
        <v>12</v>
      </c>
      <c r="W2333" s="293" t="str">
        <f t="shared" si="592"/>
        <v/>
      </c>
      <c r="X2333" s="293" t="str">
        <f t="shared" si="593"/>
        <v/>
      </c>
      <c r="Y2333" s="293" t="str">
        <f t="shared" si="594"/>
        <v/>
      </c>
      <c r="Z2333" s="293" t="str">
        <f t="shared" si="595"/>
        <v/>
      </c>
      <c r="AA2333" s="293">
        <f t="shared" si="582"/>
        <v>0</v>
      </c>
      <c r="AB2333" s="293">
        <f t="shared" si="583"/>
        <v>0</v>
      </c>
      <c r="AC2333" s="293">
        <f t="shared" si="584"/>
        <v>2</v>
      </c>
      <c r="AD2333" s="293">
        <f t="shared" si="596"/>
        <v>1</v>
      </c>
      <c r="AE2333" s="293">
        <f>IF(ISBLANK(T2333),AE2332,IF(COUNTIF(T$2:T2333,T2333)&gt;1,AE2332,1+MAX(AE2332,0)))</f>
        <v>63</v>
      </c>
      <c r="AI2333" s="42" t="str">
        <f t="shared" si="597"/>
        <v/>
      </c>
      <c r="AJ2333">
        <f>SUM(AG$2:AG2333)</f>
        <v>15</v>
      </c>
      <c r="AK2333">
        <f>COUNTA(AF$2:AF2333)</f>
        <v>35</v>
      </c>
    </row>
    <row r="2334" spans="1:37"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585"/>
        <v>35</v>
      </c>
      <c r="Q2334" s="33" t="str">
        <f t="shared" si="586"/>
        <v/>
      </c>
      <c r="R2334" s="33">
        <f t="shared" si="587"/>
        <v>4</v>
      </c>
      <c r="S2334" s="33" t="str">
        <f t="shared" si="588"/>
        <v>145_4</v>
      </c>
      <c r="T2334" s="35" t="str">
        <f t="shared" si="589"/>
        <v>145AM</v>
      </c>
      <c r="U2334" s="35" t="str">
        <f t="shared" si="590"/>
        <v>145AMNS</v>
      </c>
      <c r="V2334" s="301">
        <f t="shared" si="591"/>
        <v>13</v>
      </c>
      <c r="W2334" s="293" t="str">
        <f t="shared" si="592"/>
        <v/>
      </c>
      <c r="X2334" s="293" t="str">
        <f t="shared" si="593"/>
        <v/>
      </c>
      <c r="Y2334" s="293" t="str">
        <f t="shared" si="594"/>
        <v/>
      </c>
      <c r="Z2334" s="293" t="str">
        <f t="shared" si="595"/>
        <v/>
      </c>
      <c r="AA2334" s="293">
        <f t="shared" si="582"/>
        <v>0</v>
      </c>
      <c r="AB2334" s="293">
        <f t="shared" si="583"/>
        <v>0</v>
      </c>
      <c r="AC2334" s="293">
        <f t="shared" si="584"/>
        <v>1</v>
      </c>
      <c r="AD2334" s="293">
        <f t="shared" si="596"/>
        <v>1</v>
      </c>
      <c r="AE2334" s="293">
        <f>IF(ISBLANK(T2334),AE2333,IF(COUNTIF(T$2:T2334,T2334)&gt;1,AE2333,1+MAX(AE2333,0)))</f>
        <v>63</v>
      </c>
      <c r="AI2334" s="42" t="str">
        <f t="shared" si="597"/>
        <v/>
      </c>
      <c r="AJ2334">
        <f>SUM(AG$2:AG2334)</f>
        <v>15</v>
      </c>
      <c r="AK2334">
        <f>COUNTA(AF$2:AF2334)</f>
        <v>35</v>
      </c>
    </row>
    <row r="2335" spans="1:37"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585"/>
        <v>35</v>
      </c>
      <c r="Q2335" s="33" t="str">
        <f t="shared" si="586"/>
        <v/>
      </c>
      <c r="R2335" s="33">
        <f t="shared" si="587"/>
        <v>4</v>
      </c>
      <c r="S2335" s="33" t="str">
        <f t="shared" si="588"/>
        <v>145_4</v>
      </c>
      <c r="T2335" s="35" t="str">
        <f t="shared" si="589"/>
        <v>145AM</v>
      </c>
      <c r="U2335" s="35" t="str">
        <f t="shared" si="590"/>
        <v>145AMNS</v>
      </c>
      <c r="V2335" s="301">
        <f t="shared" si="591"/>
        <v>14</v>
      </c>
      <c r="W2335" s="293" t="str">
        <f t="shared" si="592"/>
        <v/>
      </c>
      <c r="X2335" s="293" t="str">
        <f t="shared" si="593"/>
        <v/>
      </c>
      <c r="Y2335" s="293" t="str">
        <f t="shared" si="594"/>
        <v/>
      </c>
      <c r="Z2335" s="293" t="str">
        <f t="shared" si="595"/>
        <v/>
      </c>
      <c r="AA2335" s="293">
        <f t="shared" si="582"/>
        <v>0</v>
      </c>
      <c r="AB2335" s="293">
        <f t="shared" si="583"/>
        <v>0</v>
      </c>
      <c r="AC2335" s="293">
        <f t="shared" si="584"/>
        <v>1</v>
      </c>
      <c r="AD2335" s="293">
        <f t="shared" si="596"/>
        <v>1</v>
      </c>
      <c r="AE2335" s="293">
        <f>IF(ISBLANK(T2335),AE2334,IF(COUNTIF(T$2:T2335,T2335)&gt;1,AE2334,1+MAX(AE2334,0)))</f>
        <v>63</v>
      </c>
      <c r="AI2335" s="42" t="str">
        <f t="shared" si="597"/>
        <v/>
      </c>
      <c r="AJ2335">
        <f>SUM(AG$2:AG2335)</f>
        <v>15</v>
      </c>
      <c r="AK2335">
        <f>COUNTA(AF$2:AF2335)</f>
        <v>35</v>
      </c>
    </row>
    <row r="2336" spans="1:37"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585"/>
        <v>35</v>
      </c>
      <c r="Q2336" s="33" t="str">
        <f t="shared" si="586"/>
        <v/>
      </c>
      <c r="R2336" s="33">
        <f t="shared" si="587"/>
        <v>4</v>
      </c>
      <c r="S2336" s="33" t="str">
        <f t="shared" si="588"/>
        <v>145_4</v>
      </c>
      <c r="T2336" s="35" t="str">
        <f t="shared" si="589"/>
        <v>145AM</v>
      </c>
      <c r="U2336" s="35" t="str">
        <f t="shared" si="590"/>
        <v>145AMEW</v>
      </c>
      <c r="V2336" s="301">
        <f t="shared" si="591"/>
        <v>15</v>
      </c>
      <c r="W2336" s="293" t="str">
        <f t="shared" si="592"/>
        <v/>
      </c>
      <c r="X2336" s="293" t="str">
        <f t="shared" si="593"/>
        <v/>
      </c>
      <c r="Y2336" s="293" t="str">
        <f t="shared" si="594"/>
        <v/>
      </c>
      <c r="Z2336" s="293" t="str">
        <f t="shared" si="595"/>
        <v/>
      </c>
      <c r="AA2336" s="293">
        <f t="shared" si="582"/>
        <v>0</v>
      </c>
      <c r="AB2336" s="293">
        <f t="shared" si="583"/>
        <v>0</v>
      </c>
      <c r="AC2336" s="293">
        <f t="shared" si="584"/>
        <v>2</v>
      </c>
      <c r="AD2336" s="293">
        <f t="shared" si="596"/>
        <v>1</v>
      </c>
      <c r="AE2336" s="293">
        <f>IF(ISBLANK(T2336),AE2335,IF(COUNTIF(T$2:T2336,T2336)&gt;1,AE2335,1+MAX(AE2335,0)))</f>
        <v>63</v>
      </c>
      <c r="AI2336" s="42" t="str">
        <f t="shared" si="597"/>
        <v/>
      </c>
      <c r="AJ2336">
        <f>SUM(AG$2:AG2336)</f>
        <v>15</v>
      </c>
      <c r="AK2336">
        <f>COUNTA(AF$2:AF2336)</f>
        <v>35</v>
      </c>
    </row>
    <row r="2337" spans="1:37"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585"/>
        <v>35</v>
      </c>
      <c r="Q2337" s="33" t="str">
        <f t="shared" si="586"/>
        <v/>
      </c>
      <c r="R2337" s="33">
        <f t="shared" si="587"/>
        <v>4</v>
      </c>
      <c r="S2337" s="33" t="str">
        <f t="shared" si="588"/>
        <v>145_4</v>
      </c>
      <c r="T2337" s="35" t="str">
        <f t="shared" si="589"/>
        <v>145AM</v>
      </c>
      <c r="U2337" s="35" t="str">
        <f t="shared" si="590"/>
        <v>145AMEW</v>
      </c>
      <c r="V2337" s="301">
        <f t="shared" si="591"/>
        <v>16</v>
      </c>
      <c r="W2337" s="293" t="str">
        <f t="shared" si="592"/>
        <v/>
      </c>
      <c r="X2337" s="293" t="str">
        <f t="shared" si="593"/>
        <v/>
      </c>
      <c r="Y2337" s="293" t="str">
        <f t="shared" si="594"/>
        <v/>
      </c>
      <c r="Z2337" s="293" t="str">
        <f t="shared" si="595"/>
        <v/>
      </c>
      <c r="AA2337" s="293">
        <f t="shared" si="582"/>
        <v>0</v>
      </c>
      <c r="AB2337" s="293">
        <f t="shared" si="583"/>
        <v>0</v>
      </c>
      <c r="AC2337" s="293">
        <f t="shared" si="584"/>
        <v>2</v>
      </c>
      <c r="AD2337" s="293">
        <f t="shared" si="596"/>
        <v>1</v>
      </c>
      <c r="AE2337" s="293">
        <f>IF(ISBLANK(T2337),AE2336,IF(COUNTIF(T$2:T2337,T2337)&gt;1,AE2336,1+MAX(AE2336,0)))</f>
        <v>63</v>
      </c>
      <c r="AI2337" s="42" t="str">
        <f t="shared" si="597"/>
        <v/>
      </c>
      <c r="AJ2337">
        <f>SUM(AG$2:AG2337)</f>
        <v>15</v>
      </c>
      <c r="AK2337">
        <f>COUNTA(AF$2:AF2337)</f>
        <v>35</v>
      </c>
    </row>
    <row r="2338" spans="1:37" x14ac:dyDescent="0.25">
      <c r="A2338">
        <v>145</v>
      </c>
      <c r="B2338" t="s">
        <v>66</v>
      </c>
      <c r="C2338" s="301" t="s">
        <v>829</v>
      </c>
      <c r="D2338"/>
      <c r="E2338">
        <v>1</v>
      </c>
      <c r="F2338">
        <v>1</v>
      </c>
      <c r="G2338">
        <v>1</v>
      </c>
      <c r="H2338">
        <v>1</v>
      </c>
      <c r="I2338">
        <v>0</v>
      </c>
      <c r="J2338">
        <v>0</v>
      </c>
      <c r="K2338">
        <v>0</v>
      </c>
      <c r="L2338">
        <v>1</v>
      </c>
      <c r="M2338" t="s">
        <v>815</v>
      </c>
      <c r="O2338" s="101">
        <f>IF(ISBLANK(C2338),O2337,IF(COUNTIF(C$2:C2338,C2338)&gt;1,O2337,1+MAX(O2337,0)))</f>
        <v>65</v>
      </c>
      <c r="P2338" s="45">
        <f t="shared" si="585"/>
        <v>35</v>
      </c>
      <c r="Q2338" s="33" t="str">
        <f t="shared" si="586"/>
        <v/>
      </c>
      <c r="R2338" s="33">
        <f t="shared" si="587"/>
        <v>9</v>
      </c>
      <c r="S2338" s="33" t="str">
        <f t="shared" si="588"/>
        <v>145_9</v>
      </c>
      <c r="T2338" s="35" t="str">
        <f t="shared" si="589"/>
        <v>145PM</v>
      </c>
      <c r="U2338" s="35" t="str">
        <f t="shared" si="590"/>
        <v>145PMNS</v>
      </c>
      <c r="V2338" s="301">
        <f t="shared" si="591"/>
        <v>1</v>
      </c>
      <c r="W2338" s="293" t="str">
        <f t="shared" si="592"/>
        <v/>
      </c>
      <c r="X2338" s="293" t="str">
        <f t="shared" si="593"/>
        <v/>
      </c>
      <c r="Y2338" s="293" t="str">
        <f t="shared" si="594"/>
        <v/>
      </c>
      <c r="Z2338" s="293" t="str">
        <f t="shared" si="595"/>
        <v/>
      </c>
      <c r="AA2338" s="293">
        <f t="shared" si="582"/>
        <v>0</v>
      </c>
      <c r="AB2338" s="293">
        <f t="shared" si="583"/>
        <v>0</v>
      </c>
      <c r="AC2338" s="293">
        <f t="shared" si="584"/>
        <v>0</v>
      </c>
      <c r="AD2338" s="293">
        <f t="shared" si="596"/>
        <v>0</v>
      </c>
      <c r="AE2338" s="293">
        <f>IF(ISBLANK(T2338),AE2337,IF(COUNTIF(T$2:T2338,T2338)&gt;1,AE2337,1+MAX(AE2337,0)))</f>
        <v>64</v>
      </c>
      <c r="AI2338" s="42" t="str">
        <f t="shared" si="597"/>
        <v/>
      </c>
      <c r="AJ2338">
        <f>SUM(AG$2:AG2338)</f>
        <v>15</v>
      </c>
      <c r="AK2338">
        <f>COUNTA(AF$2:AF2338)</f>
        <v>35</v>
      </c>
    </row>
    <row r="2339" spans="1:37" x14ac:dyDescent="0.25">
      <c r="A2339">
        <v>145</v>
      </c>
      <c r="B2339" t="s">
        <v>66</v>
      </c>
      <c r="C2339" s="301" t="s">
        <v>829</v>
      </c>
      <c r="D2339"/>
      <c r="E2339">
        <v>1</v>
      </c>
      <c r="F2339">
        <v>1</v>
      </c>
      <c r="G2339">
        <v>2</v>
      </c>
      <c r="H2339">
        <v>3</v>
      </c>
      <c r="I2339">
        <v>0</v>
      </c>
      <c r="J2339">
        <v>0</v>
      </c>
      <c r="K2339">
        <v>1</v>
      </c>
      <c r="L2339">
        <v>3</v>
      </c>
      <c r="M2339" t="s">
        <v>815</v>
      </c>
      <c r="O2339" s="101">
        <f>IF(ISBLANK(C2339),O2338,IF(COUNTIF(C$2:C2339,C2339)&gt;1,O2338,1+MAX(O2338,0)))</f>
        <v>65</v>
      </c>
      <c r="P2339" s="45">
        <f t="shared" si="585"/>
        <v>35</v>
      </c>
      <c r="Q2339" s="33" t="str">
        <f t="shared" si="586"/>
        <v/>
      </c>
      <c r="R2339" s="33">
        <f t="shared" si="587"/>
        <v>9</v>
      </c>
      <c r="S2339" s="33" t="str">
        <f t="shared" si="588"/>
        <v>145_9</v>
      </c>
      <c r="T2339" s="35" t="str">
        <f t="shared" si="589"/>
        <v>145PM</v>
      </c>
      <c r="U2339" s="35" t="str">
        <f t="shared" si="590"/>
        <v>145PMNS</v>
      </c>
      <c r="V2339" s="301">
        <f t="shared" si="591"/>
        <v>2</v>
      </c>
      <c r="W2339" s="293" t="str">
        <f t="shared" si="592"/>
        <v/>
      </c>
      <c r="X2339" s="293" t="str">
        <f t="shared" si="593"/>
        <v/>
      </c>
      <c r="Y2339" s="293" t="str">
        <f t="shared" si="594"/>
        <v/>
      </c>
      <c r="Z2339" s="293" t="str">
        <f t="shared" si="595"/>
        <v/>
      </c>
      <c r="AA2339" s="293">
        <f t="shared" si="582"/>
        <v>0</v>
      </c>
      <c r="AB2339" s="293">
        <f t="shared" si="583"/>
        <v>0</v>
      </c>
      <c r="AC2339" s="293">
        <f t="shared" si="584"/>
        <v>0</v>
      </c>
      <c r="AD2339" s="293">
        <f t="shared" si="596"/>
        <v>0</v>
      </c>
      <c r="AE2339" s="293">
        <f>IF(ISBLANK(T2339),AE2338,IF(COUNTIF(T$2:T2339,T2339)&gt;1,AE2338,1+MAX(AE2338,0)))</f>
        <v>64</v>
      </c>
      <c r="AI2339" s="42" t="str">
        <f t="shared" si="597"/>
        <v/>
      </c>
      <c r="AJ2339">
        <f>SUM(AG$2:AG2339)</f>
        <v>15</v>
      </c>
      <c r="AK2339">
        <f>COUNTA(AF$2:AF2339)</f>
        <v>35</v>
      </c>
    </row>
    <row r="2340" spans="1:37" x14ac:dyDescent="0.25">
      <c r="A2340">
        <v>145</v>
      </c>
      <c r="B2340" t="s">
        <v>66</v>
      </c>
      <c r="C2340" s="301" t="s">
        <v>829</v>
      </c>
      <c r="D2340"/>
      <c r="E2340">
        <v>1</v>
      </c>
      <c r="F2340">
        <v>1</v>
      </c>
      <c r="G2340">
        <v>3</v>
      </c>
      <c r="H2340">
        <v>0</v>
      </c>
      <c r="I2340">
        <v>0</v>
      </c>
      <c r="J2340">
        <v>0</v>
      </c>
      <c r="K2340">
        <v>0</v>
      </c>
      <c r="L2340">
        <v>0</v>
      </c>
      <c r="M2340" t="s">
        <v>815</v>
      </c>
      <c r="O2340" s="101">
        <f>IF(ISBLANK(C2340),O2339,IF(COUNTIF(C$2:C2340,C2340)&gt;1,O2339,1+MAX(O2339,0)))</f>
        <v>65</v>
      </c>
      <c r="P2340" s="45">
        <f t="shared" si="585"/>
        <v>35</v>
      </c>
      <c r="Q2340" s="33" t="str">
        <f t="shared" si="586"/>
        <v/>
      </c>
      <c r="R2340" s="33">
        <f t="shared" si="587"/>
        <v>9</v>
      </c>
      <c r="S2340" s="33" t="str">
        <f t="shared" si="588"/>
        <v>145_9</v>
      </c>
      <c r="T2340" s="35" t="str">
        <f t="shared" si="589"/>
        <v>145PM</v>
      </c>
      <c r="U2340" s="35" t="str">
        <f t="shared" si="590"/>
        <v>145PMEW</v>
      </c>
      <c r="V2340" s="301">
        <f t="shared" si="591"/>
        <v>3</v>
      </c>
      <c r="W2340" s="293" t="str">
        <f t="shared" si="592"/>
        <v/>
      </c>
      <c r="X2340" s="293" t="str">
        <f t="shared" si="593"/>
        <v/>
      </c>
      <c r="Y2340" s="293" t="str">
        <f t="shared" si="594"/>
        <v/>
      </c>
      <c r="Z2340" s="293" t="str">
        <f t="shared" si="595"/>
        <v/>
      </c>
      <c r="AA2340" s="293">
        <f t="shared" si="582"/>
        <v>0</v>
      </c>
      <c r="AB2340" s="293">
        <f t="shared" si="583"/>
        <v>0</v>
      </c>
      <c r="AC2340" s="293">
        <f t="shared" si="584"/>
        <v>0</v>
      </c>
      <c r="AD2340" s="293">
        <f t="shared" si="596"/>
        <v>0</v>
      </c>
      <c r="AE2340" s="293">
        <f>IF(ISBLANK(T2340),AE2339,IF(COUNTIF(T$2:T2340,T2340)&gt;1,AE2339,1+MAX(AE2339,0)))</f>
        <v>64</v>
      </c>
      <c r="AI2340" s="42" t="str">
        <f t="shared" si="597"/>
        <v/>
      </c>
      <c r="AJ2340">
        <f>SUM(AG$2:AG2340)</f>
        <v>15</v>
      </c>
      <c r="AK2340">
        <f>COUNTA(AF$2:AF2340)</f>
        <v>35</v>
      </c>
    </row>
    <row r="2341" spans="1:37" x14ac:dyDescent="0.25">
      <c r="A2341">
        <v>145</v>
      </c>
      <c r="B2341" t="s">
        <v>66</v>
      </c>
      <c r="C2341" s="301" t="s">
        <v>829</v>
      </c>
      <c r="D2341"/>
      <c r="E2341">
        <v>1</v>
      </c>
      <c r="F2341">
        <v>1</v>
      </c>
      <c r="G2341">
        <v>4</v>
      </c>
      <c r="H2341">
        <v>0</v>
      </c>
      <c r="I2341">
        <v>0</v>
      </c>
      <c r="J2341">
        <v>0</v>
      </c>
      <c r="K2341">
        <v>0</v>
      </c>
      <c r="L2341">
        <v>0</v>
      </c>
      <c r="M2341" t="s">
        <v>815</v>
      </c>
      <c r="O2341" s="101">
        <f>IF(ISBLANK(C2341),O2340,IF(COUNTIF(C$2:C2341,C2341)&gt;1,O2340,1+MAX(O2340,0)))</f>
        <v>65</v>
      </c>
      <c r="P2341" s="45">
        <f t="shared" si="585"/>
        <v>35</v>
      </c>
      <c r="Q2341" s="33" t="str">
        <f t="shared" si="586"/>
        <v/>
      </c>
      <c r="R2341" s="33">
        <f t="shared" si="587"/>
        <v>9</v>
      </c>
      <c r="S2341" s="33" t="str">
        <f t="shared" si="588"/>
        <v>145_9</v>
      </c>
      <c r="T2341" s="35" t="str">
        <f t="shared" si="589"/>
        <v>145PM</v>
      </c>
      <c r="U2341" s="35" t="str">
        <f t="shared" si="590"/>
        <v>145PMEW</v>
      </c>
      <c r="V2341" s="301">
        <f t="shared" si="591"/>
        <v>4</v>
      </c>
      <c r="W2341" s="293" t="str">
        <f t="shared" si="592"/>
        <v/>
      </c>
      <c r="X2341" s="293" t="str">
        <f t="shared" si="593"/>
        <v/>
      </c>
      <c r="Y2341" s="293" t="str">
        <f t="shared" si="594"/>
        <v/>
      </c>
      <c r="Z2341" s="293" t="str">
        <f t="shared" si="595"/>
        <v/>
      </c>
      <c r="AA2341" s="293">
        <f t="shared" si="582"/>
        <v>0</v>
      </c>
      <c r="AB2341" s="293">
        <f t="shared" si="583"/>
        <v>0</v>
      </c>
      <c r="AC2341" s="293">
        <f t="shared" si="584"/>
        <v>0</v>
      </c>
      <c r="AD2341" s="293">
        <f t="shared" si="596"/>
        <v>0</v>
      </c>
      <c r="AE2341" s="293">
        <f>IF(ISBLANK(T2341),AE2340,IF(COUNTIF(T$2:T2341,T2341)&gt;1,AE2340,1+MAX(AE2340,0)))</f>
        <v>64</v>
      </c>
      <c r="AI2341" s="42" t="str">
        <f t="shared" si="597"/>
        <v/>
      </c>
      <c r="AJ2341">
        <f>SUM(AG$2:AG2341)</f>
        <v>15</v>
      </c>
      <c r="AK2341">
        <f>COUNTA(AF$2:AF2341)</f>
        <v>35</v>
      </c>
    </row>
    <row r="2342" spans="1:37" x14ac:dyDescent="0.25">
      <c r="A2342">
        <v>145</v>
      </c>
      <c r="B2342" t="s">
        <v>66</v>
      </c>
      <c r="C2342" s="301" t="s">
        <v>829</v>
      </c>
      <c r="D2342"/>
      <c r="E2342">
        <v>1</v>
      </c>
      <c r="F2342">
        <v>2</v>
      </c>
      <c r="G2342">
        <v>1</v>
      </c>
      <c r="H2342">
        <v>2</v>
      </c>
      <c r="I2342">
        <v>0</v>
      </c>
      <c r="J2342">
        <v>0</v>
      </c>
      <c r="K2342">
        <v>1</v>
      </c>
      <c r="L2342">
        <v>1</v>
      </c>
      <c r="M2342" t="s">
        <v>815</v>
      </c>
      <c r="O2342" s="101">
        <f>IF(ISBLANK(C2342),O2341,IF(COUNTIF(C$2:C2342,C2342)&gt;1,O2341,1+MAX(O2341,0)))</f>
        <v>65</v>
      </c>
      <c r="P2342" s="45">
        <f t="shared" si="585"/>
        <v>35</v>
      </c>
      <c r="Q2342" s="33" t="str">
        <f t="shared" si="586"/>
        <v/>
      </c>
      <c r="R2342" s="33">
        <f t="shared" si="587"/>
        <v>10</v>
      </c>
      <c r="S2342" s="33" t="str">
        <f t="shared" si="588"/>
        <v>145_10</v>
      </c>
      <c r="T2342" s="35" t="str">
        <f t="shared" si="589"/>
        <v>145PM</v>
      </c>
      <c r="U2342" s="35" t="str">
        <f t="shared" si="590"/>
        <v>145PMNS</v>
      </c>
      <c r="V2342" s="301">
        <f t="shared" si="591"/>
        <v>5</v>
      </c>
      <c r="W2342" s="293" t="str">
        <f t="shared" si="592"/>
        <v/>
      </c>
      <c r="X2342" s="293" t="str">
        <f t="shared" si="593"/>
        <v/>
      </c>
      <c r="Y2342" s="293" t="str">
        <f t="shared" si="594"/>
        <v/>
      </c>
      <c r="Z2342" s="293" t="str">
        <f t="shared" si="595"/>
        <v/>
      </c>
      <c r="AA2342" s="293">
        <f t="shared" si="582"/>
        <v>0</v>
      </c>
      <c r="AB2342" s="293">
        <f t="shared" si="583"/>
        <v>0</v>
      </c>
      <c r="AC2342" s="293">
        <f t="shared" si="584"/>
        <v>0</v>
      </c>
      <c r="AD2342" s="293">
        <f t="shared" si="596"/>
        <v>0</v>
      </c>
      <c r="AE2342" s="293">
        <f>IF(ISBLANK(T2342),AE2341,IF(COUNTIF(T$2:T2342,T2342)&gt;1,AE2341,1+MAX(AE2341,0)))</f>
        <v>64</v>
      </c>
      <c r="AI2342" s="42" t="str">
        <f t="shared" si="597"/>
        <v/>
      </c>
      <c r="AJ2342">
        <f>SUM(AG$2:AG2342)</f>
        <v>15</v>
      </c>
      <c r="AK2342">
        <f>COUNTA(AF$2:AF2342)</f>
        <v>35</v>
      </c>
    </row>
    <row r="2343" spans="1:37" x14ac:dyDescent="0.25">
      <c r="A2343">
        <v>145</v>
      </c>
      <c r="B2343" t="s">
        <v>66</v>
      </c>
      <c r="C2343" s="301" t="s">
        <v>829</v>
      </c>
      <c r="D2343"/>
      <c r="E2343">
        <v>1</v>
      </c>
      <c r="F2343">
        <v>2</v>
      </c>
      <c r="G2343">
        <v>2</v>
      </c>
      <c r="H2343">
        <v>2</v>
      </c>
      <c r="I2343">
        <v>0</v>
      </c>
      <c r="J2343">
        <v>1</v>
      </c>
      <c r="K2343">
        <v>0</v>
      </c>
      <c r="L2343">
        <v>1</v>
      </c>
      <c r="M2343" t="s">
        <v>815</v>
      </c>
      <c r="O2343" s="101">
        <f>IF(ISBLANK(C2343),O2342,IF(COUNTIF(C$2:C2343,C2343)&gt;1,O2342,1+MAX(O2342,0)))</f>
        <v>65</v>
      </c>
      <c r="P2343" s="45">
        <f t="shared" si="585"/>
        <v>35</v>
      </c>
      <c r="Q2343" s="33" t="str">
        <f t="shared" si="586"/>
        <v/>
      </c>
      <c r="R2343" s="33">
        <f t="shared" si="587"/>
        <v>10</v>
      </c>
      <c r="S2343" s="33" t="str">
        <f t="shared" si="588"/>
        <v>145_10</v>
      </c>
      <c r="T2343" s="35" t="str">
        <f t="shared" si="589"/>
        <v>145PM</v>
      </c>
      <c r="U2343" s="35" t="str">
        <f t="shared" si="590"/>
        <v>145PMNS</v>
      </c>
      <c r="V2343" s="301">
        <f t="shared" si="591"/>
        <v>6</v>
      </c>
      <c r="W2343" s="293" t="str">
        <f t="shared" si="592"/>
        <v/>
      </c>
      <c r="X2343" s="293" t="str">
        <f t="shared" si="593"/>
        <v/>
      </c>
      <c r="Y2343" s="293" t="str">
        <f t="shared" si="594"/>
        <v/>
      </c>
      <c r="Z2343" s="293" t="str">
        <f t="shared" si="595"/>
        <v/>
      </c>
      <c r="AA2343" s="293">
        <f t="shared" si="582"/>
        <v>0</v>
      </c>
      <c r="AB2343" s="293">
        <f t="shared" si="583"/>
        <v>0</v>
      </c>
      <c r="AC2343" s="293">
        <f t="shared" si="584"/>
        <v>0</v>
      </c>
      <c r="AD2343" s="293">
        <f t="shared" si="596"/>
        <v>0</v>
      </c>
      <c r="AE2343" s="293">
        <f>IF(ISBLANK(T2343),AE2342,IF(COUNTIF(T$2:T2343,T2343)&gt;1,AE2342,1+MAX(AE2342,0)))</f>
        <v>64</v>
      </c>
      <c r="AI2343" s="42" t="str">
        <f t="shared" si="597"/>
        <v/>
      </c>
      <c r="AJ2343">
        <f>SUM(AG$2:AG2343)</f>
        <v>15</v>
      </c>
      <c r="AK2343">
        <f>COUNTA(AF$2:AF2343)</f>
        <v>35</v>
      </c>
    </row>
    <row r="2344" spans="1:37" x14ac:dyDescent="0.25">
      <c r="A2344">
        <v>145</v>
      </c>
      <c r="B2344" t="s">
        <v>66</v>
      </c>
      <c r="C2344" s="301" t="s">
        <v>829</v>
      </c>
      <c r="D2344"/>
      <c r="E2344">
        <v>1</v>
      </c>
      <c r="F2344">
        <v>2</v>
      </c>
      <c r="G2344">
        <v>3</v>
      </c>
      <c r="H2344">
        <v>2</v>
      </c>
      <c r="I2344">
        <v>1</v>
      </c>
      <c r="J2344">
        <v>2</v>
      </c>
      <c r="K2344">
        <v>0</v>
      </c>
      <c r="L2344">
        <v>0</v>
      </c>
      <c r="M2344" t="s">
        <v>815</v>
      </c>
      <c r="O2344" s="101">
        <f>IF(ISBLANK(C2344),O2343,IF(COUNTIF(C$2:C2344,C2344)&gt;1,O2343,1+MAX(O2343,0)))</f>
        <v>65</v>
      </c>
      <c r="P2344" s="45">
        <f t="shared" si="585"/>
        <v>35</v>
      </c>
      <c r="Q2344" s="33" t="str">
        <f t="shared" si="586"/>
        <v/>
      </c>
      <c r="R2344" s="33">
        <f t="shared" si="587"/>
        <v>10</v>
      </c>
      <c r="S2344" s="33" t="str">
        <f t="shared" si="588"/>
        <v>145_10</v>
      </c>
      <c r="T2344" s="35" t="str">
        <f t="shared" si="589"/>
        <v>145PM</v>
      </c>
      <c r="U2344" s="35" t="str">
        <f t="shared" si="590"/>
        <v>145PMEW</v>
      </c>
      <c r="V2344" s="301">
        <f t="shared" si="591"/>
        <v>7</v>
      </c>
      <c r="W2344" s="293" t="str">
        <f t="shared" si="592"/>
        <v/>
      </c>
      <c r="X2344" s="293" t="str">
        <f t="shared" si="593"/>
        <v/>
      </c>
      <c r="Y2344" s="293" t="str">
        <f t="shared" si="594"/>
        <v/>
      </c>
      <c r="Z2344" s="293" t="str">
        <f t="shared" si="595"/>
        <v/>
      </c>
      <c r="AA2344" s="293">
        <f t="shared" si="582"/>
        <v>0</v>
      </c>
      <c r="AB2344" s="293">
        <f t="shared" si="583"/>
        <v>0</v>
      </c>
      <c r="AC2344" s="293">
        <f t="shared" si="584"/>
        <v>0</v>
      </c>
      <c r="AD2344" s="293">
        <f t="shared" si="596"/>
        <v>0</v>
      </c>
      <c r="AE2344" s="293">
        <f>IF(ISBLANK(T2344),AE2343,IF(COUNTIF(T$2:T2344,T2344)&gt;1,AE2343,1+MAX(AE2343,0)))</f>
        <v>64</v>
      </c>
      <c r="AI2344" s="42" t="str">
        <f t="shared" si="597"/>
        <v/>
      </c>
      <c r="AJ2344">
        <f>SUM(AG$2:AG2344)</f>
        <v>15</v>
      </c>
      <c r="AK2344">
        <f>COUNTA(AF$2:AF2344)</f>
        <v>35</v>
      </c>
    </row>
    <row r="2345" spans="1:37" x14ac:dyDescent="0.25">
      <c r="A2345">
        <v>145</v>
      </c>
      <c r="B2345" t="s">
        <v>66</v>
      </c>
      <c r="C2345" s="301" t="s">
        <v>829</v>
      </c>
      <c r="D2345"/>
      <c r="E2345">
        <v>1</v>
      </c>
      <c r="F2345">
        <v>2</v>
      </c>
      <c r="G2345">
        <v>4</v>
      </c>
      <c r="H2345">
        <v>2</v>
      </c>
      <c r="I2345">
        <v>0</v>
      </c>
      <c r="J2345">
        <v>0</v>
      </c>
      <c r="K2345">
        <v>1</v>
      </c>
      <c r="L2345">
        <v>0</v>
      </c>
      <c r="M2345" t="s">
        <v>815</v>
      </c>
      <c r="O2345" s="101">
        <f>IF(ISBLANK(C2345),O2344,IF(COUNTIF(C$2:C2345,C2345)&gt;1,O2344,1+MAX(O2344,0)))</f>
        <v>65</v>
      </c>
      <c r="P2345" s="45">
        <f t="shared" si="585"/>
        <v>35</v>
      </c>
      <c r="Q2345" s="33" t="str">
        <f t="shared" si="586"/>
        <v/>
      </c>
      <c r="R2345" s="33">
        <f t="shared" si="587"/>
        <v>10</v>
      </c>
      <c r="S2345" s="33" t="str">
        <f t="shared" si="588"/>
        <v>145_10</v>
      </c>
      <c r="T2345" s="35" t="str">
        <f t="shared" si="589"/>
        <v>145PM</v>
      </c>
      <c r="U2345" s="35" t="str">
        <f t="shared" si="590"/>
        <v>145PMEW</v>
      </c>
      <c r="V2345" s="301">
        <f t="shared" si="591"/>
        <v>8</v>
      </c>
      <c r="W2345" s="293" t="str">
        <f t="shared" si="592"/>
        <v/>
      </c>
      <c r="X2345" s="293" t="str">
        <f t="shared" si="593"/>
        <v/>
      </c>
      <c r="Y2345" s="293" t="str">
        <f t="shared" si="594"/>
        <v/>
      </c>
      <c r="Z2345" s="293" t="str">
        <f t="shared" si="595"/>
        <v/>
      </c>
      <c r="AA2345" s="293">
        <f t="shared" si="582"/>
        <v>0</v>
      </c>
      <c r="AB2345" s="293">
        <f t="shared" si="583"/>
        <v>0</v>
      </c>
      <c r="AC2345" s="293">
        <f t="shared" si="584"/>
        <v>0</v>
      </c>
      <c r="AD2345" s="293">
        <f t="shared" si="596"/>
        <v>0</v>
      </c>
      <c r="AE2345" s="293">
        <f>IF(ISBLANK(T2345),AE2344,IF(COUNTIF(T$2:T2345,T2345)&gt;1,AE2344,1+MAX(AE2344,0)))</f>
        <v>64</v>
      </c>
      <c r="AI2345" s="42" t="str">
        <f t="shared" si="597"/>
        <v/>
      </c>
      <c r="AJ2345">
        <f>SUM(AG$2:AG2345)</f>
        <v>15</v>
      </c>
      <c r="AK2345">
        <f>COUNTA(AF$2:AF2345)</f>
        <v>35</v>
      </c>
    </row>
    <row r="2346" spans="1:37" x14ac:dyDescent="0.25">
      <c r="A2346">
        <v>145</v>
      </c>
      <c r="B2346" t="s">
        <v>66</v>
      </c>
      <c r="C2346" s="301" t="s">
        <v>829</v>
      </c>
      <c r="D2346"/>
      <c r="E2346">
        <v>1</v>
      </c>
      <c r="F2346">
        <v>3</v>
      </c>
      <c r="G2346">
        <v>1</v>
      </c>
      <c r="H2346">
        <v>3</v>
      </c>
      <c r="I2346">
        <v>0</v>
      </c>
      <c r="J2346">
        <v>0</v>
      </c>
      <c r="K2346">
        <v>1</v>
      </c>
      <c r="L2346">
        <v>1</v>
      </c>
      <c r="M2346" t="s">
        <v>815</v>
      </c>
      <c r="O2346" s="101">
        <f>IF(ISBLANK(C2346),O2345,IF(COUNTIF(C$2:C2346,C2346)&gt;1,O2345,1+MAX(O2345,0)))</f>
        <v>65</v>
      </c>
      <c r="P2346" s="45">
        <f t="shared" si="585"/>
        <v>35</v>
      </c>
      <c r="Q2346" s="33" t="str">
        <f t="shared" si="586"/>
        <v/>
      </c>
      <c r="R2346" s="33">
        <f t="shared" si="587"/>
        <v>11</v>
      </c>
      <c r="S2346" s="33" t="str">
        <f t="shared" si="588"/>
        <v>145_11</v>
      </c>
      <c r="T2346" s="35" t="str">
        <f t="shared" si="589"/>
        <v>145PM</v>
      </c>
      <c r="U2346" s="35" t="str">
        <f t="shared" si="590"/>
        <v>145PMNS</v>
      </c>
      <c r="V2346" s="301">
        <f t="shared" si="591"/>
        <v>9</v>
      </c>
      <c r="W2346" s="293" t="str">
        <f t="shared" si="592"/>
        <v/>
      </c>
      <c r="X2346" s="293" t="str">
        <f t="shared" si="593"/>
        <v/>
      </c>
      <c r="Y2346" s="293" t="str">
        <f t="shared" si="594"/>
        <v/>
      </c>
      <c r="Z2346" s="293" t="str">
        <f t="shared" si="595"/>
        <v/>
      </c>
      <c r="AA2346" s="293">
        <f t="shared" si="582"/>
        <v>0</v>
      </c>
      <c r="AB2346" s="293">
        <f t="shared" si="583"/>
        <v>0</v>
      </c>
      <c r="AC2346" s="293">
        <f t="shared" si="584"/>
        <v>0</v>
      </c>
      <c r="AD2346" s="293">
        <f t="shared" si="596"/>
        <v>0</v>
      </c>
      <c r="AE2346" s="293">
        <f>IF(ISBLANK(T2346),AE2345,IF(COUNTIF(T$2:T2346,T2346)&gt;1,AE2345,1+MAX(AE2345,0)))</f>
        <v>64</v>
      </c>
      <c r="AI2346" s="42" t="str">
        <f t="shared" si="597"/>
        <v/>
      </c>
      <c r="AJ2346">
        <f>SUM(AG$2:AG2346)</f>
        <v>15</v>
      </c>
      <c r="AK2346">
        <f>COUNTA(AF$2:AF2346)</f>
        <v>35</v>
      </c>
    </row>
    <row r="2347" spans="1:37" x14ac:dyDescent="0.25">
      <c r="A2347">
        <v>145</v>
      </c>
      <c r="B2347" t="s">
        <v>66</v>
      </c>
      <c r="C2347" s="301" t="s">
        <v>829</v>
      </c>
      <c r="D2347"/>
      <c r="E2347">
        <v>1</v>
      </c>
      <c r="F2347">
        <v>3</v>
      </c>
      <c r="G2347">
        <v>2</v>
      </c>
      <c r="H2347">
        <v>3</v>
      </c>
      <c r="I2347">
        <v>0</v>
      </c>
      <c r="J2347">
        <v>1</v>
      </c>
      <c r="K2347">
        <v>0</v>
      </c>
      <c r="L2347">
        <v>2</v>
      </c>
      <c r="M2347" t="s">
        <v>815</v>
      </c>
      <c r="O2347" s="101">
        <f>IF(ISBLANK(C2347),O2346,IF(COUNTIF(C$2:C2347,C2347)&gt;1,O2346,1+MAX(O2346,0)))</f>
        <v>65</v>
      </c>
      <c r="P2347" s="45">
        <f t="shared" si="585"/>
        <v>35</v>
      </c>
      <c r="Q2347" s="33" t="str">
        <f t="shared" si="586"/>
        <v/>
      </c>
      <c r="R2347" s="33">
        <f t="shared" si="587"/>
        <v>11</v>
      </c>
      <c r="S2347" s="33" t="str">
        <f t="shared" si="588"/>
        <v>145_11</v>
      </c>
      <c r="T2347" s="35" t="str">
        <f t="shared" si="589"/>
        <v>145PM</v>
      </c>
      <c r="U2347" s="35" t="str">
        <f t="shared" si="590"/>
        <v>145PMNS</v>
      </c>
      <c r="V2347" s="301">
        <f t="shared" si="591"/>
        <v>10</v>
      </c>
      <c r="W2347" s="293" t="str">
        <f t="shared" si="592"/>
        <v/>
      </c>
      <c r="X2347" s="293" t="str">
        <f t="shared" si="593"/>
        <v/>
      </c>
      <c r="Y2347" s="293" t="str">
        <f t="shared" si="594"/>
        <v/>
      </c>
      <c r="Z2347" s="293" t="str">
        <f t="shared" si="595"/>
        <v/>
      </c>
      <c r="AA2347" s="293">
        <f t="shared" si="582"/>
        <v>0</v>
      </c>
      <c r="AB2347" s="293">
        <f t="shared" si="583"/>
        <v>0</v>
      </c>
      <c r="AC2347" s="293">
        <f t="shared" si="584"/>
        <v>0</v>
      </c>
      <c r="AD2347" s="293">
        <f t="shared" si="596"/>
        <v>0</v>
      </c>
      <c r="AE2347" s="293">
        <f>IF(ISBLANK(T2347),AE2346,IF(COUNTIF(T$2:T2347,T2347)&gt;1,AE2346,1+MAX(AE2346,0)))</f>
        <v>64</v>
      </c>
      <c r="AI2347" s="42" t="str">
        <f t="shared" si="597"/>
        <v/>
      </c>
      <c r="AJ2347">
        <f>SUM(AG$2:AG2347)</f>
        <v>15</v>
      </c>
      <c r="AK2347">
        <f>COUNTA(AF$2:AF2347)</f>
        <v>35</v>
      </c>
    </row>
    <row r="2348" spans="1:37" x14ac:dyDescent="0.25">
      <c r="A2348">
        <v>145</v>
      </c>
      <c r="B2348" t="s">
        <v>66</v>
      </c>
      <c r="C2348" s="301" t="s">
        <v>829</v>
      </c>
      <c r="D2348"/>
      <c r="E2348">
        <v>1</v>
      </c>
      <c r="F2348">
        <v>3</v>
      </c>
      <c r="G2348">
        <v>3</v>
      </c>
      <c r="H2348">
        <v>3</v>
      </c>
      <c r="I2348">
        <v>3</v>
      </c>
      <c r="J2348">
        <v>0</v>
      </c>
      <c r="K2348">
        <v>0</v>
      </c>
      <c r="L2348">
        <v>0</v>
      </c>
      <c r="M2348" t="s">
        <v>815</v>
      </c>
      <c r="O2348" s="101">
        <f>IF(ISBLANK(C2348),O2347,IF(COUNTIF(C$2:C2348,C2348)&gt;1,O2347,1+MAX(O2347,0)))</f>
        <v>65</v>
      </c>
      <c r="P2348" s="45">
        <f t="shared" si="585"/>
        <v>35</v>
      </c>
      <c r="Q2348" s="33" t="str">
        <f t="shared" si="586"/>
        <v/>
      </c>
      <c r="R2348" s="33">
        <f t="shared" si="587"/>
        <v>11</v>
      </c>
      <c r="S2348" s="33" t="str">
        <f t="shared" si="588"/>
        <v>145_11</v>
      </c>
      <c r="T2348" s="35" t="str">
        <f t="shared" si="589"/>
        <v>145PM</v>
      </c>
      <c r="U2348" s="35" t="str">
        <f t="shared" si="590"/>
        <v>145PMEW</v>
      </c>
      <c r="V2348" s="301">
        <f t="shared" si="591"/>
        <v>11</v>
      </c>
      <c r="W2348" s="293" t="str">
        <f t="shared" si="592"/>
        <v/>
      </c>
      <c r="X2348" s="293" t="str">
        <f t="shared" si="593"/>
        <v/>
      </c>
      <c r="Y2348" s="293" t="str">
        <f t="shared" si="594"/>
        <v/>
      </c>
      <c r="Z2348" s="293" t="str">
        <f t="shared" si="595"/>
        <v/>
      </c>
      <c r="AA2348" s="293">
        <f t="shared" si="582"/>
        <v>0</v>
      </c>
      <c r="AB2348" s="293">
        <f t="shared" si="583"/>
        <v>0</v>
      </c>
      <c r="AC2348" s="293">
        <f t="shared" si="584"/>
        <v>0</v>
      </c>
      <c r="AD2348" s="293">
        <f t="shared" si="596"/>
        <v>0</v>
      </c>
      <c r="AE2348" s="293">
        <f>IF(ISBLANK(T2348),AE2347,IF(COUNTIF(T$2:T2348,T2348)&gt;1,AE2347,1+MAX(AE2347,0)))</f>
        <v>64</v>
      </c>
      <c r="AI2348" s="42" t="str">
        <f t="shared" si="597"/>
        <v/>
      </c>
      <c r="AJ2348">
        <f>SUM(AG$2:AG2348)</f>
        <v>15</v>
      </c>
      <c r="AK2348">
        <f>COUNTA(AF$2:AF2348)</f>
        <v>35</v>
      </c>
    </row>
    <row r="2349" spans="1:37" x14ac:dyDescent="0.25">
      <c r="A2349">
        <v>145</v>
      </c>
      <c r="B2349" t="s">
        <v>66</v>
      </c>
      <c r="C2349" s="301" t="s">
        <v>829</v>
      </c>
      <c r="D2349"/>
      <c r="E2349">
        <v>1</v>
      </c>
      <c r="F2349">
        <v>3</v>
      </c>
      <c r="G2349">
        <v>4</v>
      </c>
      <c r="H2349">
        <v>3</v>
      </c>
      <c r="I2349">
        <v>0</v>
      </c>
      <c r="J2349">
        <v>2</v>
      </c>
      <c r="K2349">
        <v>0</v>
      </c>
      <c r="L2349">
        <v>0</v>
      </c>
      <c r="M2349" t="s">
        <v>815</v>
      </c>
      <c r="O2349" s="101">
        <f>IF(ISBLANK(C2349),O2348,IF(COUNTIF(C$2:C2349,C2349)&gt;1,O2348,1+MAX(O2348,0)))</f>
        <v>65</v>
      </c>
      <c r="P2349" s="45">
        <f t="shared" si="585"/>
        <v>35</v>
      </c>
      <c r="Q2349" s="33" t="str">
        <f t="shared" si="586"/>
        <v/>
      </c>
      <c r="R2349" s="33">
        <f t="shared" si="587"/>
        <v>11</v>
      </c>
      <c r="S2349" s="33" t="str">
        <f t="shared" si="588"/>
        <v>145_11</v>
      </c>
      <c r="T2349" s="35" t="str">
        <f t="shared" si="589"/>
        <v>145PM</v>
      </c>
      <c r="U2349" s="35" t="str">
        <f t="shared" si="590"/>
        <v>145PMEW</v>
      </c>
      <c r="V2349" s="301">
        <f t="shared" si="591"/>
        <v>12</v>
      </c>
      <c r="W2349" s="293" t="str">
        <f t="shared" si="592"/>
        <v/>
      </c>
      <c r="X2349" s="293" t="str">
        <f t="shared" si="593"/>
        <v/>
      </c>
      <c r="Y2349" s="293" t="str">
        <f t="shared" si="594"/>
        <v/>
      </c>
      <c r="Z2349" s="293" t="str">
        <f t="shared" si="595"/>
        <v/>
      </c>
      <c r="AA2349" s="293">
        <f t="shared" si="582"/>
        <v>0</v>
      </c>
      <c r="AB2349" s="293">
        <f t="shared" si="583"/>
        <v>0</v>
      </c>
      <c r="AC2349" s="293">
        <f t="shared" si="584"/>
        <v>0</v>
      </c>
      <c r="AD2349" s="293">
        <f t="shared" si="596"/>
        <v>0</v>
      </c>
      <c r="AE2349" s="293">
        <f>IF(ISBLANK(T2349),AE2348,IF(COUNTIF(T$2:T2349,T2349)&gt;1,AE2348,1+MAX(AE2348,0)))</f>
        <v>64</v>
      </c>
      <c r="AI2349" s="42" t="str">
        <f t="shared" si="597"/>
        <v/>
      </c>
      <c r="AJ2349">
        <f>SUM(AG$2:AG2349)</f>
        <v>15</v>
      </c>
      <c r="AK2349">
        <f>COUNTA(AF$2:AF2349)</f>
        <v>35</v>
      </c>
    </row>
    <row r="2350" spans="1:37" x14ac:dyDescent="0.25">
      <c r="A2350">
        <v>145</v>
      </c>
      <c r="B2350" t="s">
        <v>66</v>
      </c>
      <c r="C2350" s="301" t="s">
        <v>829</v>
      </c>
      <c r="D2350"/>
      <c r="E2350">
        <v>1</v>
      </c>
      <c r="F2350">
        <v>4</v>
      </c>
      <c r="G2350">
        <v>1</v>
      </c>
      <c r="H2350">
        <v>1</v>
      </c>
      <c r="I2350">
        <v>1</v>
      </c>
      <c r="J2350">
        <v>1</v>
      </c>
      <c r="K2350">
        <v>0</v>
      </c>
      <c r="L2350">
        <v>0</v>
      </c>
      <c r="M2350" t="s">
        <v>815</v>
      </c>
      <c r="O2350" s="101">
        <f>IF(ISBLANK(C2350),O2349,IF(COUNTIF(C$2:C2350,C2350)&gt;1,O2349,1+MAX(O2349,0)))</f>
        <v>65</v>
      </c>
      <c r="P2350" s="45">
        <f t="shared" si="585"/>
        <v>35</v>
      </c>
      <c r="Q2350" s="33" t="str">
        <f t="shared" si="586"/>
        <v/>
      </c>
      <c r="R2350" s="33">
        <f t="shared" si="587"/>
        <v>12</v>
      </c>
      <c r="S2350" s="33" t="str">
        <f t="shared" si="588"/>
        <v>145_12</v>
      </c>
      <c r="T2350" s="35" t="str">
        <f t="shared" si="589"/>
        <v>145PM</v>
      </c>
      <c r="U2350" s="35" t="str">
        <f t="shared" si="590"/>
        <v>145PMNS</v>
      </c>
      <c r="V2350" s="301">
        <f t="shared" si="591"/>
        <v>13</v>
      </c>
      <c r="W2350" s="293" t="str">
        <f t="shared" si="592"/>
        <v/>
      </c>
      <c r="X2350" s="293" t="str">
        <f t="shared" si="593"/>
        <v/>
      </c>
      <c r="Y2350" s="293" t="str">
        <f t="shared" si="594"/>
        <v/>
      </c>
      <c r="Z2350" s="293" t="str">
        <f t="shared" si="595"/>
        <v/>
      </c>
      <c r="AA2350" s="293">
        <f t="shared" si="582"/>
        <v>0</v>
      </c>
      <c r="AB2350" s="293">
        <f t="shared" si="583"/>
        <v>0</v>
      </c>
      <c r="AC2350" s="293">
        <f t="shared" si="584"/>
        <v>0</v>
      </c>
      <c r="AD2350" s="293">
        <f t="shared" si="596"/>
        <v>0</v>
      </c>
      <c r="AE2350" s="293">
        <f>IF(ISBLANK(T2350),AE2349,IF(COUNTIF(T$2:T2350,T2350)&gt;1,AE2349,1+MAX(AE2349,0)))</f>
        <v>64</v>
      </c>
      <c r="AI2350" s="42" t="str">
        <f t="shared" si="597"/>
        <v/>
      </c>
      <c r="AJ2350">
        <f>SUM(AG$2:AG2350)</f>
        <v>15</v>
      </c>
      <c r="AK2350">
        <f>COUNTA(AF$2:AF2350)</f>
        <v>35</v>
      </c>
    </row>
    <row r="2351" spans="1:37" x14ac:dyDescent="0.25">
      <c r="A2351">
        <v>145</v>
      </c>
      <c r="B2351" t="s">
        <v>66</v>
      </c>
      <c r="C2351" s="301" t="s">
        <v>829</v>
      </c>
      <c r="D2351"/>
      <c r="E2351">
        <v>1</v>
      </c>
      <c r="F2351">
        <v>4</v>
      </c>
      <c r="G2351">
        <v>2</v>
      </c>
      <c r="H2351">
        <v>5</v>
      </c>
      <c r="I2351">
        <v>2</v>
      </c>
      <c r="J2351">
        <v>0</v>
      </c>
      <c r="K2351">
        <v>0</v>
      </c>
      <c r="L2351">
        <v>2</v>
      </c>
      <c r="M2351" t="s">
        <v>815</v>
      </c>
      <c r="O2351" s="101">
        <f>IF(ISBLANK(C2351),O2350,IF(COUNTIF(C$2:C2351,C2351)&gt;1,O2350,1+MAX(O2350,0)))</f>
        <v>65</v>
      </c>
      <c r="P2351" s="45">
        <f t="shared" si="585"/>
        <v>35</v>
      </c>
      <c r="Q2351" s="33" t="str">
        <f t="shared" si="586"/>
        <v/>
      </c>
      <c r="R2351" s="33">
        <f t="shared" si="587"/>
        <v>12</v>
      </c>
      <c r="S2351" s="33" t="str">
        <f t="shared" si="588"/>
        <v>145_12</v>
      </c>
      <c r="T2351" s="35" t="str">
        <f t="shared" si="589"/>
        <v>145PM</v>
      </c>
      <c r="U2351" s="35" t="str">
        <f t="shared" si="590"/>
        <v>145PMNS</v>
      </c>
      <c r="V2351" s="301">
        <f t="shared" si="591"/>
        <v>14</v>
      </c>
      <c r="W2351" s="293" t="str">
        <f t="shared" si="592"/>
        <v/>
      </c>
      <c r="X2351" s="293" t="str">
        <f t="shared" si="593"/>
        <v/>
      </c>
      <c r="Y2351" s="293" t="str">
        <f t="shared" si="594"/>
        <v/>
      </c>
      <c r="Z2351" s="293" t="str">
        <f t="shared" si="595"/>
        <v/>
      </c>
      <c r="AA2351" s="293">
        <f t="shared" si="582"/>
        <v>0</v>
      </c>
      <c r="AB2351" s="293">
        <f t="shared" si="583"/>
        <v>0</v>
      </c>
      <c r="AC2351" s="293">
        <f t="shared" si="584"/>
        <v>0</v>
      </c>
      <c r="AD2351" s="293">
        <f t="shared" si="596"/>
        <v>0</v>
      </c>
      <c r="AE2351" s="293">
        <f>IF(ISBLANK(T2351),AE2350,IF(COUNTIF(T$2:T2351,T2351)&gt;1,AE2350,1+MAX(AE2350,0)))</f>
        <v>64</v>
      </c>
      <c r="AI2351" s="42" t="str">
        <f t="shared" si="597"/>
        <v/>
      </c>
      <c r="AJ2351">
        <f>SUM(AG$2:AG2351)</f>
        <v>15</v>
      </c>
      <c r="AK2351">
        <f>COUNTA(AF$2:AF2351)</f>
        <v>35</v>
      </c>
    </row>
    <row r="2352" spans="1:37" x14ac:dyDescent="0.25">
      <c r="A2352">
        <v>145</v>
      </c>
      <c r="B2352" t="s">
        <v>66</v>
      </c>
      <c r="C2352" s="301" t="s">
        <v>829</v>
      </c>
      <c r="D2352"/>
      <c r="E2352">
        <v>1</v>
      </c>
      <c r="F2352">
        <v>4</v>
      </c>
      <c r="G2352">
        <v>3</v>
      </c>
      <c r="H2352">
        <v>0</v>
      </c>
      <c r="I2352">
        <v>0</v>
      </c>
      <c r="J2352">
        <v>0</v>
      </c>
      <c r="K2352">
        <v>0</v>
      </c>
      <c r="L2352">
        <v>0</v>
      </c>
      <c r="M2352" t="s">
        <v>815</v>
      </c>
      <c r="O2352" s="101">
        <f>IF(ISBLANK(C2352),O2351,IF(COUNTIF(C$2:C2352,C2352)&gt;1,O2351,1+MAX(O2351,0)))</f>
        <v>65</v>
      </c>
      <c r="P2352" s="45">
        <f t="shared" si="585"/>
        <v>35</v>
      </c>
      <c r="Q2352" s="33" t="str">
        <f t="shared" si="586"/>
        <v/>
      </c>
      <c r="R2352" s="33">
        <f t="shared" si="587"/>
        <v>12</v>
      </c>
      <c r="S2352" s="33" t="str">
        <f t="shared" si="588"/>
        <v>145_12</v>
      </c>
      <c r="T2352" s="35" t="str">
        <f t="shared" si="589"/>
        <v>145PM</v>
      </c>
      <c r="U2352" s="35" t="str">
        <f t="shared" si="590"/>
        <v>145PMEW</v>
      </c>
      <c r="V2352" s="301">
        <f t="shared" si="591"/>
        <v>15</v>
      </c>
      <c r="W2352" s="293" t="str">
        <f t="shared" si="592"/>
        <v/>
      </c>
      <c r="X2352" s="293" t="str">
        <f t="shared" si="593"/>
        <v/>
      </c>
      <c r="Y2352" s="293" t="str">
        <f t="shared" si="594"/>
        <v/>
      </c>
      <c r="Z2352" s="293" t="str">
        <f t="shared" si="595"/>
        <v/>
      </c>
      <c r="AA2352" s="293">
        <f t="shared" si="582"/>
        <v>0</v>
      </c>
      <c r="AB2352" s="293">
        <f t="shared" si="583"/>
        <v>0</v>
      </c>
      <c r="AC2352" s="293">
        <f t="shared" si="584"/>
        <v>0</v>
      </c>
      <c r="AD2352" s="293">
        <f t="shared" si="596"/>
        <v>0</v>
      </c>
      <c r="AE2352" s="293">
        <f>IF(ISBLANK(T2352),AE2351,IF(COUNTIF(T$2:T2352,T2352)&gt;1,AE2351,1+MAX(AE2351,0)))</f>
        <v>64</v>
      </c>
      <c r="AI2352" s="42" t="str">
        <f t="shared" si="597"/>
        <v/>
      </c>
      <c r="AJ2352">
        <f>SUM(AG$2:AG2352)</f>
        <v>15</v>
      </c>
      <c r="AK2352">
        <f>COUNTA(AF$2:AF2352)</f>
        <v>35</v>
      </c>
    </row>
    <row r="2353" spans="1:37" x14ac:dyDescent="0.25">
      <c r="A2353">
        <v>145</v>
      </c>
      <c r="B2353" t="s">
        <v>66</v>
      </c>
      <c r="C2353" s="301" t="s">
        <v>829</v>
      </c>
      <c r="D2353"/>
      <c r="E2353">
        <v>1</v>
      </c>
      <c r="F2353">
        <v>4</v>
      </c>
      <c r="G2353">
        <v>4</v>
      </c>
      <c r="H2353">
        <v>2</v>
      </c>
      <c r="I2353">
        <v>0</v>
      </c>
      <c r="J2353">
        <v>0</v>
      </c>
      <c r="K2353">
        <v>0</v>
      </c>
      <c r="L2353">
        <v>1</v>
      </c>
      <c r="M2353" t="s">
        <v>815</v>
      </c>
      <c r="O2353" s="101">
        <f>IF(ISBLANK(C2353),O2352,IF(COUNTIF(C$2:C2353,C2353)&gt;1,O2352,1+MAX(O2352,0)))</f>
        <v>65</v>
      </c>
      <c r="P2353" s="45">
        <f t="shared" si="585"/>
        <v>35</v>
      </c>
      <c r="Q2353" s="33" t="str">
        <f t="shared" si="586"/>
        <v/>
      </c>
      <c r="R2353" s="33">
        <f t="shared" si="587"/>
        <v>12</v>
      </c>
      <c r="S2353" s="33" t="str">
        <f t="shared" si="588"/>
        <v>145_12</v>
      </c>
      <c r="T2353" s="35" t="str">
        <f t="shared" si="589"/>
        <v>145PM</v>
      </c>
      <c r="U2353" s="35" t="str">
        <f t="shared" si="590"/>
        <v>145PMEW</v>
      </c>
      <c r="V2353" s="301">
        <f t="shared" si="591"/>
        <v>16</v>
      </c>
      <c r="W2353" s="293" t="str">
        <f t="shared" si="592"/>
        <v/>
      </c>
      <c r="X2353" s="293" t="str">
        <f t="shared" si="593"/>
        <v/>
      </c>
      <c r="Y2353" s="293" t="str">
        <f t="shared" si="594"/>
        <v/>
      </c>
      <c r="Z2353" s="293" t="str">
        <f t="shared" si="595"/>
        <v/>
      </c>
      <c r="AA2353" s="293">
        <f t="shared" si="582"/>
        <v>0</v>
      </c>
      <c r="AB2353" s="293">
        <f t="shared" si="583"/>
        <v>0</v>
      </c>
      <c r="AC2353" s="293">
        <f t="shared" si="584"/>
        <v>0</v>
      </c>
      <c r="AD2353" s="293">
        <f t="shared" si="596"/>
        <v>0</v>
      </c>
      <c r="AE2353" s="293">
        <f>IF(ISBLANK(T2353),AE2352,IF(COUNTIF(T$2:T2353,T2353)&gt;1,AE2352,1+MAX(AE2352,0)))</f>
        <v>64</v>
      </c>
      <c r="AI2353" s="42" t="str">
        <f t="shared" si="597"/>
        <v/>
      </c>
      <c r="AJ2353">
        <f>SUM(AG$2:AG2353)</f>
        <v>15</v>
      </c>
      <c r="AK2353">
        <f>COUNTA(AF$2:AF2353)</f>
        <v>35</v>
      </c>
    </row>
    <row r="2354" spans="1:37" x14ac:dyDescent="0.25">
      <c r="A2354" s="301">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585"/>
        <v>35</v>
      </c>
      <c r="Q2354" s="33" t="str">
        <f t="shared" si="586"/>
        <v/>
      </c>
      <c r="R2354" s="33">
        <f t="shared" si="587"/>
        <v>13</v>
      </c>
      <c r="S2354" s="33" t="str">
        <f t="shared" si="588"/>
        <v>145_13</v>
      </c>
      <c r="T2354" s="35" t="str">
        <f t="shared" si="589"/>
        <v>145PM</v>
      </c>
      <c r="U2354" s="35" t="str">
        <f t="shared" si="590"/>
        <v>145PMNS</v>
      </c>
      <c r="V2354" s="301">
        <f t="shared" si="591"/>
        <v>17</v>
      </c>
      <c r="W2354" s="293" t="str">
        <f t="shared" si="592"/>
        <v/>
      </c>
      <c r="X2354" s="293" t="str">
        <f t="shared" si="593"/>
        <v/>
      </c>
      <c r="Y2354" s="293" t="str">
        <f t="shared" si="594"/>
        <v/>
      </c>
      <c r="Z2354" s="293" t="str">
        <f t="shared" si="595"/>
        <v/>
      </c>
      <c r="AA2354" s="293">
        <f t="shared" si="582"/>
        <v>0</v>
      </c>
      <c r="AB2354" s="293">
        <f t="shared" si="583"/>
        <v>0</v>
      </c>
      <c r="AC2354" s="293">
        <f t="shared" si="584"/>
        <v>0</v>
      </c>
      <c r="AD2354" s="293">
        <f t="shared" si="596"/>
        <v>0</v>
      </c>
      <c r="AE2354" s="293">
        <f>IF(ISBLANK(T2354),AE2353,IF(COUNTIF(T$2:T2354,T2354)&gt;1,AE2353,1+MAX(AE2353,0)))</f>
        <v>64</v>
      </c>
      <c r="AI2354" s="42" t="str">
        <f t="shared" si="597"/>
        <v/>
      </c>
      <c r="AJ2354">
        <f>SUM(AG$2:AG2354)</f>
        <v>15</v>
      </c>
      <c r="AK2354">
        <f>COUNTA(AF$2:AF2354)</f>
        <v>35</v>
      </c>
    </row>
    <row r="2355" spans="1:37" x14ac:dyDescent="0.25">
      <c r="A2355" s="301">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585"/>
        <v>35</v>
      </c>
      <c r="Q2355" s="33" t="str">
        <f t="shared" si="586"/>
        <v/>
      </c>
      <c r="R2355" s="33">
        <f t="shared" si="587"/>
        <v>13</v>
      </c>
      <c r="S2355" s="33" t="str">
        <f t="shared" si="588"/>
        <v>145_13</v>
      </c>
      <c r="T2355" s="35" t="str">
        <f t="shared" si="589"/>
        <v>145PM</v>
      </c>
      <c r="U2355" s="35" t="str">
        <f t="shared" si="590"/>
        <v>145PMNS</v>
      </c>
      <c r="V2355" s="301">
        <f t="shared" si="591"/>
        <v>18</v>
      </c>
      <c r="W2355" s="293" t="str">
        <f t="shared" si="592"/>
        <v/>
      </c>
      <c r="X2355" s="293" t="str">
        <f t="shared" si="593"/>
        <v/>
      </c>
      <c r="Y2355" s="293" t="str">
        <f t="shared" si="594"/>
        <v/>
      </c>
      <c r="Z2355" s="293" t="str">
        <f t="shared" si="595"/>
        <v/>
      </c>
      <c r="AA2355" s="293">
        <f t="shared" si="582"/>
        <v>0</v>
      </c>
      <c r="AB2355" s="293">
        <f t="shared" si="583"/>
        <v>0</v>
      </c>
      <c r="AC2355" s="293">
        <f t="shared" si="584"/>
        <v>0</v>
      </c>
      <c r="AD2355" s="293">
        <f t="shared" si="596"/>
        <v>0</v>
      </c>
      <c r="AE2355" s="293">
        <f>IF(ISBLANK(T2355),AE2354,IF(COUNTIF(T$2:T2355,T2355)&gt;1,AE2354,1+MAX(AE2354,0)))</f>
        <v>64</v>
      </c>
      <c r="AI2355" s="42" t="str">
        <f t="shared" si="597"/>
        <v/>
      </c>
      <c r="AJ2355">
        <f>SUM(AG$2:AG2355)</f>
        <v>15</v>
      </c>
      <c r="AK2355">
        <f>COUNTA(AF$2:AF2355)</f>
        <v>35</v>
      </c>
    </row>
    <row r="2356" spans="1:37" x14ac:dyDescent="0.25">
      <c r="A2356" s="301">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585"/>
        <v>35</v>
      </c>
      <c r="Q2356" s="33" t="str">
        <f t="shared" si="586"/>
        <v/>
      </c>
      <c r="R2356" s="33">
        <f t="shared" si="587"/>
        <v>13</v>
      </c>
      <c r="S2356" s="33" t="str">
        <f t="shared" si="588"/>
        <v>145_13</v>
      </c>
      <c r="T2356" s="35" t="str">
        <f t="shared" si="589"/>
        <v>145PM</v>
      </c>
      <c r="U2356" s="35" t="str">
        <f t="shared" si="590"/>
        <v>145PMEW</v>
      </c>
      <c r="V2356" s="301">
        <f t="shared" si="591"/>
        <v>19</v>
      </c>
      <c r="W2356" s="293" t="str">
        <f t="shared" si="592"/>
        <v/>
      </c>
      <c r="X2356" s="293" t="str">
        <f t="shared" si="593"/>
        <v/>
      </c>
      <c r="Y2356" s="293" t="str">
        <f t="shared" si="594"/>
        <v/>
      </c>
      <c r="Z2356" s="293" t="str">
        <f t="shared" si="595"/>
        <v/>
      </c>
      <c r="AA2356" s="293">
        <f t="shared" si="582"/>
        <v>0</v>
      </c>
      <c r="AB2356" s="293">
        <f t="shared" si="583"/>
        <v>0</v>
      </c>
      <c r="AC2356" s="293">
        <f t="shared" si="584"/>
        <v>0</v>
      </c>
      <c r="AD2356" s="293">
        <f t="shared" si="596"/>
        <v>0</v>
      </c>
      <c r="AE2356" s="293">
        <f>IF(ISBLANK(T2356),AE2355,IF(COUNTIF(T$2:T2356,T2356)&gt;1,AE2355,1+MAX(AE2355,0)))</f>
        <v>64</v>
      </c>
      <c r="AI2356" s="42" t="str">
        <f t="shared" si="597"/>
        <v/>
      </c>
      <c r="AJ2356">
        <f>SUM(AG$2:AG2356)</f>
        <v>15</v>
      </c>
      <c r="AK2356">
        <f>COUNTA(AF$2:AF2356)</f>
        <v>35</v>
      </c>
    </row>
    <row r="2357" spans="1:37" x14ac:dyDescent="0.25">
      <c r="A2357" s="301">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585"/>
        <v>35</v>
      </c>
      <c r="Q2357" s="33" t="str">
        <f t="shared" si="586"/>
        <v/>
      </c>
      <c r="R2357" s="33">
        <f t="shared" si="587"/>
        <v>13</v>
      </c>
      <c r="S2357" s="33" t="str">
        <f t="shared" si="588"/>
        <v>145_13</v>
      </c>
      <c r="T2357" s="35" t="str">
        <f t="shared" si="589"/>
        <v>145PM</v>
      </c>
      <c r="U2357" s="35" t="str">
        <f t="shared" si="590"/>
        <v>145PMEW</v>
      </c>
      <c r="V2357" s="301">
        <f t="shared" si="591"/>
        <v>20</v>
      </c>
      <c r="W2357" s="293" t="str">
        <f t="shared" si="592"/>
        <v/>
      </c>
      <c r="X2357" s="293" t="str">
        <f t="shared" si="593"/>
        <v/>
      </c>
      <c r="Y2357" s="293" t="str">
        <f t="shared" si="594"/>
        <v/>
      </c>
      <c r="Z2357" s="293" t="str">
        <f t="shared" si="595"/>
        <v/>
      </c>
      <c r="AA2357" s="293">
        <f t="shared" si="582"/>
        <v>0</v>
      </c>
      <c r="AB2357" s="293">
        <f t="shared" si="583"/>
        <v>0</v>
      </c>
      <c r="AC2357" s="293">
        <f t="shared" si="584"/>
        <v>0</v>
      </c>
      <c r="AD2357" s="293">
        <f t="shared" si="596"/>
        <v>0</v>
      </c>
      <c r="AE2357" s="293">
        <f>IF(ISBLANK(T2357),AE2356,IF(COUNTIF(T$2:T2357,T2357)&gt;1,AE2356,1+MAX(AE2356,0)))</f>
        <v>64</v>
      </c>
      <c r="AI2357" s="42" t="str">
        <f t="shared" si="597"/>
        <v/>
      </c>
      <c r="AJ2357">
        <f>SUM(AG$2:AG2357)</f>
        <v>15</v>
      </c>
      <c r="AK2357">
        <f>COUNTA(AF$2:AF2357)</f>
        <v>35</v>
      </c>
    </row>
    <row r="2358" spans="1:37" x14ac:dyDescent="0.25">
      <c r="A2358" s="301">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585"/>
        <v>35</v>
      </c>
      <c r="Q2358" s="33" t="str">
        <f t="shared" si="586"/>
        <v/>
      </c>
      <c r="R2358" s="33">
        <f t="shared" si="587"/>
        <v>14</v>
      </c>
      <c r="S2358" s="33" t="str">
        <f t="shared" si="588"/>
        <v>145_14</v>
      </c>
      <c r="T2358" s="35" t="str">
        <f t="shared" si="589"/>
        <v>145PM</v>
      </c>
      <c r="U2358" s="35" t="str">
        <f t="shared" si="590"/>
        <v>145PMNS</v>
      </c>
      <c r="V2358" s="301">
        <f t="shared" si="591"/>
        <v>21</v>
      </c>
      <c r="W2358" s="293" t="str">
        <f t="shared" si="592"/>
        <v/>
      </c>
      <c r="X2358" s="293" t="str">
        <f t="shared" si="593"/>
        <v/>
      </c>
      <c r="Y2358" s="293" t="str">
        <f t="shared" si="594"/>
        <v/>
      </c>
      <c r="Z2358" s="293" t="str">
        <f t="shared" si="595"/>
        <v/>
      </c>
      <c r="AA2358" s="293">
        <f t="shared" si="582"/>
        <v>0</v>
      </c>
      <c r="AB2358" s="293">
        <f t="shared" si="583"/>
        <v>0</v>
      </c>
      <c r="AC2358" s="293">
        <f t="shared" si="584"/>
        <v>0</v>
      </c>
      <c r="AD2358" s="293">
        <f t="shared" si="596"/>
        <v>0</v>
      </c>
      <c r="AE2358" s="293">
        <f>IF(ISBLANK(T2358),AE2357,IF(COUNTIF(T$2:T2358,T2358)&gt;1,AE2357,1+MAX(AE2357,0)))</f>
        <v>64</v>
      </c>
      <c r="AI2358" s="42" t="str">
        <f t="shared" si="597"/>
        <v/>
      </c>
      <c r="AJ2358">
        <f>SUM(AG$2:AG2358)</f>
        <v>15</v>
      </c>
      <c r="AK2358">
        <f>COUNTA(AF$2:AF2358)</f>
        <v>35</v>
      </c>
    </row>
    <row r="2359" spans="1:37" x14ac:dyDescent="0.25">
      <c r="A2359" s="301">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585"/>
        <v>35</v>
      </c>
      <c r="Q2359" s="33" t="str">
        <f t="shared" si="586"/>
        <v/>
      </c>
      <c r="R2359" s="33">
        <f t="shared" si="587"/>
        <v>14</v>
      </c>
      <c r="S2359" s="33" t="str">
        <f t="shared" si="588"/>
        <v>145_14</v>
      </c>
      <c r="T2359" s="35" t="str">
        <f t="shared" si="589"/>
        <v>145PM</v>
      </c>
      <c r="U2359" s="35" t="str">
        <f t="shared" si="590"/>
        <v>145PMNS</v>
      </c>
      <c r="V2359" s="301">
        <f t="shared" si="591"/>
        <v>22</v>
      </c>
      <c r="W2359" s="293" t="str">
        <f t="shared" si="592"/>
        <v/>
      </c>
      <c r="X2359" s="293" t="str">
        <f t="shared" si="593"/>
        <v/>
      </c>
      <c r="Y2359" s="293" t="str">
        <f t="shared" si="594"/>
        <v/>
      </c>
      <c r="Z2359" s="293" t="str">
        <f t="shared" si="595"/>
        <v/>
      </c>
      <c r="AA2359" s="293">
        <f t="shared" si="582"/>
        <v>0</v>
      </c>
      <c r="AB2359" s="293">
        <f t="shared" si="583"/>
        <v>0</v>
      </c>
      <c r="AC2359" s="293">
        <f t="shared" si="584"/>
        <v>0</v>
      </c>
      <c r="AD2359" s="293">
        <f t="shared" si="596"/>
        <v>0</v>
      </c>
      <c r="AE2359" s="293">
        <f>IF(ISBLANK(T2359),AE2358,IF(COUNTIF(T$2:T2359,T2359)&gt;1,AE2358,1+MAX(AE2358,0)))</f>
        <v>64</v>
      </c>
      <c r="AI2359" s="42" t="str">
        <f t="shared" si="597"/>
        <v/>
      </c>
      <c r="AJ2359">
        <f>SUM(AG$2:AG2359)</f>
        <v>15</v>
      </c>
      <c r="AK2359">
        <f>COUNTA(AF$2:AF2359)</f>
        <v>35</v>
      </c>
    </row>
    <row r="2360" spans="1:37" x14ac:dyDescent="0.25">
      <c r="A2360" s="301">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585"/>
        <v>35</v>
      </c>
      <c r="Q2360" s="33" t="str">
        <f t="shared" si="586"/>
        <v/>
      </c>
      <c r="R2360" s="33">
        <f t="shared" si="587"/>
        <v>14</v>
      </c>
      <c r="S2360" s="33" t="str">
        <f t="shared" si="588"/>
        <v>145_14</v>
      </c>
      <c r="T2360" s="35" t="str">
        <f t="shared" si="589"/>
        <v>145PM</v>
      </c>
      <c r="U2360" s="35" t="str">
        <f t="shared" si="590"/>
        <v>145PMEW</v>
      </c>
      <c r="V2360" s="301">
        <f t="shared" si="591"/>
        <v>23</v>
      </c>
      <c r="W2360" s="293" t="str">
        <f t="shared" si="592"/>
        <v/>
      </c>
      <c r="X2360" s="293" t="str">
        <f t="shared" si="593"/>
        <v/>
      </c>
      <c r="Y2360" s="293" t="str">
        <f t="shared" si="594"/>
        <v/>
      </c>
      <c r="Z2360" s="293" t="str">
        <f t="shared" si="595"/>
        <v/>
      </c>
      <c r="AA2360" s="293">
        <f t="shared" si="582"/>
        <v>0</v>
      </c>
      <c r="AB2360" s="293">
        <f t="shared" si="583"/>
        <v>0</v>
      </c>
      <c r="AC2360" s="293">
        <f t="shared" si="584"/>
        <v>0</v>
      </c>
      <c r="AD2360" s="293">
        <f t="shared" si="596"/>
        <v>0</v>
      </c>
      <c r="AE2360" s="293">
        <f>IF(ISBLANK(T2360),AE2359,IF(COUNTIF(T$2:T2360,T2360)&gt;1,AE2359,1+MAX(AE2359,0)))</f>
        <v>64</v>
      </c>
      <c r="AI2360" s="42" t="str">
        <f t="shared" si="597"/>
        <v/>
      </c>
      <c r="AJ2360">
        <f>SUM(AG$2:AG2360)</f>
        <v>15</v>
      </c>
      <c r="AK2360">
        <f>COUNTA(AF$2:AF2360)</f>
        <v>35</v>
      </c>
    </row>
    <row r="2361" spans="1:37" x14ac:dyDescent="0.25">
      <c r="A2361" s="301">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585"/>
        <v>35</v>
      </c>
      <c r="Q2361" s="33" t="str">
        <f t="shared" si="586"/>
        <v/>
      </c>
      <c r="R2361" s="33">
        <f t="shared" si="587"/>
        <v>14</v>
      </c>
      <c r="S2361" s="33" t="str">
        <f t="shared" si="588"/>
        <v>145_14</v>
      </c>
      <c r="T2361" s="35" t="str">
        <f t="shared" si="589"/>
        <v>145PM</v>
      </c>
      <c r="U2361" s="35" t="str">
        <f t="shared" si="590"/>
        <v>145PMEW</v>
      </c>
      <c r="V2361" s="301">
        <f t="shared" si="591"/>
        <v>24</v>
      </c>
      <c r="W2361" s="293" t="str">
        <f t="shared" si="592"/>
        <v/>
      </c>
      <c r="X2361" s="293" t="str">
        <f t="shared" si="593"/>
        <v/>
      </c>
      <c r="Y2361" s="293" t="str">
        <f t="shared" si="594"/>
        <v/>
      </c>
      <c r="Z2361" s="293" t="str">
        <f t="shared" si="595"/>
        <v/>
      </c>
      <c r="AA2361" s="293">
        <f t="shared" si="582"/>
        <v>0</v>
      </c>
      <c r="AB2361" s="293">
        <f t="shared" si="583"/>
        <v>0</v>
      </c>
      <c r="AC2361" s="293">
        <f t="shared" si="584"/>
        <v>0</v>
      </c>
      <c r="AD2361" s="293">
        <f t="shared" si="596"/>
        <v>0</v>
      </c>
      <c r="AE2361" s="293">
        <f>IF(ISBLANK(T2361),AE2360,IF(COUNTIF(T$2:T2361,T2361)&gt;1,AE2360,1+MAX(AE2360,0)))</f>
        <v>64</v>
      </c>
      <c r="AI2361" s="42" t="str">
        <f t="shared" si="597"/>
        <v/>
      </c>
      <c r="AJ2361">
        <f>SUM(AG$2:AG2361)</f>
        <v>15</v>
      </c>
      <c r="AK2361">
        <f>COUNTA(AF$2:AF2361)</f>
        <v>35</v>
      </c>
    </row>
    <row r="2362" spans="1:37" x14ac:dyDescent="0.25">
      <c r="A2362" s="301">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585"/>
        <v>35</v>
      </c>
      <c r="Q2362" s="33" t="str">
        <f t="shared" si="586"/>
        <v/>
      </c>
      <c r="R2362" s="33">
        <f t="shared" si="587"/>
        <v>15</v>
      </c>
      <c r="S2362" s="33" t="str">
        <f t="shared" si="588"/>
        <v>145_15</v>
      </c>
      <c r="T2362" s="35" t="str">
        <f t="shared" si="589"/>
        <v>145PM</v>
      </c>
      <c r="U2362" s="35" t="str">
        <f t="shared" si="590"/>
        <v>145PMNS</v>
      </c>
      <c r="V2362" s="301">
        <f t="shared" si="591"/>
        <v>25</v>
      </c>
      <c r="W2362" s="293" t="str">
        <f t="shared" si="592"/>
        <v/>
      </c>
      <c r="X2362" s="293" t="str">
        <f t="shared" si="593"/>
        <v/>
      </c>
      <c r="Y2362" s="293" t="str">
        <f t="shared" si="594"/>
        <v/>
      </c>
      <c r="Z2362" s="293" t="str">
        <f t="shared" si="595"/>
        <v/>
      </c>
      <c r="AA2362" s="293">
        <f t="shared" si="582"/>
        <v>0</v>
      </c>
      <c r="AB2362" s="293">
        <f t="shared" si="583"/>
        <v>0</v>
      </c>
      <c r="AC2362" s="293">
        <f t="shared" si="584"/>
        <v>0</v>
      </c>
      <c r="AD2362" s="293">
        <f t="shared" si="596"/>
        <v>0</v>
      </c>
      <c r="AE2362" s="293">
        <f>IF(ISBLANK(T2362),AE2361,IF(COUNTIF(T$2:T2362,T2362)&gt;1,AE2361,1+MAX(AE2361,0)))</f>
        <v>64</v>
      </c>
      <c r="AI2362" s="42" t="str">
        <f t="shared" si="597"/>
        <v/>
      </c>
      <c r="AJ2362">
        <f>SUM(AG$2:AG2362)</f>
        <v>15</v>
      </c>
      <c r="AK2362">
        <f>COUNTA(AF$2:AF2362)</f>
        <v>35</v>
      </c>
    </row>
    <row r="2363" spans="1:37" x14ac:dyDescent="0.25">
      <c r="A2363" s="301">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585"/>
        <v>35</v>
      </c>
      <c r="Q2363" s="33" t="str">
        <f t="shared" si="586"/>
        <v/>
      </c>
      <c r="R2363" s="33">
        <f t="shared" si="587"/>
        <v>15</v>
      </c>
      <c r="S2363" s="33" t="str">
        <f t="shared" si="588"/>
        <v>145_15</v>
      </c>
      <c r="T2363" s="35" t="str">
        <f t="shared" si="589"/>
        <v>145PM</v>
      </c>
      <c r="U2363" s="35" t="str">
        <f t="shared" si="590"/>
        <v>145PMNS</v>
      </c>
      <c r="V2363" s="301">
        <f t="shared" si="591"/>
        <v>26</v>
      </c>
      <c r="W2363" s="293" t="str">
        <f t="shared" si="592"/>
        <v/>
      </c>
      <c r="X2363" s="293" t="str">
        <f t="shared" si="593"/>
        <v/>
      </c>
      <c r="Y2363" s="293" t="str">
        <f t="shared" si="594"/>
        <v/>
      </c>
      <c r="Z2363" s="293" t="str">
        <f t="shared" si="595"/>
        <v/>
      </c>
      <c r="AA2363" s="293">
        <f t="shared" si="582"/>
        <v>0</v>
      </c>
      <c r="AB2363" s="293">
        <f t="shared" si="583"/>
        <v>0</v>
      </c>
      <c r="AC2363" s="293">
        <f t="shared" si="584"/>
        <v>0</v>
      </c>
      <c r="AD2363" s="293">
        <f t="shared" si="596"/>
        <v>0</v>
      </c>
      <c r="AE2363" s="293">
        <f>IF(ISBLANK(T2363),AE2362,IF(COUNTIF(T$2:T2363,T2363)&gt;1,AE2362,1+MAX(AE2362,0)))</f>
        <v>64</v>
      </c>
      <c r="AI2363" s="42" t="str">
        <f t="shared" si="597"/>
        <v/>
      </c>
      <c r="AJ2363">
        <f>SUM(AG$2:AG2363)</f>
        <v>15</v>
      </c>
      <c r="AK2363">
        <f>COUNTA(AF$2:AF2363)</f>
        <v>35</v>
      </c>
    </row>
    <row r="2364" spans="1:37" x14ac:dyDescent="0.25">
      <c r="A2364" s="301">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585"/>
        <v>35</v>
      </c>
      <c r="Q2364" s="33" t="str">
        <f t="shared" si="586"/>
        <v/>
      </c>
      <c r="R2364" s="33">
        <f t="shared" si="587"/>
        <v>15</v>
      </c>
      <c r="S2364" s="33" t="str">
        <f t="shared" si="588"/>
        <v>145_15</v>
      </c>
      <c r="T2364" s="35" t="str">
        <f t="shared" si="589"/>
        <v>145PM</v>
      </c>
      <c r="U2364" s="35" t="str">
        <f t="shared" si="590"/>
        <v>145PMEW</v>
      </c>
      <c r="V2364" s="301">
        <f t="shared" si="591"/>
        <v>27</v>
      </c>
      <c r="W2364" s="293" t="str">
        <f t="shared" si="592"/>
        <v/>
      </c>
      <c r="X2364" s="293" t="str">
        <f t="shared" si="593"/>
        <v/>
      </c>
      <c r="Y2364" s="293" t="str">
        <f t="shared" si="594"/>
        <v/>
      </c>
      <c r="Z2364" s="293" t="str">
        <f t="shared" si="595"/>
        <v/>
      </c>
      <c r="AA2364" s="293">
        <f t="shared" si="582"/>
        <v>0</v>
      </c>
      <c r="AB2364" s="293">
        <f t="shared" si="583"/>
        <v>0</v>
      </c>
      <c r="AC2364" s="293">
        <f t="shared" si="584"/>
        <v>0</v>
      </c>
      <c r="AD2364" s="293">
        <f t="shared" si="596"/>
        <v>0</v>
      </c>
      <c r="AE2364" s="293">
        <f>IF(ISBLANK(T2364),AE2363,IF(COUNTIF(T$2:T2364,T2364)&gt;1,AE2363,1+MAX(AE2363,0)))</f>
        <v>64</v>
      </c>
      <c r="AI2364" s="42" t="str">
        <f t="shared" si="597"/>
        <v/>
      </c>
      <c r="AJ2364">
        <f>SUM(AG$2:AG2364)</f>
        <v>15</v>
      </c>
      <c r="AK2364">
        <f>COUNTA(AF$2:AF2364)</f>
        <v>35</v>
      </c>
    </row>
    <row r="2365" spans="1:37" x14ac:dyDescent="0.25">
      <c r="A2365" s="301">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585"/>
        <v>35</v>
      </c>
      <c r="Q2365" s="33" t="str">
        <f t="shared" si="586"/>
        <v/>
      </c>
      <c r="R2365" s="33">
        <f t="shared" si="587"/>
        <v>15</v>
      </c>
      <c r="S2365" s="33" t="str">
        <f t="shared" si="588"/>
        <v>145_15</v>
      </c>
      <c r="T2365" s="35" t="str">
        <f t="shared" si="589"/>
        <v>145PM</v>
      </c>
      <c r="U2365" s="35" t="str">
        <f t="shared" si="590"/>
        <v>145PMEW</v>
      </c>
      <c r="V2365" s="301">
        <f t="shared" si="591"/>
        <v>28</v>
      </c>
      <c r="W2365" s="293" t="str">
        <f t="shared" si="592"/>
        <v/>
      </c>
      <c r="X2365" s="293" t="str">
        <f t="shared" si="593"/>
        <v/>
      </c>
      <c r="Y2365" s="293" t="str">
        <f t="shared" si="594"/>
        <v/>
      </c>
      <c r="Z2365" s="293" t="str">
        <f t="shared" si="595"/>
        <v/>
      </c>
      <c r="AA2365" s="293">
        <f t="shared" si="582"/>
        <v>0</v>
      </c>
      <c r="AB2365" s="293">
        <f t="shared" si="583"/>
        <v>0</v>
      </c>
      <c r="AC2365" s="293">
        <f t="shared" si="584"/>
        <v>0</v>
      </c>
      <c r="AD2365" s="293">
        <f t="shared" si="596"/>
        <v>0</v>
      </c>
      <c r="AE2365" s="293">
        <f>IF(ISBLANK(T2365),AE2364,IF(COUNTIF(T$2:T2365,T2365)&gt;1,AE2364,1+MAX(AE2364,0)))</f>
        <v>64</v>
      </c>
      <c r="AI2365" s="42" t="str">
        <f t="shared" si="597"/>
        <v/>
      </c>
      <c r="AJ2365">
        <f>SUM(AG$2:AG2365)</f>
        <v>15</v>
      </c>
      <c r="AK2365">
        <f>COUNTA(AF$2:AF2365)</f>
        <v>35</v>
      </c>
    </row>
    <row r="2366" spans="1:37" x14ac:dyDescent="0.25">
      <c r="A2366" s="301">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585"/>
        <v>35</v>
      </c>
      <c r="Q2366" s="33" t="str">
        <f t="shared" si="586"/>
        <v/>
      </c>
      <c r="R2366" s="33">
        <f t="shared" si="587"/>
        <v>16</v>
      </c>
      <c r="S2366" s="33" t="str">
        <f t="shared" si="588"/>
        <v>145_16</v>
      </c>
      <c r="T2366" s="35" t="str">
        <f t="shared" si="589"/>
        <v>145PM</v>
      </c>
      <c r="U2366" s="35" t="str">
        <f t="shared" si="590"/>
        <v>145PMNS</v>
      </c>
      <c r="V2366" s="301">
        <f t="shared" si="591"/>
        <v>29</v>
      </c>
      <c r="W2366" s="293" t="str">
        <f t="shared" si="592"/>
        <v/>
      </c>
      <c r="X2366" s="293" t="str">
        <f t="shared" si="593"/>
        <v/>
      </c>
      <c r="Y2366" s="293" t="str">
        <f t="shared" si="594"/>
        <v/>
      </c>
      <c r="Z2366" s="293" t="str">
        <f t="shared" si="595"/>
        <v/>
      </c>
      <c r="AA2366" s="293">
        <f t="shared" si="582"/>
        <v>0</v>
      </c>
      <c r="AB2366" s="293">
        <f t="shared" si="583"/>
        <v>0</v>
      </c>
      <c r="AC2366" s="293">
        <f t="shared" si="584"/>
        <v>0</v>
      </c>
      <c r="AD2366" s="293">
        <f t="shared" si="596"/>
        <v>0</v>
      </c>
      <c r="AE2366" s="293">
        <f>IF(ISBLANK(T2366),AE2365,IF(COUNTIF(T$2:T2366,T2366)&gt;1,AE2365,1+MAX(AE2365,0)))</f>
        <v>64</v>
      </c>
      <c r="AI2366" s="42" t="str">
        <f t="shared" si="597"/>
        <v/>
      </c>
      <c r="AJ2366">
        <f>SUM(AG$2:AG2366)</f>
        <v>15</v>
      </c>
      <c r="AK2366">
        <f>COUNTA(AF$2:AF2366)</f>
        <v>35</v>
      </c>
    </row>
    <row r="2367" spans="1:37" x14ac:dyDescent="0.25">
      <c r="A2367" s="301">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585"/>
        <v>35</v>
      </c>
      <c r="Q2367" s="33" t="str">
        <f t="shared" si="586"/>
        <v/>
      </c>
      <c r="R2367" s="33">
        <f t="shared" si="587"/>
        <v>16</v>
      </c>
      <c r="S2367" s="33" t="str">
        <f t="shared" si="588"/>
        <v>145_16</v>
      </c>
      <c r="T2367" s="35" t="str">
        <f t="shared" si="589"/>
        <v>145PM</v>
      </c>
      <c r="U2367" s="35" t="str">
        <f t="shared" si="590"/>
        <v>145PMNS</v>
      </c>
      <c r="V2367" s="301">
        <f t="shared" si="591"/>
        <v>30</v>
      </c>
      <c r="W2367" s="293" t="str">
        <f t="shared" si="592"/>
        <v/>
      </c>
      <c r="X2367" s="293" t="str">
        <f t="shared" si="593"/>
        <v/>
      </c>
      <c r="Y2367" s="293" t="str">
        <f t="shared" si="594"/>
        <v/>
      </c>
      <c r="Z2367" s="293" t="str">
        <f t="shared" si="595"/>
        <v/>
      </c>
      <c r="AA2367" s="293">
        <f t="shared" si="582"/>
        <v>0</v>
      </c>
      <c r="AB2367" s="293">
        <f t="shared" si="583"/>
        <v>0</v>
      </c>
      <c r="AC2367" s="293">
        <f t="shared" si="584"/>
        <v>0</v>
      </c>
      <c r="AD2367" s="293">
        <f t="shared" si="596"/>
        <v>0</v>
      </c>
      <c r="AE2367" s="293">
        <f>IF(ISBLANK(T2367),AE2366,IF(COUNTIF(T$2:T2367,T2367)&gt;1,AE2366,1+MAX(AE2366,0)))</f>
        <v>64</v>
      </c>
      <c r="AI2367" s="42" t="str">
        <f t="shared" si="597"/>
        <v/>
      </c>
      <c r="AJ2367">
        <f>SUM(AG$2:AG2367)</f>
        <v>15</v>
      </c>
      <c r="AK2367">
        <f>COUNTA(AF$2:AF2367)</f>
        <v>35</v>
      </c>
    </row>
    <row r="2368" spans="1:37" x14ac:dyDescent="0.25">
      <c r="A2368" s="301">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585"/>
        <v>35</v>
      </c>
      <c r="Q2368" s="33" t="str">
        <f t="shared" si="586"/>
        <v/>
      </c>
      <c r="R2368" s="33">
        <f t="shared" si="587"/>
        <v>16</v>
      </c>
      <c r="S2368" s="33" t="str">
        <f t="shared" si="588"/>
        <v>145_16</v>
      </c>
      <c r="T2368" s="35" t="str">
        <f t="shared" si="589"/>
        <v>145PM</v>
      </c>
      <c r="U2368" s="35" t="str">
        <f t="shared" si="590"/>
        <v>145PMEW</v>
      </c>
      <c r="V2368" s="301">
        <f t="shared" si="591"/>
        <v>31</v>
      </c>
      <c r="W2368" s="293" t="str">
        <f t="shared" si="592"/>
        <v/>
      </c>
      <c r="X2368" s="293" t="str">
        <f t="shared" si="593"/>
        <v/>
      </c>
      <c r="Y2368" s="293" t="str">
        <f t="shared" si="594"/>
        <v/>
      </c>
      <c r="Z2368" s="293" t="str">
        <f t="shared" si="595"/>
        <v/>
      </c>
      <c r="AA2368" s="293">
        <f t="shared" si="582"/>
        <v>0</v>
      </c>
      <c r="AB2368" s="293">
        <f t="shared" si="583"/>
        <v>0</v>
      </c>
      <c r="AC2368" s="293">
        <f t="shared" si="584"/>
        <v>0</v>
      </c>
      <c r="AD2368" s="293">
        <f t="shared" si="596"/>
        <v>0</v>
      </c>
      <c r="AE2368" s="293">
        <f>IF(ISBLANK(T2368),AE2367,IF(COUNTIF(T$2:T2368,T2368)&gt;1,AE2367,1+MAX(AE2367,0)))</f>
        <v>64</v>
      </c>
      <c r="AI2368" s="42" t="str">
        <f t="shared" si="597"/>
        <v/>
      </c>
      <c r="AJ2368">
        <f>SUM(AG$2:AG2368)</f>
        <v>15</v>
      </c>
      <c r="AK2368">
        <f>COUNTA(AF$2:AF2368)</f>
        <v>35</v>
      </c>
    </row>
    <row r="2369" spans="1:37" x14ac:dyDescent="0.25">
      <c r="A2369" s="301">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585"/>
        <v>35</v>
      </c>
      <c r="Q2369" s="33" t="str">
        <f t="shared" si="586"/>
        <v/>
      </c>
      <c r="R2369" s="33">
        <f t="shared" si="587"/>
        <v>16</v>
      </c>
      <c r="S2369" s="33" t="str">
        <f t="shared" si="588"/>
        <v>145_16</v>
      </c>
      <c r="T2369" s="35" t="str">
        <f t="shared" si="589"/>
        <v>145PM</v>
      </c>
      <c r="U2369" s="35" t="str">
        <f t="shared" si="590"/>
        <v>145PMEW</v>
      </c>
      <c r="V2369" s="301">
        <f t="shared" si="591"/>
        <v>32</v>
      </c>
      <c r="W2369" s="293" t="str">
        <f t="shared" si="592"/>
        <v/>
      </c>
      <c r="X2369" s="293" t="str">
        <f t="shared" si="593"/>
        <v/>
      </c>
      <c r="Y2369" s="293" t="str">
        <f t="shared" si="594"/>
        <v/>
      </c>
      <c r="Z2369" s="293" t="str">
        <f t="shared" si="595"/>
        <v/>
      </c>
      <c r="AA2369" s="293">
        <f t="shared" si="582"/>
        <v>0</v>
      </c>
      <c r="AB2369" s="293">
        <f t="shared" si="583"/>
        <v>0</v>
      </c>
      <c r="AC2369" s="293">
        <f t="shared" si="584"/>
        <v>0</v>
      </c>
      <c r="AD2369" s="293">
        <f t="shared" si="596"/>
        <v>0</v>
      </c>
      <c r="AE2369" s="293">
        <f>IF(ISBLANK(T2369),AE2368,IF(COUNTIF(T$2:T2369,T2369)&gt;1,AE2368,1+MAX(AE2368,0)))</f>
        <v>64</v>
      </c>
      <c r="AI2369" s="42" t="str">
        <f t="shared" si="597"/>
        <v/>
      </c>
      <c r="AJ2369">
        <f>SUM(AG$2:AG2369)</f>
        <v>15</v>
      </c>
      <c r="AK2369">
        <f>COUNTA(AF$2:AF2369)</f>
        <v>35</v>
      </c>
    </row>
    <row r="2370" spans="1:37"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585"/>
        <v>36</v>
      </c>
      <c r="Q2370" s="33">
        <f t="shared" si="586"/>
        <v>36</v>
      </c>
      <c r="R2370" s="33">
        <f t="shared" si="587"/>
        <v>1</v>
      </c>
      <c r="S2370" s="33" t="str">
        <f t="shared" si="588"/>
        <v>146_1</v>
      </c>
      <c r="T2370" s="35" t="str">
        <f t="shared" si="589"/>
        <v>146AM</v>
      </c>
      <c r="U2370" s="35" t="str">
        <f t="shared" si="590"/>
        <v>146AMNS</v>
      </c>
      <c r="V2370" s="301">
        <f t="shared" si="591"/>
        <v>1</v>
      </c>
      <c r="W2370" s="293" t="str">
        <f t="shared" si="592"/>
        <v/>
      </c>
      <c r="X2370" s="293" t="str">
        <f t="shared" si="593"/>
        <v/>
      </c>
      <c r="Y2370" s="293" t="str">
        <f t="shared" si="594"/>
        <v/>
      </c>
      <c r="Z2370" s="293" t="str">
        <f t="shared" si="595"/>
        <v/>
      </c>
      <c r="AA2370" s="293">
        <f t="shared" ref="AA2370:AA2433" si="598">IF(AND(ISNUMBER($G2370),$B2370="AM"),INDEX(Cordon,MATCH($A2370,loc_ID,0),$G2370),0)</f>
        <v>0</v>
      </c>
      <c r="AB2370" s="293">
        <f t="shared" ref="AB2370:AB2433" si="599">IF(AND(ISNUMBER($G2370),$B2370="PM"),INDEX(Cordon,MATCH($A2370,loc_ID,0),VLOOKUP($G2370,dir_correction,2,FALSE)),0)</f>
        <v>0</v>
      </c>
      <c r="AC2370" s="293">
        <f t="shared" ref="AC2370:AC2433" si="600">IF(AND(ISNUMBER($G2370),$B2370="AM"),INDEX(Lane,MATCH($A2370,loc_ID,0),$G2370),0)</f>
        <v>1</v>
      </c>
      <c r="AD2370" s="293">
        <f t="shared" si="596"/>
        <v>1</v>
      </c>
      <c r="AE2370" s="293">
        <f>IF(ISBLANK(T2370),AE2369,IF(COUNTIF(T$2:T2370,T2370)&gt;1,AE2369,1+MAX(AE2369,0)))</f>
        <v>65</v>
      </c>
      <c r="AI2370" s="42" t="str">
        <f t="shared" si="597"/>
        <v/>
      </c>
      <c r="AJ2370">
        <f>SUM(AG$2:AG2370)</f>
        <v>15</v>
      </c>
      <c r="AK2370">
        <f>COUNTA(AF$2:AF2370)</f>
        <v>35</v>
      </c>
    </row>
    <row r="2371" spans="1:37" x14ac:dyDescent="0.25">
      <c r="A2371">
        <v>146</v>
      </c>
      <c r="B2371" t="s">
        <v>65</v>
      </c>
      <c r="C2371" t="s">
        <v>816</v>
      </c>
      <c r="D2371"/>
      <c r="E2371">
        <v>1</v>
      </c>
      <c r="F2371">
        <v>1</v>
      </c>
      <c r="G2371">
        <v>2</v>
      </c>
      <c r="H2371">
        <v>0</v>
      </c>
      <c r="I2371" s="246">
        <v>0</v>
      </c>
      <c r="J2371">
        <v>0</v>
      </c>
      <c r="K2371">
        <v>0</v>
      </c>
      <c r="L2371">
        <v>0</v>
      </c>
      <c r="M2371"/>
      <c r="O2371" s="101">
        <f>IF(ISBLANK(C2371),O2370,IF(COUNTIF(C$2:C2371,C2371)&gt;1,O2370,1+MAX(O2370,0)))</f>
        <v>66</v>
      </c>
      <c r="P2371" s="45">
        <f t="shared" ref="P2371:P2434" si="601">IF(A2371=A2370,P2370,IF(ISNUMBER(P2370),P2370+1,1))</f>
        <v>36</v>
      </c>
      <c r="Q2371" s="33" t="str">
        <f t="shared" ref="Q2371:Q2434" si="602">IF(OR(P2371=P2370,LEN(A2371)&lt;1),"",P2371)</f>
        <v/>
      </c>
      <c r="R2371" s="33">
        <f t="shared" ref="R2371:R2434" si="603">IF(ISNUMBER(F2371),F2371+4*(E2371-1)+8*IF(B2371="PM",1,0),"")</f>
        <v>1</v>
      </c>
      <c r="S2371" s="33" t="str">
        <f t="shared" ref="S2371:S2434" si="604">IF(ISNUMBER(R2371),A2371&amp;"_"&amp;R2371,"")</f>
        <v>146_1</v>
      </c>
      <c r="T2371" s="35" t="str">
        <f t="shared" ref="T2371:T2434" si="605">A2371&amp;B2371</f>
        <v>146AM</v>
      </c>
      <c r="U2371" s="35" t="str">
        <f t="shared" ref="U2371:U2434" si="606">IF(OR(G2371=1,G2371=2),T2371&amp;"NS",IF(OR(G2371=3,G2371=4),T2371&amp;"EW",""))</f>
        <v>146AMNS</v>
      </c>
      <c r="V2371" s="301">
        <f t="shared" ref="V2371:V2434" si="607">G2371+4*(F2371-1)+16*(E2371-1)</f>
        <v>2</v>
      </c>
      <c r="W2371" s="293" t="str">
        <f t="shared" ref="W2371:W2434" si="608">IF(I2371&gt;$H2371,1,"")</f>
        <v/>
      </c>
      <c r="X2371" s="293" t="str">
        <f t="shared" ref="X2371:X2434" si="609">IF(J2371&gt;$H2371,1,"")</f>
        <v/>
      </c>
      <c r="Y2371" s="293" t="str">
        <f t="shared" ref="Y2371:Y2434" si="610">IF(K2371&gt;$H2371,1,"")</f>
        <v/>
      </c>
      <c r="Z2371" s="293" t="str">
        <f t="shared" ref="Z2371:Z2434" si="611">IF(L2371&gt;$H2371,1,"")</f>
        <v/>
      </c>
      <c r="AA2371" s="293">
        <f t="shared" si="598"/>
        <v>0</v>
      </c>
      <c r="AB2371" s="293">
        <f t="shared" si="599"/>
        <v>0</v>
      </c>
      <c r="AC2371" s="293">
        <f t="shared" si="600"/>
        <v>1</v>
      </c>
      <c r="AD2371" s="293">
        <f t="shared" ref="AD2371:AD2434" si="612">IF(AND(AC2371&gt;0,ISNUMBER(AC2371)),1,0)</f>
        <v>1</v>
      </c>
      <c r="AE2371" s="293">
        <f>IF(ISBLANK(T2371),AE2370,IF(COUNTIF(T$2:T2371,T2371)&gt;1,AE2370,1+MAX(AE2370,0)))</f>
        <v>65</v>
      </c>
      <c r="AF2371" s="42" t="s">
        <v>899</v>
      </c>
      <c r="AG2371" s="42">
        <v>1</v>
      </c>
      <c r="AI2371" s="42" t="str">
        <f t="shared" ref="AI2371:AI2434" si="613">IF(SUM(W2371:Z2371)&gt;0,1,"")</f>
        <v/>
      </c>
      <c r="AJ2371">
        <f>SUM(AG$2:AG2371)</f>
        <v>16</v>
      </c>
      <c r="AK2371">
        <f>COUNTA(AF$2:AF2371)</f>
        <v>36</v>
      </c>
    </row>
    <row r="2372" spans="1:37" x14ac:dyDescent="0.25">
      <c r="A2372">
        <v>146</v>
      </c>
      <c r="B2372" t="s">
        <v>65</v>
      </c>
      <c r="C2372" t="s">
        <v>816</v>
      </c>
      <c r="D2372"/>
      <c r="E2372">
        <v>1</v>
      </c>
      <c r="F2372">
        <v>1</v>
      </c>
      <c r="G2372">
        <v>3</v>
      </c>
      <c r="H2372">
        <v>3</v>
      </c>
      <c r="I2372" s="246">
        <v>1</v>
      </c>
      <c r="J2372">
        <v>0</v>
      </c>
      <c r="K2372">
        <v>1</v>
      </c>
      <c r="L2372">
        <v>3</v>
      </c>
      <c r="M2372"/>
      <c r="O2372" s="101">
        <f>IF(ISBLANK(C2372),O2371,IF(COUNTIF(C$2:C2372,C2372)&gt;1,O2371,1+MAX(O2371,0)))</f>
        <v>66</v>
      </c>
      <c r="P2372" s="45">
        <f t="shared" si="601"/>
        <v>36</v>
      </c>
      <c r="Q2372" s="33" t="str">
        <f t="shared" si="602"/>
        <v/>
      </c>
      <c r="R2372" s="33">
        <f t="shared" si="603"/>
        <v>1</v>
      </c>
      <c r="S2372" s="33" t="str">
        <f t="shared" si="604"/>
        <v>146_1</v>
      </c>
      <c r="T2372" s="35" t="str">
        <f t="shared" si="605"/>
        <v>146AM</v>
      </c>
      <c r="U2372" s="35" t="str">
        <f t="shared" si="606"/>
        <v>146AMEW</v>
      </c>
      <c r="V2372" s="301">
        <f t="shared" si="607"/>
        <v>3</v>
      </c>
      <c r="W2372" s="293" t="str">
        <f t="shared" si="608"/>
        <v/>
      </c>
      <c r="X2372" s="293" t="str">
        <f t="shared" si="609"/>
        <v/>
      </c>
      <c r="Y2372" s="293" t="str">
        <f t="shared" si="610"/>
        <v/>
      </c>
      <c r="Z2372" s="293" t="str">
        <f t="shared" si="611"/>
        <v/>
      </c>
      <c r="AA2372" s="293">
        <f t="shared" si="598"/>
        <v>0</v>
      </c>
      <c r="AB2372" s="293">
        <f t="shared" si="599"/>
        <v>0</v>
      </c>
      <c r="AC2372" s="293">
        <f t="shared" si="600"/>
        <v>0</v>
      </c>
      <c r="AD2372" s="293">
        <f t="shared" si="612"/>
        <v>0</v>
      </c>
      <c r="AE2372" s="293">
        <f>IF(ISBLANK(T2372),AE2371,IF(COUNTIF(T$2:T2372,T2372)&gt;1,AE2371,1+MAX(AE2371,0)))</f>
        <v>65</v>
      </c>
      <c r="AF2372" s="42" t="s">
        <v>900</v>
      </c>
      <c r="AG2372" s="42">
        <v>1</v>
      </c>
      <c r="AI2372" s="42" t="str">
        <f t="shared" si="613"/>
        <v/>
      </c>
      <c r="AJ2372">
        <f>SUM(AG$2:AG2372)</f>
        <v>17</v>
      </c>
      <c r="AK2372">
        <f>COUNTA(AF$2:AF2372)</f>
        <v>37</v>
      </c>
    </row>
    <row r="2373" spans="1:37"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601"/>
        <v>36</v>
      </c>
      <c r="Q2373" s="33" t="str">
        <f t="shared" si="602"/>
        <v/>
      </c>
      <c r="R2373" s="33">
        <f t="shared" si="603"/>
        <v>1</v>
      </c>
      <c r="S2373" s="33" t="str">
        <f t="shared" si="604"/>
        <v>146_1</v>
      </c>
      <c r="T2373" s="35" t="str">
        <f t="shared" si="605"/>
        <v>146AM</v>
      </c>
      <c r="U2373" s="35" t="str">
        <f t="shared" si="606"/>
        <v>146AMEW</v>
      </c>
      <c r="V2373" s="301">
        <f t="shared" si="607"/>
        <v>4</v>
      </c>
      <c r="W2373" s="293" t="str">
        <f t="shared" si="608"/>
        <v/>
      </c>
      <c r="X2373" s="293" t="str">
        <f t="shared" si="609"/>
        <v/>
      </c>
      <c r="Y2373" s="293" t="str">
        <f t="shared" si="610"/>
        <v/>
      </c>
      <c r="Z2373" s="293" t="str">
        <f t="shared" si="611"/>
        <v/>
      </c>
      <c r="AA2373" s="293">
        <f t="shared" si="598"/>
        <v>0</v>
      </c>
      <c r="AB2373" s="293">
        <f t="shared" si="599"/>
        <v>0</v>
      </c>
      <c r="AC2373" s="293">
        <f t="shared" si="600"/>
        <v>0</v>
      </c>
      <c r="AD2373" s="293">
        <f t="shared" si="612"/>
        <v>0</v>
      </c>
      <c r="AE2373" s="293">
        <f>IF(ISBLANK(T2373),AE2372,IF(COUNTIF(T$2:T2373,T2373)&gt;1,AE2372,1+MAX(AE2372,0)))</f>
        <v>65</v>
      </c>
      <c r="AI2373" s="42" t="str">
        <f t="shared" si="613"/>
        <v/>
      </c>
      <c r="AJ2373">
        <f>SUM(AG$2:AG2373)</f>
        <v>17</v>
      </c>
      <c r="AK2373">
        <f>COUNTA(AF$2:AF2373)</f>
        <v>37</v>
      </c>
    </row>
    <row r="2374" spans="1:37"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601"/>
        <v>36</v>
      </c>
      <c r="Q2374" s="33" t="str">
        <f t="shared" si="602"/>
        <v/>
      </c>
      <c r="R2374" s="33">
        <f t="shared" si="603"/>
        <v>2</v>
      </c>
      <c r="S2374" s="33" t="str">
        <f t="shared" si="604"/>
        <v>146_2</v>
      </c>
      <c r="T2374" s="35" t="str">
        <f t="shared" si="605"/>
        <v>146AM</v>
      </c>
      <c r="U2374" s="35" t="str">
        <f t="shared" si="606"/>
        <v>146AMNS</v>
      </c>
      <c r="V2374" s="301">
        <f t="shared" si="607"/>
        <v>5</v>
      </c>
      <c r="W2374" s="293" t="str">
        <f t="shared" si="608"/>
        <v/>
      </c>
      <c r="X2374" s="293" t="str">
        <f t="shared" si="609"/>
        <v/>
      </c>
      <c r="Y2374" s="293" t="str">
        <f t="shared" si="610"/>
        <v/>
      </c>
      <c r="Z2374" s="293" t="str">
        <f t="shared" si="611"/>
        <v/>
      </c>
      <c r="AA2374" s="293">
        <f t="shared" si="598"/>
        <v>0</v>
      </c>
      <c r="AB2374" s="293">
        <f t="shared" si="599"/>
        <v>0</v>
      </c>
      <c r="AC2374" s="293">
        <f t="shared" si="600"/>
        <v>1</v>
      </c>
      <c r="AD2374" s="293">
        <f t="shared" si="612"/>
        <v>1</v>
      </c>
      <c r="AE2374" s="293">
        <f>IF(ISBLANK(T2374),AE2373,IF(COUNTIF(T$2:T2374,T2374)&gt;1,AE2373,1+MAX(AE2373,0)))</f>
        <v>65</v>
      </c>
      <c r="AI2374" s="42" t="str">
        <f t="shared" si="613"/>
        <v/>
      </c>
      <c r="AJ2374">
        <f>SUM(AG$2:AG2374)</f>
        <v>17</v>
      </c>
      <c r="AK2374">
        <f>COUNTA(AF$2:AF2374)</f>
        <v>37</v>
      </c>
    </row>
    <row r="2375" spans="1:37"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601"/>
        <v>36</v>
      </c>
      <c r="Q2375" s="33" t="str">
        <f t="shared" si="602"/>
        <v/>
      </c>
      <c r="R2375" s="33">
        <f t="shared" si="603"/>
        <v>2</v>
      </c>
      <c r="S2375" s="33" t="str">
        <f t="shared" si="604"/>
        <v>146_2</v>
      </c>
      <c r="T2375" s="35" t="str">
        <f t="shared" si="605"/>
        <v>146AM</v>
      </c>
      <c r="U2375" s="35" t="str">
        <f t="shared" si="606"/>
        <v>146AMNS</v>
      </c>
      <c r="V2375" s="301">
        <f t="shared" si="607"/>
        <v>6</v>
      </c>
      <c r="W2375" s="293" t="str">
        <f t="shared" si="608"/>
        <v/>
      </c>
      <c r="X2375" s="293" t="str">
        <f t="shared" si="609"/>
        <v/>
      </c>
      <c r="Y2375" s="293" t="str">
        <f t="shared" si="610"/>
        <v/>
      </c>
      <c r="Z2375" s="293" t="str">
        <f t="shared" si="611"/>
        <v/>
      </c>
      <c r="AA2375" s="293">
        <f t="shared" si="598"/>
        <v>0</v>
      </c>
      <c r="AB2375" s="293">
        <f t="shared" si="599"/>
        <v>0</v>
      </c>
      <c r="AC2375" s="293">
        <f t="shared" si="600"/>
        <v>1</v>
      </c>
      <c r="AD2375" s="293">
        <f t="shared" si="612"/>
        <v>1</v>
      </c>
      <c r="AE2375" s="293">
        <f>IF(ISBLANK(T2375),AE2374,IF(COUNTIF(T$2:T2375,T2375)&gt;1,AE2374,1+MAX(AE2374,0)))</f>
        <v>65</v>
      </c>
      <c r="AI2375" s="42" t="str">
        <f t="shared" si="613"/>
        <v/>
      </c>
      <c r="AJ2375">
        <f>SUM(AG$2:AG2375)</f>
        <v>17</v>
      </c>
      <c r="AK2375">
        <f>COUNTA(AF$2:AF2375)</f>
        <v>37</v>
      </c>
    </row>
    <row r="2376" spans="1:37"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601"/>
        <v>36</v>
      </c>
      <c r="Q2376" s="33" t="str">
        <f t="shared" si="602"/>
        <v/>
      </c>
      <c r="R2376" s="33">
        <f t="shared" si="603"/>
        <v>2</v>
      </c>
      <c r="S2376" s="33" t="str">
        <f t="shared" si="604"/>
        <v>146_2</v>
      </c>
      <c r="T2376" s="35" t="str">
        <f t="shared" si="605"/>
        <v>146AM</v>
      </c>
      <c r="U2376" s="35" t="str">
        <f t="shared" si="606"/>
        <v>146AMEW</v>
      </c>
      <c r="V2376" s="301">
        <f t="shared" si="607"/>
        <v>7</v>
      </c>
      <c r="W2376" s="293" t="str">
        <f t="shared" si="608"/>
        <v/>
      </c>
      <c r="X2376" s="293" t="str">
        <f t="shared" si="609"/>
        <v/>
      </c>
      <c r="Y2376" s="293" t="str">
        <f t="shared" si="610"/>
        <v/>
      </c>
      <c r="Z2376" s="293" t="str">
        <f t="shared" si="611"/>
        <v/>
      </c>
      <c r="AA2376" s="293">
        <f t="shared" si="598"/>
        <v>0</v>
      </c>
      <c r="AB2376" s="293">
        <f t="shared" si="599"/>
        <v>0</v>
      </c>
      <c r="AC2376" s="293">
        <f t="shared" si="600"/>
        <v>0</v>
      </c>
      <c r="AD2376" s="293">
        <f t="shared" si="612"/>
        <v>0</v>
      </c>
      <c r="AE2376" s="293">
        <f>IF(ISBLANK(T2376),AE2375,IF(COUNTIF(T$2:T2376,T2376)&gt;1,AE2375,1+MAX(AE2375,0)))</f>
        <v>65</v>
      </c>
      <c r="AI2376" s="42" t="str">
        <f t="shared" si="613"/>
        <v/>
      </c>
      <c r="AJ2376">
        <f>SUM(AG$2:AG2376)</f>
        <v>17</v>
      </c>
      <c r="AK2376">
        <f>COUNTA(AF$2:AF2376)</f>
        <v>37</v>
      </c>
    </row>
    <row r="2377" spans="1:37"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601"/>
        <v>36</v>
      </c>
      <c r="Q2377" s="33" t="str">
        <f t="shared" si="602"/>
        <v/>
      </c>
      <c r="R2377" s="33">
        <f t="shared" si="603"/>
        <v>2</v>
      </c>
      <c r="S2377" s="33" t="str">
        <f t="shared" si="604"/>
        <v>146_2</v>
      </c>
      <c r="T2377" s="35" t="str">
        <f t="shared" si="605"/>
        <v>146AM</v>
      </c>
      <c r="U2377" s="35" t="str">
        <f t="shared" si="606"/>
        <v>146AMEW</v>
      </c>
      <c r="V2377" s="301">
        <f t="shared" si="607"/>
        <v>8</v>
      </c>
      <c r="W2377" s="293" t="str">
        <f t="shared" si="608"/>
        <v/>
      </c>
      <c r="X2377" s="293" t="str">
        <f t="shared" si="609"/>
        <v/>
      </c>
      <c r="Y2377" s="293" t="str">
        <f t="shared" si="610"/>
        <v/>
      </c>
      <c r="Z2377" s="293" t="str">
        <f t="shared" si="611"/>
        <v/>
      </c>
      <c r="AA2377" s="293">
        <f t="shared" si="598"/>
        <v>0</v>
      </c>
      <c r="AB2377" s="293">
        <f t="shared" si="599"/>
        <v>0</v>
      </c>
      <c r="AC2377" s="293">
        <f t="shared" si="600"/>
        <v>0</v>
      </c>
      <c r="AD2377" s="293">
        <f t="shared" si="612"/>
        <v>0</v>
      </c>
      <c r="AE2377" s="293">
        <f>IF(ISBLANK(T2377),AE2376,IF(COUNTIF(T$2:T2377,T2377)&gt;1,AE2376,1+MAX(AE2376,0)))</f>
        <v>65</v>
      </c>
      <c r="AI2377" s="42" t="str">
        <f t="shared" si="613"/>
        <v/>
      </c>
      <c r="AJ2377">
        <f>SUM(AG$2:AG2377)</f>
        <v>17</v>
      </c>
      <c r="AK2377">
        <f>COUNTA(AF$2:AF2377)</f>
        <v>37</v>
      </c>
    </row>
    <row r="2378" spans="1:37"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601"/>
        <v>36</v>
      </c>
      <c r="Q2378" s="33" t="str">
        <f t="shared" si="602"/>
        <v/>
      </c>
      <c r="R2378" s="33">
        <f t="shared" si="603"/>
        <v>3</v>
      </c>
      <c r="S2378" s="33" t="str">
        <f t="shared" si="604"/>
        <v>146_3</v>
      </c>
      <c r="T2378" s="35" t="str">
        <f t="shared" si="605"/>
        <v>146AM</v>
      </c>
      <c r="U2378" s="35" t="str">
        <f t="shared" si="606"/>
        <v>146AMNS</v>
      </c>
      <c r="V2378" s="301">
        <f t="shared" si="607"/>
        <v>9</v>
      </c>
      <c r="W2378" s="293" t="str">
        <f t="shared" si="608"/>
        <v/>
      </c>
      <c r="X2378" s="293" t="str">
        <f t="shared" si="609"/>
        <v/>
      </c>
      <c r="Y2378" s="293" t="str">
        <f t="shared" si="610"/>
        <v/>
      </c>
      <c r="Z2378" s="293" t="str">
        <f t="shared" si="611"/>
        <v/>
      </c>
      <c r="AA2378" s="293">
        <f t="shared" si="598"/>
        <v>0</v>
      </c>
      <c r="AB2378" s="293">
        <f t="shared" si="599"/>
        <v>0</v>
      </c>
      <c r="AC2378" s="293">
        <f t="shared" si="600"/>
        <v>1</v>
      </c>
      <c r="AD2378" s="293">
        <f t="shared" si="612"/>
        <v>1</v>
      </c>
      <c r="AE2378" s="293">
        <f>IF(ISBLANK(T2378),AE2377,IF(COUNTIF(T$2:T2378,T2378)&gt;1,AE2377,1+MAX(AE2377,0)))</f>
        <v>65</v>
      </c>
      <c r="AI2378" s="42" t="str">
        <f t="shared" si="613"/>
        <v/>
      </c>
      <c r="AJ2378">
        <f>SUM(AG$2:AG2378)</f>
        <v>17</v>
      </c>
      <c r="AK2378">
        <f>COUNTA(AF$2:AF2378)</f>
        <v>37</v>
      </c>
    </row>
    <row r="2379" spans="1:37"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601"/>
        <v>36</v>
      </c>
      <c r="Q2379" s="33" t="str">
        <f t="shared" si="602"/>
        <v/>
      </c>
      <c r="R2379" s="33">
        <f t="shared" si="603"/>
        <v>3</v>
      </c>
      <c r="S2379" s="33" t="str">
        <f t="shared" si="604"/>
        <v>146_3</v>
      </c>
      <c r="T2379" s="35" t="str">
        <f t="shared" si="605"/>
        <v>146AM</v>
      </c>
      <c r="U2379" s="35" t="str">
        <f t="shared" si="606"/>
        <v>146AMNS</v>
      </c>
      <c r="V2379" s="301">
        <f t="shared" si="607"/>
        <v>10</v>
      </c>
      <c r="W2379" s="293" t="str">
        <f t="shared" si="608"/>
        <v/>
      </c>
      <c r="X2379" s="293" t="str">
        <f t="shared" si="609"/>
        <v/>
      </c>
      <c r="Y2379" s="293" t="str">
        <f t="shared" si="610"/>
        <v/>
      </c>
      <c r="Z2379" s="293" t="str">
        <f t="shared" si="611"/>
        <v/>
      </c>
      <c r="AA2379" s="293">
        <f t="shared" si="598"/>
        <v>0</v>
      </c>
      <c r="AB2379" s="293">
        <f t="shared" si="599"/>
        <v>0</v>
      </c>
      <c r="AC2379" s="293">
        <f t="shared" si="600"/>
        <v>1</v>
      </c>
      <c r="AD2379" s="293">
        <f t="shared" si="612"/>
        <v>1</v>
      </c>
      <c r="AE2379" s="293">
        <f>IF(ISBLANK(T2379),AE2378,IF(COUNTIF(T$2:T2379,T2379)&gt;1,AE2378,1+MAX(AE2378,0)))</f>
        <v>65</v>
      </c>
      <c r="AI2379" s="42" t="str">
        <f t="shared" si="613"/>
        <v/>
      </c>
      <c r="AJ2379">
        <f>SUM(AG$2:AG2379)</f>
        <v>17</v>
      </c>
      <c r="AK2379">
        <f>COUNTA(AF$2:AF2379)</f>
        <v>37</v>
      </c>
    </row>
    <row r="2380" spans="1:37" x14ac:dyDescent="0.25">
      <c r="A2380">
        <v>146</v>
      </c>
      <c r="B2380" t="s">
        <v>65</v>
      </c>
      <c r="C2380" t="s">
        <v>816</v>
      </c>
      <c r="D2380"/>
      <c r="E2380">
        <v>1</v>
      </c>
      <c r="F2380">
        <v>3</v>
      </c>
      <c r="G2380">
        <v>3</v>
      </c>
      <c r="H2380" s="246">
        <v>4</v>
      </c>
      <c r="I2380">
        <v>2</v>
      </c>
      <c r="J2380">
        <v>0</v>
      </c>
      <c r="K2380">
        <v>0</v>
      </c>
      <c r="L2380">
        <v>4</v>
      </c>
      <c r="M2380"/>
      <c r="O2380" s="101">
        <f>IF(ISBLANK(C2380),O2379,IF(COUNTIF(C$2:C2380,C2380)&gt;1,O2379,1+MAX(O2379,0)))</f>
        <v>66</v>
      </c>
      <c r="P2380" s="45">
        <f t="shared" si="601"/>
        <v>36</v>
      </c>
      <c r="Q2380" s="33" t="str">
        <f t="shared" si="602"/>
        <v/>
      </c>
      <c r="R2380" s="33">
        <f t="shared" si="603"/>
        <v>3</v>
      </c>
      <c r="S2380" s="33" t="str">
        <f t="shared" si="604"/>
        <v>146_3</v>
      </c>
      <c r="T2380" s="35" t="str">
        <f t="shared" si="605"/>
        <v>146AM</v>
      </c>
      <c r="U2380" s="35" t="str">
        <f t="shared" si="606"/>
        <v>146AMEW</v>
      </c>
      <c r="V2380" s="301">
        <f t="shared" si="607"/>
        <v>11</v>
      </c>
      <c r="W2380" s="293" t="str">
        <f t="shared" si="608"/>
        <v/>
      </c>
      <c r="X2380" s="293" t="str">
        <f t="shared" si="609"/>
        <v/>
      </c>
      <c r="Y2380" s="293" t="str">
        <f t="shared" si="610"/>
        <v/>
      </c>
      <c r="Z2380" s="293" t="str">
        <f t="shared" si="611"/>
        <v/>
      </c>
      <c r="AA2380" s="293">
        <f t="shared" si="598"/>
        <v>0</v>
      </c>
      <c r="AB2380" s="293">
        <f t="shared" si="599"/>
        <v>0</v>
      </c>
      <c r="AC2380" s="293">
        <f t="shared" si="600"/>
        <v>0</v>
      </c>
      <c r="AD2380" s="293">
        <f t="shared" si="612"/>
        <v>0</v>
      </c>
      <c r="AE2380" s="293">
        <f>IF(ISBLANK(T2380),AE2379,IF(COUNTIF(T$2:T2380,T2380)&gt;1,AE2379,1+MAX(AE2379,0)))</f>
        <v>65</v>
      </c>
      <c r="AF2380" s="42" t="s">
        <v>901</v>
      </c>
      <c r="AG2380" s="42">
        <v>1</v>
      </c>
      <c r="AI2380" s="42" t="str">
        <f t="shared" si="613"/>
        <v/>
      </c>
      <c r="AJ2380">
        <f>SUM(AG$2:AG2380)</f>
        <v>18</v>
      </c>
      <c r="AK2380">
        <f>COUNTA(AF$2:AF2380)</f>
        <v>38</v>
      </c>
    </row>
    <row r="2381" spans="1:37"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601"/>
        <v>36</v>
      </c>
      <c r="Q2381" s="33" t="str">
        <f t="shared" si="602"/>
        <v/>
      </c>
      <c r="R2381" s="33">
        <f t="shared" si="603"/>
        <v>3</v>
      </c>
      <c r="S2381" s="33" t="str">
        <f t="shared" si="604"/>
        <v>146_3</v>
      </c>
      <c r="T2381" s="35" t="str">
        <f t="shared" si="605"/>
        <v>146AM</v>
      </c>
      <c r="U2381" s="35" t="str">
        <f t="shared" si="606"/>
        <v>146AMEW</v>
      </c>
      <c r="V2381" s="301">
        <f t="shared" si="607"/>
        <v>12</v>
      </c>
      <c r="W2381" s="293" t="str">
        <f t="shared" si="608"/>
        <v/>
      </c>
      <c r="X2381" s="293" t="str">
        <f t="shared" si="609"/>
        <v/>
      </c>
      <c r="Y2381" s="293" t="str">
        <f t="shared" si="610"/>
        <v/>
      </c>
      <c r="Z2381" s="293" t="str">
        <f t="shared" si="611"/>
        <v/>
      </c>
      <c r="AA2381" s="293">
        <f t="shared" si="598"/>
        <v>0</v>
      </c>
      <c r="AB2381" s="293">
        <f t="shared" si="599"/>
        <v>0</v>
      </c>
      <c r="AC2381" s="293">
        <f t="shared" si="600"/>
        <v>0</v>
      </c>
      <c r="AD2381" s="293">
        <f t="shared" si="612"/>
        <v>0</v>
      </c>
      <c r="AE2381" s="293">
        <f>IF(ISBLANK(T2381),AE2380,IF(COUNTIF(T$2:T2381,T2381)&gt;1,AE2380,1+MAX(AE2380,0)))</f>
        <v>65</v>
      </c>
      <c r="AI2381" s="42" t="str">
        <f t="shared" si="613"/>
        <v/>
      </c>
      <c r="AJ2381">
        <f>SUM(AG$2:AG2381)</f>
        <v>18</v>
      </c>
      <c r="AK2381">
        <f>COUNTA(AF$2:AF2381)</f>
        <v>38</v>
      </c>
    </row>
    <row r="2382" spans="1:37"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601"/>
        <v>36</v>
      </c>
      <c r="Q2382" s="33" t="str">
        <f t="shared" si="602"/>
        <v/>
      </c>
      <c r="R2382" s="33">
        <f t="shared" si="603"/>
        <v>4</v>
      </c>
      <c r="S2382" s="33" t="str">
        <f t="shared" si="604"/>
        <v>146_4</v>
      </c>
      <c r="T2382" s="35" t="str">
        <f t="shared" si="605"/>
        <v>146AM</v>
      </c>
      <c r="U2382" s="35" t="str">
        <f t="shared" si="606"/>
        <v>146AMNS</v>
      </c>
      <c r="V2382" s="301">
        <f t="shared" si="607"/>
        <v>13</v>
      </c>
      <c r="W2382" s="293" t="str">
        <f t="shared" si="608"/>
        <v/>
      </c>
      <c r="X2382" s="293" t="str">
        <f t="shared" si="609"/>
        <v/>
      </c>
      <c r="Y2382" s="293" t="str">
        <f t="shared" si="610"/>
        <v/>
      </c>
      <c r="Z2382" s="293" t="str">
        <f t="shared" si="611"/>
        <v/>
      </c>
      <c r="AA2382" s="293">
        <f t="shared" si="598"/>
        <v>0</v>
      </c>
      <c r="AB2382" s="293">
        <f t="shared" si="599"/>
        <v>0</v>
      </c>
      <c r="AC2382" s="293">
        <f t="shared" si="600"/>
        <v>1</v>
      </c>
      <c r="AD2382" s="293">
        <f t="shared" si="612"/>
        <v>1</v>
      </c>
      <c r="AE2382" s="293">
        <f>IF(ISBLANK(T2382),AE2381,IF(COUNTIF(T$2:T2382,T2382)&gt;1,AE2381,1+MAX(AE2381,0)))</f>
        <v>65</v>
      </c>
      <c r="AI2382" s="42" t="str">
        <f t="shared" si="613"/>
        <v/>
      </c>
      <c r="AJ2382">
        <f>SUM(AG$2:AG2382)</f>
        <v>18</v>
      </c>
      <c r="AK2382">
        <f>COUNTA(AF$2:AF2382)</f>
        <v>38</v>
      </c>
    </row>
    <row r="2383" spans="1:37"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601"/>
        <v>36</v>
      </c>
      <c r="Q2383" s="33" t="str">
        <f t="shared" si="602"/>
        <v/>
      </c>
      <c r="R2383" s="33">
        <f t="shared" si="603"/>
        <v>4</v>
      </c>
      <c r="S2383" s="33" t="str">
        <f t="shared" si="604"/>
        <v>146_4</v>
      </c>
      <c r="T2383" s="35" t="str">
        <f t="shared" si="605"/>
        <v>146AM</v>
      </c>
      <c r="U2383" s="35" t="str">
        <f t="shared" si="606"/>
        <v>146AMNS</v>
      </c>
      <c r="V2383" s="301">
        <f t="shared" si="607"/>
        <v>14</v>
      </c>
      <c r="W2383" s="293" t="str">
        <f t="shared" si="608"/>
        <v/>
      </c>
      <c r="X2383" s="293" t="str">
        <f t="shared" si="609"/>
        <v/>
      </c>
      <c r="Y2383" s="293" t="str">
        <f t="shared" si="610"/>
        <v/>
      </c>
      <c r="Z2383" s="293" t="str">
        <f t="shared" si="611"/>
        <v/>
      </c>
      <c r="AA2383" s="293">
        <f t="shared" si="598"/>
        <v>0</v>
      </c>
      <c r="AB2383" s="293">
        <f t="shared" si="599"/>
        <v>0</v>
      </c>
      <c r="AC2383" s="293">
        <f t="shared" si="600"/>
        <v>1</v>
      </c>
      <c r="AD2383" s="293">
        <f t="shared" si="612"/>
        <v>1</v>
      </c>
      <c r="AE2383" s="293">
        <f>IF(ISBLANK(T2383),AE2382,IF(COUNTIF(T$2:T2383,T2383)&gt;1,AE2382,1+MAX(AE2382,0)))</f>
        <v>65</v>
      </c>
      <c r="AI2383" s="42" t="str">
        <f t="shared" si="613"/>
        <v/>
      </c>
      <c r="AJ2383">
        <f>SUM(AG$2:AG2383)</f>
        <v>18</v>
      </c>
      <c r="AK2383">
        <f>COUNTA(AF$2:AF2383)</f>
        <v>38</v>
      </c>
    </row>
    <row r="2384" spans="1:37"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601"/>
        <v>36</v>
      </c>
      <c r="Q2384" s="33" t="str">
        <f t="shared" si="602"/>
        <v/>
      </c>
      <c r="R2384" s="33">
        <f t="shared" si="603"/>
        <v>4</v>
      </c>
      <c r="S2384" s="33" t="str">
        <f t="shared" si="604"/>
        <v>146_4</v>
      </c>
      <c r="T2384" s="35" t="str">
        <f t="shared" si="605"/>
        <v>146AM</v>
      </c>
      <c r="U2384" s="35" t="str">
        <f t="shared" si="606"/>
        <v>146AMEW</v>
      </c>
      <c r="V2384" s="301">
        <f t="shared" si="607"/>
        <v>15</v>
      </c>
      <c r="W2384" s="293" t="str">
        <f t="shared" si="608"/>
        <v/>
      </c>
      <c r="X2384" s="293" t="str">
        <f t="shared" si="609"/>
        <v/>
      </c>
      <c r="Y2384" s="293" t="str">
        <f t="shared" si="610"/>
        <v/>
      </c>
      <c r="Z2384" s="293" t="str">
        <f t="shared" si="611"/>
        <v/>
      </c>
      <c r="AA2384" s="293">
        <f t="shared" si="598"/>
        <v>0</v>
      </c>
      <c r="AB2384" s="293">
        <f t="shared" si="599"/>
        <v>0</v>
      </c>
      <c r="AC2384" s="293">
        <f t="shared" si="600"/>
        <v>0</v>
      </c>
      <c r="AD2384" s="293">
        <f t="shared" si="612"/>
        <v>0</v>
      </c>
      <c r="AE2384" s="293">
        <f>IF(ISBLANK(T2384),AE2383,IF(COUNTIF(T$2:T2384,T2384)&gt;1,AE2383,1+MAX(AE2383,0)))</f>
        <v>65</v>
      </c>
      <c r="AI2384" s="42" t="str">
        <f t="shared" si="613"/>
        <v/>
      </c>
      <c r="AJ2384">
        <f>SUM(AG$2:AG2384)</f>
        <v>18</v>
      </c>
      <c r="AK2384">
        <f>COUNTA(AF$2:AF2384)</f>
        <v>38</v>
      </c>
    </row>
    <row r="2385" spans="1:37"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601"/>
        <v>36</v>
      </c>
      <c r="Q2385" s="33" t="str">
        <f t="shared" si="602"/>
        <v/>
      </c>
      <c r="R2385" s="33">
        <f t="shared" si="603"/>
        <v>4</v>
      </c>
      <c r="S2385" s="33" t="str">
        <f t="shared" si="604"/>
        <v>146_4</v>
      </c>
      <c r="T2385" s="35" t="str">
        <f t="shared" si="605"/>
        <v>146AM</v>
      </c>
      <c r="U2385" s="35" t="str">
        <f t="shared" si="606"/>
        <v>146AMEW</v>
      </c>
      <c r="V2385" s="301">
        <f t="shared" si="607"/>
        <v>16</v>
      </c>
      <c r="W2385" s="293" t="str">
        <f t="shared" si="608"/>
        <v/>
      </c>
      <c r="X2385" s="293" t="str">
        <f t="shared" si="609"/>
        <v/>
      </c>
      <c r="Y2385" s="293" t="str">
        <f t="shared" si="610"/>
        <v/>
      </c>
      <c r="Z2385" s="293" t="str">
        <f t="shared" si="611"/>
        <v/>
      </c>
      <c r="AA2385" s="293">
        <f t="shared" si="598"/>
        <v>0</v>
      </c>
      <c r="AB2385" s="293">
        <f t="shared" si="599"/>
        <v>0</v>
      </c>
      <c r="AC2385" s="293">
        <f t="shared" si="600"/>
        <v>0</v>
      </c>
      <c r="AD2385" s="293">
        <f t="shared" si="612"/>
        <v>0</v>
      </c>
      <c r="AE2385" s="293">
        <f>IF(ISBLANK(T2385),AE2384,IF(COUNTIF(T$2:T2385,T2385)&gt;1,AE2384,1+MAX(AE2384,0)))</f>
        <v>65</v>
      </c>
      <c r="AI2385" s="42" t="str">
        <f t="shared" si="613"/>
        <v/>
      </c>
      <c r="AJ2385">
        <f>SUM(AG$2:AG2385)</f>
        <v>18</v>
      </c>
      <c r="AK2385">
        <f>COUNTA(AF$2:AF2385)</f>
        <v>38</v>
      </c>
    </row>
    <row r="2386" spans="1:37"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601"/>
        <v>36</v>
      </c>
      <c r="Q2386" s="33" t="str">
        <f t="shared" si="602"/>
        <v/>
      </c>
      <c r="R2386" s="33">
        <f t="shared" si="603"/>
        <v>1</v>
      </c>
      <c r="S2386" s="33" t="str">
        <f t="shared" si="604"/>
        <v>146_1</v>
      </c>
      <c r="T2386" s="35" t="str">
        <f t="shared" si="605"/>
        <v>146AM</v>
      </c>
      <c r="U2386" s="35" t="str">
        <f t="shared" si="606"/>
        <v>146AMNS</v>
      </c>
      <c r="V2386" s="301">
        <f t="shared" si="607"/>
        <v>1</v>
      </c>
      <c r="W2386" s="293" t="str">
        <f t="shared" si="608"/>
        <v/>
      </c>
      <c r="X2386" s="293" t="str">
        <f t="shared" si="609"/>
        <v/>
      </c>
      <c r="Y2386" s="293" t="str">
        <f t="shared" si="610"/>
        <v/>
      </c>
      <c r="Z2386" s="293" t="str">
        <f t="shared" si="611"/>
        <v/>
      </c>
      <c r="AA2386" s="293">
        <f t="shared" si="598"/>
        <v>0</v>
      </c>
      <c r="AB2386" s="293">
        <f t="shared" si="599"/>
        <v>0</v>
      </c>
      <c r="AC2386" s="293">
        <f t="shared" si="600"/>
        <v>1</v>
      </c>
      <c r="AD2386" s="293">
        <f t="shared" si="612"/>
        <v>1</v>
      </c>
      <c r="AE2386" s="293">
        <f>IF(ISBLANK(T2386),AE2385,IF(COUNTIF(T$2:T2386,T2386)&gt;1,AE2385,1+MAX(AE2385,0)))</f>
        <v>65</v>
      </c>
      <c r="AI2386" s="42" t="str">
        <f t="shared" si="613"/>
        <v/>
      </c>
      <c r="AJ2386">
        <f>SUM(AG$2:AG2386)</f>
        <v>18</v>
      </c>
      <c r="AK2386">
        <f>COUNTA(AF$2:AF2386)</f>
        <v>38</v>
      </c>
    </row>
    <row r="2387" spans="1:37"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601"/>
        <v>36</v>
      </c>
      <c r="Q2387" s="33" t="str">
        <f t="shared" si="602"/>
        <v/>
      </c>
      <c r="R2387" s="33">
        <f t="shared" si="603"/>
        <v>1</v>
      </c>
      <c r="S2387" s="33" t="str">
        <f t="shared" si="604"/>
        <v>146_1</v>
      </c>
      <c r="T2387" s="35" t="str">
        <f t="shared" si="605"/>
        <v>146AM</v>
      </c>
      <c r="U2387" s="35" t="str">
        <f t="shared" si="606"/>
        <v>146AMNS</v>
      </c>
      <c r="V2387" s="301">
        <f t="shared" si="607"/>
        <v>2</v>
      </c>
      <c r="W2387" s="293" t="str">
        <f t="shared" si="608"/>
        <v/>
      </c>
      <c r="X2387" s="293" t="str">
        <f t="shared" si="609"/>
        <v/>
      </c>
      <c r="Y2387" s="293" t="str">
        <f t="shared" si="610"/>
        <v/>
      </c>
      <c r="Z2387" s="293" t="str">
        <f t="shared" si="611"/>
        <v/>
      </c>
      <c r="AA2387" s="293">
        <f t="shared" si="598"/>
        <v>0</v>
      </c>
      <c r="AB2387" s="293">
        <f t="shared" si="599"/>
        <v>0</v>
      </c>
      <c r="AC2387" s="293">
        <f t="shared" si="600"/>
        <v>1</v>
      </c>
      <c r="AD2387" s="293">
        <f t="shared" si="612"/>
        <v>1</v>
      </c>
      <c r="AE2387" s="293">
        <f>IF(ISBLANK(T2387),AE2386,IF(COUNTIF(T$2:T2387,T2387)&gt;1,AE2386,1+MAX(AE2386,0)))</f>
        <v>65</v>
      </c>
      <c r="AI2387" s="42" t="str">
        <f t="shared" si="613"/>
        <v/>
      </c>
      <c r="AJ2387">
        <f>SUM(AG$2:AG2387)</f>
        <v>18</v>
      </c>
      <c r="AK2387">
        <f>COUNTA(AF$2:AF2387)</f>
        <v>38</v>
      </c>
    </row>
    <row r="2388" spans="1:37"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601"/>
        <v>36</v>
      </c>
      <c r="Q2388" s="33" t="str">
        <f t="shared" si="602"/>
        <v/>
      </c>
      <c r="R2388" s="33">
        <f t="shared" si="603"/>
        <v>1</v>
      </c>
      <c r="S2388" s="33" t="str">
        <f t="shared" si="604"/>
        <v>146_1</v>
      </c>
      <c r="T2388" s="35" t="str">
        <f t="shared" si="605"/>
        <v>146AM</v>
      </c>
      <c r="U2388" s="35" t="str">
        <f t="shared" si="606"/>
        <v>146AMEW</v>
      </c>
      <c r="V2388" s="301">
        <f t="shared" si="607"/>
        <v>3</v>
      </c>
      <c r="W2388" s="293" t="str">
        <f t="shared" si="608"/>
        <v/>
      </c>
      <c r="X2388" s="293" t="str">
        <f t="shared" si="609"/>
        <v/>
      </c>
      <c r="Y2388" s="293" t="str">
        <f t="shared" si="610"/>
        <v/>
      </c>
      <c r="Z2388" s="293" t="str">
        <f t="shared" si="611"/>
        <v/>
      </c>
      <c r="AA2388" s="293">
        <f t="shared" si="598"/>
        <v>0</v>
      </c>
      <c r="AB2388" s="293">
        <f t="shared" si="599"/>
        <v>0</v>
      </c>
      <c r="AC2388" s="293">
        <f t="shared" si="600"/>
        <v>0</v>
      </c>
      <c r="AD2388" s="293">
        <f t="shared" si="612"/>
        <v>0</v>
      </c>
      <c r="AE2388" s="293">
        <f>IF(ISBLANK(T2388),AE2387,IF(COUNTIF(T$2:T2388,T2388)&gt;1,AE2387,1+MAX(AE2387,0)))</f>
        <v>65</v>
      </c>
      <c r="AI2388" s="42" t="str">
        <f t="shared" si="613"/>
        <v/>
      </c>
      <c r="AJ2388">
        <f>SUM(AG$2:AG2388)</f>
        <v>18</v>
      </c>
      <c r="AK2388">
        <f>COUNTA(AF$2:AF2388)</f>
        <v>38</v>
      </c>
    </row>
    <row r="2389" spans="1:37"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601"/>
        <v>36</v>
      </c>
      <c r="Q2389" s="33" t="str">
        <f t="shared" si="602"/>
        <v/>
      </c>
      <c r="R2389" s="33">
        <f t="shared" si="603"/>
        <v>1</v>
      </c>
      <c r="S2389" s="33" t="str">
        <f t="shared" si="604"/>
        <v>146_1</v>
      </c>
      <c r="T2389" s="35" t="str">
        <f t="shared" si="605"/>
        <v>146AM</v>
      </c>
      <c r="U2389" s="35" t="str">
        <f t="shared" si="606"/>
        <v>146AMEW</v>
      </c>
      <c r="V2389" s="301">
        <f t="shared" si="607"/>
        <v>4</v>
      </c>
      <c r="W2389" s="293" t="str">
        <f t="shared" si="608"/>
        <v/>
      </c>
      <c r="X2389" s="293" t="str">
        <f t="shared" si="609"/>
        <v/>
      </c>
      <c r="Y2389" s="293" t="str">
        <f t="shared" si="610"/>
        <v/>
      </c>
      <c r="Z2389" s="293" t="str">
        <f t="shared" si="611"/>
        <v/>
      </c>
      <c r="AA2389" s="293">
        <f t="shared" si="598"/>
        <v>0</v>
      </c>
      <c r="AB2389" s="293">
        <f t="shared" si="599"/>
        <v>0</v>
      </c>
      <c r="AC2389" s="293">
        <f t="shared" si="600"/>
        <v>0</v>
      </c>
      <c r="AD2389" s="293">
        <f t="shared" si="612"/>
        <v>0</v>
      </c>
      <c r="AE2389" s="293">
        <f>IF(ISBLANK(T2389),AE2388,IF(COUNTIF(T$2:T2389,T2389)&gt;1,AE2388,1+MAX(AE2388,0)))</f>
        <v>65</v>
      </c>
      <c r="AI2389" s="42" t="str">
        <f t="shared" si="613"/>
        <v/>
      </c>
      <c r="AJ2389">
        <f>SUM(AG$2:AG2389)</f>
        <v>18</v>
      </c>
      <c r="AK2389">
        <f>COUNTA(AF$2:AF2389)</f>
        <v>38</v>
      </c>
    </row>
    <row r="2390" spans="1:37"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601"/>
        <v>36</v>
      </c>
      <c r="Q2390" s="33" t="str">
        <f t="shared" si="602"/>
        <v/>
      </c>
      <c r="R2390" s="33">
        <f t="shared" si="603"/>
        <v>2</v>
      </c>
      <c r="S2390" s="33" t="str">
        <f t="shared" si="604"/>
        <v>146_2</v>
      </c>
      <c r="T2390" s="35" t="str">
        <f t="shared" si="605"/>
        <v>146AM</v>
      </c>
      <c r="U2390" s="35" t="str">
        <f t="shared" si="606"/>
        <v>146AMNS</v>
      </c>
      <c r="V2390" s="301">
        <f t="shared" si="607"/>
        <v>5</v>
      </c>
      <c r="W2390" s="293" t="str">
        <f t="shared" si="608"/>
        <v/>
      </c>
      <c r="X2390" s="293" t="str">
        <f t="shared" si="609"/>
        <v/>
      </c>
      <c r="Y2390" s="293" t="str">
        <f t="shared" si="610"/>
        <v/>
      </c>
      <c r="Z2390" s="293" t="str">
        <f t="shared" si="611"/>
        <v/>
      </c>
      <c r="AA2390" s="293">
        <f t="shared" si="598"/>
        <v>0</v>
      </c>
      <c r="AB2390" s="293">
        <f t="shared" si="599"/>
        <v>0</v>
      </c>
      <c r="AC2390" s="293">
        <f t="shared" si="600"/>
        <v>1</v>
      </c>
      <c r="AD2390" s="293">
        <f t="shared" si="612"/>
        <v>1</v>
      </c>
      <c r="AE2390" s="293">
        <f>IF(ISBLANK(T2390),AE2389,IF(COUNTIF(T$2:T2390,T2390)&gt;1,AE2389,1+MAX(AE2389,0)))</f>
        <v>65</v>
      </c>
      <c r="AI2390" s="42" t="str">
        <f t="shared" si="613"/>
        <v/>
      </c>
      <c r="AJ2390">
        <f>SUM(AG$2:AG2390)</f>
        <v>18</v>
      </c>
      <c r="AK2390">
        <f>COUNTA(AF$2:AF2390)</f>
        <v>38</v>
      </c>
    </row>
    <row r="2391" spans="1:37"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601"/>
        <v>36</v>
      </c>
      <c r="Q2391" s="33" t="str">
        <f t="shared" si="602"/>
        <v/>
      </c>
      <c r="R2391" s="33">
        <f t="shared" si="603"/>
        <v>2</v>
      </c>
      <c r="S2391" s="33" t="str">
        <f t="shared" si="604"/>
        <v>146_2</v>
      </c>
      <c r="T2391" s="35" t="str">
        <f t="shared" si="605"/>
        <v>146AM</v>
      </c>
      <c r="U2391" s="35" t="str">
        <f t="shared" si="606"/>
        <v>146AMNS</v>
      </c>
      <c r="V2391" s="301">
        <f t="shared" si="607"/>
        <v>6</v>
      </c>
      <c r="W2391" s="293" t="str">
        <f t="shared" si="608"/>
        <v/>
      </c>
      <c r="X2391" s="293" t="str">
        <f t="shared" si="609"/>
        <v/>
      </c>
      <c r="Y2391" s="293" t="str">
        <f t="shared" si="610"/>
        <v/>
      </c>
      <c r="Z2391" s="293" t="str">
        <f t="shared" si="611"/>
        <v/>
      </c>
      <c r="AA2391" s="293">
        <f t="shared" si="598"/>
        <v>0</v>
      </c>
      <c r="AB2391" s="293">
        <f t="shared" si="599"/>
        <v>0</v>
      </c>
      <c r="AC2391" s="293">
        <f t="shared" si="600"/>
        <v>1</v>
      </c>
      <c r="AD2391" s="293">
        <f t="shared" si="612"/>
        <v>1</v>
      </c>
      <c r="AE2391" s="293">
        <f>IF(ISBLANK(T2391),AE2390,IF(COUNTIF(T$2:T2391,T2391)&gt;1,AE2390,1+MAX(AE2390,0)))</f>
        <v>65</v>
      </c>
      <c r="AI2391" s="42" t="str">
        <f t="shared" si="613"/>
        <v/>
      </c>
      <c r="AJ2391">
        <f>SUM(AG$2:AG2391)</f>
        <v>18</v>
      </c>
      <c r="AK2391">
        <f>COUNTA(AF$2:AF2391)</f>
        <v>38</v>
      </c>
    </row>
    <row r="2392" spans="1:37"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601"/>
        <v>36</v>
      </c>
      <c r="Q2392" s="33" t="str">
        <f t="shared" si="602"/>
        <v/>
      </c>
      <c r="R2392" s="33">
        <f t="shared" si="603"/>
        <v>2</v>
      </c>
      <c r="S2392" s="33" t="str">
        <f t="shared" si="604"/>
        <v>146_2</v>
      </c>
      <c r="T2392" s="35" t="str">
        <f t="shared" si="605"/>
        <v>146AM</v>
      </c>
      <c r="U2392" s="35" t="str">
        <f t="shared" si="606"/>
        <v>146AMEW</v>
      </c>
      <c r="V2392" s="301">
        <f t="shared" si="607"/>
        <v>7</v>
      </c>
      <c r="W2392" s="293" t="str">
        <f t="shared" si="608"/>
        <v/>
      </c>
      <c r="X2392" s="293" t="str">
        <f t="shared" si="609"/>
        <v/>
      </c>
      <c r="Y2392" s="293" t="str">
        <f t="shared" si="610"/>
        <v/>
      </c>
      <c r="Z2392" s="293" t="str">
        <f t="shared" si="611"/>
        <v/>
      </c>
      <c r="AA2392" s="293">
        <f t="shared" si="598"/>
        <v>0</v>
      </c>
      <c r="AB2392" s="293">
        <f t="shared" si="599"/>
        <v>0</v>
      </c>
      <c r="AC2392" s="293">
        <f t="shared" si="600"/>
        <v>0</v>
      </c>
      <c r="AD2392" s="293">
        <f t="shared" si="612"/>
        <v>0</v>
      </c>
      <c r="AE2392" s="293">
        <f>IF(ISBLANK(T2392),AE2391,IF(COUNTIF(T$2:T2392,T2392)&gt;1,AE2391,1+MAX(AE2391,0)))</f>
        <v>65</v>
      </c>
      <c r="AI2392" s="42" t="str">
        <f t="shared" si="613"/>
        <v/>
      </c>
      <c r="AJ2392">
        <f>SUM(AG$2:AG2392)</f>
        <v>18</v>
      </c>
      <c r="AK2392">
        <f>COUNTA(AF$2:AF2392)</f>
        <v>38</v>
      </c>
    </row>
    <row r="2393" spans="1:37"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601"/>
        <v>36</v>
      </c>
      <c r="Q2393" s="33" t="str">
        <f t="shared" si="602"/>
        <v/>
      </c>
      <c r="R2393" s="33">
        <f t="shared" si="603"/>
        <v>2</v>
      </c>
      <c r="S2393" s="33" t="str">
        <f t="shared" si="604"/>
        <v>146_2</v>
      </c>
      <c r="T2393" s="35" t="str">
        <f t="shared" si="605"/>
        <v>146AM</v>
      </c>
      <c r="U2393" s="35" t="str">
        <f t="shared" si="606"/>
        <v>146AMEW</v>
      </c>
      <c r="V2393" s="301">
        <f t="shared" si="607"/>
        <v>8</v>
      </c>
      <c r="W2393" s="293" t="str">
        <f t="shared" si="608"/>
        <v/>
      </c>
      <c r="X2393" s="293" t="str">
        <f t="shared" si="609"/>
        <v/>
      </c>
      <c r="Y2393" s="293" t="str">
        <f t="shared" si="610"/>
        <v/>
      </c>
      <c r="Z2393" s="293" t="str">
        <f t="shared" si="611"/>
        <v/>
      </c>
      <c r="AA2393" s="293">
        <f t="shared" si="598"/>
        <v>0</v>
      </c>
      <c r="AB2393" s="293">
        <f t="shared" si="599"/>
        <v>0</v>
      </c>
      <c r="AC2393" s="293">
        <f t="shared" si="600"/>
        <v>0</v>
      </c>
      <c r="AD2393" s="293">
        <f t="shared" si="612"/>
        <v>0</v>
      </c>
      <c r="AE2393" s="293">
        <f>IF(ISBLANK(T2393),AE2392,IF(COUNTIF(T$2:T2393,T2393)&gt;1,AE2392,1+MAX(AE2392,0)))</f>
        <v>65</v>
      </c>
      <c r="AI2393" s="42" t="str">
        <f t="shared" si="613"/>
        <v/>
      </c>
      <c r="AJ2393">
        <f>SUM(AG$2:AG2393)</f>
        <v>18</v>
      </c>
      <c r="AK2393">
        <f>COUNTA(AF$2:AF2393)</f>
        <v>38</v>
      </c>
    </row>
    <row r="2394" spans="1:37"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601"/>
        <v>36</v>
      </c>
      <c r="Q2394" s="33" t="str">
        <f t="shared" si="602"/>
        <v/>
      </c>
      <c r="R2394" s="33">
        <f t="shared" si="603"/>
        <v>3</v>
      </c>
      <c r="S2394" s="33" t="str">
        <f t="shared" si="604"/>
        <v>146_3</v>
      </c>
      <c r="T2394" s="35" t="str">
        <f t="shared" si="605"/>
        <v>146AM</v>
      </c>
      <c r="U2394" s="35" t="str">
        <f t="shared" si="606"/>
        <v>146AMNS</v>
      </c>
      <c r="V2394" s="301">
        <f t="shared" si="607"/>
        <v>9</v>
      </c>
      <c r="W2394" s="293" t="str">
        <f t="shared" si="608"/>
        <v/>
      </c>
      <c r="X2394" s="293" t="str">
        <f t="shared" si="609"/>
        <v/>
      </c>
      <c r="Y2394" s="293" t="str">
        <f t="shared" si="610"/>
        <v/>
      </c>
      <c r="Z2394" s="293" t="str">
        <f t="shared" si="611"/>
        <v/>
      </c>
      <c r="AA2394" s="293">
        <f t="shared" si="598"/>
        <v>0</v>
      </c>
      <c r="AB2394" s="293">
        <f t="shared" si="599"/>
        <v>0</v>
      </c>
      <c r="AC2394" s="293">
        <f t="shared" si="600"/>
        <v>1</v>
      </c>
      <c r="AD2394" s="293">
        <f t="shared" si="612"/>
        <v>1</v>
      </c>
      <c r="AE2394" s="293">
        <f>IF(ISBLANK(T2394),AE2393,IF(COUNTIF(T$2:T2394,T2394)&gt;1,AE2393,1+MAX(AE2393,0)))</f>
        <v>65</v>
      </c>
      <c r="AI2394" s="42" t="str">
        <f t="shared" si="613"/>
        <v/>
      </c>
      <c r="AJ2394">
        <f>SUM(AG$2:AG2394)</f>
        <v>18</v>
      </c>
      <c r="AK2394">
        <f>COUNTA(AF$2:AF2394)</f>
        <v>38</v>
      </c>
    </row>
    <row r="2395" spans="1:37"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601"/>
        <v>36</v>
      </c>
      <c r="Q2395" s="33" t="str">
        <f t="shared" si="602"/>
        <v/>
      </c>
      <c r="R2395" s="33">
        <f t="shared" si="603"/>
        <v>3</v>
      </c>
      <c r="S2395" s="33" t="str">
        <f t="shared" si="604"/>
        <v>146_3</v>
      </c>
      <c r="T2395" s="35" t="str">
        <f t="shared" si="605"/>
        <v>146AM</v>
      </c>
      <c r="U2395" s="35" t="str">
        <f t="shared" si="606"/>
        <v>146AMNS</v>
      </c>
      <c r="V2395" s="301">
        <f t="shared" si="607"/>
        <v>10</v>
      </c>
      <c r="W2395" s="293" t="str">
        <f t="shared" si="608"/>
        <v/>
      </c>
      <c r="X2395" s="293" t="str">
        <f t="shared" si="609"/>
        <v/>
      </c>
      <c r="Y2395" s="293" t="str">
        <f t="shared" si="610"/>
        <v/>
      </c>
      <c r="Z2395" s="293" t="str">
        <f t="shared" si="611"/>
        <v/>
      </c>
      <c r="AA2395" s="293">
        <f t="shared" si="598"/>
        <v>0</v>
      </c>
      <c r="AB2395" s="293">
        <f t="shared" si="599"/>
        <v>0</v>
      </c>
      <c r="AC2395" s="293">
        <f t="shared" si="600"/>
        <v>1</v>
      </c>
      <c r="AD2395" s="293">
        <f t="shared" si="612"/>
        <v>1</v>
      </c>
      <c r="AE2395" s="293">
        <f>IF(ISBLANK(T2395),AE2394,IF(COUNTIF(T$2:T2395,T2395)&gt;1,AE2394,1+MAX(AE2394,0)))</f>
        <v>65</v>
      </c>
      <c r="AI2395" s="42" t="str">
        <f t="shared" si="613"/>
        <v/>
      </c>
      <c r="AJ2395">
        <f>SUM(AG$2:AG2395)</f>
        <v>18</v>
      </c>
      <c r="AK2395">
        <f>COUNTA(AF$2:AF2395)</f>
        <v>38</v>
      </c>
    </row>
    <row r="2396" spans="1:37"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601"/>
        <v>36</v>
      </c>
      <c r="Q2396" s="33" t="str">
        <f t="shared" si="602"/>
        <v/>
      </c>
      <c r="R2396" s="33">
        <f t="shared" si="603"/>
        <v>3</v>
      </c>
      <c r="S2396" s="33" t="str">
        <f t="shared" si="604"/>
        <v>146_3</v>
      </c>
      <c r="T2396" s="35" t="str">
        <f t="shared" si="605"/>
        <v>146AM</v>
      </c>
      <c r="U2396" s="35" t="str">
        <f t="shared" si="606"/>
        <v>146AMEW</v>
      </c>
      <c r="V2396" s="301">
        <f t="shared" si="607"/>
        <v>11</v>
      </c>
      <c r="W2396" s="293" t="str">
        <f t="shared" si="608"/>
        <v/>
      </c>
      <c r="X2396" s="293" t="str">
        <f t="shared" si="609"/>
        <v/>
      </c>
      <c r="Y2396" s="293" t="str">
        <f t="shared" si="610"/>
        <v/>
      </c>
      <c r="Z2396" s="293" t="str">
        <f t="shared" si="611"/>
        <v/>
      </c>
      <c r="AA2396" s="293">
        <f t="shared" si="598"/>
        <v>0</v>
      </c>
      <c r="AB2396" s="293">
        <f t="shared" si="599"/>
        <v>0</v>
      </c>
      <c r="AC2396" s="293">
        <f t="shared" si="600"/>
        <v>0</v>
      </c>
      <c r="AD2396" s="293">
        <f t="shared" si="612"/>
        <v>0</v>
      </c>
      <c r="AE2396" s="293">
        <f>IF(ISBLANK(T2396),AE2395,IF(COUNTIF(T$2:T2396,T2396)&gt;1,AE2395,1+MAX(AE2395,0)))</f>
        <v>65</v>
      </c>
      <c r="AI2396" s="42" t="str">
        <f t="shared" si="613"/>
        <v/>
      </c>
      <c r="AJ2396">
        <f>SUM(AG$2:AG2396)</f>
        <v>18</v>
      </c>
      <c r="AK2396">
        <f>COUNTA(AF$2:AF2396)</f>
        <v>38</v>
      </c>
    </row>
    <row r="2397" spans="1:37"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601"/>
        <v>36</v>
      </c>
      <c r="Q2397" s="33" t="str">
        <f t="shared" si="602"/>
        <v/>
      </c>
      <c r="R2397" s="33">
        <f t="shared" si="603"/>
        <v>3</v>
      </c>
      <c r="S2397" s="33" t="str">
        <f t="shared" si="604"/>
        <v>146_3</v>
      </c>
      <c r="T2397" s="35" t="str">
        <f t="shared" si="605"/>
        <v>146AM</v>
      </c>
      <c r="U2397" s="35" t="str">
        <f t="shared" si="606"/>
        <v>146AMEW</v>
      </c>
      <c r="V2397" s="301">
        <f t="shared" si="607"/>
        <v>12</v>
      </c>
      <c r="W2397" s="293" t="str">
        <f t="shared" si="608"/>
        <v/>
      </c>
      <c r="X2397" s="293" t="str">
        <f t="shared" si="609"/>
        <v/>
      </c>
      <c r="Y2397" s="293" t="str">
        <f t="shared" si="610"/>
        <v/>
      </c>
      <c r="Z2397" s="293" t="str">
        <f t="shared" si="611"/>
        <v/>
      </c>
      <c r="AA2397" s="293">
        <f t="shared" si="598"/>
        <v>0</v>
      </c>
      <c r="AB2397" s="293">
        <f t="shared" si="599"/>
        <v>0</v>
      </c>
      <c r="AC2397" s="293">
        <f t="shared" si="600"/>
        <v>0</v>
      </c>
      <c r="AD2397" s="293">
        <f t="shared" si="612"/>
        <v>0</v>
      </c>
      <c r="AE2397" s="293">
        <f>IF(ISBLANK(T2397),AE2396,IF(COUNTIF(T$2:T2397,T2397)&gt;1,AE2396,1+MAX(AE2396,0)))</f>
        <v>65</v>
      </c>
      <c r="AI2397" s="42" t="str">
        <f t="shared" si="613"/>
        <v/>
      </c>
      <c r="AJ2397">
        <f>SUM(AG$2:AG2397)</f>
        <v>18</v>
      </c>
      <c r="AK2397">
        <f>COUNTA(AF$2:AF2397)</f>
        <v>38</v>
      </c>
    </row>
    <row r="2398" spans="1:37"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601"/>
        <v>36</v>
      </c>
      <c r="Q2398" s="33" t="str">
        <f t="shared" si="602"/>
        <v/>
      </c>
      <c r="R2398" s="33">
        <f t="shared" si="603"/>
        <v>4</v>
      </c>
      <c r="S2398" s="33" t="str">
        <f t="shared" si="604"/>
        <v>146_4</v>
      </c>
      <c r="T2398" s="35" t="str">
        <f t="shared" si="605"/>
        <v>146AM</v>
      </c>
      <c r="U2398" s="35" t="str">
        <f t="shared" si="606"/>
        <v>146AMNS</v>
      </c>
      <c r="V2398" s="301">
        <f t="shared" si="607"/>
        <v>13</v>
      </c>
      <c r="W2398" s="293" t="str">
        <f t="shared" si="608"/>
        <v/>
      </c>
      <c r="X2398" s="293" t="str">
        <f t="shared" si="609"/>
        <v/>
      </c>
      <c r="Y2398" s="293" t="str">
        <f t="shared" si="610"/>
        <v/>
      </c>
      <c r="Z2398" s="293" t="str">
        <f t="shared" si="611"/>
        <v/>
      </c>
      <c r="AA2398" s="293">
        <f t="shared" si="598"/>
        <v>0</v>
      </c>
      <c r="AB2398" s="293">
        <f t="shared" si="599"/>
        <v>0</v>
      </c>
      <c r="AC2398" s="293">
        <f t="shared" si="600"/>
        <v>1</v>
      </c>
      <c r="AD2398" s="293">
        <f t="shared" si="612"/>
        <v>1</v>
      </c>
      <c r="AE2398" s="293">
        <f>IF(ISBLANK(T2398),AE2397,IF(COUNTIF(T$2:T2398,T2398)&gt;1,AE2397,1+MAX(AE2397,0)))</f>
        <v>65</v>
      </c>
      <c r="AI2398" s="42" t="str">
        <f t="shared" si="613"/>
        <v/>
      </c>
      <c r="AJ2398">
        <f>SUM(AG$2:AG2398)</f>
        <v>18</v>
      </c>
      <c r="AK2398">
        <f>COUNTA(AF$2:AF2398)</f>
        <v>38</v>
      </c>
    </row>
    <row r="2399" spans="1:37"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601"/>
        <v>36</v>
      </c>
      <c r="Q2399" s="33" t="str">
        <f t="shared" si="602"/>
        <v/>
      </c>
      <c r="R2399" s="33">
        <f t="shared" si="603"/>
        <v>4</v>
      </c>
      <c r="S2399" s="33" t="str">
        <f t="shared" si="604"/>
        <v>146_4</v>
      </c>
      <c r="T2399" s="35" t="str">
        <f t="shared" si="605"/>
        <v>146AM</v>
      </c>
      <c r="U2399" s="35" t="str">
        <f t="shared" si="606"/>
        <v>146AMNS</v>
      </c>
      <c r="V2399" s="301">
        <f t="shared" si="607"/>
        <v>14</v>
      </c>
      <c r="W2399" s="293" t="str">
        <f t="shared" si="608"/>
        <v/>
      </c>
      <c r="X2399" s="293" t="str">
        <f t="shared" si="609"/>
        <v/>
      </c>
      <c r="Y2399" s="293" t="str">
        <f t="shared" si="610"/>
        <v/>
      </c>
      <c r="Z2399" s="293" t="str">
        <f t="shared" si="611"/>
        <v/>
      </c>
      <c r="AA2399" s="293">
        <f t="shared" si="598"/>
        <v>0</v>
      </c>
      <c r="AB2399" s="293">
        <f t="shared" si="599"/>
        <v>0</v>
      </c>
      <c r="AC2399" s="293">
        <f t="shared" si="600"/>
        <v>1</v>
      </c>
      <c r="AD2399" s="293">
        <f t="shared" si="612"/>
        <v>1</v>
      </c>
      <c r="AE2399" s="293">
        <f>IF(ISBLANK(T2399),AE2398,IF(COUNTIF(T$2:T2399,T2399)&gt;1,AE2398,1+MAX(AE2398,0)))</f>
        <v>65</v>
      </c>
      <c r="AI2399" s="42" t="str">
        <f t="shared" si="613"/>
        <v/>
      </c>
      <c r="AJ2399">
        <f>SUM(AG$2:AG2399)</f>
        <v>18</v>
      </c>
      <c r="AK2399">
        <f>COUNTA(AF$2:AF2399)</f>
        <v>38</v>
      </c>
    </row>
    <row r="2400" spans="1:37"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601"/>
        <v>36</v>
      </c>
      <c r="Q2400" s="33" t="str">
        <f t="shared" si="602"/>
        <v/>
      </c>
      <c r="R2400" s="33">
        <f t="shared" si="603"/>
        <v>4</v>
      </c>
      <c r="S2400" s="33" t="str">
        <f t="shared" si="604"/>
        <v>146_4</v>
      </c>
      <c r="T2400" s="35" t="str">
        <f t="shared" si="605"/>
        <v>146AM</v>
      </c>
      <c r="U2400" s="35" t="str">
        <f t="shared" si="606"/>
        <v>146AMEW</v>
      </c>
      <c r="V2400" s="301">
        <f t="shared" si="607"/>
        <v>15</v>
      </c>
      <c r="W2400" s="293" t="str">
        <f t="shared" si="608"/>
        <v/>
      </c>
      <c r="X2400" s="293" t="str">
        <f t="shared" si="609"/>
        <v/>
      </c>
      <c r="Y2400" s="293" t="str">
        <f t="shared" si="610"/>
        <v/>
      </c>
      <c r="Z2400" s="293" t="str">
        <f t="shared" si="611"/>
        <v/>
      </c>
      <c r="AA2400" s="293">
        <f t="shared" si="598"/>
        <v>0</v>
      </c>
      <c r="AB2400" s="293">
        <f t="shared" si="599"/>
        <v>0</v>
      </c>
      <c r="AC2400" s="293">
        <f t="shared" si="600"/>
        <v>0</v>
      </c>
      <c r="AD2400" s="293">
        <f t="shared" si="612"/>
        <v>0</v>
      </c>
      <c r="AE2400" s="293">
        <f>IF(ISBLANK(T2400),AE2399,IF(COUNTIF(T$2:T2400,T2400)&gt;1,AE2399,1+MAX(AE2399,0)))</f>
        <v>65</v>
      </c>
      <c r="AI2400" s="42" t="str">
        <f t="shared" si="613"/>
        <v/>
      </c>
      <c r="AJ2400">
        <f>SUM(AG$2:AG2400)</f>
        <v>18</v>
      </c>
      <c r="AK2400">
        <f>COUNTA(AF$2:AF2400)</f>
        <v>38</v>
      </c>
    </row>
    <row r="2401" spans="1:37"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601"/>
        <v>36</v>
      </c>
      <c r="Q2401" s="33" t="str">
        <f t="shared" si="602"/>
        <v/>
      </c>
      <c r="R2401" s="33">
        <f t="shared" si="603"/>
        <v>4</v>
      </c>
      <c r="S2401" s="33" t="str">
        <f t="shared" si="604"/>
        <v>146_4</v>
      </c>
      <c r="T2401" s="35" t="str">
        <f t="shared" si="605"/>
        <v>146AM</v>
      </c>
      <c r="U2401" s="35" t="str">
        <f t="shared" si="606"/>
        <v>146AMEW</v>
      </c>
      <c r="V2401" s="301">
        <f t="shared" si="607"/>
        <v>16</v>
      </c>
      <c r="W2401" s="293" t="str">
        <f t="shared" si="608"/>
        <v/>
      </c>
      <c r="X2401" s="293" t="str">
        <f t="shared" si="609"/>
        <v/>
      </c>
      <c r="Y2401" s="293" t="str">
        <f t="shared" si="610"/>
        <v/>
      </c>
      <c r="Z2401" s="293" t="str">
        <f t="shared" si="611"/>
        <v/>
      </c>
      <c r="AA2401" s="293">
        <f t="shared" si="598"/>
        <v>0</v>
      </c>
      <c r="AB2401" s="293">
        <f t="shared" si="599"/>
        <v>0</v>
      </c>
      <c r="AC2401" s="293">
        <f t="shared" si="600"/>
        <v>0</v>
      </c>
      <c r="AD2401" s="293">
        <f t="shared" si="612"/>
        <v>0</v>
      </c>
      <c r="AE2401" s="293">
        <f>IF(ISBLANK(T2401),AE2400,IF(COUNTIF(T$2:T2401,T2401)&gt;1,AE2400,1+MAX(AE2400,0)))</f>
        <v>65</v>
      </c>
      <c r="AI2401" s="42" t="str">
        <f t="shared" si="613"/>
        <v/>
      </c>
      <c r="AJ2401">
        <f>SUM(AG$2:AG2401)</f>
        <v>18</v>
      </c>
      <c r="AK2401">
        <f>COUNTA(AF$2:AF2401)</f>
        <v>38</v>
      </c>
    </row>
    <row r="2402" spans="1:37"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601"/>
        <v>36</v>
      </c>
      <c r="Q2402" s="33" t="str">
        <f t="shared" si="602"/>
        <v/>
      </c>
      <c r="R2402" s="33">
        <f t="shared" si="603"/>
        <v>5</v>
      </c>
      <c r="S2402" s="33" t="str">
        <f t="shared" si="604"/>
        <v>146_5</v>
      </c>
      <c r="T2402" s="35" t="str">
        <f t="shared" si="605"/>
        <v>146AM</v>
      </c>
      <c r="U2402" s="35" t="str">
        <f t="shared" si="606"/>
        <v>146AMNS</v>
      </c>
      <c r="V2402" s="301">
        <f t="shared" si="607"/>
        <v>17</v>
      </c>
      <c r="W2402" s="293" t="str">
        <f t="shared" si="608"/>
        <v/>
      </c>
      <c r="X2402" s="293" t="str">
        <f t="shared" si="609"/>
        <v/>
      </c>
      <c r="Y2402" s="293" t="str">
        <f t="shared" si="610"/>
        <v/>
      </c>
      <c r="Z2402" s="293" t="str">
        <f t="shared" si="611"/>
        <v/>
      </c>
      <c r="AA2402" s="293">
        <f t="shared" si="598"/>
        <v>0</v>
      </c>
      <c r="AB2402" s="293">
        <f t="shared" si="599"/>
        <v>0</v>
      </c>
      <c r="AC2402" s="293">
        <f t="shared" si="600"/>
        <v>1</v>
      </c>
      <c r="AD2402" s="293">
        <f t="shared" si="612"/>
        <v>1</v>
      </c>
      <c r="AE2402" s="293">
        <f>IF(ISBLANK(T2402),AE2401,IF(COUNTIF(T$2:T2402,T2402)&gt;1,AE2401,1+MAX(AE2401,0)))</f>
        <v>65</v>
      </c>
      <c r="AI2402" s="42" t="str">
        <f t="shared" si="613"/>
        <v/>
      </c>
      <c r="AJ2402">
        <f>SUM(AG$2:AG2402)</f>
        <v>18</v>
      </c>
      <c r="AK2402">
        <f>COUNTA(AF$2:AF2402)</f>
        <v>38</v>
      </c>
    </row>
    <row r="2403" spans="1:37"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601"/>
        <v>36</v>
      </c>
      <c r="Q2403" s="33" t="str">
        <f t="shared" si="602"/>
        <v/>
      </c>
      <c r="R2403" s="33">
        <f t="shared" si="603"/>
        <v>5</v>
      </c>
      <c r="S2403" s="33" t="str">
        <f t="shared" si="604"/>
        <v>146_5</v>
      </c>
      <c r="T2403" s="35" t="str">
        <f t="shared" si="605"/>
        <v>146AM</v>
      </c>
      <c r="U2403" s="35" t="str">
        <f t="shared" si="606"/>
        <v>146AMNS</v>
      </c>
      <c r="V2403" s="301">
        <f t="shared" si="607"/>
        <v>18</v>
      </c>
      <c r="W2403" s="293" t="str">
        <f t="shared" si="608"/>
        <v/>
      </c>
      <c r="X2403" s="293" t="str">
        <f t="shared" si="609"/>
        <v/>
      </c>
      <c r="Y2403" s="293" t="str">
        <f t="shared" si="610"/>
        <v/>
      </c>
      <c r="Z2403" s="293" t="str">
        <f t="shared" si="611"/>
        <v/>
      </c>
      <c r="AA2403" s="293">
        <f t="shared" si="598"/>
        <v>0</v>
      </c>
      <c r="AB2403" s="293">
        <f t="shared" si="599"/>
        <v>0</v>
      </c>
      <c r="AC2403" s="293">
        <f t="shared" si="600"/>
        <v>1</v>
      </c>
      <c r="AD2403" s="293">
        <f t="shared" si="612"/>
        <v>1</v>
      </c>
      <c r="AE2403" s="293">
        <f>IF(ISBLANK(T2403),AE2402,IF(COUNTIF(T$2:T2403,T2403)&gt;1,AE2402,1+MAX(AE2402,0)))</f>
        <v>65</v>
      </c>
      <c r="AI2403" s="42" t="str">
        <f t="shared" si="613"/>
        <v/>
      </c>
      <c r="AJ2403">
        <f>SUM(AG$2:AG2403)</f>
        <v>18</v>
      </c>
      <c r="AK2403">
        <f>COUNTA(AF$2:AF2403)</f>
        <v>38</v>
      </c>
    </row>
    <row r="2404" spans="1:37"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601"/>
        <v>36</v>
      </c>
      <c r="Q2404" s="33" t="str">
        <f t="shared" si="602"/>
        <v/>
      </c>
      <c r="R2404" s="33">
        <f t="shared" si="603"/>
        <v>5</v>
      </c>
      <c r="S2404" s="33" t="str">
        <f t="shared" si="604"/>
        <v>146_5</v>
      </c>
      <c r="T2404" s="35" t="str">
        <f t="shared" si="605"/>
        <v>146AM</v>
      </c>
      <c r="U2404" s="35" t="str">
        <f t="shared" si="606"/>
        <v>146AMEW</v>
      </c>
      <c r="V2404" s="301">
        <f t="shared" si="607"/>
        <v>19</v>
      </c>
      <c r="W2404" s="293" t="str">
        <f t="shared" si="608"/>
        <v/>
      </c>
      <c r="X2404" s="293" t="str">
        <f t="shared" si="609"/>
        <v/>
      </c>
      <c r="Y2404" s="293" t="str">
        <f t="shared" si="610"/>
        <v/>
      </c>
      <c r="Z2404" s="293" t="str">
        <f t="shared" si="611"/>
        <v/>
      </c>
      <c r="AA2404" s="293">
        <f t="shared" si="598"/>
        <v>0</v>
      </c>
      <c r="AB2404" s="293">
        <f t="shared" si="599"/>
        <v>0</v>
      </c>
      <c r="AC2404" s="293">
        <f t="shared" si="600"/>
        <v>0</v>
      </c>
      <c r="AD2404" s="293">
        <f t="shared" si="612"/>
        <v>0</v>
      </c>
      <c r="AE2404" s="293">
        <f>IF(ISBLANK(T2404),AE2403,IF(COUNTIF(T$2:T2404,T2404)&gt;1,AE2403,1+MAX(AE2403,0)))</f>
        <v>65</v>
      </c>
      <c r="AI2404" s="42" t="str">
        <f t="shared" si="613"/>
        <v/>
      </c>
      <c r="AJ2404">
        <f>SUM(AG$2:AG2404)</f>
        <v>18</v>
      </c>
      <c r="AK2404">
        <f>COUNTA(AF$2:AF2404)</f>
        <v>38</v>
      </c>
    </row>
    <row r="2405" spans="1:37"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601"/>
        <v>36</v>
      </c>
      <c r="Q2405" s="33" t="str">
        <f t="shared" si="602"/>
        <v/>
      </c>
      <c r="R2405" s="33">
        <f t="shared" si="603"/>
        <v>5</v>
      </c>
      <c r="S2405" s="33" t="str">
        <f t="shared" si="604"/>
        <v>146_5</v>
      </c>
      <c r="T2405" s="35" t="str">
        <f t="shared" si="605"/>
        <v>146AM</v>
      </c>
      <c r="U2405" s="35" t="str">
        <f t="shared" si="606"/>
        <v>146AMEW</v>
      </c>
      <c r="V2405" s="301">
        <f t="shared" si="607"/>
        <v>20</v>
      </c>
      <c r="W2405" s="293" t="str">
        <f t="shared" si="608"/>
        <v/>
      </c>
      <c r="X2405" s="293" t="str">
        <f t="shared" si="609"/>
        <v/>
      </c>
      <c r="Y2405" s="293" t="str">
        <f t="shared" si="610"/>
        <v/>
      </c>
      <c r="Z2405" s="293" t="str">
        <f t="shared" si="611"/>
        <v/>
      </c>
      <c r="AA2405" s="293">
        <f t="shared" si="598"/>
        <v>0</v>
      </c>
      <c r="AB2405" s="293">
        <f t="shared" si="599"/>
        <v>0</v>
      </c>
      <c r="AC2405" s="293">
        <f t="shared" si="600"/>
        <v>0</v>
      </c>
      <c r="AD2405" s="293">
        <f t="shared" si="612"/>
        <v>0</v>
      </c>
      <c r="AE2405" s="293">
        <f>IF(ISBLANK(T2405),AE2404,IF(COUNTIF(T$2:T2405,T2405)&gt;1,AE2404,1+MAX(AE2404,0)))</f>
        <v>65</v>
      </c>
      <c r="AI2405" s="42" t="str">
        <f t="shared" si="613"/>
        <v/>
      </c>
      <c r="AJ2405">
        <f>SUM(AG$2:AG2405)</f>
        <v>18</v>
      </c>
      <c r="AK2405">
        <f>COUNTA(AF$2:AF2405)</f>
        <v>38</v>
      </c>
    </row>
    <row r="2406" spans="1:37"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601"/>
        <v>36</v>
      </c>
      <c r="Q2406" s="33" t="str">
        <f t="shared" si="602"/>
        <v/>
      </c>
      <c r="R2406" s="33">
        <f t="shared" si="603"/>
        <v>6</v>
      </c>
      <c r="S2406" s="33" t="str">
        <f t="shared" si="604"/>
        <v>146_6</v>
      </c>
      <c r="T2406" s="35" t="str">
        <f t="shared" si="605"/>
        <v>146AM</v>
      </c>
      <c r="U2406" s="35" t="str">
        <f t="shared" si="606"/>
        <v>146AMNS</v>
      </c>
      <c r="V2406" s="301">
        <f t="shared" si="607"/>
        <v>21</v>
      </c>
      <c r="W2406" s="293" t="str">
        <f t="shared" si="608"/>
        <v/>
      </c>
      <c r="X2406" s="293" t="str">
        <f t="shared" si="609"/>
        <v/>
      </c>
      <c r="Y2406" s="293" t="str">
        <f t="shared" si="610"/>
        <v/>
      </c>
      <c r="Z2406" s="293" t="str">
        <f t="shared" si="611"/>
        <v/>
      </c>
      <c r="AA2406" s="293">
        <f t="shared" si="598"/>
        <v>0</v>
      </c>
      <c r="AB2406" s="293">
        <f t="shared" si="599"/>
        <v>0</v>
      </c>
      <c r="AC2406" s="293">
        <f t="shared" si="600"/>
        <v>1</v>
      </c>
      <c r="AD2406" s="293">
        <f t="shared" si="612"/>
        <v>1</v>
      </c>
      <c r="AE2406" s="293">
        <f>IF(ISBLANK(T2406),AE2405,IF(COUNTIF(T$2:T2406,T2406)&gt;1,AE2405,1+MAX(AE2405,0)))</f>
        <v>65</v>
      </c>
      <c r="AI2406" s="42" t="str">
        <f t="shared" si="613"/>
        <v/>
      </c>
      <c r="AJ2406">
        <f>SUM(AG$2:AG2406)</f>
        <v>18</v>
      </c>
      <c r="AK2406">
        <f>COUNTA(AF$2:AF2406)</f>
        <v>38</v>
      </c>
    </row>
    <row r="2407" spans="1:37"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601"/>
        <v>36</v>
      </c>
      <c r="Q2407" s="33" t="str">
        <f t="shared" si="602"/>
        <v/>
      </c>
      <c r="R2407" s="33">
        <f t="shared" si="603"/>
        <v>6</v>
      </c>
      <c r="S2407" s="33" t="str">
        <f t="shared" si="604"/>
        <v>146_6</v>
      </c>
      <c r="T2407" s="35" t="str">
        <f t="shared" si="605"/>
        <v>146AM</v>
      </c>
      <c r="U2407" s="35" t="str">
        <f t="shared" si="606"/>
        <v>146AMNS</v>
      </c>
      <c r="V2407" s="301">
        <f t="shared" si="607"/>
        <v>22</v>
      </c>
      <c r="W2407" s="293" t="str">
        <f t="shared" si="608"/>
        <v/>
      </c>
      <c r="X2407" s="293" t="str">
        <f t="shared" si="609"/>
        <v/>
      </c>
      <c r="Y2407" s="293" t="str">
        <f t="shared" si="610"/>
        <v/>
      </c>
      <c r="Z2407" s="293" t="str">
        <f t="shared" si="611"/>
        <v/>
      </c>
      <c r="AA2407" s="293">
        <f t="shared" si="598"/>
        <v>0</v>
      </c>
      <c r="AB2407" s="293">
        <f t="shared" si="599"/>
        <v>0</v>
      </c>
      <c r="AC2407" s="293">
        <f t="shared" si="600"/>
        <v>1</v>
      </c>
      <c r="AD2407" s="293">
        <f t="shared" si="612"/>
        <v>1</v>
      </c>
      <c r="AE2407" s="293">
        <f>IF(ISBLANK(T2407),AE2406,IF(COUNTIF(T$2:T2407,T2407)&gt;1,AE2406,1+MAX(AE2406,0)))</f>
        <v>65</v>
      </c>
      <c r="AI2407" s="42" t="str">
        <f t="shared" si="613"/>
        <v/>
      </c>
      <c r="AJ2407">
        <f>SUM(AG$2:AG2407)</f>
        <v>18</v>
      </c>
      <c r="AK2407">
        <f>COUNTA(AF$2:AF2407)</f>
        <v>38</v>
      </c>
    </row>
    <row r="2408" spans="1:37"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601"/>
        <v>36</v>
      </c>
      <c r="Q2408" s="33" t="str">
        <f t="shared" si="602"/>
        <v/>
      </c>
      <c r="R2408" s="33">
        <f t="shared" si="603"/>
        <v>6</v>
      </c>
      <c r="S2408" s="33" t="str">
        <f t="shared" si="604"/>
        <v>146_6</v>
      </c>
      <c r="T2408" s="35" t="str">
        <f t="shared" si="605"/>
        <v>146AM</v>
      </c>
      <c r="U2408" s="35" t="str">
        <f t="shared" si="606"/>
        <v>146AMEW</v>
      </c>
      <c r="V2408" s="301">
        <f t="shared" si="607"/>
        <v>23</v>
      </c>
      <c r="W2408" s="293" t="str">
        <f t="shared" si="608"/>
        <v/>
      </c>
      <c r="X2408" s="293" t="str">
        <f t="shared" si="609"/>
        <v/>
      </c>
      <c r="Y2408" s="293" t="str">
        <f t="shared" si="610"/>
        <v/>
      </c>
      <c r="Z2408" s="293" t="str">
        <f t="shared" si="611"/>
        <v/>
      </c>
      <c r="AA2408" s="293">
        <f t="shared" si="598"/>
        <v>0</v>
      </c>
      <c r="AB2408" s="293">
        <f t="shared" si="599"/>
        <v>0</v>
      </c>
      <c r="AC2408" s="293">
        <f t="shared" si="600"/>
        <v>0</v>
      </c>
      <c r="AD2408" s="293">
        <f t="shared" si="612"/>
        <v>0</v>
      </c>
      <c r="AE2408" s="293">
        <f>IF(ISBLANK(T2408),AE2407,IF(COUNTIF(T$2:T2408,T2408)&gt;1,AE2407,1+MAX(AE2407,0)))</f>
        <v>65</v>
      </c>
      <c r="AI2408" s="42" t="str">
        <f t="shared" si="613"/>
        <v/>
      </c>
      <c r="AJ2408">
        <f>SUM(AG$2:AG2408)</f>
        <v>18</v>
      </c>
      <c r="AK2408">
        <f>COUNTA(AF$2:AF2408)</f>
        <v>38</v>
      </c>
    </row>
    <row r="2409" spans="1:37"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601"/>
        <v>36</v>
      </c>
      <c r="Q2409" s="33" t="str">
        <f t="shared" si="602"/>
        <v/>
      </c>
      <c r="R2409" s="33">
        <f t="shared" si="603"/>
        <v>6</v>
      </c>
      <c r="S2409" s="33" t="str">
        <f t="shared" si="604"/>
        <v>146_6</v>
      </c>
      <c r="T2409" s="35" t="str">
        <f t="shared" si="605"/>
        <v>146AM</v>
      </c>
      <c r="U2409" s="35" t="str">
        <f t="shared" si="606"/>
        <v>146AMEW</v>
      </c>
      <c r="V2409" s="301">
        <f t="shared" si="607"/>
        <v>24</v>
      </c>
      <c r="W2409" s="293" t="str">
        <f t="shared" si="608"/>
        <v/>
      </c>
      <c r="X2409" s="293" t="str">
        <f t="shared" si="609"/>
        <v/>
      </c>
      <c r="Y2409" s="293" t="str">
        <f t="shared" si="610"/>
        <v/>
      </c>
      <c r="Z2409" s="293" t="str">
        <f t="shared" si="611"/>
        <v/>
      </c>
      <c r="AA2409" s="293">
        <f t="shared" si="598"/>
        <v>0</v>
      </c>
      <c r="AB2409" s="293">
        <f t="shared" si="599"/>
        <v>0</v>
      </c>
      <c r="AC2409" s="293">
        <f t="shared" si="600"/>
        <v>0</v>
      </c>
      <c r="AD2409" s="293">
        <f t="shared" si="612"/>
        <v>0</v>
      </c>
      <c r="AE2409" s="293">
        <f>IF(ISBLANK(T2409),AE2408,IF(COUNTIF(T$2:T2409,T2409)&gt;1,AE2408,1+MAX(AE2408,0)))</f>
        <v>65</v>
      </c>
      <c r="AI2409" s="42" t="str">
        <f t="shared" si="613"/>
        <v/>
      </c>
      <c r="AJ2409">
        <f>SUM(AG$2:AG2409)</f>
        <v>18</v>
      </c>
      <c r="AK2409">
        <f>COUNTA(AF$2:AF2409)</f>
        <v>38</v>
      </c>
    </row>
    <row r="2410" spans="1:37"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601"/>
        <v>36</v>
      </c>
      <c r="Q2410" s="33" t="str">
        <f t="shared" si="602"/>
        <v/>
      </c>
      <c r="R2410" s="33">
        <f t="shared" si="603"/>
        <v>7</v>
      </c>
      <c r="S2410" s="33" t="str">
        <f t="shared" si="604"/>
        <v>146_7</v>
      </c>
      <c r="T2410" s="35" t="str">
        <f t="shared" si="605"/>
        <v>146AM</v>
      </c>
      <c r="U2410" s="35" t="str">
        <f t="shared" si="606"/>
        <v>146AMNS</v>
      </c>
      <c r="V2410" s="301">
        <f t="shared" si="607"/>
        <v>25</v>
      </c>
      <c r="W2410" s="293" t="str">
        <f t="shared" si="608"/>
        <v/>
      </c>
      <c r="X2410" s="293" t="str">
        <f t="shared" si="609"/>
        <v/>
      </c>
      <c r="Y2410" s="293" t="str">
        <f t="shared" si="610"/>
        <v/>
      </c>
      <c r="Z2410" s="293" t="str">
        <f t="shared" si="611"/>
        <v/>
      </c>
      <c r="AA2410" s="293">
        <f t="shared" si="598"/>
        <v>0</v>
      </c>
      <c r="AB2410" s="293">
        <f t="shared" si="599"/>
        <v>0</v>
      </c>
      <c r="AC2410" s="293">
        <f t="shared" si="600"/>
        <v>1</v>
      </c>
      <c r="AD2410" s="293">
        <f t="shared" si="612"/>
        <v>1</v>
      </c>
      <c r="AE2410" s="293">
        <f>IF(ISBLANK(T2410),AE2409,IF(COUNTIF(T$2:T2410,T2410)&gt;1,AE2409,1+MAX(AE2409,0)))</f>
        <v>65</v>
      </c>
      <c r="AI2410" s="42" t="str">
        <f t="shared" si="613"/>
        <v/>
      </c>
      <c r="AJ2410">
        <f>SUM(AG$2:AG2410)</f>
        <v>18</v>
      </c>
      <c r="AK2410">
        <f>COUNTA(AF$2:AF2410)</f>
        <v>38</v>
      </c>
    </row>
    <row r="2411" spans="1:37"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601"/>
        <v>36</v>
      </c>
      <c r="Q2411" s="33" t="str">
        <f t="shared" si="602"/>
        <v/>
      </c>
      <c r="R2411" s="33">
        <f t="shared" si="603"/>
        <v>7</v>
      </c>
      <c r="S2411" s="33" t="str">
        <f t="shared" si="604"/>
        <v>146_7</v>
      </c>
      <c r="T2411" s="35" t="str">
        <f t="shared" si="605"/>
        <v>146AM</v>
      </c>
      <c r="U2411" s="35" t="str">
        <f t="shared" si="606"/>
        <v>146AMNS</v>
      </c>
      <c r="V2411" s="301">
        <f t="shared" si="607"/>
        <v>26</v>
      </c>
      <c r="W2411" s="293" t="str">
        <f t="shared" si="608"/>
        <v/>
      </c>
      <c r="X2411" s="293" t="str">
        <f t="shared" si="609"/>
        <v/>
      </c>
      <c r="Y2411" s="293" t="str">
        <f t="shared" si="610"/>
        <v/>
      </c>
      <c r="Z2411" s="293" t="str">
        <f t="shared" si="611"/>
        <v/>
      </c>
      <c r="AA2411" s="293">
        <f t="shared" si="598"/>
        <v>0</v>
      </c>
      <c r="AB2411" s="293">
        <f t="shared" si="599"/>
        <v>0</v>
      </c>
      <c r="AC2411" s="293">
        <f t="shared" si="600"/>
        <v>1</v>
      </c>
      <c r="AD2411" s="293">
        <f t="shared" si="612"/>
        <v>1</v>
      </c>
      <c r="AE2411" s="293">
        <f>IF(ISBLANK(T2411),AE2410,IF(COUNTIF(T$2:T2411,T2411)&gt;1,AE2410,1+MAX(AE2410,0)))</f>
        <v>65</v>
      </c>
      <c r="AI2411" s="42" t="str">
        <f t="shared" si="613"/>
        <v/>
      </c>
      <c r="AJ2411">
        <f>SUM(AG$2:AG2411)</f>
        <v>18</v>
      </c>
      <c r="AK2411">
        <f>COUNTA(AF$2:AF2411)</f>
        <v>38</v>
      </c>
    </row>
    <row r="2412" spans="1:37"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601"/>
        <v>36</v>
      </c>
      <c r="Q2412" s="33" t="str">
        <f t="shared" si="602"/>
        <v/>
      </c>
      <c r="R2412" s="33">
        <f t="shared" si="603"/>
        <v>7</v>
      </c>
      <c r="S2412" s="33" t="str">
        <f t="shared" si="604"/>
        <v>146_7</v>
      </c>
      <c r="T2412" s="35" t="str">
        <f t="shared" si="605"/>
        <v>146AM</v>
      </c>
      <c r="U2412" s="35" t="str">
        <f t="shared" si="606"/>
        <v>146AMEW</v>
      </c>
      <c r="V2412" s="301">
        <f t="shared" si="607"/>
        <v>27</v>
      </c>
      <c r="W2412" s="293" t="str">
        <f t="shared" si="608"/>
        <v/>
      </c>
      <c r="X2412" s="293" t="str">
        <f t="shared" si="609"/>
        <v/>
      </c>
      <c r="Y2412" s="293" t="str">
        <f t="shared" si="610"/>
        <v/>
      </c>
      <c r="Z2412" s="293" t="str">
        <f t="shared" si="611"/>
        <v/>
      </c>
      <c r="AA2412" s="293">
        <f t="shared" si="598"/>
        <v>0</v>
      </c>
      <c r="AB2412" s="293">
        <f t="shared" si="599"/>
        <v>0</v>
      </c>
      <c r="AC2412" s="293">
        <f t="shared" si="600"/>
        <v>0</v>
      </c>
      <c r="AD2412" s="293">
        <f t="shared" si="612"/>
        <v>0</v>
      </c>
      <c r="AE2412" s="293">
        <f>IF(ISBLANK(T2412),AE2411,IF(COUNTIF(T$2:T2412,T2412)&gt;1,AE2411,1+MAX(AE2411,0)))</f>
        <v>65</v>
      </c>
      <c r="AI2412" s="42" t="str">
        <f t="shared" si="613"/>
        <v/>
      </c>
      <c r="AJ2412">
        <f>SUM(AG$2:AG2412)</f>
        <v>18</v>
      </c>
      <c r="AK2412">
        <f>COUNTA(AF$2:AF2412)</f>
        <v>38</v>
      </c>
    </row>
    <row r="2413" spans="1:37"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601"/>
        <v>36</v>
      </c>
      <c r="Q2413" s="33" t="str">
        <f t="shared" si="602"/>
        <v/>
      </c>
      <c r="R2413" s="33">
        <f t="shared" si="603"/>
        <v>7</v>
      </c>
      <c r="S2413" s="33" t="str">
        <f t="shared" si="604"/>
        <v>146_7</v>
      </c>
      <c r="T2413" s="35" t="str">
        <f t="shared" si="605"/>
        <v>146AM</v>
      </c>
      <c r="U2413" s="35" t="str">
        <f t="shared" si="606"/>
        <v>146AMEW</v>
      </c>
      <c r="V2413" s="301">
        <f t="shared" si="607"/>
        <v>28</v>
      </c>
      <c r="W2413" s="293" t="str">
        <f t="shared" si="608"/>
        <v/>
      </c>
      <c r="X2413" s="293" t="str">
        <f t="shared" si="609"/>
        <v/>
      </c>
      <c r="Y2413" s="293" t="str">
        <f t="shared" si="610"/>
        <v/>
      </c>
      <c r="Z2413" s="293" t="str">
        <f t="shared" si="611"/>
        <v/>
      </c>
      <c r="AA2413" s="293">
        <f t="shared" si="598"/>
        <v>0</v>
      </c>
      <c r="AB2413" s="293">
        <f t="shared" si="599"/>
        <v>0</v>
      </c>
      <c r="AC2413" s="293">
        <f t="shared" si="600"/>
        <v>0</v>
      </c>
      <c r="AD2413" s="293">
        <f t="shared" si="612"/>
        <v>0</v>
      </c>
      <c r="AE2413" s="293">
        <f>IF(ISBLANK(T2413),AE2412,IF(COUNTIF(T$2:T2413,T2413)&gt;1,AE2412,1+MAX(AE2412,0)))</f>
        <v>65</v>
      </c>
      <c r="AI2413" s="42" t="str">
        <f t="shared" si="613"/>
        <v/>
      </c>
      <c r="AJ2413">
        <f>SUM(AG$2:AG2413)</f>
        <v>18</v>
      </c>
      <c r="AK2413">
        <f>COUNTA(AF$2:AF2413)</f>
        <v>38</v>
      </c>
    </row>
    <row r="2414" spans="1:37"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601"/>
        <v>36</v>
      </c>
      <c r="Q2414" s="33" t="str">
        <f t="shared" si="602"/>
        <v/>
      </c>
      <c r="R2414" s="33">
        <f t="shared" si="603"/>
        <v>8</v>
      </c>
      <c r="S2414" s="33" t="str">
        <f t="shared" si="604"/>
        <v>146_8</v>
      </c>
      <c r="T2414" s="35" t="str">
        <f t="shared" si="605"/>
        <v>146AM</v>
      </c>
      <c r="U2414" s="35" t="str">
        <f t="shared" si="606"/>
        <v>146AMNS</v>
      </c>
      <c r="V2414" s="301">
        <f t="shared" si="607"/>
        <v>29</v>
      </c>
      <c r="W2414" s="293" t="str">
        <f t="shared" si="608"/>
        <v/>
      </c>
      <c r="X2414" s="293" t="str">
        <f t="shared" si="609"/>
        <v/>
      </c>
      <c r="Y2414" s="293" t="str">
        <f t="shared" si="610"/>
        <v/>
      </c>
      <c r="Z2414" s="293" t="str">
        <f t="shared" si="611"/>
        <v/>
      </c>
      <c r="AA2414" s="293">
        <f t="shared" si="598"/>
        <v>0</v>
      </c>
      <c r="AB2414" s="293">
        <f t="shared" si="599"/>
        <v>0</v>
      </c>
      <c r="AC2414" s="293">
        <f t="shared" si="600"/>
        <v>1</v>
      </c>
      <c r="AD2414" s="293">
        <f t="shared" si="612"/>
        <v>1</v>
      </c>
      <c r="AE2414" s="293">
        <f>IF(ISBLANK(T2414),AE2413,IF(COUNTIF(T$2:T2414,T2414)&gt;1,AE2413,1+MAX(AE2413,0)))</f>
        <v>65</v>
      </c>
      <c r="AI2414" s="42" t="str">
        <f t="shared" si="613"/>
        <v/>
      </c>
      <c r="AJ2414">
        <f>SUM(AG$2:AG2414)</f>
        <v>18</v>
      </c>
      <c r="AK2414">
        <f>COUNTA(AF$2:AF2414)</f>
        <v>38</v>
      </c>
    </row>
    <row r="2415" spans="1:37"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601"/>
        <v>36</v>
      </c>
      <c r="Q2415" s="33" t="str">
        <f t="shared" si="602"/>
        <v/>
      </c>
      <c r="R2415" s="33">
        <f t="shared" si="603"/>
        <v>8</v>
      </c>
      <c r="S2415" s="33" t="str">
        <f t="shared" si="604"/>
        <v>146_8</v>
      </c>
      <c r="T2415" s="35" t="str">
        <f t="shared" si="605"/>
        <v>146AM</v>
      </c>
      <c r="U2415" s="35" t="str">
        <f t="shared" si="606"/>
        <v>146AMNS</v>
      </c>
      <c r="V2415" s="301">
        <f t="shared" si="607"/>
        <v>30</v>
      </c>
      <c r="W2415" s="293" t="str">
        <f t="shared" si="608"/>
        <v/>
      </c>
      <c r="X2415" s="293" t="str">
        <f t="shared" si="609"/>
        <v/>
      </c>
      <c r="Y2415" s="293" t="str">
        <f t="shared" si="610"/>
        <v/>
      </c>
      <c r="Z2415" s="293" t="str">
        <f t="shared" si="611"/>
        <v/>
      </c>
      <c r="AA2415" s="293">
        <f t="shared" si="598"/>
        <v>0</v>
      </c>
      <c r="AB2415" s="293">
        <f t="shared" si="599"/>
        <v>0</v>
      </c>
      <c r="AC2415" s="293">
        <f t="shared" si="600"/>
        <v>1</v>
      </c>
      <c r="AD2415" s="293">
        <f t="shared" si="612"/>
        <v>1</v>
      </c>
      <c r="AE2415" s="293">
        <f>IF(ISBLANK(T2415),AE2414,IF(COUNTIF(T$2:T2415,T2415)&gt;1,AE2414,1+MAX(AE2414,0)))</f>
        <v>65</v>
      </c>
      <c r="AI2415" s="42" t="str">
        <f t="shared" si="613"/>
        <v/>
      </c>
      <c r="AJ2415">
        <f>SUM(AG$2:AG2415)</f>
        <v>18</v>
      </c>
      <c r="AK2415">
        <f>COUNTA(AF$2:AF2415)</f>
        <v>38</v>
      </c>
    </row>
    <row r="2416" spans="1:37"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601"/>
        <v>36</v>
      </c>
      <c r="Q2416" s="33" t="str">
        <f t="shared" si="602"/>
        <v/>
      </c>
      <c r="R2416" s="33">
        <f t="shared" si="603"/>
        <v>8</v>
      </c>
      <c r="S2416" s="33" t="str">
        <f t="shared" si="604"/>
        <v>146_8</v>
      </c>
      <c r="T2416" s="35" t="str">
        <f t="shared" si="605"/>
        <v>146AM</v>
      </c>
      <c r="U2416" s="35" t="str">
        <f t="shared" si="606"/>
        <v>146AMEW</v>
      </c>
      <c r="V2416" s="301">
        <f t="shared" si="607"/>
        <v>31</v>
      </c>
      <c r="W2416" s="293" t="str">
        <f t="shared" si="608"/>
        <v/>
      </c>
      <c r="X2416" s="293" t="str">
        <f t="shared" si="609"/>
        <v/>
      </c>
      <c r="Y2416" s="293" t="str">
        <f t="shared" si="610"/>
        <v/>
      </c>
      <c r="Z2416" s="293" t="str">
        <f t="shared" si="611"/>
        <v/>
      </c>
      <c r="AA2416" s="293">
        <f t="shared" si="598"/>
        <v>0</v>
      </c>
      <c r="AB2416" s="293">
        <f t="shared" si="599"/>
        <v>0</v>
      </c>
      <c r="AC2416" s="293">
        <f t="shared" si="600"/>
        <v>0</v>
      </c>
      <c r="AD2416" s="293">
        <f t="shared" si="612"/>
        <v>0</v>
      </c>
      <c r="AE2416" s="293">
        <f>IF(ISBLANK(T2416),AE2415,IF(COUNTIF(T$2:T2416,T2416)&gt;1,AE2415,1+MAX(AE2415,0)))</f>
        <v>65</v>
      </c>
      <c r="AI2416" s="42" t="str">
        <f t="shared" si="613"/>
        <v/>
      </c>
      <c r="AJ2416">
        <f>SUM(AG$2:AG2416)</f>
        <v>18</v>
      </c>
      <c r="AK2416">
        <f>COUNTA(AF$2:AF2416)</f>
        <v>38</v>
      </c>
    </row>
    <row r="2417" spans="1:37"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601"/>
        <v>36</v>
      </c>
      <c r="Q2417" s="33" t="str">
        <f t="shared" si="602"/>
        <v/>
      </c>
      <c r="R2417" s="33">
        <f t="shared" si="603"/>
        <v>8</v>
      </c>
      <c r="S2417" s="33" t="str">
        <f t="shared" si="604"/>
        <v>146_8</v>
      </c>
      <c r="T2417" s="35" t="str">
        <f t="shared" si="605"/>
        <v>146AM</v>
      </c>
      <c r="U2417" s="35" t="str">
        <f t="shared" si="606"/>
        <v>146AMEW</v>
      </c>
      <c r="V2417" s="301">
        <f t="shared" si="607"/>
        <v>32</v>
      </c>
      <c r="W2417" s="293" t="str">
        <f t="shared" si="608"/>
        <v/>
      </c>
      <c r="X2417" s="293" t="str">
        <f t="shared" si="609"/>
        <v/>
      </c>
      <c r="Y2417" s="293" t="str">
        <f t="shared" si="610"/>
        <v/>
      </c>
      <c r="Z2417" s="293" t="str">
        <f t="shared" si="611"/>
        <v/>
      </c>
      <c r="AA2417" s="293">
        <f t="shared" si="598"/>
        <v>0</v>
      </c>
      <c r="AB2417" s="293">
        <f t="shared" si="599"/>
        <v>0</v>
      </c>
      <c r="AC2417" s="293">
        <f t="shared" si="600"/>
        <v>0</v>
      </c>
      <c r="AD2417" s="293">
        <f t="shared" si="612"/>
        <v>0</v>
      </c>
      <c r="AE2417" s="293">
        <f>IF(ISBLANK(T2417),AE2416,IF(COUNTIF(T$2:T2417,T2417)&gt;1,AE2416,1+MAX(AE2416,0)))</f>
        <v>65</v>
      </c>
      <c r="AI2417" s="42" t="str">
        <f t="shared" si="613"/>
        <v/>
      </c>
      <c r="AJ2417">
        <f>SUM(AG$2:AG2417)</f>
        <v>18</v>
      </c>
      <c r="AK2417">
        <f>COUNTA(AF$2:AF2417)</f>
        <v>38</v>
      </c>
    </row>
    <row r="2418" spans="1:37"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601"/>
        <v>36</v>
      </c>
      <c r="Q2418" s="33" t="str">
        <f t="shared" si="602"/>
        <v/>
      </c>
      <c r="R2418" s="33">
        <f t="shared" si="603"/>
        <v>5</v>
      </c>
      <c r="S2418" s="33" t="str">
        <f t="shared" si="604"/>
        <v>146_5</v>
      </c>
      <c r="T2418" s="35" t="str">
        <f t="shared" si="605"/>
        <v>146AM</v>
      </c>
      <c r="U2418" s="35" t="str">
        <f t="shared" si="606"/>
        <v>146AMNS</v>
      </c>
      <c r="V2418" s="301">
        <f t="shared" si="607"/>
        <v>17</v>
      </c>
      <c r="W2418" s="293" t="str">
        <f t="shared" si="608"/>
        <v/>
      </c>
      <c r="X2418" s="293" t="str">
        <f t="shared" si="609"/>
        <v/>
      </c>
      <c r="Y2418" s="293" t="str">
        <f t="shared" si="610"/>
        <v/>
      </c>
      <c r="Z2418" s="293" t="str">
        <f t="shared" si="611"/>
        <v/>
      </c>
      <c r="AA2418" s="293">
        <f t="shared" si="598"/>
        <v>0</v>
      </c>
      <c r="AB2418" s="293">
        <f t="shared" si="599"/>
        <v>0</v>
      </c>
      <c r="AC2418" s="293">
        <f t="shared" si="600"/>
        <v>1</v>
      </c>
      <c r="AD2418" s="293">
        <f t="shared" si="612"/>
        <v>1</v>
      </c>
      <c r="AE2418" s="293">
        <f>IF(ISBLANK(T2418),AE2417,IF(COUNTIF(T$2:T2418,T2418)&gt;1,AE2417,1+MAX(AE2417,0)))</f>
        <v>65</v>
      </c>
      <c r="AI2418" s="42" t="str">
        <f t="shared" si="613"/>
        <v/>
      </c>
      <c r="AJ2418">
        <f>SUM(AG$2:AG2418)</f>
        <v>18</v>
      </c>
      <c r="AK2418">
        <f>COUNTA(AF$2:AF2418)</f>
        <v>38</v>
      </c>
    </row>
    <row r="2419" spans="1:37"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601"/>
        <v>36</v>
      </c>
      <c r="Q2419" s="33" t="str">
        <f t="shared" si="602"/>
        <v/>
      </c>
      <c r="R2419" s="33">
        <f t="shared" si="603"/>
        <v>5</v>
      </c>
      <c r="S2419" s="33" t="str">
        <f t="shared" si="604"/>
        <v>146_5</v>
      </c>
      <c r="T2419" s="35" t="str">
        <f t="shared" si="605"/>
        <v>146AM</v>
      </c>
      <c r="U2419" s="35" t="str">
        <f t="shared" si="606"/>
        <v>146AMNS</v>
      </c>
      <c r="V2419" s="301">
        <f t="shared" si="607"/>
        <v>18</v>
      </c>
      <c r="W2419" s="293" t="str">
        <f t="shared" si="608"/>
        <v/>
      </c>
      <c r="X2419" s="293" t="str">
        <f t="shared" si="609"/>
        <v/>
      </c>
      <c r="Y2419" s="293" t="str">
        <f t="shared" si="610"/>
        <v/>
      </c>
      <c r="Z2419" s="293" t="str">
        <f t="shared" si="611"/>
        <v/>
      </c>
      <c r="AA2419" s="293">
        <f t="shared" si="598"/>
        <v>0</v>
      </c>
      <c r="AB2419" s="293">
        <f t="shared" si="599"/>
        <v>0</v>
      </c>
      <c r="AC2419" s="293">
        <f t="shared" si="600"/>
        <v>1</v>
      </c>
      <c r="AD2419" s="293">
        <f t="shared" si="612"/>
        <v>1</v>
      </c>
      <c r="AE2419" s="293">
        <f>IF(ISBLANK(T2419),AE2418,IF(COUNTIF(T$2:T2419,T2419)&gt;1,AE2418,1+MAX(AE2418,0)))</f>
        <v>65</v>
      </c>
      <c r="AI2419" s="42" t="str">
        <f t="shared" si="613"/>
        <v/>
      </c>
      <c r="AJ2419">
        <f>SUM(AG$2:AG2419)</f>
        <v>18</v>
      </c>
      <c r="AK2419">
        <f>COUNTA(AF$2:AF2419)</f>
        <v>38</v>
      </c>
    </row>
    <row r="2420" spans="1:37"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601"/>
        <v>36</v>
      </c>
      <c r="Q2420" s="33" t="str">
        <f t="shared" si="602"/>
        <v/>
      </c>
      <c r="R2420" s="33">
        <f t="shared" si="603"/>
        <v>5</v>
      </c>
      <c r="S2420" s="33" t="str">
        <f t="shared" si="604"/>
        <v>146_5</v>
      </c>
      <c r="T2420" s="35" t="str">
        <f t="shared" si="605"/>
        <v>146AM</v>
      </c>
      <c r="U2420" s="35" t="str">
        <f t="shared" si="606"/>
        <v>146AMEW</v>
      </c>
      <c r="V2420" s="301">
        <f t="shared" si="607"/>
        <v>19</v>
      </c>
      <c r="W2420" s="293" t="str">
        <f t="shared" si="608"/>
        <v/>
      </c>
      <c r="X2420" s="293" t="str">
        <f t="shared" si="609"/>
        <v/>
      </c>
      <c r="Y2420" s="293" t="str">
        <f t="shared" si="610"/>
        <v/>
      </c>
      <c r="Z2420" s="293" t="str">
        <f t="shared" si="611"/>
        <v/>
      </c>
      <c r="AA2420" s="293">
        <f t="shared" si="598"/>
        <v>0</v>
      </c>
      <c r="AB2420" s="293">
        <f t="shared" si="599"/>
        <v>0</v>
      </c>
      <c r="AC2420" s="293">
        <f t="shared" si="600"/>
        <v>0</v>
      </c>
      <c r="AD2420" s="293">
        <f t="shared" si="612"/>
        <v>0</v>
      </c>
      <c r="AE2420" s="293">
        <f>IF(ISBLANK(T2420),AE2419,IF(COUNTIF(T$2:T2420,T2420)&gt;1,AE2419,1+MAX(AE2419,0)))</f>
        <v>65</v>
      </c>
      <c r="AI2420" s="42" t="str">
        <f t="shared" si="613"/>
        <v/>
      </c>
      <c r="AJ2420">
        <f>SUM(AG$2:AG2420)</f>
        <v>18</v>
      </c>
      <c r="AK2420">
        <f>COUNTA(AF$2:AF2420)</f>
        <v>38</v>
      </c>
    </row>
    <row r="2421" spans="1:37"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601"/>
        <v>36</v>
      </c>
      <c r="Q2421" s="33" t="str">
        <f t="shared" si="602"/>
        <v/>
      </c>
      <c r="R2421" s="33">
        <f t="shared" si="603"/>
        <v>5</v>
      </c>
      <c r="S2421" s="33" t="str">
        <f t="shared" si="604"/>
        <v>146_5</v>
      </c>
      <c r="T2421" s="35" t="str">
        <f t="shared" si="605"/>
        <v>146AM</v>
      </c>
      <c r="U2421" s="35" t="str">
        <f t="shared" si="606"/>
        <v>146AMEW</v>
      </c>
      <c r="V2421" s="301">
        <f t="shared" si="607"/>
        <v>20</v>
      </c>
      <c r="W2421" s="293" t="str">
        <f t="shared" si="608"/>
        <v/>
      </c>
      <c r="X2421" s="293" t="str">
        <f t="shared" si="609"/>
        <v/>
      </c>
      <c r="Y2421" s="293" t="str">
        <f t="shared" si="610"/>
        <v/>
      </c>
      <c r="Z2421" s="293" t="str">
        <f t="shared" si="611"/>
        <v/>
      </c>
      <c r="AA2421" s="293">
        <f t="shared" si="598"/>
        <v>0</v>
      </c>
      <c r="AB2421" s="293">
        <f t="shared" si="599"/>
        <v>0</v>
      </c>
      <c r="AC2421" s="293">
        <f t="shared" si="600"/>
        <v>0</v>
      </c>
      <c r="AD2421" s="293">
        <f t="shared" si="612"/>
        <v>0</v>
      </c>
      <c r="AE2421" s="293">
        <f>IF(ISBLANK(T2421),AE2420,IF(COUNTIF(T$2:T2421,T2421)&gt;1,AE2420,1+MAX(AE2420,0)))</f>
        <v>65</v>
      </c>
      <c r="AI2421" s="42" t="str">
        <f t="shared" si="613"/>
        <v/>
      </c>
      <c r="AJ2421">
        <f>SUM(AG$2:AG2421)</f>
        <v>18</v>
      </c>
      <c r="AK2421">
        <f>COUNTA(AF$2:AF2421)</f>
        <v>38</v>
      </c>
    </row>
    <row r="2422" spans="1:37"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601"/>
        <v>36</v>
      </c>
      <c r="Q2422" s="33" t="str">
        <f t="shared" si="602"/>
        <v/>
      </c>
      <c r="R2422" s="33">
        <f t="shared" si="603"/>
        <v>6</v>
      </c>
      <c r="S2422" s="33" t="str">
        <f t="shared" si="604"/>
        <v>146_6</v>
      </c>
      <c r="T2422" s="35" t="str">
        <f t="shared" si="605"/>
        <v>146AM</v>
      </c>
      <c r="U2422" s="35" t="str">
        <f t="shared" si="606"/>
        <v>146AMNS</v>
      </c>
      <c r="V2422" s="301">
        <f t="shared" si="607"/>
        <v>21</v>
      </c>
      <c r="W2422" s="293" t="str">
        <f t="shared" si="608"/>
        <v/>
      </c>
      <c r="X2422" s="293" t="str">
        <f t="shared" si="609"/>
        <v/>
      </c>
      <c r="Y2422" s="293" t="str">
        <f t="shared" si="610"/>
        <v/>
      </c>
      <c r="Z2422" s="293" t="str">
        <f t="shared" si="611"/>
        <v/>
      </c>
      <c r="AA2422" s="293">
        <f t="shared" si="598"/>
        <v>0</v>
      </c>
      <c r="AB2422" s="293">
        <f t="shared" si="599"/>
        <v>0</v>
      </c>
      <c r="AC2422" s="293">
        <f t="shared" si="600"/>
        <v>1</v>
      </c>
      <c r="AD2422" s="293">
        <f t="shared" si="612"/>
        <v>1</v>
      </c>
      <c r="AE2422" s="293">
        <f>IF(ISBLANK(T2422),AE2421,IF(COUNTIF(T$2:T2422,T2422)&gt;1,AE2421,1+MAX(AE2421,0)))</f>
        <v>65</v>
      </c>
      <c r="AI2422" s="42" t="str">
        <f t="shared" si="613"/>
        <v/>
      </c>
      <c r="AJ2422">
        <f>SUM(AG$2:AG2422)</f>
        <v>18</v>
      </c>
      <c r="AK2422">
        <f>COUNTA(AF$2:AF2422)</f>
        <v>38</v>
      </c>
    </row>
    <row r="2423" spans="1:37"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601"/>
        <v>36</v>
      </c>
      <c r="Q2423" s="33" t="str">
        <f t="shared" si="602"/>
        <v/>
      </c>
      <c r="R2423" s="33">
        <f t="shared" si="603"/>
        <v>6</v>
      </c>
      <c r="S2423" s="33" t="str">
        <f t="shared" si="604"/>
        <v>146_6</v>
      </c>
      <c r="T2423" s="35" t="str">
        <f t="shared" si="605"/>
        <v>146AM</v>
      </c>
      <c r="U2423" s="35" t="str">
        <f t="shared" si="606"/>
        <v>146AMNS</v>
      </c>
      <c r="V2423" s="301">
        <f t="shared" si="607"/>
        <v>22</v>
      </c>
      <c r="W2423" s="293" t="str">
        <f t="shared" si="608"/>
        <v/>
      </c>
      <c r="X2423" s="293" t="str">
        <f t="shared" si="609"/>
        <v/>
      </c>
      <c r="Y2423" s="293" t="str">
        <f t="shared" si="610"/>
        <v/>
      </c>
      <c r="Z2423" s="293" t="str">
        <f t="shared" si="611"/>
        <v/>
      </c>
      <c r="AA2423" s="293">
        <f t="shared" si="598"/>
        <v>0</v>
      </c>
      <c r="AB2423" s="293">
        <f t="shared" si="599"/>
        <v>0</v>
      </c>
      <c r="AC2423" s="293">
        <f t="shared" si="600"/>
        <v>1</v>
      </c>
      <c r="AD2423" s="293">
        <f t="shared" si="612"/>
        <v>1</v>
      </c>
      <c r="AE2423" s="293">
        <f>IF(ISBLANK(T2423),AE2422,IF(COUNTIF(T$2:T2423,T2423)&gt;1,AE2422,1+MAX(AE2422,0)))</f>
        <v>65</v>
      </c>
      <c r="AI2423" s="42" t="str">
        <f t="shared" si="613"/>
        <v/>
      </c>
      <c r="AJ2423">
        <f>SUM(AG$2:AG2423)</f>
        <v>18</v>
      </c>
      <c r="AK2423">
        <f>COUNTA(AF$2:AF2423)</f>
        <v>38</v>
      </c>
    </row>
    <row r="2424" spans="1:37"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601"/>
        <v>36</v>
      </c>
      <c r="Q2424" s="33" t="str">
        <f t="shared" si="602"/>
        <v/>
      </c>
      <c r="R2424" s="33">
        <f t="shared" si="603"/>
        <v>6</v>
      </c>
      <c r="S2424" s="33" t="str">
        <f t="shared" si="604"/>
        <v>146_6</v>
      </c>
      <c r="T2424" s="35" t="str">
        <f t="shared" si="605"/>
        <v>146AM</v>
      </c>
      <c r="U2424" s="35" t="str">
        <f t="shared" si="606"/>
        <v>146AMEW</v>
      </c>
      <c r="V2424" s="301">
        <f t="shared" si="607"/>
        <v>23</v>
      </c>
      <c r="W2424" s="293" t="str">
        <f t="shared" si="608"/>
        <v/>
      </c>
      <c r="X2424" s="293" t="str">
        <f t="shared" si="609"/>
        <v/>
      </c>
      <c r="Y2424" s="293" t="str">
        <f t="shared" si="610"/>
        <v/>
      </c>
      <c r="Z2424" s="293" t="str">
        <f t="shared" si="611"/>
        <v/>
      </c>
      <c r="AA2424" s="293">
        <f t="shared" si="598"/>
        <v>0</v>
      </c>
      <c r="AB2424" s="293">
        <f t="shared" si="599"/>
        <v>0</v>
      </c>
      <c r="AC2424" s="293">
        <f t="shared" si="600"/>
        <v>0</v>
      </c>
      <c r="AD2424" s="293">
        <f t="shared" si="612"/>
        <v>0</v>
      </c>
      <c r="AE2424" s="293">
        <f>IF(ISBLANK(T2424),AE2423,IF(COUNTIF(T$2:T2424,T2424)&gt;1,AE2423,1+MAX(AE2423,0)))</f>
        <v>65</v>
      </c>
      <c r="AI2424" s="42" t="str">
        <f t="shared" si="613"/>
        <v/>
      </c>
      <c r="AJ2424">
        <f>SUM(AG$2:AG2424)</f>
        <v>18</v>
      </c>
      <c r="AK2424">
        <f>COUNTA(AF$2:AF2424)</f>
        <v>38</v>
      </c>
    </row>
    <row r="2425" spans="1:37"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601"/>
        <v>36</v>
      </c>
      <c r="Q2425" s="33" t="str">
        <f t="shared" si="602"/>
        <v/>
      </c>
      <c r="R2425" s="33">
        <f t="shared" si="603"/>
        <v>6</v>
      </c>
      <c r="S2425" s="33" t="str">
        <f t="shared" si="604"/>
        <v>146_6</v>
      </c>
      <c r="T2425" s="35" t="str">
        <f t="shared" si="605"/>
        <v>146AM</v>
      </c>
      <c r="U2425" s="35" t="str">
        <f t="shared" si="606"/>
        <v>146AMEW</v>
      </c>
      <c r="V2425" s="301">
        <f t="shared" si="607"/>
        <v>24</v>
      </c>
      <c r="W2425" s="293" t="str">
        <f t="shared" si="608"/>
        <v/>
      </c>
      <c r="X2425" s="293" t="str">
        <f t="shared" si="609"/>
        <v/>
      </c>
      <c r="Y2425" s="293" t="str">
        <f t="shared" si="610"/>
        <v/>
      </c>
      <c r="Z2425" s="293" t="str">
        <f t="shared" si="611"/>
        <v/>
      </c>
      <c r="AA2425" s="293">
        <f t="shared" si="598"/>
        <v>0</v>
      </c>
      <c r="AB2425" s="293">
        <f t="shared" si="599"/>
        <v>0</v>
      </c>
      <c r="AC2425" s="293">
        <f t="shared" si="600"/>
        <v>0</v>
      </c>
      <c r="AD2425" s="293">
        <f t="shared" si="612"/>
        <v>0</v>
      </c>
      <c r="AE2425" s="293">
        <f>IF(ISBLANK(T2425),AE2424,IF(COUNTIF(T$2:T2425,T2425)&gt;1,AE2424,1+MAX(AE2424,0)))</f>
        <v>65</v>
      </c>
      <c r="AI2425" s="42" t="str">
        <f t="shared" si="613"/>
        <v/>
      </c>
      <c r="AJ2425">
        <f>SUM(AG$2:AG2425)</f>
        <v>18</v>
      </c>
      <c r="AK2425">
        <f>COUNTA(AF$2:AF2425)</f>
        <v>38</v>
      </c>
    </row>
    <row r="2426" spans="1:37"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601"/>
        <v>36</v>
      </c>
      <c r="Q2426" s="33" t="str">
        <f t="shared" si="602"/>
        <v/>
      </c>
      <c r="R2426" s="33">
        <f t="shared" si="603"/>
        <v>7</v>
      </c>
      <c r="S2426" s="33" t="str">
        <f t="shared" si="604"/>
        <v>146_7</v>
      </c>
      <c r="T2426" s="35" t="str">
        <f t="shared" si="605"/>
        <v>146AM</v>
      </c>
      <c r="U2426" s="35" t="str">
        <f t="shared" si="606"/>
        <v>146AMNS</v>
      </c>
      <c r="V2426" s="301">
        <f t="shared" si="607"/>
        <v>25</v>
      </c>
      <c r="W2426" s="293" t="str">
        <f t="shared" si="608"/>
        <v/>
      </c>
      <c r="X2426" s="293" t="str">
        <f t="shared" si="609"/>
        <v/>
      </c>
      <c r="Y2426" s="293" t="str">
        <f t="shared" si="610"/>
        <v/>
      </c>
      <c r="Z2426" s="293" t="str">
        <f t="shared" si="611"/>
        <v/>
      </c>
      <c r="AA2426" s="293">
        <f t="shared" si="598"/>
        <v>0</v>
      </c>
      <c r="AB2426" s="293">
        <f t="shared" si="599"/>
        <v>0</v>
      </c>
      <c r="AC2426" s="293">
        <f t="shared" si="600"/>
        <v>1</v>
      </c>
      <c r="AD2426" s="293">
        <f t="shared" si="612"/>
        <v>1</v>
      </c>
      <c r="AE2426" s="293">
        <f>IF(ISBLANK(T2426),AE2425,IF(COUNTIF(T$2:T2426,T2426)&gt;1,AE2425,1+MAX(AE2425,0)))</f>
        <v>65</v>
      </c>
      <c r="AI2426" s="42" t="str">
        <f t="shared" si="613"/>
        <v/>
      </c>
      <c r="AJ2426">
        <f>SUM(AG$2:AG2426)</f>
        <v>18</v>
      </c>
      <c r="AK2426">
        <f>COUNTA(AF$2:AF2426)</f>
        <v>38</v>
      </c>
    </row>
    <row r="2427" spans="1:37"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601"/>
        <v>36</v>
      </c>
      <c r="Q2427" s="33" t="str">
        <f t="shared" si="602"/>
        <v/>
      </c>
      <c r="R2427" s="33">
        <f t="shared" si="603"/>
        <v>7</v>
      </c>
      <c r="S2427" s="33" t="str">
        <f t="shared" si="604"/>
        <v>146_7</v>
      </c>
      <c r="T2427" s="35" t="str">
        <f t="shared" si="605"/>
        <v>146AM</v>
      </c>
      <c r="U2427" s="35" t="str">
        <f t="shared" si="606"/>
        <v>146AMNS</v>
      </c>
      <c r="V2427" s="301">
        <f t="shared" si="607"/>
        <v>26</v>
      </c>
      <c r="W2427" s="293" t="str">
        <f t="shared" si="608"/>
        <v/>
      </c>
      <c r="X2427" s="293" t="str">
        <f t="shared" si="609"/>
        <v/>
      </c>
      <c r="Y2427" s="293" t="str">
        <f t="shared" si="610"/>
        <v/>
      </c>
      <c r="Z2427" s="293" t="str">
        <f t="shared" si="611"/>
        <v/>
      </c>
      <c r="AA2427" s="293">
        <f t="shared" si="598"/>
        <v>0</v>
      </c>
      <c r="AB2427" s="293">
        <f t="shared" si="599"/>
        <v>0</v>
      </c>
      <c r="AC2427" s="293">
        <f t="shared" si="600"/>
        <v>1</v>
      </c>
      <c r="AD2427" s="293">
        <f t="shared" si="612"/>
        <v>1</v>
      </c>
      <c r="AE2427" s="293">
        <f>IF(ISBLANK(T2427),AE2426,IF(COUNTIF(T$2:T2427,T2427)&gt;1,AE2426,1+MAX(AE2426,0)))</f>
        <v>65</v>
      </c>
      <c r="AI2427" s="42" t="str">
        <f t="shared" si="613"/>
        <v/>
      </c>
      <c r="AJ2427">
        <f>SUM(AG$2:AG2427)</f>
        <v>18</v>
      </c>
      <c r="AK2427">
        <f>COUNTA(AF$2:AF2427)</f>
        <v>38</v>
      </c>
    </row>
    <row r="2428" spans="1:37"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601"/>
        <v>36</v>
      </c>
      <c r="Q2428" s="33" t="str">
        <f t="shared" si="602"/>
        <v/>
      </c>
      <c r="R2428" s="33">
        <f t="shared" si="603"/>
        <v>7</v>
      </c>
      <c r="S2428" s="33" t="str">
        <f t="shared" si="604"/>
        <v>146_7</v>
      </c>
      <c r="T2428" s="35" t="str">
        <f t="shared" si="605"/>
        <v>146AM</v>
      </c>
      <c r="U2428" s="35" t="str">
        <f t="shared" si="606"/>
        <v>146AMEW</v>
      </c>
      <c r="V2428" s="301">
        <f t="shared" si="607"/>
        <v>27</v>
      </c>
      <c r="W2428" s="293" t="str">
        <f t="shared" si="608"/>
        <v/>
      </c>
      <c r="X2428" s="293" t="str">
        <f t="shared" si="609"/>
        <v/>
      </c>
      <c r="Y2428" s="293" t="str">
        <f t="shared" si="610"/>
        <v/>
      </c>
      <c r="Z2428" s="293" t="str">
        <f t="shared" si="611"/>
        <v/>
      </c>
      <c r="AA2428" s="293">
        <f t="shared" si="598"/>
        <v>0</v>
      </c>
      <c r="AB2428" s="293">
        <f t="shared" si="599"/>
        <v>0</v>
      </c>
      <c r="AC2428" s="293">
        <f t="shared" si="600"/>
        <v>0</v>
      </c>
      <c r="AD2428" s="293">
        <f t="shared" si="612"/>
        <v>0</v>
      </c>
      <c r="AE2428" s="293">
        <f>IF(ISBLANK(T2428),AE2427,IF(COUNTIF(T$2:T2428,T2428)&gt;1,AE2427,1+MAX(AE2427,0)))</f>
        <v>65</v>
      </c>
      <c r="AI2428" s="42" t="str">
        <f t="shared" si="613"/>
        <v/>
      </c>
      <c r="AJ2428">
        <f>SUM(AG$2:AG2428)</f>
        <v>18</v>
      </c>
      <c r="AK2428">
        <f>COUNTA(AF$2:AF2428)</f>
        <v>38</v>
      </c>
    </row>
    <row r="2429" spans="1:37"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601"/>
        <v>36</v>
      </c>
      <c r="Q2429" s="33" t="str">
        <f t="shared" si="602"/>
        <v/>
      </c>
      <c r="R2429" s="33">
        <f t="shared" si="603"/>
        <v>7</v>
      </c>
      <c r="S2429" s="33" t="str">
        <f t="shared" si="604"/>
        <v>146_7</v>
      </c>
      <c r="T2429" s="35" t="str">
        <f t="shared" si="605"/>
        <v>146AM</v>
      </c>
      <c r="U2429" s="35" t="str">
        <f t="shared" si="606"/>
        <v>146AMEW</v>
      </c>
      <c r="V2429" s="301">
        <f t="shared" si="607"/>
        <v>28</v>
      </c>
      <c r="W2429" s="293" t="str">
        <f t="shared" si="608"/>
        <v/>
      </c>
      <c r="X2429" s="293" t="str">
        <f t="shared" si="609"/>
        <v/>
      </c>
      <c r="Y2429" s="293" t="str">
        <f t="shared" si="610"/>
        <v/>
      </c>
      <c r="Z2429" s="293" t="str">
        <f t="shared" si="611"/>
        <v/>
      </c>
      <c r="AA2429" s="293">
        <f t="shared" si="598"/>
        <v>0</v>
      </c>
      <c r="AB2429" s="293">
        <f t="shared" si="599"/>
        <v>0</v>
      </c>
      <c r="AC2429" s="293">
        <f t="shared" si="600"/>
        <v>0</v>
      </c>
      <c r="AD2429" s="293">
        <f t="shared" si="612"/>
        <v>0</v>
      </c>
      <c r="AE2429" s="293">
        <f>IF(ISBLANK(T2429),AE2428,IF(COUNTIF(T$2:T2429,T2429)&gt;1,AE2428,1+MAX(AE2428,0)))</f>
        <v>65</v>
      </c>
      <c r="AI2429" s="42" t="str">
        <f t="shared" si="613"/>
        <v/>
      </c>
      <c r="AJ2429">
        <f>SUM(AG$2:AG2429)</f>
        <v>18</v>
      </c>
      <c r="AK2429">
        <f>COUNTA(AF$2:AF2429)</f>
        <v>38</v>
      </c>
    </row>
    <row r="2430" spans="1:37"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601"/>
        <v>36</v>
      </c>
      <c r="Q2430" s="33" t="str">
        <f t="shared" si="602"/>
        <v/>
      </c>
      <c r="R2430" s="33">
        <f t="shared" si="603"/>
        <v>8</v>
      </c>
      <c r="S2430" s="33" t="str">
        <f t="shared" si="604"/>
        <v>146_8</v>
      </c>
      <c r="T2430" s="35" t="str">
        <f t="shared" si="605"/>
        <v>146AM</v>
      </c>
      <c r="U2430" s="35" t="str">
        <f t="shared" si="606"/>
        <v>146AMNS</v>
      </c>
      <c r="V2430" s="301">
        <f t="shared" si="607"/>
        <v>29</v>
      </c>
      <c r="W2430" s="293" t="str">
        <f t="shared" si="608"/>
        <v/>
      </c>
      <c r="X2430" s="293" t="str">
        <f t="shared" si="609"/>
        <v/>
      </c>
      <c r="Y2430" s="293" t="str">
        <f t="shared" si="610"/>
        <v/>
      </c>
      <c r="Z2430" s="293" t="str">
        <f t="shared" si="611"/>
        <v/>
      </c>
      <c r="AA2430" s="293">
        <f t="shared" si="598"/>
        <v>0</v>
      </c>
      <c r="AB2430" s="293">
        <f t="shared" si="599"/>
        <v>0</v>
      </c>
      <c r="AC2430" s="293">
        <f t="shared" si="600"/>
        <v>1</v>
      </c>
      <c r="AD2430" s="293">
        <f t="shared" si="612"/>
        <v>1</v>
      </c>
      <c r="AE2430" s="293">
        <f>IF(ISBLANK(T2430),AE2429,IF(COUNTIF(T$2:T2430,T2430)&gt;1,AE2429,1+MAX(AE2429,0)))</f>
        <v>65</v>
      </c>
      <c r="AI2430" s="42" t="str">
        <f t="shared" si="613"/>
        <v/>
      </c>
      <c r="AJ2430">
        <f>SUM(AG$2:AG2430)</f>
        <v>18</v>
      </c>
      <c r="AK2430">
        <f>COUNTA(AF$2:AF2430)</f>
        <v>38</v>
      </c>
    </row>
    <row r="2431" spans="1:37"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601"/>
        <v>36</v>
      </c>
      <c r="Q2431" s="33" t="str">
        <f t="shared" si="602"/>
        <v/>
      </c>
      <c r="R2431" s="33">
        <f t="shared" si="603"/>
        <v>8</v>
      </c>
      <c r="S2431" s="33" t="str">
        <f t="shared" si="604"/>
        <v>146_8</v>
      </c>
      <c r="T2431" s="35" t="str">
        <f t="shared" si="605"/>
        <v>146AM</v>
      </c>
      <c r="U2431" s="35" t="str">
        <f t="shared" si="606"/>
        <v>146AMNS</v>
      </c>
      <c r="V2431" s="301">
        <f t="shared" si="607"/>
        <v>30</v>
      </c>
      <c r="W2431" s="293" t="str">
        <f t="shared" si="608"/>
        <v/>
      </c>
      <c r="X2431" s="293" t="str">
        <f t="shared" si="609"/>
        <v/>
      </c>
      <c r="Y2431" s="293" t="str">
        <f t="shared" si="610"/>
        <v/>
      </c>
      <c r="Z2431" s="293" t="str">
        <f t="shared" si="611"/>
        <v/>
      </c>
      <c r="AA2431" s="293">
        <f t="shared" si="598"/>
        <v>0</v>
      </c>
      <c r="AB2431" s="293">
        <f t="shared" si="599"/>
        <v>0</v>
      </c>
      <c r="AC2431" s="293">
        <f t="shared" si="600"/>
        <v>1</v>
      </c>
      <c r="AD2431" s="293">
        <f t="shared" si="612"/>
        <v>1</v>
      </c>
      <c r="AE2431" s="293">
        <f>IF(ISBLANK(T2431),AE2430,IF(COUNTIF(T$2:T2431,T2431)&gt;1,AE2430,1+MAX(AE2430,0)))</f>
        <v>65</v>
      </c>
      <c r="AI2431" s="42" t="str">
        <f t="shared" si="613"/>
        <v/>
      </c>
      <c r="AJ2431">
        <f>SUM(AG$2:AG2431)</f>
        <v>18</v>
      </c>
      <c r="AK2431">
        <f>COUNTA(AF$2:AF2431)</f>
        <v>38</v>
      </c>
    </row>
    <row r="2432" spans="1:37"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601"/>
        <v>36</v>
      </c>
      <c r="Q2432" s="33" t="str">
        <f t="shared" si="602"/>
        <v/>
      </c>
      <c r="R2432" s="33">
        <f t="shared" si="603"/>
        <v>8</v>
      </c>
      <c r="S2432" s="33" t="str">
        <f t="shared" si="604"/>
        <v>146_8</v>
      </c>
      <c r="T2432" s="35" t="str">
        <f t="shared" si="605"/>
        <v>146AM</v>
      </c>
      <c r="U2432" s="35" t="str">
        <f t="shared" si="606"/>
        <v>146AMEW</v>
      </c>
      <c r="V2432" s="301">
        <f t="shared" si="607"/>
        <v>31</v>
      </c>
      <c r="W2432" s="293" t="str">
        <f t="shared" si="608"/>
        <v/>
      </c>
      <c r="X2432" s="293" t="str">
        <f t="shared" si="609"/>
        <v/>
      </c>
      <c r="Y2432" s="293" t="str">
        <f t="shared" si="610"/>
        <v/>
      </c>
      <c r="Z2432" s="293" t="str">
        <f t="shared" si="611"/>
        <v/>
      </c>
      <c r="AA2432" s="293">
        <f t="shared" si="598"/>
        <v>0</v>
      </c>
      <c r="AB2432" s="293">
        <f t="shared" si="599"/>
        <v>0</v>
      </c>
      <c r="AC2432" s="293">
        <f t="shared" si="600"/>
        <v>0</v>
      </c>
      <c r="AD2432" s="293">
        <f t="shared" si="612"/>
        <v>0</v>
      </c>
      <c r="AE2432" s="293">
        <f>IF(ISBLANK(T2432),AE2431,IF(COUNTIF(T$2:T2432,T2432)&gt;1,AE2431,1+MAX(AE2431,0)))</f>
        <v>65</v>
      </c>
      <c r="AI2432" s="42" t="str">
        <f t="shared" si="613"/>
        <v/>
      </c>
      <c r="AJ2432">
        <f>SUM(AG$2:AG2432)</f>
        <v>18</v>
      </c>
      <c r="AK2432">
        <f>COUNTA(AF$2:AF2432)</f>
        <v>38</v>
      </c>
    </row>
    <row r="2433" spans="1:37"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601"/>
        <v>36</v>
      </c>
      <c r="Q2433" s="33" t="str">
        <f t="shared" si="602"/>
        <v/>
      </c>
      <c r="R2433" s="33">
        <f t="shared" si="603"/>
        <v>8</v>
      </c>
      <c r="S2433" s="33" t="str">
        <f t="shared" si="604"/>
        <v>146_8</v>
      </c>
      <c r="T2433" s="35" t="str">
        <f t="shared" si="605"/>
        <v>146AM</v>
      </c>
      <c r="U2433" s="35" t="str">
        <f t="shared" si="606"/>
        <v>146AMEW</v>
      </c>
      <c r="V2433" s="301">
        <f t="shared" si="607"/>
        <v>32</v>
      </c>
      <c r="W2433" s="293" t="str">
        <f t="shared" si="608"/>
        <v/>
      </c>
      <c r="X2433" s="293" t="str">
        <f t="shared" si="609"/>
        <v/>
      </c>
      <c r="Y2433" s="293" t="str">
        <f t="shared" si="610"/>
        <v/>
      </c>
      <c r="Z2433" s="293" t="str">
        <f t="shared" si="611"/>
        <v/>
      </c>
      <c r="AA2433" s="293">
        <f t="shared" si="598"/>
        <v>0</v>
      </c>
      <c r="AB2433" s="293">
        <f t="shared" si="599"/>
        <v>0</v>
      </c>
      <c r="AC2433" s="293">
        <f t="shared" si="600"/>
        <v>0</v>
      </c>
      <c r="AD2433" s="293">
        <f t="shared" si="612"/>
        <v>0</v>
      </c>
      <c r="AE2433" s="293">
        <f>IF(ISBLANK(T2433),AE2432,IF(COUNTIF(T$2:T2433,T2433)&gt;1,AE2432,1+MAX(AE2432,0)))</f>
        <v>65</v>
      </c>
      <c r="AI2433" s="42" t="str">
        <f t="shared" si="613"/>
        <v/>
      </c>
      <c r="AJ2433">
        <f>SUM(AG$2:AG2433)</f>
        <v>18</v>
      </c>
      <c r="AK2433">
        <f>COUNTA(AF$2:AF2433)</f>
        <v>38</v>
      </c>
    </row>
    <row r="2434" spans="1:37"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601"/>
        <v>36</v>
      </c>
      <c r="Q2434" s="33" t="str">
        <f t="shared" si="602"/>
        <v/>
      </c>
      <c r="R2434" s="33">
        <f t="shared" si="603"/>
        <v>9</v>
      </c>
      <c r="S2434" s="33" t="str">
        <f t="shared" si="604"/>
        <v>146_9</v>
      </c>
      <c r="T2434" s="35" t="str">
        <f t="shared" si="605"/>
        <v>146PM</v>
      </c>
      <c r="U2434" s="35" t="str">
        <f t="shared" si="606"/>
        <v>146PMNS</v>
      </c>
      <c r="V2434" s="301">
        <f t="shared" si="607"/>
        <v>1</v>
      </c>
      <c r="W2434" s="293" t="str">
        <f t="shared" si="608"/>
        <v/>
      </c>
      <c r="X2434" s="293" t="str">
        <f t="shared" si="609"/>
        <v/>
      </c>
      <c r="Y2434" s="293" t="str">
        <f t="shared" si="610"/>
        <v/>
      </c>
      <c r="Z2434" s="293" t="str">
        <f t="shared" si="611"/>
        <v/>
      </c>
      <c r="AA2434" s="293">
        <f t="shared" ref="AA2434:AA2497" si="614">IF(AND(ISNUMBER($G2434),$B2434="AM"),INDEX(Cordon,MATCH($A2434,loc_ID,0),$G2434),0)</f>
        <v>0</v>
      </c>
      <c r="AB2434" s="293">
        <f t="shared" ref="AB2434:AB2497" si="615">IF(AND(ISNUMBER($G2434),$B2434="PM"),INDEX(Cordon,MATCH($A2434,loc_ID,0),VLOOKUP($G2434,dir_correction,2,FALSE)),0)</f>
        <v>0</v>
      </c>
      <c r="AC2434" s="293">
        <f t="shared" ref="AC2434:AC2497" si="616">IF(AND(ISNUMBER($G2434),$B2434="AM"),INDEX(Lane,MATCH($A2434,loc_ID,0),$G2434),0)</f>
        <v>0</v>
      </c>
      <c r="AD2434" s="293">
        <f t="shared" si="612"/>
        <v>0</v>
      </c>
      <c r="AE2434" s="293">
        <f>IF(ISBLANK(T2434),AE2433,IF(COUNTIF(T$2:T2434,T2434)&gt;1,AE2433,1+MAX(AE2433,0)))</f>
        <v>66</v>
      </c>
      <c r="AI2434" s="42" t="str">
        <f t="shared" si="613"/>
        <v/>
      </c>
      <c r="AJ2434">
        <f>SUM(AG$2:AG2434)</f>
        <v>18</v>
      </c>
      <c r="AK2434">
        <f>COUNTA(AF$2:AF2434)</f>
        <v>38</v>
      </c>
    </row>
    <row r="2435" spans="1:37"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617">IF(A2435=A2434,P2434,IF(ISNUMBER(P2434),P2434+1,1))</f>
        <v>36</v>
      </c>
      <c r="Q2435" s="33" t="str">
        <f t="shared" ref="Q2435:Q2498" si="618">IF(OR(P2435=P2434,LEN(A2435)&lt;1),"",P2435)</f>
        <v/>
      </c>
      <c r="R2435" s="33">
        <f t="shared" ref="R2435:R2498" si="619">IF(ISNUMBER(F2435),F2435+4*(E2435-1)+8*IF(B2435="PM",1,0),"")</f>
        <v>9</v>
      </c>
      <c r="S2435" s="33" t="str">
        <f t="shared" ref="S2435:S2498" si="620">IF(ISNUMBER(R2435),A2435&amp;"_"&amp;R2435,"")</f>
        <v>146_9</v>
      </c>
      <c r="T2435" s="35" t="str">
        <f t="shared" ref="T2435:T2498" si="621">A2435&amp;B2435</f>
        <v>146PM</v>
      </c>
      <c r="U2435" s="35" t="str">
        <f t="shared" ref="U2435:U2498" si="622">IF(OR(G2435=1,G2435=2),T2435&amp;"NS",IF(OR(G2435=3,G2435=4),T2435&amp;"EW",""))</f>
        <v>146PMNS</v>
      </c>
      <c r="V2435" s="301">
        <f t="shared" ref="V2435:V2498" si="623">G2435+4*(F2435-1)+16*(E2435-1)</f>
        <v>2</v>
      </c>
      <c r="W2435" s="293" t="str">
        <f t="shared" ref="W2435:W2498" si="624">IF(I2435&gt;$H2435,1,"")</f>
        <v/>
      </c>
      <c r="X2435" s="293" t="str">
        <f t="shared" ref="X2435:X2498" si="625">IF(J2435&gt;$H2435,1,"")</f>
        <v/>
      </c>
      <c r="Y2435" s="293" t="str">
        <f t="shared" ref="Y2435:Y2498" si="626">IF(K2435&gt;$H2435,1,"")</f>
        <v/>
      </c>
      <c r="Z2435" s="293" t="str">
        <f t="shared" ref="Z2435:Z2498" si="627">IF(L2435&gt;$H2435,1,"")</f>
        <v/>
      </c>
      <c r="AA2435" s="293">
        <f t="shared" si="614"/>
        <v>0</v>
      </c>
      <c r="AB2435" s="293">
        <f t="shared" si="615"/>
        <v>0</v>
      </c>
      <c r="AC2435" s="293">
        <f t="shared" si="616"/>
        <v>0</v>
      </c>
      <c r="AD2435" s="293">
        <f t="shared" ref="AD2435:AD2498" si="628">IF(AND(AC2435&gt;0,ISNUMBER(AC2435)),1,0)</f>
        <v>0</v>
      </c>
      <c r="AE2435" s="293">
        <f>IF(ISBLANK(T2435),AE2434,IF(COUNTIF(T$2:T2435,T2435)&gt;1,AE2434,1+MAX(AE2434,0)))</f>
        <v>66</v>
      </c>
      <c r="AI2435" s="42" t="str">
        <f t="shared" ref="AI2435:AI2498" si="629">IF(SUM(W2435:Z2435)&gt;0,1,"")</f>
        <v/>
      </c>
      <c r="AJ2435">
        <f>SUM(AG$2:AG2435)</f>
        <v>18</v>
      </c>
      <c r="AK2435">
        <f>COUNTA(AF$2:AF2435)</f>
        <v>38</v>
      </c>
    </row>
    <row r="2436" spans="1:37"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617"/>
        <v>36</v>
      </c>
      <c r="Q2436" s="33" t="str">
        <f t="shared" si="618"/>
        <v/>
      </c>
      <c r="R2436" s="33">
        <f t="shared" si="619"/>
        <v>9</v>
      </c>
      <c r="S2436" s="33" t="str">
        <f t="shared" si="620"/>
        <v>146_9</v>
      </c>
      <c r="T2436" s="35" t="str">
        <f t="shared" si="621"/>
        <v>146PM</v>
      </c>
      <c r="U2436" s="35" t="str">
        <f t="shared" si="622"/>
        <v>146PMEW</v>
      </c>
      <c r="V2436" s="301">
        <f t="shared" si="623"/>
        <v>3</v>
      </c>
      <c r="W2436" s="293" t="str">
        <f t="shared" si="624"/>
        <v/>
      </c>
      <c r="X2436" s="293" t="str">
        <f t="shared" si="625"/>
        <v/>
      </c>
      <c r="Y2436" s="293" t="str">
        <f t="shared" si="626"/>
        <v/>
      </c>
      <c r="Z2436" s="293" t="str">
        <f t="shared" si="627"/>
        <v/>
      </c>
      <c r="AA2436" s="293">
        <f t="shared" si="614"/>
        <v>0</v>
      </c>
      <c r="AB2436" s="293">
        <f t="shared" si="615"/>
        <v>0</v>
      </c>
      <c r="AC2436" s="293">
        <f t="shared" si="616"/>
        <v>0</v>
      </c>
      <c r="AD2436" s="293">
        <f t="shared" si="628"/>
        <v>0</v>
      </c>
      <c r="AE2436" s="293">
        <f>IF(ISBLANK(T2436),AE2435,IF(COUNTIF(T$2:T2436,T2436)&gt;1,AE2435,1+MAX(AE2435,0)))</f>
        <v>66</v>
      </c>
      <c r="AI2436" s="42" t="str">
        <f t="shared" si="629"/>
        <v/>
      </c>
      <c r="AJ2436">
        <f>SUM(AG$2:AG2436)</f>
        <v>18</v>
      </c>
      <c r="AK2436">
        <f>COUNTA(AF$2:AF2436)</f>
        <v>38</v>
      </c>
    </row>
    <row r="2437" spans="1:37"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617"/>
        <v>36</v>
      </c>
      <c r="Q2437" s="33" t="str">
        <f t="shared" si="618"/>
        <v/>
      </c>
      <c r="R2437" s="33">
        <f t="shared" si="619"/>
        <v>9</v>
      </c>
      <c r="S2437" s="33" t="str">
        <f t="shared" si="620"/>
        <v>146_9</v>
      </c>
      <c r="T2437" s="35" t="str">
        <f t="shared" si="621"/>
        <v>146PM</v>
      </c>
      <c r="U2437" s="35" t="str">
        <f t="shared" si="622"/>
        <v>146PMEW</v>
      </c>
      <c r="V2437" s="301">
        <f t="shared" si="623"/>
        <v>4</v>
      </c>
      <c r="W2437" s="293" t="str">
        <f t="shared" si="624"/>
        <v/>
      </c>
      <c r="X2437" s="293" t="str">
        <f t="shared" si="625"/>
        <v/>
      </c>
      <c r="Y2437" s="293" t="str">
        <f t="shared" si="626"/>
        <v/>
      </c>
      <c r="Z2437" s="293" t="str">
        <f t="shared" si="627"/>
        <v/>
      </c>
      <c r="AA2437" s="293">
        <f t="shared" si="614"/>
        <v>0</v>
      </c>
      <c r="AB2437" s="293">
        <f t="shared" si="615"/>
        <v>0</v>
      </c>
      <c r="AC2437" s="293">
        <f t="shared" si="616"/>
        <v>0</v>
      </c>
      <c r="AD2437" s="293">
        <f t="shared" si="628"/>
        <v>0</v>
      </c>
      <c r="AE2437" s="293">
        <f>IF(ISBLANK(T2437),AE2436,IF(COUNTIF(T$2:T2437,T2437)&gt;1,AE2436,1+MAX(AE2436,0)))</f>
        <v>66</v>
      </c>
      <c r="AI2437" s="42" t="str">
        <f t="shared" si="629"/>
        <v/>
      </c>
      <c r="AJ2437">
        <f>SUM(AG$2:AG2437)</f>
        <v>18</v>
      </c>
      <c r="AK2437">
        <f>COUNTA(AF$2:AF2437)</f>
        <v>38</v>
      </c>
    </row>
    <row r="2438" spans="1:37"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617"/>
        <v>36</v>
      </c>
      <c r="Q2438" s="33" t="str">
        <f t="shared" si="618"/>
        <v/>
      </c>
      <c r="R2438" s="33">
        <f t="shared" si="619"/>
        <v>10</v>
      </c>
      <c r="S2438" s="33" t="str">
        <f t="shared" si="620"/>
        <v>146_10</v>
      </c>
      <c r="T2438" s="35" t="str">
        <f t="shared" si="621"/>
        <v>146PM</v>
      </c>
      <c r="U2438" s="35" t="str">
        <f t="shared" si="622"/>
        <v>146PMNS</v>
      </c>
      <c r="V2438" s="301">
        <f t="shared" si="623"/>
        <v>5</v>
      </c>
      <c r="W2438" s="293" t="str">
        <f t="shared" si="624"/>
        <v/>
      </c>
      <c r="X2438" s="293" t="str">
        <f t="shared" si="625"/>
        <v/>
      </c>
      <c r="Y2438" s="293" t="str">
        <f t="shared" si="626"/>
        <v/>
      </c>
      <c r="Z2438" s="293" t="str">
        <f t="shared" si="627"/>
        <v/>
      </c>
      <c r="AA2438" s="293">
        <f t="shared" si="614"/>
        <v>0</v>
      </c>
      <c r="AB2438" s="293">
        <f t="shared" si="615"/>
        <v>0</v>
      </c>
      <c r="AC2438" s="293">
        <f t="shared" si="616"/>
        <v>0</v>
      </c>
      <c r="AD2438" s="293">
        <f t="shared" si="628"/>
        <v>0</v>
      </c>
      <c r="AE2438" s="293">
        <f>IF(ISBLANK(T2438),AE2437,IF(COUNTIF(T$2:T2438,T2438)&gt;1,AE2437,1+MAX(AE2437,0)))</f>
        <v>66</v>
      </c>
      <c r="AI2438" s="42" t="str">
        <f t="shared" si="629"/>
        <v/>
      </c>
      <c r="AJ2438">
        <f>SUM(AG$2:AG2438)</f>
        <v>18</v>
      </c>
      <c r="AK2438">
        <f>COUNTA(AF$2:AF2438)</f>
        <v>38</v>
      </c>
    </row>
    <row r="2439" spans="1:37"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617"/>
        <v>36</v>
      </c>
      <c r="Q2439" s="33" t="str">
        <f t="shared" si="618"/>
        <v/>
      </c>
      <c r="R2439" s="33">
        <f t="shared" si="619"/>
        <v>10</v>
      </c>
      <c r="S2439" s="33" t="str">
        <f t="shared" si="620"/>
        <v>146_10</v>
      </c>
      <c r="T2439" s="35" t="str">
        <f t="shared" si="621"/>
        <v>146PM</v>
      </c>
      <c r="U2439" s="35" t="str">
        <f t="shared" si="622"/>
        <v>146PMNS</v>
      </c>
      <c r="V2439" s="301">
        <f t="shared" si="623"/>
        <v>6</v>
      </c>
      <c r="W2439" s="293" t="str">
        <f t="shared" si="624"/>
        <v/>
      </c>
      <c r="X2439" s="293" t="str">
        <f t="shared" si="625"/>
        <v/>
      </c>
      <c r="Y2439" s="293" t="str">
        <f t="shared" si="626"/>
        <v/>
      </c>
      <c r="Z2439" s="293" t="str">
        <f t="shared" si="627"/>
        <v/>
      </c>
      <c r="AA2439" s="293">
        <f t="shared" si="614"/>
        <v>0</v>
      </c>
      <c r="AB2439" s="293">
        <f t="shared" si="615"/>
        <v>0</v>
      </c>
      <c r="AC2439" s="293">
        <f t="shared" si="616"/>
        <v>0</v>
      </c>
      <c r="AD2439" s="293">
        <f t="shared" si="628"/>
        <v>0</v>
      </c>
      <c r="AE2439" s="293">
        <f>IF(ISBLANK(T2439),AE2438,IF(COUNTIF(T$2:T2439,T2439)&gt;1,AE2438,1+MAX(AE2438,0)))</f>
        <v>66</v>
      </c>
      <c r="AI2439" s="42" t="str">
        <f t="shared" si="629"/>
        <v/>
      </c>
      <c r="AJ2439">
        <f>SUM(AG$2:AG2439)</f>
        <v>18</v>
      </c>
      <c r="AK2439">
        <f>COUNTA(AF$2:AF2439)</f>
        <v>38</v>
      </c>
    </row>
    <row r="2440" spans="1:37"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617"/>
        <v>36</v>
      </c>
      <c r="Q2440" s="33" t="str">
        <f t="shared" si="618"/>
        <v/>
      </c>
      <c r="R2440" s="33">
        <f t="shared" si="619"/>
        <v>10</v>
      </c>
      <c r="S2440" s="33" t="str">
        <f t="shared" si="620"/>
        <v>146_10</v>
      </c>
      <c r="T2440" s="35" t="str">
        <f t="shared" si="621"/>
        <v>146PM</v>
      </c>
      <c r="U2440" s="35" t="str">
        <f t="shared" si="622"/>
        <v>146PMEW</v>
      </c>
      <c r="V2440" s="301">
        <f t="shared" si="623"/>
        <v>7</v>
      </c>
      <c r="W2440" s="293" t="str">
        <f t="shared" si="624"/>
        <v/>
      </c>
      <c r="X2440" s="293" t="str">
        <f t="shared" si="625"/>
        <v/>
      </c>
      <c r="Y2440" s="293" t="str">
        <f t="shared" si="626"/>
        <v/>
      </c>
      <c r="Z2440" s="293" t="str">
        <f t="shared" si="627"/>
        <v/>
      </c>
      <c r="AA2440" s="293">
        <f t="shared" si="614"/>
        <v>0</v>
      </c>
      <c r="AB2440" s="293">
        <f t="shared" si="615"/>
        <v>0</v>
      </c>
      <c r="AC2440" s="293">
        <f t="shared" si="616"/>
        <v>0</v>
      </c>
      <c r="AD2440" s="293">
        <f t="shared" si="628"/>
        <v>0</v>
      </c>
      <c r="AE2440" s="293">
        <f>IF(ISBLANK(T2440),AE2439,IF(COUNTIF(T$2:T2440,T2440)&gt;1,AE2439,1+MAX(AE2439,0)))</f>
        <v>66</v>
      </c>
      <c r="AI2440" s="42" t="str">
        <f t="shared" si="629"/>
        <v/>
      </c>
      <c r="AJ2440">
        <f>SUM(AG$2:AG2440)</f>
        <v>18</v>
      </c>
      <c r="AK2440">
        <f>COUNTA(AF$2:AF2440)</f>
        <v>38</v>
      </c>
    </row>
    <row r="2441" spans="1:37"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617"/>
        <v>36</v>
      </c>
      <c r="Q2441" s="33" t="str">
        <f t="shared" si="618"/>
        <v/>
      </c>
      <c r="R2441" s="33">
        <f t="shared" si="619"/>
        <v>10</v>
      </c>
      <c r="S2441" s="33" t="str">
        <f t="shared" si="620"/>
        <v>146_10</v>
      </c>
      <c r="T2441" s="35" t="str">
        <f t="shared" si="621"/>
        <v>146PM</v>
      </c>
      <c r="U2441" s="35" t="str">
        <f t="shared" si="622"/>
        <v>146PMEW</v>
      </c>
      <c r="V2441" s="301">
        <f t="shared" si="623"/>
        <v>8</v>
      </c>
      <c r="W2441" s="293" t="str">
        <f t="shared" si="624"/>
        <v/>
      </c>
      <c r="X2441" s="293" t="str">
        <f t="shared" si="625"/>
        <v/>
      </c>
      <c r="Y2441" s="293" t="str">
        <f t="shared" si="626"/>
        <v/>
      </c>
      <c r="Z2441" s="293" t="str">
        <f t="shared" si="627"/>
        <v/>
      </c>
      <c r="AA2441" s="293">
        <f t="shared" si="614"/>
        <v>0</v>
      </c>
      <c r="AB2441" s="293">
        <f t="shared" si="615"/>
        <v>0</v>
      </c>
      <c r="AC2441" s="293">
        <f t="shared" si="616"/>
        <v>0</v>
      </c>
      <c r="AD2441" s="293">
        <f t="shared" si="628"/>
        <v>0</v>
      </c>
      <c r="AE2441" s="293">
        <f>IF(ISBLANK(T2441),AE2440,IF(COUNTIF(T$2:T2441,T2441)&gt;1,AE2440,1+MAX(AE2440,0)))</f>
        <v>66</v>
      </c>
      <c r="AI2441" s="42" t="str">
        <f t="shared" si="629"/>
        <v/>
      </c>
      <c r="AJ2441">
        <f>SUM(AG$2:AG2441)</f>
        <v>18</v>
      </c>
      <c r="AK2441">
        <f>COUNTA(AF$2:AF2441)</f>
        <v>38</v>
      </c>
    </row>
    <row r="2442" spans="1:37"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617"/>
        <v>36</v>
      </c>
      <c r="Q2442" s="33" t="str">
        <f t="shared" si="618"/>
        <v/>
      </c>
      <c r="R2442" s="33">
        <f t="shared" si="619"/>
        <v>11</v>
      </c>
      <c r="S2442" s="33" t="str">
        <f t="shared" si="620"/>
        <v>146_11</v>
      </c>
      <c r="T2442" s="35" t="str">
        <f t="shared" si="621"/>
        <v>146PM</v>
      </c>
      <c r="U2442" s="35" t="str">
        <f t="shared" si="622"/>
        <v>146PMNS</v>
      </c>
      <c r="V2442" s="301">
        <f t="shared" si="623"/>
        <v>9</v>
      </c>
      <c r="W2442" s="293" t="str">
        <f t="shared" si="624"/>
        <v/>
      </c>
      <c r="X2442" s="293" t="str">
        <f t="shared" si="625"/>
        <v/>
      </c>
      <c r="Y2442" s="293" t="str">
        <f t="shared" si="626"/>
        <v/>
      </c>
      <c r="Z2442" s="293" t="str">
        <f t="shared" si="627"/>
        <v/>
      </c>
      <c r="AA2442" s="293">
        <f t="shared" si="614"/>
        <v>0</v>
      </c>
      <c r="AB2442" s="293">
        <f t="shared" si="615"/>
        <v>0</v>
      </c>
      <c r="AC2442" s="293">
        <f t="shared" si="616"/>
        <v>0</v>
      </c>
      <c r="AD2442" s="293">
        <f t="shared" si="628"/>
        <v>0</v>
      </c>
      <c r="AE2442" s="293">
        <f>IF(ISBLANK(T2442),AE2441,IF(COUNTIF(T$2:T2442,T2442)&gt;1,AE2441,1+MAX(AE2441,0)))</f>
        <v>66</v>
      </c>
      <c r="AI2442" s="42" t="str">
        <f t="shared" si="629"/>
        <v/>
      </c>
      <c r="AJ2442">
        <f>SUM(AG$2:AG2442)</f>
        <v>18</v>
      </c>
      <c r="AK2442">
        <f>COUNTA(AF$2:AF2442)</f>
        <v>38</v>
      </c>
    </row>
    <row r="2443" spans="1:37"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617"/>
        <v>36</v>
      </c>
      <c r="Q2443" s="33" t="str">
        <f t="shared" si="618"/>
        <v/>
      </c>
      <c r="R2443" s="33">
        <f t="shared" si="619"/>
        <v>11</v>
      </c>
      <c r="S2443" s="33" t="str">
        <f t="shared" si="620"/>
        <v>146_11</v>
      </c>
      <c r="T2443" s="35" t="str">
        <f t="shared" si="621"/>
        <v>146PM</v>
      </c>
      <c r="U2443" s="35" t="str">
        <f t="shared" si="622"/>
        <v>146PMNS</v>
      </c>
      <c r="V2443" s="301">
        <f t="shared" si="623"/>
        <v>10</v>
      </c>
      <c r="W2443" s="293" t="str">
        <f t="shared" si="624"/>
        <v/>
      </c>
      <c r="X2443" s="293" t="str">
        <f t="shared" si="625"/>
        <v/>
      </c>
      <c r="Y2443" s="293" t="str">
        <f t="shared" si="626"/>
        <v/>
      </c>
      <c r="Z2443" s="293" t="str">
        <f t="shared" si="627"/>
        <v/>
      </c>
      <c r="AA2443" s="293">
        <f t="shared" si="614"/>
        <v>0</v>
      </c>
      <c r="AB2443" s="293">
        <f t="shared" si="615"/>
        <v>0</v>
      </c>
      <c r="AC2443" s="293">
        <f t="shared" si="616"/>
        <v>0</v>
      </c>
      <c r="AD2443" s="293">
        <f t="shared" si="628"/>
        <v>0</v>
      </c>
      <c r="AE2443" s="293">
        <f>IF(ISBLANK(T2443),AE2442,IF(COUNTIF(T$2:T2443,T2443)&gt;1,AE2442,1+MAX(AE2442,0)))</f>
        <v>66</v>
      </c>
      <c r="AI2443" s="42" t="str">
        <f t="shared" si="629"/>
        <v/>
      </c>
      <c r="AJ2443">
        <f>SUM(AG$2:AG2443)</f>
        <v>18</v>
      </c>
      <c r="AK2443">
        <f>COUNTA(AF$2:AF2443)</f>
        <v>38</v>
      </c>
    </row>
    <row r="2444" spans="1:37"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617"/>
        <v>36</v>
      </c>
      <c r="Q2444" s="33" t="str">
        <f t="shared" si="618"/>
        <v/>
      </c>
      <c r="R2444" s="33">
        <f t="shared" si="619"/>
        <v>11</v>
      </c>
      <c r="S2444" s="33" t="str">
        <f t="shared" si="620"/>
        <v>146_11</v>
      </c>
      <c r="T2444" s="35" t="str">
        <f t="shared" si="621"/>
        <v>146PM</v>
      </c>
      <c r="U2444" s="35" t="str">
        <f t="shared" si="622"/>
        <v>146PMEW</v>
      </c>
      <c r="V2444" s="301">
        <f t="shared" si="623"/>
        <v>11</v>
      </c>
      <c r="W2444" s="293" t="str">
        <f t="shared" si="624"/>
        <v/>
      </c>
      <c r="X2444" s="293" t="str">
        <f t="shared" si="625"/>
        <v/>
      </c>
      <c r="Y2444" s="293" t="str">
        <f t="shared" si="626"/>
        <v/>
      </c>
      <c r="Z2444" s="293" t="str">
        <f t="shared" si="627"/>
        <v/>
      </c>
      <c r="AA2444" s="293">
        <f t="shared" si="614"/>
        <v>0</v>
      </c>
      <c r="AB2444" s="293">
        <f t="shared" si="615"/>
        <v>0</v>
      </c>
      <c r="AC2444" s="293">
        <f t="shared" si="616"/>
        <v>0</v>
      </c>
      <c r="AD2444" s="293">
        <f t="shared" si="628"/>
        <v>0</v>
      </c>
      <c r="AE2444" s="293">
        <f>IF(ISBLANK(T2444),AE2443,IF(COUNTIF(T$2:T2444,T2444)&gt;1,AE2443,1+MAX(AE2443,0)))</f>
        <v>66</v>
      </c>
      <c r="AI2444" s="42" t="str">
        <f t="shared" si="629"/>
        <v/>
      </c>
      <c r="AJ2444">
        <f>SUM(AG$2:AG2444)</f>
        <v>18</v>
      </c>
      <c r="AK2444">
        <f>COUNTA(AF$2:AF2444)</f>
        <v>38</v>
      </c>
    </row>
    <row r="2445" spans="1:37"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617"/>
        <v>36</v>
      </c>
      <c r="Q2445" s="33" t="str">
        <f t="shared" si="618"/>
        <v/>
      </c>
      <c r="R2445" s="33">
        <f t="shared" si="619"/>
        <v>11</v>
      </c>
      <c r="S2445" s="33" t="str">
        <f t="shared" si="620"/>
        <v>146_11</v>
      </c>
      <c r="T2445" s="35" t="str">
        <f t="shared" si="621"/>
        <v>146PM</v>
      </c>
      <c r="U2445" s="35" t="str">
        <f t="shared" si="622"/>
        <v>146PMEW</v>
      </c>
      <c r="V2445" s="301">
        <f t="shared" si="623"/>
        <v>12</v>
      </c>
      <c r="W2445" s="293" t="str">
        <f t="shared" si="624"/>
        <v/>
      </c>
      <c r="X2445" s="293" t="str">
        <f t="shared" si="625"/>
        <v/>
      </c>
      <c r="Y2445" s="293" t="str">
        <f t="shared" si="626"/>
        <v/>
      </c>
      <c r="Z2445" s="293" t="str">
        <f t="shared" si="627"/>
        <v/>
      </c>
      <c r="AA2445" s="293">
        <f t="shared" si="614"/>
        <v>0</v>
      </c>
      <c r="AB2445" s="293">
        <f t="shared" si="615"/>
        <v>0</v>
      </c>
      <c r="AC2445" s="293">
        <f t="shared" si="616"/>
        <v>0</v>
      </c>
      <c r="AD2445" s="293">
        <f t="shared" si="628"/>
        <v>0</v>
      </c>
      <c r="AE2445" s="293">
        <f>IF(ISBLANK(T2445),AE2444,IF(COUNTIF(T$2:T2445,T2445)&gt;1,AE2444,1+MAX(AE2444,0)))</f>
        <v>66</v>
      </c>
      <c r="AI2445" s="42" t="str">
        <f t="shared" si="629"/>
        <v/>
      </c>
      <c r="AJ2445">
        <f>SUM(AG$2:AG2445)</f>
        <v>18</v>
      </c>
      <c r="AK2445">
        <f>COUNTA(AF$2:AF2445)</f>
        <v>38</v>
      </c>
    </row>
    <row r="2446" spans="1:37"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617"/>
        <v>36</v>
      </c>
      <c r="Q2446" s="33" t="str">
        <f t="shared" si="618"/>
        <v/>
      </c>
      <c r="R2446" s="33">
        <f t="shared" si="619"/>
        <v>12</v>
      </c>
      <c r="S2446" s="33" t="str">
        <f t="shared" si="620"/>
        <v>146_12</v>
      </c>
      <c r="T2446" s="35" t="str">
        <f t="shared" si="621"/>
        <v>146PM</v>
      </c>
      <c r="U2446" s="35" t="str">
        <f t="shared" si="622"/>
        <v>146PMNS</v>
      </c>
      <c r="V2446" s="301">
        <f t="shared" si="623"/>
        <v>13</v>
      </c>
      <c r="W2446" s="293" t="str">
        <f t="shared" si="624"/>
        <v/>
      </c>
      <c r="X2446" s="293" t="str">
        <f t="shared" si="625"/>
        <v/>
      </c>
      <c r="Y2446" s="293" t="str">
        <f t="shared" si="626"/>
        <v/>
      </c>
      <c r="Z2446" s="293" t="str">
        <f t="shared" si="627"/>
        <v/>
      </c>
      <c r="AA2446" s="293">
        <f t="shared" si="614"/>
        <v>0</v>
      </c>
      <c r="AB2446" s="293">
        <f t="shared" si="615"/>
        <v>0</v>
      </c>
      <c r="AC2446" s="293">
        <f t="shared" si="616"/>
        <v>0</v>
      </c>
      <c r="AD2446" s="293">
        <f t="shared" si="628"/>
        <v>0</v>
      </c>
      <c r="AE2446" s="293">
        <f>IF(ISBLANK(T2446),AE2445,IF(COUNTIF(T$2:T2446,T2446)&gt;1,AE2445,1+MAX(AE2445,0)))</f>
        <v>66</v>
      </c>
      <c r="AI2446" s="42" t="str">
        <f t="shared" si="629"/>
        <v/>
      </c>
      <c r="AJ2446">
        <f>SUM(AG$2:AG2446)</f>
        <v>18</v>
      </c>
      <c r="AK2446">
        <f>COUNTA(AF$2:AF2446)</f>
        <v>38</v>
      </c>
    </row>
    <row r="2447" spans="1:37"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617"/>
        <v>36</v>
      </c>
      <c r="Q2447" s="33" t="str">
        <f t="shared" si="618"/>
        <v/>
      </c>
      <c r="R2447" s="33">
        <f t="shared" si="619"/>
        <v>12</v>
      </c>
      <c r="S2447" s="33" t="str">
        <f t="shared" si="620"/>
        <v>146_12</v>
      </c>
      <c r="T2447" s="35" t="str">
        <f t="shared" si="621"/>
        <v>146PM</v>
      </c>
      <c r="U2447" s="35" t="str">
        <f t="shared" si="622"/>
        <v>146PMNS</v>
      </c>
      <c r="V2447" s="301">
        <f t="shared" si="623"/>
        <v>14</v>
      </c>
      <c r="W2447" s="293" t="str">
        <f t="shared" si="624"/>
        <v/>
      </c>
      <c r="X2447" s="293" t="str">
        <f t="shared" si="625"/>
        <v/>
      </c>
      <c r="Y2447" s="293" t="str">
        <f t="shared" si="626"/>
        <v/>
      </c>
      <c r="Z2447" s="293" t="str">
        <f t="shared" si="627"/>
        <v/>
      </c>
      <c r="AA2447" s="293">
        <f t="shared" si="614"/>
        <v>0</v>
      </c>
      <c r="AB2447" s="293">
        <f t="shared" si="615"/>
        <v>0</v>
      </c>
      <c r="AC2447" s="293">
        <f t="shared" si="616"/>
        <v>0</v>
      </c>
      <c r="AD2447" s="293">
        <f t="shared" si="628"/>
        <v>0</v>
      </c>
      <c r="AE2447" s="293">
        <f>IF(ISBLANK(T2447),AE2446,IF(COUNTIF(T$2:T2447,T2447)&gt;1,AE2446,1+MAX(AE2446,0)))</f>
        <v>66</v>
      </c>
      <c r="AI2447" s="42" t="str">
        <f t="shared" si="629"/>
        <v/>
      </c>
      <c r="AJ2447">
        <f>SUM(AG$2:AG2447)</f>
        <v>18</v>
      </c>
      <c r="AK2447">
        <f>COUNTA(AF$2:AF2447)</f>
        <v>38</v>
      </c>
    </row>
    <row r="2448" spans="1:37"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617"/>
        <v>36</v>
      </c>
      <c r="Q2448" s="33" t="str">
        <f t="shared" si="618"/>
        <v/>
      </c>
      <c r="R2448" s="33">
        <f t="shared" si="619"/>
        <v>12</v>
      </c>
      <c r="S2448" s="33" t="str">
        <f t="shared" si="620"/>
        <v>146_12</v>
      </c>
      <c r="T2448" s="35" t="str">
        <f t="shared" si="621"/>
        <v>146PM</v>
      </c>
      <c r="U2448" s="35" t="str">
        <f t="shared" si="622"/>
        <v>146PMEW</v>
      </c>
      <c r="V2448" s="301">
        <f t="shared" si="623"/>
        <v>15</v>
      </c>
      <c r="W2448" s="293" t="str">
        <f t="shared" si="624"/>
        <v/>
      </c>
      <c r="X2448" s="293" t="str">
        <f t="shared" si="625"/>
        <v/>
      </c>
      <c r="Y2448" s="293" t="str">
        <f t="shared" si="626"/>
        <v/>
      </c>
      <c r="Z2448" s="293" t="str">
        <f t="shared" si="627"/>
        <v/>
      </c>
      <c r="AA2448" s="293">
        <f t="shared" si="614"/>
        <v>0</v>
      </c>
      <c r="AB2448" s="293">
        <f t="shared" si="615"/>
        <v>0</v>
      </c>
      <c r="AC2448" s="293">
        <f t="shared" si="616"/>
        <v>0</v>
      </c>
      <c r="AD2448" s="293">
        <f t="shared" si="628"/>
        <v>0</v>
      </c>
      <c r="AE2448" s="293">
        <f>IF(ISBLANK(T2448),AE2447,IF(COUNTIF(T$2:T2448,T2448)&gt;1,AE2447,1+MAX(AE2447,0)))</f>
        <v>66</v>
      </c>
      <c r="AI2448" s="42" t="str">
        <f t="shared" si="629"/>
        <v/>
      </c>
      <c r="AJ2448">
        <f>SUM(AG$2:AG2448)</f>
        <v>18</v>
      </c>
      <c r="AK2448">
        <f>COUNTA(AF$2:AF2448)</f>
        <v>38</v>
      </c>
    </row>
    <row r="2449" spans="1:37"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617"/>
        <v>36</v>
      </c>
      <c r="Q2449" s="33" t="str">
        <f t="shared" si="618"/>
        <v/>
      </c>
      <c r="R2449" s="33">
        <f t="shared" si="619"/>
        <v>12</v>
      </c>
      <c r="S2449" s="33" t="str">
        <f t="shared" si="620"/>
        <v>146_12</v>
      </c>
      <c r="T2449" s="35" t="str">
        <f t="shared" si="621"/>
        <v>146PM</v>
      </c>
      <c r="U2449" s="35" t="str">
        <f t="shared" si="622"/>
        <v>146PMEW</v>
      </c>
      <c r="V2449" s="301">
        <f t="shared" si="623"/>
        <v>16</v>
      </c>
      <c r="W2449" s="293" t="str">
        <f t="shared" si="624"/>
        <v/>
      </c>
      <c r="X2449" s="293" t="str">
        <f t="shared" si="625"/>
        <v/>
      </c>
      <c r="Y2449" s="293" t="str">
        <f t="shared" si="626"/>
        <v/>
      </c>
      <c r="Z2449" s="293" t="str">
        <f t="shared" si="627"/>
        <v/>
      </c>
      <c r="AA2449" s="293">
        <f t="shared" si="614"/>
        <v>0</v>
      </c>
      <c r="AB2449" s="293">
        <f t="shared" si="615"/>
        <v>0</v>
      </c>
      <c r="AC2449" s="293">
        <f t="shared" si="616"/>
        <v>0</v>
      </c>
      <c r="AD2449" s="293">
        <f t="shared" si="628"/>
        <v>0</v>
      </c>
      <c r="AE2449" s="293">
        <f>IF(ISBLANK(T2449),AE2448,IF(COUNTIF(T$2:T2449,T2449)&gt;1,AE2448,1+MAX(AE2448,0)))</f>
        <v>66</v>
      </c>
      <c r="AI2449" s="42" t="str">
        <f t="shared" si="629"/>
        <v/>
      </c>
      <c r="AJ2449">
        <f>SUM(AG$2:AG2449)</f>
        <v>18</v>
      </c>
      <c r="AK2449">
        <f>COUNTA(AF$2:AF2449)</f>
        <v>38</v>
      </c>
    </row>
    <row r="2450" spans="1:37" x14ac:dyDescent="0.25">
      <c r="A2450">
        <v>146</v>
      </c>
      <c r="B2450" t="s">
        <v>66</v>
      </c>
      <c r="C2450" s="246" t="s">
        <v>821</v>
      </c>
      <c r="D2450"/>
      <c r="E2450">
        <v>1</v>
      </c>
      <c r="F2450">
        <v>1</v>
      </c>
      <c r="G2450">
        <v>1</v>
      </c>
      <c r="H2450">
        <v>0</v>
      </c>
      <c r="I2450">
        <v>0</v>
      </c>
      <c r="J2450">
        <v>0</v>
      </c>
      <c r="K2450">
        <v>0</v>
      </c>
      <c r="L2450">
        <v>0</v>
      </c>
      <c r="M2450" t="s">
        <v>820</v>
      </c>
      <c r="O2450" s="101">
        <f>IF(ISBLANK(C2450),O2449,IF(COUNTIF(C$2:C2450,C2450)&gt;1,O2449,1+MAX(O2449,0)))</f>
        <v>67</v>
      </c>
      <c r="P2450" s="45">
        <f t="shared" si="617"/>
        <v>36</v>
      </c>
      <c r="Q2450" s="33" t="str">
        <f t="shared" si="618"/>
        <v/>
      </c>
      <c r="R2450" s="33">
        <f t="shared" si="619"/>
        <v>9</v>
      </c>
      <c r="S2450" s="33" t="str">
        <f t="shared" si="620"/>
        <v>146_9</v>
      </c>
      <c r="T2450" s="35" t="str">
        <f t="shared" si="621"/>
        <v>146PM</v>
      </c>
      <c r="U2450" s="35" t="str">
        <f t="shared" si="622"/>
        <v>146PMNS</v>
      </c>
      <c r="V2450" s="301">
        <f t="shared" si="623"/>
        <v>1</v>
      </c>
      <c r="W2450" s="293" t="str">
        <f t="shared" si="624"/>
        <v/>
      </c>
      <c r="X2450" s="293" t="str">
        <f t="shared" si="625"/>
        <v/>
      </c>
      <c r="Y2450" s="293" t="str">
        <f t="shared" si="626"/>
        <v/>
      </c>
      <c r="Z2450" s="293" t="str">
        <f t="shared" si="627"/>
        <v/>
      </c>
      <c r="AA2450" s="293">
        <f t="shared" si="614"/>
        <v>0</v>
      </c>
      <c r="AB2450" s="293">
        <f t="shared" si="615"/>
        <v>0</v>
      </c>
      <c r="AC2450" s="293">
        <f t="shared" si="616"/>
        <v>0</v>
      </c>
      <c r="AD2450" s="293">
        <f t="shared" si="628"/>
        <v>0</v>
      </c>
      <c r="AE2450" s="293">
        <f>IF(ISBLANK(T2450),AE2449,IF(COUNTIF(T$2:T2450,T2450)&gt;1,AE2449,1+MAX(AE2449,0)))</f>
        <v>66</v>
      </c>
      <c r="AI2450" s="42" t="str">
        <f t="shared" si="629"/>
        <v/>
      </c>
      <c r="AJ2450">
        <f>SUM(AG$2:AG2450)</f>
        <v>18</v>
      </c>
      <c r="AK2450">
        <f>COUNTA(AF$2:AF2450)</f>
        <v>38</v>
      </c>
    </row>
    <row r="2451" spans="1:37" x14ac:dyDescent="0.25">
      <c r="A2451">
        <v>146</v>
      </c>
      <c r="B2451" t="s">
        <v>66</v>
      </c>
      <c r="C2451" s="246" t="s">
        <v>821</v>
      </c>
      <c r="D2451"/>
      <c r="E2451">
        <v>1</v>
      </c>
      <c r="F2451">
        <v>1</v>
      </c>
      <c r="G2451">
        <v>2</v>
      </c>
      <c r="H2451">
        <v>0</v>
      </c>
      <c r="I2451">
        <v>0</v>
      </c>
      <c r="J2451">
        <v>0</v>
      </c>
      <c r="K2451">
        <v>0</v>
      </c>
      <c r="L2451">
        <v>0</v>
      </c>
      <c r="M2451" t="s">
        <v>820</v>
      </c>
      <c r="O2451" s="101">
        <f>IF(ISBLANK(C2451),O2450,IF(COUNTIF(C$2:C2451,C2451)&gt;1,O2450,1+MAX(O2450,0)))</f>
        <v>67</v>
      </c>
      <c r="P2451" s="45">
        <f t="shared" si="617"/>
        <v>36</v>
      </c>
      <c r="Q2451" s="33" t="str">
        <f t="shared" si="618"/>
        <v/>
      </c>
      <c r="R2451" s="33">
        <f t="shared" si="619"/>
        <v>9</v>
      </c>
      <c r="S2451" s="33" t="str">
        <f t="shared" si="620"/>
        <v>146_9</v>
      </c>
      <c r="T2451" s="35" t="str">
        <f t="shared" si="621"/>
        <v>146PM</v>
      </c>
      <c r="U2451" s="35" t="str">
        <f t="shared" si="622"/>
        <v>146PMNS</v>
      </c>
      <c r="V2451" s="301">
        <f t="shared" si="623"/>
        <v>2</v>
      </c>
      <c r="W2451" s="293" t="str">
        <f t="shared" si="624"/>
        <v/>
      </c>
      <c r="X2451" s="293" t="str">
        <f t="shared" si="625"/>
        <v/>
      </c>
      <c r="Y2451" s="293" t="str">
        <f t="shared" si="626"/>
        <v/>
      </c>
      <c r="Z2451" s="293" t="str">
        <f t="shared" si="627"/>
        <v/>
      </c>
      <c r="AA2451" s="293">
        <f t="shared" si="614"/>
        <v>0</v>
      </c>
      <c r="AB2451" s="293">
        <f t="shared" si="615"/>
        <v>0</v>
      </c>
      <c r="AC2451" s="293">
        <f t="shared" si="616"/>
        <v>0</v>
      </c>
      <c r="AD2451" s="293">
        <f t="shared" si="628"/>
        <v>0</v>
      </c>
      <c r="AE2451" s="293">
        <f>IF(ISBLANK(T2451),AE2450,IF(COUNTIF(T$2:T2451,T2451)&gt;1,AE2450,1+MAX(AE2450,0)))</f>
        <v>66</v>
      </c>
      <c r="AI2451" s="42" t="str">
        <f t="shared" si="629"/>
        <v/>
      </c>
      <c r="AJ2451">
        <f>SUM(AG$2:AG2451)</f>
        <v>18</v>
      </c>
      <c r="AK2451">
        <f>COUNTA(AF$2:AF2451)</f>
        <v>38</v>
      </c>
    </row>
    <row r="2452" spans="1:37" x14ac:dyDescent="0.25">
      <c r="A2452">
        <v>146</v>
      </c>
      <c r="B2452" t="s">
        <v>66</v>
      </c>
      <c r="C2452" s="246" t="s">
        <v>821</v>
      </c>
      <c r="D2452"/>
      <c r="E2452">
        <v>1</v>
      </c>
      <c r="F2452">
        <v>1</v>
      </c>
      <c r="G2452">
        <v>3</v>
      </c>
      <c r="H2452">
        <v>2</v>
      </c>
      <c r="I2452">
        <v>2</v>
      </c>
      <c r="J2452">
        <v>0</v>
      </c>
      <c r="K2452">
        <v>0</v>
      </c>
      <c r="L2452">
        <v>2</v>
      </c>
      <c r="M2452" t="s">
        <v>820</v>
      </c>
      <c r="O2452" s="101">
        <f>IF(ISBLANK(C2452),O2451,IF(COUNTIF(C$2:C2452,C2452)&gt;1,O2451,1+MAX(O2451,0)))</f>
        <v>67</v>
      </c>
      <c r="P2452" s="45">
        <f t="shared" si="617"/>
        <v>36</v>
      </c>
      <c r="Q2452" s="33" t="str">
        <f t="shared" si="618"/>
        <v/>
      </c>
      <c r="R2452" s="33">
        <f t="shared" si="619"/>
        <v>9</v>
      </c>
      <c r="S2452" s="33" t="str">
        <f t="shared" si="620"/>
        <v>146_9</v>
      </c>
      <c r="T2452" s="35" t="str">
        <f t="shared" si="621"/>
        <v>146PM</v>
      </c>
      <c r="U2452" s="35" t="str">
        <f t="shared" si="622"/>
        <v>146PMEW</v>
      </c>
      <c r="V2452" s="301">
        <f t="shared" si="623"/>
        <v>3</v>
      </c>
      <c r="W2452" s="293" t="str">
        <f t="shared" si="624"/>
        <v/>
      </c>
      <c r="X2452" s="293" t="str">
        <f t="shared" si="625"/>
        <v/>
      </c>
      <c r="Y2452" s="293" t="str">
        <f t="shared" si="626"/>
        <v/>
      </c>
      <c r="Z2452" s="293" t="str">
        <f t="shared" si="627"/>
        <v/>
      </c>
      <c r="AA2452" s="293">
        <f t="shared" si="614"/>
        <v>0</v>
      </c>
      <c r="AB2452" s="293">
        <f t="shared" si="615"/>
        <v>0</v>
      </c>
      <c r="AC2452" s="293">
        <f t="shared" si="616"/>
        <v>0</v>
      </c>
      <c r="AD2452" s="293">
        <f t="shared" si="628"/>
        <v>0</v>
      </c>
      <c r="AE2452" s="293">
        <f>IF(ISBLANK(T2452),AE2451,IF(COUNTIF(T$2:T2452,T2452)&gt;1,AE2451,1+MAX(AE2451,0)))</f>
        <v>66</v>
      </c>
      <c r="AI2452" s="42" t="str">
        <f t="shared" si="629"/>
        <v/>
      </c>
      <c r="AJ2452">
        <f>SUM(AG$2:AG2452)</f>
        <v>18</v>
      </c>
      <c r="AK2452">
        <f>COUNTA(AF$2:AF2452)</f>
        <v>38</v>
      </c>
    </row>
    <row r="2453" spans="1:37" x14ac:dyDescent="0.25">
      <c r="A2453">
        <v>146</v>
      </c>
      <c r="B2453" t="s">
        <v>66</v>
      </c>
      <c r="C2453" s="246" t="s">
        <v>821</v>
      </c>
      <c r="D2453"/>
      <c r="E2453">
        <v>1</v>
      </c>
      <c r="F2453">
        <v>1</v>
      </c>
      <c r="G2453">
        <v>4</v>
      </c>
      <c r="H2453">
        <v>4</v>
      </c>
      <c r="I2453">
        <v>2</v>
      </c>
      <c r="J2453">
        <v>0</v>
      </c>
      <c r="K2453">
        <v>0</v>
      </c>
      <c r="L2453">
        <v>3</v>
      </c>
      <c r="M2453" t="s">
        <v>820</v>
      </c>
      <c r="O2453" s="101">
        <f>IF(ISBLANK(C2453),O2452,IF(COUNTIF(C$2:C2453,C2453)&gt;1,O2452,1+MAX(O2452,0)))</f>
        <v>67</v>
      </c>
      <c r="P2453" s="45">
        <f t="shared" si="617"/>
        <v>36</v>
      </c>
      <c r="Q2453" s="33" t="str">
        <f t="shared" si="618"/>
        <v/>
      </c>
      <c r="R2453" s="33">
        <f t="shared" si="619"/>
        <v>9</v>
      </c>
      <c r="S2453" s="33" t="str">
        <f t="shared" si="620"/>
        <v>146_9</v>
      </c>
      <c r="T2453" s="35" t="str">
        <f t="shared" si="621"/>
        <v>146PM</v>
      </c>
      <c r="U2453" s="35" t="str">
        <f t="shared" si="622"/>
        <v>146PMEW</v>
      </c>
      <c r="V2453" s="301">
        <f t="shared" si="623"/>
        <v>4</v>
      </c>
      <c r="W2453" s="293" t="str">
        <f t="shared" si="624"/>
        <v/>
      </c>
      <c r="X2453" s="293" t="str">
        <f t="shared" si="625"/>
        <v/>
      </c>
      <c r="Y2453" s="293" t="str">
        <f t="shared" si="626"/>
        <v/>
      </c>
      <c r="Z2453" s="293" t="str">
        <f t="shared" si="627"/>
        <v/>
      </c>
      <c r="AA2453" s="293">
        <f t="shared" si="614"/>
        <v>0</v>
      </c>
      <c r="AB2453" s="293">
        <f t="shared" si="615"/>
        <v>0</v>
      </c>
      <c r="AC2453" s="293">
        <f t="shared" si="616"/>
        <v>0</v>
      </c>
      <c r="AD2453" s="293">
        <f t="shared" si="628"/>
        <v>0</v>
      </c>
      <c r="AE2453" s="293">
        <f>IF(ISBLANK(T2453),AE2452,IF(COUNTIF(T$2:T2453,T2453)&gt;1,AE2452,1+MAX(AE2452,0)))</f>
        <v>66</v>
      </c>
      <c r="AI2453" s="42" t="str">
        <f t="shared" si="629"/>
        <v/>
      </c>
      <c r="AJ2453">
        <f>SUM(AG$2:AG2453)</f>
        <v>18</v>
      </c>
      <c r="AK2453">
        <f>COUNTA(AF$2:AF2453)</f>
        <v>38</v>
      </c>
    </row>
    <row r="2454" spans="1:37" x14ac:dyDescent="0.25">
      <c r="A2454">
        <v>146</v>
      </c>
      <c r="B2454" t="s">
        <v>66</v>
      </c>
      <c r="C2454" s="246" t="s">
        <v>821</v>
      </c>
      <c r="D2454"/>
      <c r="E2454">
        <v>1</v>
      </c>
      <c r="F2454">
        <v>2</v>
      </c>
      <c r="G2454">
        <v>1</v>
      </c>
      <c r="H2454">
        <v>0</v>
      </c>
      <c r="I2454">
        <v>0</v>
      </c>
      <c r="J2454">
        <v>0</v>
      </c>
      <c r="K2454">
        <v>0</v>
      </c>
      <c r="L2454">
        <v>0</v>
      </c>
      <c r="M2454" t="s">
        <v>820</v>
      </c>
      <c r="O2454" s="101">
        <f>IF(ISBLANK(C2454),O2453,IF(COUNTIF(C$2:C2454,C2454)&gt;1,O2453,1+MAX(O2453,0)))</f>
        <v>67</v>
      </c>
      <c r="P2454" s="45">
        <f t="shared" si="617"/>
        <v>36</v>
      </c>
      <c r="Q2454" s="33" t="str">
        <f t="shared" si="618"/>
        <v/>
      </c>
      <c r="R2454" s="33">
        <f t="shared" si="619"/>
        <v>10</v>
      </c>
      <c r="S2454" s="33" t="str">
        <f t="shared" si="620"/>
        <v>146_10</v>
      </c>
      <c r="T2454" s="35" t="str">
        <f t="shared" si="621"/>
        <v>146PM</v>
      </c>
      <c r="U2454" s="35" t="str">
        <f t="shared" si="622"/>
        <v>146PMNS</v>
      </c>
      <c r="V2454" s="301">
        <f t="shared" si="623"/>
        <v>5</v>
      </c>
      <c r="W2454" s="293" t="str">
        <f t="shared" si="624"/>
        <v/>
      </c>
      <c r="X2454" s="293" t="str">
        <f t="shared" si="625"/>
        <v/>
      </c>
      <c r="Y2454" s="293" t="str">
        <f t="shared" si="626"/>
        <v/>
      </c>
      <c r="Z2454" s="293" t="str">
        <f t="shared" si="627"/>
        <v/>
      </c>
      <c r="AA2454" s="293">
        <f t="shared" si="614"/>
        <v>0</v>
      </c>
      <c r="AB2454" s="293">
        <f t="shared" si="615"/>
        <v>0</v>
      </c>
      <c r="AC2454" s="293">
        <f t="shared" si="616"/>
        <v>0</v>
      </c>
      <c r="AD2454" s="293">
        <f t="shared" si="628"/>
        <v>0</v>
      </c>
      <c r="AE2454" s="293">
        <f>IF(ISBLANK(T2454),AE2453,IF(COUNTIF(T$2:T2454,T2454)&gt;1,AE2453,1+MAX(AE2453,0)))</f>
        <v>66</v>
      </c>
      <c r="AI2454" s="42" t="str">
        <f t="shared" si="629"/>
        <v/>
      </c>
      <c r="AJ2454">
        <f>SUM(AG$2:AG2454)</f>
        <v>18</v>
      </c>
      <c r="AK2454">
        <f>COUNTA(AF$2:AF2454)</f>
        <v>38</v>
      </c>
    </row>
    <row r="2455" spans="1:37" x14ac:dyDescent="0.25">
      <c r="A2455">
        <v>146</v>
      </c>
      <c r="B2455" t="s">
        <v>66</v>
      </c>
      <c r="C2455" s="246" t="s">
        <v>821</v>
      </c>
      <c r="D2455"/>
      <c r="E2455">
        <v>1</v>
      </c>
      <c r="F2455">
        <v>2</v>
      </c>
      <c r="G2455">
        <v>2</v>
      </c>
      <c r="H2455">
        <v>0</v>
      </c>
      <c r="I2455">
        <v>0</v>
      </c>
      <c r="J2455">
        <v>0</v>
      </c>
      <c r="K2455">
        <v>0</v>
      </c>
      <c r="L2455">
        <v>0</v>
      </c>
      <c r="M2455" t="s">
        <v>820</v>
      </c>
      <c r="O2455" s="101">
        <f>IF(ISBLANK(C2455),O2454,IF(COUNTIF(C$2:C2455,C2455)&gt;1,O2454,1+MAX(O2454,0)))</f>
        <v>67</v>
      </c>
      <c r="P2455" s="45">
        <f t="shared" si="617"/>
        <v>36</v>
      </c>
      <c r="Q2455" s="33" t="str">
        <f t="shared" si="618"/>
        <v/>
      </c>
      <c r="R2455" s="33">
        <f t="shared" si="619"/>
        <v>10</v>
      </c>
      <c r="S2455" s="33" t="str">
        <f t="shared" si="620"/>
        <v>146_10</v>
      </c>
      <c r="T2455" s="35" t="str">
        <f t="shared" si="621"/>
        <v>146PM</v>
      </c>
      <c r="U2455" s="35" t="str">
        <f t="shared" si="622"/>
        <v>146PMNS</v>
      </c>
      <c r="V2455" s="301">
        <f t="shared" si="623"/>
        <v>6</v>
      </c>
      <c r="W2455" s="293" t="str">
        <f t="shared" si="624"/>
        <v/>
      </c>
      <c r="X2455" s="293" t="str">
        <f t="shared" si="625"/>
        <v/>
      </c>
      <c r="Y2455" s="293" t="str">
        <f t="shared" si="626"/>
        <v/>
      </c>
      <c r="Z2455" s="293" t="str">
        <f t="shared" si="627"/>
        <v/>
      </c>
      <c r="AA2455" s="293">
        <f t="shared" si="614"/>
        <v>0</v>
      </c>
      <c r="AB2455" s="293">
        <f t="shared" si="615"/>
        <v>0</v>
      </c>
      <c r="AC2455" s="293">
        <f t="shared" si="616"/>
        <v>0</v>
      </c>
      <c r="AD2455" s="293">
        <f t="shared" si="628"/>
        <v>0</v>
      </c>
      <c r="AE2455" s="293">
        <f>IF(ISBLANK(T2455),AE2454,IF(COUNTIF(T$2:T2455,T2455)&gt;1,AE2454,1+MAX(AE2454,0)))</f>
        <v>66</v>
      </c>
      <c r="AI2455" s="42" t="str">
        <f t="shared" si="629"/>
        <v/>
      </c>
      <c r="AJ2455">
        <f>SUM(AG$2:AG2455)</f>
        <v>18</v>
      </c>
      <c r="AK2455">
        <f>COUNTA(AF$2:AF2455)</f>
        <v>38</v>
      </c>
    </row>
    <row r="2456" spans="1:37" x14ac:dyDescent="0.25">
      <c r="A2456">
        <v>146</v>
      </c>
      <c r="B2456" t="s">
        <v>66</v>
      </c>
      <c r="C2456" s="246" t="s">
        <v>821</v>
      </c>
      <c r="D2456"/>
      <c r="E2456">
        <v>1</v>
      </c>
      <c r="F2456">
        <v>2</v>
      </c>
      <c r="G2456">
        <v>3</v>
      </c>
      <c r="H2456">
        <v>4</v>
      </c>
      <c r="I2456">
        <v>1</v>
      </c>
      <c r="J2456">
        <v>0</v>
      </c>
      <c r="K2456">
        <v>1</v>
      </c>
      <c r="L2456">
        <v>4</v>
      </c>
      <c r="M2456" t="s">
        <v>820</v>
      </c>
      <c r="O2456" s="101">
        <f>IF(ISBLANK(C2456),O2455,IF(COUNTIF(C$2:C2456,C2456)&gt;1,O2455,1+MAX(O2455,0)))</f>
        <v>67</v>
      </c>
      <c r="P2456" s="45">
        <f t="shared" si="617"/>
        <v>36</v>
      </c>
      <c r="Q2456" s="33" t="str">
        <f t="shared" si="618"/>
        <v/>
      </c>
      <c r="R2456" s="33">
        <f t="shared" si="619"/>
        <v>10</v>
      </c>
      <c r="S2456" s="33" t="str">
        <f t="shared" si="620"/>
        <v>146_10</v>
      </c>
      <c r="T2456" s="35" t="str">
        <f t="shared" si="621"/>
        <v>146PM</v>
      </c>
      <c r="U2456" s="35" t="str">
        <f t="shared" si="622"/>
        <v>146PMEW</v>
      </c>
      <c r="V2456" s="301">
        <f t="shared" si="623"/>
        <v>7</v>
      </c>
      <c r="W2456" s="293" t="str">
        <f t="shared" si="624"/>
        <v/>
      </c>
      <c r="X2456" s="293" t="str">
        <f t="shared" si="625"/>
        <v/>
      </c>
      <c r="Y2456" s="293" t="str">
        <f t="shared" si="626"/>
        <v/>
      </c>
      <c r="Z2456" s="293" t="str">
        <f t="shared" si="627"/>
        <v/>
      </c>
      <c r="AA2456" s="293">
        <f t="shared" si="614"/>
        <v>0</v>
      </c>
      <c r="AB2456" s="293">
        <f t="shared" si="615"/>
        <v>0</v>
      </c>
      <c r="AC2456" s="293">
        <f t="shared" si="616"/>
        <v>0</v>
      </c>
      <c r="AD2456" s="293">
        <f t="shared" si="628"/>
        <v>0</v>
      </c>
      <c r="AE2456" s="293">
        <f>IF(ISBLANK(T2456),AE2455,IF(COUNTIF(T$2:T2456,T2456)&gt;1,AE2455,1+MAX(AE2455,0)))</f>
        <v>66</v>
      </c>
      <c r="AI2456" s="42" t="str">
        <f t="shared" si="629"/>
        <v/>
      </c>
      <c r="AJ2456">
        <f>SUM(AG$2:AG2456)</f>
        <v>18</v>
      </c>
      <c r="AK2456">
        <f>COUNTA(AF$2:AF2456)</f>
        <v>38</v>
      </c>
    </row>
    <row r="2457" spans="1:37" x14ac:dyDescent="0.25">
      <c r="A2457">
        <v>146</v>
      </c>
      <c r="B2457" t="s">
        <v>66</v>
      </c>
      <c r="C2457" s="246" t="s">
        <v>821</v>
      </c>
      <c r="D2457"/>
      <c r="E2457">
        <v>1</v>
      </c>
      <c r="F2457">
        <v>2</v>
      </c>
      <c r="G2457">
        <v>4</v>
      </c>
      <c r="H2457">
        <v>0</v>
      </c>
      <c r="I2457">
        <v>0</v>
      </c>
      <c r="J2457">
        <v>0</v>
      </c>
      <c r="K2457">
        <v>0</v>
      </c>
      <c r="L2457">
        <v>0</v>
      </c>
      <c r="M2457" t="s">
        <v>820</v>
      </c>
      <c r="O2457" s="101">
        <f>IF(ISBLANK(C2457),O2456,IF(COUNTIF(C$2:C2457,C2457)&gt;1,O2456,1+MAX(O2456,0)))</f>
        <v>67</v>
      </c>
      <c r="P2457" s="45">
        <f t="shared" si="617"/>
        <v>36</v>
      </c>
      <c r="Q2457" s="33" t="str">
        <f t="shared" si="618"/>
        <v/>
      </c>
      <c r="R2457" s="33">
        <f t="shared" si="619"/>
        <v>10</v>
      </c>
      <c r="S2457" s="33" t="str">
        <f t="shared" si="620"/>
        <v>146_10</v>
      </c>
      <c r="T2457" s="35" t="str">
        <f t="shared" si="621"/>
        <v>146PM</v>
      </c>
      <c r="U2457" s="35" t="str">
        <f t="shared" si="622"/>
        <v>146PMEW</v>
      </c>
      <c r="V2457" s="301">
        <f t="shared" si="623"/>
        <v>8</v>
      </c>
      <c r="W2457" s="293" t="str">
        <f t="shared" si="624"/>
        <v/>
      </c>
      <c r="X2457" s="293" t="str">
        <f t="shared" si="625"/>
        <v/>
      </c>
      <c r="Y2457" s="293" t="str">
        <f t="shared" si="626"/>
        <v/>
      </c>
      <c r="Z2457" s="293" t="str">
        <f t="shared" si="627"/>
        <v/>
      </c>
      <c r="AA2457" s="293">
        <f t="shared" si="614"/>
        <v>0</v>
      </c>
      <c r="AB2457" s="293">
        <f t="shared" si="615"/>
        <v>0</v>
      </c>
      <c r="AC2457" s="293">
        <f t="shared" si="616"/>
        <v>0</v>
      </c>
      <c r="AD2457" s="293">
        <f t="shared" si="628"/>
        <v>0</v>
      </c>
      <c r="AE2457" s="293">
        <f>IF(ISBLANK(T2457),AE2456,IF(COUNTIF(T$2:T2457,T2457)&gt;1,AE2456,1+MAX(AE2456,0)))</f>
        <v>66</v>
      </c>
      <c r="AI2457" s="42" t="str">
        <f t="shared" si="629"/>
        <v/>
      </c>
      <c r="AJ2457">
        <f>SUM(AG$2:AG2457)</f>
        <v>18</v>
      </c>
      <c r="AK2457">
        <f>COUNTA(AF$2:AF2457)</f>
        <v>38</v>
      </c>
    </row>
    <row r="2458" spans="1:37" x14ac:dyDescent="0.25">
      <c r="A2458">
        <v>146</v>
      </c>
      <c r="B2458" t="s">
        <v>66</v>
      </c>
      <c r="C2458" s="246" t="s">
        <v>821</v>
      </c>
      <c r="D2458"/>
      <c r="E2458">
        <v>1</v>
      </c>
      <c r="F2458">
        <v>3</v>
      </c>
      <c r="G2458">
        <v>1</v>
      </c>
      <c r="H2458">
        <v>0</v>
      </c>
      <c r="I2458">
        <v>0</v>
      </c>
      <c r="J2458">
        <v>0</v>
      </c>
      <c r="K2458">
        <v>0</v>
      </c>
      <c r="L2458">
        <v>0</v>
      </c>
      <c r="M2458" t="s">
        <v>820</v>
      </c>
      <c r="O2458" s="101">
        <f>IF(ISBLANK(C2458),O2457,IF(COUNTIF(C$2:C2458,C2458)&gt;1,O2457,1+MAX(O2457,0)))</f>
        <v>67</v>
      </c>
      <c r="P2458" s="45">
        <f t="shared" si="617"/>
        <v>36</v>
      </c>
      <c r="Q2458" s="33" t="str">
        <f t="shared" si="618"/>
        <v/>
      </c>
      <c r="R2458" s="33">
        <f t="shared" si="619"/>
        <v>11</v>
      </c>
      <c r="S2458" s="33" t="str">
        <f t="shared" si="620"/>
        <v>146_11</v>
      </c>
      <c r="T2458" s="35" t="str">
        <f t="shared" si="621"/>
        <v>146PM</v>
      </c>
      <c r="U2458" s="35" t="str">
        <f t="shared" si="622"/>
        <v>146PMNS</v>
      </c>
      <c r="V2458" s="301">
        <f t="shared" si="623"/>
        <v>9</v>
      </c>
      <c r="W2458" s="293" t="str">
        <f t="shared" si="624"/>
        <v/>
      </c>
      <c r="X2458" s="293" t="str">
        <f t="shared" si="625"/>
        <v/>
      </c>
      <c r="Y2458" s="293" t="str">
        <f t="shared" si="626"/>
        <v/>
      </c>
      <c r="Z2458" s="293" t="str">
        <f t="shared" si="627"/>
        <v/>
      </c>
      <c r="AA2458" s="293">
        <f t="shared" si="614"/>
        <v>0</v>
      </c>
      <c r="AB2458" s="293">
        <f t="shared" si="615"/>
        <v>0</v>
      </c>
      <c r="AC2458" s="293">
        <f t="shared" si="616"/>
        <v>0</v>
      </c>
      <c r="AD2458" s="293">
        <f t="shared" si="628"/>
        <v>0</v>
      </c>
      <c r="AE2458" s="293">
        <f>IF(ISBLANK(T2458),AE2457,IF(COUNTIF(T$2:T2458,T2458)&gt;1,AE2457,1+MAX(AE2457,0)))</f>
        <v>66</v>
      </c>
      <c r="AI2458" s="42" t="str">
        <f t="shared" si="629"/>
        <v/>
      </c>
      <c r="AJ2458">
        <f>SUM(AG$2:AG2458)</f>
        <v>18</v>
      </c>
      <c r="AK2458">
        <f>COUNTA(AF$2:AF2458)</f>
        <v>38</v>
      </c>
    </row>
    <row r="2459" spans="1:37" x14ac:dyDescent="0.25">
      <c r="A2459">
        <v>146</v>
      </c>
      <c r="B2459" t="s">
        <v>66</v>
      </c>
      <c r="C2459" s="246" t="s">
        <v>821</v>
      </c>
      <c r="D2459"/>
      <c r="E2459">
        <v>1</v>
      </c>
      <c r="F2459">
        <v>3</v>
      </c>
      <c r="G2459">
        <v>2</v>
      </c>
      <c r="H2459">
        <v>0</v>
      </c>
      <c r="I2459">
        <v>0</v>
      </c>
      <c r="J2459">
        <v>0</v>
      </c>
      <c r="K2459">
        <v>0</v>
      </c>
      <c r="L2459">
        <v>0</v>
      </c>
      <c r="M2459" t="s">
        <v>820</v>
      </c>
      <c r="O2459" s="101">
        <f>IF(ISBLANK(C2459),O2458,IF(COUNTIF(C$2:C2459,C2459)&gt;1,O2458,1+MAX(O2458,0)))</f>
        <v>67</v>
      </c>
      <c r="P2459" s="45">
        <f t="shared" si="617"/>
        <v>36</v>
      </c>
      <c r="Q2459" s="33" t="str">
        <f t="shared" si="618"/>
        <v/>
      </c>
      <c r="R2459" s="33">
        <f t="shared" si="619"/>
        <v>11</v>
      </c>
      <c r="S2459" s="33" t="str">
        <f t="shared" si="620"/>
        <v>146_11</v>
      </c>
      <c r="T2459" s="35" t="str">
        <f t="shared" si="621"/>
        <v>146PM</v>
      </c>
      <c r="U2459" s="35" t="str">
        <f t="shared" si="622"/>
        <v>146PMNS</v>
      </c>
      <c r="V2459" s="301">
        <f t="shared" si="623"/>
        <v>10</v>
      </c>
      <c r="W2459" s="293" t="str">
        <f t="shared" si="624"/>
        <v/>
      </c>
      <c r="X2459" s="293" t="str">
        <f t="shared" si="625"/>
        <v/>
      </c>
      <c r="Y2459" s="293" t="str">
        <f t="shared" si="626"/>
        <v/>
      </c>
      <c r="Z2459" s="293" t="str">
        <f t="shared" si="627"/>
        <v/>
      </c>
      <c r="AA2459" s="293">
        <f t="shared" si="614"/>
        <v>0</v>
      </c>
      <c r="AB2459" s="293">
        <f t="shared" si="615"/>
        <v>0</v>
      </c>
      <c r="AC2459" s="293">
        <f t="shared" si="616"/>
        <v>0</v>
      </c>
      <c r="AD2459" s="293">
        <f t="shared" si="628"/>
        <v>0</v>
      </c>
      <c r="AE2459" s="293">
        <f>IF(ISBLANK(T2459),AE2458,IF(COUNTIF(T$2:T2459,T2459)&gt;1,AE2458,1+MAX(AE2458,0)))</f>
        <v>66</v>
      </c>
      <c r="AI2459" s="42" t="str">
        <f t="shared" si="629"/>
        <v/>
      </c>
      <c r="AJ2459">
        <f>SUM(AG$2:AG2459)</f>
        <v>18</v>
      </c>
      <c r="AK2459">
        <f>COUNTA(AF$2:AF2459)</f>
        <v>38</v>
      </c>
    </row>
    <row r="2460" spans="1:37" x14ac:dyDescent="0.25">
      <c r="A2460">
        <v>146</v>
      </c>
      <c r="B2460" t="s">
        <v>66</v>
      </c>
      <c r="C2460" s="246" t="s">
        <v>821</v>
      </c>
      <c r="D2460"/>
      <c r="E2460">
        <v>1</v>
      </c>
      <c r="F2460">
        <v>3</v>
      </c>
      <c r="G2460">
        <v>3</v>
      </c>
      <c r="H2460">
        <v>0</v>
      </c>
      <c r="I2460">
        <v>0</v>
      </c>
      <c r="J2460">
        <v>0</v>
      </c>
      <c r="K2460">
        <v>0</v>
      </c>
      <c r="L2460">
        <v>0</v>
      </c>
      <c r="M2460" t="s">
        <v>820</v>
      </c>
      <c r="O2460" s="101">
        <f>IF(ISBLANK(C2460),O2459,IF(COUNTIF(C$2:C2460,C2460)&gt;1,O2459,1+MAX(O2459,0)))</f>
        <v>67</v>
      </c>
      <c r="P2460" s="45">
        <f t="shared" si="617"/>
        <v>36</v>
      </c>
      <c r="Q2460" s="33" t="str">
        <f t="shared" si="618"/>
        <v/>
      </c>
      <c r="R2460" s="33">
        <f t="shared" si="619"/>
        <v>11</v>
      </c>
      <c r="S2460" s="33" t="str">
        <f t="shared" si="620"/>
        <v>146_11</v>
      </c>
      <c r="T2460" s="35" t="str">
        <f t="shared" si="621"/>
        <v>146PM</v>
      </c>
      <c r="U2460" s="35" t="str">
        <f t="shared" si="622"/>
        <v>146PMEW</v>
      </c>
      <c r="V2460" s="301">
        <f t="shared" si="623"/>
        <v>11</v>
      </c>
      <c r="W2460" s="293" t="str">
        <f t="shared" si="624"/>
        <v/>
      </c>
      <c r="X2460" s="293" t="str">
        <f t="shared" si="625"/>
        <v/>
      </c>
      <c r="Y2460" s="293" t="str">
        <f t="shared" si="626"/>
        <v/>
      </c>
      <c r="Z2460" s="293" t="str">
        <f t="shared" si="627"/>
        <v/>
      </c>
      <c r="AA2460" s="293">
        <f t="shared" si="614"/>
        <v>0</v>
      </c>
      <c r="AB2460" s="293">
        <f t="shared" si="615"/>
        <v>0</v>
      </c>
      <c r="AC2460" s="293">
        <f t="shared" si="616"/>
        <v>0</v>
      </c>
      <c r="AD2460" s="293">
        <f t="shared" si="628"/>
        <v>0</v>
      </c>
      <c r="AE2460" s="293">
        <f>IF(ISBLANK(T2460),AE2459,IF(COUNTIF(T$2:T2460,T2460)&gt;1,AE2459,1+MAX(AE2459,0)))</f>
        <v>66</v>
      </c>
      <c r="AI2460" s="42" t="str">
        <f t="shared" si="629"/>
        <v/>
      </c>
      <c r="AJ2460">
        <f>SUM(AG$2:AG2460)</f>
        <v>18</v>
      </c>
      <c r="AK2460">
        <f>COUNTA(AF$2:AF2460)</f>
        <v>38</v>
      </c>
    </row>
    <row r="2461" spans="1:37" x14ac:dyDescent="0.25">
      <c r="A2461">
        <v>146</v>
      </c>
      <c r="B2461" t="s">
        <v>66</v>
      </c>
      <c r="C2461" s="246" t="s">
        <v>821</v>
      </c>
      <c r="D2461"/>
      <c r="E2461">
        <v>1</v>
      </c>
      <c r="F2461">
        <v>3</v>
      </c>
      <c r="G2461">
        <v>4</v>
      </c>
      <c r="H2461">
        <v>0</v>
      </c>
      <c r="I2461">
        <v>0</v>
      </c>
      <c r="J2461">
        <v>0</v>
      </c>
      <c r="K2461">
        <v>0</v>
      </c>
      <c r="L2461">
        <v>0</v>
      </c>
      <c r="M2461" t="s">
        <v>820</v>
      </c>
      <c r="O2461" s="101">
        <f>IF(ISBLANK(C2461),O2460,IF(COUNTIF(C$2:C2461,C2461)&gt;1,O2460,1+MAX(O2460,0)))</f>
        <v>67</v>
      </c>
      <c r="P2461" s="45">
        <f t="shared" si="617"/>
        <v>36</v>
      </c>
      <c r="Q2461" s="33" t="str">
        <f t="shared" si="618"/>
        <v/>
      </c>
      <c r="R2461" s="33">
        <f t="shared" si="619"/>
        <v>11</v>
      </c>
      <c r="S2461" s="33" t="str">
        <f t="shared" si="620"/>
        <v>146_11</v>
      </c>
      <c r="T2461" s="35" t="str">
        <f t="shared" si="621"/>
        <v>146PM</v>
      </c>
      <c r="U2461" s="35" t="str">
        <f t="shared" si="622"/>
        <v>146PMEW</v>
      </c>
      <c r="V2461" s="301">
        <f t="shared" si="623"/>
        <v>12</v>
      </c>
      <c r="W2461" s="293" t="str">
        <f t="shared" si="624"/>
        <v/>
      </c>
      <c r="X2461" s="293" t="str">
        <f t="shared" si="625"/>
        <v/>
      </c>
      <c r="Y2461" s="293" t="str">
        <f t="shared" si="626"/>
        <v/>
      </c>
      <c r="Z2461" s="293" t="str">
        <f t="shared" si="627"/>
        <v/>
      </c>
      <c r="AA2461" s="293">
        <f t="shared" si="614"/>
        <v>0</v>
      </c>
      <c r="AB2461" s="293">
        <f t="shared" si="615"/>
        <v>0</v>
      </c>
      <c r="AC2461" s="293">
        <f t="shared" si="616"/>
        <v>0</v>
      </c>
      <c r="AD2461" s="293">
        <f t="shared" si="628"/>
        <v>0</v>
      </c>
      <c r="AE2461" s="293">
        <f>IF(ISBLANK(T2461),AE2460,IF(COUNTIF(T$2:T2461,T2461)&gt;1,AE2460,1+MAX(AE2460,0)))</f>
        <v>66</v>
      </c>
      <c r="AI2461" s="42" t="str">
        <f t="shared" si="629"/>
        <v/>
      </c>
      <c r="AJ2461">
        <f>SUM(AG$2:AG2461)</f>
        <v>18</v>
      </c>
      <c r="AK2461">
        <f>COUNTA(AF$2:AF2461)</f>
        <v>38</v>
      </c>
    </row>
    <row r="2462" spans="1:37" x14ac:dyDescent="0.25">
      <c r="A2462">
        <v>146</v>
      </c>
      <c r="B2462" t="s">
        <v>66</v>
      </c>
      <c r="C2462" s="246" t="s">
        <v>821</v>
      </c>
      <c r="D2462"/>
      <c r="E2462">
        <v>1</v>
      </c>
      <c r="F2462">
        <v>4</v>
      </c>
      <c r="G2462">
        <v>1</v>
      </c>
      <c r="H2462">
        <v>0</v>
      </c>
      <c r="I2462">
        <v>0</v>
      </c>
      <c r="J2462">
        <v>0</v>
      </c>
      <c r="K2462">
        <v>0</v>
      </c>
      <c r="L2462">
        <v>0</v>
      </c>
      <c r="M2462" t="s">
        <v>820</v>
      </c>
      <c r="O2462" s="101">
        <f>IF(ISBLANK(C2462),O2461,IF(COUNTIF(C$2:C2462,C2462)&gt;1,O2461,1+MAX(O2461,0)))</f>
        <v>67</v>
      </c>
      <c r="P2462" s="45">
        <f t="shared" si="617"/>
        <v>36</v>
      </c>
      <c r="Q2462" s="33" t="str">
        <f t="shared" si="618"/>
        <v/>
      </c>
      <c r="R2462" s="33">
        <f t="shared" si="619"/>
        <v>12</v>
      </c>
      <c r="S2462" s="33" t="str">
        <f t="shared" si="620"/>
        <v>146_12</v>
      </c>
      <c r="T2462" s="35" t="str">
        <f t="shared" si="621"/>
        <v>146PM</v>
      </c>
      <c r="U2462" s="35" t="str">
        <f t="shared" si="622"/>
        <v>146PMNS</v>
      </c>
      <c r="V2462" s="301">
        <f t="shared" si="623"/>
        <v>13</v>
      </c>
      <c r="W2462" s="293" t="str">
        <f t="shared" si="624"/>
        <v/>
      </c>
      <c r="X2462" s="293" t="str">
        <f t="shared" si="625"/>
        <v/>
      </c>
      <c r="Y2462" s="293" t="str">
        <f t="shared" si="626"/>
        <v/>
      </c>
      <c r="Z2462" s="293" t="str">
        <f t="shared" si="627"/>
        <v/>
      </c>
      <c r="AA2462" s="293">
        <f t="shared" si="614"/>
        <v>0</v>
      </c>
      <c r="AB2462" s="293">
        <f t="shared" si="615"/>
        <v>0</v>
      </c>
      <c r="AC2462" s="293">
        <f t="shared" si="616"/>
        <v>0</v>
      </c>
      <c r="AD2462" s="293">
        <f t="shared" si="628"/>
        <v>0</v>
      </c>
      <c r="AE2462" s="293">
        <f>IF(ISBLANK(T2462),AE2461,IF(COUNTIF(T$2:T2462,T2462)&gt;1,AE2461,1+MAX(AE2461,0)))</f>
        <v>66</v>
      </c>
      <c r="AI2462" s="42" t="str">
        <f t="shared" si="629"/>
        <v/>
      </c>
      <c r="AJ2462">
        <f>SUM(AG$2:AG2462)</f>
        <v>18</v>
      </c>
      <c r="AK2462">
        <f>COUNTA(AF$2:AF2462)</f>
        <v>38</v>
      </c>
    </row>
    <row r="2463" spans="1:37" x14ac:dyDescent="0.25">
      <c r="A2463">
        <v>146</v>
      </c>
      <c r="B2463" t="s">
        <v>66</v>
      </c>
      <c r="C2463" s="246" t="s">
        <v>821</v>
      </c>
      <c r="D2463"/>
      <c r="E2463">
        <v>1</v>
      </c>
      <c r="F2463">
        <v>4</v>
      </c>
      <c r="G2463">
        <v>2</v>
      </c>
      <c r="H2463">
        <v>0</v>
      </c>
      <c r="I2463">
        <v>0</v>
      </c>
      <c r="J2463">
        <v>0</v>
      </c>
      <c r="K2463">
        <v>0</v>
      </c>
      <c r="L2463">
        <v>0</v>
      </c>
      <c r="M2463" t="s">
        <v>820</v>
      </c>
      <c r="O2463" s="101">
        <f>IF(ISBLANK(C2463),O2462,IF(COUNTIF(C$2:C2463,C2463)&gt;1,O2462,1+MAX(O2462,0)))</f>
        <v>67</v>
      </c>
      <c r="P2463" s="45">
        <f t="shared" si="617"/>
        <v>36</v>
      </c>
      <c r="Q2463" s="33" t="str">
        <f t="shared" si="618"/>
        <v/>
      </c>
      <c r="R2463" s="33">
        <f t="shared" si="619"/>
        <v>12</v>
      </c>
      <c r="S2463" s="33" t="str">
        <f t="shared" si="620"/>
        <v>146_12</v>
      </c>
      <c r="T2463" s="35" t="str">
        <f t="shared" si="621"/>
        <v>146PM</v>
      </c>
      <c r="U2463" s="35" t="str">
        <f t="shared" si="622"/>
        <v>146PMNS</v>
      </c>
      <c r="V2463" s="301">
        <f t="shared" si="623"/>
        <v>14</v>
      </c>
      <c r="W2463" s="293" t="str">
        <f t="shared" si="624"/>
        <v/>
      </c>
      <c r="X2463" s="293" t="str">
        <f t="shared" si="625"/>
        <v/>
      </c>
      <c r="Y2463" s="293" t="str">
        <f t="shared" si="626"/>
        <v/>
      </c>
      <c r="Z2463" s="293" t="str">
        <f t="shared" si="627"/>
        <v/>
      </c>
      <c r="AA2463" s="293">
        <f t="shared" si="614"/>
        <v>0</v>
      </c>
      <c r="AB2463" s="293">
        <f t="shared" si="615"/>
        <v>0</v>
      </c>
      <c r="AC2463" s="293">
        <f t="shared" si="616"/>
        <v>0</v>
      </c>
      <c r="AD2463" s="293">
        <f t="shared" si="628"/>
        <v>0</v>
      </c>
      <c r="AE2463" s="293">
        <f>IF(ISBLANK(T2463),AE2462,IF(COUNTIF(T$2:T2463,T2463)&gt;1,AE2462,1+MAX(AE2462,0)))</f>
        <v>66</v>
      </c>
      <c r="AI2463" s="42" t="str">
        <f t="shared" si="629"/>
        <v/>
      </c>
      <c r="AJ2463">
        <f>SUM(AG$2:AG2463)</f>
        <v>18</v>
      </c>
      <c r="AK2463">
        <f>COUNTA(AF$2:AF2463)</f>
        <v>38</v>
      </c>
    </row>
    <row r="2464" spans="1:37" x14ac:dyDescent="0.25">
      <c r="A2464">
        <v>146</v>
      </c>
      <c r="B2464" t="s">
        <v>66</v>
      </c>
      <c r="C2464" s="246" t="s">
        <v>821</v>
      </c>
      <c r="D2464"/>
      <c r="E2464">
        <v>1</v>
      </c>
      <c r="F2464">
        <v>4</v>
      </c>
      <c r="G2464">
        <v>3</v>
      </c>
      <c r="H2464">
        <v>3</v>
      </c>
      <c r="I2464">
        <v>1</v>
      </c>
      <c r="J2464">
        <v>0</v>
      </c>
      <c r="K2464">
        <v>2</v>
      </c>
      <c r="L2464">
        <v>3</v>
      </c>
      <c r="M2464" t="s">
        <v>820</v>
      </c>
      <c r="O2464" s="101">
        <f>IF(ISBLANK(C2464),O2463,IF(COUNTIF(C$2:C2464,C2464)&gt;1,O2463,1+MAX(O2463,0)))</f>
        <v>67</v>
      </c>
      <c r="P2464" s="45">
        <f t="shared" si="617"/>
        <v>36</v>
      </c>
      <c r="Q2464" s="33" t="str">
        <f t="shared" si="618"/>
        <v/>
      </c>
      <c r="R2464" s="33">
        <f t="shared" si="619"/>
        <v>12</v>
      </c>
      <c r="S2464" s="33" t="str">
        <f t="shared" si="620"/>
        <v>146_12</v>
      </c>
      <c r="T2464" s="35" t="str">
        <f t="shared" si="621"/>
        <v>146PM</v>
      </c>
      <c r="U2464" s="35" t="str">
        <f t="shared" si="622"/>
        <v>146PMEW</v>
      </c>
      <c r="V2464" s="301">
        <f t="shared" si="623"/>
        <v>15</v>
      </c>
      <c r="W2464" s="293" t="str">
        <f t="shared" si="624"/>
        <v/>
      </c>
      <c r="X2464" s="293" t="str">
        <f t="shared" si="625"/>
        <v/>
      </c>
      <c r="Y2464" s="293" t="str">
        <f t="shared" si="626"/>
        <v/>
      </c>
      <c r="Z2464" s="293" t="str">
        <f t="shared" si="627"/>
        <v/>
      </c>
      <c r="AA2464" s="293">
        <f t="shared" si="614"/>
        <v>0</v>
      </c>
      <c r="AB2464" s="293">
        <f t="shared" si="615"/>
        <v>0</v>
      </c>
      <c r="AC2464" s="293">
        <f t="shared" si="616"/>
        <v>0</v>
      </c>
      <c r="AD2464" s="293">
        <f t="shared" si="628"/>
        <v>0</v>
      </c>
      <c r="AE2464" s="293">
        <f>IF(ISBLANK(T2464),AE2463,IF(COUNTIF(T$2:T2464,T2464)&gt;1,AE2463,1+MAX(AE2463,0)))</f>
        <v>66</v>
      </c>
      <c r="AI2464" s="42" t="str">
        <f t="shared" si="629"/>
        <v/>
      </c>
      <c r="AJ2464">
        <f>SUM(AG$2:AG2464)</f>
        <v>18</v>
      </c>
      <c r="AK2464">
        <f>COUNTA(AF$2:AF2464)</f>
        <v>38</v>
      </c>
    </row>
    <row r="2465" spans="1:37" x14ac:dyDescent="0.25">
      <c r="A2465">
        <v>146</v>
      </c>
      <c r="B2465" t="s">
        <v>66</v>
      </c>
      <c r="C2465" s="246" t="s">
        <v>821</v>
      </c>
      <c r="D2465"/>
      <c r="E2465">
        <v>1</v>
      </c>
      <c r="F2465">
        <v>4</v>
      </c>
      <c r="G2465">
        <v>4</v>
      </c>
      <c r="H2465">
        <v>2</v>
      </c>
      <c r="I2465">
        <v>1</v>
      </c>
      <c r="J2465">
        <v>0</v>
      </c>
      <c r="K2465">
        <v>0</v>
      </c>
      <c r="L2465">
        <v>2</v>
      </c>
      <c r="M2465" t="s">
        <v>820</v>
      </c>
      <c r="O2465" s="101">
        <f>IF(ISBLANK(C2465),O2464,IF(COUNTIF(C$2:C2465,C2465)&gt;1,O2464,1+MAX(O2464,0)))</f>
        <v>67</v>
      </c>
      <c r="P2465" s="45">
        <f t="shared" si="617"/>
        <v>36</v>
      </c>
      <c r="Q2465" s="33" t="str">
        <f t="shared" si="618"/>
        <v/>
      </c>
      <c r="R2465" s="33">
        <f t="shared" si="619"/>
        <v>12</v>
      </c>
      <c r="S2465" s="33" t="str">
        <f t="shared" si="620"/>
        <v>146_12</v>
      </c>
      <c r="T2465" s="35" t="str">
        <f t="shared" si="621"/>
        <v>146PM</v>
      </c>
      <c r="U2465" s="35" t="str">
        <f t="shared" si="622"/>
        <v>146PMEW</v>
      </c>
      <c r="V2465" s="301">
        <f t="shared" si="623"/>
        <v>16</v>
      </c>
      <c r="W2465" s="293" t="str">
        <f t="shared" si="624"/>
        <v/>
      </c>
      <c r="X2465" s="293" t="str">
        <f t="shared" si="625"/>
        <v/>
      </c>
      <c r="Y2465" s="293" t="str">
        <f t="shared" si="626"/>
        <v/>
      </c>
      <c r="Z2465" s="293" t="str">
        <f t="shared" si="627"/>
        <v/>
      </c>
      <c r="AA2465" s="293">
        <f t="shared" si="614"/>
        <v>0</v>
      </c>
      <c r="AB2465" s="293">
        <f t="shared" si="615"/>
        <v>0</v>
      </c>
      <c r="AC2465" s="293">
        <f t="shared" si="616"/>
        <v>0</v>
      </c>
      <c r="AD2465" s="293">
        <f t="shared" si="628"/>
        <v>0</v>
      </c>
      <c r="AE2465" s="293">
        <f>IF(ISBLANK(T2465),AE2464,IF(COUNTIF(T$2:T2465,T2465)&gt;1,AE2464,1+MAX(AE2464,0)))</f>
        <v>66</v>
      </c>
      <c r="AI2465" s="42" t="str">
        <f t="shared" si="629"/>
        <v/>
      </c>
      <c r="AJ2465">
        <f>SUM(AG$2:AG2465)</f>
        <v>18</v>
      </c>
      <c r="AK2465">
        <f>COUNTA(AF$2:AF2465)</f>
        <v>38</v>
      </c>
    </row>
    <row r="2466" spans="1:37"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617"/>
        <v>36</v>
      </c>
      <c r="Q2466" s="33" t="str">
        <f t="shared" si="618"/>
        <v/>
      </c>
      <c r="R2466" s="33">
        <f t="shared" si="619"/>
        <v>13</v>
      </c>
      <c r="S2466" s="33" t="str">
        <f t="shared" si="620"/>
        <v>146_13</v>
      </c>
      <c r="T2466" s="35" t="str">
        <f t="shared" si="621"/>
        <v>146PM</v>
      </c>
      <c r="U2466" s="35" t="str">
        <f t="shared" si="622"/>
        <v>146PMNS</v>
      </c>
      <c r="V2466" s="301">
        <f t="shared" si="623"/>
        <v>17</v>
      </c>
      <c r="W2466" s="293" t="str">
        <f t="shared" si="624"/>
        <v/>
      </c>
      <c r="X2466" s="293" t="str">
        <f t="shared" si="625"/>
        <v/>
      </c>
      <c r="Y2466" s="293" t="str">
        <f t="shared" si="626"/>
        <v/>
      </c>
      <c r="Z2466" s="293" t="str">
        <f t="shared" si="627"/>
        <v/>
      </c>
      <c r="AA2466" s="293">
        <f t="shared" si="614"/>
        <v>0</v>
      </c>
      <c r="AB2466" s="293">
        <f t="shared" si="615"/>
        <v>0</v>
      </c>
      <c r="AC2466" s="293">
        <f t="shared" si="616"/>
        <v>0</v>
      </c>
      <c r="AD2466" s="293">
        <f t="shared" si="628"/>
        <v>0</v>
      </c>
      <c r="AE2466" s="293">
        <f>IF(ISBLANK(T2466),AE2465,IF(COUNTIF(T$2:T2466,T2466)&gt;1,AE2465,1+MAX(AE2465,0)))</f>
        <v>66</v>
      </c>
      <c r="AI2466" s="42" t="str">
        <f t="shared" si="629"/>
        <v/>
      </c>
      <c r="AJ2466">
        <f>SUM(AG$2:AG2466)</f>
        <v>18</v>
      </c>
      <c r="AK2466">
        <f>COUNTA(AF$2:AF2466)</f>
        <v>38</v>
      </c>
    </row>
    <row r="2467" spans="1:37"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617"/>
        <v>36</v>
      </c>
      <c r="Q2467" s="33" t="str">
        <f t="shared" si="618"/>
        <v/>
      </c>
      <c r="R2467" s="33">
        <f t="shared" si="619"/>
        <v>13</v>
      </c>
      <c r="S2467" s="33" t="str">
        <f t="shared" si="620"/>
        <v>146_13</v>
      </c>
      <c r="T2467" s="35" t="str">
        <f t="shared" si="621"/>
        <v>146PM</v>
      </c>
      <c r="U2467" s="35" t="str">
        <f t="shared" si="622"/>
        <v>146PMNS</v>
      </c>
      <c r="V2467" s="301">
        <f t="shared" si="623"/>
        <v>18</v>
      </c>
      <c r="W2467" s="293" t="str">
        <f t="shared" si="624"/>
        <v/>
      </c>
      <c r="X2467" s="293" t="str">
        <f t="shared" si="625"/>
        <v/>
      </c>
      <c r="Y2467" s="293" t="str">
        <f t="shared" si="626"/>
        <v/>
      </c>
      <c r="Z2467" s="293" t="str">
        <f t="shared" si="627"/>
        <v/>
      </c>
      <c r="AA2467" s="293">
        <f t="shared" si="614"/>
        <v>0</v>
      </c>
      <c r="AB2467" s="293">
        <f t="shared" si="615"/>
        <v>0</v>
      </c>
      <c r="AC2467" s="293">
        <f t="shared" si="616"/>
        <v>0</v>
      </c>
      <c r="AD2467" s="293">
        <f t="shared" si="628"/>
        <v>0</v>
      </c>
      <c r="AE2467" s="293">
        <f>IF(ISBLANK(T2467),AE2466,IF(COUNTIF(T$2:T2467,T2467)&gt;1,AE2466,1+MAX(AE2466,0)))</f>
        <v>66</v>
      </c>
      <c r="AI2467" s="42" t="str">
        <f t="shared" si="629"/>
        <v/>
      </c>
      <c r="AJ2467">
        <f>SUM(AG$2:AG2467)</f>
        <v>18</v>
      </c>
      <c r="AK2467">
        <f>COUNTA(AF$2:AF2467)</f>
        <v>38</v>
      </c>
    </row>
    <row r="2468" spans="1:37"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617"/>
        <v>36</v>
      </c>
      <c r="Q2468" s="33" t="str">
        <f t="shared" si="618"/>
        <v/>
      </c>
      <c r="R2468" s="33">
        <f t="shared" si="619"/>
        <v>13</v>
      </c>
      <c r="S2468" s="33" t="str">
        <f t="shared" si="620"/>
        <v>146_13</v>
      </c>
      <c r="T2468" s="35" t="str">
        <f t="shared" si="621"/>
        <v>146PM</v>
      </c>
      <c r="U2468" s="35" t="str">
        <f t="shared" si="622"/>
        <v>146PMEW</v>
      </c>
      <c r="V2468" s="301">
        <f t="shared" si="623"/>
        <v>19</v>
      </c>
      <c r="W2468" s="293" t="str">
        <f t="shared" si="624"/>
        <v/>
      </c>
      <c r="X2468" s="293" t="str">
        <f t="shared" si="625"/>
        <v/>
      </c>
      <c r="Y2468" s="293" t="str">
        <f t="shared" si="626"/>
        <v/>
      </c>
      <c r="Z2468" s="293" t="str">
        <f t="shared" si="627"/>
        <v/>
      </c>
      <c r="AA2468" s="293">
        <f t="shared" si="614"/>
        <v>0</v>
      </c>
      <c r="AB2468" s="293">
        <f t="shared" si="615"/>
        <v>0</v>
      </c>
      <c r="AC2468" s="293">
        <f t="shared" si="616"/>
        <v>0</v>
      </c>
      <c r="AD2468" s="293">
        <f t="shared" si="628"/>
        <v>0</v>
      </c>
      <c r="AE2468" s="293">
        <f>IF(ISBLANK(T2468),AE2467,IF(COUNTIF(T$2:T2468,T2468)&gt;1,AE2467,1+MAX(AE2467,0)))</f>
        <v>66</v>
      </c>
      <c r="AI2468" s="42" t="str">
        <f t="shared" si="629"/>
        <v/>
      </c>
      <c r="AJ2468">
        <f>SUM(AG$2:AG2468)</f>
        <v>18</v>
      </c>
      <c r="AK2468">
        <f>COUNTA(AF$2:AF2468)</f>
        <v>38</v>
      </c>
    </row>
    <row r="2469" spans="1:37"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617"/>
        <v>36</v>
      </c>
      <c r="Q2469" s="33" t="str">
        <f t="shared" si="618"/>
        <v/>
      </c>
      <c r="R2469" s="33">
        <f t="shared" si="619"/>
        <v>13</v>
      </c>
      <c r="S2469" s="33" t="str">
        <f t="shared" si="620"/>
        <v>146_13</v>
      </c>
      <c r="T2469" s="35" t="str">
        <f t="shared" si="621"/>
        <v>146PM</v>
      </c>
      <c r="U2469" s="35" t="str">
        <f t="shared" si="622"/>
        <v>146PMEW</v>
      </c>
      <c r="V2469" s="301">
        <f t="shared" si="623"/>
        <v>20</v>
      </c>
      <c r="W2469" s="293" t="str">
        <f t="shared" si="624"/>
        <v/>
      </c>
      <c r="X2469" s="293" t="str">
        <f t="shared" si="625"/>
        <v/>
      </c>
      <c r="Y2469" s="293" t="str">
        <f t="shared" si="626"/>
        <v/>
      </c>
      <c r="Z2469" s="293" t="str">
        <f t="shared" si="627"/>
        <v/>
      </c>
      <c r="AA2469" s="293">
        <f t="shared" si="614"/>
        <v>0</v>
      </c>
      <c r="AB2469" s="293">
        <f t="shared" si="615"/>
        <v>0</v>
      </c>
      <c r="AC2469" s="293">
        <f t="shared" si="616"/>
        <v>0</v>
      </c>
      <c r="AD2469" s="293">
        <f t="shared" si="628"/>
        <v>0</v>
      </c>
      <c r="AE2469" s="293">
        <f>IF(ISBLANK(T2469),AE2468,IF(COUNTIF(T$2:T2469,T2469)&gt;1,AE2468,1+MAX(AE2468,0)))</f>
        <v>66</v>
      </c>
      <c r="AI2469" s="42" t="str">
        <f t="shared" si="629"/>
        <v/>
      </c>
      <c r="AJ2469">
        <f>SUM(AG$2:AG2469)</f>
        <v>18</v>
      </c>
      <c r="AK2469">
        <f>COUNTA(AF$2:AF2469)</f>
        <v>38</v>
      </c>
    </row>
    <row r="2470" spans="1:37"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617"/>
        <v>36</v>
      </c>
      <c r="Q2470" s="33" t="str">
        <f t="shared" si="618"/>
        <v/>
      </c>
      <c r="R2470" s="33">
        <f t="shared" si="619"/>
        <v>14</v>
      </c>
      <c r="S2470" s="33" t="str">
        <f t="shared" si="620"/>
        <v>146_14</v>
      </c>
      <c r="T2470" s="35" t="str">
        <f t="shared" si="621"/>
        <v>146PM</v>
      </c>
      <c r="U2470" s="35" t="str">
        <f t="shared" si="622"/>
        <v>146PMNS</v>
      </c>
      <c r="V2470" s="301">
        <f t="shared" si="623"/>
        <v>21</v>
      </c>
      <c r="W2470" s="293" t="str">
        <f t="shared" si="624"/>
        <v/>
      </c>
      <c r="X2470" s="293" t="str">
        <f t="shared" si="625"/>
        <v/>
      </c>
      <c r="Y2470" s="293" t="str">
        <f t="shared" si="626"/>
        <v/>
      </c>
      <c r="Z2470" s="293" t="str">
        <f t="shared" si="627"/>
        <v/>
      </c>
      <c r="AA2470" s="293">
        <f t="shared" si="614"/>
        <v>0</v>
      </c>
      <c r="AB2470" s="293">
        <f t="shared" si="615"/>
        <v>0</v>
      </c>
      <c r="AC2470" s="293">
        <f t="shared" si="616"/>
        <v>0</v>
      </c>
      <c r="AD2470" s="293">
        <f t="shared" si="628"/>
        <v>0</v>
      </c>
      <c r="AE2470" s="293">
        <f>IF(ISBLANK(T2470),AE2469,IF(COUNTIF(T$2:T2470,T2470)&gt;1,AE2469,1+MAX(AE2469,0)))</f>
        <v>66</v>
      </c>
      <c r="AI2470" s="42" t="str">
        <f t="shared" si="629"/>
        <v/>
      </c>
      <c r="AJ2470">
        <f>SUM(AG$2:AG2470)</f>
        <v>18</v>
      </c>
      <c r="AK2470">
        <f>COUNTA(AF$2:AF2470)</f>
        <v>38</v>
      </c>
    </row>
    <row r="2471" spans="1:37"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617"/>
        <v>36</v>
      </c>
      <c r="Q2471" s="33" t="str">
        <f t="shared" si="618"/>
        <v/>
      </c>
      <c r="R2471" s="33">
        <f t="shared" si="619"/>
        <v>14</v>
      </c>
      <c r="S2471" s="33" t="str">
        <f t="shared" si="620"/>
        <v>146_14</v>
      </c>
      <c r="T2471" s="35" t="str">
        <f t="shared" si="621"/>
        <v>146PM</v>
      </c>
      <c r="U2471" s="35" t="str">
        <f t="shared" si="622"/>
        <v>146PMNS</v>
      </c>
      <c r="V2471" s="301">
        <f t="shared" si="623"/>
        <v>22</v>
      </c>
      <c r="W2471" s="293" t="str">
        <f t="shared" si="624"/>
        <v/>
      </c>
      <c r="X2471" s="293" t="str">
        <f t="shared" si="625"/>
        <v/>
      </c>
      <c r="Y2471" s="293" t="str">
        <f t="shared" si="626"/>
        <v/>
      </c>
      <c r="Z2471" s="293" t="str">
        <f t="shared" si="627"/>
        <v/>
      </c>
      <c r="AA2471" s="293">
        <f t="shared" si="614"/>
        <v>0</v>
      </c>
      <c r="AB2471" s="293">
        <f t="shared" si="615"/>
        <v>0</v>
      </c>
      <c r="AC2471" s="293">
        <f t="shared" si="616"/>
        <v>0</v>
      </c>
      <c r="AD2471" s="293">
        <f t="shared" si="628"/>
        <v>0</v>
      </c>
      <c r="AE2471" s="293">
        <f>IF(ISBLANK(T2471),AE2470,IF(COUNTIF(T$2:T2471,T2471)&gt;1,AE2470,1+MAX(AE2470,0)))</f>
        <v>66</v>
      </c>
      <c r="AI2471" s="42" t="str">
        <f t="shared" si="629"/>
        <v/>
      </c>
      <c r="AJ2471">
        <f>SUM(AG$2:AG2471)</f>
        <v>18</v>
      </c>
      <c r="AK2471">
        <f>COUNTA(AF$2:AF2471)</f>
        <v>38</v>
      </c>
    </row>
    <row r="2472" spans="1:37"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617"/>
        <v>36</v>
      </c>
      <c r="Q2472" s="33" t="str">
        <f t="shared" si="618"/>
        <v/>
      </c>
      <c r="R2472" s="33">
        <f t="shared" si="619"/>
        <v>14</v>
      </c>
      <c r="S2472" s="33" t="str">
        <f t="shared" si="620"/>
        <v>146_14</v>
      </c>
      <c r="T2472" s="35" t="str">
        <f t="shared" si="621"/>
        <v>146PM</v>
      </c>
      <c r="U2472" s="35" t="str">
        <f t="shared" si="622"/>
        <v>146PMEW</v>
      </c>
      <c r="V2472" s="301">
        <f t="shared" si="623"/>
        <v>23</v>
      </c>
      <c r="W2472" s="293" t="str">
        <f t="shared" si="624"/>
        <v/>
      </c>
      <c r="X2472" s="293" t="str">
        <f t="shared" si="625"/>
        <v/>
      </c>
      <c r="Y2472" s="293" t="str">
        <f t="shared" si="626"/>
        <v/>
      </c>
      <c r="Z2472" s="293" t="str">
        <f t="shared" si="627"/>
        <v/>
      </c>
      <c r="AA2472" s="293">
        <f t="shared" si="614"/>
        <v>0</v>
      </c>
      <c r="AB2472" s="293">
        <f t="shared" si="615"/>
        <v>0</v>
      </c>
      <c r="AC2472" s="293">
        <f t="shared" si="616"/>
        <v>0</v>
      </c>
      <c r="AD2472" s="293">
        <f t="shared" si="628"/>
        <v>0</v>
      </c>
      <c r="AE2472" s="293">
        <f>IF(ISBLANK(T2472),AE2471,IF(COUNTIF(T$2:T2472,T2472)&gt;1,AE2471,1+MAX(AE2471,0)))</f>
        <v>66</v>
      </c>
      <c r="AI2472" s="42" t="str">
        <f t="shared" si="629"/>
        <v/>
      </c>
      <c r="AJ2472">
        <f>SUM(AG$2:AG2472)</f>
        <v>18</v>
      </c>
      <c r="AK2472">
        <f>COUNTA(AF$2:AF2472)</f>
        <v>38</v>
      </c>
    </row>
    <row r="2473" spans="1:37"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617"/>
        <v>36</v>
      </c>
      <c r="Q2473" s="33" t="str">
        <f t="shared" si="618"/>
        <v/>
      </c>
      <c r="R2473" s="33">
        <f t="shared" si="619"/>
        <v>14</v>
      </c>
      <c r="S2473" s="33" t="str">
        <f t="shared" si="620"/>
        <v>146_14</v>
      </c>
      <c r="T2473" s="35" t="str">
        <f t="shared" si="621"/>
        <v>146PM</v>
      </c>
      <c r="U2473" s="35" t="str">
        <f t="shared" si="622"/>
        <v>146PMEW</v>
      </c>
      <c r="V2473" s="301">
        <f t="shared" si="623"/>
        <v>24</v>
      </c>
      <c r="W2473" s="293" t="str">
        <f t="shared" si="624"/>
        <v/>
      </c>
      <c r="X2473" s="293" t="str">
        <f t="shared" si="625"/>
        <v/>
      </c>
      <c r="Y2473" s="293" t="str">
        <f t="shared" si="626"/>
        <v/>
      </c>
      <c r="Z2473" s="293" t="str">
        <f t="shared" si="627"/>
        <v/>
      </c>
      <c r="AA2473" s="293">
        <f t="shared" si="614"/>
        <v>0</v>
      </c>
      <c r="AB2473" s="293">
        <f t="shared" si="615"/>
        <v>0</v>
      </c>
      <c r="AC2473" s="293">
        <f t="shared" si="616"/>
        <v>0</v>
      </c>
      <c r="AD2473" s="293">
        <f t="shared" si="628"/>
        <v>0</v>
      </c>
      <c r="AE2473" s="293">
        <f>IF(ISBLANK(T2473),AE2472,IF(COUNTIF(T$2:T2473,T2473)&gt;1,AE2472,1+MAX(AE2472,0)))</f>
        <v>66</v>
      </c>
      <c r="AI2473" s="42" t="str">
        <f t="shared" si="629"/>
        <v/>
      </c>
      <c r="AJ2473">
        <f>SUM(AG$2:AG2473)</f>
        <v>18</v>
      </c>
      <c r="AK2473">
        <f>COUNTA(AF$2:AF2473)</f>
        <v>38</v>
      </c>
    </row>
    <row r="2474" spans="1:37"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617"/>
        <v>36</v>
      </c>
      <c r="Q2474" s="33" t="str">
        <f t="shared" si="618"/>
        <v/>
      </c>
      <c r="R2474" s="33">
        <f t="shared" si="619"/>
        <v>15</v>
      </c>
      <c r="S2474" s="33" t="str">
        <f t="shared" si="620"/>
        <v>146_15</v>
      </c>
      <c r="T2474" s="35" t="str">
        <f t="shared" si="621"/>
        <v>146PM</v>
      </c>
      <c r="U2474" s="35" t="str">
        <f t="shared" si="622"/>
        <v>146PMNS</v>
      </c>
      <c r="V2474" s="301">
        <f t="shared" si="623"/>
        <v>25</v>
      </c>
      <c r="W2474" s="293" t="str">
        <f t="shared" si="624"/>
        <v/>
      </c>
      <c r="X2474" s="293" t="str">
        <f t="shared" si="625"/>
        <v/>
      </c>
      <c r="Y2474" s="293" t="str">
        <f t="shared" si="626"/>
        <v/>
      </c>
      <c r="Z2474" s="293" t="str">
        <f t="shared" si="627"/>
        <v/>
      </c>
      <c r="AA2474" s="293">
        <f t="shared" si="614"/>
        <v>0</v>
      </c>
      <c r="AB2474" s="293">
        <f t="shared" si="615"/>
        <v>0</v>
      </c>
      <c r="AC2474" s="293">
        <f t="shared" si="616"/>
        <v>0</v>
      </c>
      <c r="AD2474" s="293">
        <f t="shared" si="628"/>
        <v>0</v>
      </c>
      <c r="AE2474" s="293">
        <f>IF(ISBLANK(T2474),AE2473,IF(COUNTIF(T$2:T2474,T2474)&gt;1,AE2473,1+MAX(AE2473,0)))</f>
        <v>66</v>
      </c>
      <c r="AI2474" s="42" t="str">
        <f t="shared" si="629"/>
        <v/>
      </c>
      <c r="AJ2474">
        <f>SUM(AG$2:AG2474)</f>
        <v>18</v>
      </c>
      <c r="AK2474">
        <f>COUNTA(AF$2:AF2474)</f>
        <v>38</v>
      </c>
    </row>
    <row r="2475" spans="1:37"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617"/>
        <v>36</v>
      </c>
      <c r="Q2475" s="33" t="str">
        <f t="shared" si="618"/>
        <v/>
      </c>
      <c r="R2475" s="33">
        <f t="shared" si="619"/>
        <v>15</v>
      </c>
      <c r="S2475" s="33" t="str">
        <f t="shared" si="620"/>
        <v>146_15</v>
      </c>
      <c r="T2475" s="35" t="str">
        <f t="shared" si="621"/>
        <v>146PM</v>
      </c>
      <c r="U2475" s="35" t="str">
        <f t="shared" si="622"/>
        <v>146PMNS</v>
      </c>
      <c r="V2475" s="301">
        <f t="shared" si="623"/>
        <v>26</v>
      </c>
      <c r="W2475" s="293" t="str">
        <f t="shared" si="624"/>
        <v/>
      </c>
      <c r="X2475" s="293" t="str">
        <f t="shared" si="625"/>
        <v/>
      </c>
      <c r="Y2475" s="293" t="str">
        <f t="shared" si="626"/>
        <v/>
      </c>
      <c r="Z2475" s="293" t="str">
        <f t="shared" si="627"/>
        <v/>
      </c>
      <c r="AA2475" s="293">
        <f t="shared" si="614"/>
        <v>0</v>
      </c>
      <c r="AB2475" s="293">
        <f t="shared" si="615"/>
        <v>0</v>
      </c>
      <c r="AC2475" s="293">
        <f t="shared" si="616"/>
        <v>0</v>
      </c>
      <c r="AD2475" s="293">
        <f t="shared" si="628"/>
        <v>0</v>
      </c>
      <c r="AE2475" s="293">
        <f>IF(ISBLANK(T2475),AE2474,IF(COUNTIF(T$2:T2475,T2475)&gt;1,AE2474,1+MAX(AE2474,0)))</f>
        <v>66</v>
      </c>
      <c r="AI2475" s="42" t="str">
        <f t="shared" si="629"/>
        <v/>
      </c>
      <c r="AJ2475">
        <f>SUM(AG$2:AG2475)</f>
        <v>18</v>
      </c>
      <c r="AK2475">
        <f>COUNTA(AF$2:AF2475)</f>
        <v>38</v>
      </c>
    </row>
    <row r="2476" spans="1:37"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617"/>
        <v>36</v>
      </c>
      <c r="Q2476" s="33" t="str">
        <f t="shared" si="618"/>
        <v/>
      </c>
      <c r="R2476" s="33">
        <f t="shared" si="619"/>
        <v>15</v>
      </c>
      <c r="S2476" s="33" t="str">
        <f t="shared" si="620"/>
        <v>146_15</v>
      </c>
      <c r="T2476" s="35" t="str">
        <f t="shared" si="621"/>
        <v>146PM</v>
      </c>
      <c r="U2476" s="35" t="str">
        <f t="shared" si="622"/>
        <v>146PMEW</v>
      </c>
      <c r="V2476" s="301">
        <f t="shared" si="623"/>
        <v>27</v>
      </c>
      <c r="W2476" s="293" t="str">
        <f t="shared" si="624"/>
        <v/>
      </c>
      <c r="X2476" s="293" t="str">
        <f t="shared" si="625"/>
        <v/>
      </c>
      <c r="Y2476" s="293" t="str">
        <f t="shared" si="626"/>
        <v/>
      </c>
      <c r="Z2476" s="293" t="str">
        <f t="shared" si="627"/>
        <v/>
      </c>
      <c r="AA2476" s="293">
        <f t="shared" si="614"/>
        <v>0</v>
      </c>
      <c r="AB2476" s="293">
        <f t="shared" si="615"/>
        <v>0</v>
      </c>
      <c r="AC2476" s="293">
        <f t="shared" si="616"/>
        <v>0</v>
      </c>
      <c r="AD2476" s="293">
        <f t="shared" si="628"/>
        <v>0</v>
      </c>
      <c r="AE2476" s="293">
        <f>IF(ISBLANK(T2476),AE2475,IF(COUNTIF(T$2:T2476,T2476)&gt;1,AE2475,1+MAX(AE2475,0)))</f>
        <v>66</v>
      </c>
      <c r="AI2476" s="42" t="str">
        <f t="shared" si="629"/>
        <v/>
      </c>
      <c r="AJ2476">
        <f>SUM(AG$2:AG2476)</f>
        <v>18</v>
      </c>
      <c r="AK2476">
        <f>COUNTA(AF$2:AF2476)</f>
        <v>38</v>
      </c>
    </row>
    <row r="2477" spans="1:37"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617"/>
        <v>36</v>
      </c>
      <c r="Q2477" s="33" t="str">
        <f t="shared" si="618"/>
        <v/>
      </c>
      <c r="R2477" s="33">
        <f t="shared" si="619"/>
        <v>15</v>
      </c>
      <c r="S2477" s="33" t="str">
        <f t="shared" si="620"/>
        <v>146_15</v>
      </c>
      <c r="T2477" s="35" t="str">
        <f t="shared" si="621"/>
        <v>146PM</v>
      </c>
      <c r="U2477" s="35" t="str">
        <f t="shared" si="622"/>
        <v>146PMEW</v>
      </c>
      <c r="V2477" s="301">
        <f t="shared" si="623"/>
        <v>28</v>
      </c>
      <c r="W2477" s="293" t="str">
        <f t="shared" si="624"/>
        <v/>
      </c>
      <c r="X2477" s="293" t="str">
        <f t="shared" si="625"/>
        <v/>
      </c>
      <c r="Y2477" s="293" t="str">
        <f t="shared" si="626"/>
        <v/>
      </c>
      <c r="Z2477" s="293" t="str">
        <f t="shared" si="627"/>
        <v/>
      </c>
      <c r="AA2477" s="293">
        <f t="shared" si="614"/>
        <v>0</v>
      </c>
      <c r="AB2477" s="293">
        <f t="shared" si="615"/>
        <v>0</v>
      </c>
      <c r="AC2477" s="293">
        <f t="shared" si="616"/>
        <v>0</v>
      </c>
      <c r="AD2477" s="293">
        <f t="shared" si="628"/>
        <v>0</v>
      </c>
      <c r="AE2477" s="293">
        <f>IF(ISBLANK(T2477),AE2476,IF(COUNTIF(T$2:T2477,T2477)&gt;1,AE2476,1+MAX(AE2476,0)))</f>
        <v>66</v>
      </c>
      <c r="AI2477" s="42" t="str">
        <f t="shared" si="629"/>
        <v/>
      </c>
      <c r="AJ2477">
        <f>SUM(AG$2:AG2477)</f>
        <v>18</v>
      </c>
      <c r="AK2477">
        <f>COUNTA(AF$2:AF2477)</f>
        <v>38</v>
      </c>
    </row>
    <row r="2478" spans="1:37"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617"/>
        <v>36</v>
      </c>
      <c r="Q2478" s="33" t="str">
        <f t="shared" si="618"/>
        <v/>
      </c>
      <c r="R2478" s="33">
        <f t="shared" si="619"/>
        <v>16</v>
      </c>
      <c r="S2478" s="33" t="str">
        <f t="shared" si="620"/>
        <v>146_16</v>
      </c>
      <c r="T2478" s="35" t="str">
        <f t="shared" si="621"/>
        <v>146PM</v>
      </c>
      <c r="U2478" s="35" t="str">
        <f t="shared" si="622"/>
        <v>146PMNS</v>
      </c>
      <c r="V2478" s="301">
        <f t="shared" si="623"/>
        <v>29</v>
      </c>
      <c r="W2478" s="293" t="str">
        <f t="shared" si="624"/>
        <v/>
      </c>
      <c r="X2478" s="293" t="str">
        <f t="shared" si="625"/>
        <v/>
      </c>
      <c r="Y2478" s="293" t="str">
        <f t="shared" si="626"/>
        <v/>
      </c>
      <c r="Z2478" s="293" t="str">
        <f t="shared" si="627"/>
        <v/>
      </c>
      <c r="AA2478" s="293">
        <f t="shared" si="614"/>
        <v>0</v>
      </c>
      <c r="AB2478" s="293">
        <f t="shared" si="615"/>
        <v>0</v>
      </c>
      <c r="AC2478" s="293">
        <f t="shared" si="616"/>
        <v>0</v>
      </c>
      <c r="AD2478" s="293">
        <f t="shared" si="628"/>
        <v>0</v>
      </c>
      <c r="AE2478" s="293">
        <f>IF(ISBLANK(T2478),AE2477,IF(COUNTIF(T$2:T2478,T2478)&gt;1,AE2477,1+MAX(AE2477,0)))</f>
        <v>66</v>
      </c>
      <c r="AI2478" s="42" t="str">
        <f t="shared" si="629"/>
        <v/>
      </c>
      <c r="AJ2478">
        <f>SUM(AG$2:AG2478)</f>
        <v>18</v>
      </c>
      <c r="AK2478">
        <f>COUNTA(AF$2:AF2478)</f>
        <v>38</v>
      </c>
    </row>
    <row r="2479" spans="1:37"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617"/>
        <v>36</v>
      </c>
      <c r="Q2479" s="33" t="str">
        <f t="shared" si="618"/>
        <v/>
      </c>
      <c r="R2479" s="33">
        <f t="shared" si="619"/>
        <v>16</v>
      </c>
      <c r="S2479" s="33" t="str">
        <f t="shared" si="620"/>
        <v>146_16</v>
      </c>
      <c r="T2479" s="35" t="str">
        <f t="shared" si="621"/>
        <v>146PM</v>
      </c>
      <c r="U2479" s="35" t="str">
        <f t="shared" si="622"/>
        <v>146PMNS</v>
      </c>
      <c r="V2479" s="301">
        <f t="shared" si="623"/>
        <v>30</v>
      </c>
      <c r="W2479" s="293" t="str">
        <f t="shared" si="624"/>
        <v/>
      </c>
      <c r="X2479" s="293" t="str">
        <f t="shared" si="625"/>
        <v/>
      </c>
      <c r="Y2479" s="293" t="str">
        <f t="shared" si="626"/>
        <v/>
      </c>
      <c r="Z2479" s="293" t="str">
        <f t="shared" si="627"/>
        <v/>
      </c>
      <c r="AA2479" s="293">
        <f t="shared" si="614"/>
        <v>0</v>
      </c>
      <c r="AB2479" s="293">
        <f t="shared" si="615"/>
        <v>0</v>
      </c>
      <c r="AC2479" s="293">
        <f t="shared" si="616"/>
        <v>0</v>
      </c>
      <c r="AD2479" s="293">
        <f t="shared" si="628"/>
        <v>0</v>
      </c>
      <c r="AE2479" s="293">
        <f>IF(ISBLANK(T2479),AE2478,IF(COUNTIF(T$2:T2479,T2479)&gt;1,AE2478,1+MAX(AE2478,0)))</f>
        <v>66</v>
      </c>
      <c r="AI2479" s="42" t="str">
        <f t="shared" si="629"/>
        <v/>
      </c>
      <c r="AJ2479">
        <f>SUM(AG$2:AG2479)</f>
        <v>18</v>
      </c>
      <c r="AK2479">
        <f>COUNTA(AF$2:AF2479)</f>
        <v>38</v>
      </c>
    </row>
    <row r="2480" spans="1:37"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617"/>
        <v>36</v>
      </c>
      <c r="Q2480" s="33" t="str">
        <f t="shared" si="618"/>
        <v/>
      </c>
      <c r="R2480" s="33">
        <f t="shared" si="619"/>
        <v>16</v>
      </c>
      <c r="S2480" s="33" t="str">
        <f t="shared" si="620"/>
        <v>146_16</v>
      </c>
      <c r="T2480" s="35" t="str">
        <f t="shared" si="621"/>
        <v>146PM</v>
      </c>
      <c r="U2480" s="35" t="str">
        <f t="shared" si="622"/>
        <v>146PMEW</v>
      </c>
      <c r="V2480" s="301">
        <f t="shared" si="623"/>
        <v>31</v>
      </c>
      <c r="W2480" s="293" t="str">
        <f t="shared" si="624"/>
        <v/>
      </c>
      <c r="X2480" s="293" t="str">
        <f t="shared" si="625"/>
        <v/>
      </c>
      <c r="Y2480" s="293" t="str">
        <f t="shared" si="626"/>
        <v/>
      </c>
      <c r="Z2480" s="293" t="str">
        <f t="shared" si="627"/>
        <v/>
      </c>
      <c r="AA2480" s="293">
        <f t="shared" si="614"/>
        <v>0</v>
      </c>
      <c r="AB2480" s="293">
        <f t="shared" si="615"/>
        <v>0</v>
      </c>
      <c r="AC2480" s="293">
        <f t="shared" si="616"/>
        <v>0</v>
      </c>
      <c r="AD2480" s="293">
        <f t="shared" si="628"/>
        <v>0</v>
      </c>
      <c r="AE2480" s="293">
        <f>IF(ISBLANK(T2480),AE2479,IF(COUNTIF(T$2:T2480,T2480)&gt;1,AE2479,1+MAX(AE2479,0)))</f>
        <v>66</v>
      </c>
      <c r="AI2480" s="42" t="str">
        <f t="shared" si="629"/>
        <v/>
      </c>
      <c r="AJ2480">
        <f>SUM(AG$2:AG2480)</f>
        <v>18</v>
      </c>
      <c r="AK2480">
        <f>COUNTA(AF$2:AF2480)</f>
        <v>38</v>
      </c>
    </row>
    <row r="2481" spans="1:37"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617"/>
        <v>36</v>
      </c>
      <c r="Q2481" s="33" t="str">
        <f t="shared" si="618"/>
        <v/>
      </c>
      <c r="R2481" s="33">
        <f t="shared" si="619"/>
        <v>16</v>
      </c>
      <c r="S2481" s="33" t="str">
        <f t="shared" si="620"/>
        <v>146_16</v>
      </c>
      <c r="T2481" s="35" t="str">
        <f t="shared" si="621"/>
        <v>146PM</v>
      </c>
      <c r="U2481" s="35" t="str">
        <f t="shared" si="622"/>
        <v>146PMEW</v>
      </c>
      <c r="V2481" s="301">
        <f t="shared" si="623"/>
        <v>32</v>
      </c>
      <c r="W2481" s="293" t="str">
        <f t="shared" si="624"/>
        <v/>
      </c>
      <c r="X2481" s="293" t="str">
        <f t="shared" si="625"/>
        <v/>
      </c>
      <c r="Y2481" s="293" t="str">
        <f t="shared" si="626"/>
        <v/>
      </c>
      <c r="Z2481" s="293" t="str">
        <f t="shared" si="627"/>
        <v/>
      </c>
      <c r="AA2481" s="293">
        <f t="shared" si="614"/>
        <v>0</v>
      </c>
      <c r="AB2481" s="293">
        <f t="shared" si="615"/>
        <v>0</v>
      </c>
      <c r="AC2481" s="293">
        <f t="shared" si="616"/>
        <v>0</v>
      </c>
      <c r="AD2481" s="293">
        <f t="shared" si="628"/>
        <v>0</v>
      </c>
      <c r="AE2481" s="293">
        <f>IF(ISBLANK(T2481),AE2480,IF(COUNTIF(T$2:T2481,T2481)&gt;1,AE2480,1+MAX(AE2480,0)))</f>
        <v>66</v>
      </c>
      <c r="AI2481" s="42" t="str">
        <f t="shared" si="629"/>
        <v/>
      </c>
      <c r="AJ2481">
        <f>SUM(AG$2:AG2481)</f>
        <v>18</v>
      </c>
      <c r="AK2481">
        <f>COUNTA(AF$2:AF2481)</f>
        <v>38</v>
      </c>
    </row>
    <row r="2482" spans="1:37"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617"/>
        <v>36</v>
      </c>
      <c r="Q2482" s="33" t="str">
        <f t="shared" si="618"/>
        <v/>
      </c>
      <c r="R2482" s="33">
        <f t="shared" si="619"/>
        <v>13</v>
      </c>
      <c r="S2482" s="33" t="str">
        <f t="shared" si="620"/>
        <v>146_13</v>
      </c>
      <c r="T2482" s="35" t="str">
        <f t="shared" si="621"/>
        <v>146PM</v>
      </c>
      <c r="U2482" s="35" t="str">
        <f t="shared" si="622"/>
        <v>146PMNS</v>
      </c>
      <c r="V2482" s="301">
        <f t="shared" si="623"/>
        <v>17</v>
      </c>
      <c r="W2482" s="293" t="str">
        <f t="shared" si="624"/>
        <v/>
      </c>
      <c r="X2482" s="293" t="str">
        <f t="shared" si="625"/>
        <v/>
      </c>
      <c r="Y2482" s="293" t="str">
        <f t="shared" si="626"/>
        <v/>
      </c>
      <c r="Z2482" s="293" t="str">
        <f t="shared" si="627"/>
        <v/>
      </c>
      <c r="AA2482" s="293">
        <f t="shared" si="614"/>
        <v>0</v>
      </c>
      <c r="AB2482" s="293">
        <f t="shared" si="615"/>
        <v>0</v>
      </c>
      <c r="AC2482" s="293">
        <f t="shared" si="616"/>
        <v>0</v>
      </c>
      <c r="AD2482" s="293">
        <f t="shared" si="628"/>
        <v>0</v>
      </c>
      <c r="AE2482" s="293">
        <f>IF(ISBLANK(T2482),AE2481,IF(COUNTIF(T$2:T2482,T2482)&gt;1,AE2481,1+MAX(AE2481,0)))</f>
        <v>66</v>
      </c>
      <c r="AI2482" s="42" t="str">
        <f t="shared" si="629"/>
        <v/>
      </c>
      <c r="AJ2482">
        <f>SUM(AG$2:AG2482)</f>
        <v>18</v>
      </c>
      <c r="AK2482">
        <f>COUNTA(AF$2:AF2482)</f>
        <v>38</v>
      </c>
    </row>
    <row r="2483" spans="1:37"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617"/>
        <v>36</v>
      </c>
      <c r="Q2483" s="33" t="str">
        <f t="shared" si="618"/>
        <v/>
      </c>
      <c r="R2483" s="33">
        <f t="shared" si="619"/>
        <v>13</v>
      </c>
      <c r="S2483" s="33" t="str">
        <f t="shared" si="620"/>
        <v>146_13</v>
      </c>
      <c r="T2483" s="35" t="str">
        <f t="shared" si="621"/>
        <v>146PM</v>
      </c>
      <c r="U2483" s="35" t="str">
        <f t="shared" si="622"/>
        <v>146PMNS</v>
      </c>
      <c r="V2483" s="301">
        <f t="shared" si="623"/>
        <v>18</v>
      </c>
      <c r="W2483" s="293" t="str">
        <f t="shared" si="624"/>
        <v/>
      </c>
      <c r="X2483" s="293" t="str">
        <f t="shared" si="625"/>
        <v/>
      </c>
      <c r="Y2483" s="293" t="str">
        <f t="shared" si="626"/>
        <v/>
      </c>
      <c r="Z2483" s="293" t="str">
        <f t="shared" si="627"/>
        <v/>
      </c>
      <c r="AA2483" s="293">
        <f t="shared" si="614"/>
        <v>0</v>
      </c>
      <c r="AB2483" s="293">
        <f t="shared" si="615"/>
        <v>0</v>
      </c>
      <c r="AC2483" s="293">
        <f t="shared" si="616"/>
        <v>0</v>
      </c>
      <c r="AD2483" s="293">
        <f t="shared" si="628"/>
        <v>0</v>
      </c>
      <c r="AE2483" s="293">
        <f>IF(ISBLANK(T2483),AE2482,IF(COUNTIF(T$2:T2483,T2483)&gt;1,AE2482,1+MAX(AE2482,0)))</f>
        <v>66</v>
      </c>
      <c r="AI2483" s="42" t="str">
        <f t="shared" si="629"/>
        <v/>
      </c>
      <c r="AJ2483">
        <f>SUM(AG$2:AG2483)</f>
        <v>18</v>
      </c>
      <c r="AK2483">
        <f>COUNTA(AF$2:AF2483)</f>
        <v>38</v>
      </c>
    </row>
    <row r="2484" spans="1:37"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617"/>
        <v>36</v>
      </c>
      <c r="Q2484" s="33" t="str">
        <f t="shared" si="618"/>
        <v/>
      </c>
      <c r="R2484" s="33">
        <f t="shared" si="619"/>
        <v>13</v>
      </c>
      <c r="S2484" s="33" t="str">
        <f t="shared" si="620"/>
        <v>146_13</v>
      </c>
      <c r="T2484" s="35" t="str">
        <f t="shared" si="621"/>
        <v>146PM</v>
      </c>
      <c r="U2484" s="35" t="str">
        <f t="shared" si="622"/>
        <v>146PMEW</v>
      </c>
      <c r="V2484" s="301">
        <f t="shared" si="623"/>
        <v>19</v>
      </c>
      <c r="W2484" s="293" t="str">
        <f t="shared" si="624"/>
        <v/>
      </c>
      <c r="X2484" s="293" t="str">
        <f t="shared" si="625"/>
        <v/>
      </c>
      <c r="Y2484" s="293" t="str">
        <f t="shared" si="626"/>
        <v/>
      </c>
      <c r="Z2484" s="293" t="str">
        <f t="shared" si="627"/>
        <v/>
      </c>
      <c r="AA2484" s="293">
        <f t="shared" si="614"/>
        <v>0</v>
      </c>
      <c r="AB2484" s="293">
        <f t="shared" si="615"/>
        <v>0</v>
      </c>
      <c r="AC2484" s="293">
        <f t="shared" si="616"/>
        <v>0</v>
      </c>
      <c r="AD2484" s="293">
        <f t="shared" si="628"/>
        <v>0</v>
      </c>
      <c r="AE2484" s="293">
        <f>IF(ISBLANK(T2484),AE2483,IF(COUNTIF(T$2:T2484,T2484)&gt;1,AE2483,1+MAX(AE2483,0)))</f>
        <v>66</v>
      </c>
      <c r="AI2484" s="42" t="str">
        <f t="shared" si="629"/>
        <v/>
      </c>
      <c r="AJ2484">
        <f>SUM(AG$2:AG2484)</f>
        <v>18</v>
      </c>
      <c r="AK2484">
        <f>COUNTA(AF$2:AF2484)</f>
        <v>38</v>
      </c>
    </row>
    <row r="2485" spans="1:37"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617"/>
        <v>36</v>
      </c>
      <c r="Q2485" s="33" t="str">
        <f t="shared" si="618"/>
        <v/>
      </c>
      <c r="R2485" s="33">
        <f t="shared" si="619"/>
        <v>13</v>
      </c>
      <c r="S2485" s="33" t="str">
        <f t="shared" si="620"/>
        <v>146_13</v>
      </c>
      <c r="T2485" s="35" t="str">
        <f t="shared" si="621"/>
        <v>146PM</v>
      </c>
      <c r="U2485" s="35" t="str">
        <f t="shared" si="622"/>
        <v>146PMEW</v>
      </c>
      <c r="V2485" s="301">
        <f t="shared" si="623"/>
        <v>20</v>
      </c>
      <c r="W2485" s="293" t="str">
        <f t="shared" si="624"/>
        <v/>
      </c>
      <c r="X2485" s="293" t="str">
        <f t="shared" si="625"/>
        <v/>
      </c>
      <c r="Y2485" s="293" t="str">
        <f t="shared" si="626"/>
        <v/>
      </c>
      <c r="Z2485" s="293" t="str">
        <f t="shared" si="627"/>
        <v/>
      </c>
      <c r="AA2485" s="293">
        <f t="shared" si="614"/>
        <v>0</v>
      </c>
      <c r="AB2485" s="293">
        <f t="shared" si="615"/>
        <v>0</v>
      </c>
      <c r="AC2485" s="293">
        <f t="shared" si="616"/>
        <v>0</v>
      </c>
      <c r="AD2485" s="293">
        <f t="shared" si="628"/>
        <v>0</v>
      </c>
      <c r="AE2485" s="293">
        <f>IF(ISBLANK(T2485),AE2484,IF(COUNTIF(T$2:T2485,T2485)&gt;1,AE2484,1+MAX(AE2484,0)))</f>
        <v>66</v>
      </c>
      <c r="AI2485" s="42" t="str">
        <f t="shared" si="629"/>
        <v/>
      </c>
      <c r="AJ2485">
        <f>SUM(AG$2:AG2485)</f>
        <v>18</v>
      </c>
      <c r="AK2485">
        <f>COUNTA(AF$2:AF2485)</f>
        <v>38</v>
      </c>
    </row>
    <row r="2486" spans="1:37"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617"/>
        <v>36</v>
      </c>
      <c r="Q2486" s="33" t="str">
        <f t="shared" si="618"/>
        <v/>
      </c>
      <c r="R2486" s="33">
        <f t="shared" si="619"/>
        <v>14</v>
      </c>
      <c r="S2486" s="33" t="str">
        <f t="shared" si="620"/>
        <v>146_14</v>
      </c>
      <c r="T2486" s="35" t="str">
        <f t="shared" si="621"/>
        <v>146PM</v>
      </c>
      <c r="U2486" s="35" t="str">
        <f t="shared" si="622"/>
        <v>146PMNS</v>
      </c>
      <c r="V2486" s="301">
        <f t="shared" si="623"/>
        <v>21</v>
      </c>
      <c r="W2486" s="293" t="str">
        <f t="shared" si="624"/>
        <v/>
      </c>
      <c r="X2486" s="293" t="str">
        <f t="shared" si="625"/>
        <v/>
      </c>
      <c r="Y2486" s="293" t="str">
        <f t="shared" si="626"/>
        <v/>
      </c>
      <c r="Z2486" s="293" t="str">
        <f t="shared" si="627"/>
        <v/>
      </c>
      <c r="AA2486" s="293">
        <f t="shared" si="614"/>
        <v>0</v>
      </c>
      <c r="AB2486" s="293">
        <f t="shared" si="615"/>
        <v>0</v>
      </c>
      <c r="AC2486" s="293">
        <f t="shared" si="616"/>
        <v>0</v>
      </c>
      <c r="AD2486" s="293">
        <f t="shared" si="628"/>
        <v>0</v>
      </c>
      <c r="AE2486" s="293">
        <f>IF(ISBLANK(T2486),AE2485,IF(COUNTIF(T$2:T2486,T2486)&gt;1,AE2485,1+MAX(AE2485,0)))</f>
        <v>66</v>
      </c>
      <c r="AI2486" s="42" t="str">
        <f t="shared" si="629"/>
        <v/>
      </c>
      <c r="AJ2486">
        <f>SUM(AG$2:AG2486)</f>
        <v>18</v>
      </c>
      <c r="AK2486">
        <f>COUNTA(AF$2:AF2486)</f>
        <v>38</v>
      </c>
    </row>
    <row r="2487" spans="1:37"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617"/>
        <v>36</v>
      </c>
      <c r="Q2487" s="33" t="str">
        <f t="shared" si="618"/>
        <v/>
      </c>
      <c r="R2487" s="33">
        <f t="shared" si="619"/>
        <v>14</v>
      </c>
      <c r="S2487" s="33" t="str">
        <f t="shared" si="620"/>
        <v>146_14</v>
      </c>
      <c r="T2487" s="35" t="str">
        <f t="shared" si="621"/>
        <v>146PM</v>
      </c>
      <c r="U2487" s="35" t="str">
        <f t="shared" si="622"/>
        <v>146PMNS</v>
      </c>
      <c r="V2487" s="301">
        <f t="shared" si="623"/>
        <v>22</v>
      </c>
      <c r="W2487" s="293" t="str">
        <f t="shared" si="624"/>
        <v/>
      </c>
      <c r="X2487" s="293" t="str">
        <f t="shared" si="625"/>
        <v/>
      </c>
      <c r="Y2487" s="293" t="str">
        <f t="shared" si="626"/>
        <v/>
      </c>
      <c r="Z2487" s="293" t="str">
        <f t="shared" si="627"/>
        <v/>
      </c>
      <c r="AA2487" s="293">
        <f t="shared" si="614"/>
        <v>0</v>
      </c>
      <c r="AB2487" s="293">
        <f t="shared" si="615"/>
        <v>0</v>
      </c>
      <c r="AC2487" s="293">
        <f t="shared" si="616"/>
        <v>0</v>
      </c>
      <c r="AD2487" s="293">
        <f t="shared" si="628"/>
        <v>0</v>
      </c>
      <c r="AE2487" s="293">
        <f>IF(ISBLANK(T2487),AE2486,IF(COUNTIF(T$2:T2487,T2487)&gt;1,AE2486,1+MAX(AE2486,0)))</f>
        <v>66</v>
      </c>
      <c r="AI2487" s="42" t="str">
        <f t="shared" si="629"/>
        <v/>
      </c>
      <c r="AJ2487">
        <f>SUM(AG$2:AG2487)</f>
        <v>18</v>
      </c>
      <c r="AK2487">
        <f>COUNTA(AF$2:AF2487)</f>
        <v>38</v>
      </c>
    </row>
    <row r="2488" spans="1:37"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617"/>
        <v>36</v>
      </c>
      <c r="Q2488" s="33" t="str">
        <f t="shared" si="618"/>
        <v/>
      </c>
      <c r="R2488" s="33">
        <f t="shared" si="619"/>
        <v>14</v>
      </c>
      <c r="S2488" s="33" t="str">
        <f t="shared" si="620"/>
        <v>146_14</v>
      </c>
      <c r="T2488" s="35" t="str">
        <f t="shared" si="621"/>
        <v>146PM</v>
      </c>
      <c r="U2488" s="35" t="str">
        <f t="shared" si="622"/>
        <v>146PMEW</v>
      </c>
      <c r="V2488" s="301">
        <f t="shared" si="623"/>
        <v>23</v>
      </c>
      <c r="W2488" s="293" t="str">
        <f t="shared" si="624"/>
        <v/>
      </c>
      <c r="X2488" s="293" t="str">
        <f t="shared" si="625"/>
        <v/>
      </c>
      <c r="Y2488" s="293" t="str">
        <f t="shared" si="626"/>
        <v/>
      </c>
      <c r="Z2488" s="293" t="str">
        <f t="shared" si="627"/>
        <v/>
      </c>
      <c r="AA2488" s="293">
        <f t="shared" si="614"/>
        <v>0</v>
      </c>
      <c r="AB2488" s="293">
        <f t="shared" si="615"/>
        <v>0</v>
      </c>
      <c r="AC2488" s="293">
        <f t="shared" si="616"/>
        <v>0</v>
      </c>
      <c r="AD2488" s="293">
        <f t="shared" si="628"/>
        <v>0</v>
      </c>
      <c r="AE2488" s="293">
        <f>IF(ISBLANK(T2488),AE2487,IF(COUNTIF(T$2:T2488,T2488)&gt;1,AE2487,1+MAX(AE2487,0)))</f>
        <v>66</v>
      </c>
      <c r="AI2488" s="42" t="str">
        <f t="shared" si="629"/>
        <v/>
      </c>
      <c r="AJ2488">
        <f>SUM(AG$2:AG2488)</f>
        <v>18</v>
      </c>
      <c r="AK2488">
        <f>COUNTA(AF$2:AF2488)</f>
        <v>38</v>
      </c>
    </row>
    <row r="2489" spans="1:37"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617"/>
        <v>36</v>
      </c>
      <c r="Q2489" s="33" t="str">
        <f t="shared" si="618"/>
        <v/>
      </c>
      <c r="R2489" s="33">
        <f t="shared" si="619"/>
        <v>14</v>
      </c>
      <c r="S2489" s="33" t="str">
        <f t="shared" si="620"/>
        <v>146_14</v>
      </c>
      <c r="T2489" s="35" t="str">
        <f t="shared" si="621"/>
        <v>146PM</v>
      </c>
      <c r="U2489" s="35" t="str">
        <f t="shared" si="622"/>
        <v>146PMEW</v>
      </c>
      <c r="V2489" s="301">
        <f t="shared" si="623"/>
        <v>24</v>
      </c>
      <c r="W2489" s="293" t="str">
        <f t="shared" si="624"/>
        <v/>
      </c>
      <c r="X2489" s="293" t="str">
        <f t="shared" si="625"/>
        <v/>
      </c>
      <c r="Y2489" s="293" t="str">
        <f t="shared" si="626"/>
        <v/>
      </c>
      <c r="Z2489" s="293" t="str">
        <f t="shared" si="627"/>
        <v/>
      </c>
      <c r="AA2489" s="293">
        <f t="shared" si="614"/>
        <v>0</v>
      </c>
      <c r="AB2489" s="293">
        <f t="shared" si="615"/>
        <v>0</v>
      </c>
      <c r="AC2489" s="293">
        <f t="shared" si="616"/>
        <v>0</v>
      </c>
      <c r="AD2489" s="293">
        <f t="shared" si="628"/>
        <v>0</v>
      </c>
      <c r="AE2489" s="293">
        <f>IF(ISBLANK(T2489),AE2488,IF(COUNTIF(T$2:T2489,T2489)&gt;1,AE2488,1+MAX(AE2488,0)))</f>
        <v>66</v>
      </c>
      <c r="AI2489" s="42" t="str">
        <f t="shared" si="629"/>
        <v/>
      </c>
      <c r="AJ2489">
        <f>SUM(AG$2:AG2489)</f>
        <v>18</v>
      </c>
      <c r="AK2489">
        <f>COUNTA(AF$2:AF2489)</f>
        <v>38</v>
      </c>
    </row>
    <row r="2490" spans="1:37"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617"/>
        <v>36</v>
      </c>
      <c r="Q2490" s="33" t="str">
        <f t="shared" si="618"/>
        <v/>
      </c>
      <c r="R2490" s="33">
        <f t="shared" si="619"/>
        <v>15</v>
      </c>
      <c r="S2490" s="33" t="str">
        <f t="shared" si="620"/>
        <v>146_15</v>
      </c>
      <c r="T2490" s="35" t="str">
        <f t="shared" si="621"/>
        <v>146PM</v>
      </c>
      <c r="U2490" s="35" t="str">
        <f t="shared" si="622"/>
        <v>146PMNS</v>
      </c>
      <c r="V2490" s="301">
        <f t="shared" si="623"/>
        <v>25</v>
      </c>
      <c r="W2490" s="293" t="str">
        <f t="shared" si="624"/>
        <v/>
      </c>
      <c r="X2490" s="293" t="str">
        <f t="shared" si="625"/>
        <v/>
      </c>
      <c r="Y2490" s="293" t="str">
        <f t="shared" si="626"/>
        <v/>
      </c>
      <c r="Z2490" s="293" t="str">
        <f t="shared" si="627"/>
        <v/>
      </c>
      <c r="AA2490" s="293">
        <f t="shared" si="614"/>
        <v>0</v>
      </c>
      <c r="AB2490" s="293">
        <f t="shared" si="615"/>
        <v>0</v>
      </c>
      <c r="AC2490" s="293">
        <f t="shared" si="616"/>
        <v>0</v>
      </c>
      <c r="AD2490" s="293">
        <f t="shared" si="628"/>
        <v>0</v>
      </c>
      <c r="AE2490" s="293">
        <f>IF(ISBLANK(T2490),AE2489,IF(COUNTIF(T$2:T2490,T2490)&gt;1,AE2489,1+MAX(AE2489,0)))</f>
        <v>66</v>
      </c>
      <c r="AI2490" s="42" t="str">
        <f t="shared" si="629"/>
        <v/>
      </c>
      <c r="AJ2490">
        <f>SUM(AG$2:AG2490)</f>
        <v>18</v>
      </c>
      <c r="AK2490">
        <f>COUNTA(AF$2:AF2490)</f>
        <v>38</v>
      </c>
    </row>
    <row r="2491" spans="1:37"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617"/>
        <v>36</v>
      </c>
      <c r="Q2491" s="33" t="str">
        <f t="shared" si="618"/>
        <v/>
      </c>
      <c r="R2491" s="33">
        <f t="shared" si="619"/>
        <v>15</v>
      </c>
      <c r="S2491" s="33" t="str">
        <f t="shared" si="620"/>
        <v>146_15</v>
      </c>
      <c r="T2491" s="35" t="str">
        <f t="shared" si="621"/>
        <v>146PM</v>
      </c>
      <c r="U2491" s="35" t="str">
        <f t="shared" si="622"/>
        <v>146PMNS</v>
      </c>
      <c r="V2491" s="301">
        <f t="shared" si="623"/>
        <v>26</v>
      </c>
      <c r="W2491" s="293" t="str">
        <f t="shared" si="624"/>
        <v/>
      </c>
      <c r="X2491" s="293" t="str">
        <f t="shared" si="625"/>
        <v/>
      </c>
      <c r="Y2491" s="293" t="str">
        <f t="shared" si="626"/>
        <v/>
      </c>
      <c r="Z2491" s="293" t="str">
        <f t="shared" si="627"/>
        <v/>
      </c>
      <c r="AA2491" s="293">
        <f t="shared" si="614"/>
        <v>0</v>
      </c>
      <c r="AB2491" s="293">
        <f t="shared" si="615"/>
        <v>0</v>
      </c>
      <c r="AC2491" s="293">
        <f t="shared" si="616"/>
        <v>0</v>
      </c>
      <c r="AD2491" s="293">
        <f t="shared" si="628"/>
        <v>0</v>
      </c>
      <c r="AE2491" s="293">
        <f>IF(ISBLANK(T2491),AE2490,IF(COUNTIF(T$2:T2491,T2491)&gt;1,AE2490,1+MAX(AE2490,0)))</f>
        <v>66</v>
      </c>
      <c r="AI2491" s="42" t="str">
        <f t="shared" si="629"/>
        <v/>
      </c>
      <c r="AJ2491">
        <f>SUM(AG$2:AG2491)</f>
        <v>18</v>
      </c>
      <c r="AK2491">
        <f>COUNTA(AF$2:AF2491)</f>
        <v>38</v>
      </c>
    </row>
    <row r="2492" spans="1:37"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617"/>
        <v>36</v>
      </c>
      <c r="Q2492" s="33" t="str">
        <f t="shared" si="618"/>
        <v/>
      </c>
      <c r="R2492" s="33">
        <f t="shared" si="619"/>
        <v>15</v>
      </c>
      <c r="S2492" s="33" t="str">
        <f t="shared" si="620"/>
        <v>146_15</v>
      </c>
      <c r="T2492" s="35" t="str">
        <f t="shared" si="621"/>
        <v>146PM</v>
      </c>
      <c r="U2492" s="35" t="str">
        <f t="shared" si="622"/>
        <v>146PMEW</v>
      </c>
      <c r="V2492" s="301">
        <f t="shared" si="623"/>
        <v>27</v>
      </c>
      <c r="W2492" s="293" t="str">
        <f t="shared" si="624"/>
        <v/>
      </c>
      <c r="X2492" s="293" t="str">
        <f t="shared" si="625"/>
        <v/>
      </c>
      <c r="Y2492" s="293" t="str">
        <f t="shared" si="626"/>
        <v/>
      </c>
      <c r="Z2492" s="293" t="str">
        <f t="shared" si="627"/>
        <v/>
      </c>
      <c r="AA2492" s="293">
        <f t="shared" si="614"/>
        <v>0</v>
      </c>
      <c r="AB2492" s="293">
        <f t="shared" si="615"/>
        <v>0</v>
      </c>
      <c r="AC2492" s="293">
        <f t="shared" si="616"/>
        <v>0</v>
      </c>
      <c r="AD2492" s="293">
        <f t="shared" si="628"/>
        <v>0</v>
      </c>
      <c r="AE2492" s="293">
        <f>IF(ISBLANK(T2492),AE2491,IF(COUNTIF(T$2:T2492,T2492)&gt;1,AE2491,1+MAX(AE2491,0)))</f>
        <v>66</v>
      </c>
      <c r="AI2492" s="42" t="str">
        <f t="shared" si="629"/>
        <v/>
      </c>
      <c r="AJ2492">
        <f>SUM(AG$2:AG2492)</f>
        <v>18</v>
      </c>
      <c r="AK2492">
        <f>COUNTA(AF$2:AF2492)</f>
        <v>38</v>
      </c>
    </row>
    <row r="2493" spans="1:37"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617"/>
        <v>36</v>
      </c>
      <c r="Q2493" s="33" t="str">
        <f t="shared" si="618"/>
        <v/>
      </c>
      <c r="R2493" s="33">
        <f t="shared" si="619"/>
        <v>15</v>
      </c>
      <c r="S2493" s="33" t="str">
        <f t="shared" si="620"/>
        <v>146_15</v>
      </c>
      <c r="T2493" s="35" t="str">
        <f t="shared" si="621"/>
        <v>146PM</v>
      </c>
      <c r="U2493" s="35" t="str">
        <f t="shared" si="622"/>
        <v>146PMEW</v>
      </c>
      <c r="V2493" s="301">
        <f t="shared" si="623"/>
        <v>28</v>
      </c>
      <c r="W2493" s="293" t="str">
        <f t="shared" si="624"/>
        <v/>
      </c>
      <c r="X2493" s="293" t="str">
        <f t="shared" si="625"/>
        <v/>
      </c>
      <c r="Y2493" s="293" t="str">
        <f t="shared" si="626"/>
        <v/>
      </c>
      <c r="Z2493" s="293" t="str">
        <f t="shared" si="627"/>
        <v/>
      </c>
      <c r="AA2493" s="293">
        <f t="shared" si="614"/>
        <v>0</v>
      </c>
      <c r="AB2493" s="293">
        <f t="shared" si="615"/>
        <v>0</v>
      </c>
      <c r="AC2493" s="293">
        <f t="shared" si="616"/>
        <v>0</v>
      </c>
      <c r="AD2493" s="293">
        <f t="shared" si="628"/>
        <v>0</v>
      </c>
      <c r="AE2493" s="293">
        <f>IF(ISBLANK(T2493),AE2492,IF(COUNTIF(T$2:T2493,T2493)&gt;1,AE2492,1+MAX(AE2492,0)))</f>
        <v>66</v>
      </c>
      <c r="AI2493" s="42" t="str">
        <f t="shared" si="629"/>
        <v/>
      </c>
      <c r="AJ2493">
        <f>SUM(AG$2:AG2493)</f>
        <v>18</v>
      </c>
      <c r="AK2493">
        <f>COUNTA(AF$2:AF2493)</f>
        <v>38</v>
      </c>
    </row>
    <row r="2494" spans="1:37"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617"/>
        <v>36</v>
      </c>
      <c r="Q2494" s="33" t="str">
        <f t="shared" si="618"/>
        <v/>
      </c>
      <c r="R2494" s="33">
        <f t="shared" si="619"/>
        <v>16</v>
      </c>
      <c r="S2494" s="33" t="str">
        <f t="shared" si="620"/>
        <v>146_16</v>
      </c>
      <c r="T2494" s="35" t="str">
        <f t="shared" si="621"/>
        <v>146PM</v>
      </c>
      <c r="U2494" s="35" t="str">
        <f t="shared" si="622"/>
        <v>146PMNS</v>
      </c>
      <c r="V2494" s="301">
        <f t="shared" si="623"/>
        <v>29</v>
      </c>
      <c r="W2494" s="293" t="str">
        <f t="shared" si="624"/>
        <v/>
      </c>
      <c r="X2494" s="293" t="str">
        <f t="shared" si="625"/>
        <v/>
      </c>
      <c r="Y2494" s="293" t="str">
        <f t="shared" si="626"/>
        <v/>
      </c>
      <c r="Z2494" s="293" t="str">
        <f t="shared" si="627"/>
        <v/>
      </c>
      <c r="AA2494" s="293">
        <f t="shared" si="614"/>
        <v>0</v>
      </c>
      <c r="AB2494" s="293">
        <f t="shared" si="615"/>
        <v>0</v>
      </c>
      <c r="AC2494" s="293">
        <f t="shared" si="616"/>
        <v>0</v>
      </c>
      <c r="AD2494" s="293">
        <f t="shared" si="628"/>
        <v>0</v>
      </c>
      <c r="AE2494" s="293">
        <f>IF(ISBLANK(T2494),AE2493,IF(COUNTIF(T$2:T2494,T2494)&gt;1,AE2493,1+MAX(AE2493,0)))</f>
        <v>66</v>
      </c>
      <c r="AI2494" s="42" t="str">
        <f t="shared" si="629"/>
        <v/>
      </c>
      <c r="AJ2494">
        <f>SUM(AG$2:AG2494)</f>
        <v>18</v>
      </c>
      <c r="AK2494">
        <f>COUNTA(AF$2:AF2494)</f>
        <v>38</v>
      </c>
    </row>
    <row r="2495" spans="1:37"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617"/>
        <v>36</v>
      </c>
      <c r="Q2495" s="33" t="str">
        <f t="shared" si="618"/>
        <v/>
      </c>
      <c r="R2495" s="33">
        <f t="shared" si="619"/>
        <v>16</v>
      </c>
      <c r="S2495" s="33" t="str">
        <f t="shared" si="620"/>
        <v>146_16</v>
      </c>
      <c r="T2495" s="35" t="str">
        <f t="shared" si="621"/>
        <v>146PM</v>
      </c>
      <c r="U2495" s="35" t="str">
        <f t="shared" si="622"/>
        <v>146PMNS</v>
      </c>
      <c r="V2495" s="301">
        <f t="shared" si="623"/>
        <v>30</v>
      </c>
      <c r="W2495" s="293" t="str">
        <f t="shared" si="624"/>
        <v/>
      </c>
      <c r="X2495" s="293" t="str">
        <f t="shared" si="625"/>
        <v/>
      </c>
      <c r="Y2495" s="293" t="str">
        <f t="shared" si="626"/>
        <v/>
      </c>
      <c r="Z2495" s="293" t="str">
        <f t="shared" si="627"/>
        <v/>
      </c>
      <c r="AA2495" s="293">
        <f t="shared" si="614"/>
        <v>0</v>
      </c>
      <c r="AB2495" s="293">
        <f t="shared" si="615"/>
        <v>0</v>
      </c>
      <c r="AC2495" s="293">
        <f t="shared" si="616"/>
        <v>0</v>
      </c>
      <c r="AD2495" s="293">
        <f t="shared" si="628"/>
        <v>0</v>
      </c>
      <c r="AE2495" s="293">
        <f>IF(ISBLANK(T2495),AE2494,IF(COUNTIF(T$2:T2495,T2495)&gt;1,AE2494,1+MAX(AE2494,0)))</f>
        <v>66</v>
      </c>
      <c r="AI2495" s="42" t="str">
        <f t="shared" si="629"/>
        <v/>
      </c>
      <c r="AJ2495">
        <f>SUM(AG$2:AG2495)</f>
        <v>18</v>
      </c>
      <c r="AK2495">
        <f>COUNTA(AF$2:AF2495)</f>
        <v>38</v>
      </c>
    </row>
    <row r="2496" spans="1:37"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617"/>
        <v>36</v>
      </c>
      <c r="Q2496" s="33" t="str">
        <f t="shared" si="618"/>
        <v/>
      </c>
      <c r="R2496" s="33">
        <f t="shared" si="619"/>
        <v>16</v>
      </c>
      <c r="S2496" s="33" t="str">
        <f t="shared" si="620"/>
        <v>146_16</v>
      </c>
      <c r="T2496" s="35" t="str">
        <f t="shared" si="621"/>
        <v>146PM</v>
      </c>
      <c r="U2496" s="35" t="str">
        <f t="shared" si="622"/>
        <v>146PMEW</v>
      </c>
      <c r="V2496" s="301">
        <f t="shared" si="623"/>
        <v>31</v>
      </c>
      <c r="W2496" s="293" t="str">
        <f t="shared" si="624"/>
        <v/>
      </c>
      <c r="X2496" s="293" t="str">
        <f t="shared" si="625"/>
        <v/>
      </c>
      <c r="Y2496" s="293" t="str">
        <f t="shared" si="626"/>
        <v/>
      </c>
      <c r="Z2496" s="293" t="str">
        <f t="shared" si="627"/>
        <v/>
      </c>
      <c r="AA2496" s="293">
        <f t="shared" si="614"/>
        <v>0</v>
      </c>
      <c r="AB2496" s="293">
        <f t="shared" si="615"/>
        <v>0</v>
      </c>
      <c r="AC2496" s="293">
        <f t="shared" si="616"/>
        <v>0</v>
      </c>
      <c r="AD2496" s="293">
        <f t="shared" si="628"/>
        <v>0</v>
      </c>
      <c r="AE2496" s="293">
        <f>IF(ISBLANK(T2496),AE2495,IF(COUNTIF(T$2:T2496,T2496)&gt;1,AE2495,1+MAX(AE2495,0)))</f>
        <v>66</v>
      </c>
      <c r="AI2496" s="42" t="str">
        <f t="shared" si="629"/>
        <v/>
      </c>
      <c r="AJ2496">
        <f>SUM(AG$2:AG2496)</f>
        <v>18</v>
      </c>
      <c r="AK2496">
        <f>COUNTA(AF$2:AF2496)</f>
        <v>38</v>
      </c>
    </row>
    <row r="2497" spans="1:37"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617"/>
        <v>36</v>
      </c>
      <c r="Q2497" s="33" t="str">
        <f t="shared" si="618"/>
        <v/>
      </c>
      <c r="R2497" s="33">
        <f t="shared" si="619"/>
        <v>16</v>
      </c>
      <c r="S2497" s="33" t="str">
        <f t="shared" si="620"/>
        <v>146_16</v>
      </c>
      <c r="T2497" s="35" t="str">
        <f t="shared" si="621"/>
        <v>146PM</v>
      </c>
      <c r="U2497" s="35" t="str">
        <f t="shared" si="622"/>
        <v>146PMEW</v>
      </c>
      <c r="V2497" s="301">
        <f t="shared" si="623"/>
        <v>32</v>
      </c>
      <c r="W2497" s="293" t="str">
        <f t="shared" si="624"/>
        <v/>
      </c>
      <c r="X2497" s="293" t="str">
        <f t="shared" si="625"/>
        <v/>
      </c>
      <c r="Y2497" s="293" t="str">
        <f t="shared" si="626"/>
        <v/>
      </c>
      <c r="Z2497" s="293" t="str">
        <f t="shared" si="627"/>
        <v/>
      </c>
      <c r="AA2497" s="293">
        <f t="shared" si="614"/>
        <v>0</v>
      </c>
      <c r="AB2497" s="293">
        <f t="shared" si="615"/>
        <v>0</v>
      </c>
      <c r="AC2497" s="293">
        <f t="shared" si="616"/>
        <v>0</v>
      </c>
      <c r="AD2497" s="293">
        <f t="shared" si="628"/>
        <v>0</v>
      </c>
      <c r="AE2497" s="293">
        <f>IF(ISBLANK(T2497),AE2496,IF(COUNTIF(T$2:T2497,T2497)&gt;1,AE2496,1+MAX(AE2496,0)))</f>
        <v>66</v>
      </c>
      <c r="AI2497" s="42" t="str">
        <f t="shared" si="629"/>
        <v/>
      </c>
      <c r="AJ2497">
        <f>SUM(AG$2:AG2497)</f>
        <v>18</v>
      </c>
      <c r="AK2497">
        <f>COUNTA(AF$2:AF2497)</f>
        <v>38</v>
      </c>
    </row>
    <row r="2498" spans="1:37"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617"/>
        <v>37</v>
      </c>
      <c r="Q2498" s="33">
        <f t="shared" si="618"/>
        <v>37</v>
      </c>
      <c r="R2498" s="33">
        <f t="shared" si="619"/>
        <v>1</v>
      </c>
      <c r="S2498" s="33" t="str">
        <f t="shared" si="620"/>
        <v>147_1</v>
      </c>
      <c r="T2498" s="35" t="str">
        <f t="shared" si="621"/>
        <v>147AM</v>
      </c>
      <c r="U2498" s="35" t="str">
        <f t="shared" si="622"/>
        <v>147AMNS</v>
      </c>
      <c r="V2498" s="301">
        <f t="shared" si="623"/>
        <v>1</v>
      </c>
      <c r="W2498" s="293" t="str">
        <f t="shared" si="624"/>
        <v/>
      </c>
      <c r="X2498" s="293" t="str">
        <f t="shared" si="625"/>
        <v/>
      </c>
      <c r="Y2498" s="293" t="str">
        <f t="shared" si="626"/>
        <v/>
      </c>
      <c r="Z2498" s="293" t="str">
        <f t="shared" si="627"/>
        <v/>
      </c>
      <c r="AA2498" s="293">
        <f t="shared" ref="AA2498:AA2561" si="630">IF(AND(ISNUMBER($G2498),$B2498="AM"),INDEX(Cordon,MATCH($A2498,loc_ID,0),$G2498),0)</f>
        <v>0</v>
      </c>
      <c r="AB2498" s="293">
        <f t="shared" ref="AB2498:AB2561" si="631">IF(AND(ISNUMBER($G2498),$B2498="PM"),INDEX(Cordon,MATCH($A2498,loc_ID,0),VLOOKUP($G2498,dir_correction,2,FALSE)),0)</f>
        <v>0</v>
      </c>
      <c r="AC2498" s="293">
        <f t="shared" ref="AC2498:AC2561" si="632">IF(AND(ISNUMBER($G2498),$B2498="AM"),INDEX(Lane,MATCH($A2498,loc_ID,0),$G2498),0)</f>
        <v>3</v>
      </c>
      <c r="AD2498" s="293">
        <f t="shared" si="628"/>
        <v>1</v>
      </c>
      <c r="AE2498" s="293">
        <f>IF(ISBLANK(T2498),AE2497,IF(COUNTIF(T$2:T2498,T2498)&gt;1,AE2497,1+MAX(AE2497,0)))</f>
        <v>67</v>
      </c>
      <c r="AI2498" s="42" t="str">
        <f t="shared" si="629"/>
        <v/>
      </c>
      <c r="AJ2498">
        <f>SUM(AG$2:AG2498)</f>
        <v>18</v>
      </c>
      <c r="AK2498">
        <f>COUNTA(AF$2:AF2498)</f>
        <v>38</v>
      </c>
    </row>
    <row r="2499" spans="1:37"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633">IF(A2499=A2498,P2498,IF(ISNUMBER(P2498),P2498+1,1))</f>
        <v>37</v>
      </c>
      <c r="Q2499" s="33" t="str">
        <f t="shared" ref="Q2499:Q2562" si="634">IF(OR(P2499=P2498,LEN(A2499)&lt;1),"",P2499)</f>
        <v/>
      </c>
      <c r="R2499" s="33">
        <f t="shared" ref="R2499:R2562" si="635">IF(ISNUMBER(F2499),F2499+4*(E2499-1)+8*IF(B2499="PM",1,0),"")</f>
        <v>1</v>
      </c>
      <c r="S2499" s="33" t="str">
        <f t="shared" ref="S2499:S2562" si="636">IF(ISNUMBER(R2499),A2499&amp;"_"&amp;R2499,"")</f>
        <v>147_1</v>
      </c>
      <c r="T2499" s="35" t="str">
        <f t="shared" ref="T2499:T2562" si="637">A2499&amp;B2499</f>
        <v>147AM</v>
      </c>
      <c r="U2499" s="35" t="str">
        <f t="shared" ref="U2499:U2562" si="638">IF(OR(G2499=1,G2499=2),T2499&amp;"NS",IF(OR(G2499=3,G2499=4),T2499&amp;"EW",""))</f>
        <v>147AMNS</v>
      </c>
      <c r="V2499" s="301">
        <f t="shared" ref="V2499:V2562" si="639">G2499+4*(F2499-1)+16*(E2499-1)</f>
        <v>2</v>
      </c>
      <c r="W2499" s="293" t="str">
        <f t="shared" ref="W2499:W2562" si="640">IF(I2499&gt;$H2499,1,"")</f>
        <v/>
      </c>
      <c r="X2499" s="293" t="str">
        <f t="shared" ref="X2499:X2562" si="641">IF(J2499&gt;$H2499,1,"")</f>
        <v/>
      </c>
      <c r="Y2499" s="293" t="str">
        <f t="shared" ref="Y2499:Y2562" si="642">IF(K2499&gt;$H2499,1,"")</f>
        <v/>
      </c>
      <c r="Z2499" s="293" t="str">
        <f t="shared" ref="Z2499:Z2562" si="643">IF(L2499&gt;$H2499,1,"")</f>
        <v/>
      </c>
      <c r="AA2499" s="293">
        <f t="shared" si="630"/>
        <v>0</v>
      </c>
      <c r="AB2499" s="293">
        <f t="shared" si="631"/>
        <v>0</v>
      </c>
      <c r="AC2499" s="293">
        <f t="shared" si="632"/>
        <v>1</v>
      </c>
      <c r="AD2499" s="293">
        <f t="shared" ref="AD2499:AD2562" si="644">IF(AND(AC2499&gt;0,ISNUMBER(AC2499)),1,0)</f>
        <v>1</v>
      </c>
      <c r="AE2499" s="293">
        <f>IF(ISBLANK(T2499),AE2498,IF(COUNTIF(T$2:T2499,T2499)&gt;1,AE2498,1+MAX(AE2498,0)))</f>
        <v>67</v>
      </c>
      <c r="AI2499" s="42" t="str">
        <f t="shared" ref="AI2499:AI2562" si="645">IF(SUM(W2499:Z2499)&gt;0,1,"")</f>
        <v/>
      </c>
      <c r="AJ2499">
        <f>SUM(AG$2:AG2499)</f>
        <v>18</v>
      </c>
      <c r="AK2499">
        <f>COUNTA(AF$2:AF2499)</f>
        <v>38</v>
      </c>
    </row>
    <row r="2500" spans="1:37"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633"/>
        <v>37</v>
      </c>
      <c r="Q2500" s="33" t="str">
        <f t="shared" si="634"/>
        <v/>
      </c>
      <c r="R2500" s="33">
        <f t="shared" si="635"/>
        <v>1</v>
      </c>
      <c r="S2500" s="33" t="str">
        <f t="shared" si="636"/>
        <v>147_1</v>
      </c>
      <c r="T2500" s="35" t="str">
        <f t="shared" si="637"/>
        <v>147AM</v>
      </c>
      <c r="U2500" s="35" t="str">
        <f t="shared" si="638"/>
        <v>147AMEW</v>
      </c>
      <c r="V2500" s="301">
        <f t="shared" si="639"/>
        <v>3</v>
      </c>
      <c r="W2500" s="293" t="str">
        <f t="shared" si="640"/>
        <v/>
      </c>
      <c r="X2500" s="293" t="str">
        <f t="shared" si="641"/>
        <v/>
      </c>
      <c r="Y2500" s="293" t="str">
        <f t="shared" si="642"/>
        <v/>
      </c>
      <c r="Z2500" s="293" t="str">
        <f t="shared" si="643"/>
        <v/>
      </c>
      <c r="AA2500" s="293">
        <f t="shared" si="630"/>
        <v>0</v>
      </c>
      <c r="AB2500" s="293">
        <f t="shared" si="631"/>
        <v>0</v>
      </c>
      <c r="AC2500" s="293">
        <f t="shared" si="632"/>
        <v>0</v>
      </c>
      <c r="AD2500" s="293">
        <f t="shared" si="644"/>
        <v>0</v>
      </c>
      <c r="AE2500" s="293">
        <f>IF(ISBLANK(T2500),AE2499,IF(COUNTIF(T$2:T2500,T2500)&gt;1,AE2499,1+MAX(AE2499,0)))</f>
        <v>67</v>
      </c>
      <c r="AI2500" s="42" t="str">
        <f t="shared" si="645"/>
        <v/>
      </c>
      <c r="AJ2500">
        <f>SUM(AG$2:AG2500)</f>
        <v>18</v>
      </c>
      <c r="AK2500">
        <f>COUNTA(AF$2:AF2500)</f>
        <v>38</v>
      </c>
    </row>
    <row r="2501" spans="1:37"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633"/>
        <v>37</v>
      </c>
      <c r="Q2501" s="33" t="str">
        <f t="shared" si="634"/>
        <v/>
      </c>
      <c r="R2501" s="33">
        <f t="shared" si="635"/>
        <v>1</v>
      </c>
      <c r="S2501" s="33" t="str">
        <f t="shared" si="636"/>
        <v>147_1</v>
      </c>
      <c r="T2501" s="35" t="str">
        <f t="shared" si="637"/>
        <v>147AM</v>
      </c>
      <c r="U2501" s="35" t="str">
        <f t="shared" si="638"/>
        <v>147AMEW</v>
      </c>
      <c r="V2501" s="301">
        <f t="shared" si="639"/>
        <v>4</v>
      </c>
      <c r="W2501" s="293" t="str">
        <f t="shared" si="640"/>
        <v/>
      </c>
      <c r="X2501" s="293" t="str">
        <f t="shared" si="641"/>
        <v/>
      </c>
      <c r="Y2501" s="293" t="str">
        <f t="shared" si="642"/>
        <v/>
      </c>
      <c r="Z2501" s="293" t="str">
        <f t="shared" si="643"/>
        <v/>
      </c>
      <c r="AA2501" s="293">
        <f t="shared" si="630"/>
        <v>0</v>
      </c>
      <c r="AB2501" s="293">
        <f t="shared" si="631"/>
        <v>0</v>
      </c>
      <c r="AC2501" s="293">
        <f t="shared" si="632"/>
        <v>0</v>
      </c>
      <c r="AD2501" s="293">
        <f t="shared" si="644"/>
        <v>0</v>
      </c>
      <c r="AE2501" s="293">
        <f>IF(ISBLANK(T2501),AE2500,IF(COUNTIF(T$2:T2501,T2501)&gt;1,AE2500,1+MAX(AE2500,0)))</f>
        <v>67</v>
      </c>
      <c r="AI2501" s="42" t="str">
        <f t="shared" si="645"/>
        <v/>
      </c>
      <c r="AJ2501">
        <f>SUM(AG$2:AG2501)</f>
        <v>18</v>
      </c>
      <c r="AK2501">
        <f>COUNTA(AF$2:AF2501)</f>
        <v>38</v>
      </c>
    </row>
    <row r="2502" spans="1:37"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633"/>
        <v>37</v>
      </c>
      <c r="Q2502" s="33" t="str">
        <f t="shared" si="634"/>
        <v/>
      </c>
      <c r="R2502" s="33">
        <f t="shared" si="635"/>
        <v>2</v>
      </c>
      <c r="S2502" s="33" t="str">
        <f t="shared" si="636"/>
        <v>147_2</v>
      </c>
      <c r="T2502" s="35" t="str">
        <f t="shared" si="637"/>
        <v>147AM</v>
      </c>
      <c r="U2502" s="35" t="str">
        <f t="shared" si="638"/>
        <v>147AMNS</v>
      </c>
      <c r="V2502" s="301">
        <f t="shared" si="639"/>
        <v>5</v>
      </c>
      <c r="W2502" s="293" t="str">
        <f t="shared" si="640"/>
        <v/>
      </c>
      <c r="X2502" s="293" t="str">
        <f t="shared" si="641"/>
        <v/>
      </c>
      <c r="Y2502" s="293" t="str">
        <f t="shared" si="642"/>
        <v/>
      </c>
      <c r="Z2502" s="293" t="str">
        <f t="shared" si="643"/>
        <v/>
      </c>
      <c r="AA2502" s="293">
        <f t="shared" si="630"/>
        <v>0</v>
      </c>
      <c r="AB2502" s="293">
        <f t="shared" si="631"/>
        <v>0</v>
      </c>
      <c r="AC2502" s="293">
        <f t="shared" si="632"/>
        <v>3</v>
      </c>
      <c r="AD2502" s="293">
        <f t="shared" si="644"/>
        <v>1</v>
      </c>
      <c r="AE2502" s="293">
        <f>IF(ISBLANK(T2502),AE2501,IF(COUNTIF(T$2:T2502,T2502)&gt;1,AE2501,1+MAX(AE2501,0)))</f>
        <v>67</v>
      </c>
      <c r="AI2502" s="42" t="str">
        <f t="shared" si="645"/>
        <v/>
      </c>
      <c r="AJ2502">
        <f>SUM(AG$2:AG2502)</f>
        <v>18</v>
      </c>
      <c r="AK2502">
        <f>COUNTA(AF$2:AF2502)</f>
        <v>38</v>
      </c>
    </row>
    <row r="2503" spans="1:37"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633"/>
        <v>37</v>
      </c>
      <c r="Q2503" s="33" t="str">
        <f t="shared" si="634"/>
        <v/>
      </c>
      <c r="R2503" s="33">
        <f t="shared" si="635"/>
        <v>2</v>
      </c>
      <c r="S2503" s="33" t="str">
        <f t="shared" si="636"/>
        <v>147_2</v>
      </c>
      <c r="T2503" s="35" t="str">
        <f t="shared" si="637"/>
        <v>147AM</v>
      </c>
      <c r="U2503" s="35" t="str">
        <f t="shared" si="638"/>
        <v>147AMNS</v>
      </c>
      <c r="V2503" s="301">
        <f t="shared" si="639"/>
        <v>6</v>
      </c>
      <c r="W2503" s="293" t="str">
        <f t="shared" si="640"/>
        <v/>
      </c>
      <c r="X2503" s="293" t="str">
        <f t="shared" si="641"/>
        <v/>
      </c>
      <c r="Y2503" s="293" t="str">
        <f t="shared" si="642"/>
        <v/>
      </c>
      <c r="Z2503" s="293" t="str">
        <f t="shared" si="643"/>
        <v/>
      </c>
      <c r="AA2503" s="293">
        <f t="shared" si="630"/>
        <v>0</v>
      </c>
      <c r="AB2503" s="293">
        <f t="shared" si="631"/>
        <v>0</v>
      </c>
      <c r="AC2503" s="293">
        <f t="shared" si="632"/>
        <v>1</v>
      </c>
      <c r="AD2503" s="293">
        <f t="shared" si="644"/>
        <v>1</v>
      </c>
      <c r="AE2503" s="293">
        <f>IF(ISBLANK(T2503),AE2502,IF(COUNTIF(T$2:T2503,T2503)&gt;1,AE2502,1+MAX(AE2502,0)))</f>
        <v>67</v>
      </c>
      <c r="AI2503" s="42" t="str">
        <f t="shared" si="645"/>
        <v/>
      </c>
      <c r="AJ2503">
        <f>SUM(AG$2:AG2503)</f>
        <v>18</v>
      </c>
      <c r="AK2503">
        <f>COUNTA(AF$2:AF2503)</f>
        <v>38</v>
      </c>
    </row>
    <row r="2504" spans="1:37"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633"/>
        <v>37</v>
      </c>
      <c r="Q2504" s="33" t="str">
        <f t="shared" si="634"/>
        <v/>
      </c>
      <c r="R2504" s="33">
        <f t="shared" si="635"/>
        <v>2</v>
      </c>
      <c r="S2504" s="33" t="str">
        <f t="shared" si="636"/>
        <v>147_2</v>
      </c>
      <c r="T2504" s="35" t="str">
        <f t="shared" si="637"/>
        <v>147AM</v>
      </c>
      <c r="U2504" s="35" t="str">
        <f t="shared" si="638"/>
        <v>147AMEW</v>
      </c>
      <c r="V2504" s="301">
        <f t="shared" si="639"/>
        <v>7</v>
      </c>
      <c r="W2504" s="293" t="str">
        <f t="shared" si="640"/>
        <v/>
      </c>
      <c r="X2504" s="293" t="str">
        <f t="shared" si="641"/>
        <v/>
      </c>
      <c r="Y2504" s="293" t="str">
        <f t="shared" si="642"/>
        <v/>
      </c>
      <c r="Z2504" s="293" t="str">
        <f t="shared" si="643"/>
        <v/>
      </c>
      <c r="AA2504" s="293">
        <f t="shared" si="630"/>
        <v>0</v>
      </c>
      <c r="AB2504" s="293">
        <f t="shared" si="631"/>
        <v>0</v>
      </c>
      <c r="AC2504" s="293">
        <f t="shared" si="632"/>
        <v>0</v>
      </c>
      <c r="AD2504" s="293">
        <f t="shared" si="644"/>
        <v>0</v>
      </c>
      <c r="AE2504" s="293">
        <f>IF(ISBLANK(T2504),AE2503,IF(COUNTIF(T$2:T2504,T2504)&gt;1,AE2503,1+MAX(AE2503,0)))</f>
        <v>67</v>
      </c>
      <c r="AI2504" s="42" t="str">
        <f t="shared" si="645"/>
        <v/>
      </c>
      <c r="AJ2504">
        <f>SUM(AG$2:AG2504)</f>
        <v>18</v>
      </c>
      <c r="AK2504">
        <f>COUNTA(AF$2:AF2504)</f>
        <v>38</v>
      </c>
    </row>
    <row r="2505" spans="1:37"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633"/>
        <v>37</v>
      </c>
      <c r="Q2505" s="33" t="str">
        <f t="shared" si="634"/>
        <v/>
      </c>
      <c r="R2505" s="33">
        <f t="shared" si="635"/>
        <v>2</v>
      </c>
      <c r="S2505" s="33" t="str">
        <f t="shared" si="636"/>
        <v>147_2</v>
      </c>
      <c r="T2505" s="35" t="str">
        <f t="shared" si="637"/>
        <v>147AM</v>
      </c>
      <c r="U2505" s="35" t="str">
        <f t="shared" si="638"/>
        <v>147AMEW</v>
      </c>
      <c r="V2505" s="301">
        <f t="shared" si="639"/>
        <v>8</v>
      </c>
      <c r="W2505" s="293" t="str">
        <f t="shared" si="640"/>
        <v/>
      </c>
      <c r="X2505" s="293" t="str">
        <f t="shared" si="641"/>
        <v/>
      </c>
      <c r="Y2505" s="293" t="str">
        <f t="shared" si="642"/>
        <v/>
      </c>
      <c r="Z2505" s="293" t="str">
        <f t="shared" si="643"/>
        <v/>
      </c>
      <c r="AA2505" s="293">
        <f t="shared" si="630"/>
        <v>0</v>
      </c>
      <c r="AB2505" s="293">
        <f t="shared" si="631"/>
        <v>0</v>
      </c>
      <c r="AC2505" s="293">
        <f t="shared" si="632"/>
        <v>0</v>
      </c>
      <c r="AD2505" s="293">
        <f t="shared" si="644"/>
        <v>0</v>
      </c>
      <c r="AE2505" s="293">
        <f>IF(ISBLANK(T2505),AE2504,IF(COUNTIF(T$2:T2505,T2505)&gt;1,AE2504,1+MAX(AE2504,0)))</f>
        <v>67</v>
      </c>
      <c r="AI2505" s="42" t="str">
        <f t="shared" si="645"/>
        <v/>
      </c>
      <c r="AJ2505">
        <f>SUM(AG$2:AG2505)</f>
        <v>18</v>
      </c>
      <c r="AK2505">
        <f>COUNTA(AF$2:AF2505)</f>
        <v>38</v>
      </c>
    </row>
    <row r="2506" spans="1:37"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633"/>
        <v>37</v>
      </c>
      <c r="Q2506" s="33" t="str">
        <f t="shared" si="634"/>
        <v/>
      </c>
      <c r="R2506" s="33">
        <f t="shared" si="635"/>
        <v>3</v>
      </c>
      <c r="S2506" s="33" t="str">
        <f t="shared" si="636"/>
        <v>147_3</v>
      </c>
      <c r="T2506" s="35" t="str">
        <f t="shared" si="637"/>
        <v>147AM</v>
      </c>
      <c r="U2506" s="35" t="str">
        <f t="shared" si="638"/>
        <v>147AMNS</v>
      </c>
      <c r="V2506" s="301">
        <f t="shared" si="639"/>
        <v>9</v>
      </c>
      <c r="W2506" s="293" t="str">
        <f t="shared" si="640"/>
        <v/>
      </c>
      <c r="X2506" s="293" t="str">
        <f t="shared" si="641"/>
        <v/>
      </c>
      <c r="Y2506" s="293" t="str">
        <f t="shared" si="642"/>
        <v/>
      </c>
      <c r="Z2506" s="293" t="str">
        <f t="shared" si="643"/>
        <v/>
      </c>
      <c r="AA2506" s="293">
        <f t="shared" si="630"/>
        <v>0</v>
      </c>
      <c r="AB2506" s="293">
        <f t="shared" si="631"/>
        <v>0</v>
      </c>
      <c r="AC2506" s="293">
        <f t="shared" si="632"/>
        <v>3</v>
      </c>
      <c r="AD2506" s="293">
        <f t="shared" si="644"/>
        <v>1</v>
      </c>
      <c r="AE2506" s="293">
        <f>IF(ISBLANK(T2506),AE2505,IF(COUNTIF(T$2:T2506,T2506)&gt;1,AE2505,1+MAX(AE2505,0)))</f>
        <v>67</v>
      </c>
      <c r="AI2506" s="42" t="str">
        <f t="shared" si="645"/>
        <v/>
      </c>
      <c r="AJ2506">
        <f>SUM(AG$2:AG2506)</f>
        <v>18</v>
      </c>
      <c r="AK2506">
        <f>COUNTA(AF$2:AF2506)</f>
        <v>38</v>
      </c>
    </row>
    <row r="2507" spans="1:37"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633"/>
        <v>37</v>
      </c>
      <c r="Q2507" s="33" t="str">
        <f t="shared" si="634"/>
        <v/>
      </c>
      <c r="R2507" s="33">
        <f t="shared" si="635"/>
        <v>3</v>
      </c>
      <c r="S2507" s="33" t="str">
        <f t="shared" si="636"/>
        <v>147_3</v>
      </c>
      <c r="T2507" s="35" t="str">
        <f t="shared" si="637"/>
        <v>147AM</v>
      </c>
      <c r="U2507" s="35" t="str">
        <f t="shared" si="638"/>
        <v>147AMNS</v>
      </c>
      <c r="V2507" s="301">
        <f t="shared" si="639"/>
        <v>10</v>
      </c>
      <c r="W2507" s="293" t="str">
        <f t="shared" si="640"/>
        <v/>
      </c>
      <c r="X2507" s="293" t="str">
        <f t="shared" si="641"/>
        <v/>
      </c>
      <c r="Y2507" s="293" t="str">
        <f t="shared" si="642"/>
        <v/>
      </c>
      <c r="Z2507" s="293" t="str">
        <f t="shared" si="643"/>
        <v/>
      </c>
      <c r="AA2507" s="293">
        <f t="shared" si="630"/>
        <v>0</v>
      </c>
      <c r="AB2507" s="293">
        <f t="shared" si="631"/>
        <v>0</v>
      </c>
      <c r="AC2507" s="293">
        <f t="shared" si="632"/>
        <v>1</v>
      </c>
      <c r="AD2507" s="293">
        <f t="shared" si="644"/>
        <v>1</v>
      </c>
      <c r="AE2507" s="293">
        <f>IF(ISBLANK(T2507),AE2506,IF(COUNTIF(T$2:T2507,T2507)&gt;1,AE2506,1+MAX(AE2506,0)))</f>
        <v>67</v>
      </c>
      <c r="AI2507" s="42" t="str">
        <f t="shared" si="645"/>
        <v/>
      </c>
      <c r="AJ2507">
        <f>SUM(AG$2:AG2507)</f>
        <v>18</v>
      </c>
      <c r="AK2507">
        <f>COUNTA(AF$2:AF2507)</f>
        <v>38</v>
      </c>
    </row>
    <row r="2508" spans="1:37"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633"/>
        <v>37</v>
      </c>
      <c r="Q2508" s="33" t="str">
        <f t="shared" si="634"/>
        <v/>
      </c>
      <c r="R2508" s="33">
        <f t="shared" si="635"/>
        <v>3</v>
      </c>
      <c r="S2508" s="33" t="str">
        <f t="shared" si="636"/>
        <v>147_3</v>
      </c>
      <c r="T2508" s="35" t="str">
        <f t="shared" si="637"/>
        <v>147AM</v>
      </c>
      <c r="U2508" s="35" t="str">
        <f t="shared" si="638"/>
        <v>147AMEW</v>
      </c>
      <c r="V2508" s="301">
        <f t="shared" si="639"/>
        <v>11</v>
      </c>
      <c r="W2508" s="293" t="str">
        <f t="shared" si="640"/>
        <v/>
      </c>
      <c r="X2508" s="293" t="str">
        <f t="shared" si="641"/>
        <v/>
      </c>
      <c r="Y2508" s="293" t="str">
        <f t="shared" si="642"/>
        <v/>
      </c>
      <c r="Z2508" s="293" t="str">
        <f t="shared" si="643"/>
        <v/>
      </c>
      <c r="AA2508" s="293">
        <f t="shared" si="630"/>
        <v>0</v>
      </c>
      <c r="AB2508" s="293">
        <f t="shared" si="631"/>
        <v>0</v>
      </c>
      <c r="AC2508" s="293">
        <f t="shared" si="632"/>
        <v>0</v>
      </c>
      <c r="AD2508" s="293">
        <f t="shared" si="644"/>
        <v>0</v>
      </c>
      <c r="AE2508" s="293">
        <f>IF(ISBLANK(T2508),AE2507,IF(COUNTIF(T$2:T2508,T2508)&gt;1,AE2507,1+MAX(AE2507,0)))</f>
        <v>67</v>
      </c>
      <c r="AI2508" s="42" t="str">
        <f t="shared" si="645"/>
        <v/>
      </c>
      <c r="AJ2508">
        <f>SUM(AG$2:AG2508)</f>
        <v>18</v>
      </c>
      <c r="AK2508">
        <f>COUNTA(AF$2:AF2508)</f>
        <v>38</v>
      </c>
    </row>
    <row r="2509" spans="1:37"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633"/>
        <v>37</v>
      </c>
      <c r="Q2509" s="33" t="str">
        <f t="shared" si="634"/>
        <v/>
      </c>
      <c r="R2509" s="33">
        <f t="shared" si="635"/>
        <v>3</v>
      </c>
      <c r="S2509" s="33" t="str">
        <f t="shared" si="636"/>
        <v>147_3</v>
      </c>
      <c r="T2509" s="35" t="str">
        <f t="shared" si="637"/>
        <v>147AM</v>
      </c>
      <c r="U2509" s="35" t="str">
        <f t="shared" si="638"/>
        <v>147AMEW</v>
      </c>
      <c r="V2509" s="301">
        <f t="shared" si="639"/>
        <v>12</v>
      </c>
      <c r="W2509" s="293" t="str">
        <f t="shared" si="640"/>
        <v/>
      </c>
      <c r="X2509" s="293" t="str">
        <f t="shared" si="641"/>
        <v/>
      </c>
      <c r="Y2509" s="293" t="str">
        <f t="shared" si="642"/>
        <v/>
      </c>
      <c r="Z2509" s="293" t="str">
        <f t="shared" si="643"/>
        <v/>
      </c>
      <c r="AA2509" s="293">
        <f t="shared" si="630"/>
        <v>0</v>
      </c>
      <c r="AB2509" s="293">
        <f t="shared" si="631"/>
        <v>0</v>
      </c>
      <c r="AC2509" s="293">
        <f t="shared" si="632"/>
        <v>0</v>
      </c>
      <c r="AD2509" s="293">
        <f t="shared" si="644"/>
        <v>0</v>
      </c>
      <c r="AE2509" s="293">
        <f>IF(ISBLANK(T2509),AE2508,IF(COUNTIF(T$2:T2509,T2509)&gt;1,AE2508,1+MAX(AE2508,0)))</f>
        <v>67</v>
      </c>
      <c r="AI2509" s="42" t="str">
        <f t="shared" si="645"/>
        <v/>
      </c>
      <c r="AJ2509">
        <f>SUM(AG$2:AG2509)</f>
        <v>18</v>
      </c>
      <c r="AK2509">
        <f>COUNTA(AF$2:AF2509)</f>
        <v>38</v>
      </c>
    </row>
    <row r="2510" spans="1:37"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633"/>
        <v>37</v>
      </c>
      <c r="Q2510" s="33" t="str">
        <f t="shared" si="634"/>
        <v/>
      </c>
      <c r="R2510" s="33">
        <f t="shared" si="635"/>
        <v>4</v>
      </c>
      <c r="S2510" s="33" t="str">
        <f t="shared" si="636"/>
        <v>147_4</v>
      </c>
      <c r="T2510" s="35" t="str">
        <f t="shared" si="637"/>
        <v>147AM</v>
      </c>
      <c r="U2510" s="35" t="str">
        <f t="shared" si="638"/>
        <v>147AMNS</v>
      </c>
      <c r="V2510" s="301">
        <f t="shared" si="639"/>
        <v>13</v>
      </c>
      <c r="W2510" s="293" t="str">
        <f t="shared" si="640"/>
        <v/>
      </c>
      <c r="X2510" s="293" t="str">
        <f t="shared" si="641"/>
        <v/>
      </c>
      <c r="Y2510" s="293" t="str">
        <f t="shared" si="642"/>
        <v/>
      </c>
      <c r="Z2510" s="293" t="str">
        <f t="shared" si="643"/>
        <v/>
      </c>
      <c r="AA2510" s="293">
        <f t="shared" si="630"/>
        <v>0</v>
      </c>
      <c r="AB2510" s="293">
        <f t="shared" si="631"/>
        <v>0</v>
      </c>
      <c r="AC2510" s="293">
        <f t="shared" si="632"/>
        <v>3</v>
      </c>
      <c r="AD2510" s="293">
        <f t="shared" si="644"/>
        <v>1</v>
      </c>
      <c r="AE2510" s="293">
        <f>IF(ISBLANK(T2510),AE2509,IF(COUNTIF(T$2:T2510,T2510)&gt;1,AE2509,1+MAX(AE2509,0)))</f>
        <v>67</v>
      </c>
      <c r="AI2510" s="42" t="str">
        <f t="shared" si="645"/>
        <v/>
      </c>
      <c r="AJ2510">
        <f>SUM(AG$2:AG2510)</f>
        <v>18</v>
      </c>
      <c r="AK2510">
        <f>COUNTA(AF$2:AF2510)</f>
        <v>38</v>
      </c>
    </row>
    <row r="2511" spans="1:37"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633"/>
        <v>37</v>
      </c>
      <c r="Q2511" s="33" t="str">
        <f t="shared" si="634"/>
        <v/>
      </c>
      <c r="R2511" s="33">
        <f t="shared" si="635"/>
        <v>4</v>
      </c>
      <c r="S2511" s="33" t="str">
        <f t="shared" si="636"/>
        <v>147_4</v>
      </c>
      <c r="T2511" s="35" t="str">
        <f t="shared" si="637"/>
        <v>147AM</v>
      </c>
      <c r="U2511" s="35" t="str">
        <f t="shared" si="638"/>
        <v>147AMNS</v>
      </c>
      <c r="V2511" s="301">
        <f t="shared" si="639"/>
        <v>14</v>
      </c>
      <c r="W2511" s="293" t="str">
        <f t="shared" si="640"/>
        <v/>
      </c>
      <c r="X2511" s="293" t="str">
        <f t="shared" si="641"/>
        <v/>
      </c>
      <c r="Y2511" s="293" t="str">
        <f t="shared" si="642"/>
        <v/>
      </c>
      <c r="Z2511" s="293" t="str">
        <f t="shared" si="643"/>
        <v/>
      </c>
      <c r="AA2511" s="293">
        <f t="shared" si="630"/>
        <v>0</v>
      </c>
      <c r="AB2511" s="293">
        <f t="shared" si="631"/>
        <v>0</v>
      </c>
      <c r="AC2511" s="293">
        <f t="shared" si="632"/>
        <v>1</v>
      </c>
      <c r="AD2511" s="293">
        <f t="shared" si="644"/>
        <v>1</v>
      </c>
      <c r="AE2511" s="293">
        <f>IF(ISBLANK(T2511),AE2510,IF(COUNTIF(T$2:T2511,T2511)&gt;1,AE2510,1+MAX(AE2510,0)))</f>
        <v>67</v>
      </c>
      <c r="AI2511" s="42" t="str">
        <f t="shared" si="645"/>
        <v/>
      </c>
      <c r="AJ2511">
        <f>SUM(AG$2:AG2511)</f>
        <v>18</v>
      </c>
      <c r="AK2511">
        <f>COUNTA(AF$2:AF2511)</f>
        <v>38</v>
      </c>
    </row>
    <row r="2512" spans="1:37"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633"/>
        <v>37</v>
      </c>
      <c r="Q2512" s="33" t="str">
        <f t="shared" si="634"/>
        <v/>
      </c>
      <c r="R2512" s="33">
        <f t="shared" si="635"/>
        <v>4</v>
      </c>
      <c r="S2512" s="33" t="str">
        <f t="shared" si="636"/>
        <v>147_4</v>
      </c>
      <c r="T2512" s="35" t="str">
        <f t="shared" si="637"/>
        <v>147AM</v>
      </c>
      <c r="U2512" s="35" t="str">
        <f t="shared" si="638"/>
        <v>147AMEW</v>
      </c>
      <c r="V2512" s="301">
        <f t="shared" si="639"/>
        <v>15</v>
      </c>
      <c r="W2512" s="293" t="str">
        <f t="shared" si="640"/>
        <v/>
      </c>
      <c r="X2512" s="293" t="str">
        <f t="shared" si="641"/>
        <v/>
      </c>
      <c r="Y2512" s="293" t="str">
        <f t="shared" si="642"/>
        <v/>
      </c>
      <c r="Z2512" s="293" t="str">
        <f t="shared" si="643"/>
        <v/>
      </c>
      <c r="AA2512" s="293">
        <f t="shared" si="630"/>
        <v>0</v>
      </c>
      <c r="AB2512" s="293">
        <f t="shared" si="631"/>
        <v>0</v>
      </c>
      <c r="AC2512" s="293">
        <f t="shared" si="632"/>
        <v>0</v>
      </c>
      <c r="AD2512" s="293">
        <f t="shared" si="644"/>
        <v>0</v>
      </c>
      <c r="AE2512" s="293">
        <f>IF(ISBLANK(T2512),AE2511,IF(COUNTIF(T$2:T2512,T2512)&gt;1,AE2511,1+MAX(AE2511,0)))</f>
        <v>67</v>
      </c>
      <c r="AI2512" s="42" t="str">
        <f t="shared" si="645"/>
        <v/>
      </c>
      <c r="AJ2512">
        <f>SUM(AG$2:AG2512)</f>
        <v>18</v>
      </c>
      <c r="AK2512">
        <f>COUNTA(AF$2:AF2512)</f>
        <v>38</v>
      </c>
    </row>
    <row r="2513" spans="1:37"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633"/>
        <v>37</v>
      </c>
      <c r="Q2513" s="33" t="str">
        <f t="shared" si="634"/>
        <v/>
      </c>
      <c r="R2513" s="33">
        <f t="shared" si="635"/>
        <v>4</v>
      </c>
      <c r="S2513" s="33" t="str">
        <f t="shared" si="636"/>
        <v>147_4</v>
      </c>
      <c r="T2513" s="35" t="str">
        <f t="shared" si="637"/>
        <v>147AM</v>
      </c>
      <c r="U2513" s="35" t="str">
        <f t="shared" si="638"/>
        <v>147AMEW</v>
      </c>
      <c r="V2513" s="301">
        <f t="shared" si="639"/>
        <v>16</v>
      </c>
      <c r="W2513" s="293" t="str">
        <f t="shared" si="640"/>
        <v/>
      </c>
      <c r="X2513" s="293" t="str">
        <f t="shared" si="641"/>
        <v/>
      </c>
      <c r="Y2513" s="293" t="str">
        <f t="shared" si="642"/>
        <v/>
      </c>
      <c r="Z2513" s="293" t="str">
        <f t="shared" si="643"/>
        <v/>
      </c>
      <c r="AA2513" s="293">
        <f t="shared" si="630"/>
        <v>0</v>
      </c>
      <c r="AB2513" s="293">
        <f t="shared" si="631"/>
        <v>0</v>
      </c>
      <c r="AC2513" s="293">
        <f t="shared" si="632"/>
        <v>0</v>
      </c>
      <c r="AD2513" s="293">
        <f t="shared" si="644"/>
        <v>0</v>
      </c>
      <c r="AE2513" s="293">
        <f>IF(ISBLANK(T2513),AE2512,IF(COUNTIF(T$2:T2513,T2513)&gt;1,AE2512,1+MAX(AE2512,0)))</f>
        <v>67</v>
      </c>
      <c r="AI2513" s="42" t="str">
        <f t="shared" si="645"/>
        <v/>
      </c>
      <c r="AJ2513">
        <f>SUM(AG$2:AG2513)</f>
        <v>18</v>
      </c>
      <c r="AK2513">
        <f>COUNTA(AF$2:AF2513)</f>
        <v>38</v>
      </c>
    </row>
    <row r="2514" spans="1:37" x14ac:dyDescent="0.25">
      <c r="A2514">
        <v>147</v>
      </c>
      <c r="B2514" t="s">
        <v>65</v>
      </c>
      <c r="C2514" s="246" t="s">
        <v>823</v>
      </c>
      <c r="D2514"/>
      <c r="E2514">
        <v>2</v>
      </c>
      <c r="F2514">
        <v>1</v>
      </c>
      <c r="G2514">
        <v>1</v>
      </c>
      <c r="H2514">
        <v>0</v>
      </c>
      <c r="I2514">
        <v>0</v>
      </c>
      <c r="J2514">
        <v>0</v>
      </c>
      <c r="K2514">
        <v>0</v>
      </c>
      <c r="L2514">
        <v>0</v>
      </c>
      <c r="M2514" t="s">
        <v>825</v>
      </c>
      <c r="O2514" s="101">
        <f>IF(ISBLANK(C2514),O2513,IF(COUNTIF(C$2:C2514,C2514)&gt;1,O2513,1+MAX(O2513,0)))</f>
        <v>68</v>
      </c>
      <c r="P2514" s="45">
        <f t="shared" si="633"/>
        <v>37</v>
      </c>
      <c r="Q2514" s="33" t="str">
        <f t="shared" si="634"/>
        <v/>
      </c>
      <c r="R2514" s="33">
        <f t="shared" si="635"/>
        <v>5</v>
      </c>
      <c r="S2514" s="33" t="str">
        <f t="shared" si="636"/>
        <v>147_5</v>
      </c>
      <c r="T2514" s="35" t="str">
        <f t="shared" si="637"/>
        <v>147AM</v>
      </c>
      <c r="U2514" s="35" t="str">
        <f t="shared" si="638"/>
        <v>147AMNS</v>
      </c>
      <c r="V2514" s="301">
        <f t="shared" si="639"/>
        <v>17</v>
      </c>
      <c r="W2514" s="293" t="str">
        <f t="shared" si="640"/>
        <v/>
      </c>
      <c r="X2514" s="293" t="str">
        <f t="shared" si="641"/>
        <v/>
      </c>
      <c r="Y2514" s="293" t="str">
        <f t="shared" si="642"/>
        <v/>
      </c>
      <c r="Z2514" s="293" t="str">
        <f t="shared" si="643"/>
        <v/>
      </c>
      <c r="AA2514" s="293">
        <f t="shared" si="630"/>
        <v>0</v>
      </c>
      <c r="AB2514" s="293">
        <f t="shared" si="631"/>
        <v>0</v>
      </c>
      <c r="AC2514" s="293">
        <f t="shared" si="632"/>
        <v>3</v>
      </c>
      <c r="AD2514" s="293">
        <f t="shared" si="644"/>
        <v>1</v>
      </c>
      <c r="AE2514" s="293">
        <f>IF(ISBLANK(T2514),AE2513,IF(COUNTIF(T$2:T2514,T2514)&gt;1,AE2513,1+MAX(AE2513,0)))</f>
        <v>67</v>
      </c>
      <c r="AI2514" s="42" t="str">
        <f t="shared" si="645"/>
        <v/>
      </c>
      <c r="AJ2514">
        <f>SUM(AG$2:AG2514)</f>
        <v>18</v>
      </c>
      <c r="AK2514">
        <f>COUNTA(AF$2:AF2514)</f>
        <v>38</v>
      </c>
    </row>
    <row r="2515" spans="1:37" x14ac:dyDescent="0.25">
      <c r="A2515">
        <v>147</v>
      </c>
      <c r="B2515" t="s">
        <v>65</v>
      </c>
      <c r="C2515" s="246" t="s">
        <v>823</v>
      </c>
      <c r="D2515"/>
      <c r="E2515">
        <v>2</v>
      </c>
      <c r="F2515">
        <v>1</v>
      </c>
      <c r="G2515">
        <v>2</v>
      </c>
      <c r="H2515">
        <v>2</v>
      </c>
      <c r="I2515">
        <v>1</v>
      </c>
      <c r="J2515">
        <v>0</v>
      </c>
      <c r="K2515">
        <v>2</v>
      </c>
      <c r="L2515">
        <v>2</v>
      </c>
      <c r="M2515" t="s">
        <v>825</v>
      </c>
      <c r="O2515" s="101">
        <f>IF(ISBLANK(C2515),O2514,IF(COUNTIF(C$2:C2515,C2515)&gt;1,O2514,1+MAX(O2514,0)))</f>
        <v>68</v>
      </c>
      <c r="P2515" s="45">
        <f t="shared" si="633"/>
        <v>37</v>
      </c>
      <c r="Q2515" s="33" t="str">
        <f t="shared" si="634"/>
        <v/>
      </c>
      <c r="R2515" s="33">
        <f t="shared" si="635"/>
        <v>5</v>
      </c>
      <c r="S2515" s="33" t="str">
        <f t="shared" si="636"/>
        <v>147_5</v>
      </c>
      <c r="T2515" s="35" t="str">
        <f t="shared" si="637"/>
        <v>147AM</v>
      </c>
      <c r="U2515" s="35" t="str">
        <f t="shared" si="638"/>
        <v>147AMNS</v>
      </c>
      <c r="V2515" s="301">
        <f t="shared" si="639"/>
        <v>18</v>
      </c>
      <c r="W2515" s="293" t="str">
        <f t="shared" si="640"/>
        <v/>
      </c>
      <c r="X2515" s="293" t="str">
        <f t="shared" si="641"/>
        <v/>
      </c>
      <c r="Y2515" s="293" t="str">
        <f t="shared" si="642"/>
        <v/>
      </c>
      <c r="Z2515" s="293" t="str">
        <f t="shared" si="643"/>
        <v/>
      </c>
      <c r="AA2515" s="293">
        <f t="shared" si="630"/>
        <v>0</v>
      </c>
      <c r="AB2515" s="293">
        <f t="shared" si="631"/>
        <v>0</v>
      </c>
      <c r="AC2515" s="293">
        <f t="shared" si="632"/>
        <v>1</v>
      </c>
      <c r="AD2515" s="293">
        <f t="shared" si="644"/>
        <v>1</v>
      </c>
      <c r="AE2515" s="293">
        <f>IF(ISBLANK(T2515),AE2514,IF(COUNTIF(T$2:T2515,T2515)&gt;1,AE2514,1+MAX(AE2514,0)))</f>
        <v>67</v>
      </c>
      <c r="AI2515" s="42" t="str">
        <f t="shared" si="645"/>
        <v/>
      </c>
      <c r="AJ2515">
        <f>SUM(AG$2:AG2515)</f>
        <v>18</v>
      </c>
      <c r="AK2515">
        <f>COUNTA(AF$2:AF2515)</f>
        <v>38</v>
      </c>
    </row>
    <row r="2516" spans="1:37" x14ac:dyDescent="0.25">
      <c r="A2516">
        <v>147</v>
      </c>
      <c r="B2516" t="s">
        <v>65</v>
      </c>
      <c r="C2516" s="246" t="s">
        <v>823</v>
      </c>
      <c r="D2516"/>
      <c r="E2516">
        <v>2</v>
      </c>
      <c r="F2516">
        <v>1</v>
      </c>
      <c r="G2516">
        <v>3</v>
      </c>
      <c r="H2516">
        <v>0</v>
      </c>
      <c r="I2516">
        <v>0</v>
      </c>
      <c r="J2516">
        <v>0</v>
      </c>
      <c r="K2516">
        <v>0</v>
      </c>
      <c r="L2516">
        <v>0</v>
      </c>
      <c r="M2516" t="s">
        <v>825</v>
      </c>
      <c r="O2516" s="101">
        <f>IF(ISBLANK(C2516),O2515,IF(COUNTIF(C$2:C2516,C2516)&gt;1,O2515,1+MAX(O2515,0)))</f>
        <v>68</v>
      </c>
      <c r="P2516" s="45">
        <f t="shared" si="633"/>
        <v>37</v>
      </c>
      <c r="Q2516" s="33" t="str">
        <f t="shared" si="634"/>
        <v/>
      </c>
      <c r="R2516" s="33">
        <f t="shared" si="635"/>
        <v>5</v>
      </c>
      <c r="S2516" s="33" t="str">
        <f t="shared" si="636"/>
        <v>147_5</v>
      </c>
      <c r="T2516" s="35" t="str">
        <f t="shared" si="637"/>
        <v>147AM</v>
      </c>
      <c r="U2516" s="35" t="str">
        <f t="shared" si="638"/>
        <v>147AMEW</v>
      </c>
      <c r="V2516" s="301">
        <f t="shared" si="639"/>
        <v>19</v>
      </c>
      <c r="W2516" s="293" t="str">
        <f t="shared" si="640"/>
        <v/>
      </c>
      <c r="X2516" s="293" t="str">
        <f t="shared" si="641"/>
        <v/>
      </c>
      <c r="Y2516" s="293" t="str">
        <f t="shared" si="642"/>
        <v/>
      </c>
      <c r="Z2516" s="293" t="str">
        <f t="shared" si="643"/>
        <v/>
      </c>
      <c r="AA2516" s="293">
        <f t="shared" si="630"/>
        <v>0</v>
      </c>
      <c r="AB2516" s="293">
        <f t="shared" si="631"/>
        <v>0</v>
      </c>
      <c r="AC2516" s="293">
        <f t="shared" si="632"/>
        <v>0</v>
      </c>
      <c r="AD2516" s="293">
        <f t="shared" si="644"/>
        <v>0</v>
      </c>
      <c r="AE2516" s="293">
        <f>IF(ISBLANK(T2516),AE2515,IF(COUNTIF(T$2:T2516,T2516)&gt;1,AE2515,1+MAX(AE2515,0)))</f>
        <v>67</v>
      </c>
      <c r="AI2516" s="42" t="str">
        <f t="shared" si="645"/>
        <v/>
      </c>
      <c r="AJ2516">
        <f>SUM(AG$2:AG2516)</f>
        <v>18</v>
      </c>
      <c r="AK2516">
        <f>COUNTA(AF$2:AF2516)</f>
        <v>38</v>
      </c>
    </row>
    <row r="2517" spans="1:37" x14ac:dyDescent="0.25">
      <c r="A2517">
        <v>147</v>
      </c>
      <c r="B2517" t="s">
        <v>65</v>
      </c>
      <c r="C2517" s="246" t="s">
        <v>823</v>
      </c>
      <c r="D2517"/>
      <c r="E2517">
        <v>2</v>
      </c>
      <c r="F2517">
        <v>1</v>
      </c>
      <c r="G2517">
        <v>4</v>
      </c>
      <c r="H2517">
        <v>1</v>
      </c>
      <c r="I2517">
        <v>0</v>
      </c>
      <c r="J2517">
        <v>1</v>
      </c>
      <c r="K2517">
        <v>0</v>
      </c>
      <c r="L2517">
        <v>0</v>
      </c>
      <c r="M2517" t="s">
        <v>825</v>
      </c>
      <c r="O2517" s="101">
        <f>IF(ISBLANK(C2517),O2516,IF(COUNTIF(C$2:C2517,C2517)&gt;1,O2516,1+MAX(O2516,0)))</f>
        <v>68</v>
      </c>
      <c r="P2517" s="45">
        <f t="shared" si="633"/>
        <v>37</v>
      </c>
      <c r="Q2517" s="33" t="str">
        <f t="shared" si="634"/>
        <v/>
      </c>
      <c r="R2517" s="33">
        <f t="shared" si="635"/>
        <v>5</v>
      </c>
      <c r="S2517" s="33" t="str">
        <f t="shared" si="636"/>
        <v>147_5</v>
      </c>
      <c r="T2517" s="35" t="str">
        <f t="shared" si="637"/>
        <v>147AM</v>
      </c>
      <c r="U2517" s="35" t="str">
        <f t="shared" si="638"/>
        <v>147AMEW</v>
      </c>
      <c r="V2517" s="301">
        <f t="shared" si="639"/>
        <v>20</v>
      </c>
      <c r="W2517" s="293" t="str">
        <f t="shared" si="640"/>
        <v/>
      </c>
      <c r="X2517" s="293" t="str">
        <f t="shared" si="641"/>
        <v/>
      </c>
      <c r="Y2517" s="293" t="str">
        <f t="shared" si="642"/>
        <v/>
      </c>
      <c r="Z2517" s="293" t="str">
        <f t="shared" si="643"/>
        <v/>
      </c>
      <c r="AA2517" s="293">
        <f t="shared" si="630"/>
        <v>0</v>
      </c>
      <c r="AB2517" s="293">
        <f t="shared" si="631"/>
        <v>0</v>
      </c>
      <c r="AC2517" s="293">
        <f t="shared" si="632"/>
        <v>0</v>
      </c>
      <c r="AD2517" s="293">
        <f t="shared" si="644"/>
        <v>0</v>
      </c>
      <c r="AE2517" s="293">
        <f>IF(ISBLANK(T2517),AE2516,IF(COUNTIF(T$2:T2517,T2517)&gt;1,AE2516,1+MAX(AE2516,0)))</f>
        <v>67</v>
      </c>
      <c r="AI2517" s="42" t="str">
        <f t="shared" si="645"/>
        <v/>
      </c>
      <c r="AJ2517">
        <f>SUM(AG$2:AG2517)</f>
        <v>18</v>
      </c>
      <c r="AK2517">
        <f>COUNTA(AF$2:AF2517)</f>
        <v>38</v>
      </c>
    </row>
    <row r="2518" spans="1:37" x14ac:dyDescent="0.25">
      <c r="A2518">
        <v>147</v>
      </c>
      <c r="B2518" t="s">
        <v>65</v>
      </c>
      <c r="C2518" s="246" t="s">
        <v>823</v>
      </c>
      <c r="D2518"/>
      <c r="E2518">
        <v>2</v>
      </c>
      <c r="F2518">
        <v>2</v>
      </c>
      <c r="G2518">
        <v>1</v>
      </c>
      <c r="H2518">
        <v>0</v>
      </c>
      <c r="I2518">
        <v>0</v>
      </c>
      <c r="J2518">
        <v>0</v>
      </c>
      <c r="K2518">
        <v>0</v>
      </c>
      <c r="L2518">
        <v>0</v>
      </c>
      <c r="M2518" t="s">
        <v>825</v>
      </c>
      <c r="O2518" s="101">
        <f>IF(ISBLANK(C2518),O2517,IF(COUNTIF(C$2:C2518,C2518)&gt;1,O2517,1+MAX(O2517,0)))</f>
        <v>68</v>
      </c>
      <c r="P2518" s="45">
        <f t="shared" si="633"/>
        <v>37</v>
      </c>
      <c r="Q2518" s="33" t="str">
        <f t="shared" si="634"/>
        <v/>
      </c>
      <c r="R2518" s="33">
        <f t="shared" si="635"/>
        <v>6</v>
      </c>
      <c r="S2518" s="33" t="str">
        <f t="shared" si="636"/>
        <v>147_6</v>
      </c>
      <c r="T2518" s="35" t="str">
        <f t="shared" si="637"/>
        <v>147AM</v>
      </c>
      <c r="U2518" s="35" t="str">
        <f t="shared" si="638"/>
        <v>147AMNS</v>
      </c>
      <c r="V2518" s="301">
        <f t="shared" si="639"/>
        <v>21</v>
      </c>
      <c r="W2518" s="293" t="str">
        <f t="shared" si="640"/>
        <v/>
      </c>
      <c r="X2518" s="293" t="str">
        <f t="shared" si="641"/>
        <v/>
      </c>
      <c r="Y2518" s="293" t="str">
        <f t="shared" si="642"/>
        <v/>
      </c>
      <c r="Z2518" s="293" t="str">
        <f t="shared" si="643"/>
        <v/>
      </c>
      <c r="AA2518" s="293">
        <f t="shared" si="630"/>
        <v>0</v>
      </c>
      <c r="AB2518" s="293">
        <f t="shared" si="631"/>
        <v>0</v>
      </c>
      <c r="AC2518" s="293">
        <f t="shared" si="632"/>
        <v>3</v>
      </c>
      <c r="AD2518" s="293">
        <f t="shared" si="644"/>
        <v>1</v>
      </c>
      <c r="AE2518" s="293">
        <f>IF(ISBLANK(T2518),AE2517,IF(COUNTIF(T$2:T2518,T2518)&gt;1,AE2517,1+MAX(AE2517,0)))</f>
        <v>67</v>
      </c>
      <c r="AI2518" s="42" t="str">
        <f t="shared" si="645"/>
        <v/>
      </c>
      <c r="AJ2518">
        <f>SUM(AG$2:AG2518)</f>
        <v>18</v>
      </c>
      <c r="AK2518">
        <f>COUNTA(AF$2:AF2518)</f>
        <v>38</v>
      </c>
    </row>
    <row r="2519" spans="1:37" x14ac:dyDescent="0.25">
      <c r="A2519">
        <v>147</v>
      </c>
      <c r="B2519" t="s">
        <v>65</v>
      </c>
      <c r="C2519" s="246" t="s">
        <v>823</v>
      </c>
      <c r="D2519"/>
      <c r="E2519">
        <v>2</v>
      </c>
      <c r="F2519">
        <v>2</v>
      </c>
      <c r="G2519">
        <v>2</v>
      </c>
      <c r="H2519">
        <v>2</v>
      </c>
      <c r="I2519">
        <v>1</v>
      </c>
      <c r="J2519">
        <v>0</v>
      </c>
      <c r="K2519">
        <v>0</v>
      </c>
      <c r="L2519">
        <v>1</v>
      </c>
      <c r="M2519" t="s">
        <v>825</v>
      </c>
      <c r="O2519" s="101">
        <f>IF(ISBLANK(C2519),O2518,IF(COUNTIF(C$2:C2519,C2519)&gt;1,O2518,1+MAX(O2518,0)))</f>
        <v>68</v>
      </c>
      <c r="P2519" s="45">
        <f t="shared" si="633"/>
        <v>37</v>
      </c>
      <c r="Q2519" s="33" t="str">
        <f t="shared" si="634"/>
        <v/>
      </c>
      <c r="R2519" s="33">
        <f t="shared" si="635"/>
        <v>6</v>
      </c>
      <c r="S2519" s="33" t="str">
        <f t="shared" si="636"/>
        <v>147_6</v>
      </c>
      <c r="T2519" s="35" t="str">
        <f t="shared" si="637"/>
        <v>147AM</v>
      </c>
      <c r="U2519" s="35" t="str">
        <f t="shared" si="638"/>
        <v>147AMNS</v>
      </c>
      <c r="V2519" s="301">
        <f t="shared" si="639"/>
        <v>22</v>
      </c>
      <c r="W2519" s="293" t="str">
        <f t="shared" si="640"/>
        <v/>
      </c>
      <c r="X2519" s="293" t="str">
        <f t="shared" si="641"/>
        <v/>
      </c>
      <c r="Y2519" s="293" t="str">
        <f t="shared" si="642"/>
        <v/>
      </c>
      <c r="Z2519" s="293" t="str">
        <f t="shared" si="643"/>
        <v/>
      </c>
      <c r="AA2519" s="293">
        <f t="shared" si="630"/>
        <v>0</v>
      </c>
      <c r="AB2519" s="293">
        <f t="shared" si="631"/>
        <v>0</v>
      </c>
      <c r="AC2519" s="293">
        <f t="shared" si="632"/>
        <v>1</v>
      </c>
      <c r="AD2519" s="293">
        <f t="shared" si="644"/>
        <v>1</v>
      </c>
      <c r="AE2519" s="293">
        <f>IF(ISBLANK(T2519),AE2518,IF(COUNTIF(T$2:T2519,T2519)&gt;1,AE2518,1+MAX(AE2518,0)))</f>
        <v>67</v>
      </c>
      <c r="AI2519" s="42" t="str">
        <f t="shared" si="645"/>
        <v/>
      </c>
      <c r="AJ2519">
        <f>SUM(AG$2:AG2519)</f>
        <v>18</v>
      </c>
      <c r="AK2519">
        <f>COUNTA(AF$2:AF2519)</f>
        <v>38</v>
      </c>
    </row>
    <row r="2520" spans="1:37" x14ac:dyDescent="0.25">
      <c r="A2520">
        <v>147</v>
      </c>
      <c r="B2520" t="s">
        <v>65</v>
      </c>
      <c r="C2520" s="246" t="s">
        <v>823</v>
      </c>
      <c r="D2520"/>
      <c r="E2520">
        <v>2</v>
      </c>
      <c r="F2520">
        <v>2</v>
      </c>
      <c r="G2520">
        <v>3</v>
      </c>
      <c r="H2520">
        <v>2</v>
      </c>
      <c r="I2520">
        <v>1</v>
      </c>
      <c r="J2520">
        <v>0</v>
      </c>
      <c r="K2520">
        <v>0</v>
      </c>
      <c r="L2520">
        <v>2</v>
      </c>
      <c r="M2520" t="s">
        <v>825</v>
      </c>
      <c r="O2520" s="101">
        <f>IF(ISBLANK(C2520),O2519,IF(COUNTIF(C$2:C2520,C2520)&gt;1,O2519,1+MAX(O2519,0)))</f>
        <v>68</v>
      </c>
      <c r="P2520" s="45">
        <f t="shared" si="633"/>
        <v>37</v>
      </c>
      <c r="Q2520" s="33" t="str">
        <f t="shared" si="634"/>
        <v/>
      </c>
      <c r="R2520" s="33">
        <f t="shared" si="635"/>
        <v>6</v>
      </c>
      <c r="S2520" s="33" t="str">
        <f t="shared" si="636"/>
        <v>147_6</v>
      </c>
      <c r="T2520" s="35" t="str">
        <f t="shared" si="637"/>
        <v>147AM</v>
      </c>
      <c r="U2520" s="35" t="str">
        <f t="shared" si="638"/>
        <v>147AMEW</v>
      </c>
      <c r="V2520" s="301">
        <f t="shared" si="639"/>
        <v>23</v>
      </c>
      <c r="W2520" s="293" t="str">
        <f t="shared" si="640"/>
        <v/>
      </c>
      <c r="X2520" s="293" t="str">
        <f t="shared" si="641"/>
        <v/>
      </c>
      <c r="Y2520" s="293" t="str">
        <f t="shared" si="642"/>
        <v/>
      </c>
      <c r="Z2520" s="293" t="str">
        <f t="shared" si="643"/>
        <v/>
      </c>
      <c r="AA2520" s="293">
        <f t="shared" si="630"/>
        <v>0</v>
      </c>
      <c r="AB2520" s="293">
        <f t="shared" si="631"/>
        <v>0</v>
      </c>
      <c r="AC2520" s="293">
        <f t="shared" si="632"/>
        <v>0</v>
      </c>
      <c r="AD2520" s="293">
        <f t="shared" si="644"/>
        <v>0</v>
      </c>
      <c r="AE2520" s="293">
        <f>IF(ISBLANK(T2520),AE2519,IF(COUNTIF(T$2:T2520,T2520)&gt;1,AE2519,1+MAX(AE2519,0)))</f>
        <v>67</v>
      </c>
      <c r="AI2520" s="42" t="str">
        <f t="shared" si="645"/>
        <v/>
      </c>
      <c r="AJ2520">
        <f>SUM(AG$2:AG2520)</f>
        <v>18</v>
      </c>
      <c r="AK2520">
        <f>COUNTA(AF$2:AF2520)</f>
        <v>38</v>
      </c>
    </row>
    <row r="2521" spans="1:37" x14ac:dyDescent="0.25">
      <c r="A2521">
        <v>147</v>
      </c>
      <c r="B2521" t="s">
        <v>65</v>
      </c>
      <c r="C2521" s="246" t="s">
        <v>823</v>
      </c>
      <c r="D2521"/>
      <c r="E2521">
        <v>2</v>
      </c>
      <c r="F2521">
        <v>2</v>
      </c>
      <c r="G2521">
        <v>4</v>
      </c>
      <c r="H2521">
        <v>1</v>
      </c>
      <c r="I2521">
        <v>0</v>
      </c>
      <c r="J2521">
        <v>0</v>
      </c>
      <c r="K2521">
        <v>0</v>
      </c>
      <c r="L2521">
        <v>1</v>
      </c>
      <c r="M2521" t="s">
        <v>825</v>
      </c>
      <c r="O2521" s="101">
        <f>IF(ISBLANK(C2521),O2520,IF(COUNTIF(C$2:C2521,C2521)&gt;1,O2520,1+MAX(O2520,0)))</f>
        <v>68</v>
      </c>
      <c r="P2521" s="45">
        <f t="shared" si="633"/>
        <v>37</v>
      </c>
      <c r="Q2521" s="33" t="str">
        <f t="shared" si="634"/>
        <v/>
      </c>
      <c r="R2521" s="33">
        <f t="shared" si="635"/>
        <v>6</v>
      </c>
      <c r="S2521" s="33" t="str">
        <f t="shared" si="636"/>
        <v>147_6</v>
      </c>
      <c r="T2521" s="35" t="str">
        <f t="shared" si="637"/>
        <v>147AM</v>
      </c>
      <c r="U2521" s="35" t="str">
        <f t="shared" si="638"/>
        <v>147AMEW</v>
      </c>
      <c r="V2521" s="301">
        <f t="shared" si="639"/>
        <v>24</v>
      </c>
      <c r="W2521" s="293" t="str">
        <f t="shared" si="640"/>
        <v/>
      </c>
      <c r="X2521" s="293" t="str">
        <f t="shared" si="641"/>
        <v/>
      </c>
      <c r="Y2521" s="293" t="str">
        <f t="shared" si="642"/>
        <v/>
      </c>
      <c r="Z2521" s="293" t="str">
        <f t="shared" si="643"/>
        <v/>
      </c>
      <c r="AA2521" s="293">
        <f t="shared" si="630"/>
        <v>0</v>
      </c>
      <c r="AB2521" s="293">
        <f t="shared" si="631"/>
        <v>0</v>
      </c>
      <c r="AC2521" s="293">
        <f t="shared" si="632"/>
        <v>0</v>
      </c>
      <c r="AD2521" s="293">
        <f t="shared" si="644"/>
        <v>0</v>
      </c>
      <c r="AE2521" s="293">
        <f>IF(ISBLANK(T2521),AE2520,IF(COUNTIF(T$2:T2521,T2521)&gt;1,AE2520,1+MAX(AE2520,0)))</f>
        <v>67</v>
      </c>
      <c r="AI2521" s="42" t="str">
        <f t="shared" si="645"/>
        <v/>
      </c>
      <c r="AJ2521">
        <f>SUM(AG$2:AG2521)</f>
        <v>18</v>
      </c>
      <c r="AK2521">
        <f>COUNTA(AF$2:AF2521)</f>
        <v>38</v>
      </c>
    </row>
    <row r="2522" spans="1:37" x14ac:dyDescent="0.25">
      <c r="A2522">
        <v>147</v>
      </c>
      <c r="B2522" t="s">
        <v>65</v>
      </c>
      <c r="C2522" s="246" t="s">
        <v>823</v>
      </c>
      <c r="D2522"/>
      <c r="E2522">
        <v>2</v>
      </c>
      <c r="F2522">
        <v>3</v>
      </c>
      <c r="G2522">
        <v>1</v>
      </c>
      <c r="H2522">
        <v>0</v>
      </c>
      <c r="I2522">
        <v>0</v>
      </c>
      <c r="J2522">
        <v>0</v>
      </c>
      <c r="K2522">
        <v>0</v>
      </c>
      <c r="L2522">
        <v>0</v>
      </c>
      <c r="M2522" t="s">
        <v>825</v>
      </c>
      <c r="O2522" s="101">
        <f>IF(ISBLANK(C2522),O2521,IF(COUNTIF(C$2:C2522,C2522)&gt;1,O2521,1+MAX(O2521,0)))</f>
        <v>68</v>
      </c>
      <c r="P2522" s="45">
        <f t="shared" si="633"/>
        <v>37</v>
      </c>
      <c r="Q2522" s="33" t="str">
        <f t="shared" si="634"/>
        <v/>
      </c>
      <c r="R2522" s="33">
        <f t="shared" si="635"/>
        <v>7</v>
      </c>
      <c r="S2522" s="33" t="str">
        <f t="shared" si="636"/>
        <v>147_7</v>
      </c>
      <c r="T2522" s="35" t="str">
        <f t="shared" si="637"/>
        <v>147AM</v>
      </c>
      <c r="U2522" s="35" t="str">
        <f t="shared" si="638"/>
        <v>147AMNS</v>
      </c>
      <c r="V2522" s="301">
        <f t="shared" si="639"/>
        <v>25</v>
      </c>
      <c r="W2522" s="293" t="str">
        <f t="shared" si="640"/>
        <v/>
      </c>
      <c r="X2522" s="293" t="str">
        <f t="shared" si="641"/>
        <v/>
      </c>
      <c r="Y2522" s="293" t="str">
        <f t="shared" si="642"/>
        <v/>
      </c>
      <c r="Z2522" s="293" t="str">
        <f t="shared" si="643"/>
        <v/>
      </c>
      <c r="AA2522" s="293">
        <f t="shared" si="630"/>
        <v>0</v>
      </c>
      <c r="AB2522" s="293">
        <f t="shared" si="631"/>
        <v>0</v>
      </c>
      <c r="AC2522" s="293">
        <f t="shared" si="632"/>
        <v>3</v>
      </c>
      <c r="AD2522" s="293">
        <f t="shared" si="644"/>
        <v>1</v>
      </c>
      <c r="AE2522" s="293">
        <f>IF(ISBLANK(T2522),AE2521,IF(COUNTIF(T$2:T2522,T2522)&gt;1,AE2521,1+MAX(AE2521,0)))</f>
        <v>67</v>
      </c>
      <c r="AI2522" s="42" t="str">
        <f t="shared" si="645"/>
        <v/>
      </c>
      <c r="AJ2522">
        <f>SUM(AG$2:AG2522)</f>
        <v>18</v>
      </c>
      <c r="AK2522">
        <f>COUNTA(AF$2:AF2522)</f>
        <v>38</v>
      </c>
    </row>
    <row r="2523" spans="1:37" x14ac:dyDescent="0.25">
      <c r="A2523">
        <v>147</v>
      </c>
      <c r="B2523" t="s">
        <v>65</v>
      </c>
      <c r="C2523" s="246" t="s">
        <v>823</v>
      </c>
      <c r="D2523"/>
      <c r="E2523">
        <v>2</v>
      </c>
      <c r="F2523">
        <v>3</v>
      </c>
      <c r="G2523">
        <v>2</v>
      </c>
      <c r="H2523">
        <v>0</v>
      </c>
      <c r="I2523">
        <v>0</v>
      </c>
      <c r="J2523">
        <v>0</v>
      </c>
      <c r="K2523">
        <v>0</v>
      </c>
      <c r="L2523">
        <v>0</v>
      </c>
      <c r="M2523" t="s">
        <v>825</v>
      </c>
      <c r="O2523" s="101">
        <f>IF(ISBLANK(C2523),O2522,IF(COUNTIF(C$2:C2523,C2523)&gt;1,O2522,1+MAX(O2522,0)))</f>
        <v>68</v>
      </c>
      <c r="P2523" s="45">
        <f t="shared" si="633"/>
        <v>37</v>
      </c>
      <c r="Q2523" s="33" t="str">
        <f t="shared" si="634"/>
        <v/>
      </c>
      <c r="R2523" s="33">
        <f t="shared" si="635"/>
        <v>7</v>
      </c>
      <c r="S2523" s="33" t="str">
        <f t="shared" si="636"/>
        <v>147_7</v>
      </c>
      <c r="T2523" s="35" t="str">
        <f t="shared" si="637"/>
        <v>147AM</v>
      </c>
      <c r="U2523" s="35" t="str">
        <f t="shared" si="638"/>
        <v>147AMNS</v>
      </c>
      <c r="V2523" s="301">
        <f t="shared" si="639"/>
        <v>26</v>
      </c>
      <c r="W2523" s="293" t="str">
        <f t="shared" si="640"/>
        <v/>
      </c>
      <c r="X2523" s="293" t="str">
        <f t="shared" si="641"/>
        <v/>
      </c>
      <c r="Y2523" s="293" t="str">
        <f t="shared" si="642"/>
        <v/>
      </c>
      <c r="Z2523" s="293" t="str">
        <f t="shared" si="643"/>
        <v/>
      </c>
      <c r="AA2523" s="293">
        <f t="shared" si="630"/>
        <v>0</v>
      </c>
      <c r="AB2523" s="293">
        <f t="shared" si="631"/>
        <v>0</v>
      </c>
      <c r="AC2523" s="293">
        <f t="shared" si="632"/>
        <v>1</v>
      </c>
      <c r="AD2523" s="293">
        <f t="shared" si="644"/>
        <v>1</v>
      </c>
      <c r="AE2523" s="293">
        <f>IF(ISBLANK(T2523),AE2522,IF(COUNTIF(T$2:T2523,T2523)&gt;1,AE2522,1+MAX(AE2522,0)))</f>
        <v>67</v>
      </c>
      <c r="AI2523" s="42" t="str">
        <f t="shared" si="645"/>
        <v/>
      </c>
      <c r="AJ2523">
        <f>SUM(AG$2:AG2523)</f>
        <v>18</v>
      </c>
      <c r="AK2523">
        <f>COUNTA(AF$2:AF2523)</f>
        <v>38</v>
      </c>
    </row>
    <row r="2524" spans="1:37" x14ac:dyDescent="0.25">
      <c r="A2524">
        <v>147</v>
      </c>
      <c r="B2524" t="s">
        <v>65</v>
      </c>
      <c r="C2524" s="246" t="s">
        <v>823</v>
      </c>
      <c r="D2524"/>
      <c r="E2524">
        <v>2</v>
      </c>
      <c r="F2524">
        <v>3</v>
      </c>
      <c r="G2524">
        <v>3</v>
      </c>
      <c r="H2524">
        <v>2</v>
      </c>
      <c r="I2524">
        <v>0</v>
      </c>
      <c r="J2524">
        <v>1</v>
      </c>
      <c r="K2524">
        <v>0</v>
      </c>
      <c r="L2524">
        <v>2</v>
      </c>
      <c r="M2524" t="s">
        <v>825</v>
      </c>
      <c r="O2524" s="101">
        <f>IF(ISBLANK(C2524),O2523,IF(COUNTIF(C$2:C2524,C2524)&gt;1,O2523,1+MAX(O2523,0)))</f>
        <v>68</v>
      </c>
      <c r="P2524" s="45">
        <f t="shared" si="633"/>
        <v>37</v>
      </c>
      <c r="Q2524" s="33" t="str">
        <f t="shared" si="634"/>
        <v/>
      </c>
      <c r="R2524" s="33">
        <f t="shared" si="635"/>
        <v>7</v>
      </c>
      <c r="S2524" s="33" t="str">
        <f t="shared" si="636"/>
        <v>147_7</v>
      </c>
      <c r="T2524" s="35" t="str">
        <f t="shared" si="637"/>
        <v>147AM</v>
      </c>
      <c r="U2524" s="35" t="str">
        <f t="shared" si="638"/>
        <v>147AMEW</v>
      </c>
      <c r="V2524" s="301">
        <f t="shared" si="639"/>
        <v>27</v>
      </c>
      <c r="W2524" s="293" t="str">
        <f t="shared" si="640"/>
        <v/>
      </c>
      <c r="X2524" s="293" t="str">
        <f t="shared" si="641"/>
        <v/>
      </c>
      <c r="Y2524" s="293" t="str">
        <f t="shared" si="642"/>
        <v/>
      </c>
      <c r="Z2524" s="293" t="str">
        <f t="shared" si="643"/>
        <v/>
      </c>
      <c r="AA2524" s="293">
        <f t="shared" si="630"/>
        <v>0</v>
      </c>
      <c r="AB2524" s="293">
        <f t="shared" si="631"/>
        <v>0</v>
      </c>
      <c r="AC2524" s="293">
        <f t="shared" si="632"/>
        <v>0</v>
      </c>
      <c r="AD2524" s="293">
        <f t="shared" si="644"/>
        <v>0</v>
      </c>
      <c r="AE2524" s="293">
        <f>IF(ISBLANK(T2524),AE2523,IF(COUNTIF(T$2:T2524,T2524)&gt;1,AE2523,1+MAX(AE2523,0)))</f>
        <v>67</v>
      </c>
      <c r="AI2524" s="42" t="str">
        <f t="shared" si="645"/>
        <v/>
      </c>
      <c r="AJ2524">
        <f>SUM(AG$2:AG2524)</f>
        <v>18</v>
      </c>
      <c r="AK2524">
        <f>COUNTA(AF$2:AF2524)</f>
        <v>38</v>
      </c>
    </row>
    <row r="2525" spans="1:37" x14ac:dyDescent="0.25">
      <c r="A2525">
        <v>147</v>
      </c>
      <c r="B2525" t="s">
        <v>65</v>
      </c>
      <c r="C2525" s="246" t="s">
        <v>823</v>
      </c>
      <c r="D2525"/>
      <c r="E2525">
        <v>2</v>
      </c>
      <c r="F2525">
        <v>3</v>
      </c>
      <c r="G2525">
        <v>4</v>
      </c>
      <c r="H2525">
        <v>1</v>
      </c>
      <c r="I2525">
        <v>0</v>
      </c>
      <c r="J2525">
        <v>0</v>
      </c>
      <c r="K2525">
        <v>1</v>
      </c>
      <c r="L2525">
        <v>1</v>
      </c>
      <c r="M2525" t="s">
        <v>825</v>
      </c>
      <c r="O2525" s="101">
        <f>IF(ISBLANK(C2525),O2524,IF(COUNTIF(C$2:C2525,C2525)&gt;1,O2524,1+MAX(O2524,0)))</f>
        <v>68</v>
      </c>
      <c r="P2525" s="45">
        <f t="shared" si="633"/>
        <v>37</v>
      </c>
      <c r="Q2525" s="33" t="str">
        <f t="shared" si="634"/>
        <v/>
      </c>
      <c r="R2525" s="33">
        <f t="shared" si="635"/>
        <v>7</v>
      </c>
      <c r="S2525" s="33" t="str">
        <f t="shared" si="636"/>
        <v>147_7</v>
      </c>
      <c r="T2525" s="35" t="str">
        <f t="shared" si="637"/>
        <v>147AM</v>
      </c>
      <c r="U2525" s="35" t="str">
        <f t="shared" si="638"/>
        <v>147AMEW</v>
      </c>
      <c r="V2525" s="301">
        <f t="shared" si="639"/>
        <v>28</v>
      </c>
      <c r="W2525" s="293" t="str">
        <f t="shared" si="640"/>
        <v/>
      </c>
      <c r="X2525" s="293" t="str">
        <f t="shared" si="641"/>
        <v/>
      </c>
      <c r="Y2525" s="293" t="str">
        <f t="shared" si="642"/>
        <v/>
      </c>
      <c r="Z2525" s="293" t="str">
        <f t="shared" si="643"/>
        <v/>
      </c>
      <c r="AA2525" s="293">
        <f t="shared" si="630"/>
        <v>0</v>
      </c>
      <c r="AB2525" s="293">
        <f t="shared" si="631"/>
        <v>0</v>
      </c>
      <c r="AC2525" s="293">
        <f t="shared" si="632"/>
        <v>0</v>
      </c>
      <c r="AD2525" s="293">
        <f t="shared" si="644"/>
        <v>0</v>
      </c>
      <c r="AE2525" s="293">
        <f>IF(ISBLANK(T2525),AE2524,IF(COUNTIF(T$2:T2525,T2525)&gt;1,AE2524,1+MAX(AE2524,0)))</f>
        <v>67</v>
      </c>
      <c r="AI2525" s="42" t="str">
        <f t="shared" si="645"/>
        <v/>
      </c>
      <c r="AJ2525">
        <f>SUM(AG$2:AG2525)</f>
        <v>18</v>
      </c>
      <c r="AK2525">
        <f>COUNTA(AF$2:AF2525)</f>
        <v>38</v>
      </c>
    </row>
    <row r="2526" spans="1:37" x14ac:dyDescent="0.25">
      <c r="A2526">
        <v>147</v>
      </c>
      <c r="B2526" t="s">
        <v>65</v>
      </c>
      <c r="C2526" s="246" t="s">
        <v>823</v>
      </c>
      <c r="D2526"/>
      <c r="E2526">
        <v>2</v>
      </c>
      <c r="F2526">
        <v>4</v>
      </c>
      <c r="G2526">
        <v>1</v>
      </c>
      <c r="H2526">
        <v>0</v>
      </c>
      <c r="I2526">
        <v>0</v>
      </c>
      <c r="J2526">
        <v>0</v>
      </c>
      <c r="K2526">
        <v>0</v>
      </c>
      <c r="L2526">
        <v>0</v>
      </c>
      <c r="M2526" t="s">
        <v>825</v>
      </c>
      <c r="O2526" s="101">
        <f>IF(ISBLANK(C2526),O2525,IF(COUNTIF(C$2:C2526,C2526)&gt;1,O2525,1+MAX(O2525,0)))</f>
        <v>68</v>
      </c>
      <c r="P2526" s="45">
        <f t="shared" si="633"/>
        <v>37</v>
      </c>
      <c r="Q2526" s="33" t="str">
        <f t="shared" si="634"/>
        <v/>
      </c>
      <c r="R2526" s="33">
        <f t="shared" si="635"/>
        <v>8</v>
      </c>
      <c r="S2526" s="33" t="str">
        <f t="shared" si="636"/>
        <v>147_8</v>
      </c>
      <c r="T2526" s="35" t="str">
        <f t="shared" si="637"/>
        <v>147AM</v>
      </c>
      <c r="U2526" s="35" t="str">
        <f t="shared" si="638"/>
        <v>147AMNS</v>
      </c>
      <c r="V2526" s="301">
        <f t="shared" si="639"/>
        <v>29</v>
      </c>
      <c r="W2526" s="293" t="str">
        <f t="shared" si="640"/>
        <v/>
      </c>
      <c r="X2526" s="293" t="str">
        <f t="shared" si="641"/>
        <v/>
      </c>
      <c r="Y2526" s="293" t="str">
        <f t="shared" si="642"/>
        <v/>
      </c>
      <c r="Z2526" s="293" t="str">
        <f t="shared" si="643"/>
        <v/>
      </c>
      <c r="AA2526" s="293">
        <f t="shared" si="630"/>
        <v>0</v>
      </c>
      <c r="AB2526" s="293">
        <f t="shared" si="631"/>
        <v>0</v>
      </c>
      <c r="AC2526" s="293">
        <f t="shared" si="632"/>
        <v>3</v>
      </c>
      <c r="AD2526" s="293">
        <f t="shared" si="644"/>
        <v>1</v>
      </c>
      <c r="AE2526" s="293">
        <f>IF(ISBLANK(T2526),AE2525,IF(COUNTIF(T$2:T2526,T2526)&gt;1,AE2525,1+MAX(AE2525,0)))</f>
        <v>67</v>
      </c>
      <c r="AI2526" s="42" t="str">
        <f t="shared" si="645"/>
        <v/>
      </c>
      <c r="AJ2526">
        <f>SUM(AG$2:AG2526)</f>
        <v>18</v>
      </c>
      <c r="AK2526">
        <f>COUNTA(AF$2:AF2526)</f>
        <v>38</v>
      </c>
    </row>
    <row r="2527" spans="1:37" x14ac:dyDescent="0.25">
      <c r="A2527">
        <v>147</v>
      </c>
      <c r="B2527" t="s">
        <v>65</v>
      </c>
      <c r="C2527" s="246" t="s">
        <v>823</v>
      </c>
      <c r="D2527"/>
      <c r="E2527">
        <v>2</v>
      </c>
      <c r="F2527">
        <v>4</v>
      </c>
      <c r="G2527">
        <v>2</v>
      </c>
      <c r="H2527">
        <v>0</v>
      </c>
      <c r="I2527">
        <v>0</v>
      </c>
      <c r="J2527">
        <v>0</v>
      </c>
      <c r="K2527">
        <v>0</v>
      </c>
      <c r="L2527">
        <v>0</v>
      </c>
      <c r="M2527" t="s">
        <v>825</v>
      </c>
      <c r="O2527" s="101">
        <f>IF(ISBLANK(C2527),O2526,IF(COUNTIF(C$2:C2527,C2527)&gt;1,O2526,1+MAX(O2526,0)))</f>
        <v>68</v>
      </c>
      <c r="P2527" s="45">
        <f t="shared" si="633"/>
        <v>37</v>
      </c>
      <c r="Q2527" s="33" t="str">
        <f t="shared" si="634"/>
        <v/>
      </c>
      <c r="R2527" s="33">
        <f t="shared" si="635"/>
        <v>8</v>
      </c>
      <c r="S2527" s="33" t="str">
        <f t="shared" si="636"/>
        <v>147_8</v>
      </c>
      <c r="T2527" s="35" t="str">
        <f t="shared" si="637"/>
        <v>147AM</v>
      </c>
      <c r="U2527" s="35" t="str">
        <f t="shared" si="638"/>
        <v>147AMNS</v>
      </c>
      <c r="V2527" s="301">
        <f t="shared" si="639"/>
        <v>30</v>
      </c>
      <c r="W2527" s="293" t="str">
        <f t="shared" si="640"/>
        <v/>
      </c>
      <c r="X2527" s="293" t="str">
        <f t="shared" si="641"/>
        <v/>
      </c>
      <c r="Y2527" s="293" t="str">
        <f t="shared" si="642"/>
        <v/>
      </c>
      <c r="Z2527" s="293" t="str">
        <f t="shared" si="643"/>
        <v/>
      </c>
      <c r="AA2527" s="293">
        <f t="shared" si="630"/>
        <v>0</v>
      </c>
      <c r="AB2527" s="293">
        <f t="shared" si="631"/>
        <v>0</v>
      </c>
      <c r="AC2527" s="293">
        <f t="shared" si="632"/>
        <v>1</v>
      </c>
      <c r="AD2527" s="293">
        <f t="shared" si="644"/>
        <v>1</v>
      </c>
      <c r="AE2527" s="293">
        <f>IF(ISBLANK(T2527),AE2526,IF(COUNTIF(T$2:T2527,T2527)&gt;1,AE2526,1+MAX(AE2526,0)))</f>
        <v>67</v>
      </c>
      <c r="AI2527" s="42" t="str">
        <f t="shared" si="645"/>
        <v/>
      </c>
      <c r="AJ2527">
        <f>SUM(AG$2:AG2527)</f>
        <v>18</v>
      </c>
      <c r="AK2527">
        <f>COUNTA(AF$2:AF2527)</f>
        <v>38</v>
      </c>
    </row>
    <row r="2528" spans="1:37" x14ac:dyDescent="0.25">
      <c r="A2528">
        <v>147</v>
      </c>
      <c r="B2528" t="s">
        <v>65</v>
      </c>
      <c r="C2528" s="246" t="s">
        <v>823</v>
      </c>
      <c r="D2528"/>
      <c r="E2528">
        <v>2</v>
      </c>
      <c r="F2528">
        <v>4</v>
      </c>
      <c r="G2528">
        <v>3</v>
      </c>
      <c r="H2528">
        <v>0</v>
      </c>
      <c r="I2528">
        <v>0</v>
      </c>
      <c r="J2528">
        <v>0</v>
      </c>
      <c r="K2528">
        <v>0</v>
      </c>
      <c r="L2528">
        <v>0</v>
      </c>
      <c r="M2528" t="s">
        <v>825</v>
      </c>
      <c r="O2528" s="101">
        <f>IF(ISBLANK(C2528),O2527,IF(COUNTIF(C$2:C2528,C2528)&gt;1,O2527,1+MAX(O2527,0)))</f>
        <v>68</v>
      </c>
      <c r="P2528" s="45">
        <f t="shared" si="633"/>
        <v>37</v>
      </c>
      <c r="Q2528" s="33" t="str">
        <f t="shared" si="634"/>
        <v/>
      </c>
      <c r="R2528" s="33">
        <f t="shared" si="635"/>
        <v>8</v>
      </c>
      <c r="S2528" s="33" t="str">
        <f t="shared" si="636"/>
        <v>147_8</v>
      </c>
      <c r="T2528" s="35" t="str">
        <f t="shared" si="637"/>
        <v>147AM</v>
      </c>
      <c r="U2528" s="35" t="str">
        <f t="shared" si="638"/>
        <v>147AMEW</v>
      </c>
      <c r="V2528" s="301">
        <f t="shared" si="639"/>
        <v>31</v>
      </c>
      <c r="W2528" s="293" t="str">
        <f t="shared" si="640"/>
        <v/>
      </c>
      <c r="X2528" s="293" t="str">
        <f t="shared" si="641"/>
        <v/>
      </c>
      <c r="Y2528" s="293" t="str">
        <f t="shared" si="642"/>
        <v/>
      </c>
      <c r="Z2528" s="293" t="str">
        <f t="shared" si="643"/>
        <v/>
      </c>
      <c r="AA2528" s="293">
        <f t="shared" si="630"/>
        <v>0</v>
      </c>
      <c r="AB2528" s="293">
        <f t="shared" si="631"/>
        <v>0</v>
      </c>
      <c r="AC2528" s="293">
        <f t="shared" si="632"/>
        <v>0</v>
      </c>
      <c r="AD2528" s="293">
        <f t="shared" si="644"/>
        <v>0</v>
      </c>
      <c r="AE2528" s="293">
        <f>IF(ISBLANK(T2528),AE2527,IF(COUNTIF(T$2:T2528,T2528)&gt;1,AE2527,1+MAX(AE2527,0)))</f>
        <v>67</v>
      </c>
      <c r="AI2528" s="42" t="str">
        <f t="shared" si="645"/>
        <v/>
      </c>
      <c r="AJ2528">
        <f>SUM(AG$2:AG2528)</f>
        <v>18</v>
      </c>
      <c r="AK2528">
        <f>COUNTA(AF$2:AF2528)</f>
        <v>38</v>
      </c>
    </row>
    <row r="2529" spans="1:37" x14ac:dyDescent="0.25">
      <c r="A2529">
        <v>147</v>
      </c>
      <c r="B2529" t="s">
        <v>65</v>
      </c>
      <c r="C2529" s="246" t="s">
        <v>823</v>
      </c>
      <c r="D2529"/>
      <c r="E2529">
        <v>2</v>
      </c>
      <c r="F2529">
        <v>4</v>
      </c>
      <c r="G2529">
        <v>4</v>
      </c>
      <c r="H2529">
        <v>2</v>
      </c>
      <c r="I2529">
        <v>0</v>
      </c>
      <c r="J2529">
        <v>0</v>
      </c>
      <c r="K2529">
        <v>1</v>
      </c>
      <c r="L2529">
        <v>2</v>
      </c>
      <c r="M2529" t="s">
        <v>825</v>
      </c>
      <c r="O2529" s="101">
        <f>IF(ISBLANK(C2529),O2528,IF(COUNTIF(C$2:C2529,C2529)&gt;1,O2528,1+MAX(O2528,0)))</f>
        <v>68</v>
      </c>
      <c r="P2529" s="45">
        <f t="shared" si="633"/>
        <v>37</v>
      </c>
      <c r="Q2529" s="33" t="str">
        <f t="shared" si="634"/>
        <v/>
      </c>
      <c r="R2529" s="33">
        <f t="shared" si="635"/>
        <v>8</v>
      </c>
      <c r="S2529" s="33" t="str">
        <f t="shared" si="636"/>
        <v>147_8</v>
      </c>
      <c r="T2529" s="35" t="str">
        <f t="shared" si="637"/>
        <v>147AM</v>
      </c>
      <c r="U2529" s="35" t="str">
        <f t="shared" si="638"/>
        <v>147AMEW</v>
      </c>
      <c r="V2529" s="301">
        <f t="shared" si="639"/>
        <v>32</v>
      </c>
      <c r="W2529" s="293" t="str">
        <f t="shared" si="640"/>
        <v/>
      </c>
      <c r="X2529" s="293" t="str">
        <f t="shared" si="641"/>
        <v/>
      </c>
      <c r="Y2529" s="293" t="str">
        <f t="shared" si="642"/>
        <v/>
      </c>
      <c r="Z2529" s="293" t="str">
        <f t="shared" si="643"/>
        <v/>
      </c>
      <c r="AA2529" s="293">
        <f t="shared" si="630"/>
        <v>0</v>
      </c>
      <c r="AB2529" s="293">
        <f t="shared" si="631"/>
        <v>0</v>
      </c>
      <c r="AC2529" s="293">
        <f t="shared" si="632"/>
        <v>0</v>
      </c>
      <c r="AD2529" s="293">
        <f t="shared" si="644"/>
        <v>0</v>
      </c>
      <c r="AE2529" s="293">
        <f>IF(ISBLANK(T2529),AE2528,IF(COUNTIF(T$2:T2529,T2529)&gt;1,AE2528,1+MAX(AE2528,0)))</f>
        <v>67</v>
      </c>
      <c r="AI2529" s="42" t="str">
        <f t="shared" si="645"/>
        <v/>
      </c>
      <c r="AJ2529">
        <f>SUM(AG$2:AG2529)</f>
        <v>18</v>
      </c>
      <c r="AK2529">
        <f>COUNTA(AF$2:AF2529)</f>
        <v>38</v>
      </c>
    </row>
    <row r="2530" spans="1:37"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633"/>
        <v>37</v>
      </c>
      <c r="Q2530" s="33" t="str">
        <f t="shared" si="634"/>
        <v/>
      </c>
      <c r="R2530" s="33">
        <f t="shared" si="635"/>
        <v>9</v>
      </c>
      <c r="S2530" s="33" t="str">
        <f t="shared" si="636"/>
        <v>147_9</v>
      </c>
      <c r="T2530" s="35" t="str">
        <f t="shared" si="637"/>
        <v>147PM</v>
      </c>
      <c r="U2530" s="35" t="str">
        <f t="shared" si="638"/>
        <v>147PMNS</v>
      </c>
      <c r="V2530" s="301">
        <f t="shared" si="639"/>
        <v>1</v>
      </c>
      <c r="W2530" s="293" t="str">
        <f t="shared" si="640"/>
        <v/>
      </c>
      <c r="X2530" s="293" t="str">
        <f t="shared" si="641"/>
        <v/>
      </c>
      <c r="Y2530" s="293" t="str">
        <f t="shared" si="642"/>
        <v/>
      </c>
      <c r="Z2530" s="293" t="str">
        <f t="shared" si="643"/>
        <v/>
      </c>
      <c r="AA2530" s="293">
        <f t="shared" si="630"/>
        <v>0</v>
      </c>
      <c r="AB2530" s="293">
        <f t="shared" si="631"/>
        <v>0</v>
      </c>
      <c r="AC2530" s="293">
        <f t="shared" si="632"/>
        <v>0</v>
      </c>
      <c r="AD2530" s="293">
        <f t="shared" si="644"/>
        <v>0</v>
      </c>
      <c r="AE2530" s="293">
        <f>IF(ISBLANK(T2530),AE2529,IF(COUNTIF(T$2:T2530,T2530)&gt;1,AE2529,1+MAX(AE2529,0)))</f>
        <v>68</v>
      </c>
      <c r="AI2530" s="42" t="str">
        <f t="shared" si="645"/>
        <v/>
      </c>
      <c r="AJ2530">
        <f>SUM(AG$2:AG2530)</f>
        <v>18</v>
      </c>
      <c r="AK2530">
        <f>COUNTA(AF$2:AF2530)</f>
        <v>38</v>
      </c>
    </row>
    <row r="2531" spans="1:37"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633"/>
        <v>37</v>
      </c>
      <c r="Q2531" s="33" t="str">
        <f t="shared" si="634"/>
        <v/>
      </c>
      <c r="R2531" s="33">
        <f t="shared" si="635"/>
        <v>9</v>
      </c>
      <c r="S2531" s="33" t="str">
        <f t="shared" si="636"/>
        <v>147_9</v>
      </c>
      <c r="T2531" s="35" t="str">
        <f t="shared" si="637"/>
        <v>147PM</v>
      </c>
      <c r="U2531" s="35" t="str">
        <f t="shared" si="638"/>
        <v>147PMNS</v>
      </c>
      <c r="V2531" s="301">
        <f t="shared" si="639"/>
        <v>2</v>
      </c>
      <c r="W2531" s="293" t="str">
        <f t="shared" si="640"/>
        <v/>
      </c>
      <c r="X2531" s="293" t="str">
        <f t="shared" si="641"/>
        <v/>
      </c>
      <c r="Y2531" s="293" t="str">
        <f t="shared" si="642"/>
        <v/>
      </c>
      <c r="Z2531" s="293" t="str">
        <f t="shared" si="643"/>
        <v/>
      </c>
      <c r="AA2531" s="293">
        <f t="shared" si="630"/>
        <v>0</v>
      </c>
      <c r="AB2531" s="293">
        <f t="shared" si="631"/>
        <v>0</v>
      </c>
      <c r="AC2531" s="293">
        <f t="shared" si="632"/>
        <v>0</v>
      </c>
      <c r="AD2531" s="293">
        <f t="shared" si="644"/>
        <v>0</v>
      </c>
      <c r="AE2531" s="293">
        <f>IF(ISBLANK(T2531),AE2530,IF(COUNTIF(T$2:T2531,T2531)&gt;1,AE2530,1+MAX(AE2530,0)))</f>
        <v>68</v>
      </c>
      <c r="AI2531" s="42" t="str">
        <f t="shared" si="645"/>
        <v/>
      </c>
      <c r="AJ2531">
        <f>SUM(AG$2:AG2531)</f>
        <v>18</v>
      </c>
      <c r="AK2531">
        <f>COUNTA(AF$2:AF2531)</f>
        <v>38</v>
      </c>
    </row>
    <row r="2532" spans="1:37"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633"/>
        <v>37</v>
      </c>
      <c r="Q2532" s="33" t="str">
        <f t="shared" si="634"/>
        <v/>
      </c>
      <c r="R2532" s="33">
        <f t="shared" si="635"/>
        <v>9</v>
      </c>
      <c r="S2532" s="33" t="str">
        <f t="shared" si="636"/>
        <v>147_9</v>
      </c>
      <c r="T2532" s="35" t="str">
        <f t="shared" si="637"/>
        <v>147PM</v>
      </c>
      <c r="U2532" s="35" t="str">
        <f t="shared" si="638"/>
        <v>147PMEW</v>
      </c>
      <c r="V2532" s="301">
        <f t="shared" si="639"/>
        <v>3</v>
      </c>
      <c r="W2532" s="293" t="str">
        <f t="shared" si="640"/>
        <v/>
      </c>
      <c r="X2532" s="293" t="str">
        <f t="shared" si="641"/>
        <v/>
      </c>
      <c r="Y2532" s="293" t="str">
        <f t="shared" si="642"/>
        <v/>
      </c>
      <c r="Z2532" s="293" t="str">
        <f t="shared" si="643"/>
        <v/>
      </c>
      <c r="AA2532" s="293">
        <f t="shared" si="630"/>
        <v>0</v>
      </c>
      <c r="AB2532" s="293">
        <f t="shared" si="631"/>
        <v>0</v>
      </c>
      <c r="AC2532" s="293">
        <f t="shared" si="632"/>
        <v>0</v>
      </c>
      <c r="AD2532" s="293">
        <f t="shared" si="644"/>
        <v>0</v>
      </c>
      <c r="AE2532" s="293">
        <f>IF(ISBLANK(T2532),AE2531,IF(COUNTIF(T$2:T2532,T2532)&gt;1,AE2531,1+MAX(AE2531,0)))</f>
        <v>68</v>
      </c>
      <c r="AI2532" s="42" t="str">
        <f t="shared" si="645"/>
        <v/>
      </c>
      <c r="AJ2532">
        <f>SUM(AG$2:AG2532)</f>
        <v>18</v>
      </c>
      <c r="AK2532">
        <f>COUNTA(AF$2:AF2532)</f>
        <v>38</v>
      </c>
    </row>
    <row r="2533" spans="1:37"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633"/>
        <v>37</v>
      </c>
      <c r="Q2533" s="33" t="str">
        <f t="shared" si="634"/>
        <v/>
      </c>
      <c r="R2533" s="33">
        <f t="shared" si="635"/>
        <v>9</v>
      </c>
      <c r="S2533" s="33" t="str">
        <f t="shared" si="636"/>
        <v>147_9</v>
      </c>
      <c r="T2533" s="35" t="str">
        <f t="shared" si="637"/>
        <v>147PM</v>
      </c>
      <c r="U2533" s="35" t="str">
        <f t="shared" si="638"/>
        <v>147PMEW</v>
      </c>
      <c r="V2533" s="301">
        <f t="shared" si="639"/>
        <v>4</v>
      </c>
      <c r="W2533" s="293" t="str">
        <f t="shared" si="640"/>
        <v/>
      </c>
      <c r="X2533" s="293" t="str">
        <f t="shared" si="641"/>
        <v/>
      </c>
      <c r="Y2533" s="293" t="str">
        <f t="shared" si="642"/>
        <v/>
      </c>
      <c r="Z2533" s="293" t="str">
        <f t="shared" si="643"/>
        <v/>
      </c>
      <c r="AA2533" s="293">
        <f t="shared" si="630"/>
        <v>0</v>
      </c>
      <c r="AB2533" s="293">
        <f t="shared" si="631"/>
        <v>0</v>
      </c>
      <c r="AC2533" s="293">
        <f t="shared" si="632"/>
        <v>0</v>
      </c>
      <c r="AD2533" s="293">
        <f t="shared" si="644"/>
        <v>0</v>
      </c>
      <c r="AE2533" s="293">
        <f>IF(ISBLANK(T2533),AE2532,IF(COUNTIF(T$2:T2533,T2533)&gt;1,AE2532,1+MAX(AE2532,0)))</f>
        <v>68</v>
      </c>
      <c r="AI2533" s="42" t="str">
        <f t="shared" si="645"/>
        <v/>
      </c>
      <c r="AJ2533">
        <f>SUM(AG$2:AG2533)</f>
        <v>18</v>
      </c>
      <c r="AK2533">
        <f>COUNTA(AF$2:AF2533)</f>
        <v>38</v>
      </c>
    </row>
    <row r="2534" spans="1:37"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633"/>
        <v>37</v>
      </c>
      <c r="Q2534" s="33" t="str">
        <f t="shared" si="634"/>
        <v/>
      </c>
      <c r="R2534" s="33">
        <f t="shared" si="635"/>
        <v>10</v>
      </c>
      <c r="S2534" s="33" t="str">
        <f t="shared" si="636"/>
        <v>147_10</v>
      </c>
      <c r="T2534" s="35" t="str">
        <f t="shared" si="637"/>
        <v>147PM</v>
      </c>
      <c r="U2534" s="35" t="str">
        <f t="shared" si="638"/>
        <v>147PMNS</v>
      </c>
      <c r="V2534" s="301">
        <f t="shared" si="639"/>
        <v>5</v>
      </c>
      <c r="W2534" s="293" t="str">
        <f t="shared" si="640"/>
        <v/>
      </c>
      <c r="X2534" s="293" t="str">
        <f t="shared" si="641"/>
        <v/>
      </c>
      <c r="Y2534" s="293" t="str">
        <f t="shared" si="642"/>
        <v/>
      </c>
      <c r="Z2534" s="293" t="str">
        <f t="shared" si="643"/>
        <v/>
      </c>
      <c r="AA2534" s="293">
        <f t="shared" si="630"/>
        <v>0</v>
      </c>
      <c r="AB2534" s="293">
        <f t="shared" si="631"/>
        <v>0</v>
      </c>
      <c r="AC2534" s="293">
        <f t="shared" si="632"/>
        <v>0</v>
      </c>
      <c r="AD2534" s="293">
        <f t="shared" si="644"/>
        <v>0</v>
      </c>
      <c r="AE2534" s="293">
        <f>IF(ISBLANK(T2534),AE2533,IF(COUNTIF(T$2:T2534,T2534)&gt;1,AE2533,1+MAX(AE2533,0)))</f>
        <v>68</v>
      </c>
      <c r="AI2534" s="42" t="str">
        <f t="shared" si="645"/>
        <v/>
      </c>
      <c r="AJ2534">
        <f>SUM(AG$2:AG2534)</f>
        <v>18</v>
      </c>
      <c r="AK2534">
        <f>COUNTA(AF$2:AF2534)</f>
        <v>38</v>
      </c>
    </row>
    <row r="2535" spans="1:37"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633"/>
        <v>37</v>
      </c>
      <c r="Q2535" s="33" t="str">
        <f t="shared" si="634"/>
        <v/>
      </c>
      <c r="R2535" s="33">
        <f t="shared" si="635"/>
        <v>10</v>
      </c>
      <c r="S2535" s="33" t="str">
        <f t="shared" si="636"/>
        <v>147_10</v>
      </c>
      <c r="T2535" s="35" t="str">
        <f t="shared" si="637"/>
        <v>147PM</v>
      </c>
      <c r="U2535" s="35" t="str">
        <f t="shared" si="638"/>
        <v>147PMNS</v>
      </c>
      <c r="V2535" s="301">
        <f t="shared" si="639"/>
        <v>6</v>
      </c>
      <c r="W2535" s="293" t="str">
        <f t="shared" si="640"/>
        <v/>
      </c>
      <c r="X2535" s="293" t="str">
        <f t="shared" si="641"/>
        <v/>
      </c>
      <c r="Y2535" s="293" t="str">
        <f t="shared" si="642"/>
        <v/>
      </c>
      <c r="Z2535" s="293" t="str">
        <f t="shared" si="643"/>
        <v/>
      </c>
      <c r="AA2535" s="293">
        <f t="shared" si="630"/>
        <v>0</v>
      </c>
      <c r="AB2535" s="293">
        <f t="shared" si="631"/>
        <v>0</v>
      </c>
      <c r="AC2535" s="293">
        <f t="shared" si="632"/>
        <v>0</v>
      </c>
      <c r="AD2535" s="293">
        <f t="shared" si="644"/>
        <v>0</v>
      </c>
      <c r="AE2535" s="293">
        <f>IF(ISBLANK(T2535),AE2534,IF(COUNTIF(T$2:T2535,T2535)&gt;1,AE2534,1+MAX(AE2534,0)))</f>
        <v>68</v>
      </c>
      <c r="AI2535" s="42" t="str">
        <f t="shared" si="645"/>
        <v/>
      </c>
      <c r="AJ2535">
        <f>SUM(AG$2:AG2535)</f>
        <v>18</v>
      </c>
      <c r="AK2535">
        <f>COUNTA(AF$2:AF2535)</f>
        <v>38</v>
      </c>
    </row>
    <row r="2536" spans="1:37"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633"/>
        <v>37</v>
      </c>
      <c r="Q2536" s="33" t="str">
        <f t="shared" si="634"/>
        <v/>
      </c>
      <c r="R2536" s="33">
        <f t="shared" si="635"/>
        <v>10</v>
      </c>
      <c r="S2536" s="33" t="str">
        <f t="shared" si="636"/>
        <v>147_10</v>
      </c>
      <c r="T2536" s="35" t="str">
        <f t="shared" si="637"/>
        <v>147PM</v>
      </c>
      <c r="U2536" s="35" t="str">
        <f t="shared" si="638"/>
        <v>147PMEW</v>
      </c>
      <c r="V2536" s="301">
        <f t="shared" si="639"/>
        <v>7</v>
      </c>
      <c r="W2536" s="293" t="str">
        <f t="shared" si="640"/>
        <v/>
      </c>
      <c r="X2536" s="293" t="str">
        <f t="shared" si="641"/>
        <v/>
      </c>
      <c r="Y2536" s="293" t="str">
        <f t="shared" si="642"/>
        <v/>
      </c>
      <c r="Z2536" s="293" t="str">
        <f t="shared" si="643"/>
        <v/>
      </c>
      <c r="AA2536" s="293">
        <f t="shared" si="630"/>
        <v>0</v>
      </c>
      <c r="AB2536" s="293">
        <f t="shared" si="631"/>
        <v>0</v>
      </c>
      <c r="AC2536" s="293">
        <f t="shared" si="632"/>
        <v>0</v>
      </c>
      <c r="AD2536" s="293">
        <f t="shared" si="644"/>
        <v>0</v>
      </c>
      <c r="AE2536" s="293">
        <f>IF(ISBLANK(T2536),AE2535,IF(COUNTIF(T$2:T2536,T2536)&gt;1,AE2535,1+MAX(AE2535,0)))</f>
        <v>68</v>
      </c>
      <c r="AI2536" s="42" t="str">
        <f t="shared" si="645"/>
        <v/>
      </c>
      <c r="AJ2536">
        <f>SUM(AG$2:AG2536)</f>
        <v>18</v>
      </c>
      <c r="AK2536">
        <f>COUNTA(AF$2:AF2536)</f>
        <v>38</v>
      </c>
    </row>
    <row r="2537" spans="1:37"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633"/>
        <v>37</v>
      </c>
      <c r="Q2537" s="33" t="str">
        <f t="shared" si="634"/>
        <v/>
      </c>
      <c r="R2537" s="33">
        <f t="shared" si="635"/>
        <v>10</v>
      </c>
      <c r="S2537" s="33" t="str">
        <f t="shared" si="636"/>
        <v>147_10</v>
      </c>
      <c r="T2537" s="35" t="str">
        <f t="shared" si="637"/>
        <v>147PM</v>
      </c>
      <c r="U2537" s="35" t="str">
        <f t="shared" si="638"/>
        <v>147PMEW</v>
      </c>
      <c r="V2537" s="301">
        <f t="shared" si="639"/>
        <v>8</v>
      </c>
      <c r="W2537" s="293" t="str">
        <f t="shared" si="640"/>
        <v/>
      </c>
      <c r="X2537" s="293" t="str">
        <f t="shared" si="641"/>
        <v/>
      </c>
      <c r="Y2537" s="293" t="str">
        <f t="shared" si="642"/>
        <v/>
      </c>
      <c r="Z2537" s="293" t="str">
        <f t="shared" si="643"/>
        <v/>
      </c>
      <c r="AA2537" s="293">
        <f t="shared" si="630"/>
        <v>0</v>
      </c>
      <c r="AB2537" s="293">
        <f t="shared" si="631"/>
        <v>0</v>
      </c>
      <c r="AC2537" s="293">
        <f t="shared" si="632"/>
        <v>0</v>
      </c>
      <c r="AD2537" s="293">
        <f t="shared" si="644"/>
        <v>0</v>
      </c>
      <c r="AE2537" s="293">
        <f>IF(ISBLANK(T2537),AE2536,IF(COUNTIF(T$2:T2537,T2537)&gt;1,AE2536,1+MAX(AE2536,0)))</f>
        <v>68</v>
      </c>
      <c r="AI2537" s="42" t="str">
        <f t="shared" si="645"/>
        <v/>
      </c>
      <c r="AJ2537">
        <f>SUM(AG$2:AG2537)</f>
        <v>18</v>
      </c>
      <c r="AK2537">
        <f>COUNTA(AF$2:AF2537)</f>
        <v>38</v>
      </c>
    </row>
    <row r="2538" spans="1:37"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633"/>
        <v>37</v>
      </c>
      <c r="Q2538" s="33" t="str">
        <f t="shared" si="634"/>
        <v/>
      </c>
      <c r="R2538" s="33">
        <f t="shared" si="635"/>
        <v>11</v>
      </c>
      <c r="S2538" s="33" t="str">
        <f t="shared" si="636"/>
        <v>147_11</v>
      </c>
      <c r="T2538" s="35" t="str">
        <f t="shared" si="637"/>
        <v>147PM</v>
      </c>
      <c r="U2538" s="35" t="str">
        <f t="shared" si="638"/>
        <v>147PMNS</v>
      </c>
      <c r="V2538" s="301">
        <f t="shared" si="639"/>
        <v>9</v>
      </c>
      <c r="W2538" s="293" t="str">
        <f t="shared" si="640"/>
        <v/>
      </c>
      <c r="X2538" s="293" t="str">
        <f t="shared" si="641"/>
        <v/>
      </c>
      <c r="Y2538" s="293" t="str">
        <f t="shared" si="642"/>
        <v/>
      </c>
      <c r="Z2538" s="293" t="str">
        <f t="shared" si="643"/>
        <v/>
      </c>
      <c r="AA2538" s="293">
        <f t="shared" si="630"/>
        <v>0</v>
      </c>
      <c r="AB2538" s="293">
        <f t="shared" si="631"/>
        <v>0</v>
      </c>
      <c r="AC2538" s="293">
        <f t="shared" si="632"/>
        <v>0</v>
      </c>
      <c r="AD2538" s="293">
        <f t="shared" si="644"/>
        <v>0</v>
      </c>
      <c r="AE2538" s="293">
        <f>IF(ISBLANK(T2538),AE2537,IF(COUNTIF(T$2:T2538,T2538)&gt;1,AE2537,1+MAX(AE2537,0)))</f>
        <v>68</v>
      </c>
      <c r="AI2538" s="42" t="str">
        <f t="shared" si="645"/>
        <v/>
      </c>
      <c r="AJ2538">
        <f>SUM(AG$2:AG2538)</f>
        <v>18</v>
      </c>
      <c r="AK2538">
        <f>COUNTA(AF$2:AF2538)</f>
        <v>38</v>
      </c>
    </row>
    <row r="2539" spans="1:37"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633"/>
        <v>37</v>
      </c>
      <c r="Q2539" s="33" t="str">
        <f t="shared" si="634"/>
        <v/>
      </c>
      <c r="R2539" s="33">
        <f t="shared" si="635"/>
        <v>11</v>
      </c>
      <c r="S2539" s="33" t="str">
        <f t="shared" si="636"/>
        <v>147_11</v>
      </c>
      <c r="T2539" s="35" t="str">
        <f t="shared" si="637"/>
        <v>147PM</v>
      </c>
      <c r="U2539" s="35" t="str">
        <f t="shared" si="638"/>
        <v>147PMNS</v>
      </c>
      <c r="V2539" s="301">
        <f t="shared" si="639"/>
        <v>10</v>
      </c>
      <c r="W2539" s="293" t="str">
        <f t="shared" si="640"/>
        <v/>
      </c>
      <c r="X2539" s="293" t="str">
        <f t="shared" si="641"/>
        <v/>
      </c>
      <c r="Y2539" s="293" t="str">
        <f t="shared" si="642"/>
        <v/>
      </c>
      <c r="Z2539" s="293" t="str">
        <f t="shared" si="643"/>
        <v/>
      </c>
      <c r="AA2539" s="293">
        <f t="shared" si="630"/>
        <v>0</v>
      </c>
      <c r="AB2539" s="293">
        <f t="shared" si="631"/>
        <v>0</v>
      </c>
      <c r="AC2539" s="293">
        <f t="shared" si="632"/>
        <v>0</v>
      </c>
      <c r="AD2539" s="293">
        <f t="shared" si="644"/>
        <v>0</v>
      </c>
      <c r="AE2539" s="293">
        <f>IF(ISBLANK(T2539),AE2538,IF(COUNTIF(T$2:T2539,T2539)&gt;1,AE2538,1+MAX(AE2538,0)))</f>
        <v>68</v>
      </c>
      <c r="AI2539" s="42" t="str">
        <f t="shared" si="645"/>
        <v/>
      </c>
      <c r="AJ2539">
        <f>SUM(AG$2:AG2539)</f>
        <v>18</v>
      </c>
      <c r="AK2539">
        <f>COUNTA(AF$2:AF2539)</f>
        <v>38</v>
      </c>
    </row>
    <row r="2540" spans="1:37"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633"/>
        <v>37</v>
      </c>
      <c r="Q2540" s="33" t="str">
        <f t="shared" si="634"/>
        <v/>
      </c>
      <c r="R2540" s="33">
        <f t="shared" si="635"/>
        <v>11</v>
      </c>
      <c r="S2540" s="33" t="str">
        <f t="shared" si="636"/>
        <v>147_11</v>
      </c>
      <c r="T2540" s="35" t="str">
        <f t="shared" si="637"/>
        <v>147PM</v>
      </c>
      <c r="U2540" s="35" t="str">
        <f t="shared" si="638"/>
        <v>147PMEW</v>
      </c>
      <c r="V2540" s="301">
        <f t="shared" si="639"/>
        <v>11</v>
      </c>
      <c r="W2540" s="293" t="str">
        <f t="shared" si="640"/>
        <v/>
      </c>
      <c r="X2540" s="293" t="str">
        <f t="shared" si="641"/>
        <v/>
      </c>
      <c r="Y2540" s="293" t="str">
        <f t="shared" si="642"/>
        <v/>
      </c>
      <c r="Z2540" s="293" t="str">
        <f t="shared" si="643"/>
        <v/>
      </c>
      <c r="AA2540" s="293">
        <f t="shared" si="630"/>
        <v>0</v>
      </c>
      <c r="AB2540" s="293">
        <f t="shared" si="631"/>
        <v>0</v>
      </c>
      <c r="AC2540" s="293">
        <f t="shared" si="632"/>
        <v>0</v>
      </c>
      <c r="AD2540" s="293">
        <f t="shared" si="644"/>
        <v>0</v>
      </c>
      <c r="AE2540" s="293">
        <f>IF(ISBLANK(T2540),AE2539,IF(COUNTIF(T$2:T2540,T2540)&gt;1,AE2539,1+MAX(AE2539,0)))</f>
        <v>68</v>
      </c>
      <c r="AI2540" s="42" t="str">
        <f t="shared" si="645"/>
        <v/>
      </c>
      <c r="AJ2540">
        <f>SUM(AG$2:AG2540)</f>
        <v>18</v>
      </c>
      <c r="AK2540">
        <f>COUNTA(AF$2:AF2540)</f>
        <v>38</v>
      </c>
    </row>
    <row r="2541" spans="1:37"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633"/>
        <v>37</v>
      </c>
      <c r="Q2541" s="33" t="str">
        <f t="shared" si="634"/>
        <v/>
      </c>
      <c r="R2541" s="33">
        <f t="shared" si="635"/>
        <v>11</v>
      </c>
      <c r="S2541" s="33" t="str">
        <f t="shared" si="636"/>
        <v>147_11</v>
      </c>
      <c r="T2541" s="35" t="str">
        <f t="shared" si="637"/>
        <v>147PM</v>
      </c>
      <c r="U2541" s="35" t="str">
        <f t="shared" si="638"/>
        <v>147PMEW</v>
      </c>
      <c r="V2541" s="301">
        <f t="shared" si="639"/>
        <v>12</v>
      </c>
      <c r="W2541" s="293" t="str">
        <f t="shared" si="640"/>
        <v/>
      </c>
      <c r="X2541" s="293" t="str">
        <f t="shared" si="641"/>
        <v/>
      </c>
      <c r="Y2541" s="293" t="str">
        <f t="shared" si="642"/>
        <v/>
      </c>
      <c r="Z2541" s="293" t="str">
        <f t="shared" si="643"/>
        <v/>
      </c>
      <c r="AA2541" s="293">
        <f t="shared" si="630"/>
        <v>0</v>
      </c>
      <c r="AB2541" s="293">
        <f t="shared" si="631"/>
        <v>0</v>
      </c>
      <c r="AC2541" s="293">
        <f t="shared" si="632"/>
        <v>0</v>
      </c>
      <c r="AD2541" s="293">
        <f t="shared" si="644"/>
        <v>0</v>
      </c>
      <c r="AE2541" s="293">
        <f>IF(ISBLANK(T2541),AE2540,IF(COUNTIF(T$2:T2541,T2541)&gt;1,AE2540,1+MAX(AE2540,0)))</f>
        <v>68</v>
      </c>
      <c r="AI2541" s="42" t="str">
        <f t="shared" si="645"/>
        <v/>
      </c>
      <c r="AJ2541">
        <f>SUM(AG$2:AG2541)</f>
        <v>18</v>
      </c>
      <c r="AK2541">
        <f>COUNTA(AF$2:AF2541)</f>
        <v>38</v>
      </c>
    </row>
    <row r="2542" spans="1:37"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633"/>
        <v>37</v>
      </c>
      <c r="Q2542" s="33" t="str">
        <f t="shared" si="634"/>
        <v/>
      </c>
      <c r="R2542" s="33">
        <f t="shared" si="635"/>
        <v>12</v>
      </c>
      <c r="S2542" s="33" t="str">
        <f t="shared" si="636"/>
        <v>147_12</v>
      </c>
      <c r="T2542" s="35" t="str">
        <f t="shared" si="637"/>
        <v>147PM</v>
      </c>
      <c r="U2542" s="35" t="str">
        <f t="shared" si="638"/>
        <v>147PMNS</v>
      </c>
      <c r="V2542" s="301">
        <f t="shared" si="639"/>
        <v>13</v>
      </c>
      <c r="W2542" s="293" t="str">
        <f t="shared" si="640"/>
        <v/>
      </c>
      <c r="X2542" s="293" t="str">
        <f t="shared" si="641"/>
        <v/>
      </c>
      <c r="Y2542" s="293" t="str">
        <f t="shared" si="642"/>
        <v/>
      </c>
      <c r="Z2542" s="293" t="str">
        <f t="shared" si="643"/>
        <v/>
      </c>
      <c r="AA2542" s="293">
        <f t="shared" si="630"/>
        <v>0</v>
      </c>
      <c r="AB2542" s="293">
        <f t="shared" si="631"/>
        <v>0</v>
      </c>
      <c r="AC2542" s="293">
        <f t="shared" si="632"/>
        <v>0</v>
      </c>
      <c r="AD2542" s="293">
        <f t="shared" si="644"/>
        <v>0</v>
      </c>
      <c r="AE2542" s="293">
        <f>IF(ISBLANK(T2542),AE2541,IF(COUNTIF(T$2:T2542,T2542)&gt;1,AE2541,1+MAX(AE2541,0)))</f>
        <v>68</v>
      </c>
      <c r="AI2542" s="42" t="str">
        <f t="shared" si="645"/>
        <v/>
      </c>
      <c r="AJ2542">
        <f>SUM(AG$2:AG2542)</f>
        <v>18</v>
      </c>
      <c r="AK2542">
        <f>COUNTA(AF$2:AF2542)</f>
        <v>38</v>
      </c>
    </row>
    <row r="2543" spans="1:37"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633"/>
        <v>37</v>
      </c>
      <c r="Q2543" s="33" t="str">
        <f t="shared" si="634"/>
        <v/>
      </c>
      <c r="R2543" s="33">
        <f t="shared" si="635"/>
        <v>12</v>
      </c>
      <c r="S2543" s="33" t="str">
        <f t="shared" si="636"/>
        <v>147_12</v>
      </c>
      <c r="T2543" s="35" t="str">
        <f t="shared" si="637"/>
        <v>147PM</v>
      </c>
      <c r="U2543" s="35" t="str">
        <f t="shared" si="638"/>
        <v>147PMNS</v>
      </c>
      <c r="V2543" s="301">
        <f t="shared" si="639"/>
        <v>14</v>
      </c>
      <c r="W2543" s="293" t="str">
        <f t="shared" si="640"/>
        <v/>
      </c>
      <c r="X2543" s="293" t="str">
        <f t="shared" si="641"/>
        <v/>
      </c>
      <c r="Y2543" s="293" t="str">
        <f t="shared" si="642"/>
        <v/>
      </c>
      <c r="Z2543" s="293" t="str">
        <f t="shared" si="643"/>
        <v/>
      </c>
      <c r="AA2543" s="293">
        <f t="shared" si="630"/>
        <v>0</v>
      </c>
      <c r="AB2543" s="293">
        <f t="shared" si="631"/>
        <v>0</v>
      </c>
      <c r="AC2543" s="293">
        <f t="shared" si="632"/>
        <v>0</v>
      </c>
      <c r="AD2543" s="293">
        <f t="shared" si="644"/>
        <v>0</v>
      </c>
      <c r="AE2543" s="293">
        <f>IF(ISBLANK(T2543),AE2542,IF(COUNTIF(T$2:T2543,T2543)&gt;1,AE2542,1+MAX(AE2542,0)))</f>
        <v>68</v>
      </c>
      <c r="AI2543" s="42" t="str">
        <f t="shared" si="645"/>
        <v/>
      </c>
      <c r="AJ2543">
        <f>SUM(AG$2:AG2543)</f>
        <v>18</v>
      </c>
      <c r="AK2543">
        <f>COUNTA(AF$2:AF2543)</f>
        <v>38</v>
      </c>
    </row>
    <row r="2544" spans="1:37"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633"/>
        <v>37</v>
      </c>
      <c r="Q2544" s="33" t="str">
        <f t="shared" si="634"/>
        <v/>
      </c>
      <c r="R2544" s="33">
        <f t="shared" si="635"/>
        <v>12</v>
      </c>
      <c r="S2544" s="33" t="str">
        <f t="shared" si="636"/>
        <v>147_12</v>
      </c>
      <c r="T2544" s="35" t="str">
        <f t="shared" si="637"/>
        <v>147PM</v>
      </c>
      <c r="U2544" s="35" t="str">
        <f t="shared" si="638"/>
        <v>147PMEW</v>
      </c>
      <c r="V2544" s="301">
        <f t="shared" si="639"/>
        <v>15</v>
      </c>
      <c r="W2544" s="293" t="str">
        <f t="shared" si="640"/>
        <v/>
      </c>
      <c r="X2544" s="293" t="str">
        <f t="shared" si="641"/>
        <v/>
      </c>
      <c r="Y2544" s="293" t="str">
        <f t="shared" si="642"/>
        <v/>
      </c>
      <c r="Z2544" s="293" t="str">
        <f t="shared" si="643"/>
        <v/>
      </c>
      <c r="AA2544" s="293">
        <f t="shared" si="630"/>
        <v>0</v>
      </c>
      <c r="AB2544" s="293">
        <f t="shared" si="631"/>
        <v>0</v>
      </c>
      <c r="AC2544" s="293">
        <f t="shared" si="632"/>
        <v>0</v>
      </c>
      <c r="AD2544" s="293">
        <f t="shared" si="644"/>
        <v>0</v>
      </c>
      <c r="AE2544" s="293">
        <f>IF(ISBLANK(T2544),AE2543,IF(COUNTIF(T$2:T2544,T2544)&gt;1,AE2543,1+MAX(AE2543,0)))</f>
        <v>68</v>
      </c>
      <c r="AI2544" s="42" t="str">
        <f t="shared" si="645"/>
        <v/>
      </c>
      <c r="AJ2544">
        <f>SUM(AG$2:AG2544)</f>
        <v>18</v>
      </c>
      <c r="AK2544">
        <f>COUNTA(AF$2:AF2544)</f>
        <v>38</v>
      </c>
    </row>
    <row r="2545" spans="1:37"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633"/>
        <v>37</v>
      </c>
      <c r="Q2545" s="33" t="str">
        <f t="shared" si="634"/>
        <v/>
      </c>
      <c r="R2545" s="33">
        <f t="shared" si="635"/>
        <v>12</v>
      </c>
      <c r="S2545" s="33" t="str">
        <f t="shared" si="636"/>
        <v>147_12</v>
      </c>
      <c r="T2545" s="35" t="str">
        <f t="shared" si="637"/>
        <v>147PM</v>
      </c>
      <c r="U2545" s="35" t="str">
        <f t="shared" si="638"/>
        <v>147PMEW</v>
      </c>
      <c r="V2545" s="301">
        <f t="shared" si="639"/>
        <v>16</v>
      </c>
      <c r="W2545" s="293" t="str">
        <f t="shared" si="640"/>
        <v/>
      </c>
      <c r="X2545" s="293" t="str">
        <f t="shared" si="641"/>
        <v/>
      </c>
      <c r="Y2545" s="293" t="str">
        <f t="shared" si="642"/>
        <v/>
      </c>
      <c r="Z2545" s="293" t="str">
        <f t="shared" si="643"/>
        <v/>
      </c>
      <c r="AA2545" s="293">
        <f t="shared" si="630"/>
        <v>0</v>
      </c>
      <c r="AB2545" s="293">
        <f t="shared" si="631"/>
        <v>0</v>
      </c>
      <c r="AC2545" s="293">
        <f t="shared" si="632"/>
        <v>0</v>
      </c>
      <c r="AD2545" s="293">
        <f t="shared" si="644"/>
        <v>0</v>
      </c>
      <c r="AE2545" s="293">
        <f>IF(ISBLANK(T2545),AE2544,IF(COUNTIF(T$2:T2545,T2545)&gt;1,AE2544,1+MAX(AE2544,0)))</f>
        <v>68</v>
      </c>
      <c r="AI2545" s="42" t="str">
        <f t="shared" si="645"/>
        <v/>
      </c>
      <c r="AJ2545">
        <f>SUM(AG$2:AG2545)</f>
        <v>18</v>
      </c>
      <c r="AK2545">
        <f>COUNTA(AF$2:AF2545)</f>
        <v>38</v>
      </c>
    </row>
    <row r="2546" spans="1:37"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633"/>
        <v>37</v>
      </c>
      <c r="Q2546" s="33" t="str">
        <f t="shared" si="634"/>
        <v/>
      </c>
      <c r="R2546" s="33">
        <f t="shared" si="635"/>
        <v>13</v>
      </c>
      <c r="S2546" s="33" t="str">
        <f t="shared" si="636"/>
        <v>147_13</v>
      </c>
      <c r="T2546" s="35" t="str">
        <f t="shared" si="637"/>
        <v>147PM</v>
      </c>
      <c r="U2546" s="35" t="str">
        <f t="shared" si="638"/>
        <v>147PMNS</v>
      </c>
      <c r="V2546" s="301">
        <f t="shared" si="639"/>
        <v>17</v>
      </c>
      <c r="W2546" s="293" t="str">
        <f t="shared" si="640"/>
        <v/>
      </c>
      <c r="X2546" s="293" t="str">
        <f t="shared" si="641"/>
        <v/>
      </c>
      <c r="Y2546" s="293" t="str">
        <f t="shared" si="642"/>
        <v/>
      </c>
      <c r="Z2546" s="293" t="str">
        <f t="shared" si="643"/>
        <v/>
      </c>
      <c r="AA2546" s="293">
        <f t="shared" si="630"/>
        <v>0</v>
      </c>
      <c r="AB2546" s="293">
        <f t="shared" si="631"/>
        <v>0</v>
      </c>
      <c r="AC2546" s="293">
        <f t="shared" si="632"/>
        <v>0</v>
      </c>
      <c r="AD2546" s="293">
        <f t="shared" si="644"/>
        <v>0</v>
      </c>
      <c r="AE2546" s="293">
        <f>IF(ISBLANK(T2546),AE2545,IF(COUNTIF(T$2:T2546,T2546)&gt;1,AE2545,1+MAX(AE2545,0)))</f>
        <v>68</v>
      </c>
      <c r="AI2546" s="42" t="str">
        <f t="shared" si="645"/>
        <v/>
      </c>
      <c r="AJ2546">
        <f>SUM(AG$2:AG2546)</f>
        <v>18</v>
      </c>
      <c r="AK2546">
        <f>COUNTA(AF$2:AF2546)</f>
        <v>38</v>
      </c>
    </row>
    <row r="2547" spans="1:37"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633"/>
        <v>37</v>
      </c>
      <c r="Q2547" s="33" t="str">
        <f t="shared" si="634"/>
        <v/>
      </c>
      <c r="R2547" s="33">
        <f t="shared" si="635"/>
        <v>13</v>
      </c>
      <c r="S2547" s="33" t="str">
        <f t="shared" si="636"/>
        <v>147_13</v>
      </c>
      <c r="T2547" s="35" t="str">
        <f t="shared" si="637"/>
        <v>147PM</v>
      </c>
      <c r="U2547" s="35" t="str">
        <f t="shared" si="638"/>
        <v>147PMNS</v>
      </c>
      <c r="V2547" s="301">
        <f t="shared" si="639"/>
        <v>18</v>
      </c>
      <c r="W2547" s="293" t="str">
        <f t="shared" si="640"/>
        <v/>
      </c>
      <c r="X2547" s="293" t="str">
        <f t="shared" si="641"/>
        <v/>
      </c>
      <c r="Y2547" s="293" t="str">
        <f t="shared" si="642"/>
        <v/>
      </c>
      <c r="Z2547" s="293" t="str">
        <f t="shared" si="643"/>
        <v/>
      </c>
      <c r="AA2547" s="293">
        <f t="shared" si="630"/>
        <v>0</v>
      </c>
      <c r="AB2547" s="293">
        <f t="shared" si="631"/>
        <v>0</v>
      </c>
      <c r="AC2547" s="293">
        <f t="shared" si="632"/>
        <v>0</v>
      </c>
      <c r="AD2547" s="293">
        <f t="shared" si="644"/>
        <v>0</v>
      </c>
      <c r="AE2547" s="293">
        <f>IF(ISBLANK(T2547),AE2546,IF(COUNTIF(T$2:T2547,T2547)&gt;1,AE2546,1+MAX(AE2546,0)))</f>
        <v>68</v>
      </c>
      <c r="AI2547" s="42" t="str">
        <f t="shared" si="645"/>
        <v/>
      </c>
      <c r="AJ2547">
        <f>SUM(AG$2:AG2547)</f>
        <v>18</v>
      </c>
      <c r="AK2547">
        <f>COUNTA(AF$2:AF2547)</f>
        <v>38</v>
      </c>
    </row>
    <row r="2548" spans="1:37"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633"/>
        <v>37</v>
      </c>
      <c r="Q2548" s="33" t="str">
        <f t="shared" si="634"/>
        <v/>
      </c>
      <c r="R2548" s="33">
        <f t="shared" si="635"/>
        <v>13</v>
      </c>
      <c r="S2548" s="33" t="str">
        <f t="shared" si="636"/>
        <v>147_13</v>
      </c>
      <c r="T2548" s="35" t="str">
        <f t="shared" si="637"/>
        <v>147PM</v>
      </c>
      <c r="U2548" s="35" t="str">
        <f t="shared" si="638"/>
        <v>147PMEW</v>
      </c>
      <c r="V2548" s="301">
        <f t="shared" si="639"/>
        <v>19</v>
      </c>
      <c r="W2548" s="293" t="str">
        <f t="shared" si="640"/>
        <v/>
      </c>
      <c r="X2548" s="293" t="str">
        <f t="shared" si="641"/>
        <v/>
      </c>
      <c r="Y2548" s="293" t="str">
        <f t="shared" si="642"/>
        <v/>
      </c>
      <c r="Z2548" s="293" t="str">
        <f t="shared" si="643"/>
        <v/>
      </c>
      <c r="AA2548" s="293">
        <f t="shared" si="630"/>
        <v>0</v>
      </c>
      <c r="AB2548" s="293">
        <f t="shared" si="631"/>
        <v>0</v>
      </c>
      <c r="AC2548" s="293">
        <f t="shared" si="632"/>
        <v>0</v>
      </c>
      <c r="AD2548" s="293">
        <f t="shared" si="644"/>
        <v>0</v>
      </c>
      <c r="AE2548" s="293">
        <f>IF(ISBLANK(T2548),AE2547,IF(COUNTIF(T$2:T2548,T2548)&gt;1,AE2547,1+MAX(AE2547,0)))</f>
        <v>68</v>
      </c>
      <c r="AI2548" s="42" t="str">
        <f t="shared" si="645"/>
        <v/>
      </c>
      <c r="AJ2548">
        <f>SUM(AG$2:AG2548)</f>
        <v>18</v>
      </c>
      <c r="AK2548">
        <f>COUNTA(AF$2:AF2548)</f>
        <v>38</v>
      </c>
    </row>
    <row r="2549" spans="1:37"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633"/>
        <v>37</v>
      </c>
      <c r="Q2549" s="33" t="str">
        <f t="shared" si="634"/>
        <v/>
      </c>
      <c r="R2549" s="33">
        <f t="shared" si="635"/>
        <v>13</v>
      </c>
      <c r="S2549" s="33" t="str">
        <f t="shared" si="636"/>
        <v>147_13</v>
      </c>
      <c r="T2549" s="35" t="str">
        <f t="shared" si="637"/>
        <v>147PM</v>
      </c>
      <c r="U2549" s="35" t="str">
        <f t="shared" si="638"/>
        <v>147PMEW</v>
      </c>
      <c r="V2549" s="301">
        <f t="shared" si="639"/>
        <v>20</v>
      </c>
      <c r="W2549" s="293" t="str">
        <f t="shared" si="640"/>
        <v/>
      </c>
      <c r="X2549" s="293" t="str">
        <f t="shared" si="641"/>
        <v/>
      </c>
      <c r="Y2549" s="293" t="str">
        <f t="shared" si="642"/>
        <v/>
      </c>
      <c r="Z2549" s="293" t="str">
        <f t="shared" si="643"/>
        <v/>
      </c>
      <c r="AA2549" s="293">
        <f t="shared" si="630"/>
        <v>0</v>
      </c>
      <c r="AB2549" s="293">
        <f t="shared" si="631"/>
        <v>0</v>
      </c>
      <c r="AC2549" s="293">
        <f t="shared" si="632"/>
        <v>0</v>
      </c>
      <c r="AD2549" s="293">
        <f t="shared" si="644"/>
        <v>0</v>
      </c>
      <c r="AE2549" s="293">
        <f>IF(ISBLANK(T2549),AE2548,IF(COUNTIF(T$2:T2549,T2549)&gt;1,AE2548,1+MAX(AE2548,0)))</f>
        <v>68</v>
      </c>
      <c r="AI2549" s="42" t="str">
        <f t="shared" si="645"/>
        <v/>
      </c>
      <c r="AJ2549">
        <f>SUM(AG$2:AG2549)</f>
        <v>18</v>
      </c>
      <c r="AK2549">
        <f>COUNTA(AF$2:AF2549)</f>
        <v>38</v>
      </c>
    </row>
    <row r="2550" spans="1:37"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633"/>
        <v>37</v>
      </c>
      <c r="Q2550" s="33" t="str">
        <f t="shared" si="634"/>
        <v/>
      </c>
      <c r="R2550" s="33">
        <f t="shared" si="635"/>
        <v>14</v>
      </c>
      <c r="S2550" s="33" t="str">
        <f t="shared" si="636"/>
        <v>147_14</v>
      </c>
      <c r="T2550" s="35" t="str">
        <f t="shared" si="637"/>
        <v>147PM</v>
      </c>
      <c r="U2550" s="35" t="str">
        <f t="shared" si="638"/>
        <v>147PMNS</v>
      </c>
      <c r="V2550" s="301">
        <f t="shared" si="639"/>
        <v>21</v>
      </c>
      <c r="W2550" s="293" t="str">
        <f t="shared" si="640"/>
        <v/>
      </c>
      <c r="X2550" s="293" t="str">
        <f t="shared" si="641"/>
        <v/>
      </c>
      <c r="Y2550" s="293" t="str">
        <f t="shared" si="642"/>
        <v/>
      </c>
      <c r="Z2550" s="293" t="str">
        <f t="shared" si="643"/>
        <v/>
      </c>
      <c r="AA2550" s="293">
        <f t="shared" si="630"/>
        <v>0</v>
      </c>
      <c r="AB2550" s="293">
        <f t="shared" si="631"/>
        <v>0</v>
      </c>
      <c r="AC2550" s="293">
        <f t="shared" si="632"/>
        <v>0</v>
      </c>
      <c r="AD2550" s="293">
        <f t="shared" si="644"/>
        <v>0</v>
      </c>
      <c r="AE2550" s="293">
        <f>IF(ISBLANK(T2550),AE2549,IF(COUNTIF(T$2:T2550,T2550)&gt;1,AE2549,1+MAX(AE2549,0)))</f>
        <v>68</v>
      </c>
      <c r="AI2550" s="42" t="str">
        <f t="shared" si="645"/>
        <v/>
      </c>
      <c r="AJ2550">
        <f>SUM(AG$2:AG2550)</f>
        <v>18</v>
      </c>
      <c r="AK2550">
        <f>COUNTA(AF$2:AF2550)</f>
        <v>38</v>
      </c>
    </row>
    <row r="2551" spans="1:37"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633"/>
        <v>37</v>
      </c>
      <c r="Q2551" s="33" t="str">
        <f t="shared" si="634"/>
        <v/>
      </c>
      <c r="R2551" s="33">
        <f t="shared" si="635"/>
        <v>14</v>
      </c>
      <c r="S2551" s="33" t="str">
        <f t="shared" si="636"/>
        <v>147_14</v>
      </c>
      <c r="T2551" s="35" t="str">
        <f t="shared" si="637"/>
        <v>147PM</v>
      </c>
      <c r="U2551" s="35" t="str">
        <f t="shared" si="638"/>
        <v>147PMNS</v>
      </c>
      <c r="V2551" s="301">
        <f t="shared" si="639"/>
        <v>22</v>
      </c>
      <c r="W2551" s="293" t="str">
        <f t="shared" si="640"/>
        <v/>
      </c>
      <c r="X2551" s="293" t="str">
        <f t="shared" si="641"/>
        <v/>
      </c>
      <c r="Y2551" s="293" t="str">
        <f t="shared" si="642"/>
        <v/>
      </c>
      <c r="Z2551" s="293" t="str">
        <f t="shared" si="643"/>
        <v/>
      </c>
      <c r="AA2551" s="293">
        <f t="shared" si="630"/>
        <v>0</v>
      </c>
      <c r="AB2551" s="293">
        <f t="shared" si="631"/>
        <v>0</v>
      </c>
      <c r="AC2551" s="293">
        <f t="shared" si="632"/>
        <v>0</v>
      </c>
      <c r="AD2551" s="293">
        <f t="shared" si="644"/>
        <v>0</v>
      </c>
      <c r="AE2551" s="293">
        <f>IF(ISBLANK(T2551),AE2550,IF(COUNTIF(T$2:T2551,T2551)&gt;1,AE2550,1+MAX(AE2550,0)))</f>
        <v>68</v>
      </c>
      <c r="AI2551" s="42" t="str">
        <f t="shared" si="645"/>
        <v/>
      </c>
      <c r="AJ2551">
        <f>SUM(AG$2:AG2551)</f>
        <v>18</v>
      </c>
      <c r="AK2551">
        <f>COUNTA(AF$2:AF2551)</f>
        <v>38</v>
      </c>
    </row>
    <row r="2552" spans="1:37"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633"/>
        <v>37</v>
      </c>
      <c r="Q2552" s="33" t="str">
        <f t="shared" si="634"/>
        <v/>
      </c>
      <c r="R2552" s="33">
        <f t="shared" si="635"/>
        <v>14</v>
      </c>
      <c r="S2552" s="33" t="str">
        <f t="shared" si="636"/>
        <v>147_14</v>
      </c>
      <c r="T2552" s="35" t="str">
        <f t="shared" si="637"/>
        <v>147PM</v>
      </c>
      <c r="U2552" s="35" t="str">
        <f t="shared" si="638"/>
        <v>147PMEW</v>
      </c>
      <c r="V2552" s="301">
        <f t="shared" si="639"/>
        <v>23</v>
      </c>
      <c r="W2552" s="293" t="str">
        <f t="shared" si="640"/>
        <v/>
      </c>
      <c r="X2552" s="293" t="str">
        <f t="shared" si="641"/>
        <v/>
      </c>
      <c r="Y2552" s="293" t="str">
        <f t="shared" si="642"/>
        <v/>
      </c>
      <c r="Z2552" s="293" t="str">
        <f t="shared" si="643"/>
        <v/>
      </c>
      <c r="AA2552" s="293">
        <f t="shared" si="630"/>
        <v>0</v>
      </c>
      <c r="AB2552" s="293">
        <f t="shared" si="631"/>
        <v>0</v>
      </c>
      <c r="AC2552" s="293">
        <f t="shared" si="632"/>
        <v>0</v>
      </c>
      <c r="AD2552" s="293">
        <f t="shared" si="644"/>
        <v>0</v>
      </c>
      <c r="AE2552" s="293">
        <f>IF(ISBLANK(T2552),AE2551,IF(COUNTIF(T$2:T2552,T2552)&gt;1,AE2551,1+MAX(AE2551,0)))</f>
        <v>68</v>
      </c>
      <c r="AI2552" s="42" t="str">
        <f t="shared" si="645"/>
        <v/>
      </c>
      <c r="AJ2552">
        <f>SUM(AG$2:AG2552)</f>
        <v>18</v>
      </c>
      <c r="AK2552">
        <f>COUNTA(AF$2:AF2552)</f>
        <v>38</v>
      </c>
    </row>
    <row r="2553" spans="1:37"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633"/>
        <v>37</v>
      </c>
      <c r="Q2553" s="33" t="str">
        <f t="shared" si="634"/>
        <v/>
      </c>
      <c r="R2553" s="33">
        <f t="shared" si="635"/>
        <v>14</v>
      </c>
      <c r="S2553" s="33" t="str">
        <f t="shared" si="636"/>
        <v>147_14</v>
      </c>
      <c r="T2553" s="35" t="str">
        <f t="shared" si="637"/>
        <v>147PM</v>
      </c>
      <c r="U2553" s="35" t="str">
        <f t="shared" si="638"/>
        <v>147PMEW</v>
      </c>
      <c r="V2553" s="301">
        <f t="shared" si="639"/>
        <v>24</v>
      </c>
      <c r="W2553" s="293" t="str">
        <f t="shared" si="640"/>
        <v/>
      </c>
      <c r="X2553" s="293" t="str">
        <f t="shared" si="641"/>
        <v/>
      </c>
      <c r="Y2553" s="293" t="str">
        <f t="shared" si="642"/>
        <v/>
      </c>
      <c r="Z2553" s="293" t="str">
        <f t="shared" si="643"/>
        <v/>
      </c>
      <c r="AA2553" s="293">
        <f t="shared" si="630"/>
        <v>0</v>
      </c>
      <c r="AB2553" s="293">
        <f t="shared" si="631"/>
        <v>0</v>
      </c>
      <c r="AC2553" s="293">
        <f t="shared" si="632"/>
        <v>0</v>
      </c>
      <c r="AD2553" s="293">
        <f t="shared" si="644"/>
        <v>0</v>
      </c>
      <c r="AE2553" s="293">
        <f>IF(ISBLANK(T2553),AE2552,IF(COUNTIF(T$2:T2553,T2553)&gt;1,AE2552,1+MAX(AE2552,0)))</f>
        <v>68</v>
      </c>
      <c r="AI2553" s="42" t="str">
        <f t="shared" si="645"/>
        <v/>
      </c>
      <c r="AJ2553">
        <f>SUM(AG$2:AG2553)</f>
        <v>18</v>
      </c>
      <c r="AK2553">
        <f>COUNTA(AF$2:AF2553)</f>
        <v>38</v>
      </c>
    </row>
    <row r="2554" spans="1:37"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633"/>
        <v>37</v>
      </c>
      <c r="Q2554" s="33" t="str">
        <f t="shared" si="634"/>
        <v/>
      </c>
      <c r="R2554" s="33">
        <f t="shared" si="635"/>
        <v>15</v>
      </c>
      <c r="S2554" s="33" t="str">
        <f t="shared" si="636"/>
        <v>147_15</v>
      </c>
      <c r="T2554" s="35" t="str">
        <f t="shared" si="637"/>
        <v>147PM</v>
      </c>
      <c r="U2554" s="35" t="str">
        <f t="shared" si="638"/>
        <v>147PMNS</v>
      </c>
      <c r="V2554" s="301">
        <f t="shared" si="639"/>
        <v>25</v>
      </c>
      <c r="W2554" s="293" t="str">
        <f t="shared" si="640"/>
        <v/>
      </c>
      <c r="X2554" s="293" t="str">
        <f t="shared" si="641"/>
        <v/>
      </c>
      <c r="Y2554" s="293" t="str">
        <f t="shared" si="642"/>
        <v/>
      </c>
      <c r="Z2554" s="293" t="str">
        <f t="shared" si="643"/>
        <v/>
      </c>
      <c r="AA2554" s="293">
        <f t="shared" si="630"/>
        <v>0</v>
      </c>
      <c r="AB2554" s="293">
        <f t="shared" si="631"/>
        <v>0</v>
      </c>
      <c r="AC2554" s="293">
        <f t="shared" si="632"/>
        <v>0</v>
      </c>
      <c r="AD2554" s="293">
        <f t="shared" si="644"/>
        <v>0</v>
      </c>
      <c r="AE2554" s="293">
        <f>IF(ISBLANK(T2554),AE2553,IF(COUNTIF(T$2:T2554,T2554)&gt;1,AE2553,1+MAX(AE2553,0)))</f>
        <v>68</v>
      </c>
      <c r="AI2554" s="42" t="str">
        <f t="shared" si="645"/>
        <v/>
      </c>
      <c r="AJ2554">
        <f>SUM(AG$2:AG2554)</f>
        <v>18</v>
      </c>
      <c r="AK2554">
        <f>COUNTA(AF$2:AF2554)</f>
        <v>38</v>
      </c>
    </row>
    <row r="2555" spans="1:37"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633"/>
        <v>37</v>
      </c>
      <c r="Q2555" s="33" t="str">
        <f t="shared" si="634"/>
        <v/>
      </c>
      <c r="R2555" s="33">
        <f t="shared" si="635"/>
        <v>15</v>
      </c>
      <c r="S2555" s="33" t="str">
        <f t="shared" si="636"/>
        <v>147_15</v>
      </c>
      <c r="T2555" s="35" t="str">
        <f t="shared" si="637"/>
        <v>147PM</v>
      </c>
      <c r="U2555" s="35" t="str">
        <f t="shared" si="638"/>
        <v>147PMNS</v>
      </c>
      <c r="V2555" s="301">
        <f t="shared" si="639"/>
        <v>26</v>
      </c>
      <c r="W2555" s="293" t="str">
        <f t="shared" si="640"/>
        <v/>
      </c>
      <c r="X2555" s="293" t="str">
        <f t="shared" si="641"/>
        <v/>
      </c>
      <c r="Y2555" s="293" t="str">
        <f t="shared" si="642"/>
        <v/>
      </c>
      <c r="Z2555" s="293" t="str">
        <f t="shared" si="643"/>
        <v/>
      </c>
      <c r="AA2555" s="293">
        <f t="shared" si="630"/>
        <v>0</v>
      </c>
      <c r="AB2555" s="293">
        <f t="shared" si="631"/>
        <v>0</v>
      </c>
      <c r="AC2555" s="293">
        <f t="shared" si="632"/>
        <v>0</v>
      </c>
      <c r="AD2555" s="293">
        <f t="shared" si="644"/>
        <v>0</v>
      </c>
      <c r="AE2555" s="293">
        <f>IF(ISBLANK(T2555),AE2554,IF(COUNTIF(T$2:T2555,T2555)&gt;1,AE2554,1+MAX(AE2554,0)))</f>
        <v>68</v>
      </c>
      <c r="AI2555" s="42" t="str">
        <f t="shared" si="645"/>
        <v/>
      </c>
      <c r="AJ2555">
        <f>SUM(AG$2:AG2555)</f>
        <v>18</v>
      </c>
      <c r="AK2555">
        <f>COUNTA(AF$2:AF2555)</f>
        <v>38</v>
      </c>
    </row>
    <row r="2556" spans="1:37"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633"/>
        <v>37</v>
      </c>
      <c r="Q2556" s="33" t="str">
        <f t="shared" si="634"/>
        <v/>
      </c>
      <c r="R2556" s="33">
        <f t="shared" si="635"/>
        <v>15</v>
      </c>
      <c r="S2556" s="33" t="str">
        <f t="shared" si="636"/>
        <v>147_15</v>
      </c>
      <c r="T2556" s="35" t="str">
        <f t="shared" si="637"/>
        <v>147PM</v>
      </c>
      <c r="U2556" s="35" t="str">
        <f t="shared" si="638"/>
        <v>147PMEW</v>
      </c>
      <c r="V2556" s="301">
        <f t="shared" si="639"/>
        <v>27</v>
      </c>
      <c r="W2556" s="293" t="str">
        <f t="shared" si="640"/>
        <v/>
      </c>
      <c r="X2556" s="293" t="str">
        <f t="shared" si="641"/>
        <v/>
      </c>
      <c r="Y2556" s="293" t="str">
        <f t="shared" si="642"/>
        <v/>
      </c>
      <c r="Z2556" s="293" t="str">
        <f t="shared" si="643"/>
        <v/>
      </c>
      <c r="AA2556" s="293">
        <f t="shared" si="630"/>
        <v>0</v>
      </c>
      <c r="AB2556" s="293">
        <f t="shared" si="631"/>
        <v>0</v>
      </c>
      <c r="AC2556" s="293">
        <f t="shared" si="632"/>
        <v>0</v>
      </c>
      <c r="AD2556" s="293">
        <f t="shared" si="644"/>
        <v>0</v>
      </c>
      <c r="AE2556" s="293">
        <f>IF(ISBLANK(T2556),AE2555,IF(COUNTIF(T$2:T2556,T2556)&gt;1,AE2555,1+MAX(AE2555,0)))</f>
        <v>68</v>
      </c>
      <c r="AI2556" s="42" t="str">
        <f t="shared" si="645"/>
        <v/>
      </c>
      <c r="AJ2556">
        <f>SUM(AG$2:AG2556)</f>
        <v>18</v>
      </c>
      <c r="AK2556">
        <f>COUNTA(AF$2:AF2556)</f>
        <v>38</v>
      </c>
    </row>
    <row r="2557" spans="1:37"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633"/>
        <v>37</v>
      </c>
      <c r="Q2557" s="33" t="str">
        <f t="shared" si="634"/>
        <v/>
      </c>
      <c r="R2557" s="33">
        <f t="shared" si="635"/>
        <v>15</v>
      </c>
      <c r="S2557" s="33" t="str">
        <f t="shared" si="636"/>
        <v>147_15</v>
      </c>
      <c r="T2557" s="35" t="str">
        <f t="shared" si="637"/>
        <v>147PM</v>
      </c>
      <c r="U2557" s="35" t="str">
        <f t="shared" si="638"/>
        <v>147PMEW</v>
      </c>
      <c r="V2557" s="301">
        <f t="shared" si="639"/>
        <v>28</v>
      </c>
      <c r="W2557" s="293" t="str">
        <f t="shared" si="640"/>
        <v/>
      </c>
      <c r="X2557" s="293" t="str">
        <f t="shared" si="641"/>
        <v/>
      </c>
      <c r="Y2557" s="293" t="str">
        <f t="shared" si="642"/>
        <v/>
      </c>
      <c r="Z2557" s="293" t="str">
        <f t="shared" si="643"/>
        <v/>
      </c>
      <c r="AA2557" s="293">
        <f t="shared" si="630"/>
        <v>0</v>
      </c>
      <c r="AB2557" s="293">
        <f t="shared" si="631"/>
        <v>0</v>
      </c>
      <c r="AC2557" s="293">
        <f t="shared" si="632"/>
        <v>0</v>
      </c>
      <c r="AD2557" s="293">
        <f t="shared" si="644"/>
        <v>0</v>
      </c>
      <c r="AE2557" s="293">
        <f>IF(ISBLANK(T2557),AE2556,IF(COUNTIF(T$2:T2557,T2557)&gt;1,AE2556,1+MAX(AE2556,0)))</f>
        <v>68</v>
      </c>
      <c r="AI2557" s="42" t="str">
        <f t="shared" si="645"/>
        <v/>
      </c>
      <c r="AJ2557">
        <f>SUM(AG$2:AG2557)</f>
        <v>18</v>
      </c>
      <c r="AK2557">
        <f>COUNTA(AF$2:AF2557)</f>
        <v>38</v>
      </c>
    </row>
    <row r="2558" spans="1:37"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633"/>
        <v>37</v>
      </c>
      <c r="Q2558" s="33" t="str">
        <f t="shared" si="634"/>
        <v/>
      </c>
      <c r="R2558" s="33">
        <f t="shared" si="635"/>
        <v>16</v>
      </c>
      <c r="S2558" s="33" t="str">
        <f t="shared" si="636"/>
        <v>147_16</v>
      </c>
      <c r="T2558" s="35" t="str">
        <f t="shared" si="637"/>
        <v>147PM</v>
      </c>
      <c r="U2558" s="35" t="str">
        <f t="shared" si="638"/>
        <v>147PMNS</v>
      </c>
      <c r="V2558" s="301">
        <f t="shared" si="639"/>
        <v>29</v>
      </c>
      <c r="W2558" s="293" t="str">
        <f t="shared" si="640"/>
        <v/>
      </c>
      <c r="X2558" s="293" t="str">
        <f t="shared" si="641"/>
        <v/>
      </c>
      <c r="Y2558" s="293" t="str">
        <f t="shared" si="642"/>
        <v/>
      </c>
      <c r="Z2558" s="293" t="str">
        <f t="shared" si="643"/>
        <v/>
      </c>
      <c r="AA2558" s="293">
        <f t="shared" si="630"/>
        <v>0</v>
      </c>
      <c r="AB2558" s="293">
        <f t="shared" si="631"/>
        <v>0</v>
      </c>
      <c r="AC2558" s="293">
        <f t="shared" si="632"/>
        <v>0</v>
      </c>
      <c r="AD2558" s="293">
        <f t="shared" si="644"/>
        <v>0</v>
      </c>
      <c r="AE2558" s="293">
        <f>IF(ISBLANK(T2558),AE2557,IF(COUNTIF(T$2:T2558,T2558)&gt;1,AE2557,1+MAX(AE2557,0)))</f>
        <v>68</v>
      </c>
      <c r="AI2558" s="42" t="str">
        <f t="shared" si="645"/>
        <v/>
      </c>
      <c r="AJ2558">
        <f>SUM(AG$2:AG2558)</f>
        <v>18</v>
      </c>
      <c r="AK2558">
        <f>COUNTA(AF$2:AF2558)</f>
        <v>38</v>
      </c>
    </row>
    <row r="2559" spans="1:37"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633"/>
        <v>37</v>
      </c>
      <c r="Q2559" s="33" t="str">
        <f t="shared" si="634"/>
        <v/>
      </c>
      <c r="R2559" s="33">
        <f t="shared" si="635"/>
        <v>16</v>
      </c>
      <c r="S2559" s="33" t="str">
        <f t="shared" si="636"/>
        <v>147_16</v>
      </c>
      <c r="T2559" s="35" t="str">
        <f t="shared" si="637"/>
        <v>147PM</v>
      </c>
      <c r="U2559" s="35" t="str">
        <f t="shared" si="638"/>
        <v>147PMNS</v>
      </c>
      <c r="V2559" s="301">
        <f t="shared" si="639"/>
        <v>30</v>
      </c>
      <c r="W2559" s="293" t="str">
        <f t="shared" si="640"/>
        <v/>
      </c>
      <c r="X2559" s="293" t="str">
        <f t="shared" si="641"/>
        <v/>
      </c>
      <c r="Y2559" s="293" t="str">
        <f t="shared" si="642"/>
        <v/>
      </c>
      <c r="Z2559" s="293" t="str">
        <f t="shared" si="643"/>
        <v/>
      </c>
      <c r="AA2559" s="293">
        <f t="shared" si="630"/>
        <v>0</v>
      </c>
      <c r="AB2559" s="293">
        <f t="shared" si="631"/>
        <v>0</v>
      </c>
      <c r="AC2559" s="293">
        <f t="shared" si="632"/>
        <v>0</v>
      </c>
      <c r="AD2559" s="293">
        <f t="shared" si="644"/>
        <v>0</v>
      </c>
      <c r="AE2559" s="293">
        <f>IF(ISBLANK(T2559),AE2558,IF(COUNTIF(T$2:T2559,T2559)&gt;1,AE2558,1+MAX(AE2558,0)))</f>
        <v>68</v>
      </c>
      <c r="AI2559" s="42" t="str">
        <f t="shared" si="645"/>
        <v/>
      </c>
      <c r="AJ2559">
        <f>SUM(AG$2:AG2559)</f>
        <v>18</v>
      </c>
      <c r="AK2559">
        <f>COUNTA(AF$2:AF2559)</f>
        <v>38</v>
      </c>
    </row>
    <row r="2560" spans="1:37"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633"/>
        <v>37</v>
      </c>
      <c r="Q2560" s="33" t="str">
        <f t="shared" si="634"/>
        <v/>
      </c>
      <c r="R2560" s="33">
        <f t="shared" si="635"/>
        <v>16</v>
      </c>
      <c r="S2560" s="33" t="str">
        <f t="shared" si="636"/>
        <v>147_16</v>
      </c>
      <c r="T2560" s="35" t="str">
        <f t="shared" si="637"/>
        <v>147PM</v>
      </c>
      <c r="U2560" s="35" t="str">
        <f t="shared" si="638"/>
        <v>147PMEW</v>
      </c>
      <c r="V2560" s="301">
        <f t="shared" si="639"/>
        <v>31</v>
      </c>
      <c r="W2560" s="293" t="str">
        <f t="shared" si="640"/>
        <v/>
      </c>
      <c r="X2560" s="293" t="str">
        <f t="shared" si="641"/>
        <v/>
      </c>
      <c r="Y2560" s="293" t="str">
        <f t="shared" si="642"/>
        <v/>
      </c>
      <c r="Z2560" s="293" t="str">
        <f t="shared" si="643"/>
        <v/>
      </c>
      <c r="AA2560" s="293">
        <f t="shared" si="630"/>
        <v>0</v>
      </c>
      <c r="AB2560" s="293">
        <f t="shared" si="631"/>
        <v>0</v>
      </c>
      <c r="AC2560" s="293">
        <f t="shared" si="632"/>
        <v>0</v>
      </c>
      <c r="AD2560" s="293">
        <f t="shared" si="644"/>
        <v>0</v>
      </c>
      <c r="AE2560" s="293">
        <f>IF(ISBLANK(T2560),AE2559,IF(COUNTIF(T$2:T2560,T2560)&gt;1,AE2559,1+MAX(AE2559,0)))</f>
        <v>68</v>
      </c>
      <c r="AI2560" s="42" t="str">
        <f t="shared" si="645"/>
        <v/>
      </c>
      <c r="AJ2560">
        <f>SUM(AG$2:AG2560)</f>
        <v>18</v>
      </c>
      <c r="AK2560">
        <f>COUNTA(AF$2:AF2560)</f>
        <v>38</v>
      </c>
    </row>
    <row r="2561" spans="1:37"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633"/>
        <v>37</v>
      </c>
      <c r="Q2561" s="33" t="str">
        <f t="shared" si="634"/>
        <v/>
      </c>
      <c r="R2561" s="33">
        <f t="shared" si="635"/>
        <v>16</v>
      </c>
      <c r="S2561" s="33" t="str">
        <f t="shared" si="636"/>
        <v>147_16</v>
      </c>
      <c r="T2561" s="35" t="str">
        <f t="shared" si="637"/>
        <v>147PM</v>
      </c>
      <c r="U2561" s="35" t="str">
        <f t="shared" si="638"/>
        <v>147PMEW</v>
      </c>
      <c r="V2561" s="301">
        <f t="shared" si="639"/>
        <v>32</v>
      </c>
      <c r="W2561" s="293" t="str">
        <f t="shared" si="640"/>
        <v/>
      </c>
      <c r="X2561" s="293" t="str">
        <f t="shared" si="641"/>
        <v/>
      </c>
      <c r="Y2561" s="293" t="str">
        <f t="shared" si="642"/>
        <v/>
      </c>
      <c r="Z2561" s="293" t="str">
        <f t="shared" si="643"/>
        <v/>
      </c>
      <c r="AA2561" s="293">
        <f t="shared" si="630"/>
        <v>0</v>
      </c>
      <c r="AB2561" s="293">
        <f t="shared" si="631"/>
        <v>0</v>
      </c>
      <c r="AC2561" s="293">
        <f t="shared" si="632"/>
        <v>0</v>
      </c>
      <c r="AD2561" s="293">
        <f t="shared" si="644"/>
        <v>0</v>
      </c>
      <c r="AE2561" s="293">
        <f>IF(ISBLANK(T2561),AE2560,IF(COUNTIF(T$2:T2561,T2561)&gt;1,AE2560,1+MAX(AE2560,0)))</f>
        <v>68</v>
      </c>
      <c r="AI2561" s="42" t="str">
        <f t="shared" si="645"/>
        <v/>
      </c>
      <c r="AJ2561">
        <f>SUM(AG$2:AG2561)</f>
        <v>18</v>
      </c>
      <c r="AK2561">
        <f>COUNTA(AF$2:AF2561)</f>
        <v>38</v>
      </c>
    </row>
    <row r="2562" spans="1:37"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633"/>
        <v>38</v>
      </c>
      <c r="Q2562" s="33">
        <f t="shared" si="634"/>
        <v>38</v>
      </c>
      <c r="R2562" s="33">
        <f t="shared" si="635"/>
        <v>1</v>
      </c>
      <c r="S2562" s="33" t="str">
        <f t="shared" si="636"/>
        <v>152_1</v>
      </c>
      <c r="T2562" s="35" t="str">
        <f t="shared" si="637"/>
        <v>152AM</v>
      </c>
      <c r="U2562" s="35" t="str">
        <f t="shared" si="638"/>
        <v>152AMNS</v>
      </c>
      <c r="V2562" s="301">
        <f t="shared" si="639"/>
        <v>1</v>
      </c>
      <c r="W2562" s="293" t="str">
        <f t="shared" si="640"/>
        <v/>
      </c>
      <c r="X2562" s="293" t="str">
        <f t="shared" si="641"/>
        <v/>
      </c>
      <c r="Y2562" s="293" t="str">
        <f t="shared" si="642"/>
        <v/>
      </c>
      <c r="Z2562" s="293" t="str">
        <f t="shared" si="643"/>
        <v/>
      </c>
      <c r="AA2562" s="293">
        <f t="shared" ref="AA2562:AA2625" si="646">IF(AND(ISNUMBER($G2562),$B2562="AM"),INDEX(Cordon,MATCH($A2562,loc_ID,0),$G2562),0)</f>
        <v>0</v>
      </c>
      <c r="AB2562" s="293">
        <f t="shared" ref="AB2562:AB2625" si="647">IF(AND(ISNUMBER($G2562),$B2562="PM"),INDEX(Cordon,MATCH($A2562,loc_ID,0),VLOOKUP($G2562,dir_correction,2,FALSE)),0)</f>
        <v>0</v>
      </c>
      <c r="AC2562" s="293">
        <f t="shared" ref="AC2562:AC2625" si="648">IF(AND(ISNUMBER($G2562),$B2562="AM"),INDEX(Lane,MATCH($A2562,loc_ID,0),$G2562),0)</f>
        <v>4</v>
      </c>
      <c r="AD2562" s="293">
        <f t="shared" si="644"/>
        <v>1</v>
      </c>
      <c r="AE2562" s="293">
        <f>IF(ISBLANK(T2562),AE2561,IF(COUNTIF(T$2:T2562,T2562)&gt;1,AE2561,1+MAX(AE2561,0)))</f>
        <v>69</v>
      </c>
      <c r="AI2562" s="42" t="str">
        <f t="shared" si="645"/>
        <v/>
      </c>
      <c r="AJ2562">
        <f>SUM(AG$2:AG2562)</f>
        <v>18</v>
      </c>
      <c r="AK2562">
        <f>COUNTA(AF$2:AF2562)</f>
        <v>38</v>
      </c>
    </row>
    <row r="2563" spans="1:37"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649">IF(A2563=A2562,P2562,IF(ISNUMBER(P2562),P2562+1,1))</f>
        <v>38</v>
      </c>
      <c r="Q2563" s="33" t="str">
        <f t="shared" ref="Q2563:Q2626" si="650">IF(OR(P2563=P2562,LEN(A2563)&lt;1),"",P2563)</f>
        <v/>
      </c>
      <c r="R2563" s="33">
        <f t="shared" ref="R2563:R2626" si="651">IF(ISNUMBER(F2563),F2563+4*(E2563-1)+8*IF(B2563="PM",1,0),"")</f>
        <v>1</v>
      </c>
      <c r="S2563" s="33" t="str">
        <f t="shared" ref="S2563:S2626" si="652">IF(ISNUMBER(R2563),A2563&amp;"_"&amp;R2563,"")</f>
        <v>152_1</v>
      </c>
      <c r="T2563" s="35" t="str">
        <f t="shared" ref="T2563:T2626" si="653">A2563&amp;B2563</f>
        <v>152AM</v>
      </c>
      <c r="U2563" s="35" t="str">
        <f t="shared" ref="U2563:U2626" si="654">IF(OR(G2563=1,G2563=2),T2563&amp;"NS",IF(OR(G2563=3,G2563=4),T2563&amp;"EW",""))</f>
        <v>152AMNS</v>
      </c>
      <c r="V2563" s="301">
        <f t="shared" ref="V2563:V2626" si="655">G2563+4*(F2563-1)+16*(E2563-1)</f>
        <v>2</v>
      </c>
      <c r="W2563" s="293" t="str">
        <f t="shared" ref="W2563:W2626" si="656">IF(I2563&gt;$H2563,1,"")</f>
        <v/>
      </c>
      <c r="X2563" s="293" t="str">
        <f t="shared" ref="X2563:X2626" si="657">IF(J2563&gt;$H2563,1,"")</f>
        <v/>
      </c>
      <c r="Y2563" s="293" t="str">
        <f t="shared" ref="Y2563:Y2626" si="658">IF(K2563&gt;$H2563,1,"")</f>
        <v/>
      </c>
      <c r="Z2563" s="293" t="str">
        <f t="shared" ref="Z2563:Z2626" si="659">IF(L2563&gt;$H2563,1,"")</f>
        <v/>
      </c>
      <c r="AA2563" s="293">
        <f t="shared" si="646"/>
        <v>0</v>
      </c>
      <c r="AB2563" s="293">
        <f t="shared" si="647"/>
        <v>0</v>
      </c>
      <c r="AC2563" s="293">
        <f t="shared" si="648"/>
        <v>4</v>
      </c>
      <c r="AD2563" s="293">
        <f t="shared" ref="AD2563:AD2626" si="660">IF(AND(AC2563&gt;0,ISNUMBER(AC2563)),1,0)</f>
        <v>1</v>
      </c>
      <c r="AE2563" s="293">
        <f>IF(ISBLANK(T2563),AE2562,IF(COUNTIF(T$2:T2563,T2563)&gt;1,AE2562,1+MAX(AE2562,0)))</f>
        <v>69</v>
      </c>
      <c r="AI2563" s="42" t="str">
        <f t="shared" ref="AI2563:AI2626" si="661">IF(SUM(W2563:Z2563)&gt;0,1,"")</f>
        <v/>
      </c>
      <c r="AJ2563">
        <f>SUM(AG$2:AG2563)</f>
        <v>18</v>
      </c>
      <c r="AK2563">
        <f>COUNTA(AF$2:AF2563)</f>
        <v>38</v>
      </c>
    </row>
    <row r="2564" spans="1:37"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649"/>
        <v>38</v>
      </c>
      <c r="Q2564" s="33" t="str">
        <f t="shared" si="650"/>
        <v/>
      </c>
      <c r="R2564" s="33">
        <f t="shared" si="651"/>
        <v>1</v>
      </c>
      <c r="S2564" s="33" t="str">
        <f t="shared" si="652"/>
        <v>152_1</v>
      </c>
      <c r="T2564" s="35" t="str">
        <f t="shared" si="653"/>
        <v>152AM</v>
      </c>
      <c r="U2564" s="35" t="str">
        <f t="shared" si="654"/>
        <v>152AMEW</v>
      </c>
      <c r="V2564" s="301">
        <f t="shared" si="655"/>
        <v>3</v>
      </c>
      <c r="W2564" s="293" t="str">
        <f t="shared" si="656"/>
        <v/>
      </c>
      <c r="X2564" s="293" t="str">
        <f t="shared" si="657"/>
        <v/>
      </c>
      <c r="Y2564" s="293" t="str">
        <f t="shared" si="658"/>
        <v/>
      </c>
      <c r="Z2564" s="293" t="str">
        <f t="shared" si="659"/>
        <v/>
      </c>
      <c r="AA2564" s="293">
        <f t="shared" si="646"/>
        <v>0</v>
      </c>
      <c r="AB2564" s="293">
        <f t="shared" si="647"/>
        <v>0</v>
      </c>
      <c r="AC2564" s="293">
        <f t="shared" si="648"/>
        <v>4</v>
      </c>
      <c r="AD2564" s="293">
        <f t="shared" si="660"/>
        <v>1</v>
      </c>
      <c r="AE2564" s="293">
        <f>IF(ISBLANK(T2564),AE2563,IF(COUNTIF(T$2:T2564,T2564)&gt;1,AE2563,1+MAX(AE2563,0)))</f>
        <v>69</v>
      </c>
      <c r="AI2564" s="42" t="str">
        <f t="shared" si="661"/>
        <v/>
      </c>
      <c r="AJ2564">
        <f>SUM(AG$2:AG2564)</f>
        <v>18</v>
      </c>
      <c r="AK2564">
        <f>COUNTA(AF$2:AF2564)</f>
        <v>38</v>
      </c>
    </row>
    <row r="2565" spans="1:37"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649"/>
        <v>38</v>
      </c>
      <c r="Q2565" s="33" t="str">
        <f t="shared" si="650"/>
        <v/>
      </c>
      <c r="R2565" s="33">
        <f t="shared" si="651"/>
        <v>1</v>
      </c>
      <c r="S2565" s="33" t="str">
        <f t="shared" si="652"/>
        <v>152_1</v>
      </c>
      <c r="T2565" s="35" t="str">
        <f t="shared" si="653"/>
        <v>152AM</v>
      </c>
      <c r="U2565" s="35" t="str">
        <f t="shared" si="654"/>
        <v>152AMEW</v>
      </c>
      <c r="V2565" s="301">
        <f t="shared" si="655"/>
        <v>4</v>
      </c>
      <c r="W2565" s="293" t="str">
        <f t="shared" si="656"/>
        <v/>
      </c>
      <c r="X2565" s="293" t="str">
        <f t="shared" si="657"/>
        <v/>
      </c>
      <c r="Y2565" s="293" t="str">
        <f t="shared" si="658"/>
        <v/>
      </c>
      <c r="Z2565" s="293" t="str">
        <f t="shared" si="659"/>
        <v/>
      </c>
      <c r="AA2565" s="293">
        <f t="shared" si="646"/>
        <v>0</v>
      </c>
      <c r="AB2565" s="293">
        <f t="shared" si="647"/>
        <v>0</v>
      </c>
      <c r="AC2565" s="293">
        <f t="shared" si="648"/>
        <v>4</v>
      </c>
      <c r="AD2565" s="293">
        <f t="shared" si="660"/>
        <v>1</v>
      </c>
      <c r="AE2565" s="293">
        <f>IF(ISBLANK(T2565),AE2564,IF(COUNTIF(T$2:T2565,T2565)&gt;1,AE2564,1+MAX(AE2564,0)))</f>
        <v>69</v>
      </c>
      <c r="AI2565" s="42" t="str">
        <f t="shared" si="661"/>
        <v/>
      </c>
      <c r="AJ2565">
        <f>SUM(AG$2:AG2565)</f>
        <v>18</v>
      </c>
      <c r="AK2565">
        <f>COUNTA(AF$2:AF2565)</f>
        <v>38</v>
      </c>
    </row>
    <row r="2566" spans="1:37"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649"/>
        <v>38</v>
      </c>
      <c r="Q2566" s="33" t="str">
        <f t="shared" si="650"/>
        <v/>
      </c>
      <c r="R2566" s="33">
        <f t="shared" si="651"/>
        <v>2</v>
      </c>
      <c r="S2566" s="33" t="str">
        <f t="shared" si="652"/>
        <v>152_2</v>
      </c>
      <c r="T2566" s="35" t="str">
        <f t="shared" si="653"/>
        <v>152AM</v>
      </c>
      <c r="U2566" s="35" t="str">
        <f t="shared" si="654"/>
        <v>152AMNS</v>
      </c>
      <c r="V2566" s="301">
        <f t="shared" si="655"/>
        <v>5</v>
      </c>
      <c r="W2566" s="293" t="str">
        <f t="shared" si="656"/>
        <v/>
      </c>
      <c r="X2566" s="293" t="str">
        <f t="shared" si="657"/>
        <v/>
      </c>
      <c r="Y2566" s="293" t="str">
        <f t="shared" si="658"/>
        <v/>
      </c>
      <c r="Z2566" s="293" t="str">
        <f t="shared" si="659"/>
        <v/>
      </c>
      <c r="AA2566" s="293">
        <f t="shared" si="646"/>
        <v>0</v>
      </c>
      <c r="AB2566" s="293">
        <f t="shared" si="647"/>
        <v>0</v>
      </c>
      <c r="AC2566" s="293">
        <f t="shared" si="648"/>
        <v>4</v>
      </c>
      <c r="AD2566" s="293">
        <f t="shared" si="660"/>
        <v>1</v>
      </c>
      <c r="AE2566" s="293">
        <f>IF(ISBLANK(T2566),AE2565,IF(COUNTIF(T$2:T2566,T2566)&gt;1,AE2565,1+MAX(AE2565,0)))</f>
        <v>69</v>
      </c>
      <c r="AI2566" s="42" t="str">
        <f t="shared" si="661"/>
        <v/>
      </c>
      <c r="AJ2566">
        <f>SUM(AG$2:AG2566)</f>
        <v>18</v>
      </c>
      <c r="AK2566">
        <f>COUNTA(AF$2:AF2566)</f>
        <v>38</v>
      </c>
    </row>
    <row r="2567" spans="1:37"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649"/>
        <v>38</v>
      </c>
      <c r="Q2567" s="33" t="str">
        <f t="shared" si="650"/>
        <v/>
      </c>
      <c r="R2567" s="33">
        <f t="shared" si="651"/>
        <v>2</v>
      </c>
      <c r="S2567" s="33" t="str">
        <f t="shared" si="652"/>
        <v>152_2</v>
      </c>
      <c r="T2567" s="35" t="str">
        <f t="shared" si="653"/>
        <v>152AM</v>
      </c>
      <c r="U2567" s="35" t="str">
        <f t="shared" si="654"/>
        <v>152AMNS</v>
      </c>
      <c r="V2567" s="301">
        <f t="shared" si="655"/>
        <v>6</v>
      </c>
      <c r="W2567" s="293" t="str">
        <f t="shared" si="656"/>
        <v/>
      </c>
      <c r="X2567" s="293" t="str">
        <f t="shared" si="657"/>
        <v/>
      </c>
      <c r="Y2567" s="293" t="str">
        <f t="shared" si="658"/>
        <v/>
      </c>
      <c r="Z2567" s="293" t="str">
        <f t="shared" si="659"/>
        <v/>
      </c>
      <c r="AA2567" s="293">
        <f t="shared" si="646"/>
        <v>0</v>
      </c>
      <c r="AB2567" s="293">
        <f t="shared" si="647"/>
        <v>0</v>
      </c>
      <c r="AC2567" s="293">
        <f t="shared" si="648"/>
        <v>4</v>
      </c>
      <c r="AD2567" s="293">
        <f t="shared" si="660"/>
        <v>1</v>
      </c>
      <c r="AE2567" s="293">
        <f>IF(ISBLANK(T2567),AE2566,IF(COUNTIF(T$2:T2567,T2567)&gt;1,AE2566,1+MAX(AE2566,0)))</f>
        <v>69</v>
      </c>
      <c r="AI2567" s="42" t="str">
        <f t="shared" si="661"/>
        <v/>
      </c>
      <c r="AJ2567">
        <f>SUM(AG$2:AG2567)</f>
        <v>18</v>
      </c>
      <c r="AK2567">
        <f>COUNTA(AF$2:AF2567)</f>
        <v>38</v>
      </c>
    </row>
    <row r="2568" spans="1:37"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649"/>
        <v>38</v>
      </c>
      <c r="Q2568" s="33" t="str">
        <f t="shared" si="650"/>
        <v/>
      </c>
      <c r="R2568" s="33">
        <f t="shared" si="651"/>
        <v>2</v>
      </c>
      <c r="S2568" s="33" t="str">
        <f t="shared" si="652"/>
        <v>152_2</v>
      </c>
      <c r="T2568" s="35" t="str">
        <f t="shared" si="653"/>
        <v>152AM</v>
      </c>
      <c r="U2568" s="35" t="str">
        <f t="shared" si="654"/>
        <v>152AMEW</v>
      </c>
      <c r="V2568" s="301">
        <f t="shared" si="655"/>
        <v>7</v>
      </c>
      <c r="W2568" s="293" t="str">
        <f t="shared" si="656"/>
        <v/>
      </c>
      <c r="X2568" s="293" t="str">
        <f t="shared" si="657"/>
        <v/>
      </c>
      <c r="Y2568" s="293" t="str">
        <f t="shared" si="658"/>
        <v/>
      </c>
      <c r="Z2568" s="293" t="str">
        <f t="shared" si="659"/>
        <v/>
      </c>
      <c r="AA2568" s="293">
        <f t="shared" si="646"/>
        <v>0</v>
      </c>
      <c r="AB2568" s="293">
        <f t="shared" si="647"/>
        <v>0</v>
      </c>
      <c r="AC2568" s="293">
        <f t="shared" si="648"/>
        <v>4</v>
      </c>
      <c r="AD2568" s="293">
        <f t="shared" si="660"/>
        <v>1</v>
      </c>
      <c r="AE2568" s="293">
        <f>IF(ISBLANK(T2568),AE2567,IF(COUNTIF(T$2:T2568,T2568)&gt;1,AE2567,1+MAX(AE2567,0)))</f>
        <v>69</v>
      </c>
      <c r="AI2568" s="42" t="str">
        <f t="shared" si="661"/>
        <v/>
      </c>
      <c r="AJ2568">
        <f>SUM(AG$2:AG2568)</f>
        <v>18</v>
      </c>
      <c r="AK2568">
        <f>COUNTA(AF$2:AF2568)</f>
        <v>38</v>
      </c>
    </row>
    <row r="2569" spans="1:37"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649"/>
        <v>38</v>
      </c>
      <c r="Q2569" s="33" t="str">
        <f t="shared" si="650"/>
        <v/>
      </c>
      <c r="R2569" s="33">
        <f t="shared" si="651"/>
        <v>2</v>
      </c>
      <c r="S2569" s="33" t="str">
        <f t="shared" si="652"/>
        <v>152_2</v>
      </c>
      <c r="T2569" s="35" t="str">
        <f t="shared" si="653"/>
        <v>152AM</v>
      </c>
      <c r="U2569" s="35" t="str">
        <f t="shared" si="654"/>
        <v>152AMEW</v>
      </c>
      <c r="V2569" s="301">
        <f t="shared" si="655"/>
        <v>8</v>
      </c>
      <c r="W2569" s="293" t="str">
        <f t="shared" si="656"/>
        <v/>
      </c>
      <c r="X2569" s="293" t="str">
        <f t="shared" si="657"/>
        <v/>
      </c>
      <c r="Y2569" s="293" t="str">
        <f t="shared" si="658"/>
        <v/>
      </c>
      <c r="Z2569" s="293" t="str">
        <f t="shared" si="659"/>
        <v/>
      </c>
      <c r="AA2569" s="293">
        <f t="shared" si="646"/>
        <v>0</v>
      </c>
      <c r="AB2569" s="293">
        <f t="shared" si="647"/>
        <v>0</v>
      </c>
      <c r="AC2569" s="293">
        <f t="shared" si="648"/>
        <v>4</v>
      </c>
      <c r="AD2569" s="293">
        <f t="shared" si="660"/>
        <v>1</v>
      </c>
      <c r="AE2569" s="293">
        <f>IF(ISBLANK(T2569),AE2568,IF(COUNTIF(T$2:T2569,T2569)&gt;1,AE2568,1+MAX(AE2568,0)))</f>
        <v>69</v>
      </c>
      <c r="AI2569" s="42" t="str">
        <f t="shared" si="661"/>
        <v/>
      </c>
      <c r="AJ2569">
        <f>SUM(AG$2:AG2569)</f>
        <v>18</v>
      </c>
      <c r="AK2569">
        <f>COUNTA(AF$2:AF2569)</f>
        <v>38</v>
      </c>
    </row>
    <row r="2570" spans="1:37"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649"/>
        <v>38</v>
      </c>
      <c r="Q2570" s="33" t="str">
        <f t="shared" si="650"/>
        <v/>
      </c>
      <c r="R2570" s="33">
        <f t="shared" si="651"/>
        <v>3</v>
      </c>
      <c r="S2570" s="33" t="str">
        <f t="shared" si="652"/>
        <v>152_3</v>
      </c>
      <c r="T2570" s="35" t="str">
        <f t="shared" si="653"/>
        <v>152AM</v>
      </c>
      <c r="U2570" s="35" t="str">
        <f t="shared" si="654"/>
        <v>152AMNS</v>
      </c>
      <c r="V2570" s="301">
        <f t="shared" si="655"/>
        <v>9</v>
      </c>
      <c r="W2570" s="293" t="str">
        <f t="shared" si="656"/>
        <v/>
      </c>
      <c r="X2570" s="293" t="str">
        <f t="shared" si="657"/>
        <v/>
      </c>
      <c r="Y2570" s="293" t="str">
        <f t="shared" si="658"/>
        <v/>
      </c>
      <c r="Z2570" s="293" t="str">
        <f t="shared" si="659"/>
        <v/>
      </c>
      <c r="AA2570" s="293">
        <f t="shared" si="646"/>
        <v>0</v>
      </c>
      <c r="AB2570" s="293">
        <f t="shared" si="647"/>
        <v>0</v>
      </c>
      <c r="AC2570" s="293">
        <f t="shared" si="648"/>
        <v>4</v>
      </c>
      <c r="AD2570" s="293">
        <f t="shared" si="660"/>
        <v>1</v>
      </c>
      <c r="AE2570" s="293">
        <f>IF(ISBLANK(T2570),AE2569,IF(COUNTIF(T$2:T2570,T2570)&gt;1,AE2569,1+MAX(AE2569,0)))</f>
        <v>69</v>
      </c>
      <c r="AI2570" s="42" t="str">
        <f t="shared" si="661"/>
        <v/>
      </c>
      <c r="AJ2570">
        <f>SUM(AG$2:AG2570)</f>
        <v>18</v>
      </c>
      <c r="AK2570">
        <f>COUNTA(AF$2:AF2570)</f>
        <v>38</v>
      </c>
    </row>
    <row r="2571" spans="1:37"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649"/>
        <v>38</v>
      </c>
      <c r="Q2571" s="33" t="str">
        <f t="shared" si="650"/>
        <v/>
      </c>
      <c r="R2571" s="33">
        <f t="shared" si="651"/>
        <v>3</v>
      </c>
      <c r="S2571" s="33" t="str">
        <f t="shared" si="652"/>
        <v>152_3</v>
      </c>
      <c r="T2571" s="35" t="str">
        <f t="shared" si="653"/>
        <v>152AM</v>
      </c>
      <c r="U2571" s="35" t="str">
        <f t="shared" si="654"/>
        <v>152AMNS</v>
      </c>
      <c r="V2571" s="301">
        <f t="shared" si="655"/>
        <v>10</v>
      </c>
      <c r="W2571" s="293" t="str">
        <f t="shared" si="656"/>
        <v/>
      </c>
      <c r="X2571" s="293" t="str">
        <f t="shared" si="657"/>
        <v/>
      </c>
      <c r="Y2571" s="293" t="str">
        <f t="shared" si="658"/>
        <v/>
      </c>
      <c r="Z2571" s="293" t="str">
        <f t="shared" si="659"/>
        <v/>
      </c>
      <c r="AA2571" s="293">
        <f t="shared" si="646"/>
        <v>0</v>
      </c>
      <c r="AB2571" s="293">
        <f t="shared" si="647"/>
        <v>0</v>
      </c>
      <c r="AC2571" s="293">
        <f t="shared" si="648"/>
        <v>4</v>
      </c>
      <c r="AD2571" s="293">
        <f t="shared" si="660"/>
        <v>1</v>
      </c>
      <c r="AE2571" s="293">
        <f>IF(ISBLANK(T2571),AE2570,IF(COUNTIF(T$2:T2571,T2571)&gt;1,AE2570,1+MAX(AE2570,0)))</f>
        <v>69</v>
      </c>
      <c r="AI2571" s="42" t="str">
        <f t="shared" si="661"/>
        <v/>
      </c>
      <c r="AJ2571">
        <f>SUM(AG$2:AG2571)</f>
        <v>18</v>
      </c>
      <c r="AK2571">
        <f>COUNTA(AF$2:AF2571)</f>
        <v>38</v>
      </c>
    </row>
    <row r="2572" spans="1:37"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649"/>
        <v>38</v>
      </c>
      <c r="Q2572" s="33" t="str">
        <f t="shared" si="650"/>
        <v/>
      </c>
      <c r="R2572" s="33">
        <f t="shared" si="651"/>
        <v>3</v>
      </c>
      <c r="S2572" s="33" t="str">
        <f t="shared" si="652"/>
        <v>152_3</v>
      </c>
      <c r="T2572" s="35" t="str">
        <f t="shared" si="653"/>
        <v>152AM</v>
      </c>
      <c r="U2572" s="35" t="str">
        <f t="shared" si="654"/>
        <v>152AMEW</v>
      </c>
      <c r="V2572" s="301">
        <f t="shared" si="655"/>
        <v>11</v>
      </c>
      <c r="W2572" s="293" t="str">
        <f t="shared" si="656"/>
        <v/>
      </c>
      <c r="X2572" s="293" t="str">
        <f t="shared" si="657"/>
        <v/>
      </c>
      <c r="Y2572" s="293" t="str">
        <f t="shared" si="658"/>
        <v/>
      </c>
      <c r="Z2572" s="293" t="str">
        <f t="shared" si="659"/>
        <v/>
      </c>
      <c r="AA2572" s="293">
        <f t="shared" si="646"/>
        <v>0</v>
      </c>
      <c r="AB2572" s="293">
        <f t="shared" si="647"/>
        <v>0</v>
      </c>
      <c r="AC2572" s="293">
        <f t="shared" si="648"/>
        <v>4</v>
      </c>
      <c r="AD2572" s="293">
        <f t="shared" si="660"/>
        <v>1</v>
      </c>
      <c r="AE2572" s="293">
        <f>IF(ISBLANK(T2572),AE2571,IF(COUNTIF(T$2:T2572,T2572)&gt;1,AE2571,1+MAX(AE2571,0)))</f>
        <v>69</v>
      </c>
      <c r="AI2572" s="42" t="str">
        <f t="shared" si="661"/>
        <v/>
      </c>
      <c r="AJ2572">
        <f>SUM(AG$2:AG2572)</f>
        <v>18</v>
      </c>
      <c r="AK2572">
        <f>COUNTA(AF$2:AF2572)</f>
        <v>38</v>
      </c>
    </row>
    <row r="2573" spans="1:37"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649"/>
        <v>38</v>
      </c>
      <c r="Q2573" s="33" t="str">
        <f t="shared" si="650"/>
        <v/>
      </c>
      <c r="R2573" s="33">
        <f t="shared" si="651"/>
        <v>3</v>
      </c>
      <c r="S2573" s="33" t="str">
        <f t="shared" si="652"/>
        <v>152_3</v>
      </c>
      <c r="T2573" s="35" t="str">
        <f t="shared" si="653"/>
        <v>152AM</v>
      </c>
      <c r="U2573" s="35" t="str">
        <f t="shared" si="654"/>
        <v>152AMEW</v>
      </c>
      <c r="V2573" s="301">
        <f t="shared" si="655"/>
        <v>12</v>
      </c>
      <c r="W2573" s="293" t="str">
        <f t="shared" si="656"/>
        <v/>
      </c>
      <c r="X2573" s="293" t="str">
        <f t="shared" si="657"/>
        <v/>
      </c>
      <c r="Y2573" s="293" t="str">
        <f t="shared" si="658"/>
        <v/>
      </c>
      <c r="Z2573" s="293" t="str">
        <f t="shared" si="659"/>
        <v/>
      </c>
      <c r="AA2573" s="293">
        <f t="shared" si="646"/>
        <v>0</v>
      </c>
      <c r="AB2573" s="293">
        <f t="shared" si="647"/>
        <v>0</v>
      </c>
      <c r="AC2573" s="293">
        <f t="shared" si="648"/>
        <v>4</v>
      </c>
      <c r="AD2573" s="293">
        <f t="shared" si="660"/>
        <v>1</v>
      </c>
      <c r="AE2573" s="293">
        <f>IF(ISBLANK(T2573),AE2572,IF(COUNTIF(T$2:T2573,T2573)&gt;1,AE2572,1+MAX(AE2572,0)))</f>
        <v>69</v>
      </c>
      <c r="AI2573" s="42" t="str">
        <f t="shared" si="661"/>
        <v/>
      </c>
      <c r="AJ2573">
        <f>SUM(AG$2:AG2573)</f>
        <v>18</v>
      </c>
      <c r="AK2573">
        <f>COUNTA(AF$2:AF2573)</f>
        <v>38</v>
      </c>
    </row>
    <row r="2574" spans="1:37"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649"/>
        <v>38</v>
      </c>
      <c r="Q2574" s="33" t="str">
        <f t="shared" si="650"/>
        <v/>
      </c>
      <c r="R2574" s="33">
        <f t="shared" si="651"/>
        <v>4</v>
      </c>
      <c r="S2574" s="33" t="str">
        <f t="shared" si="652"/>
        <v>152_4</v>
      </c>
      <c r="T2574" s="35" t="str">
        <f t="shared" si="653"/>
        <v>152AM</v>
      </c>
      <c r="U2574" s="35" t="str">
        <f t="shared" si="654"/>
        <v>152AMNS</v>
      </c>
      <c r="V2574" s="301">
        <f t="shared" si="655"/>
        <v>13</v>
      </c>
      <c r="W2574" s="293" t="str">
        <f t="shared" si="656"/>
        <v/>
      </c>
      <c r="X2574" s="293" t="str">
        <f t="shared" si="657"/>
        <v/>
      </c>
      <c r="Y2574" s="293" t="str">
        <f t="shared" si="658"/>
        <v/>
      </c>
      <c r="Z2574" s="293" t="str">
        <f t="shared" si="659"/>
        <v/>
      </c>
      <c r="AA2574" s="293">
        <f t="shared" si="646"/>
        <v>0</v>
      </c>
      <c r="AB2574" s="293">
        <f t="shared" si="647"/>
        <v>0</v>
      </c>
      <c r="AC2574" s="293">
        <f t="shared" si="648"/>
        <v>4</v>
      </c>
      <c r="AD2574" s="293">
        <f t="shared" si="660"/>
        <v>1</v>
      </c>
      <c r="AE2574" s="293">
        <f>IF(ISBLANK(T2574),AE2573,IF(COUNTIF(T$2:T2574,T2574)&gt;1,AE2573,1+MAX(AE2573,0)))</f>
        <v>69</v>
      </c>
      <c r="AI2574" s="42" t="str">
        <f t="shared" si="661"/>
        <v/>
      </c>
      <c r="AJ2574">
        <f>SUM(AG$2:AG2574)</f>
        <v>18</v>
      </c>
      <c r="AK2574">
        <f>COUNTA(AF$2:AF2574)</f>
        <v>38</v>
      </c>
    </row>
    <row r="2575" spans="1:37"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649"/>
        <v>38</v>
      </c>
      <c r="Q2575" s="33" t="str">
        <f t="shared" si="650"/>
        <v/>
      </c>
      <c r="R2575" s="33">
        <f t="shared" si="651"/>
        <v>4</v>
      </c>
      <c r="S2575" s="33" t="str">
        <f t="shared" si="652"/>
        <v>152_4</v>
      </c>
      <c r="T2575" s="35" t="str">
        <f t="shared" si="653"/>
        <v>152AM</v>
      </c>
      <c r="U2575" s="35" t="str">
        <f t="shared" si="654"/>
        <v>152AMNS</v>
      </c>
      <c r="V2575" s="301">
        <f t="shared" si="655"/>
        <v>14</v>
      </c>
      <c r="W2575" s="293" t="str">
        <f t="shared" si="656"/>
        <v/>
      </c>
      <c r="X2575" s="293" t="str">
        <f t="shared" si="657"/>
        <v/>
      </c>
      <c r="Y2575" s="293" t="str">
        <f t="shared" si="658"/>
        <v/>
      </c>
      <c r="Z2575" s="293" t="str">
        <f t="shared" si="659"/>
        <v/>
      </c>
      <c r="AA2575" s="293">
        <f t="shared" si="646"/>
        <v>0</v>
      </c>
      <c r="AB2575" s="293">
        <f t="shared" si="647"/>
        <v>0</v>
      </c>
      <c r="AC2575" s="293">
        <f t="shared" si="648"/>
        <v>4</v>
      </c>
      <c r="AD2575" s="293">
        <f t="shared" si="660"/>
        <v>1</v>
      </c>
      <c r="AE2575" s="293">
        <f>IF(ISBLANK(T2575),AE2574,IF(COUNTIF(T$2:T2575,T2575)&gt;1,AE2574,1+MAX(AE2574,0)))</f>
        <v>69</v>
      </c>
      <c r="AI2575" s="42" t="str">
        <f t="shared" si="661"/>
        <v/>
      </c>
      <c r="AJ2575">
        <f>SUM(AG$2:AG2575)</f>
        <v>18</v>
      </c>
      <c r="AK2575">
        <f>COUNTA(AF$2:AF2575)</f>
        <v>38</v>
      </c>
    </row>
    <row r="2576" spans="1:37"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649"/>
        <v>38</v>
      </c>
      <c r="Q2576" s="33" t="str">
        <f t="shared" si="650"/>
        <v/>
      </c>
      <c r="R2576" s="33">
        <f t="shared" si="651"/>
        <v>4</v>
      </c>
      <c r="S2576" s="33" t="str">
        <f t="shared" si="652"/>
        <v>152_4</v>
      </c>
      <c r="T2576" s="35" t="str">
        <f t="shared" si="653"/>
        <v>152AM</v>
      </c>
      <c r="U2576" s="35" t="str">
        <f t="shared" si="654"/>
        <v>152AMEW</v>
      </c>
      <c r="V2576" s="301">
        <f t="shared" si="655"/>
        <v>15</v>
      </c>
      <c r="W2576" s="293" t="str">
        <f t="shared" si="656"/>
        <v/>
      </c>
      <c r="X2576" s="293" t="str">
        <f t="shared" si="657"/>
        <v/>
      </c>
      <c r="Y2576" s="293" t="str">
        <f t="shared" si="658"/>
        <v/>
      </c>
      <c r="Z2576" s="293" t="str">
        <f t="shared" si="659"/>
        <v/>
      </c>
      <c r="AA2576" s="293">
        <f t="shared" si="646"/>
        <v>0</v>
      </c>
      <c r="AB2576" s="293">
        <f t="shared" si="647"/>
        <v>0</v>
      </c>
      <c r="AC2576" s="293">
        <f t="shared" si="648"/>
        <v>4</v>
      </c>
      <c r="AD2576" s="293">
        <f t="shared" si="660"/>
        <v>1</v>
      </c>
      <c r="AE2576" s="293">
        <f>IF(ISBLANK(T2576),AE2575,IF(COUNTIF(T$2:T2576,T2576)&gt;1,AE2575,1+MAX(AE2575,0)))</f>
        <v>69</v>
      </c>
      <c r="AI2576" s="42" t="str">
        <f t="shared" si="661"/>
        <v/>
      </c>
      <c r="AJ2576">
        <f>SUM(AG$2:AG2576)</f>
        <v>18</v>
      </c>
      <c r="AK2576">
        <f>COUNTA(AF$2:AF2576)</f>
        <v>38</v>
      </c>
    </row>
    <row r="2577" spans="1:37"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649"/>
        <v>38</v>
      </c>
      <c r="Q2577" s="33" t="str">
        <f t="shared" si="650"/>
        <v/>
      </c>
      <c r="R2577" s="33">
        <f t="shared" si="651"/>
        <v>4</v>
      </c>
      <c r="S2577" s="33" t="str">
        <f t="shared" si="652"/>
        <v>152_4</v>
      </c>
      <c r="T2577" s="35" t="str">
        <f t="shared" si="653"/>
        <v>152AM</v>
      </c>
      <c r="U2577" s="35" t="str">
        <f t="shared" si="654"/>
        <v>152AMEW</v>
      </c>
      <c r="V2577" s="301">
        <f t="shared" si="655"/>
        <v>16</v>
      </c>
      <c r="W2577" s="293" t="str">
        <f t="shared" si="656"/>
        <v/>
      </c>
      <c r="X2577" s="293" t="str">
        <f t="shared" si="657"/>
        <v/>
      </c>
      <c r="Y2577" s="293" t="str">
        <f t="shared" si="658"/>
        <v/>
      </c>
      <c r="Z2577" s="293" t="str">
        <f t="shared" si="659"/>
        <v/>
      </c>
      <c r="AA2577" s="293">
        <f t="shared" si="646"/>
        <v>0</v>
      </c>
      <c r="AB2577" s="293">
        <f t="shared" si="647"/>
        <v>0</v>
      </c>
      <c r="AC2577" s="293">
        <f t="shared" si="648"/>
        <v>4</v>
      </c>
      <c r="AD2577" s="293">
        <f t="shared" si="660"/>
        <v>1</v>
      </c>
      <c r="AE2577" s="293">
        <f>IF(ISBLANK(T2577),AE2576,IF(COUNTIF(T$2:T2577,T2577)&gt;1,AE2576,1+MAX(AE2576,0)))</f>
        <v>69</v>
      </c>
      <c r="AI2577" s="42" t="str">
        <f t="shared" si="661"/>
        <v/>
      </c>
      <c r="AJ2577">
        <f>SUM(AG$2:AG2577)</f>
        <v>18</v>
      </c>
      <c r="AK2577">
        <f>COUNTA(AF$2:AF2577)</f>
        <v>38</v>
      </c>
    </row>
    <row r="2578" spans="1:37"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649"/>
        <v>38</v>
      </c>
      <c r="Q2578" s="33" t="str">
        <f t="shared" si="650"/>
        <v/>
      </c>
      <c r="R2578" s="33">
        <f t="shared" si="651"/>
        <v>5</v>
      </c>
      <c r="S2578" s="33" t="str">
        <f t="shared" si="652"/>
        <v>152_5</v>
      </c>
      <c r="T2578" s="35" t="str">
        <f t="shared" si="653"/>
        <v>152AM</v>
      </c>
      <c r="U2578" s="35" t="str">
        <f t="shared" si="654"/>
        <v>152AMNS</v>
      </c>
      <c r="V2578" s="301">
        <f t="shared" si="655"/>
        <v>17</v>
      </c>
      <c r="W2578" s="293" t="str">
        <f t="shared" si="656"/>
        <v/>
      </c>
      <c r="X2578" s="293" t="str">
        <f t="shared" si="657"/>
        <v/>
      </c>
      <c r="Y2578" s="293" t="str">
        <f t="shared" si="658"/>
        <v/>
      </c>
      <c r="Z2578" s="293" t="str">
        <f t="shared" si="659"/>
        <v/>
      </c>
      <c r="AA2578" s="293">
        <f t="shared" si="646"/>
        <v>0</v>
      </c>
      <c r="AB2578" s="293">
        <f t="shared" si="647"/>
        <v>0</v>
      </c>
      <c r="AC2578" s="293">
        <f t="shared" si="648"/>
        <v>4</v>
      </c>
      <c r="AD2578" s="293">
        <f t="shared" si="660"/>
        <v>1</v>
      </c>
      <c r="AE2578" s="293">
        <f>IF(ISBLANK(T2578),AE2577,IF(COUNTIF(T$2:T2578,T2578)&gt;1,AE2577,1+MAX(AE2577,0)))</f>
        <v>69</v>
      </c>
      <c r="AI2578" s="42" t="str">
        <f t="shared" si="661"/>
        <v/>
      </c>
      <c r="AJ2578">
        <f>SUM(AG$2:AG2578)</f>
        <v>18</v>
      </c>
      <c r="AK2578">
        <f>COUNTA(AF$2:AF2578)</f>
        <v>38</v>
      </c>
    </row>
    <row r="2579" spans="1:37"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649"/>
        <v>38</v>
      </c>
      <c r="Q2579" s="33" t="str">
        <f t="shared" si="650"/>
        <v/>
      </c>
      <c r="R2579" s="33">
        <f t="shared" si="651"/>
        <v>5</v>
      </c>
      <c r="S2579" s="33" t="str">
        <f t="shared" si="652"/>
        <v>152_5</v>
      </c>
      <c r="T2579" s="35" t="str">
        <f t="shared" si="653"/>
        <v>152AM</v>
      </c>
      <c r="U2579" s="35" t="str">
        <f t="shared" si="654"/>
        <v>152AMNS</v>
      </c>
      <c r="V2579" s="301">
        <f t="shared" si="655"/>
        <v>18</v>
      </c>
      <c r="W2579" s="293" t="str">
        <f t="shared" si="656"/>
        <v/>
      </c>
      <c r="X2579" s="293" t="str">
        <f t="shared" si="657"/>
        <v/>
      </c>
      <c r="Y2579" s="293" t="str">
        <f t="shared" si="658"/>
        <v/>
      </c>
      <c r="Z2579" s="293" t="str">
        <f t="shared" si="659"/>
        <v/>
      </c>
      <c r="AA2579" s="293">
        <f t="shared" si="646"/>
        <v>0</v>
      </c>
      <c r="AB2579" s="293">
        <f t="shared" si="647"/>
        <v>0</v>
      </c>
      <c r="AC2579" s="293">
        <f t="shared" si="648"/>
        <v>4</v>
      </c>
      <c r="AD2579" s="293">
        <f t="shared" si="660"/>
        <v>1</v>
      </c>
      <c r="AE2579" s="293">
        <f>IF(ISBLANK(T2579),AE2578,IF(COUNTIF(T$2:T2579,T2579)&gt;1,AE2578,1+MAX(AE2578,0)))</f>
        <v>69</v>
      </c>
      <c r="AI2579" s="42" t="str">
        <f t="shared" si="661"/>
        <v/>
      </c>
      <c r="AJ2579">
        <f>SUM(AG$2:AG2579)</f>
        <v>18</v>
      </c>
      <c r="AK2579">
        <f>COUNTA(AF$2:AF2579)</f>
        <v>38</v>
      </c>
    </row>
    <row r="2580" spans="1:37"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649"/>
        <v>38</v>
      </c>
      <c r="Q2580" s="33" t="str">
        <f t="shared" si="650"/>
        <v/>
      </c>
      <c r="R2580" s="33">
        <f t="shared" si="651"/>
        <v>5</v>
      </c>
      <c r="S2580" s="33" t="str">
        <f t="shared" si="652"/>
        <v>152_5</v>
      </c>
      <c r="T2580" s="35" t="str">
        <f t="shared" si="653"/>
        <v>152AM</v>
      </c>
      <c r="U2580" s="35" t="str">
        <f t="shared" si="654"/>
        <v>152AMEW</v>
      </c>
      <c r="V2580" s="301">
        <f t="shared" si="655"/>
        <v>19</v>
      </c>
      <c r="W2580" s="293" t="str">
        <f t="shared" si="656"/>
        <v/>
      </c>
      <c r="X2580" s="293" t="str">
        <f t="shared" si="657"/>
        <v/>
      </c>
      <c r="Y2580" s="293" t="str">
        <f t="shared" si="658"/>
        <v/>
      </c>
      <c r="Z2580" s="293" t="str">
        <f t="shared" si="659"/>
        <v/>
      </c>
      <c r="AA2580" s="293">
        <f t="shared" si="646"/>
        <v>0</v>
      </c>
      <c r="AB2580" s="293">
        <f t="shared" si="647"/>
        <v>0</v>
      </c>
      <c r="AC2580" s="293">
        <f t="shared" si="648"/>
        <v>4</v>
      </c>
      <c r="AD2580" s="293">
        <f t="shared" si="660"/>
        <v>1</v>
      </c>
      <c r="AE2580" s="293">
        <f>IF(ISBLANK(T2580),AE2579,IF(COUNTIF(T$2:T2580,T2580)&gt;1,AE2579,1+MAX(AE2579,0)))</f>
        <v>69</v>
      </c>
      <c r="AI2580" s="42" t="str">
        <f t="shared" si="661"/>
        <v/>
      </c>
      <c r="AJ2580">
        <f>SUM(AG$2:AG2580)</f>
        <v>18</v>
      </c>
      <c r="AK2580">
        <f>COUNTA(AF$2:AF2580)</f>
        <v>38</v>
      </c>
    </row>
    <row r="2581" spans="1:37"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649"/>
        <v>38</v>
      </c>
      <c r="Q2581" s="33" t="str">
        <f t="shared" si="650"/>
        <v/>
      </c>
      <c r="R2581" s="33">
        <f t="shared" si="651"/>
        <v>5</v>
      </c>
      <c r="S2581" s="33" t="str">
        <f t="shared" si="652"/>
        <v>152_5</v>
      </c>
      <c r="T2581" s="35" t="str">
        <f t="shared" si="653"/>
        <v>152AM</v>
      </c>
      <c r="U2581" s="35" t="str">
        <f t="shared" si="654"/>
        <v>152AMEW</v>
      </c>
      <c r="V2581" s="301">
        <f t="shared" si="655"/>
        <v>20</v>
      </c>
      <c r="W2581" s="293" t="str">
        <f t="shared" si="656"/>
        <v/>
      </c>
      <c r="X2581" s="293" t="str">
        <f t="shared" si="657"/>
        <v/>
      </c>
      <c r="Y2581" s="293" t="str">
        <f t="shared" si="658"/>
        <v/>
      </c>
      <c r="Z2581" s="293" t="str">
        <f t="shared" si="659"/>
        <v/>
      </c>
      <c r="AA2581" s="293">
        <f t="shared" si="646"/>
        <v>0</v>
      </c>
      <c r="AB2581" s="293">
        <f t="shared" si="647"/>
        <v>0</v>
      </c>
      <c r="AC2581" s="293">
        <f t="shared" si="648"/>
        <v>4</v>
      </c>
      <c r="AD2581" s="293">
        <f t="shared" si="660"/>
        <v>1</v>
      </c>
      <c r="AE2581" s="293">
        <f>IF(ISBLANK(T2581),AE2580,IF(COUNTIF(T$2:T2581,T2581)&gt;1,AE2580,1+MAX(AE2580,0)))</f>
        <v>69</v>
      </c>
      <c r="AI2581" s="42" t="str">
        <f t="shared" si="661"/>
        <v/>
      </c>
      <c r="AJ2581">
        <f>SUM(AG$2:AG2581)</f>
        <v>18</v>
      </c>
      <c r="AK2581">
        <f>COUNTA(AF$2:AF2581)</f>
        <v>38</v>
      </c>
    </row>
    <row r="2582" spans="1:37"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649"/>
        <v>38</v>
      </c>
      <c r="Q2582" s="33" t="str">
        <f t="shared" si="650"/>
        <v/>
      </c>
      <c r="R2582" s="33">
        <f t="shared" si="651"/>
        <v>6</v>
      </c>
      <c r="S2582" s="33" t="str">
        <f t="shared" si="652"/>
        <v>152_6</v>
      </c>
      <c r="T2582" s="35" t="str">
        <f t="shared" si="653"/>
        <v>152AM</v>
      </c>
      <c r="U2582" s="35" t="str">
        <f t="shared" si="654"/>
        <v>152AMNS</v>
      </c>
      <c r="V2582" s="301">
        <f t="shared" si="655"/>
        <v>21</v>
      </c>
      <c r="W2582" s="293" t="str">
        <f t="shared" si="656"/>
        <v/>
      </c>
      <c r="X2582" s="293" t="str">
        <f t="shared" si="657"/>
        <v/>
      </c>
      <c r="Y2582" s="293" t="str">
        <f t="shared" si="658"/>
        <v/>
      </c>
      <c r="Z2582" s="293" t="str">
        <f t="shared" si="659"/>
        <v/>
      </c>
      <c r="AA2582" s="293">
        <f t="shared" si="646"/>
        <v>0</v>
      </c>
      <c r="AB2582" s="293">
        <f t="shared" si="647"/>
        <v>0</v>
      </c>
      <c r="AC2582" s="293">
        <f t="shared" si="648"/>
        <v>4</v>
      </c>
      <c r="AD2582" s="293">
        <f t="shared" si="660"/>
        <v>1</v>
      </c>
      <c r="AE2582" s="293">
        <f>IF(ISBLANK(T2582),AE2581,IF(COUNTIF(T$2:T2582,T2582)&gt;1,AE2581,1+MAX(AE2581,0)))</f>
        <v>69</v>
      </c>
      <c r="AI2582" s="42" t="str">
        <f t="shared" si="661"/>
        <v/>
      </c>
      <c r="AJ2582">
        <f>SUM(AG$2:AG2582)</f>
        <v>18</v>
      </c>
      <c r="AK2582">
        <f>COUNTA(AF$2:AF2582)</f>
        <v>38</v>
      </c>
    </row>
    <row r="2583" spans="1:37"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649"/>
        <v>38</v>
      </c>
      <c r="Q2583" s="33" t="str">
        <f t="shared" si="650"/>
        <v/>
      </c>
      <c r="R2583" s="33">
        <f t="shared" si="651"/>
        <v>6</v>
      </c>
      <c r="S2583" s="33" t="str">
        <f t="shared" si="652"/>
        <v>152_6</v>
      </c>
      <c r="T2583" s="35" t="str">
        <f t="shared" si="653"/>
        <v>152AM</v>
      </c>
      <c r="U2583" s="35" t="str">
        <f t="shared" si="654"/>
        <v>152AMNS</v>
      </c>
      <c r="V2583" s="301">
        <f t="shared" si="655"/>
        <v>22</v>
      </c>
      <c r="W2583" s="293" t="str">
        <f t="shared" si="656"/>
        <v/>
      </c>
      <c r="X2583" s="293" t="str">
        <f t="shared" si="657"/>
        <v/>
      </c>
      <c r="Y2583" s="293" t="str">
        <f t="shared" si="658"/>
        <v/>
      </c>
      <c r="Z2583" s="293" t="str">
        <f t="shared" si="659"/>
        <v/>
      </c>
      <c r="AA2583" s="293">
        <f t="shared" si="646"/>
        <v>0</v>
      </c>
      <c r="AB2583" s="293">
        <f t="shared" si="647"/>
        <v>0</v>
      </c>
      <c r="AC2583" s="293">
        <f t="shared" si="648"/>
        <v>4</v>
      </c>
      <c r="AD2583" s="293">
        <f t="shared" si="660"/>
        <v>1</v>
      </c>
      <c r="AE2583" s="293">
        <f>IF(ISBLANK(T2583),AE2582,IF(COUNTIF(T$2:T2583,T2583)&gt;1,AE2582,1+MAX(AE2582,0)))</f>
        <v>69</v>
      </c>
      <c r="AI2583" s="42" t="str">
        <f t="shared" si="661"/>
        <v/>
      </c>
      <c r="AJ2583">
        <f>SUM(AG$2:AG2583)</f>
        <v>18</v>
      </c>
      <c r="AK2583">
        <f>COUNTA(AF$2:AF2583)</f>
        <v>38</v>
      </c>
    </row>
    <row r="2584" spans="1:37"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649"/>
        <v>38</v>
      </c>
      <c r="Q2584" s="33" t="str">
        <f t="shared" si="650"/>
        <v/>
      </c>
      <c r="R2584" s="33">
        <f t="shared" si="651"/>
        <v>6</v>
      </c>
      <c r="S2584" s="33" t="str">
        <f t="shared" si="652"/>
        <v>152_6</v>
      </c>
      <c r="T2584" s="35" t="str">
        <f t="shared" si="653"/>
        <v>152AM</v>
      </c>
      <c r="U2584" s="35" t="str">
        <f t="shared" si="654"/>
        <v>152AMEW</v>
      </c>
      <c r="V2584" s="301">
        <f t="shared" si="655"/>
        <v>23</v>
      </c>
      <c r="W2584" s="293" t="str">
        <f t="shared" si="656"/>
        <v/>
      </c>
      <c r="X2584" s="293" t="str">
        <f t="shared" si="657"/>
        <v/>
      </c>
      <c r="Y2584" s="293" t="str">
        <f t="shared" si="658"/>
        <v/>
      </c>
      <c r="Z2584" s="293" t="str">
        <f t="shared" si="659"/>
        <v/>
      </c>
      <c r="AA2584" s="293">
        <f t="shared" si="646"/>
        <v>0</v>
      </c>
      <c r="AB2584" s="293">
        <f t="shared" si="647"/>
        <v>0</v>
      </c>
      <c r="AC2584" s="293">
        <f t="shared" si="648"/>
        <v>4</v>
      </c>
      <c r="AD2584" s="293">
        <f t="shared" si="660"/>
        <v>1</v>
      </c>
      <c r="AE2584" s="293">
        <f>IF(ISBLANK(T2584),AE2583,IF(COUNTIF(T$2:T2584,T2584)&gt;1,AE2583,1+MAX(AE2583,0)))</f>
        <v>69</v>
      </c>
      <c r="AI2584" s="42" t="str">
        <f t="shared" si="661"/>
        <v/>
      </c>
      <c r="AJ2584">
        <f>SUM(AG$2:AG2584)</f>
        <v>18</v>
      </c>
      <c r="AK2584">
        <f>COUNTA(AF$2:AF2584)</f>
        <v>38</v>
      </c>
    </row>
    <row r="2585" spans="1:37"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649"/>
        <v>38</v>
      </c>
      <c r="Q2585" s="33" t="str">
        <f t="shared" si="650"/>
        <v/>
      </c>
      <c r="R2585" s="33">
        <f t="shared" si="651"/>
        <v>6</v>
      </c>
      <c r="S2585" s="33" t="str">
        <f t="shared" si="652"/>
        <v>152_6</v>
      </c>
      <c r="T2585" s="35" t="str">
        <f t="shared" si="653"/>
        <v>152AM</v>
      </c>
      <c r="U2585" s="35" t="str">
        <f t="shared" si="654"/>
        <v>152AMEW</v>
      </c>
      <c r="V2585" s="301">
        <f t="shared" si="655"/>
        <v>24</v>
      </c>
      <c r="W2585" s="293" t="str">
        <f t="shared" si="656"/>
        <v/>
      </c>
      <c r="X2585" s="293" t="str">
        <f t="shared" si="657"/>
        <v/>
      </c>
      <c r="Y2585" s="293" t="str">
        <f t="shared" si="658"/>
        <v/>
      </c>
      <c r="Z2585" s="293" t="str">
        <f t="shared" si="659"/>
        <v/>
      </c>
      <c r="AA2585" s="293">
        <f t="shared" si="646"/>
        <v>0</v>
      </c>
      <c r="AB2585" s="293">
        <f t="shared" si="647"/>
        <v>0</v>
      </c>
      <c r="AC2585" s="293">
        <f t="shared" si="648"/>
        <v>4</v>
      </c>
      <c r="AD2585" s="293">
        <f t="shared" si="660"/>
        <v>1</v>
      </c>
      <c r="AE2585" s="293">
        <f>IF(ISBLANK(T2585),AE2584,IF(COUNTIF(T$2:T2585,T2585)&gt;1,AE2584,1+MAX(AE2584,0)))</f>
        <v>69</v>
      </c>
      <c r="AI2585" s="42" t="str">
        <f t="shared" si="661"/>
        <v/>
      </c>
      <c r="AJ2585">
        <f>SUM(AG$2:AG2585)</f>
        <v>18</v>
      </c>
      <c r="AK2585">
        <f>COUNTA(AF$2:AF2585)</f>
        <v>38</v>
      </c>
    </row>
    <row r="2586" spans="1:37"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649"/>
        <v>38</v>
      </c>
      <c r="Q2586" s="33" t="str">
        <f t="shared" si="650"/>
        <v/>
      </c>
      <c r="R2586" s="33">
        <f t="shared" si="651"/>
        <v>7</v>
      </c>
      <c r="S2586" s="33" t="str">
        <f t="shared" si="652"/>
        <v>152_7</v>
      </c>
      <c r="T2586" s="35" t="str">
        <f t="shared" si="653"/>
        <v>152AM</v>
      </c>
      <c r="U2586" s="35" t="str">
        <f t="shared" si="654"/>
        <v>152AMNS</v>
      </c>
      <c r="V2586" s="301">
        <f t="shared" si="655"/>
        <v>25</v>
      </c>
      <c r="W2586" s="293" t="str">
        <f t="shared" si="656"/>
        <v/>
      </c>
      <c r="X2586" s="293" t="str">
        <f t="shared" si="657"/>
        <v/>
      </c>
      <c r="Y2586" s="293" t="str">
        <f t="shared" si="658"/>
        <v/>
      </c>
      <c r="Z2586" s="293" t="str">
        <f t="shared" si="659"/>
        <v/>
      </c>
      <c r="AA2586" s="293">
        <f t="shared" si="646"/>
        <v>0</v>
      </c>
      <c r="AB2586" s="293">
        <f t="shared" si="647"/>
        <v>0</v>
      </c>
      <c r="AC2586" s="293">
        <f t="shared" si="648"/>
        <v>4</v>
      </c>
      <c r="AD2586" s="293">
        <f t="shared" si="660"/>
        <v>1</v>
      </c>
      <c r="AE2586" s="293">
        <f>IF(ISBLANK(T2586),AE2585,IF(COUNTIF(T$2:T2586,T2586)&gt;1,AE2585,1+MAX(AE2585,0)))</f>
        <v>69</v>
      </c>
      <c r="AI2586" s="42" t="str">
        <f t="shared" si="661"/>
        <v/>
      </c>
      <c r="AJ2586">
        <f>SUM(AG$2:AG2586)</f>
        <v>18</v>
      </c>
      <c r="AK2586">
        <f>COUNTA(AF$2:AF2586)</f>
        <v>38</v>
      </c>
    </row>
    <row r="2587" spans="1:37"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649"/>
        <v>38</v>
      </c>
      <c r="Q2587" s="33" t="str">
        <f t="shared" si="650"/>
        <v/>
      </c>
      <c r="R2587" s="33">
        <f t="shared" si="651"/>
        <v>7</v>
      </c>
      <c r="S2587" s="33" t="str">
        <f t="shared" si="652"/>
        <v>152_7</v>
      </c>
      <c r="T2587" s="35" t="str">
        <f t="shared" si="653"/>
        <v>152AM</v>
      </c>
      <c r="U2587" s="35" t="str">
        <f t="shared" si="654"/>
        <v>152AMNS</v>
      </c>
      <c r="V2587" s="301">
        <f t="shared" si="655"/>
        <v>26</v>
      </c>
      <c r="W2587" s="293" t="str">
        <f t="shared" si="656"/>
        <v/>
      </c>
      <c r="X2587" s="293" t="str">
        <f t="shared" si="657"/>
        <v/>
      </c>
      <c r="Y2587" s="293" t="str">
        <f t="shared" si="658"/>
        <v/>
      </c>
      <c r="Z2587" s="293" t="str">
        <f t="shared" si="659"/>
        <v/>
      </c>
      <c r="AA2587" s="293">
        <f t="shared" si="646"/>
        <v>0</v>
      </c>
      <c r="AB2587" s="293">
        <f t="shared" si="647"/>
        <v>0</v>
      </c>
      <c r="AC2587" s="293">
        <f t="shared" si="648"/>
        <v>4</v>
      </c>
      <c r="AD2587" s="293">
        <f t="shared" si="660"/>
        <v>1</v>
      </c>
      <c r="AE2587" s="293">
        <f>IF(ISBLANK(T2587),AE2586,IF(COUNTIF(T$2:T2587,T2587)&gt;1,AE2586,1+MAX(AE2586,0)))</f>
        <v>69</v>
      </c>
      <c r="AI2587" s="42" t="str">
        <f t="shared" si="661"/>
        <v/>
      </c>
      <c r="AJ2587">
        <f>SUM(AG$2:AG2587)</f>
        <v>18</v>
      </c>
      <c r="AK2587">
        <f>COUNTA(AF$2:AF2587)</f>
        <v>38</v>
      </c>
    </row>
    <row r="2588" spans="1:37"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649"/>
        <v>38</v>
      </c>
      <c r="Q2588" s="33" t="str">
        <f t="shared" si="650"/>
        <v/>
      </c>
      <c r="R2588" s="33">
        <f t="shared" si="651"/>
        <v>7</v>
      </c>
      <c r="S2588" s="33" t="str">
        <f t="shared" si="652"/>
        <v>152_7</v>
      </c>
      <c r="T2588" s="35" t="str">
        <f t="shared" si="653"/>
        <v>152AM</v>
      </c>
      <c r="U2588" s="35" t="str">
        <f t="shared" si="654"/>
        <v>152AMEW</v>
      </c>
      <c r="V2588" s="301">
        <f t="shared" si="655"/>
        <v>27</v>
      </c>
      <c r="W2588" s="293" t="str">
        <f t="shared" si="656"/>
        <v/>
      </c>
      <c r="X2588" s="293" t="str">
        <f t="shared" si="657"/>
        <v/>
      </c>
      <c r="Y2588" s="293" t="str">
        <f t="shared" si="658"/>
        <v/>
      </c>
      <c r="Z2588" s="293" t="str">
        <f t="shared" si="659"/>
        <v/>
      </c>
      <c r="AA2588" s="293">
        <f t="shared" si="646"/>
        <v>0</v>
      </c>
      <c r="AB2588" s="293">
        <f t="shared" si="647"/>
        <v>0</v>
      </c>
      <c r="AC2588" s="293">
        <f t="shared" si="648"/>
        <v>4</v>
      </c>
      <c r="AD2588" s="293">
        <f t="shared" si="660"/>
        <v>1</v>
      </c>
      <c r="AE2588" s="293">
        <f>IF(ISBLANK(T2588),AE2587,IF(COUNTIF(T$2:T2588,T2588)&gt;1,AE2587,1+MAX(AE2587,0)))</f>
        <v>69</v>
      </c>
      <c r="AI2588" s="42" t="str">
        <f t="shared" si="661"/>
        <v/>
      </c>
      <c r="AJ2588">
        <f>SUM(AG$2:AG2588)</f>
        <v>18</v>
      </c>
      <c r="AK2588">
        <f>COUNTA(AF$2:AF2588)</f>
        <v>38</v>
      </c>
    </row>
    <row r="2589" spans="1:37"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649"/>
        <v>38</v>
      </c>
      <c r="Q2589" s="33" t="str">
        <f t="shared" si="650"/>
        <v/>
      </c>
      <c r="R2589" s="33">
        <f t="shared" si="651"/>
        <v>7</v>
      </c>
      <c r="S2589" s="33" t="str">
        <f t="shared" si="652"/>
        <v>152_7</v>
      </c>
      <c r="T2589" s="35" t="str">
        <f t="shared" si="653"/>
        <v>152AM</v>
      </c>
      <c r="U2589" s="35" t="str">
        <f t="shared" si="654"/>
        <v>152AMEW</v>
      </c>
      <c r="V2589" s="301">
        <f t="shared" si="655"/>
        <v>28</v>
      </c>
      <c r="W2589" s="293" t="str">
        <f t="shared" si="656"/>
        <v/>
      </c>
      <c r="X2589" s="293" t="str">
        <f t="shared" si="657"/>
        <v/>
      </c>
      <c r="Y2589" s="293" t="str">
        <f t="shared" si="658"/>
        <v/>
      </c>
      <c r="Z2589" s="293" t="str">
        <f t="shared" si="659"/>
        <v/>
      </c>
      <c r="AA2589" s="293">
        <f t="shared" si="646"/>
        <v>0</v>
      </c>
      <c r="AB2589" s="293">
        <f t="shared" si="647"/>
        <v>0</v>
      </c>
      <c r="AC2589" s="293">
        <f t="shared" si="648"/>
        <v>4</v>
      </c>
      <c r="AD2589" s="293">
        <f t="shared" si="660"/>
        <v>1</v>
      </c>
      <c r="AE2589" s="293">
        <f>IF(ISBLANK(T2589),AE2588,IF(COUNTIF(T$2:T2589,T2589)&gt;1,AE2588,1+MAX(AE2588,0)))</f>
        <v>69</v>
      </c>
      <c r="AI2589" s="42" t="str">
        <f t="shared" si="661"/>
        <v/>
      </c>
      <c r="AJ2589">
        <f>SUM(AG$2:AG2589)</f>
        <v>18</v>
      </c>
      <c r="AK2589">
        <f>COUNTA(AF$2:AF2589)</f>
        <v>38</v>
      </c>
    </row>
    <row r="2590" spans="1:37"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649"/>
        <v>38</v>
      </c>
      <c r="Q2590" s="33" t="str">
        <f t="shared" si="650"/>
        <v/>
      </c>
      <c r="R2590" s="33">
        <f t="shared" si="651"/>
        <v>8</v>
      </c>
      <c r="S2590" s="33" t="str">
        <f t="shared" si="652"/>
        <v>152_8</v>
      </c>
      <c r="T2590" s="35" t="str">
        <f t="shared" si="653"/>
        <v>152AM</v>
      </c>
      <c r="U2590" s="35" t="str">
        <f t="shared" si="654"/>
        <v>152AMNS</v>
      </c>
      <c r="V2590" s="301">
        <f t="shared" si="655"/>
        <v>29</v>
      </c>
      <c r="W2590" s="293" t="str">
        <f t="shared" si="656"/>
        <v/>
      </c>
      <c r="X2590" s="293" t="str">
        <f t="shared" si="657"/>
        <v/>
      </c>
      <c r="Y2590" s="293" t="str">
        <f t="shared" si="658"/>
        <v/>
      </c>
      <c r="Z2590" s="293" t="str">
        <f t="shared" si="659"/>
        <v/>
      </c>
      <c r="AA2590" s="293">
        <f t="shared" si="646"/>
        <v>0</v>
      </c>
      <c r="AB2590" s="293">
        <f t="shared" si="647"/>
        <v>0</v>
      </c>
      <c r="AC2590" s="293">
        <f t="shared" si="648"/>
        <v>4</v>
      </c>
      <c r="AD2590" s="293">
        <f t="shared" si="660"/>
        <v>1</v>
      </c>
      <c r="AE2590" s="293">
        <f>IF(ISBLANK(T2590),AE2589,IF(COUNTIF(T$2:T2590,T2590)&gt;1,AE2589,1+MAX(AE2589,0)))</f>
        <v>69</v>
      </c>
      <c r="AI2590" s="42" t="str">
        <f t="shared" si="661"/>
        <v/>
      </c>
      <c r="AJ2590">
        <f>SUM(AG$2:AG2590)</f>
        <v>18</v>
      </c>
      <c r="AK2590">
        <f>COUNTA(AF$2:AF2590)</f>
        <v>38</v>
      </c>
    </row>
    <row r="2591" spans="1:37"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649"/>
        <v>38</v>
      </c>
      <c r="Q2591" s="33" t="str">
        <f t="shared" si="650"/>
        <v/>
      </c>
      <c r="R2591" s="33">
        <f t="shared" si="651"/>
        <v>8</v>
      </c>
      <c r="S2591" s="33" t="str">
        <f t="shared" si="652"/>
        <v>152_8</v>
      </c>
      <c r="T2591" s="35" t="str">
        <f t="shared" si="653"/>
        <v>152AM</v>
      </c>
      <c r="U2591" s="35" t="str">
        <f t="shared" si="654"/>
        <v>152AMNS</v>
      </c>
      <c r="V2591" s="301">
        <f t="shared" si="655"/>
        <v>30</v>
      </c>
      <c r="W2591" s="293" t="str">
        <f t="shared" si="656"/>
        <v/>
      </c>
      <c r="X2591" s="293" t="str">
        <f t="shared" si="657"/>
        <v/>
      </c>
      <c r="Y2591" s="293" t="str">
        <f t="shared" si="658"/>
        <v/>
      </c>
      <c r="Z2591" s="293" t="str">
        <f t="shared" si="659"/>
        <v/>
      </c>
      <c r="AA2591" s="293">
        <f t="shared" si="646"/>
        <v>0</v>
      </c>
      <c r="AB2591" s="293">
        <f t="shared" si="647"/>
        <v>0</v>
      </c>
      <c r="AC2591" s="293">
        <f t="shared" si="648"/>
        <v>4</v>
      </c>
      <c r="AD2591" s="293">
        <f t="shared" si="660"/>
        <v>1</v>
      </c>
      <c r="AE2591" s="293">
        <f>IF(ISBLANK(T2591),AE2590,IF(COUNTIF(T$2:T2591,T2591)&gt;1,AE2590,1+MAX(AE2590,0)))</f>
        <v>69</v>
      </c>
      <c r="AI2591" s="42" t="str">
        <f t="shared" si="661"/>
        <v/>
      </c>
      <c r="AJ2591">
        <f>SUM(AG$2:AG2591)</f>
        <v>18</v>
      </c>
      <c r="AK2591">
        <f>COUNTA(AF$2:AF2591)</f>
        <v>38</v>
      </c>
    </row>
    <row r="2592" spans="1:37"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649"/>
        <v>38</v>
      </c>
      <c r="Q2592" s="33" t="str">
        <f t="shared" si="650"/>
        <v/>
      </c>
      <c r="R2592" s="33">
        <f t="shared" si="651"/>
        <v>8</v>
      </c>
      <c r="S2592" s="33" t="str">
        <f t="shared" si="652"/>
        <v>152_8</v>
      </c>
      <c r="T2592" s="35" t="str">
        <f t="shared" si="653"/>
        <v>152AM</v>
      </c>
      <c r="U2592" s="35" t="str">
        <f t="shared" si="654"/>
        <v>152AMEW</v>
      </c>
      <c r="V2592" s="301">
        <f t="shared" si="655"/>
        <v>31</v>
      </c>
      <c r="W2592" s="293" t="str">
        <f t="shared" si="656"/>
        <v/>
      </c>
      <c r="X2592" s="293" t="str">
        <f t="shared" si="657"/>
        <v/>
      </c>
      <c r="Y2592" s="293" t="str">
        <f t="shared" si="658"/>
        <v/>
      </c>
      <c r="Z2592" s="293" t="str">
        <f t="shared" si="659"/>
        <v/>
      </c>
      <c r="AA2592" s="293">
        <f t="shared" si="646"/>
        <v>0</v>
      </c>
      <c r="AB2592" s="293">
        <f t="shared" si="647"/>
        <v>0</v>
      </c>
      <c r="AC2592" s="293">
        <f t="shared" si="648"/>
        <v>4</v>
      </c>
      <c r="AD2592" s="293">
        <f t="shared" si="660"/>
        <v>1</v>
      </c>
      <c r="AE2592" s="293">
        <f>IF(ISBLANK(T2592),AE2591,IF(COUNTIF(T$2:T2592,T2592)&gt;1,AE2591,1+MAX(AE2591,0)))</f>
        <v>69</v>
      </c>
      <c r="AI2592" s="42" t="str">
        <f t="shared" si="661"/>
        <v/>
      </c>
      <c r="AJ2592">
        <f>SUM(AG$2:AG2592)</f>
        <v>18</v>
      </c>
      <c r="AK2592">
        <f>COUNTA(AF$2:AF2592)</f>
        <v>38</v>
      </c>
    </row>
    <row r="2593" spans="1:37"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649"/>
        <v>38</v>
      </c>
      <c r="Q2593" s="33" t="str">
        <f t="shared" si="650"/>
        <v/>
      </c>
      <c r="R2593" s="33">
        <f t="shared" si="651"/>
        <v>8</v>
      </c>
      <c r="S2593" s="33" t="str">
        <f t="shared" si="652"/>
        <v>152_8</v>
      </c>
      <c r="T2593" s="35" t="str">
        <f t="shared" si="653"/>
        <v>152AM</v>
      </c>
      <c r="U2593" s="35" t="str">
        <f t="shared" si="654"/>
        <v>152AMEW</v>
      </c>
      <c r="V2593" s="301">
        <f t="shared" si="655"/>
        <v>32</v>
      </c>
      <c r="W2593" s="293" t="str">
        <f t="shared" si="656"/>
        <v/>
      </c>
      <c r="X2593" s="293" t="str">
        <f t="shared" si="657"/>
        <v/>
      </c>
      <c r="Y2593" s="293" t="str">
        <f t="shared" si="658"/>
        <v/>
      </c>
      <c r="Z2593" s="293" t="str">
        <f t="shared" si="659"/>
        <v/>
      </c>
      <c r="AA2593" s="293">
        <f t="shared" si="646"/>
        <v>0</v>
      </c>
      <c r="AB2593" s="293">
        <f t="shared" si="647"/>
        <v>0</v>
      </c>
      <c r="AC2593" s="293">
        <f t="shared" si="648"/>
        <v>4</v>
      </c>
      <c r="AD2593" s="293">
        <f t="shared" si="660"/>
        <v>1</v>
      </c>
      <c r="AE2593" s="293">
        <f>IF(ISBLANK(T2593),AE2592,IF(COUNTIF(T$2:T2593,T2593)&gt;1,AE2592,1+MAX(AE2592,0)))</f>
        <v>69</v>
      </c>
      <c r="AI2593" s="42" t="str">
        <f t="shared" si="661"/>
        <v/>
      </c>
      <c r="AJ2593">
        <f>SUM(AG$2:AG2593)</f>
        <v>18</v>
      </c>
      <c r="AK2593">
        <f>COUNTA(AF$2:AF2593)</f>
        <v>38</v>
      </c>
    </row>
    <row r="2594" spans="1:37"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649"/>
        <v>39</v>
      </c>
      <c r="Q2594" s="33">
        <f t="shared" si="650"/>
        <v>39</v>
      </c>
      <c r="R2594" s="33">
        <f t="shared" si="651"/>
        <v>1</v>
      </c>
      <c r="S2594" s="33" t="str">
        <f t="shared" si="652"/>
        <v>155_1</v>
      </c>
      <c r="T2594" s="35" t="str">
        <f t="shared" si="653"/>
        <v>155AM</v>
      </c>
      <c r="U2594" s="35" t="str">
        <f t="shared" si="654"/>
        <v>155AMNS</v>
      </c>
      <c r="V2594" s="301">
        <f t="shared" si="655"/>
        <v>1</v>
      </c>
      <c r="W2594" s="293" t="str">
        <f t="shared" si="656"/>
        <v/>
      </c>
      <c r="X2594" s="293" t="str">
        <f t="shared" si="657"/>
        <v/>
      </c>
      <c r="Y2594" s="293" t="str">
        <f t="shared" si="658"/>
        <v/>
      </c>
      <c r="Z2594" s="293" t="str">
        <f t="shared" si="659"/>
        <v/>
      </c>
      <c r="AA2594" s="293">
        <f t="shared" si="646"/>
        <v>0</v>
      </c>
      <c r="AB2594" s="293">
        <f t="shared" si="647"/>
        <v>0</v>
      </c>
      <c r="AC2594" s="293">
        <f t="shared" si="648"/>
        <v>3</v>
      </c>
      <c r="AD2594" s="293">
        <f t="shared" si="660"/>
        <v>1</v>
      </c>
      <c r="AE2594" s="293">
        <f>IF(ISBLANK(T2594),AE2593,IF(COUNTIF(T$2:T2594,T2594)&gt;1,AE2593,1+MAX(AE2593,0)))</f>
        <v>70</v>
      </c>
      <c r="AI2594" s="42" t="str">
        <f t="shared" si="661"/>
        <v/>
      </c>
      <c r="AJ2594">
        <f>SUM(AG$2:AG2594)</f>
        <v>18</v>
      </c>
      <c r="AK2594">
        <f>COUNTA(AF$2:AF2594)</f>
        <v>38</v>
      </c>
    </row>
    <row r="2595" spans="1:37"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649"/>
        <v>39</v>
      </c>
      <c r="Q2595" s="33" t="str">
        <f t="shared" si="650"/>
        <v/>
      </c>
      <c r="R2595" s="33">
        <f t="shared" si="651"/>
        <v>1</v>
      </c>
      <c r="S2595" s="33" t="str">
        <f t="shared" si="652"/>
        <v>155_1</v>
      </c>
      <c r="T2595" s="35" t="str">
        <f t="shared" si="653"/>
        <v>155AM</v>
      </c>
      <c r="U2595" s="35" t="str">
        <f t="shared" si="654"/>
        <v>155AMNS</v>
      </c>
      <c r="V2595" s="301">
        <f t="shared" si="655"/>
        <v>2</v>
      </c>
      <c r="W2595" s="293" t="str">
        <f t="shared" si="656"/>
        <v/>
      </c>
      <c r="X2595" s="293" t="str">
        <f t="shared" si="657"/>
        <v/>
      </c>
      <c r="Y2595" s="293" t="str">
        <f t="shared" si="658"/>
        <v/>
      </c>
      <c r="Z2595" s="293" t="str">
        <f t="shared" si="659"/>
        <v/>
      </c>
      <c r="AA2595" s="293">
        <f t="shared" si="646"/>
        <v>0</v>
      </c>
      <c r="AB2595" s="293">
        <f t="shared" si="647"/>
        <v>0</v>
      </c>
      <c r="AC2595" s="293">
        <f t="shared" si="648"/>
        <v>3</v>
      </c>
      <c r="AD2595" s="293">
        <f t="shared" si="660"/>
        <v>1</v>
      </c>
      <c r="AE2595" s="293">
        <f>IF(ISBLANK(T2595),AE2594,IF(COUNTIF(T$2:T2595,T2595)&gt;1,AE2594,1+MAX(AE2594,0)))</f>
        <v>70</v>
      </c>
      <c r="AI2595" s="42" t="str">
        <f t="shared" si="661"/>
        <v/>
      </c>
      <c r="AJ2595">
        <f>SUM(AG$2:AG2595)</f>
        <v>18</v>
      </c>
      <c r="AK2595">
        <f>COUNTA(AF$2:AF2595)</f>
        <v>38</v>
      </c>
    </row>
    <row r="2596" spans="1:37"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649"/>
        <v>39</v>
      </c>
      <c r="Q2596" s="33" t="str">
        <f t="shared" si="650"/>
        <v/>
      </c>
      <c r="R2596" s="33">
        <f t="shared" si="651"/>
        <v>1</v>
      </c>
      <c r="S2596" s="33" t="str">
        <f t="shared" si="652"/>
        <v>155_1</v>
      </c>
      <c r="T2596" s="35" t="str">
        <f t="shared" si="653"/>
        <v>155AM</v>
      </c>
      <c r="U2596" s="35" t="str">
        <f t="shared" si="654"/>
        <v>155AMEW</v>
      </c>
      <c r="V2596" s="301">
        <f t="shared" si="655"/>
        <v>3</v>
      </c>
      <c r="W2596" s="293" t="str">
        <f t="shared" si="656"/>
        <v/>
      </c>
      <c r="X2596" s="293" t="str">
        <f t="shared" si="657"/>
        <v/>
      </c>
      <c r="Y2596" s="293" t="str">
        <f t="shared" si="658"/>
        <v/>
      </c>
      <c r="Z2596" s="293" t="str">
        <f t="shared" si="659"/>
        <v/>
      </c>
      <c r="AA2596" s="293">
        <f t="shared" si="646"/>
        <v>0</v>
      </c>
      <c r="AB2596" s="293">
        <f t="shared" si="647"/>
        <v>0</v>
      </c>
      <c r="AC2596" s="293">
        <f t="shared" si="648"/>
        <v>3</v>
      </c>
      <c r="AD2596" s="293">
        <f t="shared" si="660"/>
        <v>1</v>
      </c>
      <c r="AE2596" s="293">
        <f>IF(ISBLANK(T2596),AE2595,IF(COUNTIF(T$2:T2596,T2596)&gt;1,AE2595,1+MAX(AE2595,0)))</f>
        <v>70</v>
      </c>
      <c r="AI2596" s="42" t="str">
        <f t="shared" si="661"/>
        <v/>
      </c>
      <c r="AJ2596">
        <f>SUM(AG$2:AG2596)</f>
        <v>18</v>
      </c>
      <c r="AK2596">
        <f>COUNTA(AF$2:AF2596)</f>
        <v>38</v>
      </c>
    </row>
    <row r="2597" spans="1:37"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649"/>
        <v>39</v>
      </c>
      <c r="Q2597" s="33" t="str">
        <f t="shared" si="650"/>
        <v/>
      </c>
      <c r="R2597" s="33">
        <f t="shared" si="651"/>
        <v>1</v>
      </c>
      <c r="S2597" s="33" t="str">
        <f t="shared" si="652"/>
        <v>155_1</v>
      </c>
      <c r="T2597" s="35" t="str">
        <f t="shared" si="653"/>
        <v>155AM</v>
      </c>
      <c r="U2597" s="35" t="str">
        <f t="shared" si="654"/>
        <v>155AMEW</v>
      </c>
      <c r="V2597" s="301">
        <f t="shared" si="655"/>
        <v>4</v>
      </c>
      <c r="W2597" s="293" t="str">
        <f t="shared" si="656"/>
        <v/>
      </c>
      <c r="X2597" s="293" t="str">
        <f t="shared" si="657"/>
        <v/>
      </c>
      <c r="Y2597" s="293" t="str">
        <f t="shared" si="658"/>
        <v/>
      </c>
      <c r="Z2597" s="293" t="str">
        <f t="shared" si="659"/>
        <v/>
      </c>
      <c r="AA2597" s="293">
        <f t="shared" si="646"/>
        <v>0</v>
      </c>
      <c r="AB2597" s="293">
        <f t="shared" si="647"/>
        <v>0</v>
      </c>
      <c r="AC2597" s="293">
        <f t="shared" si="648"/>
        <v>3</v>
      </c>
      <c r="AD2597" s="293">
        <f t="shared" si="660"/>
        <v>1</v>
      </c>
      <c r="AE2597" s="293">
        <f>IF(ISBLANK(T2597),AE2596,IF(COUNTIF(T$2:T2597,T2597)&gt;1,AE2596,1+MAX(AE2596,0)))</f>
        <v>70</v>
      </c>
      <c r="AI2597" s="42" t="str">
        <f t="shared" si="661"/>
        <v/>
      </c>
      <c r="AJ2597">
        <f>SUM(AG$2:AG2597)</f>
        <v>18</v>
      </c>
      <c r="AK2597">
        <f>COUNTA(AF$2:AF2597)</f>
        <v>38</v>
      </c>
    </row>
    <row r="2598" spans="1:37"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649"/>
        <v>39</v>
      </c>
      <c r="Q2598" s="33" t="str">
        <f t="shared" si="650"/>
        <v/>
      </c>
      <c r="R2598" s="33">
        <f t="shared" si="651"/>
        <v>2</v>
      </c>
      <c r="S2598" s="33" t="str">
        <f t="shared" si="652"/>
        <v>155_2</v>
      </c>
      <c r="T2598" s="35" t="str">
        <f t="shared" si="653"/>
        <v>155AM</v>
      </c>
      <c r="U2598" s="35" t="str">
        <f t="shared" si="654"/>
        <v>155AMNS</v>
      </c>
      <c r="V2598" s="301">
        <f t="shared" si="655"/>
        <v>5</v>
      </c>
      <c r="W2598" s="293" t="str">
        <f t="shared" si="656"/>
        <v/>
      </c>
      <c r="X2598" s="293" t="str">
        <f t="shared" si="657"/>
        <v/>
      </c>
      <c r="Y2598" s="293" t="str">
        <f t="shared" si="658"/>
        <v/>
      </c>
      <c r="Z2598" s="293" t="str">
        <f t="shared" si="659"/>
        <v/>
      </c>
      <c r="AA2598" s="293">
        <f t="shared" si="646"/>
        <v>0</v>
      </c>
      <c r="AB2598" s="293">
        <f t="shared" si="647"/>
        <v>0</v>
      </c>
      <c r="AC2598" s="293">
        <f t="shared" si="648"/>
        <v>3</v>
      </c>
      <c r="AD2598" s="293">
        <f t="shared" si="660"/>
        <v>1</v>
      </c>
      <c r="AE2598" s="293">
        <f>IF(ISBLANK(T2598),AE2597,IF(COUNTIF(T$2:T2598,T2598)&gt;1,AE2597,1+MAX(AE2597,0)))</f>
        <v>70</v>
      </c>
      <c r="AI2598" s="42" t="str">
        <f t="shared" si="661"/>
        <v/>
      </c>
      <c r="AJ2598">
        <f>SUM(AG$2:AG2598)</f>
        <v>18</v>
      </c>
      <c r="AK2598">
        <f>COUNTA(AF$2:AF2598)</f>
        <v>38</v>
      </c>
    </row>
    <row r="2599" spans="1:37"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649"/>
        <v>39</v>
      </c>
      <c r="Q2599" s="33" t="str">
        <f t="shared" si="650"/>
        <v/>
      </c>
      <c r="R2599" s="33">
        <f t="shared" si="651"/>
        <v>2</v>
      </c>
      <c r="S2599" s="33" t="str">
        <f t="shared" si="652"/>
        <v>155_2</v>
      </c>
      <c r="T2599" s="35" t="str">
        <f t="shared" si="653"/>
        <v>155AM</v>
      </c>
      <c r="U2599" s="35" t="str">
        <f t="shared" si="654"/>
        <v>155AMNS</v>
      </c>
      <c r="V2599" s="301">
        <f t="shared" si="655"/>
        <v>6</v>
      </c>
      <c r="W2599" s="293" t="str">
        <f t="shared" si="656"/>
        <v/>
      </c>
      <c r="X2599" s="293" t="str">
        <f t="shared" si="657"/>
        <v/>
      </c>
      <c r="Y2599" s="293" t="str">
        <f t="shared" si="658"/>
        <v/>
      </c>
      <c r="Z2599" s="293" t="str">
        <f t="shared" si="659"/>
        <v/>
      </c>
      <c r="AA2599" s="293">
        <f t="shared" si="646"/>
        <v>0</v>
      </c>
      <c r="AB2599" s="293">
        <f t="shared" si="647"/>
        <v>0</v>
      </c>
      <c r="AC2599" s="293">
        <f t="shared" si="648"/>
        <v>3</v>
      </c>
      <c r="AD2599" s="293">
        <f t="shared" si="660"/>
        <v>1</v>
      </c>
      <c r="AE2599" s="293">
        <f>IF(ISBLANK(T2599),AE2598,IF(COUNTIF(T$2:T2599,T2599)&gt;1,AE2598,1+MAX(AE2598,0)))</f>
        <v>70</v>
      </c>
      <c r="AI2599" s="42" t="str">
        <f t="shared" si="661"/>
        <v/>
      </c>
      <c r="AJ2599">
        <f>SUM(AG$2:AG2599)</f>
        <v>18</v>
      </c>
      <c r="AK2599">
        <f>COUNTA(AF$2:AF2599)</f>
        <v>38</v>
      </c>
    </row>
    <row r="2600" spans="1:37"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649"/>
        <v>39</v>
      </c>
      <c r="Q2600" s="33" t="str">
        <f t="shared" si="650"/>
        <v/>
      </c>
      <c r="R2600" s="33">
        <f t="shared" si="651"/>
        <v>2</v>
      </c>
      <c r="S2600" s="33" t="str">
        <f t="shared" si="652"/>
        <v>155_2</v>
      </c>
      <c r="T2600" s="35" t="str">
        <f t="shared" si="653"/>
        <v>155AM</v>
      </c>
      <c r="U2600" s="35" t="str">
        <f t="shared" si="654"/>
        <v>155AMEW</v>
      </c>
      <c r="V2600" s="301">
        <f t="shared" si="655"/>
        <v>7</v>
      </c>
      <c r="W2600" s="293" t="str">
        <f t="shared" si="656"/>
        <v/>
      </c>
      <c r="X2600" s="293" t="str">
        <f t="shared" si="657"/>
        <v/>
      </c>
      <c r="Y2600" s="293" t="str">
        <f t="shared" si="658"/>
        <v/>
      </c>
      <c r="Z2600" s="293" t="str">
        <f t="shared" si="659"/>
        <v/>
      </c>
      <c r="AA2600" s="293">
        <f t="shared" si="646"/>
        <v>0</v>
      </c>
      <c r="AB2600" s="293">
        <f t="shared" si="647"/>
        <v>0</v>
      </c>
      <c r="AC2600" s="293">
        <f t="shared" si="648"/>
        <v>3</v>
      </c>
      <c r="AD2600" s="293">
        <f t="shared" si="660"/>
        <v>1</v>
      </c>
      <c r="AE2600" s="293">
        <f>IF(ISBLANK(T2600),AE2599,IF(COUNTIF(T$2:T2600,T2600)&gt;1,AE2599,1+MAX(AE2599,0)))</f>
        <v>70</v>
      </c>
      <c r="AI2600" s="42" t="str">
        <f t="shared" si="661"/>
        <v/>
      </c>
      <c r="AJ2600">
        <f>SUM(AG$2:AG2600)</f>
        <v>18</v>
      </c>
      <c r="AK2600">
        <f>COUNTA(AF$2:AF2600)</f>
        <v>38</v>
      </c>
    </row>
    <row r="2601" spans="1:37"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649"/>
        <v>39</v>
      </c>
      <c r="Q2601" s="33" t="str">
        <f t="shared" si="650"/>
        <v/>
      </c>
      <c r="R2601" s="33">
        <f t="shared" si="651"/>
        <v>2</v>
      </c>
      <c r="S2601" s="33" t="str">
        <f t="shared" si="652"/>
        <v>155_2</v>
      </c>
      <c r="T2601" s="35" t="str">
        <f t="shared" si="653"/>
        <v>155AM</v>
      </c>
      <c r="U2601" s="35" t="str">
        <f t="shared" si="654"/>
        <v>155AMEW</v>
      </c>
      <c r="V2601" s="301">
        <f t="shared" si="655"/>
        <v>8</v>
      </c>
      <c r="W2601" s="293" t="str">
        <f t="shared" si="656"/>
        <v/>
      </c>
      <c r="X2601" s="293" t="str">
        <f t="shared" si="657"/>
        <v/>
      </c>
      <c r="Y2601" s="293" t="str">
        <f t="shared" si="658"/>
        <v/>
      </c>
      <c r="Z2601" s="293" t="str">
        <f t="shared" si="659"/>
        <v/>
      </c>
      <c r="AA2601" s="293">
        <f t="shared" si="646"/>
        <v>0</v>
      </c>
      <c r="AB2601" s="293">
        <f t="shared" si="647"/>
        <v>0</v>
      </c>
      <c r="AC2601" s="293">
        <f t="shared" si="648"/>
        <v>3</v>
      </c>
      <c r="AD2601" s="293">
        <f t="shared" si="660"/>
        <v>1</v>
      </c>
      <c r="AE2601" s="293">
        <f>IF(ISBLANK(T2601),AE2600,IF(COUNTIF(T$2:T2601,T2601)&gt;1,AE2600,1+MAX(AE2600,0)))</f>
        <v>70</v>
      </c>
      <c r="AI2601" s="42" t="str">
        <f t="shared" si="661"/>
        <v/>
      </c>
      <c r="AJ2601">
        <f>SUM(AG$2:AG2601)</f>
        <v>18</v>
      </c>
      <c r="AK2601">
        <f>COUNTA(AF$2:AF2601)</f>
        <v>38</v>
      </c>
    </row>
    <row r="2602" spans="1:37"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649"/>
        <v>39</v>
      </c>
      <c r="Q2602" s="33" t="str">
        <f t="shared" si="650"/>
        <v/>
      </c>
      <c r="R2602" s="33">
        <f t="shared" si="651"/>
        <v>3</v>
      </c>
      <c r="S2602" s="33" t="str">
        <f t="shared" si="652"/>
        <v>155_3</v>
      </c>
      <c r="T2602" s="35" t="str">
        <f t="shared" si="653"/>
        <v>155AM</v>
      </c>
      <c r="U2602" s="35" t="str">
        <f t="shared" si="654"/>
        <v>155AMNS</v>
      </c>
      <c r="V2602" s="301">
        <f t="shared" si="655"/>
        <v>9</v>
      </c>
      <c r="W2602" s="293" t="str">
        <f t="shared" si="656"/>
        <v/>
      </c>
      <c r="X2602" s="293" t="str">
        <f t="shared" si="657"/>
        <v/>
      </c>
      <c r="Y2602" s="293" t="str">
        <f t="shared" si="658"/>
        <v/>
      </c>
      <c r="Z2602" s="293" t="str">
        <f t="shared" si="659"/>
        <v/>
      </c>
      <c r="AA2602" s="293">
        <f t="shared" si="646"/>
        <v>0</v>
      </c>
      <c r="AB2602" s="293">
        <f t="shared" si="647"/>
        <v>0</v>
      </c>
      <c r="AC2602" s="293">
        <f t="shared" si="648"/>
        <v>3</v>
      </c>
      <c r="AD2602" s="293">
        <f t="shared" si="660"/>
        <v>1</v>
      </c>
      <c r="AE2602" s="293">
        <f>IF(ISBLANK(T2602),AE2601,IF(COUNTIF(T$2:T2602,T2602)&gt;1,AE2601,1+MAX(AE2601,0)))</f>
        <v>70</v>
      </c>
      <c r="AI2602" s="42" t="str">
        <f t="shared" si="661"/>
        <v/>
      </c>
      <c r="AJ2602">
        <f>SUM(AG$2:AG2602)</f>
        <v>18</v>
      </c>
      <c r="AK2602">
        <f>COUNTA(AF$2:AF2602)</f>
        <v>38</v>
      </c>
    </row>
    <row r="2603" spans="1:37"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649"/>
        <v>39</v>
      </c>
      <c r="Q2603" s="33" t="str">
        <f t="shared" si="650"/>
        <v/>
      </c>
      <c r="R2603" s="33">
        <f t="shared" si="651"/>
        <v>3</v>
      </c>
      <c r="S2603" s="33" t="str">
        <f t="shared" si="652"/>
        <v>155_3</v>
      </c>
      <c r="T2603" s="35" t="str">
        <f t="shared" si="653"/>
        <v>155AM</v>
      </c>
      <c r="U2603" s="35" t="str">
        <f t="shared" si="654"/>
        <v>155AMNS</v>
      </c>
      <c r="V2603" s="301">
        <f t="shared" si="655"/>
        <v>10</v>
      </c>
      <c r="W2603" s="293" t="str">
        <f t="shared" si="656"/>
        <v/>
      </c>
      <c r="X2603" s="293" t="str">
        <f t="shared" si="657"/>
        <v/>
      </c>
      <c r="Y2603" s="293" t="str">
        <f t="shared" si="658"/>
        <v/>
      </c>
      <c r="Z2603" s="293" t="str">
        <f t="shared" si="659"/>
        <v/>
      </c>
      <c r="AA2603" s="293">
        <f t="shared" si="646"/>
        <v>0</v>
      </c>
      <c r="AB2603" s="293">
        <f t="shared" si="647"/>
        <v>0</v>
      </c>
      <c r="AC2603" s="293">
        <f t="shared" si="648"/>
        <v>3</v>
      </c>
      <c r="AD2603" s="293">
        <f t="shared" si="660"/>
        <v>1</v>
      </c>
      <c r="AE2603" s="293">
        <f>IF(ISBLANK(T2603),AE2602,IF(COUNTIF(T$2:T2603,T2603)&gt;1,AE2602,1+MAX(AE2602,0)))</f>
        <v>70</v>
      </c>
      <c r="AI2603" s="42" t="str">
        <f t="shared" si="661"/>
        <v/>
      </c>
      <c r="AJ2603">
        <f>SUM(AG$2:AG2603)</f>
        <v>18</v>
      </c>
      <c r="AK2603">
        <f>COUNTA(AF$2:AF2603)</f>
        <v>38</v>
      </c>
    </row>
    <row r="2604" spans="1:37"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649"/>
        <v>39</v>
      </c>
      <c r="Q2604" s="33" t="str">
        <f t="shared" si="650"/>
        <v/>
      </c>
      <c r="R2604" s="33">
        <f t="shared" si="651"/>
        <v>3</v>
      </c>
      <c r="S2604" s="33" t="str">
        <f t="shared" si="652"/>
        <v>155_3</v>
      </c>
      <c r="T2604" s="35" t="str">
        <f t="shared" si="653"/>
        <v>155AM</v>
      </c>
      <c r="U2604" s="35" t="str">
        <f t="shared" si="654"/>
        <v>155AMEW</v>
      </c>
      <c r="V2604" s="301">
        <f t="shared" si="655"/>
        <v>11</v>
      </c>
      <c r="W2604" s="293" t="str">
        <f t="shared" si="656"/>
        <v/>
      </c>
      <c r="X2604" s="293" t="str">
        <f t="shared" si="657"/>
        <v/>
      </c>
      <c r="Y2604" s="293" t="str">
        <f t="shared" si="658"/>
        <v/>
      </c>
      <c r="Z2604" s="293" t="str">
        <f t="shared" si="659"/>
        <v/>
      </c>
      <c r="AA2604" s="293">
        <f t="shared" si="646"/>
        <v>0</v>
      </c>
      <c r="AB2604" s="293">
        <f t="shared" si="647"/>
        <v>0</v>
      </c>
      <c r="AC2604" s="293">
        <f t="shared" si="648"/>
        <v>3</v>
      </c>
      <c r="AD2604" s="293">
        <f t="shared" si="660"/>
        <v>1</v>
      </c>
      <c r="AE2604" s="293">
        <f>IF(ISBLANK(T2604),AE2603,IF(COUNTIF(T$2:T2604,T2604)&gt;1,AE2603,1+MAX(AE2603,0)))</f>
        <v>70</v>
      </c>
      <c r="AI2604" s="42" t="str">
        <f t="shared" si="661"/>
        <v/>
      </c>
      <c r="AJ2604">
        <f>SUM(AG$2:AG2604)</f>
        <v>18</v>
      </c>
      <c r="AK2604">
        <f>COUNTA(AF$2:AF2604)</f>
        <v>38</v>
      </c>
    </row>
    <row r="2605" spans="1:37"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649"/>
        <v>39</v>
      </c>
      <c r="Q2605" s="33" t="str">
        <f t="shared" si="650"/>
        <v/>
      </c>
      <c r="R2605" s="33">
        <f t="shared" si="651"/>
        <v>3</v>
      </c>
      <c r="S2605" s="33" t="str">
        <f t="shared" si="652"/>
        <v>155_3</v>
      </c>
      <c r="T2605" s="35" t="str">
        <f t="shared" si="653"/>
        <v>155AM</v>
      </c>
      <c r="U2605" s="35" t="str">
        <f t="shared" si="654"/>
        <v>155AMEW</v>
      </c>
      <c r="V2605" s="301">
        <f t="shared" si="655"/>
        <v>12</v>
      </c>
      <c r="W2605" s="293" t="str">
        <f t="shared" si="656"/>
        <v/>
      </c>
      <c r="X2605" s="293" t="str">
        <f t="shared" si="657"/>
        <v/>
      </c>
      <c r="Y2605" s="293" t="str">
        <f t="shared" si="658"/>
        <v/>
      </c>
      <c r="Z2605" s="293" t="str">
        <f t="shared" si="659"/>
        <v/>
      </c>
      <c r="AA2605" s="293">
        <f t="shared" si="646"/>
        <v>0</v>
      </c>
      <c r="AB2605" s="293">
        <f t="shared" si="647"/>
        <v>0</v>
      </c>
      <c r="AC2605" s="293">
        <f t="shared" si="648"/>
        <v>3</v>
      </c>
      <c r="AD2605" s="293">
        <f t="shared" si="660"/>
        <v>1</v>
      </c>
      <c r="AE2605" s="293">
        <f>IF(ISBLANK(T2605),AE2604,IF(COUNTIF(T$2:T2605,T2605)&gt;1,AE2604,1+MAX(AE2604,0)))</f>
        <v>70</v>
      </c>
      <c r="AI2605" s="42" t="str">
        <f t="shared" si="661"/>
        <v/>
      </c>
      <c r="AJ2605">
        <f>SUM(AG$2:AG2605)</f>
        <v>18</v>
      </c>
      <c r="AK2605">
        <f>COUNTA(AF$2:AF2605)</f>
        <v>38</v>
      </c>
    </row>
    <row r="2606" spans="1:37"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649"/>
        <v>39</v>
      </c>
      <c r="Q2606" s="33" t="str">
        <f t="shared" si="650"/>
        <v/>
      </c>
      <c r="R2606" s="33">
        <f t="shared" si="651"/>
        <v>4</v>
      </c>
      <c r="S2606" s="33" t="str">
        <f t="shared" si="652"/>
        <v>155_4</v>
      </c>
      <c r="T2606" s="35" t="str">
        <f t="shared" si="653"/>
        <v>155AM</v>
      </c>
      <c r="U2606" s="35" t="str">
        <f t="shared" si="654"/>
        <v>155AMNS</v>
      </c>
      <c r="V2606" s="301">
        <f t="shared" si="655"/>
        <v>13</v>
      </c>
      <c r="W2606" s="293" t="str">
        <f t="shared" si="656"/>
        <v/>
      </c>
      <c r="X2606" s="293" t="str">
        <f t="shared" si="657"/>
        <v/>
      </c>
      <c r="Y2606" s="293" t="str">
        <f t="shared" si="658"/>
        <v/>
      </c>
      <c r="Z2606" s="293" t="str">
        <f t="shared" si="659"/>
        <v/>
      </c>
      <c r="AA2606" s="293">
        <f t="shared" si="646"/>
        <v>0</v>
      </c>
      <c r="AB2606" s="293">
        <f t="shared" si="647"/>
        <v>0</v>
      </c>
      <c r="AC2606" s="293">
        <f t="shared" si="648"/>
        <v>3</v>
      </c>
      <c r="AD2606" s="293">
        <f t="shared" si="660"/>
        <v>1</v>
      </c>
      <c r="AE2606" s="293">
        <f>IF(ISBLANK(T2606),AE2605,IF(COUNTIF(T$2:T2606,T2606)&gt;1,AE2605,1+MAX(AE2605,0)))</f>
        <v>70</v>
      </c>
      <c r="AI2606" s="42" t="str">
        <f t="shared" si="661"/>
        <v/>
      </c>
      <c r="AJ2606">
        <f>SUM(AG$2:AG2606)</f>
        <v>18</v>
      </c>
      <c r="AK2606">
        <f>COUNTA(AF$2:AF2606)</f>
        <v>38</v>
      </c>
    </row>
    <row r="2607" spans="1:37"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649"/>
        <v>39</v>
      </c>
      <c r="Q2607" s="33" t="str">
        <f t="shared" si="650"/>
        <v/>
      </c>
      <c r="R2607" s="33">
        <f t="shared" si="651"/>
        <v>4</v>
      </c>
      <c r="S2607" s="33" t="str">
        <f t="shared" si="652"/>
        <v>155_4</v>
      </c>
      <c r="T2607" s="35" t="str">
        <f t="shared" si="653"/>
        <v>155AM</v>
      </c>
      <c r="U2607" s="35" t="str">
        <f t="shared" si="654"/>
        <v>155AMNS</v>
      </c>
      <c r="V2607" s="301">
        <f t="shared" si="655"/>
        <v>14</v>
      </c>
      <c r="W2607" s="293" t="str">
        <f t="shared" si="656"/>
        <v/>
      </c>
      <c r="X2607" s="293" t="str">
        <f t="shared" si="657"/>
        <v/>
      </c>
      <c r="Y2607" s="293" t="str">
        <f t="shared" si="658"/>
        <v/>
      </c>
      <c r="Z2607" s="293" t="str">
        <f t="shared" si="659"/>
        <v/>
      </c>
      <c r="AA2607" s="293">
        <f t="shared" si="646"/>
        <v>0</v>
      </c>
      <c r="AB2607" s="293">
        <f t="shared" si="647"/>
        <v>0</v>
      </c>
      <c r="AC2607" s="293">
        <f t="shared" si="648"/>
        <v>3</v>
      </c>
      <c r="AD2607" s="293">
        <f t="shared" si="660"/>
        <v>1</v>
      </c>
      <c r="AE2607" s="293">
        <f>IF(ISBLANK(T2607),AE2606,IF(COUNTIF(T$2:T2607,T2607)&gt;1,AE2606,1+MAX(AE2606,0)))</f>
        <v>70</v>
      </c>
      <c r="AI2607" s="42" t="str">
        <f t="shared" si="661"/>
        <v/>
      </c>
      <c r="AJ2607">
        <f>SUM(AG$2:AG2607)</f>
        <v>18</v>
      </c>
      <c r="AK2607">
        <f>COUNTA(AF$2:AF2607)</f>
        <v>38</v>
      </c>
    </row>
    <row r="2608" spans="1:37"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649"/>
        <v>39</v>
      </c>
      <c r="Q2608" s="33" t="str">
        <f t="shared" si="650"/>
        <v/>
      </c>
      <c r="R2608" s="33">
        <f t="shared" si="651"/>
        <v>4</v>
      </c>
      <c r="S2608" s="33" t="str">
        <f t="shared" si="652"/>
        <v>155_4</v>
      </c>
      <c r="T2608" s="35" t="str">
        <f t="shared" si="653"/>
        <v>155AM</v>
      </c>
      <c r="U2608" s="35" t="str">
        <f t="shared" si="654"/>
        <v>155AMEW</v>
      </c>
      <c r="V2608" s="301">
        <f t="shared" si="655"/>
        <v>15</v>
      </c>
      <c r="W2608" s="293" t="str">
        <f t="shared" si="656"/>
        <v/>
      </c>
      <c r="X2608" s="293" t="str">
        <f t="shared" si="657"/>
        <v/>
      </c>
      <c r="Y2608" s="293" t="str">
        <f t="shared" si="658"/>
        <v/>
      </c>
      <c r="Z2608" s="293" t="str">
        <f t="shared" si="659"/>
        <v/>
      </c>
      <c r="AA2608" s="293">
        <f t="shared" si="646"/>
        <v>0</v>
      </c>
      <c r="AB2608" s="293">
        <f t="shared" si="647"/>
        <v>0</v>
      </c>
      <c r="AC2608" s="293">
        <f t="shared" si="648"/>
        <v>3</v>
      </c>
      <c r="AD2608" s="293">
        <f t="shared" si="660"/>
        <v>1</v>
      </c>
      <c r="AE2608" s="293">
        <f>IF(ISBLANK(T2608),AE2607,IF(COUNTIF(T$2:T2608,T2608)&gt;1,AE2607,1+MAX(AE2607,0)))</f>
        <v>70</v>
      </c>
      <c r="AI2608" s="42" t="str">
        <f t="shared" si="661"/>
        <v/>
      </c>
      <c r="AJ2608">
        <f>SUM(AG$2:AG2608)</f>
        <v>18</v>
      </c>
      <c r="AK2608">
        <f>COUNTA(AF$2:AF2608)</f>
        <v>38</v>
      </c>
    </row>
    <row r="2609" spans="1:37"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649"/>
        <v>39</v>
      </c>
      <c r="Q2609" s="33" t="str">
        <f t="shared" si="650"/>
        <v/>
      </c>
      <c r="R2609" s="33">
        <f t="shared" si="651"/>
        <v>4</v>
      </c>
      <c r="S2609" s="33" t="str">
        <f t="shared" si="652"/>
        <v>155_4</v>
      </c>
      <c r="T2609" s="35" t="str">
        <f t="shared" si="653"/>
        <v>155AM</v>
      </c>
      <c r="U2609" s="35" t="str">
        <f t="shared" si="654"/>
        <v>155AMEW</v>
      </c>
      <c r="V2609" s="301">
        <f t="shared" si="655"/>
        <v>16</v>
      </c>
      <c r="W2609" s="293" t="str">
        <f t="shared" si="656"/>
        <v/>
      </c>
      <c r="X2609" s="293" t="str">
        <f t="shared" si="657"/>
        <v/>
      </c>
      <c r="Y2609" s="293" t="str">
        <f t="shared" si="658"/>
        <v/>
      </c>
      <c r="Z2609" s="293" t="str">
        <f t="shared" si="659"/>
        <v/>
      </c>
      <c r="AA2609" s="293">
        <f t="shared" si="646"/>
        <v>0</v>
      </c>
      <c r="AB2609" s="293">
        <f t="shared" si="647"/>
        <v>0</v>
      </c>
      <c r="AC2609" s="293">
        <f t="shared" si="648"/>
        <v>3</v>
      </c>
      <c r="AD2609" s="293">
        <f t="shared" si="660"/>
        <v>1</v>
      </c>
      <c r="AE2609" s="293">
        <f>IF(ISBLANK(T2609),AE2608,IF(COUNTIF(T$2:T2609,T2609)&gt;1,AE2608,1+MAX(AE2608,0)))</f>
        <v>70</v>
      </c>
      <c r="AI2609" s="42" t="str">
        <f t="shared" si="661"/>
        <v/>
      </c>
      <c r="AJ2609">
        <f>SUM(AG$2:AG2609)</f>
        <v>18</v>
      </c>
      <c r="AK2609">
        <f>COUNTA(AF$2:AF2609)</f>
        <v>38</v>
      </c>
    </row>
    <row r="2610" spans="1:37"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649"/>
        <v>39</v>
      </c>
      <c r="Q2610" s="33" t="str">
        <f t="shared" si="650"/>
        <v/>
      </c>
      <c r="R2610" s="33">
        <f t="shared" si="651"/>
        <v>5</v>
      </c>
      <c r="S2610" s="33" t="str">
        <f t="shared" si="652"/>
        <v>155_5</v>
      </c>
      <c r="T2610" s="35" t="str">
        <f t="shared" si="653"/>
        <v>155AM</v>
      </c>
      <c r="U2610" s="35" t="str">
        <f t="shared" si="654"/>
        <v>155AMNS</v>
      </c>
      <c r="V2610" s="301">
        <f t="shared" si="655"/>
        <v>17</v>
      </c>
      <c r="W2610" s="293" t="str">
        <f t="shared" si="656"/>
        <v/>
      </c>
      <c r="X2610" s="293" t="str">
        <f t="shared" si="657"/>
        <v/>
      </c>
      <c r="Y2610" s="293" t="str">
        <f t="shared" si="658"/>
        <v/>
      </c>
      <c r="Z2610" s="293" t="str">
        <f t="shared" si="659"/>
        <v/>
      </c>
      <c r="AA2610" s="293">
        <f t="shared" si="646"/>
        <v>0</v>
      </c>
      <c r="AB2610" s="293">
        <f t="shared" si="647"/>
        <v>0</v>
      </c>
      <c r="AC2610" s="293">
        <f t="shared" si="648"/>
        <v>3</v>
      </c>
      <c r="AD2610" s="293">
        <f t="shared" si="660"/>
        <v>1</v>
      </c>
      <c r="AE2610" s="293">
        <f>IF(ISBLANK(T2610),AE2609,IF(COUNTIF(T$2:T2610,T2610)&gt;1,AE2609,1+MAX(AE2609,0)))</f>
        <v>70</v>
      </c>
      <c r="AI2610" s="42" t="str">
        <f t="shared" si="661"/>
        <v/>
      </c>
      <c r="AJ2610">
        <f>SUM(AG$2:AG2610)</f>
        <v>18</v>
      </c>
      <c r="AK2610">
        <f>COUNTA(AF$2:AF2610)</f>
        <v>38</v>
      </c>
    </row>
    <row r="2611" spans="1:37"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649"/>
        <v>39</v>
      </c>
      <c r="Q2611" s="33" t="str">
        <f t="shared" si="650"/>
        <v/>
      </c>
      <c r="R2611" s="33">
        <f t="shared" si="651"/>
        <v>5</v>
      </c>
      <c r="S2611" s="33" t="str">
        <f t="shared" si="652"/>
        <v>155_5</v>
      </c>
      <c r="T2611" s="35" t="str">
        <f t="shared" si="653"/>
        <v>155AM</v>
      </c>
      <c r="U2611" s="35" t="str">
        <f t="shared" si="654"/>
        <v>155AMNS</v>
      </c>
      <c r="V2611" s="301">
        <f t="shared" si="655"/>
        <v>18</v>
      </c>
      <c r="W2611" s="293" t="str">
        <f t="shared" si="656"/>
        <v/>
      </c>
      <c r="X2611" s="293" t="str">
        <f t="shared" si="657"/>
        <v/>
      </c>
      <c r="Y2611" s="293" t="str">
        <f t="shared" si="658"/>
        <v/>
      </c>
      <c r="Z2611" s="293" t="str">
        <f t="shared" si="659"/>
        <v/>
      </c>
      <c r="AA2611" s="293">
        <f t="shared" si="646"/>
        <v>0</v>
      </c>
      <c r="AB2611" s="293">
        <f t="shared" si="647"/>
        <v>0</v>
      </c>
      <c r="AC2611" s="293">
        <f t="shared" si="648"/>
        <v>3</v>
      </c>
      <c r="AD2611" s="293">
        <f t="shared" si="660"/>
        <v>1</v>
      </c>
      <c r="AE2611" s="293">
        <f>IF(ISBLANK(T2611),AE2610,IF(COUNTIF(T$2:T2611,T2611)&gt;1,AE2610,1+MAX(AE2610,0)))</f>
        <v>70</v>
      </c>
      <c r="AI2611" s="42" t="str">
        <f t="shared" si="661"/>
        <v/>
      </c>
      <c r="AJ2611">
        <f>SUM(AG$2:AG2611)</f>
        <v>18</v>
      </c>
      <c r="AK2611">
        <f>COUNTA(AF$2:AF2611)</f>
        <v>38</v>
      </c>
    </row>
    <row r="2612" spans="1:37"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649"/>
        <v>39</v>
      </c>
      <c r="Q2612" s="33" t="str">
        <f t="shared" si="650"/>
        <v/>
      </c>
      <c r="R2612" s="33">
        <f t="shared" si="651"/>
        <v>5</v>
      </c>
      <c r="S2612" s="33" t="str">
        <f t="shared" si="652"/>
        <v>155_5</v>
      </c>
      <c r="T2612" s="35" t="str">
        <f t="shared" si="653"/>
        <v>155AM</v>
      </c>
      <c r="U2612" s="35" t="str">
        <f t="shared" si="654"/>
        <v>155AMEW</v>
      </c>
      <c r="V2612" s="301">
        <f t="shared" si="655"/>
        <v>19</v>
      </c>
      <c r="W2612" s="293" t="str">
        <f t="shared" si="656"/>
        <v/>
      </c>
      <c r="X2612" s="293" t="str">
        <f t="shared" si="657"/>
        <v/>
      </c>
      <c r="Y2612" s="293" t="str">
        <f t="shared" si="658"/>
        <v/>
      </c>
      <c r="Z2612" s="293" t="str">
        <f t="shared" si="659"/>
        <v/>
      </c>
      <c r="AA2612" s="293">
        <f t="shared" si="646"/>
        <v>0</v>
      </c>
      <c r="AB2612" s="293">
        <f t="shared" si="647"/>
        <v>0</v>
      </c>
      <c r="AC2612" s="293">
        <f t="shared" si="648"/>
        <v>3</v>
      </c>
      <c r="AD2612" s="293">
        <f t="shared" si="660"/>
        <v>1</v>
      </c>
      <c r="AE2612" s="293">
        <f>IF(ISBLANK(T2612),AE2611,IF(COUNTIF(T$2:T2612,T2612)&gt;1,AE2611,1+MAX(AE2611,0)))</f>
        <v>70</v>
      </c>
      <c r="AI2612" s="42" t="str">
        <f t="shared" si="661"/>
        <v/>
      </c>
      <c r="AJ2612">
        <f>SUM(AG$2:AG2612)</f>
        <v>18</v>
      </c>
      <c r="AK2612">
        <f>COUNTA(AF$2:AF2612)</f>
        <v>38</v>
      </c>
    </row>
    <row r="2613" spans="1:37"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649"/>
        <v>39</v>
      </c>
      <c r="Q2613" s="33" t="str">
        <f t="shared" si="650"/>
        <v/>
      </c>
      <c r="R2613" s="33">
        <f t="shared" si="651"/>
        <v>5</v>
      </c>
      <c r="S2613" s="33" t="str">
        <f t="shared" si="652"/>
        <v>155_5</v>
      </c>
      <c r="T2613" s="35" t="str">
        <f t="shared" si="653"/>
        <v>155AM</v>
      </c>
      <c r="U2613" s="35" t="str">
        <f t="shared" si="654"/>
        <v>155AMEW</v>
      </c>
      <c r="V2613" s="301">
        <f t="shared" si="655"/>
        <v>20</v>
      </c>
      <c r="W2613" s="293" t="str">
        <f t="shared" si="656"/>
        <v/>
      </c>
      <c r="X2613" s="293" t="str">
        <f t="shared" si="657"/>
        <v/>
      </c>
      <c r="Y2613" s="293" t="str">
        <f t="shared" si="658"/>
        <v/>
      </c>
      <c r="Z2613" s="293" t="str">
        <f t="shared" si="659"/>
        <v/>
      </c>
      <c r="AA2613" s="293">
        <f t="shared" si="646"/>
        <v>0</v>
      </c>
      <c r="AB2613" s="293">
        <f t="shared" si="647"/>
        <v>0</v>
      </c>
      <c r="AC2613" s="293">
        <f t="shared" si="648"/>
        <v>3</v>
      </c>
      <c r="AD2613" s="293">
        <f t="shared" si="660"/>
        <v>1</v>
      </c>
      <c r="AE2613" s="293">
        <f>IF(ISBLANK(T2613),AE2612,IF(COUNTIF(T$2:T2613,T2613)&gt;1,AE2612,1+MAX(AE2612,0)))</f>
        <v>70</v>
      </c>
      <c r="AI2613" s="42" t="str">
        <f t="shared" si="661"/>
        <v/>
      </c>
      <c r="AJ2613">
        <f>SUM(AG$2:AG2613)</f>
        <v>18</v>
      </c>
      <c r="AK2613">
        <f>COUNTA(AF$2:AF2613)</f>
        <v>38</v>
      </c>
    </row>
    <row r="2614" spans="1:37"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649"/>
        <v>39</v>
      </c>
      <c r="Q2614" s="33" t="str">
        <f t="shared" si="650"/>
        <v/>
      </c>
      <c r="R2614" s="33">
        <f t="shared" si="651"/>
        <v>6</v>
      </c>
      <c r="S2614" s="33" t="str">
        <f t="shared" si="652"/>
        <v>155_6</v>
      </c>
      <c r="T2614" s="35" t="str">
        <f t="shared" si="653"/>
        <v>155AM</v>
      </c>
      <c r="U2614" s="35" t="str">
        <f t="shared" si="654"/>
        <v>155AMNS</v>
      </c>
      <c r="V2614" s="301">
        <f t="shared" si="655"/>
        <v>21</v>
      </c>
      <c r="W2614" s="293" t="str">
        <f t="shared" si="656"/>
        <v/>
      </c>
      <c r="X2614" s="293" t="str">
        <f t="shared" si="657"/>
        <v/>
      </c>
      <c r="Y2614" s="293" t="str">
        <f t="shared" si="658"/>
        <v/>
      </c>
      <c r="Z2614" s="293" t="str">
        <f t="shared" si="659"/>
        <v/>
      </c>
      <c r="AA2614" s="293">
        <f t="shared" si="646"/>
        <v>0</v>
      </c>
      <c r="AB2614" s="293">
        <f t="shared" si="647"/>
        <v>0</v>
      </c>
      <c r="AC2614" s="293">
        <f t="shared" si="648"/>
        <v>3</v>
      </c>
      <c r="AD2614" s="293">
        <f t="shared" si="660"/>
        <v>1</v>
      </c>
      <c r="AE2614" s="293">
        <f>IF(ISBLANK(T2614),AE2613,IF(COUNTIF(T$2:T2614,T2614)&gt;1,AE2613,1+MAX(AE2613,0)))</f>
        <v>70</v>
      </c>
      <c r="AI2614" s="42" t="str">
        <f t="shared" si="661"/>
        <v/>
      </c>
      <c r="AJ2614">
        <f>SUM(AG$2:AG2614)</f>
        <v>18</v>
      </c>
      <c r="AK2614">
        <f>COUNTA(AF$2:AF2614)</f>
        <v>38</v>
      </c>
    </row>
    <row r="2615" spans="1:37"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649"/>
        <v>39</v>
      </c>
      <c r="Q2615" s="33" t="str">
        <f t="shared" si="650"/>
        <v/>
      </c>
      <c r="R2615" s="33">
        <f t="shared" si="651"/>
        <v>6</v>
      </c>
      <c r="S2615" s="33" t="str">
        <f t="shared" si="652"/>
        <v>155_6</v>
      </c>
      <c r="T2615" s="35" t="str">
        <f t="shared" si="653"/>
        <v>155AM</v>
      </c>
      <c r="U2615" s="35" t="str">
        <f t="shared" si="654"/>
        <v>155AMNS</v>
      </c>
      <c r="V2615" s="301">
        <f t="shared" si="655"/>
        <v>22</v>
      </c>
      <c r="W2615" s="293" t="str">
        <f t="shared" si="656"/>
        <v/>
      </c>
      <c r="X2615" s="293" t="str">
        <f t="shared" si="657"/>
        <v/>
      </c>
      <c r="Y2615" s="293" t="str">
        <f t="shared" si="658"/>
        <v/>
      </c>
      <c r="Z2615" s="293" t="str">
        <f t="shared" si="659"/>
        <v/>
      </c>
      <c r="AA2615" s="293">
        <f t="shared" si="646"/>
        <v>0</v>
      </c>
      <c r="AB2615" s="293">
        <f t="shared" si="647"/>
        <v>0</v>
      </c>
      <c r="AC2615" s="293">
        <f t="shared" si="648"/>
        <v>3</v>
      </c>
      <c r="AD2615" s="293">
        <f t="shared" si="660"/>
        <v>1</v>
      </c>
      <c r="AE2615" s="293">
        <f>IF(ISBLANK(T2615),AE2614,IF(COUNTIF(T$2:T2615,T2615)&gt;1,AE2614,1+MAX(AE2614,0)))</f>
        <v>70</v>
      </c>
      <c r="AI2615" s="42" t="str">
        <f t="shared" si="661"/>
        <v/>
      </c>
      <c r="AJ2615">
        <f>SUM(AG$2:AG2615)</f>
        <v>18</v>
      </c>
      <c r="AK2615">
        <f>COUNTA(AF$2:AF2615)</f>
        <v>38</v>
      </c>
    </row>
    <row r="2616" spans="1:37"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649"/>
        <v>39</v>
      </c>
      <c r="Q2616" s="33" t="str">
        <f t="shared" si="650"/>
        <v/>
      </c>
      <c r="R2616" s="33">
        <f t="shared" si="651"/>
        <v>6</v>
      </c>
      <c r="S2616" s="33" t="str">
        <f t="shared" si="652"/>
        <v>155_6</v>
      </c>
      <c r="T2616" s="35" t="str">
        <f t="shared" si="653"/>
        <v>155AM</v>
      </c>
      <c r="U2616" s="35" t="str">
        <f t="shared" si="654"/>
        <v>155AMEW</v>
      </c>
      <c r="V2616" s="301">
        <f t="shared" si="655"/>
        <v>23</v>
      </c>
      <c r="W2616" s="293" t="str">
        <f t="shared" si="656"/>
        <v/>
      </c>
      <c r="X2616" s="293" t="str">
        <f t="shared" si="657"/>
        <v/>
      </c>
      <c r="Y2616" s="293" t="str">
        <f t="shared" si="658"/>
        <v/>
      </c>
      <c r="Z2616" s="293" t="str">
        <f t="shared" si="659"/>
        <v/>
      </c>
      <c r="AA2616" s="293">
        <f t="shared" si="646"/>
        <v>0</v>
      </c>
      <c r="AB2616" s="293">
        <f t="shared" si="647"/>
        <v>0</v>
      </c>
      <c r="AC2616" s="293">
        <f t="shared" si="648"/>
        <v>3</v>
      </c>
      <c r="AD2616" s="293">
        <f t="shared" si="660"/>
        <v>1</v>
      </c>
      <c r="AE2616" s="293">
        <f>IF(ISBLANK(T2616),AE2615,IF(COUNTIF(T$2:T2616,T2616)&gt;1,AE2615,1+MAX(AE2615,0)))</f>
        <v>70</v>
      </c>
      <c r="AI2616" s="42" t="str">
        <f t="shared" si="661"/>
        <v/>
      </c>
      <c r="AJ2616">
        <f>SUM(AG$2:AG2616)</f>
        <v>18</v>
      </c>
      <c r="AK2616">
        <f>COUNTA(AF$2:AF2616)</f>
        <v>38</v>
      </c>
    </row>
    <row r="2617" spans="1:37"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649"/>
        <v>39</v>
      </c>
      <c r="Q2617" s="33" t="str">
        <f t="shared" si="650"/>
        <v/>
      </c>
      <c r="R2617" s="33">
        <f t="shared" si="651"/>
        <v>6</v>
      </c>
      <c r="S2617" s="33" t="str">
        <f t="shared" si="652"/>
        <v>155_6</v>
      </c>
      <c r="T2617" s="35" t="str">
        <f t="shared" si="653"/>
        <v>155AM</v>
      </c>
      <c r="U2617" s="35" t="str">
        <f t="shared" si="654"/>
        <v>155AMEW</v>
      </c>
      <c r="V2617" s="301">
        <f t="shared" si="655"/>
        <v>24</v>
      </c>
      <c r="W2617" s="293" t="str">
        <f t="shared" si="656"/>
        <v/>
      </c>
      <c r="X2617" s="293" t="str">
        <f t="shared" si="657"/>
        <v/>
      </c>
      <c r="Y2617" s="293" t="str">
        <f t="shared" si="658"/>
        <v/>
      </c>
      <c r="Z2617" s="293" t="str">
        <f t="shared" si="659"/>
        <v/>
      </c>
      <c r="AA2617" s="293">
        <f t="shared" si="646"/>
        <v>0</v>
      </c>
      <c r="AB2617" s="293">
        <f t="shared" si="647"/>
        <v>0</v>
      </c>
      <c r="AC2617" s="293">
        <f t="shared" si="648"/>
        <v>3</v>
      </c>
      <c r="AD2617" s="293">
        <f t="shared" si="660"/>
        <v>1</v>
      </c>
      <c r="AE2617" s="293">
        <f>IF(ISBLANK(T2617),AE2616,IF(COUNTIF(T$2:T2617,T2617)&gt;1,AE2616,1+MAX(AE2616,0)))</f>
        <v>70</v>
      </c>
      <c r="AI2617" s="42" t="str">
        <f t="shared" si="661"/>
        <v/>
      </c>
      <c r="AJ2617">
        <f>SUM(AG$2:AG2617)</f>
        <v>18</v>
      </c>
      <c r="AK2617">
        <f>COUNTA(AF$2:AF2617)</f>
        <v>38</v>
      </c>
    </row>
    <row r="2618" spans="1:37"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649"/>
        <v>39</v>
      </c>
      <c r="Q2618" s="33" t="str">
        <f t="shared" si="650"/>
        <v/>
      </c>
      <c r="R2618" s="33">
        <f t="shared" si="651"/>
        <v>7</v>
      </c>
      <c r="S2618" s="33" t="str">
        <f t="shared" si="652"/>
        <v>155_7</v>
      </c>
      <c r="T2618" s="35" t="str">
        <f t="shared" si="653"/>
        <v>155AM</v>
      </c>
      <c r="U2618" s="35" t="str">
        <f t="shared" si="654"/>
        <v>155AMNS</v>
      </c>
      <c r="V2618" s="301">
        <f t="shared" si="655"/>
        <v>25</v>
      </c>
      <c r="W2618" s="293" t="str">
        <f t="shared" si="656"/>
        <v/>
      </c>
      <c r="X2618" s="293" t="str">
        <f t="shared" si="657"/>
        <v/>
      </c>
      <c r="Y2618" s="293" t="str">
        <f t="shared" si="658"/>
        <v/>
      </c>
      <c r="Z2618" s="293" t="str">
        <f t="shared" si="659"/>
        <v/>
      </c>
      <c r="AA2618" s="293">
        <f t="shared" si="646"/>
        <v>0</v>
      </c>
      <c r="AB2618" s="293">
        <f t="shared" si="647"/>
        <v>0</v>
      </c>
      <c r="AC2618" s="293">
        <f t="shared" si="648"/>
        <v>3</v>
      </c>
      <c r="AD2618" s="293">
        <f t="shared" si="660"/>
        <v>1</v>
      </c>
      <c r="AE2618" s="293">
        <f>IF(ISBLANK(T2618),AE2617,IF(COUNTIF(T$2:T2618,T2618)&gt;1,AE2617,1+MAX(AE2617,0)))</f>
        <v>70</v>
      </c>
      <c r="AI2618" s="42" t="str">
        <f t="shared" si="661"/>
        <v/>
      </c>
      <c r="AJ2618">
        <f>SUM(AG$2:AG2618)</f>
        <v>18</v>
      </c>
      <c r="AK2618">
        <f>COUNTA(AF$2:AF2618)</f>
        <v>38</v>
      </c>
    </row>
    <row r="2619" spans="1:37"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649"/>
        <v>39</v>
      </c>
      <c r="Q2619" s="33" t="str">
        <f t="shared" si="650"/>
        <v/>
      </c>
      <c r="R2619" s="33">
        <f t="shared" si="651"/>
        <v>7</v>
      </c>
      <c r="S2619" s="33" t="str">
        <f t="shared" si="652"/>
        <v>155_7</v>
      </c>
      <c r="T2619" s="35" t="str">
        <f t="shared" si="653"/>
        <v>155AM</v>
      </c>
      <c r="U2619" s="35" t="str">
        <f t="shared" si="654"/>
        <v>155AMNS</v>
      </c>
      <c r="V2619" s="301">
        <f t="shared" si="655"/>
        <v>26</v>
      </c>
      <c r="W2619" s="293" t="str">
        <f t="shared" si="656"/>
        <v/>
      </c>
      <c r="X2619" s="293" t="str">
        <f t="shared" si="657"/>
        <v/>
      </c>
      <c r="Y2619" s="293" t="str">
        <f t="shared" si="658"/>
        <v/>
      </c>
      <c r="Z2619" s="293" t="str">
        <f t="shared" si="659"/>
        <v/>
      </c>
      <c r="AA2619" s="293">
        <f t="shared" si="646"/>
        <v>0</v>
      </c>
      <c r="AB2619" s="293">
        <f t="shared" si="647"/>
        <v>0</v>
      </c>
      <c r="AC2619" s="293">
        <f t="shared" si="648"/>
        <v>3</v>
      </c>
      <c r="AD2619" s="293">
        <f t="shared" si="660"/>
        <v>1</v>
      </c>
      <c r="AE2619" s="293">
        <f>IF(ISBLANK(T2619),AE2618,IF(COUNTIF(T$2:T2619,T2619)&gt;1,AE2618,1+MAX(AE2618,0)))</f>
        <v>70</v>
      </c>
      <c r="AI2619" s="42" t="str">
        <f t="shared" si="661"/>
        <v/>
      </c>
      <c r="AJ2619">
        <f>SUM(AG$2:AG2619)</f>
        <v>18</v>
      </c>
      <c r="AK2619">
        <f>COUNTA(AF$2:AF2619)</f>
        <v>38</v>
      </c>
    </row>
    <row r="2620" spans="1:37"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649"/>
        <v>39</v>
      </c>
      <c r="Q2620" s="33" t="str">
        <f t="shared" si="650"/>
        <v/>
      </c>
      <c r="R2620" s="33">
        <f t="shared" si="651"/>
        <v>7</v>
      </c>
      <c r="S2620" s="33" t="str">
        <f t="shared" si="652"/>
        <v>155_7</v>
      </c>
      <c r="T2620" s="35" t="str">
        <f t="shared" si="653"/>
        <v>155AM</v>
      </c>
      <c r="U2620" s="35" t="str">
        <f t="shared" si="654"/>
        <v>155AMEW</v>
      </c>
      <c r="V2620" s="301">
        <f t="shared" si="655"/>
        <v>27</v>
      </c>
      <c r="W2620" s="293" t="str">
        <f t="shared" si="656"/>
        <v/>
      </c>
      <c r="X2620" s="293" t="str">
        <f t="shared" si="657"/>
        <v/>
      </c>
      <c r="Y2620" s="293" t="str">
        <f t="shared" si="658"/>
        <v/>
      </c>
      <c r="Z2620" s="293" t="str">
        <f t="shared" si="659"/>
        <v/>
      </c>
      <c r="AA2620" s="293">
        <f t="shared" si="646"/>
        <v>0</v>
      </c>
      <c r="AB2620" s="293">
        <f t="shared" si="647"/>
        <v>0</v>
      </c>
      <c r="AC2620" s="293">
        <f t="shared" si="648"/>
        <v>3</v>
      </c>
      <c r="AD2620" s="293">
        <f t="shared" si="660"/>
        <v>1</v>
      </c>
      <c r="AE2620" s="293">
        <f>IF(ISBLANK(T2620),AE2619,IF(COUNTIF(T$2:T2620,T2620)&gt;1,AE2619,1+MAX(AE2619,0)))</f>
        <v>70</v>
      </c>
      <c r="AI2620" s="42" t="str">
        <f t="shared" si="661"/>
        <v/>
      </c>
      <c r="AJ2620">
        <f>SUM(AG$2:AG2620)</f>
        <v>18</v>
      </c>
      <c r="AK2620">
        <f>COUNTA(AF$2:AF2620)</f>
        <v>38</v>
      </c>
    </row>
    <row r="2621" spans="1:37"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649"/>
        <v>39</v>
      </c>
      <c r="Q2621" s="33" t="str">
        <f t="shared" si="650"/>
        <v/>
      </c>
      <c r="R2621" s="33">
        <f t="shared" si="651"/>
        <v>7</v>
      </c>
      <c r="S2621" s="33" t="str">
        <f t="shared" si="652"/>
        <v>155_7</v>
      </c>
      <c r="T2621" s="35" t="str">
        <f t="shared" si="653"/>
        <v>155AM</v>
      </c>
      <c r="U2621" s="35" t="str">
        <f t="shared" si="654"/>
        <v>155AMEW</v>
      </c>
      <c r="V2621" s="301">
        <f t="shared" si="655"/>
        <v>28</v>
      </c>
      <c r="W2621" s="293" t="str">
        <f t="shared" si="656"/>
        <v/>
      </c>
      <c r="X2621" s="293" t="str">
        <f t="shared" si="657"/>
        <v/>
      </c>
      <c r="Y2621" s="293" t="str">
        <f t="shared" si="658"/>
        <v/>
      </c>
      <c r="Z2621" s="293" t="str">
        <f t="shared" si="659"/>
        <v/>
      </c>
      <c r="AA2621" s="293">
        <f t="shared" si="646"/>
        <v>0</v>
      </c>
      <c r="AB2621" s="293">
        <f t="shared" si="647"/>
        <v>0</v>
      </c>
      <c r="AC2621" s="293">
        <f t="shared" si="648"/>
        <v>3</v>
      </c>
      <c r="AD2621" s="293">
        <f t="shared" si="660"/>
        <v>1</v>
      </c>
      <c r="AE2621" s="293">
        <f>IF(ISBLANK(T2621),AE2620,IF(COUNTIF(T$2:T2621,T2621)&gt;1,AE2620,1+MAX(AE2620,0)))</f>
        <v>70</v>
      </c>
      <c r="AI2621" s="42" t="str">
        <f t="shared" si="661"/>
        <v/>
      </c>
      <c r="AJ2621">
        <f>SUM(AG$2:AG2621)</f>
        <v>18</v>
      </c>
      <c r="AK2621">
        <f>COUNTA(AF$2:AF2621)</f>
        <v>38</v>
      </c>
    </row>
    <row r="2622" spans="1:37"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649"/>
        <v>39</v>
      </c>
      <c r="Q2622" s="33" t="str">
        <f t="shared" si="650"/>
        <v/>
      </c>
      <c r="R2622" s="33">
        <f t="shared" si="651"/>
        <v>8</v>
      </c>
      <c r="S2622" s="33" t="str">
        <f t="shared" si="652"/>
        <v>155_8</v>
      </c>
      <c r="T2622" s="35" t="str">
        <f t="shared" si="653"/>
        <v>155AM</v>
      </c>
      <c r="U2622" s="35" t="str">
        <f t="shared" si="654"/>
        <v>155AMNS</v>
      </c>
      <c r="V2622" s="301">
        <f t="shared" si="655"/>
        <v>29</v>
      </c>
      <c r="W2622" s="293" t="str">
        <f t="shared" si="656"/>
        <v/>
      </c>
      <c r="X2622" s="293" t="str">
        <f t="shared" si="657"/>
        <v/>
      </c>
      <c r="Y2622" s="293" t="str">
        <f t="shared" si="658"/>
        <v/>
      </c>
      <c r="Z2622" s="293" t="str">
        <f t="shared" si="659"/>
        <v/>
      </c>
      <c r="AA2622" s="293">
        <f t="shared" si="646"/>
        <v>0</v>
      </c>
      <c r="AB2622" s="293">
        <f t="shared" si="647"/>
        <v>0</v>
      </c>
      <c r="AC2622" s="293">
        <f t="shared" si="648"/>
        <v>3</v>
      </c>
      <c r="AD2622" s="293">
        <f t="shared" si="660"/>
        <v>1</v>
      </c>
      <c r="AE2622" s="293">
        <f>IF(ISBLANK(T2622),AE2621,IF(COUNTIF(T$2:T2622,T2622)&gt;1,AE2621,1+MAX(AE2621,0)))</f>
        <v>70</v>
      </c>
      <c r="AI2622" s="42" t="str">
        <f t="shared" si="661"/>
        <v/>
      </c>
      <c r="AJ2622">
        <f>SUM(AG$2:AG2622)</f>
        <v>18</v>
      </c>
      <c r="AK2622">
        <f>COUNTA(AF$2:AF2622)</f>
        <v>38</v>
      </c>
    </row>
    <row r="2623" spans="1:37"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649"/>
        <v>39</v>
      </c>
      <c r="Q2623" s="33" t="str">
        <f t="shared" si="650"/>
        <v/>
      </c>
      <c r="R2623" s="33">
        <f t="shared" si="651"/>
        <v>8</v>
      </c>
      <c r="S2623" s="33" t="str">
        <f t="shared" si="652"/>
        <v>155_8</v>
      </c>
      <c r="T2623" s="35" t="str">
        <f t="shared" si="653"/>
        <v>155AM</v>
      </c>
      <c r="U2623" s="35" t="str">
        <f t="shared" si="654"/>
        <v>155AMNS</v>
      </c>
      <c r="V2623" s="301">
        <f t="shared" si="655"/>
        <v>30</v>
      </c>
      <c r="W2623" s="293" t="str">
        <f t="shared" si="656"/>
        <v/>
      </c>
      <c r="X2623" s="293" t="str">
        <f t="shared" si="657"/>
        <v/>
      </c>
      <c r="Y2623" s="293" t="str">
        <f t="shared" si="658"/>
        <v/>
      </c>
      <c r="Z2623" s="293" t="str">
        <f t="shared" si="659"/>
        <v/>
      </c>
      <c r="AA2623" s="293">
        <f t="shared" si="646"/>
        <v>0</v>
      </c>
      <c r="AB2623" s="293">
        <f t="shared" si="647"/>
        <v>0</v>
      </c>
      <c r="AC2623" s="293">
        <f t="shared" si="648"/>
        <v>3</v>
      </c>
      <c r="AD2623" s="293">
        <f t="shared" si="660"/>
        <v>1</v>
      </c>
      <c r="AE2623" s="293">
        <f>IF(ISBLANK(T2623),AE2622,IF(COUNTIF(T$2:T2623,T2623)&gt;1,AE2622,1+MAX(AE2622,0)))</f>
        <v>70</v>
      </c>
      <c r="AI2623" s="42" t="str">
        <f t="shared" si="661"/>
        <v/>
      </c>
      <c r="AJ2623">
        <f>SUM(AG$2:AG2623)</f>
        <v>18</v>
      </c>
      <c r="AK2623">
        <f>COUNTA(AF$2:AF2623)</f>
        <v>38</v>
      </c>
    </row>
    <row r="2624" spans="1:37"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649"/>
        <v>39</v>
      </c>
      <c r="Q2624" s="33" t="str">
        <f t="shared" si="650"/>
        <v/>
      </c>
      <c r="R2624" s="33">
        <f t="shared" si="651"/>
        <v>8</v>
      </c>
      <c r="S2624" s="33" t="str">
        <f t="shared" si="652"/>
        <v>155_8</v>
      </c>
      <c r="T2624" s="35" t="str">
        <f t="shared" si="653"/>
        <v>155AM</v>
      </c>
      <c r="U2624" s="35" t="str">
        <f t="shared" si="654"/>
        <v>155AMEW</v>
      </c>
      <c r="V2624" s="301">
        <f t="shared" si="655"/>
        <v>31</v>
      </c>
      <c r="W2624" s="293" t="str">
        <f t="shared" si="656"/>
        <v/>
      </c>
      <c r="X2624" s="293" t="str">
        <f t="shared" si="657"/>
        <v/>
      </c>
      <c r="Y2624" s="293" t="str">
        <f t="shared" si="658"/>
        <v/>
      </c>
      <c r="Z2624" s="293" t="str">
        <f t="shared" si="659"/>
        <v/>
      </c>
      <c r="AA2624" s="293">
        <f t="shared" si="646"/>
        <v>0</v>
      </c>
      <c r="AB2624" s="293">
        <f t="shared" si="647"/>
        <v>0</v>
      </c>
      <c r="AC2624" s="293">
        <f t="shared" si="648"/>
        <v>3</v>
      </c>
      <c r="AD2624" s="293">
        <f t="shared" si="660"/>
        <v>1</v>
      </c>
      <c r="AE2624" s="293">
        <f>IF(ISBLANK(T2624),AE2623,IF(COUNTIF(T$2:T2624,T2624)&gt;1,AE2623,1+MAX(AE2623,0)))</f>
        <v>70</v>
      </c>
      <c r="AI2624" s="42" t="str">
        <f t="shared" si="661"/>
        <v/>
      </c>
      <c r="AJ2624">
        <f>SUM(AG$2:AG2624)</f>
        <v>18</v>
      </c>
      <c r="AK2624">
        <f>COUNTA(AF$2:AF2624)</f>
        <v>38</v>
      </c>
    </row>
    <row r="2625" spans="1:37"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649"/>
        <v>39</v>
      </c>
      <c r="Q2625" s="33" t="str">
        <f t="shared" si="650"/>
        <v/>
      </c>
      <c r="R2625" s="33">
        <f t="shared" si="651"/>
        <v>8</v>
      </c>
      <c r="S2625" s="33" t="str">
        <f t="shared" si="652"/>
        <v>155_8</v>
      </c>
      <c r="T2625" s="35" t="str">
        <f t="shared" si="653"/>
        <v>155AM</v>
      </c>
      <c r="U2625" s="35" t="str">
        <f t="shared" si="654"/>
        <v>155AMEW</v>
      </c>
      <c r="V2625" s="301">
        <f t="shared" si="655"/>
        <v>32</v>
      </c>
      <c r="W2625" s="293" t="str">
        <f t="shared" si="656"/>
        <v/>
      </c>
      <c r="X2625" s="293" t="str">
        <f t="shared" si="657"/>
        <v/>
      </c>
      <c r="Y2625" s="293" t="str">
        <f t="shared" si="658"/>
        <v/>
      </c>
      <c r="Z2625" s="293" t="str">
        <f t="shared" si="659"/>
        <v/>
      </c>
      <c r="AA2625" s="293">
        <f t="shared" si="646"/>
        <v>0</v>
      </c>
      <c r="AB2625" s="293">
        <f t="shared" si="647"/>
        <v>0</v>
      </c>
      <c r="AC2625" s="293">
        <f t="shared" si="648"/>
        <v>3</v>
      </c>
      <c r="AD2625" s="293">
        <f t="shared" si="660"/>
        <v>1</v>
      </c>
      <c r="AE2625" s="293">
        <f>IF(ISBLANK(T2625),AE2624,IF(COUNTIF(T$2:T2625,T2625)&gt;1,AE2624,1+MAX(AE2624,0)))</f>
        <v>70</v>
      </c>
      <c r="AI2625" s="42" t="str">
        <f t="shared" si="661"/>
        <v/>
      </c>
      <c r="AJ2625">
        <f>SUM(AG$2:AG2625)</f>
        <v>18</v>
      </c>
      <c r="AK2625">
        <f>COUNTA(AF$2:AF2625)</f>
        <v>38</v>
      </c>
    </row>
    <row r="2626" spans="1:37"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649"/>
        <v>39</v>
      </c>
      <c r="Q2626" s="33" t="str">
        <f t="shared" si="650"/>
        <v/>
      </c>
      <c r="R2626" s="33">
        <f t="shared" si="651"/>
        <v>9</v>
      </c>
      <c r="S2626" s="33" t="str">
        <f t="shared" si="652"/>
        <v>155_9</v>
      </c>
      <c r="T2626" s="35" t="str">
        <f t="shared" si="653"/>
        <v>155PM</v>
      </c>
      <c r="U2626" s="35" t="str">
        <f t="shared" si="654"/>
        <v>155PMNS</v>
      </c>
      <c r="V2626" s="301">
        <f t="shared" si="655"/>
        <v>1</v>
      </c>
      <c r="W2626" s="293" t="str">
        <f t="shared" si="656"/>
        <v/>
      </c>
      <c r="X2626" s="293" t="str">
        <f t="shared" si="657"/>
        <v/>
      </c>
      <c r="Y2626" s="293" t="str">
        <f t="shared" si="658"/>
        <v/>
      </c>
      <c r="Z2626" s="293" t="str">
        <f t="shared" si="659"/>
        <v/>
      </c>
      <c r="AA2626" s="293">
        <f t="shared" ref="AA2626:AA2689" si="662">IF(AND(ISNUMBER($G2626),$B2626="AM"),INDEX(Cordon,MATCH($A2626,loc_ID,0),$G2626),0)</f>
        <v>0</v>
      </c>
      <c r="AB2626" s="293">
        <f t="shared" ref="AB2626:AB2689" si="663">IF(AND(ISNUMBER($G2626),$B2626="PM"),INDEX(Cordon,MATCH($A2626,loc_ID,0),VLOOKUP($G2626,dir_correction,2,FALSE)),0)</f>
        <v>0</v>
      </c>
      <c r="AC2626" s="293">
        <f t="shared" ref="AC2626:AC2689" si="664">IF(AND(ISNUMBER($G2626),$B2626="AM"),INDEX(Lane,MATCH($A2626,loc_ID,0),$G2626),0)</f>
        <v>0</v>
      </c>
      <c r="AD2626" s="293">
        <f t="shared" si="660"/>
        <v>0</v>
      </c>
      <c r="AE2626" s="293">
        <f>IF(ISBLANK(T2626),AE2625,IF(COUNTIF(T$2:T2626,T2626)&gt;1,AE2625,1+MAX(AE2625,0)))</f>
        <v>71</v>
      </c>
      <c r="AI2626" s="42" t="str">
        <f t="shared" si="661"/>
        <v/>
      </c>
      <c r="AJ2626">
        <f>SUM(AG$2:AG2626)</f>
        <v>18</v>
      </c>
      <c r="AK2626">
        <f>COUNTA(AF$2:AF2626)</f>
        <v>38</v>
      </c>
    </row>
    <row r="2627" spans="1:37"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665">IF(A2627=A2626,P2626,IF(ISNUMBER(P2626),P2626+1,1))</f>
        <v>39</v>
      </c>
      <c r="Q2627" s="33" t="str">
        <f t="shared" ref="Q2627:Q2690" si="666">IF(OR(P2627=P2626,LEN(A2627)&lt;1),"",P2627)</f>
        <v/>
      </c>
      <c r="R2627" s="33">
        <f t="shared" ref="R2627:R2690" si="667">IF(ISNUMBER(F2627),F2627+4*(E2627-1)+8*IF(B2627="PM",1,0),"")</f>
        <v>9</v>
      </c>
      <c r="S2627" s="33" t="str">
        <f t="shared" ref="S2627:S2690" si="668">IF(ISNUMBER(R2627),A2627&amp;"_"&amp;R2627,"")</f>
        <v>155_9</v>
      </c>
      <c r="T2627" s="35" t="str">
        <f t="shared" ref="T2627:T2690" si="669">A2627&amp;B2627</f>
        <v>155PM</v>
      </c>
      <c r="U2627" s="35" t="str">
        <f t="shared" ref="U2627:U2690" si="670">IF(OR(G2627=1,G2627=2),T2627&amp;"NS",IF(OR(G2627=3,G2627=4),T2627&amp;"EW",""))</f>
        <v>155PMNS</v>
      </c>
      <c r="V2627" s="301">
        <f t="shared" ref="V2627:V2690" si="671">G2627+4*(F2627-1)+16*(E2627-1)</f>
        <v>2</v>
      </c>
      <c r="W2627" s="293" t="str">
        <f t="shared" ref="W2627:W2690" si="672">IF(I2627&gt;$H2627,1,"")</f>
        <v/>
      </c>
      <c r="X2627" s="293" t="str">
        <f t="shared" ref="X2627:X2690" si="673">IF(J2627&gt;$H2627,1,"")</f>
        <v/>
      </c>
      <c r="Y2627" s="293" t="str">
        <f t="shared" ref="Y2627:Y2690" si="674">IF(K2627&gt;$H2627,1,"")</f>
        <v/>
      </c>
      <c r="Z2627" s="293" t="str">
        <f t="shared" ref="Z2627:Z2690" si="675">IF(L2627&gt;$H2627,1,"")</f>
        <v/>
      </c>
      <c r="AA2627" s="293">
        <f t="shared" si="662"/>
        <v>0</v>
      </c>
      <c r="AB2627" s="293">
        <f t="shared" si="663"/>
        <v>0</v>
      </c>
      <c r="AC2627" s="293">
        <f t="shared" si="664"/>
        <v>0</v>
      </c>
      <c r="AD2627" s="293">
        <f t="shared" ref="AD2627:AD2690" si="676">IF(AND(AC2627&gt;0,ISNUMBER(AC2627)),1,0)</f>
        <v>0</v>
      </c>
      <c r="AE2627" s="293">
        <f>IF(ISBLANK(T2627),AE2626,IF(COUNTIF(T$2:T2627,T2627)&gt;1,AE2626,1+MAX(AE2626,0)))</f>
        <v>71</v>
      </c>
      <c r="AI2627" s="42" t="str">
        <f t="shared" ref="AI2627:AI2690" si="677">IF(SUM(W2627:Z2627)&gt;0,1,"")</f>
        <v/>
      </c>
      <c r="AJ2627">
        <f>SUM(AG$2:AG2627)</f>
        <v>18</v>
      </c>
      <c r="AK2627">
        <f>COUNTA(AF$2:AF2627)</f>
        <v>38</v>
      </c>
    </row>
    <row r="2628" spans="1:37"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665"/>
        <v>39</v>
      </c>
      <c r="Q2628" s="33" t="str">
        <f t="shared" si="666"/>
        <v/>
      </c>
      <c r="R2628" s="33">
        <f t="shared" si="667"/>
        <v>9</v>
      </c>
      <c r="S2628" s="33" t="str">
        <f t="shared" si="668"/>
        <v>155_9</v>
      </c>
      <c r="T2628" s="35" t="str">
        <f t="shared" si="669"/>
        <v>155PM</v>
      </c>
      <c r="U2628" s="35" t="str">
        <f t="shared" si="670"/>
        <v>155PMEW</v>
      </c>
      <c r="V2628" s="301">
        <f t="shared" si="671"/>
        <v>3</v>
      </c>
      <c r="W2628" s="293" t="str">
        <f t="shared" si="672"/>
        <v/>
      </c>
      <c r="X2628" s="293" t="str">
        <f t="shared" si="673"/>
        <v/>
      </c>
      <c r="Y2628" s="293" t="str">
        <f t="shared" si="674"/>
        <v/>
      </c>
      <c r="Z2628" s="293" t="str">
        <f t="shared" si="675"/>
        <v/>
      </c>
      <c r="AA2628" s="293">
        <f t="shared" si="662"/>
        <v>0</v>
      </c>
      <c r="AB2628" s="293">
        <f t="shared" si="663"/>
        <v>0</v>
      </c>
      <c r="AC2628" s="293">
        <f t="shared" si="664"/>
        <v>0</v>
      </c>
      <c r="AD2628" s="293">
        <f t="shared" si="676"/>
        <v>0</v>
      </c>
      <c r="AE2628" s="293">
        <f>IF(ISBLANK(T2628),AE2627,IF(COUNTIF(T$2:T2628,T2628)&gt;1,AE2627,1+MAX(AE2627,0)))</f>
        <v>71</v>
      </c>
      <c r="AI2628" s="42" t="str">
        <f t="shared" si="677"/>
        <v/>
      </c>
      <c r="AJ2628">
        <f>SUM(AG$2:AG2628)</f>
        <v>18</v>
      </c>
      <c r="AK2628">
        <f>COUNTA(AF$2:AF2628)</f>
        <v>38</v>
      </c>
    </row>
    <row r="2629" spans="1:37"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665"/>
        <v>39</v>
      </c>
      <c r="Q2629" s="33" t="str">
        <f t="shared" si="666"/>
        <v/>
      </c>
      <c r="R2629" s="33">
        <f t="shared" si="667"/>
        <v>9</v>
      </c>
      <c r="S2629" s="33" t="str">
        <f t="shared" si="668"/>
        <v>155_9</v>
      </c>
      <c r="T2629" s="35" t="str">
        <f t="shared" si="669"/>
        <v>155PM</v>
      </c>
      <c r="U2629" s="35" t="str">
        <f t="shared" si="670"/>
        <v>155PMEW</v>
      </c>
      <c r="V2629" s="301">
        <f t="shared" si="671"/>
        <v>4</v>
      </c>
      <c r="W2629" s="293" t="str">
        <f t="shared" si="672"/>
        <v/>
      </c>
      <c r="X2629" s="293" t="str">
        <f t="shared" si="673"/>
        <v/>
      </c>
      <c r="Y2629" s="293" t="str">
        <f t="shared" si="674"/>
        <v/>
      </c>
      <c r="Z2629" s="293" t="str">
        <f t="shared" si="675"/>
        <v/>
      </c>
      <c r="AA2629" s="293">
        <f t="shared" si="662"/>
        <v>0</v>
      </c>
      <c r="AB2629" s="293">
        <f t="shared" si="663"/>
        <v>0</v>
      </c>
      <c r="AC2629" s="293">
        <f t="shared" si="664"/>
        <v>0</v>
      </c>
      <c r="AD2629" s="293">
        <f t="shared" si="676"/>
        <v>0</v>
      </c>
      <c r="AE2629" s="293">
        <f>IF(ISBLANK(T2629),AE2628,IF(COUNTIF(T$2:T2629,T2629)&gt;1,AE2628,1+MAX(AE2628,0)))</f>
        <v>71</v>
      </c>
      <c r="AI2629" s="42" t="str">
        <f t="shared" si="677"/>
        <v/>
      </c>
      <c r="AJ2629">
        <f>SUM(AG$2:AG2629)</f>
        <v>18</v>
      </c>
      <c r="AK2629">
        <f>COUNTA(AF$2:AF2629)</f>
        <v>38</v>
      </c>
    </row>
    <row r="2630" spans="1:37"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665"/>
        <v>39</v>
      </c>
      <c r="Q2630" s="33" t="str">
        <f t="shared" si="666"/>
        <v/>
      </c>
      <c r="R2630" s="33">
        <f t="shared" si="667"/>
        <v>10</v>
      </c>
      <c r="S2630" s="33" t="str">
        <f t="shared" si="668"/>
        <v>155_10</v>
      </c>
      <c r="T2630" s="35" t="str">
        <f t="shared" si="669"/>
        <v>155PM</v>
      </c>
      <c r="U2630" s="35" t="str">
        <f t="shared" si="670"/>
        <v>155PMNS</v>
      </c>
      <c r="V2630" s="301">
        <f t="shared" si="671"/>
        <v>5</v>
      </c>
      <c r="W2630" s="293" t="str">
        <f t="shared" si="672"/>
        <v/>
      </c>
      <c r="X2630" s="293" t="str">
        <f t="shared" si="673"/>
        <v/>
      </c>
      <c r="Y2630" s="293" t="str">
        <f t="shared" si="674"/>
        <v/>
      </c>
      <c r="Z2630" s="293" t="str">
        <f t="shared" si="675"/>
        <v/>
      </c>
      <c r="AA2630" s="293">
        <f t="shared" si="662"/>
        <v>0</v>
      </c>
      <c r="AB2630" s="293">
        <f t="shared" si="663"/>
        <v>0</v>
      </c>
      <c r="AC2630" s="293">
        <f t="shared" si="664"/>
        <v>0</v>
      </c>
      <c r="AD2630" s="293">
        <f t="shared" si="676"/>
        <v>0</v>
      </c>
      <c r="AE2630" s="293">
        <f>IF(ISBLANK(T2630),AE2629,IF(COUNTIF(T$2:T2630,T2630)&gt;1,AE2629,1+MAX(AE2629,0)))</f>
        <v>71</v>
      </c>
      <c r="AI2630" s="42" t="str">
        <f t="shared" si="677"/>
        <v/>
      </c>
      <c r="AJ2630">
        <f>SUM(AG$2:AG2630)</f>
        <v>18</v>
      </c>
      <c r="AK2630">
        <f>COUNTA(AF$2:AF2630)</f>
        <v>38</v>
      </c>
    </row>
    <row r="2631" spans="1:37"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665"/>
        <v>39</v>
      </c>
      <c r="Q2631" s="33" t="str">
        <f t="shared" si="666"/>
        <v/>
      </c>
      <c r="R2631" s="33">
        <f t="shared" si="667"/>
        <v>10</v>
      </c>
      <c r="S2631" s="33" t="str">
        <f t="shared" si="668"/>
        <v>155_10</v>
      </c>
      <c r="T2631" s="35" t="str">
        <f t="shared" si="669"/>
        <v>155PM</v>
      </c>
      <c r="U2631" s="35" t="str">
        <f t="shared" si="670"/>
        <v>155PMNS</v>
      </c>
      <c r="V2631" s="301">
        <f t="shared" si="671"/>
        <v>6</v>
      </c>
      <c r="W2631" s="293" t="str">
        <f t="shared" si="672"/>
        <v/>
      </c>
      <c r="X2631" s="293" t="str">
        <f t="shared" si="673"/>
        <v/>
      </c>
      <c r="Y2631" s="293" t="str">
        <f t="shared" si="674"/>
        <v/>
      </c>
      <c r="Z2631" s="293" t="str">
        <f t="shared" si="675"/>
        <v/>
      </c>
      <c r="AA2631" s="293">
        <f t="shared" si="662"/>
        <v>0</v>
      </c>
      <c r="AB2631" s="293">
        <f t="shared" si="663"/>
        <v>0</v>
      </c>
      <c r="AC2631" s="293">
        <f t="shared" si="664"/>
        <v>0</v>
      </c>
      <c r="AD2631" s="293">
        <f t="shared" si="676"/>
        <v>0</v>
      </c>
      <c r="AE2631" s="293">
        <f>IF(ISBLANK(T2631),AE2630,IF(COUNTIF(T$2:T2631,T2631)&gt;1,AE2630,1+MAX(AE2630,0)))</f>
        <v>71</v>
      </c>
      <c r="AI2631" s="42" t="str">
        <f t="shared" si="677"/>
        <v/>
      </c>
      <c r="AJ2631">
        <f>SUM(AG$2:AG2631)</f>
        <v>18</v>
      </c>
      <c r="AK2631">
        <f>COUNTA(AF$2:AF2631)</f>
        <v>38</v>
      </c>
    </row>
    <row r="2632" spans="1:37"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665"/>
        <v>39</v>
      </c>
      <c r="Q2632" s="33" t="str">
        <f t="shared" si="666"/>
        <v/>
      </c>
      <c r="R2632" s="33">
        <f t="shared" si="667"/>
        <v>10</v>
      </c>
      <c r="S2632" s="33" t="str">
        <f t="shared" si="668"/>
        <v>155_10</v>
      </c>
      <c r="T2632" s="35" t="str">
        <f t="shared" si="669"/>
        <v>155PM</v>
      </c>
      <c r="U2632" s="35" t="str">
        <f t="shared" si="670"/>
        <v>155PMEW</v>
      </c>
      <c r="V2632" s="301">
        <f t="shared" si="671"/>
        <v>7</v>
      </c>
      <c r="W2632" s="293" t="str">
        <f t="shared" si="672"/>
        <v/>
      </c>
      <c r="X2632" s="293" t="str">
        <f t="shared" si="673"/>
        <v/>
      </c>
      <c r="Y2632" s="293" t="str">
        <f t="shared" si="674"/>
        <v/>
      </c>
      <c r="Z2632" s="293" t="str">
        <f t="shared" si="675"/>
        <v/>
      </c>
      <c r="AA2632" s="293">
        <f t="shared" si="662"/>
        <v>0</v>
      </c>
      <c r="AB2632" s="293">
        <f t="shared" si="663"/>
        <v>0</v>
      </c>
      <c r="AC2632" s="293">
        <f t="shared" si="664"/>
        <v>0</v>
      </c>
      <c r="AD2632" s="293">
        <f t="shared" si="676"/>
        <v>0</v>
      </c>
      <c r="AE2632" s="293">
        <f>IF(ISBLANK(T2632),AE2631,IF(COUNTIF(T$2:T2632,T2632)&gt;1,AE2631,1+MAX(AE2631,0)))</f>
        <v>71</v>
      </c>
      <c r="AI2632" s="42" t="str">
        <f t="shared" si="677"/>
        <v/>
      </c>
      <c r="AJ2632">
        <f>SUM(AG$2:AG2632)</f>
        <v>18</v>
      </c>
      <c r="AK2632">
        <f>COUNTA(AF$2:AF2632)</f>
        <v>38</v>
      </c>
    </row>
    <row r="2633" spans="1:37"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665"/>
        <v>39</v>
      </c>
      <c r="Q2633" s="33" t="str">
        <f t="shared" si="666"/>
        <v/>
      </c>
      <c r="R2633" s="33">
        <f t="shared" si="667"/>
        <v>10</v>
      </c>
      <c r="S2633" s="33" t="str">
        <f t="shared" si="668"/>
        <v>155_10</v>
      </c>
      <c r="T2633" s="35" t="str">
        <f t="shared" si="669"/>
        <v>155PM</v>
      </c>
      <c r="U2633" s="35" t="str">
        <f t="shared" si="670"/>
        <v>155PMEW</v>
      </c>
      <c r="V2633" s="301">
        <f t="shared" si="671"/>
        <v>8</v>
      </c>
      <c r="W2633" s="293" t="str">
        <f t="shared" si="672"/>
        <v/>
      </c>
      <c r="X2633" s="293" t="str">
        <f t="shared" si="673"/>
        <v/>
      </c>
      <c r="Y2633" s="293" t="str">
        <f t="shared" si="674"/>
        <v/>
      </c>
      <c r="Z2633" s="293" t="str">
        <f t="shared" si="675"/>
        <v/>
      </c>
      <c r="AA2633" s="293">
        <f t="shared" si="662"/>
        <v>0</v>
      </c>
      <c r="AB2633" s="293">
        <f t="shared" si="663"/>
        <v>0</v>
      </c>
      <c r="AC2633" s="293">
        <f t="shared" si="664"/>
        <v>0</v>
      </c>
      <c r="AD2633" s="293">
        <f t="shared" si="676"/>
        <v>0</v>
      </c>
      <c r="AE2633" s="293">
        <f>IF(ISBLANK(T2633),AE2632,IF(COUNTIF(T$2:T2633,T2633)&gt;1,AE2632,1+MAX(AE2632,0)))</f>
        <v>71</v>
      </c>
      <c r="AI2633" s="42" t="str">
        <f t="shared" si="677"/>
        <v/>
      </c>
      <c r="AJ2633">
        <f>SUM(AG$2:AG2633)</f>
        <v>18</v>
      </c>
      <c r="AK2633">
        <f>COUNTA(AF$2:AF2633)</f>
        <v>38</v>
      </c>
    </row>
    <row r="2634" spans="1:37"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665"/>
        <v>39</v>
      </c>
      <c r="Q2634" s="33" t="str">
        <f t="shared" si="666"/>
        <v/>
      </c>
      <c r="R2634" s="33">
        <f t="shared" si="667"/>
        <v>11</v>
      </c>
      <c r="S2634" s="33" t="str">
        <f t="shared" si="668"/>
        <v>155_11</v>
      </c>
      <c r="T2634" s="35" t="str">
        <f t="shared" si="669"/>
        <v>155PM</v>
      </c>
      <c r="U2634" s="35" t="str">
        <f t="shared" si="670"/>
        <v>155PMNS</v>
      </c>
      <c r="V2634" s="301">
        <f t="shared" si="671"/>
        <v>9</v>
      </c>
      <c r="W2634" s="293" t="str">
        <f t="shared" si="672"/>
        <v/>
      </c>
      <c r="X2634" s="293" t="str">
        <f t="shared" si="673"/>
        <v/>
      </c>
      <c r="Y2634" s="293" t="str">
        <f t="shared" si="674"/>
        <v/>
      </c>
      <c r="Z2634" s="293" t="str">
        <f t="shared" si="675"/>
        <v/>
      </c>
      <c r="AA2634" s="293">
        <f t="shared" si="662"/>
        <v>0</v>
      </c>
      <c r="AB2634" s="293">
        <f t="shared" si="663"/>
        <v>0</v>
      </c>
      <c r="AC2634" s="293">
        <f t="shared" si="664"/>
        <v>0</v>
      </c>
      <c r="AD2634" s="293">
        <f t="shared" si="676"/>
        <v>0</v>
      </c>
      <c r="AE2634" s="293">
        <f>IF(ISBLANK(T2634),AE2633,IF(COUNTIF(T$2:T2634,T2634)&gt;1,AE2633,1+MAX(AE2633,0)))</f>
        <v>71</v>
      </c>
      <c r="AI2634" s="42" t="str">
        <f t="shared" si="677"/>
        <v/>
      </c>
      <c r="AJ2634">
        <f>SUM(AG$2:AG2634)</f>
        <v>18</v>
      </c>
      <c r="AK2634">
        <f>COUNTA(AF$2:AF2634)</f>
        <v>38</v>
      </c>
    </row>
    <row r="2635" spans="1:37"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665"/>
        <v>39</v>
      </c>
      <c r="Q2635" s="33" t="str">
        <f t="shared" si="666"/>
        <v/>
      </c>
      <c r="R2635" s="33">
        <f t="shared" si="667"/>
        <v>11</v>
      </c>
      <c r="S2635" s="33" t="str">
        <f t="shared" si="668"/>
        <v>155_11</v>
      </c>
      <c r="T2635" s="35" t="str">
        <f t="shared" si="669"/>
        <v>155PM</v>
      </c>
      <c r="U2635" s="35" t="str">
        <f t="shared" si="670"/>
        <v>155PMNS</v>
      </c>
      <c r="V2635" s="301">
        <f t="shared" si="671"/>
        <v>10</v>
      </c>
      <c r="W2635" s="293" t="str">
        <f t="shared" si="672"/>
        <v/>
      </c>
      <c r="X2635" s="293" t="str">
        <f t="shared" si="673"/>
        <v/>
      </c>
      <c r="Y2635" s="293" t="str">
        <f t="shared" si="674"/>
        <v/>
      </c>
      <c r="Z2635" s="293" t="str">
        <f t="shared" si="675"/>
        <v/>
      </c>
      <c r="AA2635" s="293">
        <f t="shared" si="662"/>
        <v>0</v>
      </c>
      <c r="AB2635" s="293">
        <f t="shared" si="663"/>
        <v>0</v>
      </c>
      <c r="AC2635" s="293">
        <f t="shared" si="664"/>
        <v>0</v>
      </c>
      <c r="AD2635" s="293">
        <f t="shared" si="676"/>
        <v>0</v>
      </c>
      <c r="AE2635" s="293">
        <f>IF(ISBLANK(T2635),AE2634,IF(COUNTIF(T$2:T2635,T2635)&gt;1,AE2634,1+MAX(AE2634,0)))</f>
        <v>71</v>
      </c>
      <c r="AI2635" s="42" t="str">
        <f t="shared" si="677"/>
        <v/>
      </c>
      <c r="AJ2635">
        <f>SUM(AG$2:AG2635)</f>
        <v>18</v>
      </c>
      <c r="AK2635">
        <f>COUNTA(AF$2:AF2635)</f>
        <v>38</v>
      </c>
    </row>
    <row r="2636" spans="1:37"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665"/>
        <v>39</v>
      </c>
      <c r="Q2636" s="33" t="str">
        <f t="shared" si="666"/>
        <v/>
      </c>
      <c r="R2636" s="33">
        <f t="shared" si="667"/>
        <v>11</v>
      </c>
      <c r="S2636" s="33" t="str">
        <f t="shared" si="668"/>
        <v>155_11</v>
      </c>
      <c r="T2636" s="35" t="str">
        <f t="shared" si="669"/>
        <v>155PM</v>
      </c>
      <c r="U2636" s="35" t="str">
        <f t="shared" si="670"/>
        <v>155PMEW</v>
      </c>
      <c r="V2636" s="301">
        <f t="shared" si="671"/>
        <v>11</v>
      </c>
      <c r="W2636" s="293" t="str">
        <f t="shared" si="672"/>
        <v/>
      </c>
      <c r="X2636" s="293" t="str">
        <f t="shared" si="673"/>
        <v/>
      </c>
      <c r="Y2636" s="293" t="str">
        <f t="shared" si="674"/>
        <v/>
      </c>
      <c r="Z2636" s="293" t="str">
        <f t="shared" si="675"/>
        <v/>
      </c>
      <c r="AA2636" s="293">
        <f t="shared" si="662"/>
        <v>0</v>
      </c>
      <c r="AB2636" s="293">
        <f t="shared" si="663"/>
        <v>0</v>
      </c>
      <c r="AC2636" s="293">
        <f t="shared" si="664"/>
        <v>0</v>
      </c>
      <c r="AD2636" s="293">
        <f t="shared" si="676"/>
        <v>0</v>
      </c>
      <c r="AE2636" s="293">
        <f>IF(ISBLANK(T2636),AE2635,IF(COUNTIF(T$2:T2636,T2636)&gt;1,AE2635,1+MAX(AE2635,0)))</f>
        <v>71</v>
      </c>
      <c r="AI2636" s="42" t="str">
        <f t="shared" si="677"/>
        <v/>
      </c>
      <c r="AJ2636">
        <f>SUM(AG$2:AG2636)</f>
        <v>18</v>
      </c>
      <c r="AK2636">
        <f>COUNTA(AF$2:AF2636)</f>
        <v>38</v>
      </c>
    </row>
    <row r="2637" spans="1:37"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665"/>
        <v>39</v>
      </c>
      <c r="Q2637" s="33" t="str">
        <f t="shared" si="666"/>
        <v/>
      </c>
      <c r="R2637" s="33">
        <f t="shared" si="667"/>
        <v>11</v>
      </c>
      <c r="S2637" s="33" t="str">
        <f t="shared" si="668"/>
        <v>155_11</v>
      </c>
      <c r="T2637" s="35" t="str">
        <f t="shared" si="669"/>
        <v>155PM</v>
      </c>
      <c r="U2637" s="35" t="str">
        <f t="shared" si="670"/>
        <v>155PMEW</v>
      </c>
      <c r="V2637" s="301">
        <f t="shared" si="671"/>
        <v>12</v>
      </c>
      <c r="W2637" s="293" t="str">
        <f t="shared" si="672"/>
        <v/>
      </c>
      <c r="X2637" s="293" t="str">
        <f t="shared" si="673"/>
        <v/>
      </c>
      <c r="Y2637" s="293" t="str">
        <f t="shared" si="674"/>
        <v/>
      </c>
      <c r="Z2637" s="293" t="str">
        <f t="shared" si="675"/>
        <v/>
      </c>
      <c r="AA2637" s="293">
        <f t="shared" si="662"/>
        <v>0</v>
      </c>
      <c r="AB2637" s="293">
        <f t="shared" si="663"/>
        <v>0</v>
      </c>
      <c r="AC2637" s="293">
        <f t="shared" si="664"/>
        <v>0</v>
      </c>
      <c r="AD2637" s="293">
        <f t="shared" si="676"/>
        <v>0</v>
      </c>
      <c r="AE2637" s="293">
        <f>IF(ISBLANK(T2637),AE2636,IF(COUNTIF(T$2:T2637,T2637)&gt;1,AE2636,1+MAX(AE2636,0)))</f>
        <v>71</v>
      </c>
      <c r="AI2637" s="42" t="str">
        <f t="shared" si="677"/>
        <v/>
      </c>
      <c r="AJ2637">
        <f>SUM(AG$2:AG2637)</f>
        <v>18</v>
      </c>
      <c r="AK2637">
        <f>COUNTA(AF$2:AF2637)</f>
        <v>38</v>
      </c>
    </row>
    <row r="2638" spans="1:37"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665"/>
        <v>39</v>
      </c>
      <c r="Q2638" s="33" t="str">
        <f t="shared" si="666"/>
        <v/>
      </c>
      <c r="R2638" s="33">
        <f t="shared" si="667"/>
        <v>12</v>
      </c>
      <c r="S2638" s="33" t="str">
        <f t="shared" si="668"/>
        <v>155_12</v>
      </c>
      <c r="T2638" s="35" t="str">
        <f t="shared" si="669"/>
        <v>155PM</v>
      </c>
      <c r="U2638" s="35" t="str">
        <f t="shared" si="670"/>
        <v>155PMNS</v>
      </c>
      <c r="V2638" s="301">
        <f t="shared" si="671"/>
        <v>13</v>
      </c>
      <c r="W2638" s="293" t="str">
        <f t="shared" si="672"/>
        <v/>
      </c>
      <c r="X2638" s="293" t="str">
        <f t="shared" si="673"/>
        <v/>
      </c>
      <c r="Y2638" s="293" t="str">
        <f t="shared" si="674"/>
        <v/>
      </c>
      <c r="Z2638" s="293" t="str">
        <f t="shared" si="675"/>
        <v/>
      </c>
      <c r="AA2638" s="293">
        <f t="shared" si="662"/>
        <v>0</v>
      </c>
      <c r="AB2638" s="293">
        <f t="shared" si="663"/>
        <v>0</v>
      </c>
      <c r="AC2638" s="293">
        <f t="shared" si="664"/>
        <v>0</v>
      </c>
      <c r="AD2638" s="293">
        <f t="shared" si="676"/>
        <v>0</v>
      </c>
      <c r="AE2638" s="293">
        <f>IF(ISBLANK(T2638),AE2637,IF(COUNTIF(T$2:T2638,T2638)&gt;1,AE2637,1+MAX(AE2637,0)))</f>
        <v>71</v>
      </c>
      <c r="AI2638" s="42" t="str">
        <f t="shared" si="677"/>
        <v/>
      </c>
      <c r="AJ2638">
        <f>SUM(AG$2:AG2638)</f>
        <v>18</v>
      </c>
      <c r="AK2638">
        <f>COUNTA(AF$2:AF2638)</f>
        <v>38</v>
      </c>
    </row>
    <row r="2639" spans="1:37"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665"/>
        <v>39</v>
      </c>
      <c r="Q2639" s="33" t="str">
        <f t="shared" si="666"/>
        <v/>
      </c>
      <c r="R2639" s="33">
        <f t="shared" si="667"/>
        <v>12</v>
      </c>
      <c r="S2639" s="33" t="str">
        <f t="shared" si="668"/>
        <v>155_12</v>
      </c>
      <c r="T2639" s="35" t="str">
        <f t="shared" si="669"/>
        <v>155PM</v>
      </c>
      <c r="U2639" s="35" t="str">
        <f t="shared" si="670"/>
        <v>155PMNS</v>
      </c>
      <c r="V2639" s="301">
        <f t="shared" si="671"/>
        <v>14</v>
      </c>
      <c r="W2639" s="293" t="str">
        <f t="shared" si="672"/>
        <v/>
      </c>
      <c r="X2639" s="293" t="str">
        <f t="shared" si="673"/>
        <v/>
      </c>
      <c r="Y2639" s="293" t="str">
        <f t="shared" si="674"/>
        <v/>
      </c>
      <c r="Z2639" s="293" t="str">
        <f t="shared" si="675"/>
        <v/>
      </c>
      <c r="AA2639" s="293">
        <f t="shared" si="662"/>
        <v>0</v>
      </c>
      <c r="AB2639" s="293">
        <f t="shared" si="663"/>
        <v>0</v>
      </c>
      <c r="AC2639" s="293">
        <f t="shared" si="664"/>
        <v>0</v>
      </c>
      <c r="AD2639" s="293">
        <f t="shared" si="676"/>
        <v>0</v>
      </c>
      <c r="AE2639" s="293">
        <f>IF(ISBLANK(T2639),AE2638,IF(COUNTIF(T$2:T2639,T2639)&gt;1,AE2638,1+MAX(AE2638,0)))</f>
        <v>71</v>
      </c>
      <c r="AI2639" s="42" t="str">
        <f t="shared" si="677"/>
        <v/>
      </c>
      <c r="AJ2639">
        <f>SUM(AG$2:AG2639)</f>
        <v>18</v>
      </c>
      <c r="AK2639">
        <f>COUNTA(AF$2:AF2639)</f>
        <v>38</v>
      </c>
    </row>
    <row r="2640" spans="1:37"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665"/>
        <v>39</v>
      </c>
      <c r="Q2640" s="33" t="str">
        <f t="shared" si="666"/>
        <v/>
      </c>
      <c r="R2640" s="33">
        <f t="shared" si="667"/>
        <v>12</v>
      </c>
      <c r="S2640" s="33" t="str">
        <f t="shared" si="668"/>
        <v>155_12</v>
      </c>
      <c r="T2640" s="35" t="str">
        <f t="shared" si="669"/>
        <v>155PM</v>
      </c>
      <c r="U2640" s="35" t="str">
        <f t="shared" si="670"/>
        <v>155PMEW</v>
      </c>
      <c r="V2640" s="301">
        <f t="shared" si="671"/>
        <v>15</v>
      </c>
      <c r="W2640" s="293" t="str">
        <f t="shared" si="672"/>
        <v/>
      </c>
      <c r="X2640" s="293" t="str">
        <f t="shared" si="673"/>
        <v/>
      </c>
      <c r="Y2640" s="293" t="str">
        <f t="shared" si="674"/>
        <v/>
      </c>
      <c r="Z2640" s="293" t="str">
        <f t="shared" si="675"/>
        <v/>
      </c>
      <c r="AA2640" s="293">
        <f t="shared" si="662"/>
        <v>0</v>
      </c>
      <c r="AB2640" s="293">
        <f t="shared" si="663"/>
        <v>0</v>
      </c>
      <c r="AC2640" s="293">
        <f t="shared" si="664"/>
        <v>0</v>
      </c>
      <c r="AD2640" s="293">
        <f t="shared" si="676"/>
        <v>0</v>
      </c>
      <c r="AE2640" s="293">
        <f>IF(ISBLANK(T2640),AE2639,IF(COUNTIF(T$2:T2640,T2640)&gt;1,AE2639,1+MAX(AE2639,0)))</f>
        <v>71</v>
      </c>
      <c r="AI2640" s="42" t="str">
        <f t="shared" si="677"/>
        <v/>
      </c>
      <c r="AJ2640">
        <f>SUM(AG$2:AG2640)</f>
        <v>18</v>
      </c>
      <c r="AK2640">
        <f>COUNTA(AF$2:AF2640)</f>
        <v>38</v>
      </c>
    </row>
    <row r="2641" spans="1:37"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665"/>
        <v>39</v>
      </c>
      <c r="Q2641" s="33" t="str">
        <f t="shared" si="666"/>
        <v/>
      </c>
      <c r="R2641" s="33">
        <f t="shared" si="667"/>
        <v>12</v>
      </c>
      <c r="S2641" s="33" t="str">
        <f t="shared" si="668"/>
        <v>155_12</v>
      </c>
      <c r="T2641" s="35" t="str">
        <f t="shared" si="669"/>
        <v>155PM</v>
      </c>
      <c r="U2641" s="35" t="str">
        <f t="shared" si="670"/>
        <v>155PMEW</v>
      </c>
      <c r="V2641" s="301">
        <f t="shared" si="671"/>
        <v>16</v>
      </c>
      <c r="W2641" s="293" t="str">
        <f t="shared" si="672"/>
        <v/>
      </c>
      <c r="X2641" s="293" t="str">
        <f t="shared" si="673"/>
        <v/>
      </c>
      <c r="Y2641" s="293" t="str">
        <f t="shared" si="674"/>
        <v/>
      </c>
      <c r="Z2641" s="293" t="str">
        <f t="shared" si="675"/>
        <v/>
      </c>
      <c r="AA2641" s="293">
        <f t="shared" si="662"/>
        <v>0</v>
      </c>
      <c r="AB2641" s="293">
        <f t="shared" si="663"/>
        <v>0</v>
      </c>
      <c r="AC2641" s="293">
        <f t="shared" si="664"/>
        <v>0</v>
      </c>
      <c r="AD2641" s="293">
        <f t="shared" si="676"/>
        <v>0</v>
      </c>
      <c r="AE2641" s="293">
        <f>IF(ISBLANK(T2641),AE2640,IF(COUNTIF(T$2:T2641,T2641)&gt;1,AE2640,1+MAX(AE2640,0)))</f>
        <v>71</v>
      </c>
      <c r="AI2641" s="42" t="str">
        <f t="shared" si="677"/>
        <v/>
      </c>
      <c r="AJ2641">
        <f>SUM(AG$2:AG2641)</f>
        <v>18</v>
      </c>
      <c r="AK2641">
        <f>COUNTA(AF$2:AF2641)</f>
        <v>38</v>
      </c>
    </row>
    <row r="2642" spans="1:37"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665"/>
        <v>39</v>
      </c>
      <c r="Q2642" s="33" t="str">
        <f t="shared" si="666"/>
        <v/>
      </c>
      <c r="R2642" s="33">
        <f t="shared" si="667"/>
        <v>13</v>
      </c>
      <c r="S2642" s="33" t="str">
        <f t="shared" si="668"/>
        <v>155_13</v>
      </c>
      <c r="T2642" s="35" t="str">
        <f t="shared" si="669"/>
        <v>155PM</v>
      </c>
      <c r="U2642" s="35" t="str">
        <f t="shared" si="670"/>
        <v>155PMNS</v>
      </c>
      <c r="V2642" s="301">
        <f t="shared" si="671"/>
        <v>17</v>
      </c>
      <c r="W2642" s="293" t="str">
        <f t="shared" si="672"/>
        <v/>
      </c>
      <c r="X2642" s="293" t="str">
        <f t="shared" si="673"/>
        <v/>
      </c>
      <c r="Y2642" s="293" t="str">
        <f t="shared" si="674"/>
        <v/>
      </c>
      <c r="Z2642" s="293" t="str">
        <f t="shared" si="675"/>
        <v/>
      </c>
      <c r="AA2642" s="293">
        <f t="shared" si="662"/>
        <v>0</v>
      </c>
      <c r="AB2642" s="293">
        <f t="shared" si="663"/>
        <v>0</v>
      </c>
      <c r="AC2642" s="293">
        <f t="shared" si="664"/>
        <v>0</v>
      </c>
      <c r="AD2642" s="293">
        <f t="shared" si="676"/>
        <v>0</v>
      </c>
      <c r="AE2642" s="293">
        <f>IF(ISBLANK(T2642),AE2641,IF(COUNTIF(T$2:T2642,T2642)&gt;1,AE2641,1+MAX(AE2641,0)))</f>
        <v>71</v>
      </c>
      <c r="AI2642" s="42" t="str">
        <f t="shared" si="677"/>
        <v/>
      </c>
      <c r="AJ2642">
        <f>SUM(AG$2:AG2642)</f>
        <v>18</v>
      </c>
      <c r="AK2642">
        <f>COUNTA(AF$2:AF2642)</f>
        <v>38</v>
      </c>
    </row>
    <row r="2643" spans="1:37"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665"/>
        <v>39</v>
      </c>
      <c r="Q2643" s="33" t="str">
        <f t="shared" si="666"/>
        <v/>
      </c>
      <c r="R2643" s="33">
        <f t="shared" si="667"/>
        <v>13</v>
      </c>
      <c r="S2643" s="33" t="str">
        <f t="shared" si="668"/>
        <v>155_13</v>
      </c>
      <c r="T2643" s="35" t="str">
        <f t="shared" si="669"/>
        <v>155PM</v>
      </c>
      <c r="U2643" s="35" t="str">
        <f t="shared" si="670"/>
        <v>155PMNS</v>
      </c>
      <c r="V2643" s="301">
        <f t="shared" si="671"/>
        <v>18</v>
      </c>
      <c r="W2643" s="293" t="str">
        <f t="shared" si="672"/>
        <v/>
      </c>
      <c r="X2643" s="293" t="str">
        <f t="shared" si="673"/>
        <v/>
      </c>
      <c r="Y2643" s="293" t="str">
        <f t="shared" si="674"/>
        <v/>
      </c>
      <c r="Z2643" s="293" t="str">
        <f t="shared" si="675"/>
        <v/>
      </c>
      <c r="AA2643" s="293">
        <f t="shared" si="662"/>
        <v>0</v>
      </c>
      <c r="AB2643" s="293">
        <f t="shared" si="663"/>
        <v>0</v>
      </c>
      <c r="AC2643" s="293">
        <f t="shared" si="664"/>
        <v>0</v>
      </c>
      <c r="AD2643" s="293">
        <f t="shared" si="676"/>
        <v>0</v>
      </c>
      <c r="AE2643" s="293">
        <f>IF(ISBLANK(T2643),AE2642,IF(COUNTIF(T$2:T2643,T2643)&gt;1,AE2642,1+MAX(AE2642,0)))</f>
        <v>71</v>
      </c>
      <c r="AI2643" s="42" t="str">
        <f t="shared" si="677"/>
        <v/>
      </c>
      <c r="AJ2643">
        <f>SUM(AG$2:AG2643)</f>
        <v>18</v>
      </c>
      <c r="AK2643">
        <f>COUNTA(AF$2:AF2643)</f>
        <v>38</v>
      </c>
    </row>
    <row r="2644" spans="1:37"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665"/>
        <v>39</v>
      </c>
      <c r="Q2644" s="33" t="str">
        <f t="shared" si="666"/>
        <v/>
      </c>
      <c r="R2644" s="33">
        <f t="shared" si="667"/>
        <v>13</v>
      </c>
      <c r="S2644" s="33" t="str">
        <f t="shared" si="668"/>
        <v>155_13</v>
      </c>
      <c r="T2644" s="35" t="str">
        <f t="shared" si="669"/>
        <v>155PM</v>
      </c>
      <c r="U2644" s="35" t="str">
        <f t="shared" si="670"/>
        <v>155PMEW</v>
      </c>
      <c r="V2644" s="301">
        <f t="shared" si="671"/>
        <v>19</v>
      </c>
      <c r="W2644" s="293" t="str">
        <f t="shared" si="672"/>
        <v/>
      </c>
      <c r="X2644" s="293" t="str">
        <f t="shared" si="673"/>
        <v/>
      </c>
      <c r="Y2644" s="293" t="str">
        <f t="shared" si="674"/>
        <v/>
      </c>
      <c r="Z2644" s="293" t="str">
        <f t="shared" si="675"/>
        <v/>
      </c>
      <c r="AA2644" s="293">
        <f t="shared" si="662"/>
        <v>0</v>
      </c>
      <c r="AB2644" s="293">
        <f t="shared" si="663"/>
        <v>0</v>
      </c>
      <c r="AC2644" s="293">
        <f t="shared" si="664"/>
        <v>0</v>
      </c>
      <c r="AD2644" s="293">
        <f t="shared" si="676"/>
        <v>0</v>
      </c>
      <c r="AE2644" s="293">
        <f>IF(ISBLANK(T2644),AE2643,IF(COUNTIF(T$2:T2644,T2644)&gt;1,AE2643,1+MAX(AE2643,0)))</f>
        <v>71</v>
      </c>
      <c r="AI2644" s="42" t="str">
        <f t="shared" si="677"/>
        <v/>
      </c>
      <c r="AJ2644">
        <f>SUM(AG$2:AG2644)</f>
        <v>18</v>
      </c>
      <c r="AK2644">
        <f>COUNTA(AF$2:AF2644)</f>
        <v>38</v>
      </c>
    </row>
    <row r="2645" spans="1:37"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665"/>
        <v>39</v>
      </c>
      <c r="Q2645" s="33" t="str">
        <f t="shared" si="666"/>
        <v/>
      </c>
      <c r="R2645" s="33">
        <f t="shared" si="667"/>
        <v>13</v>
      </c>
      <c r="S2645" s="33" t="str">
        <f t="shared" si="668"/>
        <v>155_13</v>
      </c>
      <c r="T2645" s="35" t="str">
        <f t="shared" si="669"/>
        <v>155PM</v>
      </c>
      <c r="U2645" s="35" t="str">
        <f t="shared" si="670"/>
        <v>155PMEW</v>
      </c>
      <c r="V2645" s="301">
        <f t="shared" si="671"/>
        <v>20</v>
      </c>
      <c r="W2645" s="293" t="str">
        <f t="shared" si="672"/>
        <v/>
      </c>
      <c r="X2645" s="293" t="str">
        <f t="shared" si="673"/>
        <v/>
      </c>
      <c r="Y2645" s="293" t="str">
        <f t="shared" si="674"/>
        <v/>
      </c>
      <c r="Z2645" s="293" t="str">
        <f t="shared" si="675"/>
        <v/>
      </c>
      <c r="AA2645" s="293">
        <f t="shared" si="662"/>
        <v>0</v>
      </c>
      <c r="AB2645" s="293">
        <f t="shared" si="663"/>
        <v>0</v>
      </c>
      <c r="AC2645" s="293">
        <f t="shared" si="664"/>
        <v>0</v>
      </c>
      <c r="AD2645" s="293">
        <f t="shared" si="676"/>
        <v>0</v>
      </c>
      <c r="AE2645" s="293">
        <f>IF(ISBLANK(T2645),AE2644,IF(COUNTIF(T$2:T2645,T2645)&gt;1,AE2644,1+MAX(AE2644,0)))</f>
        <v>71</v>
      </c>
      <c r="AI2645" s="42" t="str">
        <f t="shared" si="677"/>
        <v/>
      </c>
      <c r="AJ2645">
        <f>SUM(AG$2:AG2645)</f>
        <v>18</v>
      </c>
      <c r="AK2645">
        <f>COUNTA(AF$2:AF2645)</f>
        <v>38</v>
      </c>
    </row>
    <row r="2646" spans="1:37"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665"/>
        <v>39</v>
      </c>
      <c r="Q2646" s="33" t="str">
        <f t="shared" si="666"/>
        <v/>
      </c>
      <c r="R2646" s="33">
        <f t="shared" si="667"/>
        <v>14</v>
      </c>
      <c r="S2646" s="33" t="str">
        <f t="shared" si="668"/>
        <v>155_14</v>
      </c>
      <c r="T2646" s="35" t="str">
        <f t="shared" si="669"/>
        <v>155PM</v>
      </c>
      <c r="U2646" s="35" t="str">
        <f t="shared" si="670"/>
        <v>155PMNS</v>
      </c>
      <c r="V2646" s="301">
        <f t="shared" si="671"/>
        <v>21</v>
      </c>
      <c r="W2646" s="293" t="str">
        <f t="shared" si="672"/>
        <v/>
      </c>
      <c r="X2646" s="293" t="str">
        <f t="shared" si="673"/>
        <v/>
      </c>
      <c r="Y2646" s="293" t="str">
        <f t="shared" si="674"/>
        <v/>
      </c>
      <c r="Z2646" s="293" t="str">
        <f t="shared" si="675"/>
        <v/>
      </c>
      <c r="AA2646" s="293">
        <f t="shared" si="662"/>
        <v>0</v>
      </c>
      <c r="AB2646" s="293">
        <f t="shared" si="663"/>
        <v>0</v>
      </c>
      <c r="AC2646" s="293">
        <f t="shared" si="664"/>
        <v>0</v>
      </c>
      <c r="AD2646" s="293">
        <f t="shared" si="676"/>
        <v>0</v>
      </c>
      <c r="AE2646" s="293">
        <f>IF(ISBLANK(T2646),AE2645,IF(COUNTIF(T$2:T2646,T2646)&gt;1,AE2645,1+MAX(AE2645,0)))</f>
        <v>71</v>
      </c>
      <c r="AI2646" s="42" t="str">
        <f t="shared" si="677"/>
        <v/>
      </c>
      <c r="AJ2646">
        <f>SUM(AG$2:AG2646)</f>
        <v>18</v>
      </c>
      <c r="AK2646">
        <f>COUNTA(AF$2:AF2646)</f>
        <v>38</v>
      </c>
    </row>
    <row r="2647" spans="1:37"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665"/>
        <v>39</v>
      </c>
      <c r="Q2647" s="33" t="str">
        <f t="shared" si="666"/>
        <v/>
      </c>
      <c r="R2647" s="33">
        <f t="shared" si="667"/>
        <v>14</v>
      </c>
      <c r="S2647" s="33" t="str">
        <f t="shared" si="668"/>
        <v>155_14</v>
      </c>
      <c r="T2647" s="35" t="str">
        <f t="shared" si="669"/>
        <v>155PM</v>
      </c>
      <c r="U2647" s="35" t="str">
        <f t="shared" si="670"/>
        <v>155PMNS</v>
      </c>
      <c r="V2647" s="301">
        <f t="shared" si="671"/>
        <v>22</v>
      </c>
      <c r="W2647" s="293" t="str">
        <f t="shared" si="672"/>
        <v/>
      </c>
      <c r="X2647" s="293" t="str">
        <f t="shared" si="673"/>
        <v/>
      </c>
      <c r="Y2647" s="293" t="str">
        <f t="shared" si="674"/>
        <v/>
      </c>
      <c r="Z2647" s="293" t="str">
        <f t="shared" si="675"/>
        <v/>
      </c>
      <c r="AA2647" s="293">
        <f t="shared" si="662"/>
        <v>0</v>
      </c>
      <c r="AB2647" s="293">
        <f t="shared" si="663"/>
        <v>0</v>
      </c>
      <c r="AC2647" s="293">
        <f t="shared" si="664"/>
        <v>0</v>
      </c>
      <c r="AD2647" s="293">
        <f t="shared" si="676"/>
        <v>0</v>
      </c>
      <c r="AE2647" s="293">
        <f>IF(ISBLANK(T2647),AE2646,IF(COUNTIF(T$2:T2647,T2647)&gt;1,AE2646,1+MAX(AE2646,0)))</f>
        <v>71</v>
      </c>
      <c r="AI2647" s="42" t="str">
        <f t="shared" si="677"/>
        <v/>
      </c>
      <c r="AJ2647">
        <f>SUM(AG$2:AG2647)</f>
        <v>18</v>
      </c>
      <c r="AK2647">
        <f>COUNTA(AF$2:AF2647)</f>
        <v>38</v>
      </c>
    </row>
    <row r="2648" spans="1:37"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665"/>
        <v>39</v>
      </c>
      <c r="Q2648" s="33" t="str">
        <f t="shared" si="666"/>
        <v/>
      </c>
      <c r="R2648" s="33">
        <f t="shared" si="667"/>
        <v>14</v>
      </c>
      <c r="S2648" s="33" t="str">
        <f t="shared" si="668"/>
        <v>155_14</v>
      </c>
      <c r="T2648" s="35" t="str">
        <f t="shared" si="669"/>
        <v>155PM</v>
      </c>
      <c r="U2648" s="35" t="str">
        <f t="shared" si="670"/>
        <v>155PMEW</v>
      </c>
      <c r="V2648" s="301">
        <f t="shared" si="671"/>
        <v>23</v>
      </c>
      <c r="W2648" s="293" t="str">
        <f t="shared" si="672"/>
        <v/>
      </c>
      <c r="X2648" s="293" t="str">
        <f t="shared" si="673"/>
        <v/>
      </c>
      <c r="Y2648" s="293" t="str">
        <f t="shared" si="674"/>
        <v/>
      </c>
      <c r="Z2648" s="293" t="str">
        <f t="shared" si="675"/>
        <v/>
      </c>
      <c r="AA2648" s="293">
        <f t="shared" si="662"/>
        <v>0</v>
      </c>
      <c r="AB2648" s="293">
        <f t="shared" si="663"/>
        <v>0</v>
      </c>
      <c r="AC2648" s="293">
        <f t="shared" si="664"/>
        <v>0</v>
      </c>
      <c r="AD2648" s="293">
        <f t="shared" si="676"/>
        <v>0</v>
      </c>
      <c r="AE2648" s="293">
        <f>IF(ISBLANK(T2648),AE2647,IF(COUNTIF(T$2:T2648,T2648)&gt;1,AE2647,1+MAX(AE2647,0)))</f>
        <v>71</v>
      </c>
      <c r="AI2648" s="42" t="str">
        <f t="shared" si="677"/>
        <v/>
      </c>
      <c r="AJ2648">
        <f>SUM(AG$2:AG2648)</f>
        <v>18</v>
      </c>
      <c r="AK2648">
        <f>COUNTA(AF$2:AF2648)</f>
        <v>38</v>
      </c>
    </row>
    <row r="2649" spans="1:37"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665"/>
        <v>39</v>
      </c>
      <c r="Q2649" s="33" t="str">
        <f t="shared" si="666"/>
        <v/>
      </c>
      <c r="R2649" s="33">
        <f t="shared" si="667"/>
        <v>14</v>
      </c>
      <c r="S2649" s="33" t="str">
        <f t="shared" si="668"/>
        <v>155_14</v>
      </c>
      <c r="T2649" s="35" t="str">
        <f t="shared" si="669"/>
        <v>155PM</v>
      </c>
      <c r="U2649" s="35" t="str">
        <f t="shared" si="670"/>
        <v>155PMEW</v>
      </c>
      <c r="V2649" s="301">
        <f t="shared" si="671"/>
        <v>24</v>
      </c>
      <c r="W2649" s="293" t="str">
        <f t="shared" si="672"/>
        <v/>
      </c>
      <c r="X2649" s="293" t="str">
        <f t="shared" si="673"/>
        <v/>
      </c>
      <c r="Y2649" s="293" t="str">
        <f t="shared" si="674"/>
        <v/>
      </c>
      <c r="Z2649" s="293" t="str">
        <f t="shared" si="675"/>
        <v/>
      </c>
      <c r="AA2649" s="293">
        <f t="shared" si="662"/>
        <v>0</v>
      </c>
      <c r="AB2649" s="293">
        <f t="shared" si="663"/>
        <v>0</v>
      </c>
      <c r="AC2649" s="293">
        <f t="shared" si="664"/>
        <v>0</v>
      </c>
      <c r="AD2649" s="293">
        <f t="shared" si="676"/>
        <v>0</v>
      </c>
      <c r="AE2649" s="293">
        <f>IF(ISBLANK(T2649),AE2648,IF(COUNTIF(T$2:T2649,T2649)&gt;1,AE2648,1+MAX(AE2648,0)))</f>
        <v>71</v>
      </c>
      <c r="AI2649" s="42" t="str">
        <f t="shared" si="677"/>
        <v/>
      </c>
      <c r="AJ2649">
        <f>SUM(AG$2:AG2649)</f>
        <v>18</v>
      </c>
      <c r="AK2649">
        <f>COUNTA(AF$2:AF2649)</f>
        <v>38</v>
      </c>
    </row>
    <row r="2650" spans="1:37"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665"/>
        <v>39</v>
      </c>
      <c r="Q2650" s="33" t="str">
        <f t="shared" si="666"/>
        <v/>
      </c>
      <c r="R2650" s="33">
        <f t="shared" si="667"/>
        <v>15</v>
      </c>
      <c r="S2650" s="33" t="str">
        <f t="shared" si="668"/>
        <v>155_15</v>
      </c>
      <c r="T2650" s="35" t="str">
        <f t="shared" si="669"/>
        <v>155PM</v>
      </c>
      <c r="U2650" s="35" t="str">
        <f t="shared" si="670"/>
        <v>155PMNS</v>
      </c>
      <c r="V2650" s="301">
        <f t="shared" si="671"/>
        <v>25</v>
      </c>
      <c r="W2650" s="293" t="str">
        <f t="shared" si="672"/>
        <v/>
      </c>
      <c r="X2650" s="293" t="str">
        <f t="shared" si="673"/>
        <v/>
      </c>
      <c r="Y2650" s="293" t="str">
        <f t="shared" si="674"/>
        <v/>
      </c>
      <c r="Z2650" s="293" t="str">
        <f t="shared" si="675"/>
        <v/>
      </c>
      <c r="AA2650" s="293">
        <f t="shared" si="662"/>
        <v>0</v>
      </c>
      <c r="AB2650" s="293">
        <f t="shared" si="663"/>
        <v>0</v>
      </c>
      <c r="AC2650" s="293">
        <f t="shared" si="664"/>
        <v>0</v>
      </c>
      <c r="AD2650" s="293">
        <f t="shared" si="676"/>
        <v>0</v>
      </c>
      <c r="AE2650" s="293">
        <f>IF(ISBLANK(T2650),AE2649,IF(COUNTIF(T$2:T2650,T2650)&gt;1,AE2649,1+MAX(AE2649,0)))</f>
        <v>71</v>
      </c>
      <c r="AI2650" s="42" t="str">
        <f t="shared" si="677"/>
        <v/>
      </c>
      <c r="AJ2650">
        <f>SUM(AG$2:AG2650)</f>
        <v>18</v>
      </c>
      <c r="AK2650">
        <f>COUNTA(AF$2:AF2650)</f>
        <v>38</v>
      </c>
    </row>
    <row r="2651" spans="1:37"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665"/>
        <v>39</v>
      </c>
      <c r="Q2651" s="33" t="str">
        <f t="shared" si="666"/>
        <v/>
      </c>
      <c r="R2651" s="33">
        <f t="shared" si="667"/>
        <v>15</v>
      </c>
      <c r="S2651" s="33" t="str">
        <f t="shared" si="668"/>
        <v>155_15</v>
      </c>
      <c r="T2651" s="35" t="str">
        <f t="shared" si="669"/>
        <v>155PM</v>
      </c>
      <c r="U2651" s="35" t="str">
        <f t="shared" si="670"/>
        <v>155PMNS</v>
      </c>
      <c r="V2651" s="301">
        <f t="shared" si="671"/>
        <v>26</v>
      </c>
      <c r="W2651" s="293" t="str">
        <f t="shared" si="672"/>
        <v/>
      </c>
      <c r="X2651" s="293" t="str">
        <f t="shared" si="673"/>
        <v/>
      </c>
      <c r="Y2651" s="293" t="str">
        <f t="shared" si="674"/>
        <v/>
      </c>
      <c r="Z2651" s="293" t="str">
        <f t="shared" si="675"/>
        <v/>
      </c>
      <c r="AA2651" s="293">
        <f t="shared" si="662"/>
        <v>0</v>
      </c>
      <c r="AB2651" s="293">
        <f t="shared" si="663"/>
        <v>0</v>
      </c>
      <c r="AC2651" s="293">
        <f t="shared" si="664"/>
        <v>0</v>
      </c>
      <c r="AD2651" s="293">
        <f t="shared" si="676"/>
        <v>0</v>
      </c>
      <c r="AE2651" s="293">
        <f>IF(ISBLANK(T2651),AE2650,IF(COUNTIF(T$2:T2651,T2651)&gt;1,AE2650,1+MAX(AE2650,0)))</f>
        <v>71</v>
      </c>
      <c r="AI2651" s="42" t="str">
        <f t="shared" si="677"/>
        <v/>
      </c>
      <c r="AJ2651">
        <f>SUM(AG$2:AG2651)</f>
        <v>18</v>
      </c>
      <c r="AK2651">
        <f>COUNTA(AF$2:AF2651)</f>
        <v>38</v>
      </c>
    </row>
    <row r="2652" spans="1:37"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665"/>
        <v>39</v>
      </c>
      <c r="Q2652" s="33" t="str">
        <f t="shared" si="666"/>
        <v/>
      </c>
      <c r="R2652" s="33">
        <f t="shared" si="667"/>
        <v>15</v>
      </c>
      <c r="S2652" s="33" t="str">
        <f t="shared" si="668"/>
        <v>155_15</v>
      </c>
      <c r="T2652" s="35" t="str">
        <f t="shared" si="669"/>
        <v>155PM</v>
      </c>
      <c r="U2652" s="35" t="str">
        <f t="shared" si="670"/>
        <v>155PMEW</v>
      </c>
      <c r="V2652" s="301">
        <f t="shared" si="671"/>
        <v>27</v>
      </c>
      <c r="W2652" s="293" t="str">
        <f t="shared" si="672"/>
        <v/>
      </c>
      <c r="X2652" s="293" t="str">
        <f t="shared" si="673"/>
        <v/>
      </c>
      <c r="Y2652" s="293" t="str">
        <f t="shared" si="674"/>
        <v/>
      </c>
      <c r="Z2652" s="293" t="str">
        <f t="shared" si="675"/>
        <v/>
      </c>
      <c r="AA2652" s="293">
        <f t="shared" si="662"/>
        <v>0</v>
      </c>
      <c r="AB2652" s="293">
        <f t="shared" si="663"/>
        <v>0</v>
      </c>
      <c r="AC2652" s="293">
        <f t="shared" si="664"/>
        <v>0</v>
      </c>
      <c r="AD2652" s="293">
        <f t="shared" si="676"/>
        <v>0</v>
      </c>
      <c r="AE2652" s="293">
        <f>IF(ISBLANK(T2652),AE2651,IF(COUNTIF(T$2:T2652,T2652)&gt;1,AE2651,1+MAX(AE2651,0)))</f>
        <v>71</v>
      </c>
      <c r="AI2652" s="42" t="str">
        <f t="shared" si="677"/>
        <v/>
      </c>
      <c r="AJ2652">
        <f>SUM(AG$2:AG2652)</f>
        <v>18</v>
      </c>
      <c r="AK2652">
        <f>COUNTA(AF$2:AF2652)</f>
        <v>38</v>
      </c>
    </row>
    <row r="2653" spans="1:37"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665"/>
        <v>39</v>
      </c>
      <c r="Q2653" s="33" t="str">
        <f t="shared" si="666"/>
        <v/>
      </c>
      <c r="R2653" s="33">
        <f t="shared" si="667"/>
        <v>15</v>
      </c>
      <c r="S2653" s="33" t="str">
        <f t="shared" si="668"/>
        <v>155_15</v>
      </c>
      <c r="T2653" s="35" t="str">
        <f t="shared" si="669"/>
        <v>155PM</v>
      </c>
      <c r="U2653" s="35" t="str">
        <f t="shared" si="670"/>
        <v>155PMEW</v>
      </c>
      <c r="V2653" s="301">
        <f t="shared" si="671"/>
        <v>28</v>
      </c>
      <c r="W2653" s="293" t="str">
        <f t="shared" si="672"/>
        <v/>
      </c>
      <c r="X2653" s="293" t="str">
        <f t="shared" si="673"/>
        <v/>
      </c>
      <c r="Y2653" s="293" t="str">
        <f t="shared" si="674"/>
        <v/>
      </c>
      <c r="Z2653" s="293" t="str">
        <f t="shared" si="675"/>
        <v/>
      </c>
      <c r="AA2653" s="293">
        <f t="shared" si="662"/>
        <v>0</v>
      </c>
      <c r="AB2653" s="293">
        <f t="shared" si="663"/>
        <v>0</v>
      </c>
      <c r="AC2653" s="293">
        <f t="shared" si="664"/>
        <v>0</v>
      </c>
      <c r="AD2653" s="293">
        <f t="shared" si="676"/>
        <v>0</v>
      </c>
      <c r="AE2653" s="293">
        <f>IF(ISBLANK(T2653),AE2652,IF(COUNTIF(T$2:T2653,T2653)&gt;1,AE2652,1+MAX(AE2652,0)))</f>
        <v>71</v>
      </c>
      <c r="AI2653" s="42" t="str">
        <f t="shared" si="677"/>
        <v/>
      </c>
      <c r="AJ2653">
        <f>SUM(AG$2:AG2653)</f>
        <v>18</v>
      </c>
      <c r="AK2653">
        <f>COUNTA(AF$2:AF2653)</f>
        <v>38</v>
      </c>
    </row>
    <row r="2654" spans="1:37"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665"/>
        <v>39</v>
      </c>
      <c r="Q2654" s="33" t="str">
        <f t="shared" si="666"/>
        <v/>
      </c>
      <c r="R2654" s="33">
        <f t="shared" si="667"/>
        <v>16</v>
      </c>
      <c r="S2654" s="33" t="str">
        <f t="shared" si="668"/>
        <v>155_16</v>
      </c>
      <c r="T2654" s="35" t="str">
        <f t="shared" si="669"/>
        <v>155PM</v>
      </c>
      <c r="U2654" s="35" t="str">
        <f t="shared" si="670"/>
        <v>155PMNS</v>
      </c>
      <c r="V2654" s="301">
        <f t="shared" si="671"/>
        <v>29</v>
      </c>
      <c r="W2654" s="293" t="str">
        <f t="shared" si="672"/>
        <v/>
      </c>
      <c r="X2654" s="293" t="str">
        <f t="shared" si="673"/>
        <v/>
      </c>
      <c r="Y2654" s="293" t="str">
        <f t="shared" si="674"/>
        <v/>
      </c>
      <c r="Z2654" s="293" t="str">
        <f t="shared" si="675"/>
        <v/>
      </c>
      <c r="AA2654" s="293">
        <f t="shared" si="662"/>
        <v>0</v>
      </c>
      <c r="AB2654" s="293">
        <f t="shared" si="663"/>
        <v>0</v>
      </c>
      <c r="AC2654" s="293">
        <f t="shared" si="664"/>
        <v>0</v>
      </c>
      <c r="AD2654" s="293">
        <f t="shared" si="676"/>
        <v>0</v>
      </c>
      <c r="AE2654" s="293">
        <f>IF(ISBLANK(T2654),AE2653,IF(COUNTIF(T$2:T2654,T2654)&gt;1,AE2653,1+MAX(AE2653,0)))</f>
        <v>71</v>
      </c>
      <c r="AI2654" s="42" t="str">
        <f t="shared" si="677"/>
        <v/>
      </c>
      <c r="AJ2654">
        <f>SUM(AG$2:AG2654)</f>
        <v>18</v>
      </c>
      <c r="AK2654">
        <f>COUNTA(AF$2:AF2654)</f>
        <v>38</v>
      </c>
    </row>
    <row r="2655" spans="1:37"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665"/>
        <v>39</v>
      </c>
      <c r="Q2655" s="33" t="str">
        <f t="shared" si="666"/>
        <v/>
      </c>
      <c r="R2655" s="33">
        <f t="shared" si="667"/>
        <v>16</v>
      </c>
      <c r="S2655" s="33" t="str">
        <f t="shared" si="668"/>
        <v>155_16</v>
      </c>
      <c r="T2655" s="35" t="str">
        <f t="shared" si="669"/>
        <v>155PM</v>
      </c>
      <c r="U2655" s="35" t="str">
        <f t="shared" si="670"/>
        <v>155PMNS</v>
      </c>
      <c r="V2655" s="301">
        <f t="shared" si="671"/>
        <v>30</v>
      </c>
      <c r="W2655" s="293" t="str">
        <f t="shared" si="672"/>
        <v/>
      </c>
      <c r="X2655" s="293" t="str">
        <f t="shared" si="673"/>
        <v/>
      </c>
      <c r="Y2655" s="293" t="str">
        <f t="shared" si="674"/>
        <v/>
      </c>
      <c r="Z2655" s="293" t="str">
        <f t="shared" si="675"/>
        <v/>
      </c>
      <c r="AA2655" s="293">
        <f t="shared" si="662"/>
        <v>0</v>
      </c>
      <c r="AB2655" s="293">
        <f t="shared" si="663"/>
        <v>0</v>
      </c>
      <c r="AC2655" s="293">
        <f t="shared" si="664"/>
        <v>0</v>
      </c>
      <c r="AD2655" s="293">
        <f t="shared" si="676"/>
        <v>0</v>
      </c>
      <c r="AE2655" s="293">
        <f>IF(ISBLANK(T2655),AE2654,IF(COUNTIF(T$2:T2655,T2655)&gt;1,AE2654,1+MAX(AE2654,0)))</f>
        <v>71</v>
      </c>
      <c r="AI2655" s="42" t="str">
        <f t="shared" si="677"/>
        <v/>
      </c>
      <c r="AJ2655">
        <f>SUM(AG$2:AG2655)</f>
        <v>18</v>
      </c>
      <c r="AK2655">
        <f>COUNTA(AF$2:AF2655)</f>
        <v>38</v>
      </c>
    </row>
    <row r="2656" spans="1:37"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665"/>
        <v>39</v>
      </c>
      <c r="Q2656" s="33" t="str">
        <f t="shared" si="666"/>
        <v/>
      </c>
      <c r="R2656" s="33">
        <f t="shared" si="667"/>
        <v>16</v>
      </c>
      <c r="S2656" s="33" t="str">
        <f t="shared" si="668"/>
        <v>155_16</v>
      </c>
      <c r="T2656" s="35" t="str">
        <f t="shared" si="669"/>
        <v>155PM</v>
      </c>
      <c r="U2656" s="35" t="str">
        <f t="shared" si="670"/>
        <v>155PMEW</v>
      </c>
      <c r="V2656" s="301">
        <f t="shared" si="671"/>
        <v>31</v>
      </c>
      <c r="W2656" s="293" t="str">
        <f t="shared" si="672"/>
        <v/>
      </c>
      <c r="X2656" s="293" t="str">
        <f t="shared" si="673"/>
        <v/>
      </c>
      <c r="Y2656" s="293" t="str">
        <f t="shared" si="674"/>
        <v/>
      </c>
      <c r="Z2656" s="293" t="str">
        <f t="shared" si="675"/>
        <v/>
      </c>
      <c r="AA2656" s="293">
        <f t="shared" si="662"/>
        <v>0</v>
      </c>
      <c r="AB2656" s="293">
        <f t="shared" si="663"/>
        <v>0</v>
      </c>
      <c r="AC2656" s="293">
        <f t="shared" si="664"/>
        <v>0</v>
      </c>
      <c r="AD2656" s="293">
        <f t="shared" si="676"/>
        <v>0</v>
      </c>
      <c r="AE2656" s="293">
        <f>IF(ISBLANK(T2656),AE2655,IF(COUNTIF(T$2:T2656,T2656)&gt;1,AE2655,1+MAX(AE2655,0)))</f>
        <v>71</v>
      </c>
      <c r="AI2656" s="42" t="str">
        <f t="shared" si="677"/>
        <v/>
      </c>
      <c r="AJ2656">
        <f>SUM(AG$2:AG2656)</f>
        <v>18</v>
      </c>
      <c r="AK2656">
        <f>COUNTA(AF$2:AF2656)</f>
        <v>38</v>
      </c>
    </row>
    <row r="2657" spans="1:37" x14ac:dyDescent="0.25">
      <c r="A2657">
        <v>155</v>
      </c>
      <c r="B2657" t="s">
        <v>66</v>
      </c>
      <c r="C2657" t="s">
        <v>764</v>
      </c>
      <c r="D2657"/>
      <c r="E2657">
        <v>2</v>
      </c>
      <c r="F2657">
        <v>4</v>
      </c>
      <c r="G2657">
        <v>4</v>
      </c>
      <c r="H2657" s="246">
        <v>6</v>
      </c>
      <c r="I2657">
        <v>0</v>
      </c>
      <c r="J2657">
        <v>0</v>
      </c>
      <c r="K2657">
        <v>2</v>
      </c>
      <c r="L2657">
        <v>6</v>
      </c>
      <c r="M2657" t="s">
        <v>832</v>
      </c>
      <c r="O2657" s="101">
        <f>IF(ISBLANK(C2657),O2656,IF(COUNTIF(C$2:C2657,C2657)&gt;1,O2656,1+MAX(O2656,0)))</f>
        <v>69</v>
      </c>
      <c r="P2657" s="45">
        <f t="shared" si="665"/>
        <v>39</v>
      </c>
      <c r="Q2657" s="33" t="str">
        <f t="shared" si="666"/>
        <v/>
      </c>
      <c r="R2657" s="33">
        <f t="shared" si="667"/>
        <v>16</v>
      </c>
      <c r="S2657" s="33" t="str">
        <f t="shared" si="668"/>
        <v>155_16</v>
      </c>
      <c r="T2657" s="35" t="str">
        <f t="shared" si="669"/>
        <v>155PM</v>
      </c>
      <c r="U2657" s="35" t="str">
        <f t="shared" si="670"/>
        <v>155PMEW</v>
      </c>
      <c r="V2657" s="301">
        <f t="shared" si="671"/>
        <v>32</v>
      </c>
      <c r="W2657" s="293" t="str">
        <f t="shared" si="672"/>
        <v/>
      </c>
      <c r="X2657" s="293" t="str">
        <f t="shared" si="673"/>
        <v/>
      </c>
      <c r="Y2657" s="293" t="str">
        <f t="shared" si="674"/>
        <v/>
      </c>
      <c r="Z2657" s="293" t="str">
        <f t="shared" si="675"/>
        <v/>
      </c>
      <c r="AA2657" s="293">
        <f t="shared" si="662"/>
        <v>0</v>
      </c>
      <c r="AB2657" s="293">
        <f t="shared" si="663"/>
        <v>0</v>
      </c>
      <c r="AC2657" s="293">
        <f t="shared" si="664"/>
        <v>0</v>
      </c>
      <c r="AD2657" s="293">
        <f t="shared" si="676"/>
        <v>0</v>
      </c>
      <c r="AE2657" s="293">
        <f>IF(ISBLANK(T2657),AE2656,IF(COUNTIF(T$2:T2657,T2657)&gt;1,AE2656,1+MAX(AE2656,0)))</f>
        <v>71</v>
      </c>
      <c r="AF2657" s="42" t="s">
        <v>951</v>
      </c>
      <c r="AG2657" s="42">
        <v>1</v>
      </c>
      <c r="AH2657" s="42" t="s">
        <v>952</v>
      </c>
      <c r="AI2657" s="42" t="str">
        <f t="shared" si="677"/>
        <v/>
      </c>
      <c r="AJ2657">
        <f>SUM(AG$2:AG2657)</f>
        <v>19</v>
      </c>
      <c r="AK2657">
        <f>COUNTA(AF$2:AF2657)</f>
        <v>39</v>
      </c>
    </row>
    <row r="2658" spans="1:37"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665"/>
        <v>40</v>
      </c>
      <c r="Q2658" s="33">
        <f t="shared" si="666"/>
        <v>40</v>
      </c>
      <c r="R2658" s="33">
        <f t="shared" si="667"/>
        <v>1</v>
      </c>
      <c r="S2658" s="33" t="str">
        <f t="shared" si="668"/>
        <v>156_1</v>
      </c>
      <c r="T2658" s="35" t="str">
        <f t="shared" si="669"/>
        <v>156AM</v>
      </c>
      <c r="U2658" s="35" t="str">
        <f t="shared" si="670"/>
        <v>156AMNS</v>
      </c>
      <c r="V2658" s="301">
        <f t="shared" si="671"/>
        <v>1</v>
      </c>
      <c r="W2658" s="293" t="str">
        <f t="shared" si="672"/>
        <v/>
      </c>
      <c r="X2658" s="293" t="str">
        <f t="shared" si="673"/>
        <v/>
      </c>
      <c r="Y2658" s="293" t="str">
        <f t="shared" si="674"/>
        <v/>
      </c>
      <c r="Z2658" s="293" t="str">
        <f t="shared" si="675"/>
        <v/>
      </c>
      <c r="AA2658" s="293">
        <f t="shared" si="662"/>
        <v>0</v>
      </c>
      <c r="AB2658" s="293">
        <f t="shared" si="663"/>
        <v>0</v>
      </c>
      <c r="AC2658" s="293">
        <f t="shared" si="664"/>
        <v>4</v>
      </c>
      <c r="AD2658" s="293">
        <f t="shared" si="676"/>
        <v>1</v>
      </c>
      <c r="AE2658" s="293">
        <f>IF(ISBLANK(T2658),AE2657,IF(COUNTIF(T$2:T2658,T2658)&gt;1,AE2657,1+MAX(AE2657,0)))</f>
        <v>72</v>
      </c>
      <c r="AI2658" s="42" t="str">
        <f t="shared" si="677"/>
        <v/>
      </c>
      <c r="AJ2658">
        <f>SUM(AG$2:AG2658)</f>
        <v>19</v>
      </c>
      <c r="AK2658">
        <f>COUNTA(AF$2:AF2658)</f>
        <v>39</v>
      </c>
    </row>
    <row r="2659" spans="1:37"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665"/>
        <v>40</v>
      </c>
      <c r="Q2659" s="33" t="str">
        <f t="shared" si="666"/>
        <v/>
      </c>
      <c r="R2659" s="33">
        <f t="shared" si="667"/>
        <v>1</v>
      </c>
      <c r="S2659" s="33" t="str">
        <f t="shared" si="668"/>
        <v>156_1</v>
      </c>
      <c r="T2659" s="35" t="str">
        <f t="shared" si="669"/>
        <v>156AM</v>
      </c>
      <c r="U2659" s="35" t="str">
        <f t="shared" si="670"/>
        <v>156AMNS</v>
      </c>
      <c r="V2659" s="301">
        <f t="shared" si="671"/>
        <v>2</v>
      </c>
      <c r="W2659" s="293" t="str">
        <f t="shared" si="672"/>
        <v/>
      </c>
      <c r="X2659" s="293" t="str">
        <f t="shared" si="673"/>
        <v/>
      </c>
      <c r="Y2659" s="293" t="str">
        <f t="shared" si="674"/>
        <v/>
      </c>
      <c r="Z2659" s="293" t="str">
        <f t="shared" si="675"/>
        <v/>
      </c>
      <c r="AA2659" s="293">
        <f t="shared" si="662"/>
        <v>0</v>
      </c>
      <c r="AB2659" s="293">
        <f t="shared" si="663"/>
        <v>0</v>
      </c>
      <c r="AC2659" s="293">
        <f t="shared" si="664"/>
        <v>4</v>
      </c>
      <c r="AD2659" s="293">
        <f t="shared" si="676"/>
        <v>1</v>
      </c>
      <c r="AE2659" s="293">
        <f>IF(ISBLANK(T2659),AE2658,IF(COUNTIF(T$2:T2659,T2659)&gt;1,AE2658,1+MAX(AE2658,0)))</f>
        <v>72</v>
      </c>
      <c r="AI2659" s="42" t="str">
        <f t="shared" si="677"/>
        <v/>
      </c>
      <c r="AJ2659">
        <f>SUM(AG$2:AG2659)</f>
        <v>19</v>
      </c>
      <c r="AK2659">
        <f>COUNTA(AF$2:AF2659)</f>
        <v>39</v>
      </c>
    </row>
    <row r="2660" spans="1:37"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665"/>
        <v>40</v>
      </c>
      <c r="Q2660" s="33" t="str">
        <f t="shared" si="666"/>
        <v/>
      </c>
      <c r="R2660" s="33">
        <f t="shared" si="667"/>
        <v>1</v>
      </c>
      <c r="S2660" s="33" t="str">
        <f t="shared" si="668"/>
        <v>156_1</v>
      </c>
      <c r="T2660" s="35" t="str">
        <f t="shared" si="669"/>
        <v>156AM</v>
      </c>
      <c r="U2660" s="35" t="str">
        <f t="shared" si="670"/>
        <v>156AMEW</v>
      </c>
      <c r="V2660" s="301">
        <f t="shared" si="671"/>
        <v>3</v>
      </c>
      <c r="W2660" s="293" t="str">
        <f t="shared" si="672"/>
        <v/>
      </c>
      <c r="X2660" s="293" t="str">
        <f t="shared" si="673"/>
        <v/>
      </c>
      <c r="Y2660" s="293" t="str">
        <f t="shared" si="674"/>
        <v/>
      </c>
      <c r="Z2660" s="293" t="str">
        <f t="shared" si="675"/>
        <v/>
      </c>
      <c r="AA2660" s="293">
        <f t="shared" si="662"/>
        <v>0</v>
      </c>
      <c r="AB2660" s="293">
        <f t="shared" si="663"/>
        <v>0</v>
      </c>
      <c r="AC2660" s="293" t="str">
        <f t="shared" si="664"/>
        <v>NA</v>
      </c>
      <c r="AD2660" s="293">
        <f t="shared" si="676"/>
        <v>0</v>
      </c>
      <c r="AE2660" s="293">
        <f>IF(ISBLANK(T2660),AE2659,IF(COUNTIF(T$2:T2660,T2660)&gt;1,AE2659,1+MAX(AE2659,0)))</f>
        <v>72</v>
      </c>
      <c r="AI2660" s="42" t="str">
        <f t="shared" si="677"/>
        <v/>
      </c>
      <c r="AJ2660">
        <f>SUM(AG$2:AG2660)</f>
        <v>19</v>
      </c>
      <c r="AK2660">
        <f>COUNTA(AF$2:AF2660)</f>
        <v>39</v>
      </c>
    </row>
    <row r="2661" spans="1:37"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665"/>
        <v>40</v>
      </c>
      <c r="Q2661" s="33" t="str">
        <f t="shared" si="666"/>
        <v/>
      </c>
      <c r="R2661" s="33">
        <f t="shared" si="667"/>
        <v>1</v>
      </c>
      <c r="S2661" s="33" t="str">
        <f t="shared" si="668"/>
        <v>156_1</v>
      </c>
      <c r="T2661" s="35" t="str">
        <f t="shared" si="669"/>
        <v>156AM</v>
      </c>
      <c r="U2661" s="35" t="str">
        <f t="shared" si="670"/>
        <v>156AMEW</v>
      </c>
      <c r="V2661" s="301">
        <f t="shared" si="671"/>
        <v>4</v>
      </c>
      <c r="W2661" s="293" t="str">
        <f t="shared" si="672"/>
        <v/>
      </c>
      <c r="X2661" s="293" t="str">
        <f t="shared" si="673"/>
        <v/>
      </c>
      <c r="Y2661" s="293" t="str">
        <f t="shared" si="674"/>
        <v/>
      </c>
      <c r="Z2661" s="293" t="str">
        <f t="shared" si="675"/>
        <v/>
      </c>
      <c r="AA2661" s="293">
        <f t="shared" si="662"/>
        <v>0</v>
      </c>
      <c r="AB2661" s="293">
        <f t="shared" si="663"/>
        <v>0</v>
      </c>
      <c r="AC2661" s="293" t="str">
        <f t="shared" si="664"/>
        <v>NA</v>
      </c>
      <c r="AD2661" s="293">
        <f t="shared" si="676"/>
        <v>0</v>
      </c>
      <c r="AE2661" s="293">
        <f>IF(ISBLANK(T2661),AE2660,IF(COUNTIF(T$2:T2661,T2661)&gt;1,AE2660,1+MAX(AE2660,0)))</f>
        <v>72</v>
      </c>
      <c r="AI2661" s="42" t="str">
        <f t="shared" si="677"/>
        <v/>
      </c>
      <c r="AJ2661">
        <f>SUM(AG$2:AG2661)</f>
        <v>19</v>
      </c>
      <c r="AK2661">
        <f>COUNTA(AF$2:AF2661)</f>
        <v>39</v>
      </c>
    </row>
    <row r="2662" spans="1:37"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665"/>
        <v>40</v>
      </c>
      <c r="Q2662" s="33" t="str">
        <f t="shared" si="666"/>
        <v/>
      </c>
      <c r="R2662" s="33">
        <f t="shared" si="667"/>
        <v>2</v>
      </c>
      <c r="S2662" s="33" t="str">
        <f t="shared" si="668"/>
        <v>156_2</v>
      </c>
      <c r="T2662" s="35" t="str">
        <f t="shared" si="669"/>
        <v>156AM</v>
      </c>
      <c r="U2662" s="35" t="str">
        <f t="shared" si="670"/>
        <v>156AMNS</v>
      </c>
      <c r="V2662" s="301">
        <f t="shared" si="671"/>
        <v>5</v>
      </c>
      <c r="W2662" s="293" t="str">
        <f t="shared" si="672"/>
        <v/>
      </c>
      <c r="X2662" s="293" t="str">
        <f t="shared" si="673"/>
        <v/>
      </c>
      <c r="Y2662" s="293" t="str">
        <f t="shared" si="674"/>
        <v/>
      </c>
      <c r="Z2662" s="293" t="str">
        <f t="shared" si="675"/>
        <v/>
      </c>
      <c r="AA2662" s="293">
        <f t="shared" si="662"/>
        <v>0</v>
      </c>
      <c r="AB2662" s="293">
        <f t="shared" si="663"/>
        <v>0</v>
      </c>
      <c r="AC2662" s="293">
        <f t="shared" si="664"/>
        <v>4</v>
      </c>
      <c r="AD2662" s="293">
        <f t="shared" si="676"/>
        <v>1</v>
      </c>
      <c r="AE2662" s="293">
        <f>IF(ISBLANK(T2662),AE2661,IF(COUNTIF(T$2:T2662,T2662)&gt;1,AE2661,1+MAX(AE2661,0)))</f>
        <v>72</v>
      </c>
      <c r="AI2662" s="42" t="str">
        <f t="shared" si="677"/>
        <v/>
      </c>
      <c r="AJ2662">
        <f>SUM(AG$2:AG2662)</f>
        <v>19</v>
      </c>
      <c r="AK2662">
        <f>COUNTA(AF$2:AF2662)</f>
        <v>39</v>
      </c>
    </row>
    <row r="2663" spans="1:37"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665"/>
        <v>40</v>
      </c>
      <c r="Q2663" s="33" t="str">
        <f t="shared" si="666"/>
        <v/>
      </c>
      <c r="R2663" s="33">
        <f t="shared" si="667"/>
        <v>2</v>
      </c>
      <c r="S2663" s="33" t="str">
        <f t="shared" si="668"/>
        <v>156_2</v>
      </c>
      <c r="T2663" s="35" t="str">
        <f t="shared" si="669"/>
        <v>156AM</v>
      </c>
      <c r="U2663" s="35" t="str">
        <f t="shared" si="670"/>
        <v>156AMNS</v>
      </c>
      <c r="V2663" s="301">
        <f t="shared" si="671"/>
        <v>6</v>
      </c>
      <c r="W2663" s="293" t="str">
        <f t="shared" si="672"/>
        <v/>
      </c>
      <c r="X2663" s="293" t="str">
        <f t="shared" si="673"/>
        <v/>
      </c>
      <c r="Y2663" s="293" t="str">
        <f t="shared" si="674"/>
        <v/>
      </c>
      <c r="Z2663" s="293" t="str">
        <f t="shared" si="675"/>
        <v/>
      </c>
      <c r="AA2663" s="293">
        <f t="shared" si="662"/>
        <v>0</v>
      </c>
      <c r="AB2663" s="293">
        <f t="shared" si="663"/>
        <v>0</v>
      </c>
      <c r="AC2663" s="293">
        <f t="shared" si="664"/>
        <v>4</v>
      </c>
      <c r="AD2663" s="293">
        <f t="shared" si="676"/>
        <v>1</v>
      </c>
      <c r="AE2663" s="293">
        <f>IF(ISBLANK(T2663),AE2662,IF(COUNTIF(T$2:T2663,T2663)&gt;1,AE2662,1+MAX(AE2662,0)))</f>
        <v>72</v>
      </c>
      <c r="AI2663" s="42" t="str">
        <f t="shared" si="677"/>
        <v/>
      </c>
      <c r="AJ2663">
        <f>SUM(AG$2:AG2663)</f>
        <v>19</v>
      </c>
      <c r="AK2663">
        <f>COUNTA(AF$2:AF2663)</f>
        <v>39</v>
      </c>
    </row>
    <row r="2664" spans="1:37"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665"/>
        <v>40</v>
      </c>
      <c r="Q2664" s="33" t="str">
        <f t="shared" si="666"/>
        <v/>
      </c>
      <c r="R2664" s="33">
        <f t="shared" si="667"/>
        <v>2</v>
      </c>
      <c r="S2664" s="33" t="str">
        <f t="shared" si="668"/>
        <v>156_2</v>
      </c>
      <c r="T2664" s="35" t="str">
        <f t="shared" si="669"/>
        <v>156AM</v>
      </c>
      <c r="U2664" s="35" t="str">
        <f t="shared" si="670"/>
        <v>156AMEW</v>
      </c>
      <c r="V2664" s="301">
        <f t="shared" si="671"/>
        <v>7</v>
      </c>
      <c r="W2664" s="293" t="str">
        <f t="shared" si="672"/>
        <v/>
      </c>
      <c r="X2664" s="293" t="str">
        <f t="shared" si="673"/>
        <v/>
      </c>
      <c r="Y2664" s="293" t="str">
        <f t="shared" si="674"/>
        <v/>
      </c>
      <c r="Z2664" s="293" t="str">
        <f t="shared" si="675"/>
        <v/>
      </c>
      <c r="AA2664" s="293">
        <f t="shared" si="662"/>
        <v>0</v>
      </c>
      <c r="AB2664" s="293">
        <f t="shared" si="663"/>
        <v>0</v>
      </c>
      <c r="AC2664" s="293" t="str">
        <f t="shared" si="664"/>
        <v>NA</v>
      </c>
      <c r="AD2664" s="293">
        <f t="shared" si="676"/>
        <v>0</v>
      </c>
      <c r="AE2664" s="293">
        <f>IF(ISBLANK(T2664),AE2663,IF(COUNTIF(T$2:T2664,T2664)&gt;1,AE2663,1+MAX(AE2663,0)))</f>
        <v>72</v>
      </c>
      <c r="AI2664" s="42" t="str">
        <f t="shared" si="677"/>
        <v/>
      </c>
      <c r="AJ2664">
        <f>SUM(AG$2:AG2664)</f>
        <v>19</v>
      </c>
      <c r="AK2664">
        <f>COUNTA(AF$2:AF2664)</f>
        <v>39</v>
      </c>
    </row>
    <row r="2665" spans="1:37"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665"/>
        <v>40</v>
      </c>
      <c r="Q2665" s="33" t="str">
        <f t="shared" si="666"/>
        <v/>
      </c>
      <c r="R2665" s="33">
        <f t="shared" si="667"/>
        <v>2</v>
      </c>
      <c r="S2665" s="33" t="str">
        <f t="shared" si="668"/>
        <v>156_2</v>
      </c>
      <c r="T2665" s="35" t="str">
        <f t="shared" si="669"/>
        <v>156AM</v>
      </c>
      <c r="U2665" s="35" t="str">
        <f t="shared" si="670"/>
        <v>156AMEW</v>
      </c>
      <c r="V2665" s="301">
        <f t="shared" si="671"/>
        <v>8</v>
      </c>
      <c r="W2665" s="293" t="str">
        <f t="shared" si="672"/>
        <v/>
      </c>
      <c r="X2665" s="293" t="str">
        <f t="shared" si="673"/>
        <v/>
      </c>
      <c r="Y2665" s="293" t="str">
        <f t="shared" si="674"/>
        <v/>
      </c>
      <c r="Z2665" s="293" t="str">
        <f t="shared" si="675"/>
        <v/>
      </c>
      <c r="AA2665" s="293">
        <f t="shared" si="662"/>
        <v>0</v>
      </c>
      <c r="AB2665" s="293">
        <f t="shared" si="663"/>
        <v>0</v>
      </c>
      <c r="AC2665" s="293" t="str">
        <f t="shared" si="664"/>
        <v>NA</v>
      </c>
      <c r="AD2665" s="293">
        <f t="shared" si="676"/>
        <v>0</v>
      </c>
      <c r="AE2665" s="293">
        <f>IF(ISBLANK(T2665),AE2664,IF(COUNTIF(T$2:T2665,T2665)&gt;1,AE2664,1+MAX(AE2664,0)))</f>
        <v>72</v>
      </c>
      <c r="AI2665" s="42" t="str">
        <f t="shared" si="677"/>
        <v/>
      </c>
      <c r="AJ2665">
        <f>SUM(AG$2:AG2665)</f>
        <v>19</v>
      </c>
      <c r="AK2665">
        <f>COUNTA(AF$2:AF2665)</f>
        <v>39</v>
      </c>
    </row>
    <row r="2666" spans="1:37"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665"/>
        <v>40</v>
      </c>
      <c r="Q2666" s="33" t="str">
        <f t="shared" si="666"/>
        <v/>
      </c>
      <c r="R2666" s="33">
        <f t="shared" si="667"/>
        <v>3</v>
      </c>
      <c r="S2666" s="33" t="str">
        <f t="shared" si="668"/>
        <v>156_3</v>
      </c>
      <c r="T2666" s="35" t="str">
        <f t="shared" si="669"/>
        <v>156AM</v>
      </c>
      <c r="U2666" s="35" t="str">
        <f t="shared" si="670"/>
        <v>156AMNS</v>
      </c>
      <c r="V2666" s="301">
        <f t="shared" si="671"/>
        <v>9</v>
      </c>
      <c r="W2666" s="293" t="str">
        <f t="shared" si="672"/>
        <v/>
      </c>
      <c r="X2666" s="293" t="str">
        <f t="shared" si="673"/>
        <v/>
      </c>
      <c r="Y2666" s="293" t="str">
        <f t="shared" si="674"/>
        <v/>
      </c>
      <c r="Z2666" s="293" t="str">
        <f t="shared" si="675"/>
        <v/>
      </c>
      <c r="AA2666" s="293">
        <f t="shared" si="662"/>
        <v>0</v>
      </c>
      <c r="AB2666" s="293">
        <f t="shared" si="663"/>
        <v>0</v>
      </c>
      <c r="AC2666" s="293">
        <f t="shared" si="664"/>
        <v>4</v>
      </c>
      <c r="AD2666" s="293">
        <f t="shared" si="676"/>
        <v>1</v>
      </c>
      <c r="AE2666" s="293">
        <f>IF(ISBLANK(T2666),AE2665,IF(COUNTIF(T$2:T2666,T2666)&gt;1,AE2665,1+MAX(AE2665,0)))</f>
        <v>72</v>
      </c>
      <c r="AI2666" s="42" t="str">
        <f t="shared" si="677"/>
        <v/>
      </c>
      <c r="AJ2666">
        <f>SUM(AG$2:AG2666)</f>
        <v>19</v>
      </c>
      <c r="AK2666">
        <f>COUNTA(AF$2:AF2666)</f>
        <v>39</v>
      </c>
    </row>
    <row r="2667" spans="1:37" x14ac:dyDescent="0.25">
      <c r="A2667">
        <v>156</v>
      </c>
      <c r="B2667" t="s">
        <v>65</v>
      </c>
      <c r="C2667" t="s">
        <v>683</v>
      </c>
      <c r="D2667"/>
      <c r="E2667">
        <v>1</v>
      </c>
      <c r="F2667">
        <v>3</v>
      </c>
      <c r="G2667">
        <v>2</v>
      </c>
      <c r="H2667">
        <v>3</v>
      </c>
      <c r="I2667">
        <v>0</v>
      </c>
      <c r="J2667">
        <v>1</v>
      </c>
      <c r="K2667">
        <v>1</v>
      </c>
      <c r="L2667">
        <v>2</v>
      </c>
      <c r="M2667" t="s">
        <v>833</v>
      </c>
      <c r="O2667" s="101">
        <f>IF(ISBLANK(C2667),O2666,IF(COUNTIF(C$2:C2667,C2667)&gt;1,O2666,1+MAX(O2666,0)))</f>
        <v>69</v>
      </c>
      <c r="P2667" s="45">
        <f t="shared" si="665"/>
        <v>40</v>
      </c>
      <c r="Q2667" s="33" t="str">
        <f t="shared" si="666"/>
        <v/>
      </c>
      <c r="R2667" s="33">
        <f t="shared" si="667"/>
        <v>3</v>
      </c>
      <c r="S2667" s="33" t="str">
        <f t="shared" si="668"/>
        <v>156_3</v>
      </c>
      <c r="T2667" s="35" t="str">
        <f t="shared" si="669"/>
        <v>156AM</v>
      </c>
      <c r="U2667" s="35" t="str">
        <f t="shared" si="670"/>
        <v>156AMNS</v>
      </c>
      <c r="V2667" s="301">
        <f t="shared" si="671"/>
        <v>10</v>
      </c>
      <c r="W2667" s="293" t="str">
        <f t="shared" si="672"/>
        <v/>
      </c>
      <c r="X2667" s="293" t="str">
        <f t="shared" si="673"/>
        <v/>
      </c>
      <c r="Y2667" s="293" t="str">
        <f t="shared" si="674"/>
        <v/>
      </c>
      <c r="Z2667" s="293" t="str">
        <f t="shared" si="675"/>
        <v/>
      </c>
      <c r="AA2667" s="293">
        <f t="shared" si="662"/>
        <v>0</v>
      </c>
      <c r="AB2667" s="293">
        <f t="shared" si="663"/>
        <v>0</v>
      </c>
      <c r="AC2667" s="293">
        <f t="shared" si="664"/>
        <v>4</v>
      </c>
      <c r="AD2667" s="293">
        <f t="shared" si="676"/>
        <v>1</v>
      </c>
      <c r="AE2667" s="293">
        <f>IF(ISBLANK(T2667),AE2666,IF(COUNTIF(T$2:T2667,T2667)&gt;1,AE2666,1+MAX(AE2666,0)))</f>
        <v>72</v>
      </c>
      <c r="AI2667" s="42" t="str">
        <f t="shared" si="677"/>
        <v/>
      </c>
      <c r="AJ2667">
        <f>SUM(AG$2:AG2667)</f>
        <v>19</v>
      </c>
      <c r="AK2667">
        <f>COUNTA(AF$2:AF2667)</f>
        <v>39</v>
      </c>
    </row>
    <row r="2668" spans="1:37"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665"/>
        <v>40</v>
      </c>
      <c r="Q2668" s="33" t="str">
        <f t="shared" si="666"/>
        <v/>
      </c>
      <c r="R2668" s="33">
        <f t="shared" si="667"/>
        <v>3</v>
      </c>
      <c r="S2668" s="33" t="str">
        <f t="shared" si="668"/>
        <v>156_3</v>
      </c>
      <c r="T2668" s="35" t="str">
        <f t="shared" si="669"/>
        <v>156AM</v>
      </c>
      <c r="U2668" s="35" t="str">
        <f t="shared" si="670"/>
        <v>156AMEW</v>
      </c>
      <c r="V2668" s="301">
        <f t="shared" si="671"/>
        <v>11</v>
      </c>
      <c r="W2668" s="293" t="str">
        <f t="shared" si="672"/>
        <v/>
      </c>
      <c r="X2668" s="293" t="str">
        <f t="shared" si="673"/>
        <v/>
      </c>
      <c r="Y2668" s="293" t="str">
        <f t="shared" si="674"/>
        <v/>
      </c>
      <c r="Z2668" s="293" t="str">
        <f t="shared" si="675"/>
        <v/>
      </c>
      <c r="AA2668" s="293">
        <f t="shared" si="662"/>
        <v>0</v>
      </c>
      <c r="AB2668" s="293">
        <f t="shared" si="663"/>
        <v>0</v>
      </c>
      <c r="AC2668" s="293" t="str">
        <f t="shared" si="664"/>
        <v>NA</v>
      </c>
      <c r="AD2668" s="293">
        <f t="shared" si="676"/>
        <v>0</v>
      </c>
      <c r="AE2668" s="293">
        <f>IF(ISBLANK(T2668),AE2667,IF(COUNTIF(T$2:T2668,T2668)&gt;1,AE2667,1+MAX(AE2667,0)))</f>
        <v>72</v>
      </c>
      <c r="AI2668" s="42" t="str">
        <f t="shared" si="677"/>
        <v/>
      </c>
      <c r="AJ2668">
        <f>SUM(AG$2:AG2668)</f>
        <v>19</v>
      </c>
      <c r="AK2668">
        <f>COUNTA(AF$2:AF2668)</f>
        <v>39</v>
      </c>
    </row>
    <row r="2669" spans="1:37"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665"/>
        <v>40</v>
      </c>
      <c r="Q2669" s="33" t="str">
        <f t="shared" si="666"/>
        <v/>
      </c>
      <c r="R2669" s="33">
        <f t="shared" si="667"/>
        <v>3</v>
      </c>
      <c r="S2669" s="33" t="str">
        <f t="shared" si="668"/>
        <v>156_3</v>
      </c>
      <c r="T2669" s="35" t="str">
        <f t="shared" si="669"/>
        <v>156AM</v>
      </c>
      <c r="U2669" s="35" t="str">
        <f t="shared" si="670"/>
        <v>156AMEW</v>
      </c>
      <c r="V2669" s="301">
        <f t="shared" si="671"/>
        <v>12</v>
      </c>
      <c r="W2669" s="293" t="str">
        <f t="shared" si="672"/>
        <v/>
      </c>
      <c r="X2669" s="293" t="str">
        <f t="shared" si="673"/>
        <v/>
      </c>
      <c r="Y2669" s="293" t="str">
        <f t="shared" si="674"/>
        <v/>
      </c>
      <c r="Z2669" s="293" t="str">
        <f t="shared" si="675"/>
        <v/>
      </c>
      <c r="AA2669" s="293">
        <f t="shared" si="662"/>
        <v>0</v>
      </c>
      <c r="AB2669" s="293">
        <f t="shared" si="663"/>
        <v>0</v>
      </c>
      <c r="AC2669" s="293" t="str">
        <f t="shared" si="664"/>
        <v>NA</v>
      </c>
      <c r="AD2669" s="293">
        <f t="shared" si="676"/>
        <v>0</v>
      </c>
      <c r="AE2669" s="293">
        <f>IF(ISBLANK(T2669),AE2668,IF(COUNTIF(T$2:T2669,T2669)&gt;1,AE2668,1+MAX(AE2668,0)))</f>
        <v>72</v>
      </c>
      <c r="AI2669" s="42" t="str">
        <f t="shared" si="677"/>
        <v/>
      </c>
      <c r="AJ2669">
        <f>SUM(AG$2:AG2669)</f>
        <v>19</v>
      </c>
      <c r="AK2669">
        <f>COUNTA(AF$2:AF2669)</f>
        <v>39</v>
      </c>
    </row>
    <row r="2670" spans="1:37" x14ac:dyDescent="0.25">
      <c r="A2670">
        <v>156</v>
      </c>
      <c r="B2670" t="s">
        <v>65</v>
      </c>
      <c r="C2670" t="s">
        <v>683</v>
      </c>
      <c r="D2670"/>
      <c r="E2670">
        <v>1</v>
      </c>
      <c r="F2670">
        <v>4</v>
      </c>
      <c r="G2670">
        <v>1</v>
      </c>
      <c r="H2670">
        <v>5</v>
      </c>
      <c r="I2670">
        <v>0</v>
      </c>
      <c r="J2670">
        <v>1</v>
      </c>
      <c r="K2670">
        <v>2</v>
      </c>
      <c r="L2670">
        <v>3</v>
      </c>
      <c r="M2670" t="s">
        <v>833</v>
      </c>
      <c r="O2670" s="101">
        <f>IF(ISBLANK(C2670),O2669,IF(COUNTIF(C$2:C2670,C2670)&gt;1,O2669,1+MAX(O2669,0)))</f>
        <v>69</v>
      </c>
      <c r="P2670" s="45">
        <f t="shared" si="665"/>
        <v>40</v>
      </c>
      <c r="Q2670" s="33" t="str">
        <f t="shared" si="666"/>
        <v/>
      </c>
      <c r="R2670" s="33">
        <f t="shared" si="667"/>
        <v>4</v>
      </c>
      <c r="S2670" s="33" t="str">
        <f t="shared" si="668"/>
        <v>156_4</v>
      </c>
      <c r="T2670" s="35" t="str">
        <f t="shared" si="669"/>
        <v>156AM</v>
      </c>
      <c r="U2670" s="35" t="str">
        <f t="shared" si="670"/>
        <v>156AMNS</v>
      </c>
      <c r="V2670" s="301">
        <f t="shared" si="671"/>
        <v>13</v>
      </c>
      <c r="W2670" s="293" t="str">
        <f t="shared" si="672"/>
        <v/>
      </c>
      <c r="X2670" s="293" t="str">
        <f t="shared" si="673"/>
        <v/>
      </c>
      <c r="Y2670" s="293" t="str">
        <f t="shared" si="674"/>
        <v/>
      </c>
      <c r="Z2670" s="293" t="str">
        <f t="shared" si="675"/>
        <v/>
      </c>
      <c r="AA2670" s="293">
        <f t="shared" si="662"/>
        <v>0</v>
      </c>
      <c r="AB2670" s="293">
        <f t="shared" si="663"/>
        <v>0</v>
      </c>
      <c r="AC2670" s="293">
        <f t="shared" si="664"/>
        <v>4</v>
      </c>
      <c r="AD2670" s="293">
        <f t="shared" si="676"/>
        <v>1</v>
      </c>
      <c r="AE2670" s="293">
        <f>IF(ISBLANK(T2670),AE2669,IF(COUNTIF(T$2:T2670,T2670)&gt;1,AE2669,1+MAX(AE2669,0)))</f>
        <v>72</v>
      </c>
      <c r="AI2670" s="42" t="str">
        <f t="shared" si="677"/>
        <v/>
      </c>
      <c r="AJ2670">
        <f>SUM(AG$2:AG2670)</f>
        <v>19</v>
      </c>
      <c r="AK2670">
        <f>COUNTA(AF$2:AF2670)</f>
        <v>39</v>
      </c>
    </row>
    <row r="2671" spans="1:37" x14ac:dyDescent="0.25">
      <c r="A2671">
        <v>156</v>
      </c>
      <c r="B2671" t="s">
        <v>65</v>
      </c>
      <c r="C2671" t="s">
        <v>683</v>
      </c>
      <c r="D2671"/>
      <c r="E2671">
        <v>1</v>
      </c>
      <c r="F2671">
        <v>4</v>
      </c>
      <c r="G2671">
        <v>2</v>
      </c>
      <c r="H2671">
        <v>1</v>
      </c>
      <c r="I2671">
        <v>0</v>
      </c>
      <c r="J2671">
        <v>1</v>
      </c>
      <c r="K2671">
        <v>0</v>
      </c>
      <c r="L2671">
        <v>1</v>
      </c>
      <c r="M2671" t="s">
        <v>833</v>
      </c>
      <c r="O2671" s="101">
        <f>IF(ISBLANK(C2671),O2670,IF(COUNTIF(C$2:C2671,C2671)&gt;1,O2670,1+MAX(O2670,0)))</f>
        <v>69</v>
      </c>
      <c r="P2671" s="45">
        <f t="shared" si="665"/>
        <v>40</v>
      </c>
      <c r="Q2671" s="33" t="str">
        <f t="shared" si="666"/>
        <v/>
      </c>
      <c r="R2671" s="33">
        <f t="shared" si="667"/>
        <v>4</v>
      </c>
      <c r="S2671" s="33" t="str">
        <f t="shared" si="668"/>
        <v>156_4</v>
      </c>
      <c r="T2671" s="35" t="str">
        <f t="shared" si="669"/>
        <v>156AM</v>
      </c>
      <c r="U2671" s="35" t="str">
        <f t="shared" si="670"/>
        <v>156AMNS</v>
      </c>
      <c r="V2671" s="301">
        <f t="shared" si="671"/>
        <v>14</v>
      </c>
      <c r="W2671" s="293" t="str">
        <f t="shared" si="672"/>
        <v/>
      </c>
      <c r="X2671" s="293" t="str">
        <f t="shared" si="673"/>
        <v/>
      </c>
      <c r="Y2671" s="293" t="str">
        <f t="shared" si="674"/>
        <v/>
      </c>
      <c r="Z2671" s="293" t="str">
        <f t="shared" si="675"/>
        <v/>
      </c>
      <c r="AA2671" s="293">
        <f t="shared" si="662"/>
        <v>0</v>
      </c>
      <c r="AB2671" s="293">
        <f t="shared" si="663"/>
        <v>0</v>
      </c>
      <c r="AC2671" s="293">
        <f t="shared" si="664"/>
        <v>4</v>
      </c>
      <c r="AD2671" s="293">
        <f t="shared" si="676"/>
        <v>1</v>
      </c>
      <c r="AE2671" s="293">
        <f>IF(ISBLANK(T2671),AE2670,IF(COUNTIF(T$2:T2671,T2671)&gt;1,AE2670,1+MAX(AE2670,0)))</f>
        <v>72</v>
      </c>
      <c r="AI2671" s="42" t="str">
        <f t="shared" si="677"/>
        <v/>
      </c>
      <c r="AJ2671">
        <f>SUM(AG$2:AG2671)</f>
        <v>19</v>
      </c>
      <c r="AK2671">
        <f>COUNTA(AF$2:AF2671)</f>
        <v>39</v>
      </c>
    </row>
    <row r="2672" spans="1:37"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665"/>
        <v>40</v>
      </c>
      <c r="Q2672" s="33" t="str">
        <f t="shared" si="666"/>
        <v/>
      </c>
      <c r="R2672" s="33">
        <f t="shared" si="667"/>
        <v>4</v>
      </c>
      <c r="S2672" s="33" t="str">
        <f t="shared" si="668"/>
        <v>156_4</v>
      </c>
      <c r="T2672" s="35" t="str">
        <f t="shared" si="669"/>
        <v>156AM</v>
      </c>
      <c r="U2672" s="35" t="str">
        <f t="shared" si="670"/>
        <v>156AMEW</v>
      </c>
      <c r="V2672" s="301">
        <f t="shared" si="671"/>
        <v>15</v>
      </c>
      <c r="W2672" s="293" t="str">
        <f t="shared" si="672"/>
        <v/>
      </c>
      <c r="X2672" s="293" t="str">
        <f t="shared" si="673"/>
        <v/>
      </c>
      <c r="Y2672" s="293" t="str">
        <f t="shared" si="674"/>
        <v/>
      </c>
      <c r="Z2672" s="293" t="str">
        <f t="shared" si="675"/>
        <v/>
      </c>
      <c r="AA2672" s="293">
        <f t="shared" si="662"/>
        <v>0</v>
      </c>
      <c r="AB2672" s="293">
        <f t="shared" si="663"/>
        <v>0</v>
      </c>
      <c r="AC2672" s="293" t="str">
        <f t="shared" si="664"/>
        <v>NA</v>
      </c>
      <c r="AD2672" s="293">
        <f t="shared" si="676"/>
        <v>0</v>
      </c>
      <c r="AE2672" s="293">
        <f>IF(ISBLANK(T2672),AE2671,IF(COUNTIF(T$2:T2672,T2672)&gt;1,AE2671,1+MAX(AE2671,0)))</f>
        <v>72</v>
      </c>
      <c r="AI2672" s="42" t="str">
        <f t="shared" si="677"/>
        <v/>
      </c>
      <c r="AJ2672">
        <f>SUM(AG$2:AG2672)</f>
        <v>19</v>
      </c>
      <c r="AK2672">
        <f>COUNTA(AF$2:AF2672)</f>
        <v>39</v>
      </c>
    </row>
    <row r="2673" spans="1:37"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665"/>
        <v>40</v>
      </c>
      <c r="Q2673" s="33" t="str">
        <f t="shared" si="666"/>
        <v/>
      </c>
      <c r="R2673" s="33">
        <f t="shared" si="667"/>
        <v>4</v>
      </c>
      <c r="S2673" s="33" t="str">
        <f t="shared" si="668"/>
        <v>156_4</v>
      </c>
      <c r="T2673" s="35" t="str">
        <f t="shared" si="669"/>
        <v>156AM</v>
      </c>
      <c r="U2673" s="35" t="str">
        <f t="shared" si="670"/>
        <v>156AMEW</v>
      </c>
      <c r="V2673" s="301">
        <f t="shared" si="671"/>
        <v>16</v>
      </c>
      <c r="W2673" s="293" t="str">
        <f t="shared" si="672"/>
        <v/>
      </c>
      <c r="X2673" s="293" t="str">
        <f t="shared" si="673"/>
        <v/>
      </c>
      <c r="Y2673" s="293" t="str">
        <f t="shared" si="674"/>
        <v/>
      </c>
      <c r="Z2673" s="293" t="str">
        <f t="shared" si="675"/>
        <v/>
      </c>
      <c r="AA2673" s="293">
        <f t="shared" si="662"/>
        <v>0</v>
      </c>
      <c r="AB2673" s="293">
        <f t="shared" si="663"/>
        <v>0</v>
      </c>
      <c r="AC2673" s="293" t="str">
        <f t="shared" si="664"/>
        <v>NA</v>
      </c>
      <c r="AD2673" s="293">
        <f t="shared" si="676"/>
        <v>0</v>
      </c>
      <c r="AE2673" s="293">
        <f>IF(ISBLANK(T2673),AE2672,IF(COUNTIF(T$2:T2673,T2673)&gt;1,AE2672,1+MAX(AE2672,0)))</f>
        <v>72</v>
      </c>
      <c r="AF2673" s="290"/>
      <c r="AG2673" s="321"/>
      <c r="AH2673" s="321"/>
      <c r="AI2673" s="42" t="str">
        <f t="shared" si="677"/>
        <v/>
      </c>
      <c r="AJ2673">
        <f>SUM(AG$2:AG2673)</f>
        <v>19</v>
      </c>
      <c r="AK2673">
        <f>COUNTA(AF$2:AF2673)</f>
        <v>39</v>
      </c>
    </row>
    <row r="2674" spans="1:37"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665"/>
        <v>40</v>
      </c>
      <c r="Q2674" s="33" t="str">
        <f t="shared" si="666"/>
        <v/>
      </c>
      <c r="R2674" s="33">
        <f t="shared" si="667"/>
        <v>5</v>
      </c>
      <c r="S2674" s="33" t="str">
        <f t="shared" si="668"/>
        <v>156_5</v>
      </c>
      <c r="T2674" s="35" t="str">
        <f t="shared" si="669"/>
        <v>156AM</v>
      </c>
      <c r="U2674" s="35" t="str">
        <f t="shared" si="670"/>
        <v>156AMNS</v>
      </c>
      <c r="V2674" s="301">
        <f t="shared" si="671"/>
        <v>17</v>
      </c>
      <c r="W2674" s="293" t="str">
        <f t="shared" si="672"/>
        <v/>
      </c>
      <c r="X2674" s="293" t="str">
        <f t="shared" si="673"/>
        <v/>
      </c>
      <c r="Y2674" s="293" t="str">
        <f t="shared" si="674"/>
        <v/>
      </c>
      <c r="Z2674" s="293" t="str">
        <f t="shared" si="675"/>
        <v/>
      </c>
      <c r="AA2674" s="293">
        <f t="shared" si="662"/>
        <v>0</v>
      </c>
      <c r="AB2674" s="293">
        <f t="shared" si="663"/>
        <v>0</v>
      </c>
      <c r="AC2674" s="293">
        <f t="shared" si="664"/>
        <v>4</v>
      </c>
      <c r="AD2674" s="293">
        <f t="shared" si="676"/>
        <v>1</v>
      </c>
      <c r="AE2674" s="293">
        <f>IF(ISBLANK(T2674),AE2673,IF(COUNTIF(T$2:T2674,T2674)&gt;1,AE2673,1+MAX(AE2673,0)))</f>
        <v>72</v>
      </c>
      <c r="AI2674" s="42" t="str">
        <f t="shared" si="677"/>
        <v/>
      </c>
      <c r="AJ2674">
        <f>SUM(AG$2:AG2674)</f>
        <v>19</v>
      </c>
      <c r="AK2674">
        <f>COUNTA(AF$2:AF2674)</f>
        <v>39</v>
      </c>
    </row>
    <row r="2675" spans="1:37"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665"/>
        <v>40</v>
      </c>
      <c r="Q2675" s="33" t="str">
        <f t="shared" si="666"/>
        <v/>
      </c>
      <c r="R2675" s="33">
        <f t="shared" si="667"/>
        <v>5</v>
      </c>
      <c r="S2675" s="33" t="str">
        <f t="shared" si="668"/>
        <v>156_5</v>
      </c>
      <c r="T2675" s="35" t="str">
        <f t="shared" si="669"/>
        <v>156AM</v>
      </c>
      <c r="U2675" s="35" t="str">
        <f t="shared" si="670"/>
        <v>156AMNS</v>
      </c>
      <c r="V2675" s="301">
        <f t="shared" si="671"/>
        <v>18</v>
      </c>
      <c r="W2675" s="293" t="str">
        <f t="shared" si="672"/>
        <v/>
      </c>
      <c r="X2675" s="293" t="str">
        <f t="shared" si="673"/>
        <v/>
      </c>
      <c r="Y2675" s="293" t="str">
        <f t="shared" si="674"/>
        <v/>
      </c>
      <c r="Z2675" s="293" t="str">
        <f t="shared" si="675"/>
        <v/>
      </c>
      <c r="AA2675" s="293">
        <f t="shared" si="662"/>
        <v>0</v>
      </c>
      <c r="AB2675" s="293">
        <f t="shared" si="663"/>
        <v>0</v>
      </c>
      <c r="AC2675" s="293">
        <f t="shared" si="664"/>
        <v>4</v>
      </c>
      <c r="AD2675" s="293">
        <f t="shared" si="676"/>
        <v>1</v>
      </c>
      <c r="AE2675" s="293">
        <f>IF(ISBLANK(T2675),AE2674,IF(COUNTIF(T$2:T2675,T2675)&gt;1,AE2674,1+MAX(AE2674,0)))</f>
        <v>72</v>
      </c>
      <c r="AI2675" s="42" t="str">
        <f t="shared" si="677"/>
        <v/>
      </c>
      <c r="AJ2675">
        <f>SUM(AG$2:AG2675)</f>
        <v>19</v>
      </c>
      <c r="AK2675">
        <f>COUNTA(AF$2:AF2675)</f>
        <v>39</v>
      </c>
    </row>
    <row r="2676" spans="1:37"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665"/>
        <v>40</v>
      </c>
      <c r="Q2676" s="33" t="str">
        <f t="shared" si="666"/>
        <v/>
      </c>
      <c r="R2676" s="33">
        <f t="shared" si="667"/>
        <v>5</v>
      </c>
      <c r="S2676" s="33" t="str">
        <f t="shared" si="668"/>
        <v>156_5</v>
      </c>
      <c r="T2676" s="35" t="str">
        <f t="shared" si="669"/>
        <v>156AM</v>
      </c>
      <c r="U2676" s="35" t="str">
        <f t="shared" si="670"/>
        <v>156AMEW</v>
      </c>
      <c r="V2676" s="301">
        <f t="shared" si="671"/>
        <v>19</v>
      </c>
      <c r="W2676" s="293" t="str">
        <f t="shared" si="672"/>
        <v/>
      </c>
      <c r="X2676" s="293" t="str">
        <f t="shared" si="673"/>
        <v/>
      </c>
      <c r="Y2676" s="293" t="str">
        <f t="shared" si="674"/>
        <v/>
      </c>
      <c r="Z2676" s="293" t="str">
        <f t="shared" si="675"/>
        <v/>
      </c>
      <c r="AA2676" s="293">
        <f t="shared" si="662"/>
        <v>0</v>
      </c>
      <c r="AB2676" s="293">
        <f t="shared" si="663"/>
        <v>0</v>
      </c>
      <c r="AC2676" s="293" t="str">
        <f t="shared" si="664"/>
        <v>NA</v>
      </c>
      <c r="AD2676" s="293">
        <f t="shared" si="676"/>
        <v>0</v>
      </c>
      <c r="AE2676" s="293">
        <f>IF(ISBLANK(T2676),AE2675,IF(COUNTIF(T$2:T2676,T2676)&gt;1,AE2675,1+MAX(AE2675,0)))</f>
        <v>72</v>
      </c>
      <c r="AI2676" s="42" t="str">
        <f t="shared" si="677"/>
        <v/>
      </c>
      <c r="AJ2676">
        <f>SUM(AG$2:AG2676)</f>
        <v>19</v>
      </c>
      <c r="AK2676">
        <f>COUNTA(AF$2:AF2676)</f>
        <v>39</v>
      </c>
    </row>
    <row r="2677" spans="1:37"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665"/>
        <v>40</v>
      </c>
      <c r="Q2677" s="33" t="str">
        <f t="shared" si="666"/>
        <v/>
      </c>
      <c r="R2677" s="33">
        <f t="shared" si="667"/>
        <v>5</v>
      </c>
      <c r="S2677" s="33" t="str">
        <f t="shared" si="668"/>
        <v>156_5</v>
      </c>
      <c r="T2677" s="35" t="str">
        <f t="shared" si="669"/>
        <v>156AM</v>
      </c>
      <c r="U2677" s="35" t="str">
        <f t="shared" si="670"/>
        <v>156AMEW</v>
      </c>
      <c r="V2677" s="301">
        <f t="shared" si="671"/>
        <v>20</v>
      </c>
      <c r="W2677" s="293" t="str">
        <f t="shared" si="672"/>
        <v/>
      </c>
      <c r="X2677" s="293" t="str">
        <f t="shared" si="673"/>
        <v/>
      </c>
      <c r="Y2677" s="293" t="str">
        <f t="shared" si="674"/>
        <v/>
      </c>
      <c r="Z2677" s="293" t="str">
        <f t="shared" si="675"/>
        <v/>
      </c>
      <c r="AA2677" s="293">
        <f t="shared" si="662"/>
        <v>0</v>
      </c>
      <c r="AB2677" s="293">
        <f t="shared" si="663"/>
        <v>0</v>
      </c>
      <c r="AC2677" s="293" t="str">
        <f t="shared" si="664"/>
        <v>NA</v>
      </c>
      <c r="AD2677" s="293">
        <f t="shared" si="676"/>
        <v>0</v>
      </c>
      <c r="AE2677" s="293">
        <f>IF(ISBLANK(T2677),AE2676,IF(COUNTIF(T$2:T2677,T2677)&gt;1,AE2676,1+MAX(AE2676,0)))</f>
        <v>72</v>
      </c>
      <c r="AI2677" s="42" t="str">
        <f t="shared" si="677"/>
        <v/>
      </c>
      <c r="AJ2677">
        <f>SUM(AG$2:AG2677)</f>
        <v>19</v>
      </c>
      <c r="AK2677">
        <f>COUNTA(AF$2:AF2677)</f>
        <v>39</v>
      </c>
    </row>
    <row r="2678" spans="1:37"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665"/>
        <v>40</v>
      </c>
      <c r="Q2678" s="33" t="str">
        <f t="shared" si="666"/>
        <v/>
      </c>
      <c r="R2678" s="33">
        <f t="shared" si="667"/>
        <v>6</v>
      </c>
      <c r="S2678" s="33" t="str">
        <f t="shared" si="668"/>
        <v>156_6</v>
      </c>
      <c r="T2678" s="35" t="str">
        <f t="shared" si="669"/>
        <v>156AM</v>
      </c>
      <c r="U2678" s="35" t="str">
        <f t="shared" si="670"/>
        <v>156AMNS</v>
      </c>
      <c r="V2678" s="301">
        <f t="shared" si="671"/>
        <v>21</v>
      </c>
      <c r="W2678" s="293" t="str">
        <f t="shared" si="672"/>
        <v/>
      </c>
      <c r="X2678" s="293" t="str">
        <f t="shared" si="673"/>
        <v/>
      </c>
      <c r="Y2678" s="293" t="str">
        <f t="shared" si="674"/>
        <v/>
      </c>
      <c r="Z2678" s="293" t="str">
        <f t="shared" si="675"/>
        <v/>
      </c>
      <c r="AA2678" s="293">
        <f t="shared" si="662"/>
        <v>0</v>
      </c>
      <c r="AB2678" s="293">
        <f t="shared" si="663"/>
        <v>0</v>
      </c>
      <c r="AC2678" s="293">
        <f t="shared" si="664"/>
        <v>4</v>
      </c>
      <c r="AD2678" s="293">
        <f t="shared" si="676"/>
        <v>1</v>
      </c>
      <c r="AE2678" s="293">
        <f>IF(ISBLANK(T2678),AE2677,IF(COUNTIF(T$2:T2678,T2678)&gt;1,AE2677,1+MAX(AE2677,0)))</f>
        <v>72</v>
      </c>
      <c r="AI2678" s="42" t="str">
        <f t="shared" si="677"/>
        <v/>
      </c>
      <c r="AJ2678">
        <f>SUM(AG$2:AG2678)</f>
        <v>19</v>
      </c>
      <c r="AK2678">
        <f>COUNTA(AF$2:AF2678)</f>
        <v>39</v>
      </c>
    </row>
    <row r="2679" spans="1:37" x14ac:dyDescent="0.25">
      <c r="A2679">
        <v>156</v>
      </c>
      <c r="B2679" t="s">
        <v>65</v>
      </c>
      <c r="C2679" t="s">
        <v>683</v>
      </c>
      <c r="D2679"/>
      <c r="E2679">
        <v>2</v>
      </c>
      <c r="F2679">
        <v>2</v>
      </c>
      <c r="G2679">
        <v>2</v>
      </c>
      <c r="H2679">
        <v>2</v>
      </c>
      <c r="I2679">
        <v>0</v>
      </c>
      <c r="J2679">
        <v>1</v>
      </c>
      <c r="K2679">
        <v>1</v>
      </c>
      <c r="L2679">
        <v>1</v>
      </c>
      <c r="M2679" t="s">
        <v>834</v>
      </c>
      <c r="O2679" s="101">
        <f>IF(ISBLANK(C2679),O2678,IF(COUNTIF(C$2:C2679,C2679)&gt;1,O2678,1+MAX(O2678,0)))</f>
        <v>69</v>
      </c>
      <c r="P2679" s="45">
        <f t="shared" si="665"/>
        <v>40</v>
      </c>
      <c r="Q2679" s="33" t="str">
        <f t="shared" si="666"/>
        <v/>
      </c>
      <c r="R2679" s="33">
        <f t="shared" si="667"/>
        <v>6</v>
      </c>
      <c r="S2679" s="33" t="str">
        <f t="shared" si="668"/>
        <v>156_6</v>
      </c>
      <c r="T2679" s="35" t="str">
        <f t="shared" si="669"/>
        <v>156AM</v>
      </c>
      <c r="U2679" s="35" t="str">
        <f t="shared" si="670"/>
        <v>156AMNS</v>
      </c>
      <c r="V2679" s="301">
        <f t="shared" si="671"/>
        <v>22</v>
      </c>
      <c r="W2679" s="293" t="str">
        <f t="shared" si="672"/>
        <v/>
      </c>
      <c r="X2679" s="293" t="str">
        <f t="shared" si="673"/>
        <v/>
      </c>
      <c r="Y2679" s="293" t="str">
        <f t="shared" si="674"/>
        <v/>
      </c>
      <c r="Z2679" s="293" t="str">
        <f t="shared" si="675"/>
        <v/>
      </c>
      <c r="AA2679" s="293">
        <f t="shared" si="662"/>
        <v>0</v>
      </c>
      <c r="AB2679" s="293">
        <f t="shared" si="663"/>
        <v>0</v>
      </c>
      <c r="AC2679" s="293">
        <f t="shared" si="664"/>
        <v>4</v>
      </c>
      <c r="AD2679" s="293">
        <f t="shared" si="676"/>
        <v>1</v>
      </c>
      <c r="AE2679" s="293">
        <f>IF(ISBLANK(T2679),AE2678,IF(COUNTIF(T$2:T2679,T2679)&gt;1,AE2678,1+MAX(AE2678,0)))</f>
        <v>72</v>
      </c>
      <c r="AI2679" s="42" t="str">
        <f t="shared" si="677"/>
        <v/>
      </c>
      <c r="AJ2679">
        <f>SUM(AG$2:AG2679)</f>
        <v>19</v>
      </c>
      <c r="AK2679">
        <f>COUNTA(AF$2:AF2679)</f>
        <v>39</v>
      </c>
    </row>
    <row r="2680" spans="1:37"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665"/>
        <v>40</v>
      </c>
      <c r="Q2680" s="33" t="str">
        <f t="shared" si="666"/>
        <v/>
      </c>
      <c r="R2680" s="33">
        <f t="shared" si="667"/>
        <v>6</v>
      </c>
      <c r="S2680" s="33" t="str">
        <f t="shared" si="668"/>
        <v>156_6</v>
      </c>
      <c r="T2680" s="35" t="str">
        <f t="shared" si="669"/>
        <v>156AM</v>
      </c>
      <c r="U2680" s="35" t="str">
        <f t="shared" si="670"/>
        <v>156AMEW</v>
      </c>
      <c r="V2680" s="301">
        <f t="shared" si="671"/>
        <v>23</v>
      </c>
      <c r="W2680" s="293" t="str">
        <f t="shared" si="672"/>
        <v/>
      </c>
      <c r="X2680" s="293" t="str">
        <f t="shared" si="673"/>
        <v/>
      </c>
      <c r="Y2680" s="293" t="str">
        <f t="shared" si="674"/>
        <v/>
      </c>
      <c r="Z2680" s="293" t="str">
        <f t="shared" si="675"/>
        <v/>
      </c>
      <c r="AA2680" s="293">
        <f t="shared" si="662"/>
        <v>0</v>
      </c>
      <c r="AB2680" s="293">
        <f t="shared" si="663"/>
        <v>0</v>
      </c>
      <c r="AC2680" s="293" t="str">
        <f t="shared" si="664"/>
        <v>NA</v>
      </c>
      <c r="AD2680" s="293">
        <f t="shared" si="676"/>
        <v>0</v>
      </c>
      <c r="AE2680" s="293">
        <f>IF(ISBLANK(T2680),AE2679,IF(COUNTIF(T$2:T2680,T2680)&gt;1,AE2679,1+MAX(AE2679,0)))</f>
        <v>72</v>
      </c>
      <c r="AI2680" s="42" t="str">
        <f t="shared" si="677"/>
        <v/>
      </c>
      <c r="AJ2680">
        <f>SUM(AG$2:AG2680)</f>
        <v>19</v>
      </c>
      <c r="AK2680">
        <f>COUNTA(AF$2:AF2680)</f>
        <v>39</v>
      </c>
    </row>
    <row r="2681" spans="1:37"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665"/>
        <v>40</v>
      </c>
      <c r="Q2681" s="33" t="str">
        <f t="shared" si="666"/>
        <v/>
      </c>
      <c r="R2681" s="33">
        <f t="shared" si="667"/>
        <v>6</v>
      </c>
      <c r="S2681" s="33" t="str">
        <f t="shared" si="668"/>
        <v>156_6</v>
      </c>
      <c r="T2681" s="35" t="str">
        <f t="shared" si="669"/>
        <v>156AM</v>
      </c>
      <c r="U2681" s="35" t="str">
        <f t="shared" si="670"/>
        <v>156AMEW</v>
      </c>
      <c r="V2681" s="301">
        <f t="shared" si="671"/>
        <v>24</v>
      </c>
      <c r="W2681" s="293" t="str">
        <f t="shared" si="672"/>
        <v/>
      </c>
      <c r="X2681" s="293" t="str">
        <f t="shared" si="673"/>
        <v/>
      </c>
      <c r="Y2681" s="293" t="str">
        <f t="shared" si="674"/>
        <v/>
      </c>
      <c r="Z2681" s="293" t="str">
        <f t="shared" si="675"/>
        <v/>
      </c>
      <c r="AA2681" s="293">
        <f t="shared" si="662"/>
        <v>0</v>
      </c>
      <c r="AB2681" s="293">
        <f t="shared" si="663"/>
        <v>0</v>
      </c>
      <c r="AC2681" s="293" t="str">
        <f t="shared" si="664"/>
        <v>NA</v>
      </c>
      <c r="AD2681" s="293">
        <f t="shared" si="676"/>
        <v>0</v>
      </c>
      <c r="AE2681" s="293">
        <f>IF(ISBLANK(T2681),AE2680,IF(COUNTIF(T$2:T2681,T2681)&gt;1,AE2680,1+MAX(AE2680,0)))</f>
        <v>72</v>
      </c>
      <c r="AI2681" s="42" t="str">
        <f t="shared" si="677"/>
        <v/>
      </c>
      <c r="AJ2681">
        <f>SUM(AG$2:AG2681)</f>
        <v>19</v>
      </c>
      <c r="AK2681">
        <f>COUNTA(AF$2:AF2681)</f>
        <v>39</v>
      </c>
    </row>
    <row r="2682" spans="1:37"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665"/>
        <v>40</v>
      </c>
      <c r="Q2682" s="33" t="str">
        <f t="shared" si="666"/>
        <v/>
      </c>
      <c r="R2682" s="33">
        <f t="shared" si="667"/>
        <v>7</v>
      </c>
      <c r="S2682" s="33" t="str">
        <f t="shared" si="668"/>
        <v>156_7</v>
      </c>
      <c r="T2682" s="35" t="str">
        <f t="shared" si="669"/>
        <v>156AM</v>
      </c>
      <c r="U2682" s="35" t="str">
        <f t="shared" si="670"/>
        <v>156AMNS</v>
      </c>
      <c r="V2682" s="301">
        <f t="shared" si="671"/>
        <v>25</v>
      </c>
      <c r="W2682" s="293" t="str">
        <f t="shared" si="672"/>
        <v/>
      </c>
      <c r="X2682" s="293" t="str">
        <f t="shared" si="673"/>
        <v/>
      </c>
      <c r="Y2682" s="293" t="str">
        <f t="shared" si="674"/>
        <v/>
      </c>
      <c r="Z2682" s="293" t="str">
        <f t="shared" si="675"/>
        <v/>
      </c>
      <c r="AA2682" s="293">
        <f t="shared" si="662"/>
        <v>0</v>
      </c>
      <c r="AB2682" s="293">
        <f t="shared" si="663"/>
        <v>0</v>
      </c>
      <c r="AC2682" s="293">
        <f t="shared" si="664"/>
        <v>4</v>
      </c>
      <c r="AD2682" s="293">
        <f t="shared" si="676"/>
        <v>1</v>
      </c>
      <c r="AE2682" s="293">
        <f>IF(ISBLANK(T2682),AE2681,IF(COUNTIF(T$2:T2682,T2682)&gt;1,AE2681,1+MAX(AE2681,0)))</f>
        <v>72</v>
      </c>
      <c r="AI2682" s="42" t="str">
        <f t="shared" si="677"/>
        <v/>
      </c>
      <c r="AJ2682">
        <f>SUM(AG$2:AG2682)</f>
        <v>19</v>
      </c>
      <c r="AK2682">
        <f>COUNTA(AF$2:AF2682)</f>
        <v>39</v>
      </c>
    </row>
    <row r="2683" spans="1:37" x14ac:dyDescent="0.25">
      <c r="A2683">
        <v>156</v>
      </c>
      <c r="B2683" t="s">
        <v>65</v>
      </c>
      <c r="C2683" t="s">
        <v>683</v>
      </c>
      <c r="D2683"/>
      <c r="E2683">
        <v>2</v>
      </c>
      <c r="F2683">
        <v>3</v>
      </c>
      <c r="G2683">
        <v>2</v>
      </c>
      <c r="H2683">
        <v>5</v>
      </c>
      <c r="I2683">
        <v>0</v>
      </c>
      <c r="J2683">
        <v>4</v>
      </c>
      <c r="K2683">
        <v>1</v>
      </c>
      <c r="L2683">
        <v>1</v>
      </c>
      <c r="M2683" t="s">
        <v>834</v>
      </c>
      <c r="O2683" s="101">
        <f>IF(ISBLANK(C2683),O2682,IF(COUNTIF(C$2:C2683,C2683)&gt;1,O2682,1+MAX(O2682,0)))</f>
        <v>69</v>
      </c>
      <c r="P2683" s="45">
        <f t="shared" si="665"/>
        <v>40</v>
      </c>
      <c r="Q2683" s="33" t="str">
        <f t="shared" si="666"/>
        <v/>
      </c>
      <c r="R2683" s="33">
        <f t="shared" si="667"/>
        <v>7</v>
      </c>
      <c r="S2683" s="33" t="str">
        <f t="shared" si="668"/>
        <v>156_7</v>
      </c>
      <c r="T2683" s="35" t="str">
        <f t="shared" si="669"/>
        <v>156AM</v>
      </c>
      <c r="U2683" s="35" t="str">
        <f t="shared" si="670"/>
        <v>156AMNS</v>
      </c>
      <c r="V2683" s="301">
        <f t="shared" si="671"/>
        <v>26</v>
      </c>
      <c r="W2683" s="293" t="str">
        <f t="shared" si="672"/>
        <v/>
      </c>
      <c r="X2683" s="293" t="str">
        <f t="shared" si="673"/>
        <v/>
      </c>
      <c r="Y2683" s="293" t="str">
        <f t="shared" si="674"/>
        <v/>
      </c>
      <c r="Z2683" s="293" t="str">
        <f t="shared" si="675"/>
        <v/>
      </c>
      <c r="AA2683" s="293">
        <f t="shared" si="662"/>
        <v>0</v>
      </c>
      <c r="AB2683" s="293">
        <f t="shared" si="663"/>
        <v>0</v>
      </c>
      <c r="AC2683" s="293">
        <f t="shared" si="664"/>
        <v>4</v>
      </c>
      <c r="AD2683" s="293">
        <f t="shared" si="676"/>
        <v>1</v>
      </c>
      <c r="AE2683" s="293">
        <f>IF(ISBLANK(T2683),AE2682,IF(COUNTIF(T$2:T2683,T2683)&gt;1,AE2682,1+MAX(AE2682,0)))</f>
        <v>72</v>
      </c>
      <c r="AI2683" s="42" t="str">
        <f t="shared" si="677"/>
        <v/>
      </c>
      <c r="AJ2683">
        <f>SUM(AG$2:AG2683)</f>
        <v>19</v>
      </c>
      <c r="AK2683">
        <f>COUNTA(AF$2:AF2683)</f>
        <v>39</v>
      </c>
    </row>
    <row r="2684" spans="1:37"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665"/>
        <v>40</v>
      </c>
      <c r="Q2684" s="33" t="str">
        <f t="shared" si="666"/>
        <v/>
      </c>
      <c r="R2684" s="33">
        <f t="shared" si="667"/>
        <v>7</v>
      </c>
      <c r="S2684" s="33" t="str">
        <f t="shared" si="668"/>
        <v>156_7</v>
      </c>
      <c r="T2684" s="35" t="str">
        <f t="shared" si="669"/>
        <v>156AM</v>
      </c>
      <c r="U2684" s="35" t="str">
        <f t="shared" si="670"/>
        <v>156AMEW</v>
      </c>
      <c r="V2684" s="301">
        <f t="shared" si="671"/>
        <v>27</v>
      </c>
      <c r="W2684" s="293" t="str">
        <f t="shared" si="672"/>
        <v/>
      </c>
      <c r="X2684" s="293" t="str">
        <f t="shared" si="673"/>
        <v/>
      </c>
      <c r="Y2684" s="293" t="str">
        <f t="shared" si="674"/>
        <v/>
      </c>
      <c r="Z2684" s="293" t="str">
        <f t="shared" si="675"/>
        <v/>
      </c>
      <c r="AA2684" s="293">
        <f t="shared" si="662"/>
        <v>0</v>
      </c>
      <c r="AB2684" s="293">
        <f t="shared" si="663"/>
        <v>0</v>
      </c>
      <c r="AC2684" s="293" t="str">
        <f t="shared" si="664"/>
        <v>NA</v>
      </c>
      <c r="AD2684" s="293">
        <f t="shared" si="676"/>
        <v>0</v>
      </c>
      <c r="AE2684" s="293">
        <f>IF(ISBLANK(T2684),AE2683,IF(COUNTIF(T$2:T2684,T2684)&gt;1,AE2683,1+MAX(AE2683,0)))</f>
        <v>72</v>
      </c>
      <c r="AI2684" s="42" t="str">
        <f t="shared" si="677"/>
        <v/>
      </c>
      <c r="AJ2684">
        <f>SUM(AG$2:AG2684)</f>
        <v>19</v>
      </c>
      <c r="AK2684">
        <f>COUNTA(AF$2:AF2684)</f>
        <v>39</v>
      </c>
    </row>
    <row r="2685" spans="1:37"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665"/>
        <v>40</v>
      </c>
      <c r="Q2685" s="33" t="str">
        <f t="shared" si="666"/>
        <v/>
      </c>
      <c r="R2685" s="33">
        <f t="shared" si="667"/>
        <v>7</v>
      </c>
      <c r="S2685" s="33" t="str">
        <f t="shared" si="668"/>
        <v>156_7</v>
      </c>
      <c r="T2685" s="35" t="str">
        <f t="shared" si="669"/>
        <v>156AM</v>
      </c>
      <c r="U2685" s="35" t="str">
        <f t="shared" si="670"/>
        <v>156AMEW</v>
      </c>
      <c r="V2685" s="301">
        <f t="shared" si="671"/>
        <v>28</v>
      </c>
      <c r="W2685" s="293" t="str">
        <f t="shared" si="672"/>
        <v/>
      </c>
      <c r="X2685" s="293" t="str">
        <f t="shared" si="673"/>
        <v/>
      </c>
      <c r="Y2685" s="293" t="str">
        <f t="shared" si="674"/>
        <v/>
      </c>
      <c r="Z2685" s="293" t="str">
        <f t="shared" si="675"/>
        <v/>
      </c>
      <c r="AA2685" s="293">
        <f t="shared" si="662"/>
        <v>0</v>
      </c>
      <c r="AB2685" s="293">
        <f t="shared" si="663"/>
        <v>0</v>
      </c>
      <c r="AC2685" s="293" t="str">
        <f t="shared" si="664"/>
        <v>NA</v>
      </c>
      <c r="AD2685" s="293">
        <f t="shared" si="676"/>
        <v>0</v>
      </c>
      <c r="AE2685" s="293">
        <f>IF(ISBLANK(T2685),AE2684,IF(COUNTIF(T$2:T2685,T2685)&gt;1,AE2684,1+MAX(AE2684,0)))</f>
        <v>72</v>
      </c>
      <c r="AI2685" s="42" t="str">
        <f t="shared" si="677"/>
        <v/>
      </c>
      <c r="AJ2685">
        <f>SUM(AG$2:AG2685)</f>
        <v>19</v>
      </c>
      <c r="AK2685">
        <f>COUNTA(AF$2:AF2685)</f>
        <v>39</v>
      </c>
    </row>
    <row r="2686" spans="1:37"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665"/>
        <v>40</v>
      </c>
      <c r="Q2686" s="33" t="str">
        <f t="shared" si="666"/>
        <v/>
      </c>
      <c r="R2686" s="33">
        <f t="shared" si="667"/>
        <v>8</v>
      </c>
      <c r="S2686" s="33" t="str">
        <f t="shared" si="668"/>
        <v>156_8</v>
      </c>
      <c r="T2686" s="35" t="str">
        <f t="shared" si="669"/>
        <v>156AM</v>
      </c>
      <c r="U2686" s="35" t="str">
        <f t="shared" si="670"/>
        <v>156AMNS</v>
      </c>
      <c r="V2686" s="301">
        <f t="shared" si="671"/>
        <v>29</v>
      </c>
      <c r="W2686" s="293" t="str">
        <f t="shared" si="672"/>
        <v/>
      </c>
      <c r="X2686" s="293" t="str">
        <f t="shared" si="673"/>
        <v/>
      </c>
      <c r="Y2686" s="293" t="str">
        <f t="shared" si="674"/>
        <v/>
      </c>
      <c r="Z2686" s="293" t="str">
        <f t="shared" si="675"/>
        <v/>
      </c>
      <c r="AA2686" s="293">
        <f t="shared" si="662"/>
        <v>0</v>
      </c>
      <c r="AB2686" s="293">
        <f t="shared" si="663"/>
        <v>0</v>
      </c>
      <c r="AC2686" s="293">
        <f t="shared" si="664"/>
        <v>4</v>
      </c>
      <c r="AD2686" s="293">
        <f t="shared" si="676"/>
        <v>1</v>
      </c>
      <c r="AE2686" s="293">
        <f>IF(ISBLANK(T2686),AE2685,IF(COUNTIF(T$2:T2686,T2686)&gt;1,AE2685,1+MAX(AE2685,0)))</f>
        <v>72</v>
      </c>
      <c r="AI2686" s="42" t="str">
        <f t="shared" si="677"/>
        <v/>
      </c>
      <c r="AJ2686">
        <f>SUM(AG$2:AG2686)</f>
        <v>19</v>
      </c>
      <c r="AK2686">
        <f>COUNTA(AF$2:AF2686)</f>
        <v>39</v>
      </c>
    </row>
    <row r="2687" spans="1:37" x14ac:dyDescent="0.25">
      <c r="A2687">
        <v>156</v>
      </c>
      <c r="B2687" t="s">
        <v>65</v>
      </c>
      <c r="C2687" t="s">
        <v>683</v>
      </c>
      <c r="D2687"/>
      <c r="E2687">
        <v>2</v>
      </c>
      <c r="F2687">
        <v>4</v>
      </c>
      <c r="G2687">
        <v>2</v>
      </c>
      <c r="H2687">
        <v>7</v>
      </c>
      <c r="I2687">
        <v>0</v>
      </c>
      <c r="J2687">
        <v>5</v>
      </c>
      <c r="K2687">
        <v>2</v>
      </c>
      <c r="L2687">
        <v>2</v>
      </c>
      <c r="M2687" t="s">
        <v>834</v>
      </c>
      <c r="O2687" s="101">
        <f>IF(ISBLANK(C2687),O2686,IF(COUNTIF(C$2:C2687,C2687)&gt;1,O2686,1+MAX(O2686,0)))</f>
        <v>69</v>
      </c>
      <c r="P2687" s="45">
        <f t="shared" si="665"/>
        <v>40</v>
      </c>
      <c r="Q2687" s="33" t="str">
        <f t="shared" si="666"/>
        <v/>
      </c>
      <c r="R2687" s="33">
        <f t="shared" si="667"/>
        <v>8</v>
      </c>
      <c r="S2687" s="33" t="str">
        <f t="shared" si="668"/>
        <v>156_8</v>
      </c>
      <c r="T2687" s="35" t="str">
        <f t="shared" si="669"/>
        <v>156AM</v>
      </c>
      <c r="U2687" s="35" t="str">
        <f t="shared" si="670"/>
        <v>156AMNS</v>
      </c>
      <c r="V2687" s="301">
        <f t="shared" si="671"/>
        <v>30</v>
      </c>
      <c r="W2687" s="293" t="str">
        <f t="shared" si="672"/>
        <v/>
      </c>
      <c r="X2687" s="293" t="str">
        <f t="shared" si="673"/>
        <v/>
      </c>
      <c r="Y2687" s="293" t="str">
        <f t="shared" si="674"/>
        <v/>
      </c>
      <c r="Z2687" s="293" t="str">
        <f t="shared" si="675"/>
        <v/>
      </c>
      <c r="AA2687" s="293">
        <f t="shared" si="662"/>
        <v>0</v>
      </c>
      <c r="AB2687" s="293">
        <f t="shared" si="663"/>
        <v>0</v>
      </c>
      <c r="AC2687" s="293">
        <f t="shared" si="664"/>
        <v>4</v>
      </c>
      <c r="AD2687" s="293">
        <f t="shared" si="676"/>
        <v>1</v>
      </c>
      <c r="AE2687" s="293">
        <f>IF(ISBLANK(T2687),AE2686,IF(COUNTIF(T$2:T2687,T2687)&gt;1,AE2686,1+MAX(AE2686,0)))</f>
        <v>72</v>
      </c>
      <c r="AI2687" s="42" t="str">
        <f t="shared" si="677"/>
        <v/>
      </c>
      <c r="AJ2687">
        <f>SUM(AG$2:AG2687)</f>
        <v>19</v>
      </c>
      <c r="AK2687">
        <f>COUNTA(AF$2:AF2687)</f>
        <v>39</v>
      </c>
    </row>
    <row r="2688" spans="1:37"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665"/>
        <v>40</v>
      </c>
      <c r="Q2688" s="33" t="str">
        <f t="shared" si="666"/>
        <v/>
      </c>
      <c r="R2688" s="33">
        <f t="shared" si="667"/>
        <v>8</v>
      </c>
      <c r="S2688" s="33" t="str">
        <f t="shared" si="668"/>
        <v>156_8</v>
      </c>
      <c r="T2688" s="35" t="str">
        <f t="shared" si="669"/>
        <v>156AM</v>
      </c>
      <c r="U2688" s="35" t="str">
        <f t="shared" si="670"/>
        <v>156AMEW</v>
      </c>
      <c r="V2688" s="301">
        <f t="shared" si="671"/>
        <v>31</v>
      </c>
      <c r="W2688" s="293" t="str">
        <f t="shared" si="672"/>
        <v/>
      </c>
      <c r="X2688" s="293" t="str">
        <f t="shared" si="673"/>
        <v/>
      </c>
      <c r="Y2688" s="293" t="str">
        <f t="shared" si="674"/>
        <v/>
      </c>
      <c r="Z2688" s="293" t="str">
        <f t="shared" si="675"/>
        <v/>
      </c>
      <c r="AA2688" s="293">
        <f t="shared" si="662"/>
        <v>0</v>
      </c>
      <c r="AB2688" s="293">
        <f t="shared" si="663"/>
        <v>0</v>
      </c>
      <c r="AC2688" s="293" t="str">
        <f t="shared" si="664"/>
        <v>NA</v>
      </c>
      <c r="AD2688" s="293">
        <f t="shared" si="676"/>
        <v>0</v>
      </c>
      <c r="AE2688" s="293">
        <f>IF(ISBLANK(T2688),AE2687,IF(COUNTIF(T$2:T2688,T2688)&gt;1,AE2687,1+MAX(AE2687,0)))</f>
        <v>72</v>
      </c>
      <c r="AI2688" s="42" t="str">
        <f t="shared" si="677"/>
        <v/>
      </c>
      <c r="AJ2688">
        <f>SUM(AG$2:AG2688)</f>
        <v>19</v>
      </c>
      <c r="AK2688">
        <f>COUNTA(AF$2:AF2688)</f>
        <v>39</v>
      </c>
    </row>
    <row r="2689" spans="1:37"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665"/>
        <v>40</v>
      </c>
      <c r="Q2689" s="33" t="str">
        <f t="shared" si="666"/>
        <v/>
      </c>
      <c r="R2689" s="33">
        <f t="shared" si="667"/>
        <v>8</v>
      </c>
      <c r="S2689" s="33" t="str">
        <f t="shared" si="668"/>
        <v>156_8</v>
      </c>
      <c r="T2689" s="35" t="str">
        <f t="shared" si="669"/>
        <v>156AM</v>
      </c>
      <c r="U2689" s="35" t="str">
        <f t="shared" si="670"/>
        <v>156AMEW</v>
      </c>
      <c r="V2689" s="301">
        <f t="shared" si="671"/>
        <v>32</v>
      </c>
      <c r="W2689" s="293" t="str">
        <f t="shared" si="672"/>
        <v/>
      </c>
      <c r="X2689" s="293" t="str">
        <f t="shared" si="673"/>
        <v/>
      </c>
      <c r="Y2689" s="293" t="str">
        <f t="shared" si="674"/>
        <v/>
      </c>
      <c r="Z2689" s="293" t="str">
        <f t="shared" si="675"/>
        <v/>
      </c>
      <c r="AA2689" s="293">
        <f t="shared" si="662"/>
        <v>0</v>
      </c>
      <c r="AB2689" s="293">
        <f t="shared" si="663"/>
        <v>0</v>
      </c>
      <c r="AC2689" s="293" t="str">
        <f t="shared" si="664"/>
        <v>NA</v>
      </c>
      <c r="AD2689" s="293">
        <f t="shared" si="676"/>
        <v>0</v>
      </c>
      <c r="AE2689" s="293">
        <f>IF(ISBLANK(T2689),AE2688,IF(COUNTIF(T$2:T2689,T2689)&gt;1,AE2688,1+MAX(AE2688,0)))</f>
        <v>72</v>
      </c>
      <c r="AI2689" s="42" t="str">
        <f t="shared" si="677"/>
        <v/>
      </c>
      <c r="AJ2689">
        <f>SUM(AG$2:AG2689)</f>
        <v>19</v>
      </c>
      <c r="AK2689">
        <f>COUNTA(AF$2:AF2689)</f>
        <v>39</v>
      </c>
    </row>
    <row r="2690" spans="1:37" x14ac:dyDescent="0.25">
      <c r="A2690">
        <v>156</v>
      </c>
      <c r="B2690" t="s">
        <v>66</v>
      </c>
      <c r="C2690" t="s">
        <v>835</v>
      </c>
      <c r="D2690"/>
      <c r="E2690">
        <v>1</v>
      </c>
      <c r="F2690">
        <v>1</v>
      </c>
      <c r="G2690">
        <v>1</v>
      </c>
      <c r="H2690">
        <v>3</v>
      </c>
      <c r="I2690">
        <v>1</v>
      </c>
      <c r="J2690">
        <v>1</v>
      </c>
      <c r="K2690">
        <v>0</v>
      </c>
      <c r="L2690">
        <v>2</v>
      </c>
      <c r="M2690"/>
      <c r="O2690" s="101">
        <f>IF(ISBLANK(C2690),O2689,IF(COUNTIF(C$2:C2690,C2690)&gt;1,O2689,1+MAX(O2689,0)))</f>
        <v>70</v>
      </c>
      <c r="P2690" s="45">
        <f t="shared" si="665"/>
        <v>40</v>
      </c>
      <c r="Q2690" s="33" t="str">
        <f t="shared" si="666"/>
        <v/>
      </c>
      <c r="R2690" s="33">
        <f t="shared" si="667"/>
        <v>9</v>
      </c>
      <c r="S2690" s="33" t="str">
        <f t="shared" si="668"/>
        <v>156_9</v>
      </c>
      <c r="T2690" s="35" t="str">
        <f t="shared" si="669"/>
        <v>156PM</v>
      </c>
      <c r="U2690" s="35" t="str">
        <f t="shared" si="670"/>
        <v>156PMNS</v>
      </c>
      <c r="V2690" s="301">
        <f t="shared" si="671"/>
        <v>1</v>
      </c>
      <c r="W2690" s="293" t="str">
        <f t="shared" si="672"/>
        <v/>
      </c>
      <c r="X2690" s="293" t="str">
        <f t="shared" si="673"/>
        <v/>
      </c>
      <c r="Y2690" s="293" t="str">
        <f t="shared" si="674"/>
        <v/>
      </c>
      <c r="Z2690" s="293" t="str">
        <f t="shared" si="675"/>
        <v/>
      </c>
      <c r="AA2690" s="293">
        <f t="shared" ref="AA2690:AA2753" si="678">IF(AND(ISNUMBER($G2690),$B2690="AM"),INDEX(Cordon,MATCH($A2690,loc_ID,0),$G2690),0)</f>
        <v>0</v>
      </c>
      <c r="AB2690" s="293">
        <f t="shared" ref="AB2690:AB2753" si="679">IF(AND(ISNUMBER($G2690),$B2690="PM"),INDEX(Cordon,MATCH($A2690,loc_ID,0),VLOOKUP($G2690,dir_correction,2,FALSE)),0)</f>
        <v>0</v>
      </c>
      <c r="AC2690" s="293">
        <f t="shared" ref="AC2690:AC2753" si="680">IF(AND(ISNUMBER($G2690),$B2690="AM"),INDEX(Lane,MATCH($A2690,loc_ID,0),$G2690),0)</f>
        <v>0</v>
      </c>
      <c r="AD2690" s="293">
        <f t="shared" si="676"/>
        <v>0</v>
      </c>
      <c r="AE2690" s="293">
        <f>IF(ISBLANK(T2690),AE2689,IF(COUNTIF(T$2:T2690,T2690)&gt;1,AE2689,1+MAX(AE2689,0)))</f>
        <v>73</v>
      </c>
      <c r="AI2690" s="42" t="str">
        <f t="shared" si="677"/>
        <v/>
      </c>
      <c r="AJ2690">
        <f>SUM(AG$2:AG2690)</f>
        <v>19</v>
      </c>
      <c r="AK2690">
        <f>COUNTA(AF$2:AF2690)</f>
        <v>39</v>
      </c>
    </row>
    <row r="2691" spans="1:37"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681">IF(A2691=A2690,P2690,IF(ISNUMBER(P2690),P2690+1,1))</f>
        <v>40</v>
      </c>
      <c r="Q2691" s="33" t="str">
        <f t="shared" ref="Q2691:Q2754" si="682">IF(OR(P2691=P2690,LEN(A2691)&lt;1),"",P2691)</f>
        <v/>
      </c>
      <c r="R2691" s="33">
        <f t="shared" ref="R2691:R2754" si="683">IF(ISNUMBER(F2691),F2691+4*(E2691-1)+8*IF(B2691="PM",1,0),"")</f>
        <v>9</v>
      </c>
      <c r="S2691" s="33" t="str">
        <f t="shared" ref="S2691:S2754" si="684">IF(ISNUMBER(R2691),A2691&amp;"_"&amp;R2691,"")</f>
        <v>156_9</v>
      </c>
      <c r="T2691" s="35" t="str">
        <f t="shared" ref="T2691:T2754" si="685">A2691&amp;B2691</f>
        <v>156PM</v>
      </c>
      <c r="U2691" s="35" t="str">
        <f t="shared" ref="U2691:U2754" si="686">IF(OR(G2691=1,G2691=2),T2691&amp;"NS",IF(OR(G2691=3,G2691=4),T2691&amp;"EW",""))</f>
        <v>156PMNS</v>
      </c>
      <c r="V2691" s="301">
        <f t="shared" ref="V2691:V2754" si="687">G2691+4*(F2691-1)+16*(E2691-1)</f>
        <v>2</v>
      </c>
      <c r="W2691" s="293" t="str">
        <f t="shared" ref="W2691:W2754" si="688">IF(I2691&gt;$H2691,1,"")</f>
        <v/>
      </c>
      <c r="X2691" s="293" t="str">
        <f t="shared" ref="X2691:X2754" si="689">IF(J2691&gt;$H2691,1,"")</f>
        <v/>
      </c>
      <c r="Y2691" s="293" t="str">
        <f t="shared" ref="Y2691:Y2754" si="690">IF(K2691&gt;$H2691,1,"")</f>
        <v/>
      </c>
      <c r="Z2691" s="293" t="str">
        <f t="shared" ref="Z2691:Z2754" si="691">IF(L2691&gt;$H2691,1,"")</f>
        <v/>
      </c>
      <c r="AA2691" s="293">
        <f t="shared" si="678"/>
        <v>0</v>
      </c>
      <c r="AB2691" s="293">
        <f t="shared" si="679"/>
        <v>0</v>
      </c>
      <c r="AC2691" s="293">
        <f t="shared" si="680"/>
        <v>0</v>
      </c>
      <c r="AD2691" s="293">
        <f t="shared" ref="AD2691:AD2754" si="692">IF(AND(AC2691&gt;0,ISNUMBER(AC2691)),1,0)</f>
        <v>0</v>
      </c>
      <c r="AE2691" s="293">
        <f>IF(ISBLANK(T2691),AE2690,IF(COUNTIF(T$2:T2691,T2691)&gt;1,AE2690,1+MAX(AE2690,0)))</f>
        <v>73</v>
      </c>
      <c r="AI2691" s="42" t="str">
        <f t="shared" ref="AI2691:AI2754" si="693">IF(SUM(W2691:Z2691)&gt;0,1,"")</f>
        <v/>
      </c>
      <c r="AJ2691">
        <f>SUM(AG$2:AG2691)</f>
        <v>19</v>
      </c>
      <c r="AK2691">
        <f>COUNTA(AF$2:AF2691)</f>
        <v>39</v>
      </c>
    </row>
    <row r="2692" spans="1:37"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681"/>
        <v>40</v>
      </c>
      <c r="Q2692" s="33" t="str">
        <f t="shared" si="682"/>
        <v/>
      </c>
      <c r="R2692" s="33">
        <f t="shared" si="683"/>
        <v>9</v>
      </c>
      <c r="S2692" s="33" t="str">
        <f t="shared" si="684"/>
        <v>156_9</v>
      </c>
      <c r="T2692" s="35" t="str">
        <f t="shared" si="685"/>
        <v>156PM</v>
      </c>
      <c r="U2692" s="35" t="str">
        <f t="shared" si="686"/>
        <v>156PMEW</v>
      </c>
      <c r="V2692" s="301">
        <f t="shared" si="687"/>
        <v>3</v>
      </c>
      <c r="W2692" s="293" t="str">
        <f t="shared" si="688"/>
        <v/>
      </c>
      <c r="X2692" s="293" t="str">
        <f t="shared" si="689"/>
        <v/>
      </c>
      <c r="Y2692" s="293" t="str">
        <f t="shared" si="690"/>
        <v/>
      </c>
      <c r="Z2692" s="293" t="str">
        <f t="shared" si="691"/>
        <v/>
      </c>
      <c r="AA2692" s="293">
        <f t="shared" si="678"/>
        <v>0</v>
      </c>
      <c r="AB2692" s="293">
        <f t="shared" si="679"/>
        <v>0</v>
      </c>
      <c r="AC2692" s="293">
        <f t="shared" si="680"/>
        <v>0</v>
      </c>
      <c r="AD2692" s="293">
        <f t="shared" si="692"/>
        <v>0</v>
      </c>
      <c r="AE2692" s="293">
        <f>IF(ISBLANK(T2692),AE2691,IF(COUNTIF(T$2:T2692,T2692)&gt;1,AE2691,1+MAX(AE2691,0)))</f>
        <v>73</v>
      </c>
      <c r="AI2692" s="42" t="str">
        <f t="shared" si="693"/>
        <v/>
      </c>
      <c r="AJ2692">
        <f>SUM(AG$2:AG2692)</f>
        <v>19</v>
      </c>
      <c r="AK2692">
        <f>COUNTA(AF$2:AF2692)</f>
        <v>39</v>
      </c>
    </row>
    <row r="2693" spans="1:37"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681"/>
        <v>40</v>
      </c>
      <c r="Q2693" s="33" t="str">
        <f t="shared" si="682"/>
        <v/>
      </c>
      <c r="R2693" s="33">
        <f t="shared" si="683"/>
        <v>9</v>
      </c>
      <c r="S2693" s="33" t="str">
        <f t="shared" si="684"/>
        <v>156_9</v>
      </c>
      <c r="T2693" s="35" t="str">
        <f t="shared" si="685"/>
        <v>156PM</v>
      </c>
      <c r="U2693" s="35" t="str">
        <f t="shared" si="686"/>
        <v>156PMEW</v>
      </c>
      <c r="V2693" s="301">
        <f t="shared" si="687"/>
        <v>4</v>
      </c>
      <c r="W2693" s="293" t="str">
        <f t="shared" si="688"/>
        <v/>
      </c>
      <c r="X2693" s="293" t="str">
        <f t="shared" si="689"/>
        <v/>
      </c>
      <c r="Y2693" s="293" t="str">
        <f t="shared" si="690"/>
        <v/>
      </c>
      <c r="Z2693" s="293" t="str">
        <f t="shared" si="691"/>
        <v/>
      </c>
      <c r="AA2693" s="293">
        <f t="shared" si="678"/>
        <v>0</v>
      </c>
      <c r="AB2693" s="293">
        <f t="shared" si="679"/>
        <v>0</v>
      </c>
      <c r="AC2693" s="293">
        <f t="shared" si="680"/>
        <v>0</v>
      </c>
      <c r="AD2693" s="293">
        <f t="shared" si="692"/>
        <v>0</v>
      </c>
      <c r="AE2693" s="293">
        <f>IF(ISBLANK(T2693),AE2692,IF(COUNTIF(T$2:T2693,T2693)&gt;1,AE2692,1+MAX(AE2692,0)))</f>
        <v>73</v>
      </c>
      <c r="AI2693" s="42" t="str">
        <f t="shared" si="693"/>
        <v/>
      </c>
      <c r="AJ2693">
        <f>SUM(AG$2:AG2693)</f>
        <v>19</v>
      </c>
      <c r="AK2693">
        <f>COUNTA(AF$2:AF2693)</f>
        <v>39</v>
      </c>
    </row>
    <row r="2694" spans="1:37"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681"/>
        <v>40</v>
      </c>
      <c r="Q2694" s="33" t="str">
        <f t="shared" si="682"/>
        <v/>
      </c>
      <c r="R2694" s="33">
        <f t="shared" si="683"/>
        <v>10</v>
      </c>
      <c r="S2694" s="33" t="str">
        <f t="shared" si="684"/>
        <v>156_10</v>
      </c>
      <c r="T2694" s="35" t="str">
        <f t="shared" si="685"/>
        <v>156PM</v>
      </c>
      <c r="U2694" s="35" t="str">
        <f t="shared" si="686"/>
        <v>156PMNS</v>
      </c>
      <c r="V2694" s="301">
        <f t="shared" si="687"/>
        <v>5</v>
      </c>
      <c r="W2694" s="293" t="str">
        <f t="shared" si="688"/>
        <v/>
      </c>
      <c r="X2694" s="293" t="str">
        <f t="shared" si="689"/>
        <v/>
      </c>
      <c r="Y2694" s="293" t="str">
        <f t="shared" si="690"/>
        <v/>
      </c>
      <c r="Z2694" s="293" t="str">
        <f t="shared" si="691"/>
        <v/>
      </c>
      <c r="AA2694" s="293">
        <f t="shared" si="678"/>
        <v>0</v>
      </c>
      <c r="AB2694" s="293">
        <f t="shared" si="679"/>
        <v>0</v>
      </c>
      <c r="AC2694" s="293">
        <f t="shared" si="680"/>
        <v>0</v>
      </c>
      <c r="AD2694" s="293">
        <f t="shared" si="692"/>
        <v>0</v>
      </c>
      <c r="AE2694" s="293">
        <f>IF(ISBLANK(T2694),AE2693,IF(COUNTIF(T$2:T2694,T2694)&gt;1,AE2693,1+MAX(AE2693,0)))</f>
        <v>73</v>
      </c>
      <c r="AI2694" s="42" t="str">
        <f t="shared" si="693"/>
        <v/>
      </c>
      <c r="AJ2694">
        <f>SUM(AG$2:AG2694)</f>
        <v>19</v>
      </c>
      <c r="AK2694">
        <f>COUNTA(AF$2:AF2694)</f>
        <v>39</v>
      </c>
    </row>
    <row r="2695" spans="1:37" x14ac:dyDescent="0.25">
      <c r="A2695">
        <v>156</v>
      </c>
      <c r="B2695" t="s">
        <v>66</v>
      </c>
      <c r="C2695" t="s">
        <v>835</v>
      </c>
      <c r="D2695"/>
      <c r="E2695">
        <v>1</v>
      </c>
      <c r="F2695">
        <v>2</v>
      </c>
      <c r="G2695">
        <v>2</v>
      </c>
      <c r="H2695">
        <v>1</v>
      </c>
      <c r="I2695">
        <v>0</v>
      </c>
      <c r="J2695">
        <v>1</v>
      </c>
      <c r="K2695">
        <v>1</v>
      </c>
      <c r="L2695">
        <v>1</v>
      </c>
      <c r="M2695"/>
      <c r="O2695" s="101">
        <f>IF(ISBLANK(C2695),O2694,IF(COUNTIF(C$2:C2695,C2695)&gt;1,O2694,1+MAX(O2694,0)))</f>
        <v>70</v>
      </c>
      <c r="P2695" s="45">
        <f t="shared" si="681"/>
        <v>40</v>
      </c>
      <c r="Q2695" s="33" t="str">
        <f t="shared" si="682"/>
        <v/>
      </c>
      <c r="R2695" s="33">
        <f t="shared" si="683"/>
        <v>10</v>
      </c>
      <c r="S2695" s="33" t="str">
        <f t="shared" si="684"/>
        <v>156_10</v>
      </c>
      <c r="T2695" s="35" t="str">
        <f t="shared" si="685"/>
        <v>156PM</v>
      </c>
      <c r="U2695" s="35" t="str">
        <f t="shared" si="686"/>
        <v>156PMNS</v>
      </c>
      <c r="V2695" s="301">
        <f t="shared" si="687"/>
        <v>6</v>
      </c>
      <c r="W2695" s="293" t="str">
        <f t="shared" si="688"/>
        <v/>
      </c>
      <c r="X2695" s="293" t="str">
        <f t="shared" si="689"/>
        <v/>
      </c>
      <c r="Y2695" s="293" t="str">
        <f t="shared" si="690"/>
        <v/>
      </c>
      <c r="Z2695" s="293" t="str">
        <f t="shared" si="691"/>
        <v/>
      </c>
      <c r="AA2695" s="293">
        <f t="shared" si="678"/>
        <v>0</v>
      </c>
      <c r="AB2695" s="293">
        <f t="shared" si="679"/>
        <v>0</v>
      </c>
      <c r="AC2695" s="293">
        <f t="shared" si="680"/>
        <v>0</v>
      </c>
      <c r="AD2695" s="293">
        <f t="shared" si="692"/>
        <v>0</v>
      </c>
      <c r="AE2695" s="293">
        <f>IF(ISBLANK(T2695),AE2694,IF(COUNTIF(T$2:T2695,T2695)&gt;1,AE2694,1+MAX(AE2694,0)))</f>
        <v>73</v>
      </c>
      <c r="AI2695" s="42" t="str">
        <f t="shared" si="693"/>
        <v/>
      </c>
      <c r="AJ2695">
        <f>SUM(AG$2:AG2695)</f>
        <v>19</v>
      </c>
      <c r="AK2695">
        <f>COUNTA(AF$2:AF2695)</f>
        <v>39</v>
      </c>
    </row>
    <row r="2696" spans="1:37"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681"/>
        <v>40</v>
      </c>
      <c r="Q2696" s="33" t="str">
        <f t="shared" si="682"/>
        <v/>
      </c>
      <c r="R2696" s="33">
        <f t="shared" si="683"/>
        <v>10</v>
      </c>
      <c r="S2696" s="33" t="str">
        <f t="shared" si="684"/>
        <v>156_10</v>
      </c>
      <c r="T2696" s="35" t="str">
        <f t="shared" si="685"/>
        <v>156PM</v>
      </c>
      <c r="U2696" s="35" t="str">
        <f t="shared" si="686"/>
        <v>156PMEW</v>
      </c>
      <c r="V2696" s="301">
        <f t="shared" si="687"/>
        <v>7</v>
      </c>
      <c r="W2696" s="293" t="str">
        <f t="shared" si="688"/>
        <v/>
      </c>
      <c r="X2696" s="293" t="str">
        <f t="shared" si="689"/>
        <v/>
      </c>
      <c r="Y2696" s="293" t="str">
        <f t="shared" si="690"/>
        <v/>
      </c>
      <c r="Z2696" s="293" t="str">
        <f t="shared" si="691"/>
        <v/>
      </c>
      <c r="AA2696" s="293">
        <f t="shared" si="678"/>
        <v>0</v>
      </c>
      <c r="AB2696" s="293">
        <f t="shared" si="679"/>
        <v>0</v>
      </c>
      <c r="AC2696" s="293">
        <f t="shared" si="680"/>
        <v>0</v>
      </c>
      <c r="AD2696" s="293">
        <f t="shared" si="692"/>
        <v>0</v>
      </c>
      <c r="AE2696" s="293">
        <f>IF(ISBLANK(T2696),AE2695,IF(COUNTIF(T$2:T2696,T2696)&gt;1,AE2695,1+MAX(AE2695,0)))</f>
        <v>73</v>
      </c>
      <c r="AI2696" s="42" t="str">
        <f t="shared" si="693"/>
        <v/>
      </c>
      <c r="AJ2696">
        <f>SUM(AG$2:AG2696)</f>
        <v>19</v>
      </c>
      <c r="AK2696">
        <f>COUNTA(AF$2:AF2696)</f>
        <v>39</v>
      </c>
    </row>
    <row r="2697" spans="1:37"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681"/>
        <v>40</v>
      </c>
      <c r="Q2697" s="33" t="str">
        <f t="shared" si="682"/>
        <v/>
      </c>
      <c r="R2697" s="33">
        <f t="shared" si="683"/>
        <v>10</v>
      </c>
      <c r="S2697" s="33" t="str">
        <f t="shared" si="684"/>
        <v>156_10</v>
      </c>
      <c r="T2697" s="35" t="str">
        <f t="shared" si="685"/>
        <v>156PM</v>
      </c>
      <c r="U2697" s="35" t="str">
        <f t="shared" si="686"/>
        <v>156PMEW</v>
      </c>
      <c r="V2697" s="301">
        <f t="shared" si="687"/>
        <v>8</v>
      </c>
      <c r="W2697" s="293" t="str">
        <f t="shared" si="688"/>
        <v/>
      </c>
      <c r="X2697" s="293" t="str">
        <f t="shared" si="689"/>
        <v/>
      </c>
      <c r="Y2697" s="293" t="str">
        <f t="shared" si="690"/>
        <v/>
      </c>
      <c r="Z2697" s="293" t="str">
        <f t="shared" si="691"/>
        <v/>
      </c>
      <c r="AA2697" s="293">
        <f t="shared" si="678"/>
        <v>0</v>
      </c>
      <c r="AB2697" s="293">
        <f t="shared" si="679"/>
        <v>0</v>
      </c>
      <c r="AC2697" s="293">
        <f t="shared" si="680"/>
        <v>0</v>
      </c>
      <c r="AD2697" s="293">
        <f t="shared" si="692"/>
        <v>0</v>
      </c>
      <c r="AE2697" s="293">
        <f>IF(ISBLANK(T2697),AE2696,IF(COUNTIF(T$2:T2697,T2697)&gt;1,AE2696,1+MAX(AE2696,0)))</f>
        <v>73</v>
      </c>
      <c r="AI2697" s="42" t="str">
        <f t="shared" si="693"/>
        <v/>
      </c>
      <c r="AJ2697">
        <f>SUM(AG$2:AG2697)</f>
        <v>19</v>
      </c>
      <c r="AK2697">
        <f>COUNTA(AF$2:AF2697)</f>
        <v>39</v>
      </c>
    </row>
    <row r="2698" spans="1:37" x14ac:dyDescent="0.25">
      <c r="A2698">
        <v>156</v>
      </c>
      <c r="B2698" t="s">
        <v>66</v>
      </c>
      <c r="C2698" t="s">
        <v>835</v>
      </c>
      <c r="D2698"/>
      <c r="E2698">
        <v>1</v>
      </c>
      <c r="F2698">
        <v>3</v>
      </c>
      <c r="G2698">
        <v>1</v>
      </c>
      <c r="H2698">
        <v>5</v>
      </c>
      <c r="I2698">
        <v>0</v>
      </c>
      <c r="J2698">
        <v>3</v>
      </c>
      <c r="K2698">
        <v>1</v>
      </c>
      <c r="L2698">
        <v>2</v>
      </c>
      <c r="M2698"/>
      <c r="O2698" s="101">
        <f>IF(ISBLANK(C2698),O2697,IF(COUNTIF(C$2:C2698,C2698)&gt;1,O2697,1+MAX(O2697,0)))</f>
        <v>70</v>
      </c>
      <c r="P2698" s="45">
        <f t="shared" si="681"/>
        <v>40</v>
      </c>
      <c r="Q2698" s="33" t="str">
        <f t="shared" si="682"/>
        <v/>
      </c>
      <c r="R2698" s="33">
        <f t="shared" si="683"/>
        <v>11</v>
      </c>
      <c r="S2698" s="33" t="str">
        <f t="shared" si="684"/>
        <v>156_11</v>
      </c>
      <c r="T2698" s="35" t="str">
        <f t="shared" si="685"/>
        <v>156PM</v>
      </c>
      <c r="U2698" s="35" t="str">
        <f t="shared" si="686"/>
        <v>156PMNS</v>
      </c>
      <c r="V2698" s="301">
        <f t="shared" si="687"/>
        <v>9</v>
      </c>
      <c r="W2698" s="293" t="str">
        <f t="shared" si="688"/>
        <v/>
      </c>
      <c r="X2698" s="293" t="str">
        <f t="shared" si="689"/>
        <v/>
      </c>
      <c r="Y2698" s="293" t="str">
        <f t="shared" si="690"/>
        <v/>
      </c>
      <c r="Z2698" s="293" t="str">
        <f t="shared" si="691"/>
        <v/>
      </c>
      <c r="AA2698" s="293">
        <f t="shared" si="678"/>
        <v>0</v>
      </c>
      <c r="AB2698" s="293">
        <f t="shared" si="679"/>
        <v>0</v>
      </c>
      <c r="AC2698" s="293">
        <f t="shared" si="680"/>
        <v>0</v>
      </c>
      <c r="AD2698" s="293">
        <f t="shared" si="692"/>
        <v>0</v>
      </c>
      <c r="AE2698" s="293">
        <f>IF(ISBLANK(T2698),AE2697,IF(COUNTIF(T$2:T2698,T2698)&gt;1,AE2697,1+MAX(AE2697,0)))</f>
        <v>73</v>
      </c>
      <c r="AI2698" s="42" t="str">
        <f t="shared" si="693"/>
        <v/>
      </c>
      <c r="AJ2698">
        <f>SUM(AG$2:AG2698)</f>
        <v>19</v>
      </c>
      <c r="AK2698">
        <f>COUNTA(AF$2:AF2698)</f>
        <v>39</v>
      </c>
    </row>
    <row r="2699" spans="1:37"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681"/>
        <v>40</v>
      </c>
      <c r="Q2699" s="33" t="str">
        <f t="shared" si="682"/>
        <v/>
      </c>
      <c r="R2699" s="33">
        <f t="shared" si="683"/>
        <v>11</v>
      </c>
      <c r="S2699" s="33" t="str">
        <f t="shared" si="684"/>
        <v>156_11</v>
      </c>
      <c r="T2699" s="35" t="str">
        <f t="shared" si="685"/>
        <v>156PM</v>
      </c>
      <c r="U2699" s="35" t="str">
        <f t="shared" si="686"/>
        <v>156PMNS</v>
      </c>
      <c r="V2699" s="301">
        <f t="shared" si="687"/>
        <v>10</v>
      </c>
      <c r="W2699" s="293" t="str">
        <f t="shared" si="688"/>
        <v/>
      </c>
      <c r="X2699" s="293" t="str">
        <f t="shared" si="689"/>
        <v/>
      </c>
      <c r="Y2699" s="293" t="str">
        <f t="shared" si="690"/>
        <v/>
      </c>
      <c r="Z2699" s="293" t="str">
        <f t="shared" si="691"/>
        <v/>
      </c>
      <c r="AA2699" s="293">
        <f t="shared" si="678"/>
        <v>0</v>
      </c>
      <c r="AB2699" s="293">
        <f t="shared" si="679"/>
        <v>0</v>
      </c>
      <c r="AC2699" s="293">
        <f t="shared" si="680"/>
        <v>0</v>
      </c>
      <c r="AD2699" s="293">
        <f t="shared" si="692"/>
        <v>0</v>
      </c>
      <c r="AE2699" s="293">
        <f>IF(ISBLANK(T2699),AE2698,IF(COUNTIF(T$2:T2699,T2699)&gt;1,AE2698,1+MAX(AE2698,0)))</f>
        <v>73</v>
      </c>
      <c r="AI2699" s="42" t="str">
        <f t="shared" si="693"/>
        <v/>
      </c>
      <c r="AJ2699">
        <f>SUM(AG$2:AG2699)</f>
        <v>19</v>
      </c>
      <c r="AK2699">
        <f>COUNTA(AF$2:AF2699)</f>
        <v>39</v>
      </c>
    </row>
    <row r="2700" spans="1:37"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681"/>
        <v>40</v>
      </c>
      <c r="Q2700" s="33" t="str">
        <f t="shared" si="682"/>
        <v/>
      </c>
      <c r="R2700" s="33">
        <f t="shared" si="683"/>
        <v>11</v>
      </c>
      <c r="S2700" s="33" t="str">
        <f t="shared" si="684"/>
        <v>156_11</v>
      </c>
      <c r="T2700" s="35" t="str">
        <f t="shared" si="685"/>
        <v>156PM</v>
      </c>
      <c r="U2700" s="35" t="str">
        <f t="shared" si="686"/>
        <v>156PMEW</v>
      </c>
      <c r="V2700" s="301">
        <f t="shared" si="687"/>
        <v>11</v>
      </c>
      <c r="W2700" s="293" t="str">
        <f t="shared" si="688"/>
        <v/>
      </c>
      <c r="X2700" s="293" t="str">
        <f t="shared" si="689"/>
        <v/>
      </c>
      <c r="Y2700" s="293" t="str">
        <f t="shared" si="690"/>
        <v/>
      </c>
      <c r="Z2700" s="293" t="str">
        <f t="shared" si="691"/>
        <v/>
      </c>
      <c r="AA2700" s="293">
        <f t="shared" si="678"/>
        <v>0</v>
      </c>
      <c r="AB2700" s="293">
        <f t="shared" si="679"/>
        <v>0</v>
      </c>
      <c r="AC2700" s="293">
        <f t="shared" si="680"/>
        <v>0</v>
      </c>
      <c r="AD2700" s="293">
        <f t="shared" si="692"/>
        <v>0</v>
      </c>
      <c r="AE2700" s="293">
        <f>IF(ISBLANK(T2700),AE2699,IF(COUNTIF(T$2:T2700,T2700)&gt;1,AE2699,1+MAX(AE2699,0)))</f>
        <v>73</v>
      </c>
      <c r="AI2700" s="42" t="str">
        <f t="shared" si="693"/>
        <v/>
      </c>
      <c r="AJ2700">
        <f>SUM(AG$2:AG2700)</f>
        <v>19</v>
      </c>
      <c r="AK2700">
        <f>COUNTA(AF$2:AF2700)</f>
        <v>39</v>
      </c>
    </row>
    <row r="2701" spans="1:37"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681"/>
        <v>40</v>
      </c>
      <c r="Q2701" s="33" t="str">
        <f t="shared" si="682"/>
        <v/>
      </c>
      <c r="R2701" s="33">
        <f t="shared" si="683"/>
        <v>11</v>
      </c>
      <c r="S2701" s="33" t="str">
        <f t="shared" si="684"/>
        <v>156_11</v>
      </c>
      <c r="T2701" s="35" t="str">
        <f t="shared" si="685"/>
        <v>156PM</v>
      </c>
      <c r="U2701" s="35" t="str">
        <f t="shared" si="686"/>
        <v>156PMEW</v>
      </c>
      <c r="V2701" s="301">
        <f t="shared" si="687"/>
        <v>12</v>
      </c>
      <c r="W2701" s="293" t="str">
        <f t="shared" si="688"/>
        <v/>
      </c>
      <c r="X2701" s="293" t="str">
        <f t="shared" si="689"/>
        <v/>
      </c>
      <c r="Y2701" s="293" t="str">
        <f t="shared" si="690"/>
        <v/>
      </c>
      <c r="Z2701" s="293" t="str">
        <f t="shared" si="691"/>
        <v/>
      </c>
      <c r="AA2701" s="293">
        <f t="shared" si="678"/>
        <v>0</v>
      </c>
      <c r="AB2701" s="293">
        <f t="shared" si="679"/>
        <v>0</v>
      </c>
      <c r="AC2701" s="293">
        <f t="shared" si="680"/>
        <v>0</v>
      </c>
      <c r="AD2701" s="293">
        <f t="shared" si="692"/>
        <v>0</v>
      </c>
      <c r="AE2701" s="293">
        <f>IF(ISBLANK(T2701),AE2700,IF(COUNTIF(T$2:T2701,T2701)&gt;1,AE2700,1+MAX(AE2700,0)))</f>
        <v>73</v>
      </c>
      <c r="AI2701" s="42" t="str">
        <f t="shared" si="693"/>
        <v/>
      </c>
      <c r="AJ2701">
        <f>SUM(AG$2:AG2701)</f>
        <v>19</v>
      </c>
      <c r="AK2701">
        <f>COUNTA(AF$2:AF2701)</f>
        <v>39</v>
      </c>
    </row>
    <row r="2702" spans="1:37"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681"/>
        <v>40</v>
      </c>
      <c r="Q2702" s="33" t="str">
        <f t="shared" si="682"/>
        <v/>
      </c>
      <c r="R2702" s="33">
        <f t="shared" si="683"/>
        <v>12</v>
      </c>
      <c r="S2702" s="33" t="str">
        <f t="shared" si="684"/>
        <v>156_12</v>
      </c>
      <c r="T2702" s="35" t="str">
        <f t="shared" si="685"/>
        <v>156PM</v>
      </c>
      <c r="U2702" s="35" t="str">
        <f t="shared" si="686"/>
        <v>156PMNS</v>
      </c>
      <c r="V2702" s="301">
        <f t="shared" si="687"/>
        <v>13</v>
      </c>
      <c r="W2702" s="293" t="str">
        <f t="shared" si="688"/>
        <v/>
      </c>
      <c r="X2702" s="293" t="str">
        <f t="shared" si="689"/>
        <v/>
      </c>
      <c r="Y2702" s="293" t="str">
        <f t="shared" si="690"/>
        <v/>
      </c>
      <c r="Z2702" s="293" t="str">
        <f t="shared" si="691"/>
        <v/>
      </c>
      <c r="AA2702" s="293">
        <f t="shared" si="678"/>
        <v>0</v>
      </c>
      <c r="AB2702" s="293">
        <f t="shared" si="679"/>
        <v>0</v>
      </c>
      <c r="AC2702" s="293">
        <f t="shared" si="680"/>
        <v>0</v>
      </c>
      <c r="AD2702" s="293">
        <f t="shared" si="692"/>
        <v>0</v>
      </c>
      <c r="AE2702" s="293">
        <f>IF(ISBLANK(T2702),AE2701,IF(COUNTIF(T$2:T2702,T2702)&gt;1,AE2701,1+MAX(AE2701,0)))</f>
        <v>73</v>
      </c>
      <c r="AI2702" s="42" t="str">
        <f t="shared" si="693"/>
        <v/>
      </c>
      <c r="AJ2702">
        <f>SUM(AG$2:AG2702)</f>
        <v>19</v>
      </c>
      <c r="AK2702">
        <f>COUNTA(AF$2:AF2702)</f>
        <v>39</v>
      </c>
    </row>
    <row r="2703" spans="1:37"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681"/>
        <v>40</v>
      </c>
      <c r="Q2703" s="33" t="str">
        <f t="shared" si="682"/>
        <v/>
      </c>
      <c r="R2703" s="33">
        <f t="shared" si="683"/>
        <v>12</v>
      </c>
      <c r="S2703" s="33" t="str">
        <f t="shared" si="684"/>
        <v>156_12</v>
      </c>
      <c r="T2703" s="35" t="str">
        <f t="shared" si="685"/>
        <v>156PM</v>
      </c>
      <c r="U2703" s="35" t="str">
        <f t="shared" si="686"/>
        <v>156PMNS</v>
      </c>
      <c r="V2703" s="301">
        <f t="shared" si="687"/>
        <v>14</v>
      </c>
      <c r="W2703" s="293" t="str">
        <f t="shared" si="688"/>
        <v/>
      </c>
      <c r="X2703" s="293" t="str">
        <f t="shared" si="689"/>
        <v/>
      </c>
      <c r="Y2703" s="293" t="str">
        <f t="shared" si="690"/>
        <v/>
      </c>
      <c r="Z2703" s="293" t="str">
        <f t="shared" si="691"/>
        <v/>
      </c>
      <c r="AA2703" s="293">
        <f t="shared" si="678"/>
        <v>0</v>
      </c>
      <c r="AB2703" s="293">
        <f t="shared" si="679"/>
        <v>0</v>
      </c>
      <c r="AC2703" s="293">
        <f t="shared" si="680"/>
        <v>0</v>
      </c>
      <c r="AD2703" s="293">
        <f t="shared" si="692"/>
        <v>0</v>
      </c>
      <c r="AE2703" s="293">
        <f>IF(ISBLANK(T2703),AE2702,IF(COUNTIF(T$2:T2703,T2703)&gt;1,AE2702,1+MAX(AE2702,0)))</f>
        <v>73</v>
      </c>
      <c r="AI2703" s="42" t="str">
        <f t="shared" si="693"/>
        <v/>
      </c>
      <c r="AJ2703">
        <f>SUM(AG$2:AG2703)</f>
        <v>19</v>
      </c>
      <c r="AK2703">
        <f>COUNTA(AF$2:AF2703)</f>
        <v>39</v>
      </c>
    </row>
    <row r="2704" spans="1:37"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681"/>
        <v>40</v>
      </c>
      <c r="Q2704" s="33" t="str">
        <f t="shared" si="682"/>
        <v/>
      </c>
      <c r="R2704" s="33">
        <f t="shared" si="683"/>
        <v>12</v>
      </c>
      <c r="S2704" s="33" t="str">
        <f t="shared" si="684"/>
        <v>156_12</v>
      </c>
      <c r="T2704" s="35" t="str">
        <f t="shared" si="685"/>
        <v>156PM</v>
      </c>
      <c r="U2704" s="35" t="str">
        <f t="shared" si="686"/>
        <v>156PMEW</v>
      </c>
      <c r="V2704" s="301">
        <f t="shared" si="687"/>
        <v>15</v>
      </c>
      <c r="W2704" s="293" t="str">
        <f t="shared" si="688"/>
        <v/>
      </c>
      <c r="X2704" s="293" t="str">
        <f t="shared" si="689"/>
        <v/>
      </c>
      <c r="Y2704" s="293" t="str">
        <f t="shared" si="690"/>
        <v/>
      </c>
      <c r="Z2704" s="293" t="str">
        <f t="shared" si="691"/>
        <v/>
      </c>
      <c r="AA2704" s="293">
        <f t="shared" si="678"/>
        <v>0</v>
      </c>
      <c r="AB2704" s="293">
        <f t="shared" si="679"/>
        <v>0</v>
      </c>
      <c r="AC2704" s="293">
        <f t="shared" si="680"/>
        <v>0</v>
      </c>
      <c r="AD2704" s="293">
        <f t="shared" si="692"/>
        <v>0</v>
      </c>
      <c r="AE2704" s="293">
        <f>IF(ISBLANK(T2704),AE2703,IF(COUNTIF(T$2:T2704,T2704)&gt;1,AE2703,1+MAX(AE2703,0)))</f>
        <v>73</v>
      </c>
      <c r="AF2704" s="290"/>
      <c r="AG2704" s="321"/>
      <c r="AH2704" s="321"/>
      <c r="AI2704" s="42" t="str">
        <f t="shared" si="693"/>
        <v/>
      </c>
      <c r="AJ2704">
        <f>SUM(AG$2:AG2704)</f>
        <v>19</v>
      </c>
      <c r="AK2704">
        <f>COUNTA(AF$2:AF2704)</f>
        <v>39</v>
      </c>
    </row>
    <row r="2705" spans="1:37"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681"/>
        <v>40</v>
      </c>
      <c r="Q2705" s="33" t="str">
        <f t="shared" si="682"/>
        <v/>
      </c>
      <c r="R2705" s="33">
        <f t="shared" si="683"/>
        <v>12</v>
      </c>
      <c r="S2705" s="33" t="str">
        <f t="shared" si="684"/>
        <v>156_12</v>
      </c>
      <c r="T2705" s="35" t="str">
        <f t="shared" si="685"/>
        <v>156PM</v>
      </c>
      <c r="U2705" s="35" t="str">
        <f t="shared" si="686"/>
        <v>156PMEW</v>
      </c>
      <c r="V2705" s="301">
        <f t="shared" si="687"/>
        <v>16</v>
      </c>
      <c r="W2705" s="293" t="str">
        <f t="shared" si="688"/>
        <v/>
      </c>
      <c r="X2705" s="293" t="str">
        <f t="shared" si="689"/>
        <v/>
      </c>
      <c r="Y2705" s="293" t="str">
        <f t="shared" si="690"/>
        <v/>
      </c>
      <c r="Z2705" s="293" t="str">
        <f t="shared" si="691"/>
        <v/>
      </c>
      <c r="AA2705" s="293">
        <f t="shared" si="678"/>
        <v>0</v>
      </c>
      <c r="AB2705" s="293">
        <f t="shared" si="679"/>
        <v>0</v>
      </c>
      <c r="AC2705" s="293">
        <f t="shared" si="680"/>
        <v>0</v>
      </c>
      <c r="AD2705" s="293">
        <f t="shared" si="692"/>
        <v>0</v>
      </c>
      <c r="AE2705" s="293">
        <f>IF(ISBLANK(T2705),AE2704,IF(COUNTIF(T$2:T2705,T2705)&gt;1,AE2704,1+MAX(AE2704,0)))</f>
        <v>73</v>
      </c>
      <c r="AI2705" s="42" t="str">
        <f t="shared" si="693"/>
        <v/>
      </c>
      <c r="AJ2705">
        <f>SUM(AG$2:AG2705)</f>
        <v>19</v>
      </c>
      <c r="AK2705">
        <f>COUNTA(AF$2:AF2705)</f>
        <v>39</v>
      </c>
    </row>
    <row r="2706" spans="1:37" x14ac:dyDescent="0.25">
      <c r="A2706">
        <v>156</v>
      </c>
      <c r="B2706" t="s">
        <v>66</v>
      </c>
      <c r="C2706" s="246" t="s">
        <v>835</v>
      </c>
      <c r="D2706"/>
      <c r="E2706">
        <v>2</v>
      </c>
      <c r="F2706">
        <v>1</v>
      </c>
      <c r="G2706">
        <v>1</v>
      </c>
      <c r="H2706">
        <v>4</v>
      </c>
      <c r="I2706">
        <v>1</v>
      </c>
      <c r="J2706">
        <v>1</v>
      </c>
      <c r="K2706">
        <v>0</v>
      </c>
      <c r="L2706">
        <v>3</v>
      </c>
      <c r="M2706" t="s">
        <v>836</v>
      </c>
      <c r="O2706" s="101">
        <f>IF(ISBLANK(C2706),O2705,IF(COUNTIF(C$2:C2706,C2706)&gt;1,O2705,1+MAX(O2705,0)))</f>
        <v>70</v>
      </c>
      <c r="P2706" s="45">
        <f t="shared" si="681"/>
        <v>40</v>
      </c>
      <c r="Q2706" s="33" t="str">
        <f t="shared" si="682"/>
        <v/>
      </c>
      <c r="R2706" s="33">
        <f t="shared" si="683"/>
        <v>13</v>
      </c>
      <c r="S2706" s="33" t="str">
        <f t="shared" si="684"/>
        <v>156_13</v>
      </c>
      <c r="T2706" s="35" t="str">
        <f t="shared" si="685"/>
        <v>156PM</v>
      </c>
      <c r="U2706" s="35" t="str">
        <f t="shared" si="686"/>
        <v>156PMNS</v>
      </c>
      <c r="V2706" s="301">
        <f t="shared" si="687"/>
        <v>17</v>
      </c>
      <c r="W2706" s="293" t="str">
        <f t="shared" si="688"/>
        <v/>
      </c>
      <c r="X2706" s="293" t="str">
        <f t="shared" si="689"/>
        <v/>
      </c>
      <c r="Y2706" s="293" t="str">
        <f t="shared" si="690"/>
        <v/>
      </c>
      <c r="Z2706" s="293" t="str">
        <f t="shared" si="691"/>
        <v/>
      </c>
      <c r="AA2706" s="293">
        <f t="shared" si="678"/>
        <v>0</v>
      </c>
      <c r="AB2706" s="293">
        <f t="shared" si="679"/>
        <v>0</v>
      </c>
      <c r="AC2706" s="293">
        <f t="shared" si="680"/>
        <v>0</v>
      </c>
      <c r="AD2706" s="293">
        <f t="shared" si="692"/>
        <v>0</v>
      </c>
      <c r="AE2706" s="293">
        <f>IF(ISBLANK(T2706),AE2705,IF(COUNTIF(T$2:T2706,T2706)&gt;1,AE2705,1+MAX(AE2705,0)))</f>
        <v>73</v>
      </c>
      <c r="AI2706" s="42" t="str">
        <f t="shared" si="693"/>
        <v/>
      </c>
      <c r="AJ2706">
        <f>SUM(AG$2:AG2706)</f>
        <v>19</v>
      </c>
      <c r="AK2706">
        <f>COUNTA(AF$2:AF2706)</f>
        <v>39</v>
      </c>
    </row>
    <row r="2707" spans="1:37" x14ac:dyDescent="0.25">
      <c r="A2707">
        <v>156</v>
      </c>
      <c r="B2707" t="s">
        <v>66</v>
      </c>
      <c r="C2707" s="246" t="s">
        <v>835</v>
      </c>
      <c r="D2707"/>
      <c r="E2707">
        <v>2</v>
      </c>
      <c r="F2707">
        <v>1</v>
      </c>
      <c r="G2707">
        <v>2</v>
      </c>
      <c r="H2707">
        <v>1</v>
      </c>
      <c r="I2707">
        <v>0</v>
      </c>
      <c r="J2707">
        <v>0</v>
      </c>
      <c r="K2707">
        <v>0</v>
      </c>
      <c r="L2707">
        <v>0</v>
      </c>
      <c r="M2707" t="s">
        <v>836</v>
      </c>
      <c r="O2707" s="101">
        <f>IF(ISBLANK(C2707),O2706,IF(COUNTIF(C$2:C2707,C2707)&gt;1,O2706,1+MAX(O2706,0)))</f>
        <v>70</v>
      </c>
      <c r="P2707" s="45">
        <f t="shared" si="681"/>
        <v>40</v>
      </c>
      <c r="Q2707" s="33" t="str">
        <f t="shared" si="682"/>
        <v/>
      </c>
      <c r="R2707" s="33">
        <f t="shared" si="683"/>
        <v>13</v>
      </c>
      <c r="S2707" s="33" t="str">
        <f t="shared" si="684"/>
        <v>156_13</v>
      </c>
      <c r="T2707" s="35" t="str">
        <f t="shared" si="685"/>
        <v>156PM</v>
      </c>
      <c r="U2707" s="35" t="str">
        <f t="shared" si="686"/>
        <v>156PMNS</v>
      </c>
      <c r="V2707" s="301">
        <f t="shared" si="687"/>
        <v>18</v>
      </c>
      <c r="W2707" s="293" t="str">
        <f t="shared" si="688"/>
        <v/>
      </c>
      <c r="X2707" s="293" t="str">
        <f t="shared" si="689"/>
        <v/>
      </c>
      <c r="Y2707" s="293" t="str">
        <f t="shared" si="690"/>
        <v/>
      </c>
      <c r="Z2707" s="293" t="str">
        <f t="shared" si="691"/>
        <v/>
      </c>
      <c r="AA2707" s="293">
        <f t="shared" si="678"/>
        <v>0</v>
      </c>
      <c r="AB2707" s="293">
        <f t="shared" si="679"/>
        <v>0</v>
      </c>
      <c r="AC2707" s="293">
        <f t="shared" si="680"/>
        <v>0</v>
      </c>
      <c r="AD2707" s="293">
        <f t="shared" si="692"/>
        <v>0</v>
      </c>
      <c r="AE2707" s="293">
        <f>IF(ISBLANK(T2707),AE2706,IF(COUNTIF(T$2:T2707,T2707)&gt;1,AE2706,1+MAX(AE2706,0)))</f>
        <v>73</v>
      </c>
      <c r="AI2707" s="42" t="str">
        <f t="shared" si="693"/>
        <v/>
      </c>
      <c r="AJ2707">
        <f>SUM(AG$2:AG2707)</f>
        <v>19</v>
      </c>
      <c r="AK2707">
        <f>COUNTA(AF$2:AF2707)</f>
        <v>39</v>
      </c>
    </row>
    <row r="2708" spans="1:37" x14ac:dyDescent="0.25">
      <c r="A2708">
        <v>156</v>
      </c>
      <c r="B2708" t="s">
        <v>66</v>
      </c>
      <c r="C2708" s="246" t="s">
        <v>835</v>
      </c>
      <c r="D2708"/>
      <c r="E2708">
        <v>2</v>
      </c>
      <c r="F2708">
        <v>1</v>
      </c>
      <c r="G2708">
        <v>3</v>
      </c>
      <c r="H2708">
        <v>0</v>
      </c>
      <c r="I2708">
        <v>0</v>
      </c>
      <c r="J2708">
        <v>0</v>
      </c>
      <c r="K2708">
        <v>0</v>
      </c>
      <c r="L2708">
        <v>0</v>
      </c>
      <c r="M2708" t="s">
        <v>836</v>
      </c>
      <c r="O2708" s="101">
        <f>IF(ISBLANK(C2708),O2707,IF(COUNTIF(C$2:C2708,C2708)&gt;1,O2707,1+MAX(O2707,0)))</f>
        <v>70</v>
      </c>
      <c r="P2708" s="45">
        <f t="shared" si="681"/>
        <v>40</v>
      </c>
      <c r="Q2708" s="33" t="str">
        <f t="shared" si="682"/>
        <v/>
      </c>
      <c r="R2708" s="33">
        <f t="shared" si="683"/>
        <v>13</v>
      </c>
      <c r="S2708" s="33" t="str">
        <f t="shared" si="684"/>
        <v>156_13</v>
      </c>
      <c r="T2708" s="35" t="str">
        <f t="shared" si="685"/>
        <v>156PM</v>
      </c>
      <c r="U2708" s="35" t="str">
        <f t="shared" si="686"/>
        <v>156PMEW</v>
      </c>
      <c r="V2708" s="301">
        <f t="shared" si="687"/>
        <v>19</v>
      </c>
      <c r="W2708" s="293" t="str">
        <f t="shared" si="688"/>
        <v/>
      </c>
      <c r="X2708" s="293" t="str">
        <f t="shared" si="689"/>
        <v/>
      </c>
      <c r="Y2708" s="293" t="str">
        <f t="shared" si="690"/>
        <v/>
      </c>
      <c r="Z2708" s="293" t="str">
        <f t="shared" si="691"/>
        <v/>
      </c>
      <c r="AA2708" s="293">
        <f t="shared" si="678"/>
        <v>0</v>
      </c>
      <c r="AB2708" s="293">
        <f t="shared" si="679"/>
        <v>0</v>
      </c>
      <c r="AC2708" s="293">
        <f t="shared" si="680"/>
        <v>0</v>
      </c>
      <c r="AD2708" s="293">
        <f t="shared" si="692"/>
        <v>0</v>
      </c>
      <c r="AE2708" s="293">
        <f>IF(ISBLANK(T2708),AE2707,IF(COUNTIF(T$2:T2708,T2708)&gt;1,AE2707,1+MAX(AE2707,0)))</f>
        <v>73</v>
      </c>
      <c r="AI2708" s="42" t="str">
        <f t="shared" si="693"/>
        <v/>
      </c>
      <c r="AJ2708">
        <f>SUM(AG$2:AG2708)</f>
        <v>19</v>
      </c>
      <c r="AK2708">
        <f>COUNTA(AF$2:AF2708)</f>
        <v>39</v>
      </c>
    </row>
    <row r="2709" spans="1:37" x14ac:dyDescent="0.25">
      <c r="A2709">
        <v>156</v>
      </c>
      <c r="B2709" t="s">
        <v>66</v>
      </c>
      <c r="C2709" s="246" t="s">
        <v>835</v>
      </c>
      <c r="D2709"/>
      <c r="E2709">
        <v>2</v>
      </c>
      <c r="F2709">
        <v>1</v>
      </c>
      <c r="G2709">
        <v>4</v>
      </c>
      <c r="H2709">
        <v>0</v>
      </c>
      <c r="I2709">
        <v>0</v>
      </c>
      <c r="J2709">
        <v>0</v>
      </c>
      <c r="K2709">
        <v>0</v>
      </c>
      <c r="L2709">
        <v>0</v>
      </c>
      <c r="M2709" t="s">
        <v>836</v>
      </c>
      <c r="O2709" s="101">
        <f>IF(ISBLANK(C2709),O2708,IF(COUNTIF(C$2:C2709,C2709)&gt;1,O2708,1+MAX(O2708,0)))</f>
        <v>70</v>
      </c>
      <c r="P2709" s="45">
        <f t="shared" si="681"/>
        <v>40</v>
      </c>
      <c r="Q2709" s="33" t="str">
        <f t="shared" si="682"/>
        <v/>
      </c>
      <c r="R2709" s="33">
        <f t="shared" si="683"/>
        <v>13</v>
      </c>
      <c r="S2709" s="33" t="str">
        <f t="shared" si="684"/>
        <v>156_13</v>
      </c>
      <c r="T2709" s="35" t="str">
        <f t="shared" si="685"/>
        <v>156PM</v>
      </c>
      <c r="U2709" s="35" t="str">
        <f t="shared" si="686"/>
        <v>156PMEW</v>
      </c>
      <c r="V2709" s="301">
        <f t="shared" si="687"/>
        <v>20</v>
      </c>
      <c r="W2709" s="293" t="str">
        <f t="shared" si="688"/>
        <v/>
      </c>
      <c r="X2709" s="293" t="str">
        <f t="shared" si="689"/>
        <v/>
      </c>
      <c r="Y2709" s="293" t="str">
        <f t="shared" si="690"/>
        <v/>
      </c>
      <c r="Z2709" s="293" t="str">
        <f t="shared" si="691"/>
        <v/>
      </c>
      <c r="AA2709" s="293">
        <f t="shared" si="678"/>
        <v>0</v>
      </c>
      <c r="AB2709" s="293">
        <f t="shared" si="679"/>
        <v>0</v>
      </c>
      <c r="AC2709" s="293">
        <f t="shared" si="680"/>
        <v>0</v>
      </c>
      <c r="AD2709" s="293">
        <f t="shared" si="692"/>
        <v>0</v>
      </c>
      <c r="AE2709" s="293">
        <f>IF(ISBLANK(T2709),AE2708,IF(COUNTIF(T$2:T2709,T2709)&gt;1,AE2708,1+MAX(AE2708,0)))</f>
        <v>73</v>
      </c>
      <c r="AI2709" s="42" t="str">
        <f t="shared" si="693"/>
        <v/>
      </c>
      <c r="AJ2709">
        <f>SUM(AG$2:AG2709)</f>
        <v>19</v>
      </c>
      <c r="AK2709">
        <f>COUNTA(AF$2:AF2709)</f>
        <v>39</v>
      </c>
    </row>
    <row r="2710" spans="1:37" x14ac:dyDescent="0.25">
      <c r="A2710">
        <v>156</v>
      </c>
      <c r="B2710" t="s">
        <v>66</v>
      </c>
      <c r="C2710" s="246" t="s">
        <v>835</v>
      </c>
      <c r="D2710"/>
      <c r="E2710">
        <v>2</v>
      </c>
      <c r="F2710">
        <v>2</v>
      </c>
      <c r="G2710">
        <v>1</v>
      </c>
      <c r="H2710">
        <v>6</v>
      </c>
      <c r="I2710">
        <v>2</v>
      </c>
      <c r="J2710">
        <v>3</v>
      </c>
      <c r="K2710">
        <v>0</v>
      </c>
      <c r="L2710">
        <v>0</v>
      </c>
      <c r="M2710" t="s">
        <v>836</v>
      </c>
      <c r="O2710" s="101">
        <f>IF(ISBLANK(C2710),O2709,IF(COUNTIF(C$2:C2710,C2710)&gt;1,O2709,1+MAX(O2709,0)))</f>
        <v>70</v>
      </c>
      <c r="P2710" s="45">
        <f t="shared" si="681"/>
        <v>40</v>
      </c>
      <c r="Q2710" s="33" t="str">
        <f t="shared" si="682"/>
        <v/>
      </c>
      <c r="R2710" s="33">
        <f t="shared" si="683"/>
        <v>14</v>
      </c>
      <c r="S2710" s="33" t="str">
        <f t="shared" si="684"/>
        <v>156_14</v>
      </c>
      <c r="T2710" s="35" t="str">
        <f t="shared" si="685"/>
        <v>156PM</v>
      </c>
      <c r="U2710" s="35" t="str">
        <f t="shared" si="686"/>
        <v>156PMNS</v>
      </c>
      <c r="V2710" s="301">
        <f t="shared" si="687"/>
        <v>21</v>
      </c>
      <c r="W2710" s="293" t="str">
        <f t="shared" si="688"/>
        <v/>
      </c>
      <c r="X2710" s="293" t="str">
        <f t="shared" si="689"/>
        <v/>
      </c>
      <c r="Y2710" s="293" t="str">
        <f t="shared" si="690"/>
        <v/>
      </c>
      <c r="Z2710" s="293" t="str">
        <f t="shared" si="691"/>
        <v/>
      </c>
      <c r="AA2710" s="293">
        <f t="shared" si="678"/>
        <v>0</v>
      </c>
      <c r="AB2710" s="293">
        <f t="shared" si="679"/>
        <v>0</v>
      </c>
      <c r="AC2710" s="293">
        <f t="shared" si="680"/>
        <v>0</v>
      </c>
      <c r="AD2710" s="293">
        <f t="shared" si="692"/>
        <v>0</v>
      </c>
      <c r="AE2710" s="293">
        <f>IF(ISBLANK(T2710),AE2709,IF(COUNTIF(T$2:T2710,T2710)&gt;1,AE2709,1+MAX(AE2709,0)))</f>
        <v>73</v>
      </c>
      <c r="AI2710" s="42" t="str">
        <f t="shared" si="693"/>
        <v/>
      </c>
      <c r="AJ2710">
        <f>SUM(AG$2:AG2710)</f>
        <v>19</v>
      </c>
      <c r="AK2710">
        <f>COUNTA(AF$2:AF2710)</f>
        <v>39</v>
      </c>
    </row>
    <row r="2711" spans="1:37" x14ac:dyDescent="0.25">
      <c r="A2711">
        <v>156</v>
      </c>
      <c r="B2711" t="s">
        <v>66</v>
      </c>
      <c r="C2711" s="246" t="s">
        <v>835</v>
      </c>
      <c r="D2711"/>
      <c r="E2711">
        <v>2</v>
      </c>
      <c r="F2711">
        <v>2</v>
      </c>
      <c r="G2711">
        <v>2</v>
      </c>
      <c r="H2711">
        <v>0</v>
      </c>
      <c r="I2711">
        <v>0</v>
      </c>
      <c r="J2711">
        <v>0</v>
      </c>
      <c r="K2711">
        <v>0</v>
      </c>
      <c r="L2711">
        <v>0</v>
      </c>
      <c r="M2711" t="s">
        <v>836</v>
      </c>
      <c r="O2711" s="101">
        <f>IF(ISBLANK(C2711),O2710,IF(COUNTIF(C$2:C2711,C2711)&gt;1,O2710,1+MAX(O2710,0)))</f>
        <v>70</v>
      </c>
      <c r="P2711" s="45">
        <f t="shared" si="681"/>
        <v>40</v>
      </c>
      <c r="Q2711" s="33" t="str">
        <f t="shared" si="682"/>
        <v/>
      </c>
      <c r="R2711" s="33">
        <f t="shared" si="683"/>
        <v>14</v>
      </c>
      <c r="S2711" s="33" t="str">
        <f t="shared" si="684"/>
        <v>156_14</v>
      </c>
      <c r="T2711" s="35" t="str">
        <f t="shared" si="685"/>
        <v>156PM</v>
      </c>
      <c r="U2711" s="35" t="str">
        <f t="shared" si="686"/>
        <v>156PMNS</v>
      </c>
      <c r="V2711" s="301">
        <f t="shared" si="687"/>
        <v>22</v>
      </c>
      <c r="W2711" s="293" t="str">
        <f t="shared" si="688"/>
        <v/>
      </c>
      <c r="X2711" s="293" t="str">
        <f t="shared" si="689"/>
        <v/>
      </c>
      <c r="Y2711" s="293" t="str">
        <f t="shared" si="690"/>
        <v/>
      </c>
      <c r="Z2711" s="293" t="str">
        <f t="shared" si="691"/>
        <v/>
      </c>
      <c r="AA2711" s="293">
        <f t="shared" si="678"/>
        <v>0</v>
      </c>
      <c r="AB2711" s="293">
        <f t="shared" si="679"/>
        <v>0</v>
      </c>
      <c r="AC2711" s="293">
        <f t="shared" si="680"/>
        <v>0</v>
      </c>
      <c r="AD2711" s="293">
        <f t="shared" si="692"/>
        <v>0</v>
      </c>
      <c r="AE2711" s="293">
        <f>IF(ISBLANK(T2711),AE2710,IF(COUNTIF(T$2:T2711,T2711)&gt;1,AE2710,1+MAX(AE2710,0)))</f>
        <v>73</v>
      </c>
      <c r="AI2711" s="42" t="str">
        <f t="shared" si="693"/>
        <v/>
      </c>
      <c r="AJ2711">
        <f>SUM(AG$2:AG2711)</f>
        <v>19</v>
      </c>
      <c r="AK2711">
        <f>COUNTA(AF$2:AF2711)</f>
        <v>39</v>
      </c>
    </row>
    <row r="2712" spans="1:37" x14ac:dyDescent="0.25">
      <c r="A2712">
        <v>156</v>
      </c>
      <c r="B2712" t="s">
        <v>66</v>
      </c>
      <c r="C2712" s="246" t="s">
        <v>835</v>
      </c>
      <c r="D2712"/>
      <c r="E2712">
        <v>2</v>
      </c>
      <c r="F2712">
        <v>2</v>
      </c>
      <c r="G2712">
        <v>3</v>
      </c>
      <c r="H2712">
        <v>0</v>
      </c>
      <c r="I2712">
        <v>0</v>
      </c>
      <c r="J2712">
        <v>0</v>
      </c>
      <c r="K2712">
        <v>0</v>
      </c>
      <c r="L2712">
        <v>0</v>
      </c>
      <c r="M2712" t="s">
        <v>836</v>
      </c>
      <c r="O2712" s="101">
        <f>IF(ISBLANK(C2712),O2711,IF(COUNTIF(C$2:C2712,C2712)&gt;1,O2711,1+MAX(O2711,0)))</f>
        <v>70</v>
      </c>
      <c r="P2712" s="45">
        <f t="shared" si="681"/>
        <v>40</v>
      </c>
      <c r="Q2712" s="33" t="str">
        <f t="shared" si="682"/>
        <v/>
      </c>
      <c r="R2712" s="33">
        <f t="shared" si="683"/>
        <v>14</v>
      </c>
      <c r="S2712" s="33" t="str">
        <f t="shared" si="684"/>
        <v>156_14</v>
      </c>
      <c r="T2712" s="35" t="str">
        <f t="shared" si="685"/>
        <v>156PM</v>
      </c>
      <c r="U2712" s="35" t="str">
        <f t="shared" si="686"/>
        <v>156PMEW</v>
      </c>
      <c r="V2712" s="301">
        <f t="shared" si="687"/>
        <v>23</v>
      </c>
      <c r="W2712" s="293" t="str">
        <f t="shared" si="688"/>
        <v/>
      </c>
      <c r="X2712" s="293" t="str">
        <f t="shared" si="689"/>
        <v/>
      </c>
      <c r="Y2712" s="293" t="str">
        <f t="shared" si="690"/>
        <v/>
      </c>
      <c r="Z2712" s="293" t="str">
        <f t="shared" si="691"/>
        <v/>
      </c>
      <c r="AA2712" s="293">
        <f t="shared" si="678"/>
        <v>0</v>
      </c>
      <c r="AB2712" s="293">
        <f t="shared" si="679"/>
        <v>0</v>
      </c>
      <c r="AC2712" s="293">
        <f t="shared" si="680"/>
        <v>0</v>
      </c>
      <c r="AD2712" s="293">
        <f t="shared" si="692"/>
        <v>0</v>
      </c>
      <c r="AE2712" s="293">
        <f>IF(ISBLANK(T2712),AE2711,IF(COUNTIF(T$2:T2712,T2712)&gt;1,AE2711,1+MAX(AE2711,0)))</f>
        <v>73</v>
      </c>
      <c r="AI2712" s="42" t="str">
        <f t="shared" si="693"/>
        <v/>
      </c>
      <c r="AJ2712">
        <f>SUM(AG$2:AG2712)</f>
        <v>19</v>
      </c>
      <c r="AK2712">
        <f>COUNTA(AF$2:AF2712)</f>
        <v>39</v>
      </c>
    </row>
    <row r="2713" spans="1:37" x14ac:dyDescent="0.25">
      <c r="A2713">
        <v>156</v>
      </c>
      <c r="B2713" t="s">
        <v>66</v>
      </c>
      <c r="C2713" s="246" t="s">
        <v>835</v>
      </c>
      <c r="D2713"/>
      <c r="E2713">
        <v>2</v>
      </c>
      <c r="F2713">
        <v>2</v>
      </c>
      <c r="G2713">
        <v>4</v>
      </c>
      <c r="H2713">
        <v>3</v>
      </c>
      <c r="I2713">
        <v>1</v>
      </c>
      <c r="J2713">
        <v>1</v>
      </c>
      <c r="K2713">
        <v>0</v>
      </c>
      <c r="L2713">
        <v>0</v>
      </c>
      <c r="M2713" t="s">
        <v>836</v>
      </c>
      <c r="O2713" s="101">
        <f>IF(ISBLANK(C2713),O2712,IF(COUNTIF(C$2:C2713,C2713)&gt;1,O2712,1+MAX(O2712,0)))</f>
        <v>70</v>
      </c>
      <c r="P2713" s="45">
        <f t="shared" si="681"/>
        <v>40</v>
      </c>
      <c r="Q2713" s="33" t="str">
        <f t="shared" si="682"/>
        <v/>
      </c>
      <c r="R2713" s="33">
        <f t="shared" si="683"/>
        <v>14</v>
      </c>
      <c r="S2713" s="33" t="str">
        <f t="shared" si="684"/>
        <v>156_14</v>
      </c>
      <c r="T2713" s="35" t="str">
        <f t="shared" si="685"/>
        <v>156PM</v>
      </c>
      <c r="U2713" s="35" t="str">
        <f t="shared" si="686"/>
        <v>156PMEW</v>
      </c>
      <c r="V2713" s="301">
        <f t="shared" si="687"/>
        <v>24</v>
      </c>
      <c r="W2713" s="293" t="str">
        <f t="shared" si="688"/>
        <v/>
      </c>
      <c r="X2713" s="293" t="str">
        <f t="shared" si="689"/>
        <v/>
      </c>
      <c r="Y2713" s="293" t="str">
        <f t="shared" si="690"/>
        <v/>
      </c>
      <c r="Z2713" s="293" t="str">
        <f t="shared" si="691"/>
        <v/>
      </c>
      <c r="AA2713" s="293">
        <f t="shared" si="678"/>
        <v>0</v>
      </c>
      <c r="AB2713" s="293">
        <f t="shared" si="679"/>
        <v>0</v>
      </c>
      <c r="AC2713" s="293">
        <f t="shared" si="680"/>
        <v>0</v>
      </c>
      <c r="AD2713" s="293">
        <f t="shared" si="692"/>
        <v>0</v>
      </c>
      <c r="AE2713" s="293">
        <f>IF(ISBLANK(T2713),AE2712,IF(COUNTIF(T$2:T2713,T2713)&gt;1,AE2712,1+MAX(AE2712,0)))</f>
        <v>73</v>
      </c>
      <c r="AI2713" s="42" t="str">
        <f t="shared" si="693"/>
        <v/>
      </c>
      <c r="AJ2713">
        <f>SUM(AG$2:AG2713)</f>
        <v>19</v>
      </c>
      <c r="AK2713">
        <f>COUNTA(AF$2:AF2713)</f>
        <v>39</v>
      </c>
    </row>
    <row r="2714" spans="1:37" x14ac:dyDescent="0.25">
      <c r="A2714">
        <v>156</v>
      </c>
      <c r="B2714" t="s">
        <v>66</v>
      </c>
      <c r="C2714" s="246" t="s">
        <v>835</v>
      </c>
      <c r="D2714"/>
      <c r="E2714">
        <v>2</v>
      </c>
      <c r="F2714">
        <v>3</v>
      </c>
      <c r="G2714">
        <v>1</v>
      </c>
      <c r="H2714">
        <v>6</v>
      </c>
      <c r="I2714">
        <v>0</v>
      </c>
      <c r="J2714">
        <v>2</v>
      </c>
      <c r="K2714">
        <v>0</v>
      </c>
      <c r="L2714">
        <v>4</v>
      </c>
      <c r="M2714" t="s">
        <v>836</v>
      </c>
      <c r="O2714" s="101">
        <f>IF(ISBLANK(C2714),O2713,IF(COUNTIF(C$2:C2714,C2714)&gt;1,O2713,1+MAX(O2713,0)))</f>
        <v>70</v>
      </c>
      <c r="P2714" s="45">
        <f t="shared" si="681"/>
        <v>40</v>
      </c>
      <c r="Q2714" s="33" t="str">
        <f t="shared" si="682"/>
        <v/>
      </c>
      <c r="R2714" s="33">
        <f t="shared" si="683"/>
        <v>15</v>
      </c>
      <c r="S2714" s="33" t="str">
        <f t="shared" si="684"/>
        <v>156_15</v>
      </c>
      <c r="T2714" s="35" t="str">
        <f t="shared" si="685"/>
        <v>156PM</v>
      </c>
      <c r="U2714" s="35" t="str">
        <f t="shared" si="686"/>
        <v>156PMNS</v>
      </c>
      <c r="V2714" s="301">
        <f t="shared" si="687"/>
        <v>25</v>
      </c>
      <c r="W2714" s="293" t="str">
        <f t="shared" si="688"/>
        <v/>
      </c>
      <c r="X2714" s="293" t="str">
        <f t="shared" si="689"/>
        <v/>
      </c>
      <c r="Y2714" s="293" t="str">
        <f t="shared" si="690"/>
        <v/>
      </c>
      <c r="Z2714" s="293" t="str">
        <f t="shared" si="691"/>
        <v/>
      </c>
      <c r="AA2714" s="293">
        <f t="shared" si="678"/>
        <v>0</v>
      </c>
      <c r="AB2714" s="293">
        <f t="shared" si="679"/>
        <v>0</v>
      </c>
      <c r="AC2714" s="293">
        <f t="shared" si="680"/>
        <v>0</v>
      </c>
      <c r="AD2714" s="293">
        <f t="shared" si="692"/>
        <v>0</v>
      </c>
      <c r="AE2714" s="293">
        <f>IF(ISBLANK(T2714),AE2713,IF(COUNTIF(T$2:T2714,T2714)&gt;1,AE2713,1+MAX(AE2713,0)))</f>
        <v>73</v>
      </c>
      <c r="AI2714" s="42" t="str">
        <f t="shared" si="693"/>
        <v/>
      </c>
      <c r="AJ2714">
        <f>SUM(AG$2:AG2714)</f>
        <v>19</v>
      </c>
      <c r="AK2714">
        <f>COUNTA(AF$2:AF2714)</f>
        <v>39</v>
      </c>
    </row>
    <row r="2715" spans="1:37" x14ac:dyDescent="0.25">
      <c r="A2715">
        <v>156</v>
      </c>
      <c r="B2715" t="s">
        <v>66</v>
      </c>
      <c r="C2715" s="246" t="s">
        <v>835</v>
      </c>
      <c r="D2715"/>
      <c r="E2715">
        <v>2</v>
      </c>
      <c r="F2715">
        <v>3</v>
      </c>
      <c r="G2715">
        <v>2</v>
      </c>
      <c r="H2715">
        <v>4</v>
      </c>
      <c r="I2715">
        <v>0</v>
      </c>
      <c r="J2715">
        <v>4</v>
      </c>
      <c r="K2715">
        <v>0</v>
      </c>
      <c r="L2715">
        <v>0</v>
      </c>
      <c r="M2715" t="s">
        <v>836</v>
      </c>
      <c r="O2715" s="101">
        <f>IF(ISBLANK(C2715),O2714,IF(COUNTIF(C$2:C2715,C2715)&gt;1,O2714,1+MAX(O2714,0)))</f>
        <v>70</v>
      </c>
      <c r="P2715" s="45">
        <f t="shared" si="681"/>
        <v>40</v>
      </c>
      <c r="Q2715" s="33" t="str">
        <f t="shared" si="682"/>
        <v/>
      </c>
      <c r="R2715" s="33">
        <f t="shared" si="683"/>
        <v>15</v>
      </c>
      <c r="S2715" s="33" t="str">
        <f t="shared" si="684"/>
        <v>156_15</v>
      </c>
      <c r="T2715" s="35" t="str">
        <f t="shared" si="685"/>
        <v>156PM</v>
      </c>
      <c r="U2715" s="35" t="str">
        <f t="shared" si="686"/>
        <v>156PMNS</v>
      </c>
      <c r="V2715" s="301">
        <f t="shared" si="687"/>
        <v>26</v>
      </c>
      <c r="W2715" s="293" t="str">
        <f t="shared" si="688"/>
        <v/>
      </c>
      <c r="X2715" s="293" t="str">
        <f t="shared" si="689"/>
        <v/>
      </c>
      <c r="Y2715" s="293" t="str">
        <f t="shared" si="690"/>
        <v/>
      </c>
      <c r="Z2715" s="293" t="str">
        <f t="shared" si="691"/>
        <v/>
      </c>
      <c r="AA2715" s="293">
        <f t="shared" si="678"/>
        <v>0</v>
      </c>
      <c r="AB2715" s="293">
        <f t="shared" si="679"/>
        <v>0</v>
      </c>
      <c r="AC2715" s="293">
        <f t="shared" si="680"/>
        <v>0</v>
      </c>
      <c r="AD2715" s="293">
        <f t="shared" si="692"/>
        <v>0</v>
      </c>
      <c r="AE2715" s="293">
        <f>IF(ISBLANK(T2715),AE2714,IF(COUNTIF(T$2:T2715,T2715)&gt;1,AE2714,1+MAX(AE2714,0)))</f>
        <v>73</v>
      </c>
      <c r="AI2715" s="42" t="str">
        <f t="shared" si="693"/>
        <v/>
      </c>
      <c r="AJ2715">
        <f>SUM(AG$2:AG2715)</f>
        <v>19</v>
      </c>
      <c r="AK2715">
        <f>COUNTA(AF$2:AF2715)</f>
        <v>39</v>
      </c>
    </row>
    <row r="2716" spans="1:37" x14ac:dyDescent="0.25">
      <c r="A2716">
        <v>156</v>
      </c>
      <c r="B2716" t="s">
        <v>66</v>
      </c>
      <c r="C2716" s="246" t="s">
        <v>835</v>
      </c>
      <c r="D2716"/>
      <c r="E2716">
        <v>2</v>
      </c>
      <c r="F2716">
        <v>3</v>
      </c>
      <c r="G2716">
        <v>3</v>
      </c>
      <c r="H2716">
        <v>0</v>
      </c>
      <c r="I2716">
        <v>0</v>
      </c>
      <c r="J2716">
        <v>0</v>
      </c>
      <c r="K2716">
        <v>0</v>
      </c>
      <c r="L2716">
        <v>0</v>
      </c>
      <c r="M2716" t="s">
        <v>836</v>
      </c>
      <c r="O2716" s="101">
        <f>IF(ISBLANK(C2716),O2715,IF(COUNTIF(C$2:C2716,C2716)&gt;1,O2715,1+MAX(O2715,0)))</f>
        <v>70</v>
      </c>
      <c r="P2716" s="45">
        <f t="shared" si="681"/>
        <v>40</v>
      </c>
      <c r="Q2716" s="33" t="str">
        <f t="shared" si="682"/>
        <v/>
      </c>
      <c r="R2716" s="33">
        <f t="shared" si="683"/>
        <v>15</v>
      </c>
      <c r="S2716" s="33" t="str">
        <f t="shared" si="684"/>
        <v>156_15</v>
      </c>
      <c r="T2716" s="35" t="str">
        <f t="shared" si="685"/>
        <v>156PM</v>
      </c>
      <c r="U2716" s="35" t="str">
        <f t="shared" si="686"/>
        <v>156PMEW</v>
      </c>
      <c r="V2716" s="301">
        <f t="shared" si="687"/>
        <v>27</v>
      </c>
      <c r="W2716" s="293" t="str">
        <f t="shared" si="688"/>
        <v/>
      </c>
      <c r="X2716" s="293" t="str">
        <f t="shared" si="689"/>
        <v/>
      </c>
      <c r="Y2716" s="293" t="str">
        <f t="shared" si="690"/>
        <v/>
      </c>
      <c r="Z2716" s="293" t="str">
        <f t="shared" si="691"/>
        <v/>
      </c>
      <c r="AA2716" s="293">
        <f t="shared" si="678"/>
        <v>0</v>
      </c>
      <c r="AB2716" s="293">
        <f t="shared" si="679"/>
        <v>0</v>
      </c>
      <c r="AC2716" s="293">
        <f t="shared" si="680"/>
        <v>0</v>
      </c>
      <c r="AD2716" s="293">
        <f t="shared" si="692"/>
        <v>0</v>
      </c>
      <c r="AE2716" s="293">
        <f>IF(ISBLANK(T2716),AE2715,IF(COUNTIF(T$2:T2716,T2716)&gt;1,AE2715,1+MAX(AE2715,0)))</f>
        <v>73</v>
      </c>
      <c r="AI2716" s="42" t="str">
        <f t="shared" si="693"/>
        <v/>
      </c>
      <c r="AJ2716">
        <f>SUM(AG$2:AG2716)</f>
        <v>19</v>
      </c>
      <c r="AK2716">
        <f>COUNTA(AF$2:AF2716)</f>
        <v>39</v>
      </c>
    </row>
    <row r="2717" spans="1:37" x14ac:dyDescent="0.25">
      <c r="A2717">
        <v>156</v>
      </c>
      <c r="B2717" t="s">
        <v>66</v>
      </c>
      <c r="C2717" s="246" t="s">
        <v>835</v>
      </c>
      <c r="D2717"/>
      <c r="E2717">
        <v>2</v>
      </c>
      <c r="F2717">
        <v>3</v>
      </c>
      <c r="G2717">
        <v>4</v>
      </c>
      <c r="H2717">
        <v>3</v>
      </c>
      <c r="I2717">
        <v>0</v>
      </c>
      <c r="J2717">
        <v>3</v>
      </c>
      <c r="K2717">
        <v>0</v>
      </c>
      <c r="L2717">
        <v>0</v>
      </c>
      <c r="M2717" t="s">
        <v>836</v>
      </c>
      <c r="O2717" s="101">
        <f>IF(ISBLANK(C2717),O2716,IF(COUNTIF(C$2:C2717,C2717)&gt;1,O2716,1+MAX(O2716,0)))</f>
        <v>70</v>
      </c>
      <c r="P2717" s="45">
        <f t="shared" si="681"/>
        <v>40</v>
      </c>
      <c r="Q2717" s="33" t="str">
        <f t="shared" si="682"/>
        <v/>
      </c>
      <c r="R2717" s="33">
        <f t="shared" si="683"/>
        <v>15</v>
      </c>
      <c r="S2717" s="33" t="str">
        <f t="shared" si="684"/>
        <v>156_15</v>
      </c>
      <c r="T2717" s="35" t="str">
        <f t="shared" si="685"/>
        <v>156PM</v>
      </c>
      <c r="U2717" s="35" t="str">
        <f t="shared" si="686"/>
        <v>156PMEW</v>
      </c>
      <c r="V2717" s="301">
        <f t="shared" si="687"/>
        <v>28</v>
      </c>
      <c r="W2717" s="293" t="str">
        <f t="shared" si="688"/>
        <v/>
      </c>
      <c r="X2717" s="293" t="str">
        <f t="shared" si="689"/>
        <v/>
      </c>
      <c r="Y2717" s="293" t="str">
        <f t="shared" si="690"/>
        <v/>
      </c>
      <c r="Z2717" s="293" t="str">
        <f t="shared" si="691"/>
        <v/>
      </c>
      <c r="AA2717" s="293">
        <f t="shared" si="678"/>
        <v>0</v>
      </c>
      <c r="AB2717" s="293">
        <f t="shared" si="679"/>
        <v>0</v>
      </c>
      <c r="AC2717" s="293">
        <f t="shared" si="680"/>
        <v>0</v>
      </c>
      <c r="AD2717" s="293">
        <f t="shared" si="692"/>
        <v>0</v>
      </c>
      <c r="AE2717" s="293">
        <f>IF(ISBLANK(T2717),AE2716,IF(COUNTIF(T$2:T2717,T2717)&gt;1,AE2716,1+MAX(AE2716,0)))</f>
        <v>73</v>
      </c>
      <c r="AI2717" s="42" t="str">
        <f t="shared" si="693"/>
        <v/>
      </c>
      <c r="AJ2717">
        <f>SUM(AG$2:AG2717)</f>
        <v>19</v>
      </c>
      <c r="AK2717">
        <f>COUNTA(AF$2:AF2717)</f>
        <v>39</v>
      </c>
    </row>
    <row r="2718" spans="1:37" x14ac:dyDescent="0.25">
      <c r="A2718">
        <v>156</v>
      </c>
      <c r="B2718" t="s">
        <v>66</v>
      </c>
      <c r="C2718" s="246" t="s">
        <v>835</v>
      </c>
      <c r="D2718"/>
      <c r="E2718">
        <v>2</v>
      </c>
      <c r="F2718">
        <v>4</v>
      </c>
      <c r="G2718">
        <v>1</v>
      </c>
      <c r="H2718">
        <v>4</v>
      </c>
      <c r="I2718">
        <v>0</v>
      </c>
      <c r="J2718">
        <v>4</v>
      </c>
      <c r="K2718">
        <v>0</v>
      </c>
      <c r="L2718">
        <v>1</v>
      </c>
      <c r="M2718" t="s">
        <v>836</v>
      </c>
      <c r="O2718" s="101">
        <f>IF(ISBLANK(C2718),O2717,IF(COUNTIF(C$2:C2718,C2718)&gt;1,O2717,1+MAX(O2717,0)))</f>
        <v>70</v>
      </c>
      <c r="P2718" s="45">
        <f t="shared" si="681"/>
        <v>40</v>
      </c>
      <c r="Q2718" s="33" t="str">
        <f t="shared" si="682"/>
        <v/>
      </c>
      <c r="R2718" s="33">
        <f t="shared" si="683"/>
        <v>16</v>
      </c>
      <c r="S2718" s="33" t="str">
        <f t="shared" si="684"/>
        <v>156_16</v>
      </c>
      <c r="T2718" s="35" t="str">
        <f t="shared" si="685"/>
        <v>156PM</v>
      </c>
      <c r="U2718" s="35" t="str">
        <f t="shared" si="686"/>
        <v>156PMNS</v>
      </c>
      <c r="V2718" s="301">
        <f t="shared" si="687"/>
        <v>29</v>
      </c>
      <c r="W2718" s="293" t="str">
        <f t="shared" si="688"/>
        <v/>
      </c>
      <c r="X2718" s="293" t="str">
        <f t="shared" si="689"/>
        <v/>
      </c>
      <c r="Y2718" s="293" t="str">
        <f t="shared" si="690"/>
        <v/>
      </c>
      <c r="Z2718" s="293" t="str">
        <f t="shared" si="691"/>
        <v/>
      </c>
      <c r="AA2718" s="293">
        <f t="shared" si="678"/>
        <v>0</v>
      </c>
      <c r="AB2718" s="293">
        <f t="shared" si="679"/>
        <v>0</v>
      </c>
      <c r="AC2718" s="293">
        <f t="shared" si="680"/>
        <v>0</v>
      </c>
      <c r="AD2718" s="293">
        <f t="shared" si="692"/>
        <v>0</v>
      </c>
      <c r="AE2718" s="293">
        <f>IF(ISBLANK(T2718),AE2717,IF(COUNTIF(T$2:T2718,T2718)&gt;1,AE2717,1+MAX(AE2717,0)))</f>
        <v>73</v>
      </c>
      <c r="AI2718" s="42" t="str">
        <f t="shared" si="693"/>
        <v/>
      </c>
      <c r="AJ2718">
        <f>SUM(AG$2:AG2718)</f>
        <v>19</v>
      </c>
      <c r="AK2718">
        <f>COUNTA(AF$2:AF2718)</f>
        <v>39</v>
      </c>
    </row>
    <row r="2719" spans="1:37" x14ac:dyDescent="0.25">
      <c r="A2719">
        <v>156</v>
      </c>
      <c r="B2719" t="s">
        <v>66</v>
      </c>
      <c r="C2719" s="246" t="s">
        <v>835</v>
      </c>
      <c r="D2719"/>
      <c r="E2719">
        <v>2</v>
      </c>
      <c r="F2719">
        <v>4</v>
      </c>
      <c r="G2719">
        <v>2</v>
      </c>
      <c r="H2719">
        <v>1</v>
      </c>
      <c r="I2719">
        <v>0</v>
      </c>
      <c r="J2719">
        <v>1</v>
      </c>
      <c r="K2719">
        <v>0</v>
      </c>
      <c r="L2719">
        <v>0</v>
      </c>
      <c r="M2719" t="s">
        <v>836</v>
      </c>
      <c r="O2719" s="101">
        <f>IF(ISBLANK(C2719),O2718,IF(COUNTIF(C$2:C2719,C2719)&gt;1,O2718,1+MAX(O2718,0)))</f>
        <v>70</v>
      </c>
      <c r="P2719" s="45">
        <f t="shared" si="681"/>
        <v>40</v>
      </c>
      <c r="Q2719" s="33" t="str">
        <f t="shared" si="682"/>
        <v/>
      </c>
      <c r="R2719" s="33">
        <f t="shared" si="683"/>
        <v>16</v>
      </c>
      <c r="S2719" s="33" t="str">
        <f t="shared" si="684"/>
        <v>156_16</v>
      </c>
      <c r="T2719" s="35" t="str">
        <f t="shared" si="685"/>
        <v>156PM</v>
      </c>
      <c r="U2719" s="35" t="str">
        <f t="shared" si="686"/>
        <v>156PMNS</v>
      </c>
      <c r="V2719" s="301">
        <f t="shared" si="687"/>
        <v>30</v>
      </c>
      <c r="W2719" s="293" t="str">
        <f t="shared" si="688"/>
        <v/>
      </c>
      <c r="X2719" s="293" t="str">
        <f t="shared" si="689"/>
        <v/>
      </c>
      <c r="Y2719" s="293" t="str">
        <f t="shared" si="690"/>
        <v/>
      </c>
      <c r="Z2719" s="293" t="str">
        <f t="shared" si="691"/>
        <v/>
      </c>
      <c r="AA2719" s="293">
        <f t="shared" si="678"/>
        <v>0</v>
      </c>
      <c r="AB2719" s="293">
        <f t="shared" si="679"/>
        <v>0</v>
      </c>
      <c r="AC2719" s="293">
        <f t="shared" si="680"/>
        <v>0</v>
      </c>
      <c r="AD2719" s="293">
        <f t="shared" si="692"/>
        <v>0</v>
      </c>
      <c r="AE2719" s="293">
        <f>IF(ISBLANK(T2719),AE2718,IF(COUNTIF(T$2:T2719,T2719)&gt;1,AE2718,1+MAX(AE2718,0)))</f>
        <v>73</v>
      </c>
      <c r="AI2719" s="42" t="str">
        <f t="shared" si="693"/>
        <v/>
      </c>
      <c r="AJ2719">
        <f>SUM(AG$2:AG2719)</f>
        <v>19</v>
      </c>
      <c r="AK2719">
        <f>COUNTA(AF$2:AF2719)</f>
        <v>39</v>
      </c>
    </row>
    <row r="2720" spans="1:37" x14ac:dyDescent="0.25">
      <c r="A2720">
        <v>156</v>
      </c>
      <c r="B2720" t="s">
        <v>66</v>
      </c>
      <c r="C2720" s="246" t="s">
        <v>835</v>
      </c>
      <c r="D2720"/>
      <c r="E2720">
        <v>2</v>
      </c>
      <c r="F2720">
        <v>4</v>
      </c>
      <c r="G2720">
        <v>3</v>
      </c>
      <c r="H2720">
        <v>0</v>
      </c>
      <c r="I2720">
        <v>0</v>
      </c>
      <c r="J2720">
        <v>0</v>
      </c>
      <c r="K2720">
        <v>0</v>
      </c>
      <c r="L2720">
        <v>0</v>
      </c>
      <c r="M2720" t="s">
        <v>836</v>
      </c>
      <c r="O2720" s="101">
        <f>IF(ISBLANK(C2720),O2719,IF(COUNTIF(C$2:C2720,C2720)&gt;1,O2719,1+MAX(O2719,0)))</f>
        <v>70</v>
      </c>
      <c r="P2720" s="45">
        <f t="shared" si="681"/>
        <v>40</v>
      </c>
      <c r="Q2720" s="33" t="str">
        <f t="shared" si="682"/>
        <v/>
      </c>
      <c r="R2720" s="33">
        <f t="shared" si="683"/>
        <v>16</v>
      </c>
      <c r="S2720" s="33" t="str">
        <f t="shared" si="684"/>
        <v>156_16</v>
      </c>
      <c r="T2720" s="35" t="str">
        <f t="shared" si="685"/>
        <v>156PM</v>
      </c>
      <c r="U2720" s="35" t="str">
        <f t="shared" si="686"/>
        <v>156PMEW</v>
      </c>
      <c r="V2720" s="301">
        <f t="shared" si="687"/>
        <v>31</v>
      </c>
      <c r="W2720" s="293" t="str">
        <f t="shared" si="688"/>
        <v/>
      </c>
      <c r="X2720" s="293" t="str">
        <f t="shared" si="689"/>
        <v/>
      </c>
      <c r="Y2720" s="293" t="str">
        <f t="shared" si="690"/>
        <v/>
      </c>
      <c r="Z2720" s="293" t="str">
        <f t="shared" si="691"/>
        <v/>
      </c>
      <c r="AA2720" s="293">
        <f t="shared" si="678"/>
        <v>0</v>
      </c>
      <c r="AB2720" s="293">
        <f t="shared" si="679"/>
        <v>0</v>
      </c>
      <c r="AC2720" s="293">
        <f t="shared" si="680"/>
        <v>0</v>
      </c>
      <c r="AD2720" s="293">
        <f t="shared" si="692"/>
        <v>0</v>
      </c>
      <c r="AE2720" s="293">
        <f>IF(ISBLANK(T2720),AE2719,IF(COUNTIF(T$2:T2720,T2720)&gt;1,AE2719,1+MAX(AE2719,0)))</f>
        <v>73</v>
      </c>
      <c r="AI2720" s="42" t="str">
        <f t="shared" si="693"/>
        <v/>
      </c>
      <c r="AJ2720">
        <f>SUM(AG$2:AG2720)</f>
        <v>19</v>
      </c>
      <c r="AK2720">
        <f>COUNTA(AF$2:AF2720)</f>
        <v>39</v>
      </c>
    </row>
    <row r="2721" spans="1:37" x14ac:dyDescent="0.25">
      <c r="A2721">
        <v>156</v>
      </c>
      <c r="B2721" t="s">
        <v>66</v>
      </c>
      <c r="C2721" s="246" t="s">
        <v>835</v>
      </c>
      <c r="D2721"/>
      <c r="E2721">
        <v>2</v>
      </c>
      <c r="F2721">
        <v>4</v>
      </c>
      <c r="G2721">
        <v>4</v>
      </c>
      <c r="H2721">
        <v>2</v>
      </c>
      <c r="I2721">
        <v>2</v>
      </c>
      <c r="J2721">
        <v>1</v>
      </c>
      <c r="K2721">
        <v>0</v>
      </c>
      <c r="L2721">
        <v>0</v>
      </c>
      <c r="M2721" t="s">
        <v>836</v>
      </c>
      <c r="O2721" s="101">
        <f>IF(ISBLANK(C2721),O2720,IF(COUNTIF(C$2:C2721,C2721)&gt;1,O2720,1+MAX(O2720,0)))</f>
        <v>70</v>
      </c>
      <c r="P2721" s="45">
        <f t="shared" si="681"/>
        <v>40</v>
      </c>
      <c r="Q2721" s="33" t="str">
        <f t="shared" si="682"/>
        <v/>
      </c>
      <c r="R2721" s="33">
        <f t="shared" si="683"/>
        <v>16</v>
      </c>
      <c r="S2721" s="33" t="str">
        <f t="shared" si="684"/>
        <v>156_16</v>
      </c>
      <c r="T2721" s="35" t="str">
        <f t="shared" si="685"/>
        <v>156PM</v>
      </c>
      <c r="U2721" s="35" t="str">
        <f t="shared" si="686"/>
        <v>156PMEW</v>
      </c>
      <c r="V2721" s="301">
        <f t="shared" si="687"/>
        <v>32</v>
      </c>
      <c r="W2721" s="293" t="str">
        <f t="shared" si="688"/>
        <v/>
      </c>
      <c r="X2721" s="293" t="str">
        <f t="shared" si="689"/>
        <v/>
      </c>
      <c r="Y2721" s="293" t="str">
        <f t="shared" si="690"/>
        <v/>
      </c>
      <c r="Z2721" s="293" t="str">
        <f t="shared" si="691"/>
        <v/>
      </c>
      <c r="AA2721" s="293">
        <f t="shared" si="678"/>
        <v>0</v>
      </c>
      <c r="AB2721" s="293">
        <f t="shared" si="679"/>
        <v>0</v>
      </c>
      <c r="AC2721" s="293">
        <f t="shared" si="680"/>
        <v>0</v>
      </c>
      <c r="AD2721" s="293">
        <f t="shared" si="692"/>
        <v>0</v>
      </c>
      <c r="AE2721" s="293">
        <f>IF(ISBLANK(T2721),AE2720,IF(COUNTIF(T$2:T2721,T2721)&gt;1,AE2720,1+MAX(AE2720,0)))</f>
        <v>73</v>
      </c>
      <c r="AI2721" s="42" t="str">
        <f t="shared" si="693"/>
        <v/>
      </c>
      <c r="AJ2721">
        <f>SUM(AG$2:AG2721)</f>
        <v>19</v>
      </c>
      <c r="AK2721">
        <f>COUNTA(AF$2:AF2721)</f>
        <v>39</v>
      </c>
    </row>
    <row r="2722" spans="1:37"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681"/>
        <v>41</v>
      </c>
      <c r="Q2722" s="33">
        <f t="shared" si="682"/>
        <v>41</v>
      </c>
      <c r="R2722" s="33">
        <f t="shared" si="683"/>
        <v>1</v>
      </c>
      <c r="S2722" s="33" t="str">
        <f t="shared" si="684"/>
        <v>157_1</v>
      </c>
      <c r="T2722" s="35" t="str">
        <f t="shared" si="685"/>
        <v>157AM</v>
      </c>
      <c r="U2722" s="35" t="str">
        <f t="shared" si="686"/>
        <v>157AMNS</v>
      </c>
      <c r="V2722" s="301">
        <f t="shared" si="687"/>
        <v>1</v>
      </c>
      <c r="W2722" s="293" t="str">
        <f t="shared" si="688"/>
        <v/>
      </c>
      <c r="X2722" s="293" t="str">
        <f t="shared" si="689"/>
        <v/>
      </c>
      <c r="Y2722" s="293" t="str">
        <f t="shared" si="690"/>
        <v/>
      </c>
      <c r="Z2722" s="293" t="str">
        <f t="shared" si="691"/>
        <v/>
      </c>
      <c r="AA2722" s="293">
        <f t="shared" si="678"/>
        <v>0</v>
      </c>
      <c r="AB2722" s="293">
        <f t="shared" si="679"/>
        <v>0</v>
      </c>
      <c r="AC2722" s="293">
        <f t="shared" si="680"/>
        <v>3</v>
      </c>
      <c r="AD2722" s="293">
        <f t="shared" si="692"/>
        <v>1</v>
      </c>
      <c r="AE2722" s="293">
        <f>IF(ISBLANK(T2722),AE2721,IF(COUNTIF(T$2:T2722,T2722)&gt;1,AE2721,1+MAX(AE2721,0)))</f>
        <v>74</v>
      </c>
      <c r="AI2722" s="42" t="str">
        <f t="shared" si="693"/>
        <v/>
      </c>
      <c r="AJ2722">
        <f>SUM(AG$2:AG2722)</f>
        <v>19</v>
      </c>
      <c r="AK2722">
        <f>COUNTA(AF$2:AF2722)</f>
        <v>39</v>
      </c>
    </row>
    <row r="2723" spans="1:37"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681"/>
        <v>41</v>
      </c>
      <c r="Q2723" s="33" t="str">
        <f t="shared" si="682"/>
        <v/>
      </c>
      <c r="R2723" s="33">
        <f t="shared" si="683"/>
        <v>1</v>
      </c>
      <c r="S2723" s="33" t="str">
        <f t="shared" si="684"/>
        <v>157_1</v>
      </c>
      <c r="T2723" s="35" t="str">
        <f t="shared" si="685"/>
        <v>157AM</v>
      </c>
      <c r="U2723" s="35" t="str">
        <f t="shared" si="686"/>
        <v>157AMNS</v>
      </c>
      <c r="V2723" s="301">
        <f t="shared" si="687"/>
        <v>2</v>
      </c>
      <c r="W2723" s="293" t="str">
        <f t="shared" si="688"/>
        <v/>
      </c>
      <c r="X2723" s="293" t="str">
        <f t="shared" si="689"/>
        <v/>
      </c>
      <c r="Y2723" s="293" t="str">
        <f t="shared" si="690"/>
        <v/>
      </c>
      <c r="Z2723" s="293" t="str">
        <f t="shared" si="691"/>
        <v/>
      </c>
      <c r="AA2723" s="293">
        <f t="shared" si="678"/>
        <v>0</v>
      </c>
      <c r="AB2723" s="293">
        <f t="shared" si="679"/>
        <v>0</v>
      </c>
      <c r="AC2723" s="293">
        <f t="shared" si="680"/>
        <v>3</v>
      </c>
      <c r="AD2723" s="293">
        <f t="shared" si="692"/>
        <v>1</v>
      </c>
      <c r="AE2723" s="293">
        <f>IF(ISBLANK(T2723),AE2722,IF(COUNTIF(T$2:T2723,T2723)&gt;1,AE2722,1+MAX(AE2722,0)))</f>
        <v>74</v>
      </c>
      <c r="AI2723" s="42" t="str">
        <f t="shared" si="693"/>
        <v/>
      </c>
      <c r="AJ2723">
        <f>SUM(AG$2:AG2723)</f>
        <v>19</v>
      </c>
      <c r="AK2723">
        <f>COUNTA(AF$2:AF2723)</f>
        <v>39</v>
      </c>
    </row>
    <row r="2724" spans="1:37"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681"/>
        <v>41</v>
      </c>
      <c r="Q2724" s="33" t="str">
        <f t="shared" si="682"/>
        <v/>
      </c>
      <c r="R2724" s="33">
        <f t="shared" si="683"/>
        <v>1</v>
      </c>
      <c r="S2724" s="33" t="str">
        <f t="shared" si="684"/>
        <v>157_1</v>
      </c>
      <c r="T2724" s="35" t="str">
        <f t="shared" si="685"/>
        <v>157AM</v>
      </c>
      <c r="U2724" s="35" t="str">
        <f t="shared" si="686"/>
        <v>157AMEW</v>
      </c>
      <c r="V2724" s="301">
        <f t="shared" si="687"/>
        <v>3</v>
      </c>
      <c r="W2724" s="293" t="str">
        <f t="shared" si="688"/>
        <v/>
      </c>
      <c r="X2724" s="293" t="str">
        <f t="shared" si="689"/>
        <v/>
      </c>
      <c r="Y2724" s="293" t="str">
        <f t="shared" si="690"/>
        <v/>
      </c>
      <c r="Z2724" s="293" t="str">
        <f t="shared" si="691"/>
        <v/>
      </c>
      <c r="AA2724" s="293">
        <f t="shared" si="678"/>
        <v>0</v>
      </c>
      <c r="AB2724" s="293">
        <f t="shared" si="679"/>
        <v>0</v>
      </c>
      <c r="AC2724" s="293">
        <f t="shared" si="680"/>
        <v>3</v>
      </c>
      <c r="AD2724" s="293">
        <f t="shared" si="692"/>
        <v>1</v>
      </c>
      <c r="AE2724" s="293">
        <f>IF(ISBLANK(T2724),AE2723,IF(COUNTIF(T$2:T2724,T2724)&gt;1,AE2723,1+MAX(AE2723,0)))</f>
        <v>74</v>
      </c>
      <c r="AI2724" s="42" t="str">
        <f t="shared" si="693"/>
        <v/>
      </c>
      <c r="AJ2724">
        <f>SUM(AG$2:AG2724)</f>
        <v>19</v>
      </c>
      <c r="AK2724">
        <f>COUNTA(AF$2:AF2724)</f>
        <v>39</v>
      </c>
    </row>
    <row r="2725" spans="1:37"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681"/>
        <v>41</v>
      </c>
      <c r="Q2725" s="33" t="str">
        <f t="shared" si="682"/>
        <v/>
      </c>
      <c r="R2725" s="33">
        <f t="shared" si="683"/>
        <v>1</v>
      </c>
      <c r="S2725" s="33" t="str">
        <f t="shared" si="684"/>
        <v>157_1</v>
      </c>
      <c r="T2725" s="35" t="str">
        <f t="shared" si="685"/>
        <v>157AM</v>
      </c>
      <c r="U2725" s="35" t="str">
        <f t="shared" si="686"/>
        <v>157AMEW</v>
      </c>
      <c r="V2725" s="301">
        <f t="shared" si="687"/>
        <v>4</v>
      </c>
      <c r="W2725" s="293" t="str">
        <f t="shared" si="688"/>
        <v/>
      </c>
      <c r="X2725" s="293" t="str">
        <f t="shared" si="689"/>
        <v/>
      </c>
      <c r="Y2725" s="293" t="str">
        <f t="shared" si="690"/>
        <v/>
      </c>
      <c r="Z2725" s="293" t="str">
        <f t="shared" si="691"/>
        <v/>
      </c>
      <c r="AA2725" s="293">
        <f t="shared" si="678"/>
        <v>0</v>
      </c>
      <c r="AB2725" s="293">
        <f t="shared" si="679"/>
        <v>0</v>
      </c>
      <c r="AC2725" s="293">
        <f t="shared" si="680"/>
        <v>3</v>
      </c>
      <c r="AD2725" s="293">
        <f t="shared" si="692"/>
        <v>1</v>
      </c>
      <c r="AE2725" s="293">
        <f>IF(ISBLANK(T2725),AE2724,IF(COUNTIF(T$2:T2725,T2725)&gt;1,AE2724,1+MAX(AE2724,0)))</f>
        <v>74</v>
      </c>
      <c r="AI2725" s="42" t="str">
        <f t="shared" si="693"/>
        <v/>
      </c>
      <c r="AJ2725">
        <f>SUM(AG$2:AG2725)</f>
        <v>19</v>
      </c>
      <c r="AK2725">
        <f>COUNTA(AF$2:AF2725)</f>
        <v>39</v>
      </c>
    </row>
    <row r="2726" spans="1:37"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681"/>
        <v>41</v>
      </c>
      <c r="Q2726" s="33" t="str">
        <f t="shared" si="682"/>
        <v/>
      </c>
      <c r="R2726" s="33">
        <f t="shared" si="683"/>
        <v>2</v>
      </c>
      <c r="S2726" s="33" t="str">
        <f t="shared" si="684"/>
        <v>157_2</v>
      </c>
      <c r="T2726" s="35" t="str">
        <f t="shared" si="685"/>
        <v>157AM</v>
      </c>
      <c r="U2726" s="35" t="str">
        <f t="shared" si="686"/>
        <v>157AMNS</v>
      </c>
      <c r="V2726" s="301">
        <f t="shared" si="687"/>
        <v>5</v>
      </c>
      <c r="W2726" s="293" t="str">
        <f t="shared" si="688"/>
        <v/>
      </c>
      <c r="X2726" s="293" t="str">
        <f t="shared" si="689"/>
        <v/>
      </c>
      <c r="Y2726" s="293" t="str">
        <f t="shared" si="690"/>
        <v/>
      </c>
      <c r="Z2726" s="293" t="str">
        <f t="shared" si="691"/>
        <v/>
      </c>
      <c r="AA2726" s="293">
        <f t="shared" si="678"/>
        <v>0</v>
      </c>
      <c r="AB2726" s="293">
        <f t="shared" si="679"/>
        <v>0</v>
      </c>
      <c r="AC2726" s="293">
        <f t="shared" si="680"/>
        <v>3</v>
      </c>
      <c r="AD2726" s="293">
        <f t="shared" si="692"/>
        <v>1</v>
      </c>
      <c r="AE2726" s="293">
        <f>IF(ISBLANK(T2726),AE2725,IF(COUNTIF(T$2:T2726,T2726)&gt;1,AE2725,1+MAX(AE2725,0)))</f>
        <v>74</v>
      </c>
      <c r="AI2726" s="42" t="str">
        <f t="shared" si="693"/>
        <v/>
      </c>
      <c r="AJ2726">
        <f>SUM(AG$2:AG2726)</f>
        <v>19</v>
      </c>
      <c r="AK2726">
        <f>COUNTA(AF$2:AF2726)</f>
        <v>39</v>
      </c>
    </row>
    <row r="2727" spans="1:37"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681"/>
        <v>41</v>
      </c>
      <c r="Q2727" s="33" t="str">
        <f t="shared" si="682"/>
        <v/>
      </c>
      <c r="R2727" s="33">
        <f t="shared" si="683"/>
        <v>2</v>
      </c>
      <c r="S2727" s="33" t="str">
        <f t="shared" si="684"/>
        <v>157_2</v>
      </c>
      <c r="T2727" s="35" t="str">
        <f t="shared" si="685"/>
        <v>157AM</v>
      </c>
      <c r="U2727" s="35" t="str">
        <f t="shared" si="686"/>
        <v>157AMNS</v>
      </c>
      <c r="V2727" s="301">
        <f t="shared" si="687"/>
        <v>6</v>
      </c>
      <c r="W2727" s="293" t="str">
        <f t="shared" si="688"/>
        <v/>
      </c>
      <c r="X2727" s="293" t="str">
        <f t="shared" si="689"/>
        <v/>
      </c>
      <c r="Y2727" s="293" t="str">
        <f t="shared" si="690"/>
        <v/>
      </c>
      <c r="Z2727" s="293" t="str">
        <f t="shared" si="691"/>
        <v/>
      </c>
      <c r="AA2727" s="293">
        <f t="shared" si="678"/>
        <v>0</v>
      </c>
      <c r="AB2727" s="293">
        <f t="shared" si="679"/>
        <v>0</v>
      </c>
      <c r="AC2727" s="293">
        <f t="shared" si="680"/>
        <v>3</v>
      </c>
      <c r="AD2727" s="293">
        <f t="shared" si="692"/>
        <v>1</v>
      </c>
      <c r="AE2727" s="293">
        <f>IF(ISBLANK(T2727),AE2726,IF(COUNTIF(T$2:T2727,T2727)&gt;1,AE2726,1+MAX(AE2726,0)))</f>
        <v>74</v>
      </c>
      <c r="AI2727" s="42" t="str">
        <f t="shared" si="693"/>
        <v/>
      </c>
      <c r="AJ2727">
        <f>SUM(AG$2:AG2727)</f>
        <v>19</v>
      </c>
      <c r="AK2727">
        <f>COUNTA(AF$2:AF2727)</f>
        <v>39</v>
      </c>
    </row>
    <row r="2728" spans="1:37"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681"/>
        <v>41</v>
      </c>
      <c r="Q2728" s="33" t="str">
        <f t="shared" si="682"/>
        <v/>
      </c>
      <c r="R2728" s="33">
        <f t="shared" si="683"/>
        <v>2</v>
      </c>
      <c r="S2728" s="33" t="str">
        <f t="shared" si="684"/>
        <v>157_2</v>
      </c>
      <c r="T2728" s="35" t="str">
        <f t="shared" si="685"/>
        <v>157AM</v>
      </c>
      <c r="U2728" s="35" t="str">
        <f t="shared" si="686"/>
        <v>157AMEW</v>
      </c>
      <c r="V2728" s="301">
        <f t="shared" si="687"/>
        <v>7</v>
      </c>
      <c r="W2728" s="293" t="str">
        <f t="shared" si="688"/>
        <v/>
      </c>
      <c r="X2728" s="293" t="str">
        <f t="shared" si="689"/>
        <v/>
      </c>
      <c r="Y2728" s="293" t="str">
        <f t="shared" si="690"/>
        <v/>
      </c>
      <c r="Z2728" s="293" t="str">
        <f t="shared" si="691"/>
        <v/>
      </c>
      <c r="AA2728" s="293">
        <f t="shared" si="678"/>
        <v>0</v>
      </c>
      <c r="AB2728" s="293">
        <f t="shared" si="679"/>
        <v>0</v>
      </c>
      <c r="AC2728" s="293">
        <f t="shared" si="680"/>
        <v>3</v>
      </c>
      <c r="AD2728" s="293">
        <f t="shared" si="692"/>
        <v>1</v>
      </c>
      <c r="AE2728" s="293">
        <f>IF(ISBLANK(T2728),AE2727,IF(COUNTIF(T$2:T2728,T2728)&gt;1,AE2727,1+MAX(AE2727,0)))</f>
        <v>74</v>
      </c>
      <c r="AI2728" s="42" t="str">
        <f t="shared" si="693"/>
        <v/>
      </c>
      <c r="AJ2728">
        <f>SUM(AG$2:AG2728)</f>
        <v>19</v>
      </c>
      <c r="AK2728">
        <f>COUNTA(AF$2:AF2728)</f>
        <v>39</v>
      </c>
    </row>
    <row r="2729" spans="1:37"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681"/>
        <v>41</v>
      </c>
      <c r="Q2729" s="33" t="str">
        <f t="shared" si="682"/>
        <v/>
      </c>
      <c r="R2729" s="33">
        <f t="shared" si="683"/>
        <v>2</v>
      </c>
      <c r="S2729" s="33" t="str">
        <f t="shared" si="684"/>
        <v>157_2</v>
      </c>
      <c r="T2729" s="35" t="str">
        <f t="shared" si="685"/>
        <v>157AM</v>
      </c>
      <c r="U2729" s="35" t="str">
        <f t="shared" si="686"/>
        <v>157AMEW</v>
      </c>
      <c r="V2729" s="301">
        <f t="shared" si="687"/>
        <v>8</v>
      </c>
      <c r="W2729" s="293" t="str">
        <f t="shared" si="688"/>
        <v/>
      </c>
      <c r="X2729" s="293" t="str">
        <f t="shared" si="689"/>
        <v/>
      </c>
      <c r="Y2729" s="293" t="str">
        <f t="shared" si="690"/>
        <v/>
      </c>
      <c r="Z2729" s="293" t="str">
        <f t="shared" si="691"/>
        <v/>
      </c>
      <c r="AA2729" s="293">
        <f t="shared" si="678"/>
        <v>0</v>
      </c>
      <c r="AB2729" s="293">
        <f t="shared" si="679"/>
        <v>0</v>
      </c>
      <c r="AC2729" s="293">
        <f t="shared" si="680"/>
        <v>3</v>
      </c>
      <c r="AD2729" s="293">
        <f t="shared" si="692"/>
        <v>1</v>
      </c>
      <c r="AE2729" s="293">
        <f>IF(ISBLANK(T2729),AE2728,IF(COUNTIF(T$2:T2729,T2729)&gt;1,AE2728,1+MAX(AE2728,0)))</f>
        <v>74</v>
      </c>
      <c r="AI2729" s="42" t="str">
        <f t="shared" si="693"/>
        <v/>
      </c>
      <c r="AJ2729">
        <f>SUM(AG$2:AG2729)</f>
        <v>19</v>
      </c>
      <c r="AK2729">
        <f>COUNTA(AF$2:AF2729)</f>
        <v>39</v>
      </c>
    </row>
    <row r="2730" spans="1:37"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681"/>
        <v>41</v>
      </c>
      <c r="Q2730" s="33" t="str">
        <f t="shared" si="682"/>
        <v/>
      </c>
      <c r="R2730" s="33">
        <f t="shared" si="683"/>
        <v>3</v>
      </c>
      <c r="S2730" s="33" t="str">
        <f t="shared" si="684"/>
        <v>157_3</v>
      </c>
      <c r="T2730" s="35" t="str">
        <f t="shared" si="685"/>
        <v>157AM</v>
      </c>
      <c r="U2730" s="35" t="str">
        <f t="shared" si="686"/>
        <v>157AMNS</v>
      </c>
      <c r="V2730" s="301">
        <f t="shared" si="687"/>
        <v>9</v>
      </c>
      <c r="W2730" s="293" t="str">
        <f t="shared" si="688"/>
        <v/>
      </c>
      <c r="X2730" s="293" t="str">
        <f t="shared" si="689"/>
        <v/>
      </c>
      <c r="Y2730" s="293" t="str">
        <f t="shared" si="690"/>
        <v/>
      </c>
      <c r="Z2730" s="293" t="str">
        <f t="shared" si="691"/>
        <v/>
      </c>
      <c r="AA2730" s="293">
        <f t="shared" si="678"/>
        <v>0</v>
      </c>
      <c r="AB2730" s="293">
        <f t="shared" si="679"/>
        <v>0</v>
      </c>
      <c r="AC2730" s="293">
        <f t="shared" si="680"/>
        <v>3</v>
      </c>
      <c r="AD2730" s="293">
        <f t="shared" si="692"/>
        <v>1</v>
      </c>
      <c r="AE2730" s="293">
        <f>IF(ISBLANK(T2730),AE2729,IF(COUNTIF(T$2:T2730,T2730)&gt;1,AE2729,1+MAX(AE2729,0)))</f>
        <v>74</v>
      </c>
      <c r="AI2730" s="42" t="str">
        <f t="shared" si="693"/>
        <v/>
      </c>
      <c r="AJ2730">
        <f>SUM(AG$2:AG2730)</f>
        <v>19</v>
      </c>
      <c r="AK2730">
        <f>COUNTA(AF$2:AF2730)</f>
        <v>39</v>
      </c>
    </row>
    <row r="2731" spans="1:37"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681"/>
        <v>41</v>
      </c>
      <c r="Q2731" s="33" t="str">
        <f t="shared" si="682"/>
        <v/>
      </c>
      <c r="R2731" s="33">
        <f t="shared" si="683"/>
        <v>3</v>
      </c>
      <c r="S2731" s="33" t="str">
        <f t="shared" si="684"/>
        <v>157_3</v>
      </c>
      <c r="T2731" s="35" t="str">
        <f t="shared" si="685"/>
        <v>157AM</v>
      </c>
      <c r="U2731" s="35" t="str">
        <f t="shared" si="686"/>
        <v>157AMNS</v>
      </c>
      <c r="V2731" s="301">
        <f t="shared" si="687"/>
        <v>10</v>
      </c>
      <c r="W2731" s="293" t="str">
        <f t="shared" si="688"/>
        <v/>
      </c>
      <c r="X2731" s="293" t="str">
        <f t="shared" si="689"/>
        <v/>
      </c>
      <c r="Y2731" s="293" t="str">
        <f t="shared" si="690"/>
        <v/>
      </c>
      <c r="Z2731" s="293" t="str">
        <f t="shared" si="691"/>
        <v/>
      </c>
      <c r="AA2731" s="293">
        <f t="shared" si="678"/>
        <v>0</v>
      </c>
      <c r="AB2731" s="293">
        <f t="shared" si="679"/>
        <v>0</v>
      </c>
      <c r="AC2731" s="293">
        <f t="shared" si="680"/>
        <v>3</v>
      </c>
      <c r="AD2731" s="293">
        <f t="shared" si="692"/>
        <v>1</v>
      </c>
      <c r="AE2731" s="293">
        <f>IF(ISBLANK(T2731),AE2730,IF(COUNTIF(T$2:T2731,T2731)&gt;1,AE2730,1+MAX(AE2730,0)))</f>
        <v>74</v>
      </c>
      <c r="AI2731" s="42" t="str">
        <f t="shared" si="693"/>
        <v/>
      </c>
      <c r="AJ2731">
        <f>SUM(AG$2:AG2731)</f>
        <v>19</v>
      </c>
      <c r="AK2731">
        <f>COUNTA(AF$2:AF2731)</f>
        <v>39</v>
      </c>
    </row>
    <row r="2732" spans="1:37"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681"/>
        <v>41</v>
      </c>
      <c r="Q2732" s="33" t="str">
        <f t="shared" si="682"/>
        <v/>
      </c>
      <c r="R2732" s="33">
        <f t="shared" si="683"/>
        <v>3</v>
      </c>
      <c r="S2732" s="33" t="str">
        <f t="shared" si="684"/>
        <v>157_3</v>
      </c>
      <c r="T2732" s="35" t="str">
        <f t="shared" si="685"/>
        <v>157AM</v>
      </c>
      <c r="U2732" s="35" t="str">
        <f t="shared" si="686"/>
        <v>157AMEW</v>
      </c>
      <c r="V2732" s="301">
        <f t="shared" si="687"/>
        <v>11</v>
      </c>
      <c r="W2732" s="293" t="str">
        <f t="shared" si="688"/>
        <v/>
      </c>
      <c r="X2732" s="293" t="str">
        <f t="shared" si="689"/>
        <v/>
      </c>
      <c r="Y2732" s="293" t="str">
        <f t="shared" si="690"/>
        <v/>
      </c>
      <c r="Z2732" s="293" t="str">
        <f t="shared" si="691"/>
        <v/>
      </c>
      <c r="AA2732" s="293">
        <f t="shared" si="678"/>
        <v>0</v>
      </c>
      <c r="AB2732" s="293">
        <f t="shared" si="679"/>
        <v>0</v>
      </c>
      <c r="AC2732" s="293">
        <f t="shared" si="680"/>
        <v>3</v>
      </c>
      <c r="AD2732" s="293">
        <f t="shared" si="692"/>
        <v>1</v>
      </c>
      <c r="AE2732" s="293">
        <f>IF(ISBLANK(T2732),AE2731,IF(COUNTIF(T$2:T2732,T2732)&gt;1,AE2731,1+MAX(AE2731,0)))</f>
        <v>74</v>
      </c>
      <c r="AI2732" s="42" t="str">
        <f t="shared" si="693"/>
        <v/>
      </c>
      <c r="AJ2732">
        <f>SUM(AG$2:AG2732)</f>
        <v>19</v>
      </c>
      <c r="AK2732">
        <f>COUNTA(AF$2:AF2732)</f>
        <v>39</v>
      </c>
    </row>
    <row r="2733" spans="1:37"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681"/>
        <v>41</v>
      </c>
      <c r="Q2733" s="33" t="str">
        <f t="shared" si="682"/>
        <v/>
      </c>
      <c r="R2733" s="33">
        <f t="shared" si="683"/>
        <v>3</v>
      </c>
      <c r="S2733" s="33" t="str">
        <f t="shared" si="684"/>
        <v>157_3</v>
      </c>
      <c r="T2733" s="35" t="str">
        <f t="shared" si="685"/>
        <v>157AM</v>
      </c>
      <c r="U2733" s="35" t="str">
        <f t="shared" si="686"/>
        <v>157AMEW</v>
      </c>
      <c r="V2733" s="301">
        <f t="shared" si="687"/>
        <v>12</v>
      </c>
      <c r="W2733" s="293" t="str">
        <f t="shared" si="688"/>
        <v/>
      </c>
      <c r="X2733" s="293" t="str">
        <f t="shared" si="689"/>
        <v/>
      </c>
      <c r="Y2733" s="293" t="str">
        <f t="shared" si="690"/>
        <v/>
      </c>
      <c r="Z2733" s="293" t="str">
        <f t="shared" si="691"/>
        <v/>
      </c>
      <c r="AA2733" s="293">
        <f t="shared" si="678"/>
        <v>0</v>
      </c>
      <c r="AB2733" s="293">
        <f t="shared" si="679"/>
        <v>0</v>
      </c>
      <c r="AC2733" s="293">
        <f t="shared" si="680"/>
        <v>3</v>
      </c>
      <c r="AD2733" s="293">
        <f t="shared" si="692"/>
        <v>1</v>
      </c>
      <c r="AE2733" s="293">
        <f>IF(ISBLANK(T2733),AE2732,IF(COUNTIF(T$2:T2733,T2733)&gt;1,AE2732,1+MAX(AE2732,0)))</f>
        <v>74</v>
      </c>
      <c r="AI2733" s="42" t="str">
        <f t="shared" si="693"/>
        <v/>
      </c>
      <c r="AJ2733">
        <f>SUM(AG$2:AG2733)</f>
        <v>19</v>
      </c>
      <c r="AK2733">
        <f>COUNTA(AF$2:AF2733)</f>
        <v>39</v>
      </c>
    </row>
    <row r="2734" spans="1:37"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681"/>
        <v>41</v>
      </c>
      <c r="Q2734" s="33" t="str">
        <f t="shared" si="682"/>
        <v/>
      </c>
      <c r="R2734" s="33">
        <f t="shared" si="683"/>
        <v>4</v>
      </c>
      <c r="S2734" s="33" t="str">
        <f t="shared" si="684"/>
        <v>157_4</v>
      </c>
      <c r="T2734" s="35" t="str">
        <f t="shared" si="685"/>
        <v>157AM</v>
      </c>
      <c r="U2734" s="35" t="str">
        <f t="shared" si="686"/>
        <v>157AMNS</v>
      </c>
      <c r="V2734" s="301">
        <f t="shared" si="687"/>
        <v>13</v>
      </c>
      <c r="W2734" s="293" t="str">
        <f t="shared" si="688"/>
        <v/>
      </c>
      <c r="X2734" s="293" t="str">
        <f t="shared" si="689"/>
        <v/>
      </c>
      <c r="Y2734" s="293" t="str">
        <f t="shared" si="690"/>
        <v/>
      </c>
      <c r="Z2734" s="293" t="str">
        <f t="shared" si="691"/>
        <v/>
      </c>
      <c r="AA2734" s="293">
        <f t="shared" si="678"/>
        <v>0</v>
      </c>
      <c r="AB2734" s="293">
        <f t="shared" si="679"/>
        <v>0</v>
      </c>
      <c r="AC2734" s="293">
        <f t="shared" si="680"/>
        <v>3</v>
      </c>
      <c r="AD2734" s="293">
        <f t="shared" si="692"/>
        <v>1</v>
      </c>
      <c r="AE2734" s="293">
        <f>IF(ISBLANK(T2734),AE2733,IF(COUNTIF(T$2:T2734,T2734)&gt;1,AE2733,1+MAX(AE2733,0)))</f>
        <v>74</v>
      </c>
      <c r="AI2734" s="42" t="str">
        <f t="shared" si="693"/>
        <v/>
      </c>
      <c r="AJ2734">
        <f>SUM(AG$2:AG2734)</f>
        <v>19</v>
      </c>
      <c r="AK2734">
        <f>COUNTA(AF$2:AF2734)</f>
        <v>39</v>
      </c>
    </row>
    <row r="2735" spans="1:37"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681"/>
        <v>41</v>
      </c>
      <c r="Q2735" s="33" t="str">
        <f t="shared" si="682"/>
        <v/>
      </c>
      <c r="R2735" s="33">
        <f t="shared" si="683"/>
        <v>4</v>
      </c>
      <c r="S2735" s="33" t="str">
        <f t="shared" si="684"/>
        <v>157_4</v>
      </c>
      <c r="T2735" s="35" t="str">
        <f t="shared" si="685"/>
        <v>157AM</v>
      </c>
      <c r="U2735" s="35" t="str">
        <f t="shared" si="686"/>
        <v>157AMNS</v>
      </c>
      <c r="V2735" s="301">
        <f t="shared" si="687"/>
        <v>14</v>
      </c>
      <c r="W2735" s="293" t="str">
        <f t="shared" si="688"/>
        <v/>
      </c>
      <c r="X2735" s="293" t="str">
        <f t="shared" si="689"/>
        <v/>
      </c>
      <c r="Y2735" s="293" t="str">
        <f t="shared" si="690"/>
        <v/>
      </c>
      <c r="Z2735" s="293" t="str">
        <f t="shared" si="691"/>
        <v/>
      </c>
      <c r="AA2735" s="293">
        <f t="shared" si="678"/>
        <v>0</v>
      </c>
      <c r="AB2735" s="293">
        <f t="shared" si="679"/>
        <v>0</v>
      </c>
      <c r="AC2735" s="293">
        <f t="shared" si="680"/>
        <v>3</v>
      </c>
      <c r="AD2735" s="293">
        <f t="shared" si="692"/>
        <v>1</v>
      </c>
      <c r="AE2735" s="293">
        <f>IF(ISBLANK(T2735),AE2734,IF(COUNTIF(T$2:T2735,T2735)&gt;1,AE2734,1+MAX(AE2734,0)))</f>
        <v>74</v>
      </c>
      <c r="AI2735" s="42" t="str">
        <f t="shared" si="693"/>
        <v/>
      </c>
      <c r="AJ2735">
        <f>SUM(AG$2:AG2735)</f>
        <v>19</v>
      </c>
      <c r="AK2735">
        <f>COUNTA(AF$2:AF2735)</f>
        <v>39</v>
      </c>
    </row>
    <row r="2736" spans="1:37"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681"/>
        <v>41</v>
      </c>
      <c r="Q2736" s="33" t="str">
        <f t="shared" si="682"/>
        <v/>
      </c>
      <c r="R2736" s="33">
        <f t="shared" si="683"/>
        <v>4</v>
      </c>
      <c r="S2736" s="33" t="str">
        <f t="shared" si="684"/>
        <v>157_4</v>
      </c>
      <c r="T2736" s="35" t="str">
        <f t="shared" si="685"/>
        <v>157AM</v>
      </c>
      <c r="U2736" s="35" t="str">
        <f t="shared" si="686"/>
        <v>157AMEW</v>
      </c>
      <c r="V2736" s="301">
        <f t="shared" si="687"/>
        <v>15</v>
      </c>
      <c r="W2736" s="293" t="str">
        <f t="shared" si="688"/>
        <v/>
      </c>
      <c r="X2736" s="293" t="str">
        <f t="shared" si="689"/>
        <v/>
      </c>
      <c r="Y2736" s="293" t="str">
        <f t="shared" si="690"/>
        <v/>
      </c>
      <c r="Z2736" s="293" t="str">
        <f t="shared" si="691"/>
        <v/>
      </c>
      <c r="AA2736" s="293">
        <f t="shared" si="678"/>
        <v>0</v>
      </c>
      <c r="AB2736" s="293">
        <f t="shared" si="679"/>
        <v>0</v>
      </c>
      <c r="AC2736" s="293">
        <f t="shared" si="680"/>
        <v>3</v>
      </c>
      <c r="AD2736" s="293">
        <f t="shared" si="692"/>
        <v>1</v>
      </c>
      <c r="AE2736" s="293">
        <f>IF(ISBLANK(T2736),AE2735,IF(COUNTIF(T$2:T2736,T2736)&gt;1,AE2735,1+MAX(AE2735,0)))</f>
        <v>74</v>
      </c>
      <c r="AI2736" s="42" t="str">
        <f t="shared" si="693"/>
        <v/>
      </c>
      <c r="AJ2736">
        <f>SUM(AG$2:AG2736)</f>
        <v>19</v>
      </c>
      <c r="AK2736">
        <f>COUNTA(AF$2:AF2736)</f>
        <v>39</v>
      </c>
    </row>
    <row r="2737" spans="1:37"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681"/>
        <v>41</v>
      </c>
      <c r="Q2737" s="33" t="str">
        <f t="shared" si="682"/>
        <v/>
      </c>
      <c r="R2737" s="33">
        <f t="shared" si="683"/>
        <v>4</v>
      </c>
      <c r="S2737" s="33" t="str">
        <f t="shared" si="684"/>
        <v>157_4</v>
      </c>
      <c r="T2737" s="35" t="str">
        <f t="shared" si="685"/>
        <v>157AM</v>
      </c>
      <c r="U2737" s="35" t="str">
        <f t="shared" si="686"/>
        <v>157AMEW</v>
      </c>
      <c r="V2737" s="301">
        <f t="shared" si="687"/>
        <v>16</v>
      </c>
      <c r="W2737" s="293" t="str">
        <f t="shared" si="688"/>
        <v/>
      </c>
      <c r="X2737" s="293" t="str">
        <f t="shared" si="689"/>
        <v/>
      </c>
      <c r="Y2737" s="293" t="str">
        <f t="shared" si="690"/>
        <v/>
      </c>
      <c r="Z2737" s="293" t="str">
        <f t="shared" si="691"/>
        <v/>
      </c>
      <c r="AA2737" s="293">
        <f t="shared" si="678"/>
        <v>0</v>
      </c>
      <c r="AB2737" s="293">
        <f t="shared" si="679"/>
        <v>0</v>
      </c>
      <c r="AC2737" s="293">
        <f t="shared" si="680"/>
        <v>3</v>
      </c>
      <c r="AD2737" s="293">
        <f t="shared" si="692"/>
        <v>1</v>
      </c>
      <c r="AE2737" s="293">
        <f>IF(ISBLANK(T2737),AE2736,IF(COUNTIF(T$2:T2737,T2737)&gt;1,AE2736,1+MAX(AE2736,0)))</f>
        <v>74</v>
      </c>
      <c r="AI2737" s="42" t="str">
        <f t="shared" si="693"/>
        <v/>
      </c>
      <c r="AJ2737">
        <f>SUM(AG$2:AG2737)</f>
        <v>19</v>
      </c>
      <c r="AK2737">
        <f>COUNTA(AF$2:AF2737)</f>
        <v>39</v>
      </c>
    </row>
    <row r="2738" spans="1:37"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681"/>
        <v>41</v>
      </c>
      <c r="Q2738" s="33" t="str">
        <f t="shared" si="682"/>
        <v/>
      </c>
      <c r="R2738" s="33">
        <f t="shared" si="683"/>
        <v>5</v>
      </c>
      <c r="S2738" s="33" t="str">
        <f t="shared" si="684"/>
        <v>157_5</v>
      </c>
      <c r="T2738" s="35" t="str">
        <f t="shared" si="685"/>
        <v>157AM</v>
      </c>
      <c r="U2738" s="35" t="str">
        <f t="shared" si="686"/>
        <v>157AMNS</v>
      </c>
      <c r="V2738" s="301">
        <f t="shared" si="687"/>
        <v>17</v>
      </c>
      <c r="W2738" s="293" t="str">
        <f t="shared" si="688"/>
        <v/>
      </c>
      <c r="X2738" s="293" t="str">
        <f t="shared" si="689"/>
        <v/>
      </c>
      <c r="Y2738" s="293" t="str">
        <f t="shared" si="690"/>
        <v/>
      </c>
      <c r="Z2738" s="293" t="str">
        <f t="shared" si="691"/>
        <v/>
      </c>
      <c r="AA2738" s="293">
        <f t="shared" si="678"/>
        <v>0</v>
      </c>
      <c r="AB2738" s="293">
        <f t="shared" si="679"/>
        <v>0</v>
      </c>
      <c r="AC2738" s="293">
        <f t="shared" si="680"/>
        <v>3</v>
      </c>
      <c r="AD2738" s="293">
        <f t="shared" si="692"/>
        <v>1</v>
      </c>
      <c r="AE2738" s="293">
        <f>IF(ISBLANK(T2738),AE2737,IF(COUNTIF(T$2:T2738,T2738)&gt;1,AE2737,1+MAX(AE2737,0)))</f>
        <v>74</v>
      </c>
      <c r="AI2738" s="42" t="str">
        <f t="shared" si="693"/>
        <v/>
      </c>
      <c r="AJ2738">
        <f>SUM(AG$2:AG2738)</f>
        <v>19</v>
      </c>
      <c r="AK2738">
        <f>COUNTA(AF$2:AF2738)</f>
        <v>39</v>
      </c>
    </row>
    <row r="2739" spans="1:37"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681"/>
        <v>41</v>
      </c>
      <c r="Q2739" s="33" t="str">
        <f t="shared" si="682"/>
        <v/>
      </c>
      <c r="R2739" s="33">
        <f t="shared" si="683"/>
        <v>5</v>
      </c>
      <c r="S2739" s="33" t="str">
        <f t="shared" si="684"/>
        <v>157_5</v>
      </c>
      <c r="T2739" s="35" t="str">
        <f t="shared" si="685"/>
        <v>157AM</v>
      </c>
      <c r="U2739" s="35" t="str">
        <f t="shared" si="686"/>
        <v>157AMNS</v>
      </c>
      <c r="V2739" s="301">
        <f t="shared" si="687"/>
        <v>18</v>
      </c>
      <c r="W2739" s="293" t="str">
        <f t="shared" si="688"/>
        <v/>
      </c>
      <c r="X2739" s="293" t="str">
        <f t="shared" si="689"/>
        <v/>
      </c>
      <c r="Y2739" s="293" t="str">
        <f t="shared" si="690"/>
        <v/>
      </c>
      <c r="Z2739" s="293" t="str">
        <f t="shared" si="691"/>
        <v/>
      </c>
      <c r="AA2739" s="293">
        <f t="shared" si="678"/>
        <v>0</v>
      </c>
      <c r="AB2739" s="293">
        <f t="shared" si="679"/>
        <v>0</v>
      </c>
      <c r="AC2739" s="293">
        <f t="shared" si="680"/>
        <v>3</v>
      </c>
      <c r="AD2739" s="293">
        <f t="shared" si="692"/>
        <v>1</v>
      </c>
      <c r="AE2739" s="293">
        <f>IF(ISBLANK(T2739),AE2738,IF(COUNTIF(T$2:T2739,T2739)&gt;1,AE2738,1+MAX(AE2738,0)))</f>
        <v>74</v>
      </c>
      <c r="AI2739" s="42" t="str">
        <f t="shared" si="693"/>
        <v/>
      </c>
      <c r="AJ2739">
        <f>SUM(AG$2:AG2739)</f>
        <v>19</v>
      </c>
      <c r="AK2739">
        <f>COUNTA(AF$2:AF2739)</f>
        <v>39</v>
      </c>
    </row>
    <row r="2740" spans="1:37"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681"/>
        <v>41</v>
      </c>
      <c r="Q2740" s="33" t="str">
        <f t="shared" si="682"/>
        <v/>
      </c>
      <c r="R2740" s="33">
        <f t="shared" si="683"/>
        <v>5</v>
      </c>
      <c r="S2740" s="33" t="str">
        <f t="shared" si="684"/>
        <v>157_5</v>
      </c>
      <c r="T2740" s="35" t="str">
        <f t="shared" si="685"/>
        <v>157AM</v>
      </c>
      <c r="U2740" s="35" t="str">
        <f t="shared" si="686"/>
        <v>157AMEW</v>
      </c>
      <c r="V2740" s="301">
        <f t="shared" si="687"/>
        <v>19</v>
      </c>
      <c r="W2740" s="293" t="str">
        <f t="shared" si="688"/>
        <v/>
      </c>
      <c r="X2740" s="293" t="str">
        <f t="shared" si="689"/>
        <v/>
      </c>
      <c r="Y2740" s="293" t="str">
        <f t="shared" si="690"/>
        <v/>
      </c>
      <c r="Z2740" s="293" t="str">
        <f t="shared" si="691"/>
        <v/>
      </c>
      <c r="AA2740" s="293">
        <f t="shared" si="678"/>
        <v>0</v>
      </c>
      <c r="AB2740" s="293">
        <f t="shared" si="679"/>
        <v>0</v>
      </c>
      <c r="AC2740" s="293">
        <f t="shared" si="680"/>
        <v>3</v>
      </c>
      <c r="AD2740" s="293">
        <f t="shared" si="692"/>
        <v>1</v>
      </c>
      <c r="AE2740" s="293">
        <f>IF(ISBLANK(T2740),AE2739,IF(COUNTIF(T$2:T2740,T2740)&gt;1,AE2739,1+MAX(AE2739,0)))</f>
        <v>74</v>
      </c>
      <c r="AI2740" s="42" t="str">
        <f t="shared" si="693"/>
        <v/>
      </c>
      <c r="AJ2740">
        <f>SUM(AG$2:AG2740)</f>
        <v>19</v>
      </c>
      <c r="AK2740">
        <f>COUNTA(AF$2:AF2740)</f>
        <v>39</v>
      </c>
    </row>
    <row r="2741" spans="1:37"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681"/>
        <v>41</v>
      </c>
      <c r="Q2741" s="33" t="str">
        <f t="shared" si="682"/>
        <v/>
      </c>
      <c r="R2741" s="33">
        <f t="shared" si="683"/>
        <v>5</v>
      </c>
      <c r="S2741" s="33" t="str">
        <f t="shared" si="684"/>
        <v>157_5</v>
      </c>
      <c r="T2741" s="35" t="str">
        <f t="shared" si="685"/>
        <v>157AM</v>
      </c>
      <c r="U2741" s="35" t="str">
        <f t="shared" si="686"/>
        <v>157AMEW</v>
      </c>
      <c r="V2741" s="301">
        <f t="shared" si="687"/>
        <v>20</v>
      </c>
      <c r="W2741" s="293" t="str">
        <f t="shared" si="688"/>
        <v/>
      </c>
      <c r="X2741" s="293" t="str">
        <f t="shared" si="689"/>
        <v/>
      </c>
      <c r="Y2741" s="293" t="str">
        <f t="shared" si="690"/>
        <v/>
      </c>
      <c r="Z2741" s="293" t="str">
        <f t="shared" si="691"/>
        <v/>
      </c>
      <c r="AA2741" s="293">
        <f t="shared" si="678"/>
        <v>0</v>
      </c>
      <c r="AB2741" s="293">
        <f t="shared" si="679"/>
        <v>0</v>
      </c>
      <c r="AC2741" s="293">
        <f t="shared" si="680"/>
        <v>3</v>
      </c>
      <c r="AD2741" s="293">
        <f t="shared" si="692"/>
        <v>1</v>
      </c>
      <c r="AE2741" s="293">
        <f>IF(ISBLANK(T2741),AE2740,IF(COUNTIF(T$2:T2741,T2741)&gt;1,AE2740,1+MAX(AE2740,0)))</f>
        <v>74</v>
      </c>
      <c r="AI2741" s="42" t="str">
        <f t="shared" si="693"/>
        <v/>
      </c>
      <c r="AJ2741">
        <f>SUM(AG$2:AG2741)</f>
        <v>19</v>
      </c>
      <c r="AK2741">
        <f>COUNTA(AF$2:AF2741)</f>
        <v>39</v>
      </c>
    </row>
    <row r="2742" spans="1:37"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681"/>
        <v>41</v>
      </c>
      <c r="Q2742" s="33" t="str">
        <f t="shared" si="682"/>
        <v/>
      </c>
      <c r="R2742" s="33">
        <f t="shared" si="683"/>
        <v>6</v>
      </c>
      <c r="S2742" s="33" t="str">
        <f t="shared" si="684"/>
        <v>157_6</v>
      </c>
      <c r="T2742" s="35" t="str">
        <f t="shared" si="685"/>
        <v>157AM</v>
      </c>
      <c r="U2742" s="35" t="str">
        <f t="shared" si="686"/>
        <v>157AMNS</v>
      </c>
      <c r="V2742" s="301">
        <f t="shared" si="687"/>
        <v>21</v>
      </c>
      <c r="W2742" s="293" t="str">
        <f t="shared" si="688"/>
        <v/>
      </c>
      <c r="X2742" s="293" t="str">
        <f t="shared" si="689"/>
        <v/>
      </c>
      <c r="Y2742" s="293" t="str">
        <f t="shared" si="690"/>
        <v/>
      </c>
      <c r="Z2742" s="293" t="str">
        <f t="shared" si="691"/>
        <v/>
      </c>
      <c r="AA2742" s="293">
        <f t="shared" si="678"/>
        <v>0</v>
      </c>
      <c r="AB2742" s="293">
        <f t="shared" si="679"/>
        <v>0</v>
      </c>
      <c r="AC2742" s="293">
        <f t="shared" si="680"/>
        <v>3</v>
      </c>
      <c r="AD2742" s="293">
        <f t="shared" si="692"/>
        <v>1</v>
      </c>
      <c r="AE2742" s="293">
        <f>IF(ISBLANK(T2742),AE2741,IF(COUNTIF(T$2:T2742,T2742)&gt;1,AE2741,1+MAX(AE2741,0)))</f>
        <v>74</v>
      </c>
      <c r="AI2742" s="42" t="str">
        <f t="shared" si="693"/>
        <v/>
      </c>
      <c r="AJ2742">
        <f>SUM(AG$2:AG2742)</f>
        <v>19</v>
      </c>
      <c r="AK2742">
        <f>COUNTA(AF$2:AF2742)</f>
        <v>39</v>
      </c>
    </row>
    <row r="2743" spans="1:37"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681"/>
        <v>41</v>
      </c>
      <c r="Q2743" s="33" t="str">
        <f t="shared" si="682"/>
        <v/>
      </c>
      <c r="R2743" s="33">
        <f t="shared" si="683"/>
        <v>6</v>
      </c>
      <c r="S2743" s="33" t="str">
        <f t="shared" si="684"/>
        <v>157_6</v>
      </c>
      <c r="T2743" s="35" t="str">
        <f t="shared" si="685"/>
        <v>157AM</v>
      </c>
      <c r="U2743" s="35" t="str">
        <f t="shared" si="686"/>
        <v>157AMNS</v>
      </c>
      <c r="V2743" s="301">
        <f t="shared" si="687"/>
        <v>22</v>
      </c>
      <c r="W2743" s="293" t="str">
        <f t="shared" si="688"/>
        <v/>
      </c>
      <c r="X2743" s="293" t="str">
        <f t="shared" si="689"/>
        <v/>
      </c>
      <c r="Y2743" s="293" t="str">
        <f t="shared" si="690"/>
        <v/>
      </c>
      <c r="Z2743" s="293" t="str">
        <f t="shared" si="691"/>
        <v/>
      </c>
      <c r="AA2743" s="293">
        <f t="shared" si="678"/>
        <v>0</v>
      </c>
      <c r="AB2743" s="293">
        <f t="shared" si="679"/>
        <v>0</v>
      </c>
      <c r="AC2743" s="293">
        <f t="shared" si="680"/>
        <v>3</v>
      </c>
      <c r="AD2743" s="293">
        <f t="shared" si="692"/>
        <v>1</v>
      </c>
      <c r="AE2743" s="293">
        <f>IF(ISBLANK(T2743),AE2742,IF(COUNTIF(T$2:T2743,T2743)&gt;1,AE2742,1+MAX(AE2742,0)))</f>
        <v>74</v>
      </c>
      <c r="AI2743" s="42" t="str">
        <f t="shared" si="693"/>
        <v/>
      </c>
      <c r="AJ2743">
        <f>SUM(AG$2:AG2743)</f>
        <v>19</v>
      </c>
      <c r="AK2743">
        <f>COUNTA(AF$2:AF2743)</f>
        <v>39</v>
      </c>
    </row>
    <row r="2744" spans="1:37"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681"/>
        <v>41</v>
      </c>
      <c r="Q2744" s="33" t="str">
        <f t="shared" si="682"/>
        <v/>
      </c>
      <c r="R2744" s="33">
        <f t="shared" si="683"/>
        <v>6</v>
      </c>
      <c r="S2744" s="33" t="str">
        <f t="shared" si="684"/>
        <v>157_6</v>
      </c>
      <c r="T2744" s="35" t="str">
        <f t="shared" si="685"/>
        <v>157AM</v>
      </c>
      <c r="U2744" s="35" t="str">
        <f t="shared" si="686"/>
        <v>157AMEW</v>
      </c>
      <c r="V2744" s="301">
        <f t="shared" si="687"/>
        <v>23</v>
      </c>
      <c r="W2744" s="293" t="str">
        <f t="shared" si="688"/>
        <v/>
      </c>
      <c r="X2744" s="293" t="str">
        <f t="shared" si="689"/>
        <v/>
      </c>
      <c r="Y2744" s="293" t="str">
        <f t="shared" si="690"/>
        <v/>
      </c>
      <c r="Z2744" s="293" t="str">
        <f t="shared" si="691"/>
        <v/>
      </c>
      <c r="AA2744" s="293">
        <f t="shared" si="678"/>
        <v>0</v>
      </c>
      <c r="AB2744" s="293">
        <f t="shared" si="679"/>
        <v>0</v>
      </c>
      <c r="AC2744" s="293">
        <f t="shared" si="680"/>
        <v>3</v>
      </c>
      <c r="AD2744" s="293">
        <f t="shared" si="692"/>
        <v>1</v>
      </c>
      <c r="AE2744" s="293">
        <f>IF(ISBLANK(T2744),AE2743,IF(COUNTIF(T$2:T2744,T2744)&gt;1,AE2743,1+MAX(AE2743,0)))</f>
        <v>74</v>
      </c>
      <c r="AI2744" s="42" t="str">
        <f t="shared" si="693"/>
        <v/>
      </c>
      <c r="AJ2744">
        <f>SUM(AG$2:AG2744)</f>
        <v>19</v>
      </c>
      <c r="AK2744">
        <f>COUNTA(AF$2:AF2744)</f>
        <v>39</v>
      </c>
    </row>
    <row r="2745" spans="1:37"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681"/>
        <v>41</v>
      </c>
      <c r="Q2745" s="33" t="str">
        <f t="shared" si="682"/>
        <v/>
      </c>
      <c r="R2745" s="33">
        <f t="shared" si="683"/>
        <v>6</v>
      </c>
      <c r="S2745" s="33" t="str">
        <f t="shared" si="684"/>
        <v>157_6</v>
      </c>
      <c r="T2745" s="35" t="str">
        <f t="shared" si="685"/>
        <v>157AM</v>
      </c>
      <c r="U2745" s="35" t="str">
        <f t="shared" si="686"/>
        <v>157AMEW</v>
      </c>
      <c r="V2745" s="301">
        <f t="shared" si="687"/>
        <v>24</v>
      </c>
      <c r="W2745" s="293" t="str">
        <f t="shared" si="688"/>
        <v/>
      </c>
      <c r="X2745" s="293" t="str">
        <f t="shared" si="689"/>
        <v/>
      </c>
      <c r="Y2745" s="293" t="str">
        <f t="shared" si="690"/>
        <v/>
      </c>
      <c r="Z2745" s="293" t="str">
        <f t="shared" si="691"/>
        <v/>
      </c>
      <c r="AA2745" s="293">
        <f t="shared" si="678"/>
        <v>0</v>
      </c>
      <c r="AB2745" s="293">
        <f t="shared" si="679"/>
        <v>0</v>
      </c>
      <c r="AC2745" s="293">
        <f t="shared" si="680"/>
        <v>3</v>
      </c>
      <c r="AD2745" s="293">
        <f t="shared" si="692"/>
        <v>1</v>
      </c>
      <c r="AE2745" s="293">
        <f>IF(ISBLANK(T2745),AE2744,IF(COUNTIF(T$2:T2745,T2745)&gt;1,AE2744,1+MAX(AE2744,0)))</f>
        <v>74</v>
      </c>
      <c r="AI2745" s="42" t="str">
        <f t="shared" si="693"/>
        <v/>
      </c>
      <c r="AJ2745">
        <f>SUM(AG$2:AG2745)</f>
        <v>19</v>
      </c>
      <c r="AK2745">
        <f>COUNTA(AF$2:AF2745)</f>
        <v>39</v>
      </c>
    </row>
    <row r="2746" spans="1:37"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681"/>
        <v>41</v>
      </c>
      <c r="Q2746" s="33" t="str">
        <f t="shared" si="682"/>
        <v/>
      </c>
      <c r="R2746" s="33">
        <f t="shared" si="683"/>
        <v>7</v>
      </c>
      <c r="S2746" s="33" t="str">
        <f t="shared" si="684"/>
        <v>157_7</v>
      </c>
      <c r="T2746" s="35" t="str">
        <f t="shared" si="685"/>
        <v>157AM</v>
      </c>
      <c r="U2746" s="35" t="str">
        <f t="shared" si="686"/>
        <v>157AMNS</v>
      </c>
      <c r="V2746" s="301">
        <f t="shared" si="687"/>
        <v>25</v>
      </c>
      <c r="W2746" s="293" t="str">
        <f t="shared" si="688"/>
        <v/>
      </c>
      <c r="X2746" s="293" t="str">
        <f t="shared" si="689"/>
        <v/>
      </c>
      <c r="Y2746" s="293" t="str">
        <f t="shared" si="690"/>
        <v/>
      </c>
      <c r="Z2746" s="293" t="str">
        <f t="shared" si="691"/>
        <v/>
      </c>
      <c r="AA2746" s="293">
        <f t="shared" si="678"/>
        <v>0</v>
      </c>
      <c r="AB2746" s="293">
        <f t="shared" si="679"/>
        <v>0</v>
      </c>
      <c r="AC2746" s="293">
        <f t="shared" si="680"/>
        <v>3</v>
      </c>
      <c r="AD2746" s="293">
        <f t="shared" si="692"/>
        <v>1</v>
      </c>
      <c r="AE2746" s="293">
        <f>IF(ISBLANK(T2746),AE2745,IF(COUNTIF(T$2:T2746,T2746)&gt;1,AE2745,1+MAX(AE2745,0)))</f>
        <v>74</v>
      </c>
      <c r="AI2746" s="42" t="str">
        <f t="shared" si="693"/>
        <v/>
      </c>
      <c r="AJ2746">
        <f>SUM(AG$2:AG2746)</f>
        <v>19</v>
      </c>
      <c r="AK2746">
        <f>COUNTA(AF$2:AF2746)</f>
        <v>39</v>
      </c>
    </row>
    <row r="2747" spans="1:37"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681"/>
        <v>41</v>
      </c>
      <c r="Q2747" s="33" t="str">
        <f t="shared" si="682"/>
        <v/>
      </c>
      <c r="R2747" s="33">
        <f t="shared" si="683"/>
        <v>7</v>
      </c>
      <c r="S2747" s="33" t="str">
        <f t="shared" si="684"/>
        <v>157_7</v>
      </c>
      <c r="T2747" s="35" t="str">
        <f t="shared" si="685"/>
        <v>157AM</v>
      </c>
      <c r="U2747" s="35" t="str">
        <f t="shared" si="686"/>
        <v>157AMNS</v>
      </c>
      <c r="V2747" s="301">
        <f t="shared" si="687"/>
        <v>26</v>
      </c>
      <c r="W2747" s="293" t="str">
        <f t="shared" si="688"/>
        <v/>
      </c>
      <c r="X2747" s="293" t="str">
        <f t="shared" si="689"/>
        <v/>
      </c>
      <c r="Y2747" s="293" t="str">
        <f t="shared" si="690"/>
        <v/>
      </c>
      <c r="Z2747" s="293" t="str">
        <f t="shared" si="691"/>
        <v/>
      </c>
      <c r="AA2747" s="293">
        <f t="shared" si="678"/>
        <v>0</v>
      </c>
      <c r="AB2747" s="293">
        <f t="shared" si="679"/>
        <v>0</v>
      </c>
      <c r="AC2747" s="293">
        <f t="shared" si="680"/>
        <v>3</v>
      </c>
      <c r="AD2747" s="293">
        <f t="shared" si="692"/>
        <v>1</v>
      </c>
      <c r="AE2747" s="293">
        <f>IF(ISBLANK(T2747),AE2746,IF(COUNTIF(T$2:T2747,T2747)&gt;1,AE2746,1+MAX(AE2746,0)))</f>
        <v>74</v>
      </c>
      <c r="AI2747" s="42" t="str">
        <f t="shared" si="693"/>
        <v/>
      </c>
      <c r="AJ2747">
        <f>SUM(AG$2:AG2747)</f>
        <v>19</v>
      </c>
      <c r="AK2747">
        <f>COUNTA(AF$2:AF2747)</f>
        <v>39</v>
      </c>
    </row>
    <row r="2748" spans="1:37"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681"/>
        <v>41</v>
      </c>
      <c r="Q2748" s="33" t="str">
        <f t="shared" si="682"/>
        <v/>
      </c>
      <c r="R2748" s="33">
        <f t="shared" si="683"/>
        <v>7</v>
      </c>
      <c r="S2748" s="33" t="str">
        <f t="shared" si="684"/>
        <v>157_7</v>
      </c>
      <c r="T2748" s="35" t="str">
        <f t="shared" si="685"/>
        <v>157AM</v>
      </c>
      <c r="U2748" s="35" t="str">
        <f t="shared" si="686"/>
        <v>157AMEW</v>
      </c>
      <c r="V2748" s="301">
        <f t="shared" si="687"/>
        <v>27</v>
      </c>
      <c r="W2748" s="293" t="str">
        <f t="shared" si="688"/>
        <v/>
      </c>
      <c r="X2748" s="293" t="str">
        <f t="shared" si="689"/>
        <v/>
      </c>
      <c r="Y2748" s="293" t="str">
        <f t="shared" si="690"/>
        <v/>
      </c>
      <c r="Z2748" s="293" t="str">
        <f t="shared" si="691"/>
        <v/>
      </c>
      <c r="AA2748" s="293">
        <f t="shared" si="678"/>
        <v>0</v>
      </c>
      <c r="AB2748" s="293">
        <f t="shared" si="679"/>
        <v>0</v>
      </c>
      <c r="AC2748" s="293">
        <f t="shared" si="680"/>
        <v>3</v>
      </c>
      <c r="AD2748" s="293">
        <f t="shared" si="692"/>
        <v>1</v>
      </c>
      <c r="AE2748" s="293">
        <f>IF(ISBLANK(T2748),AE2747,IF(COUNTIF(T$2:T2748,T2748)&gt;1,AE2747,1+MAX(AE2747,0)))</f>
        <v>74</v>
      </c>
      <c r="AI2748" s="42" t="str">
        <f t="shared" si="693"/>
        <v/>
      </c>
      <c r="AJ2748">
        <f>SUM(AG$2:AG2748)</f>
        <v>19</v>
      </c>
      <c r="AK2748">
        <f>COUNTA(AF$2:AF2748)</f>
        <v>39</v>
      </c>
    </row>
    <row r="2749" spans="1:37"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681"/>
        <v>41</v>
      </c>
      <c r="Q2749" s="33" t="str">
        <f t="shared" si="682"/>
        <v/>
      </c>
      <c r="R2749" s="33">
        <f t="shared" si="683"/>
        <v>7</v>
      </c>
      <c r="S2749" s="33" t="str">
        <f t="shared" si="684"/>
        <v>157_7</v>
      </c>
      <c r="T2749" s="35" t="str">
        <f t="shared" si="685"/>
        <v>157AM</v>
      </c>
      <c r="U2749" s="35" t="str">
        <f t="shared" si="686"/>
        <v>157AMEW</v>
      </c>
      <c r="V2749" s="301">
        <f t="shared" si="687"/>
        <v>28</v>
      </c>
      <c r="W2749" s="293" t="str">
        <f t="shared" si="688"/>
        <v/>
      </c>
      <c r="X2749" s="293" t="str">
        <f t="shared" si="689"/>
        <v/>
      </c>
      <c r="Y2749" s="293" t="str">
        <f t="shared" si="690"/>
        <v/>
      </c>
      <c r="Z2749" s="293" t="str">
        <f t="shared" si="691"/>
        <v/>
      </c>
      <c r="AA2749" s="293">
        <f t="shared" si="678"/>
        <v>0</v>
      </c>
      <c r="AB2749" s="293">
        <f t="shared" si="679"/>
        <v>0</v>
      </c>
      <c r="AC2749" s="293">
        <f t="shared" si="680"/>
        <v>3</v>
      </c>
      <c r="AD2749" s="293">
        <f t="shared" si="692"/>
        <v>1</v>
      </c>
      <c r="AE2749" s="293">
        <f>IF(ISBLANK(T2749),AE2748,IF(COUNTIF(T$2:T2749,T2749)&gt;1,AE2748,1+MAX(AE2748,0)))</f>
        <v>74</v>
      </c>
      <c r="AI2749" s="42" t="str">
        <f t="shared" si="693"/>
        <v/>
      </c>
      <c r="AJ2749">
        <f>SUM(AG$2:AG2749)</f>
        <v>19</v>
      </c>
      <c r="AK2749">
        <f>COUNTA(AF$2:AF2749)</f>
        <v>39</v>
      </c>
    </row>
    <row r="2750" spans="1:37"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681"/>
        <v>41</v>
      </c>
      <c r="Q2750" s="33" t="str">
        <f t="shared" si="682"/>
        <v/>
      </c>
      <c r="R2750" s="33">
        <f t="shared" si="683"/>
        <v>8</v>
      </c>
      <c r="S2750" s="33" t="str">
        <f t="shared" si="684"/>
        <v>157_8</v>
      </c>
      <c r="T2750" s="35" t="str">
        <f t="shared" si="685"/>
        <v>157AM</v>
      </c>
      <c r="U2750" s="35" t="str">
        <f t="shared" si="686"/>
        <v>157AMNS</v>
      </c>
      <c r="V2750" s="301">
        <f t="shared" si="687"/>
        <v>29</v>
      </c>
      <c r="W2750" s="293" t="str">
        <f t="shared" si="688"/>
        <v/>
      </c>
      <c r="X2750" s="293" t="str">
        <f t="shared" si="689"/>
        <v/>
      </c>
      <c r="Y2750" s="293" t="str">
        <f t="shared" si="690"/>
        <v/>
      </c>
      <c r="Z2750" s="293" t="str">
        <f t="shared" si="691"/>
        <v/>
      </c>
      <c r="AA2750" s="293">
        <f t="shared" si="678"/>
        <v>0</v>
      </c>
      <c r="AB2750" s="293">
        <f t="shared" si="679"/>
        <v>0</v>
      </c>
      <c r="AC2750" s="293">
        <f t="shared" si="680"/>
        <v>3</v>
      </c>
      <c r="AD2750" s="293">
        <f t="shared" si="692"/>
        <v>1</v>
      </c>
      <c r="AE2750" s="293">
        <f>IF(ISBLANK(T2750),AE2749,IF(COUNTIF(T$2:T2750,T2750)&gt;1,AE2749,1+MAX(AE2749,0)))</f>
        <v>74</v>
      </c>
      <c r="AI2750" s="42" t="str">
        <f t="shared" si="693"/>
        <v/>
      </c>
      <c r="AJ2750">
        <f>SUM(AG$2:AG2750)</f>
        <v>19</v>
      </c>
      <c r="AK2750">
        <f>COUNTA(AF$2:AF2750)</f>
        <v>39</v>
      </c>
    </row>
    <row r="2751" spans="1:37"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681"/>
        <v>41</v>
      </c>
      <c r="Q2751" s="33" t="str">
        <f t="shared" si="682"/>
        <v/>
      </c>
      <c r="R2751" s="33">
        <f t="shared" si="683"/>
        <v>8</v>
      </c>
      <c r="S2751" s="33" t="str">
        <f t="shared" si="684"/>
        <v>157_8</v>
      </c>
      <c r="T2751" s="35" t="str">
        <f t="shared" si="685"/>
        <v>157AM</v>
      </c>
      <c r="U2751" s="35" t="str">
        <f t="shared" si="686"/>
        <v>157AMNS</v>
      </c>
      <c r="V2751" s="301">
        <f t="shared" si="687"/>
        <v>30</v>
      </c>
      <c r="W2751" s="293" t="str">
        <f t="shared" si="688"/>
        <v/>
      </c>
      <c r="X2751" s="293" t="str">
        <f t="shared" si="689"/>
        <v/>
      </c>
      <c r="Y2751" s="293" t="str">
        <f t="shared" si="690"/>
        <v/>
      </c>
      <c r="Z2751" s="293" t="str">
        <f t="shared" si="691"/>
        <v/>
      </c>
      <c r="AA2751" s="293">
        <f t="shared" si="678"/>
        <v>0</v>
      </c>
      <c r="AB2751" s="293">
        <f t="shared" si="679"/>
        <v>0</v>
      </c>
      <c r="AC2751" s="293">
        <f t="shared" si="680"/>
        <v>3</v>
      </c>
      <c r="AD2751" s="293">
        <f t="shared" si="692"/>
        <v>1</v>
      </c>
      <c r="AE2751" s="293">
        <f>IF(ISBLANK(T2751),AE2750,IF(COUNTIF(T$2:T2751,T2751)&gt;1,AE2750,1+MAX(AE2750,0)))</f>
        <v>74</v>
      </c>
      <c r="AI2751" s="42" t="str">
        <f t="shared" si="693"/>
        <v/>
      </c>
      <c r="AJ2751">
        <f>SUM(AG$2:AG2751)</f>
        <v>19</v>
      </c>
      <c r="AK2751">
        <f>COUNTA(AF$2:AF2751)</f>
        <v>39</v>
      </c>
    </row>
    <row r="2752" spans="1:37"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681"/>
        <v>41</v>
      </c>
      <c r="Q2752" s="33" t="str">
        <f t="shared" si="682"/>
        <v/>
      </c>
      <c r="R2752" s="33">
        <f t="shared" si="683"/>
        <v>8</v>
      </c>
      <c r="S2752" s="33" t="str">
        <f t="shared" si="684"/>
        <v>157_8</v>
      </c>
      <c r="T2752" s="35" t="str">
        <f t="shared" si="685"/>
        <v>157AM</v>
      </c>
      <c r="U2752" s="35" t="str">
        <f t="shared" si="686"/>
        <v>157AMEW</v>
      </c>
      <c r="V2752" s="301">
        <f t="shared" si="687"/>
        <v>31</v>
      </c>
      <c r="W2752" s="293" t="str">
        <f t="shared" si="688"/>
        <v/>
      </c>
      <c r="X2752" s="293" t="str">
        <f t="shared" si="689"/>
        <v/>
      </c>
      <c r="Y2752" s="293" t="str">
        <f t="shared" si="690"/>
        <v/>
      </c>
      <c r="Z2752" s="293" t="str">
        <f t="shared" si="691"/>
        <v/>
      </c>
      <c r="AA2752" s="293">
        <f t="shared" si="678"/>
        <v>0</v>
      </c>
      <c r="AB2752" s="293">
        <f t="shared" si="679"/>
        <v>0</v>
      </c>
      <c r="AC2752" s="293">
        <f t="shared" si="680"/>
        <v>3</v>
      </c>
      <c r="AD2752" s="293">
        <f t="shared" si="692"/>
        <v>1</v>
      </c>
      <c r="AE2752" s="293">
        <f>IF(ISBLANK(T2752),AE2751,IF(COUNTIF(T$2:T2752,T2752)&gt;1,AE2751,1+MAX(AE2751,0)))</f>
        <v>74</v>
      </c>
      <c r="AI2752" s="42" t="str">
        <f t="shared" si="693"/>
        <v/>
      </c>
      <c r="AJ2752">
        <f>SUM(AG$2:AG2752)</f>
        <v>19</v>
      </c>
      <c r="AK2752">
        <f>COUNTA(AF$2:AF2752)</f>
        <v>39</v>
      </c>
    </row>
    <row r="2753" spans="1:37"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681"/>
        <v>41</v>
      </c>
      <c r="Q2753" s="33" t="str">
        <f t="shared" si="682"/>
        <v/>
      </c>
      <c r="R2753" s="33">
        <f t="shared" si="683"/>
        <v>8</v>
      </c>
      <c r="S2753" s="33" t="str">
        <f t="shared" si="684"/>
        <v>157_8</v>
      </c>
      <c r="T2753" s="35" t="str">
        <f t="shared" si="685"/>
        <v>157AM</v>
      </c>
      <c r="U2753" s="35" t="str">
        <f t="shared" si="686"/>
        <v>157AMEW</v>
      </c>
      <c r="V2753" s="301">
        <f t="shared" si="687"/>
        <v>32</v>
      </c>
      <c r="W2753" s="293" t="str">
        <f t="shared" si="688"/>
        <v/>
      </c>
      <c r="X2753" s="293" t="str">
        <f t="shared" si="689"/>
        <v/>
      </c>
      <c r="Y2753" s="293" t="str">
        <f t="shared" si="690"/>
        <v/>
      </c>
      <c r="Z2753" s="293" t="str">
        <f t="shared" si="691"/>
        <v/>
      </c>
      <c r="AA2753" s="293">
        <f t="shared" si="678"/>
        <v>0</v>
      </c>
      <c r="AB2753" s="293">
        <f t="shared" si="679"/>
        <v>0</v>
      </c>
      <c r="AC2753" s="293">
        <f t="shared" si="680"/>
        <v>3</v>
      </c>
      <c r="AD2753" s="293">
        <f t="shared" si="692"/>
        <v>1</v>
      </c>
      <c r="AE2753" s="293">
        <f>IF(ISBLANK(T2753),AE2752,IF(COUNTIF(T$2:T2753,T2753)&gt;1,AE2752,1+MAX(AE2752,0)))</f>
        <v>74</v>
      </c>
      <c r="AI2753" s="42" t="str">
        <f t="shared" si="693"/>
        <v/>
      </c>
      <c r="AJ2753">
        <f>SUM(AG$2:AG2753)</f>
        <v>19</v>
      </c>
      <c r="AK2753">
        <f>COUNTA(AF$2:AF2753)</f>
        <v>39</v>
      </c>
    </row>
    <row r="2754" spans="1:37"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681"/>
        <v>41</v>
      </c>
      <c r="Q2754" s="33" t="str">
        <f t="shared" si="682"/>
        <v/>
      </c>
      <c r="R2754" s="33">
        <f t="shared" si="683"/>
        <v>9</v>
      </c>
      <c r="S2754" s="33" t="str">
        <f t="shared" si="684"/>
        <v>157_9</v>
      </c>
      <c r="T2754" s="35" t="str">
        <f t="shared" si="685"/>
        <v>157PM</v>
      </c>
      <c r="U2754" s="35" t="str">
        <f t="shared" si="686"/>
        <v>157PMNS</v>
      </c>
      <c r="V2754" s="301">
        <f t="shared" si="687"/>
        <v>1</v>
      </c>
      <c r="W2754" s="293" t="str">
        <f t="shared" si="688"/>
        <v/>
      </c>
      <c r="X2754" s="293" t="str">
        <f t="shared" si="689"/>
        <v/>
      </c>
      <c r="Y2754" s="293" t="str">
        <f t="shared" si="690"/>
        <v/>
      </c>
      <c r="Z2754" s="293" t="str">
        <f t="shared" si="691"/>
        <v/>
      </c>
      <c r="AA2754" s="293">
        <f t="shared" ref="AA2754:AA2817" si="694">IF(AND(ISNUMBER($G2754),$B2754="AM"),INDEX(Cordon,MATCH($A2754,loc_ID,0),$G2754),0)</f>
        <v>0</v>
      </c>
      <c r="AB2754" s="293">
        <f t="shared" ref="AB2754:AB2817" si="695">IF(AND(ISNUMBER($G2754),$B2754="PM"),INDEX(Cordon,MATCH($A2754,loc_ID,0),VLOOKUP($G2754,dir_correction,2,FALSE)),0)</f>
        <v>0</v>
      </c>
      <c r="AC2754" s="293">
        <f t="shared" ref="AC2754:AC2817" si="696">IF(AND(ISNUMBER($G2754),$B2754="AM"),INDEX(Lane,MATCH($A2754,loc_ID,0),$G2754),0)</f>
        <v>0</v>
      </c>
      <c r="AD2754" s="293">
        <f t="shared" si="692"/>
        <v>0</v>
      </c>
      <c r="AE2754" s="293">
        <f>IF(ISBLANK(T2754),AE2753,IF(COUNTIF(T$2:T2754,T2754)&gt;1,AE2753,1+MAX(AE2753,0)))</f>
        <v>75</v>
      </c>
      <c r="AI2754" s="42" t="str">
        <f t="shared" si="693"/>
        <v/>
      </c>
      <c r="AJ2754">
        <f>SUM(AG$2:AG2754)</f>
        <v>19</v>
      </c>
      <c r="AK2754">
        <f>COUNTA(AF$2:AF2754)</f>
        <v>39</v>
      </c>
    </row>
    <row r="2755" spans="1:37"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697">IF(A2755=A2754,P2754,IF(ISNUMBER(P2754),P2754+1,1))</f>
        <v>41</v>
      </c>
      <c r="Q2755" s="33" t="str">
        <f t="shared" ref="Q2755:Q2818" si="698">IF(OR(P2755=P2754,LEN(A2755)&lt;1),"",P2755)</f>
        <v/>
      </c>
      <c r="R2755" s="33">
        <f t="shared" ref="R2755:R2818" si="699">IF(ISNUMBER(F2755),F2755+4*(E2755-1)+8*IF(B2755="PM",1,0),"")</f>
        <v>9</v>
      </c>
      <c r="S2755" s="33" t="str">
        <f t="shared" ref="S2755:S2818" si="700">IF(ISNUMBER(R2755),A2755&amp;"_"&amp;R2755,"")</f>
        <v>157_9</v>
      </c>
      <c r="T2755" s="35" t="str">
        <f t="shared" ref="T2755:T2818" si="701">A2755&amp;B2755</f>
        <v>157PM</v>
      </c>
      <c r="U2755" s="35" t="str">
        <f t="shared" ref="U2755:U2818" si="702">IF(OR(G2755=1,G2755=2),T2755&amp;"NS",IF(OR(G2755=3,G2755=4),T2755&amp;"EW",""))</f>
        <v>157PMNS</v>
      </c>
      <c r="V2755" s="301">
        <f t="shared" ref="V2755:V2818" si="703">G2755+4*(F2755-1)+16*(E2755-1)</f>
        <v>2</v>
      </c>
      <c r="W2755" s="293" t="str">
        <f t="shared" ref="W2755:W2818" si="704">IF(I2755&gt;$H2755,1,"")</f>
        <v/>
      </c>
      <c r="X2755" s="293" t="str">
        <f t="shared" ref="X2755:X2818" si="705">IF(J2755&gt;$H2755,1,"")</f>
        <v/>
      </c>
      <c r="Y2755" s="293" t="str">
        <f t="shared" ref="Y2755:Y2818" si="706">IF(K2755&gt;$H2755,1,"")</f>
        <v/>
      </c>
      <c r="Z2755" s="293" t="str">
        <f t="shared" ref="Z2755:Z2818" si="707">IF(L2755&gt;$H2755,1,"")</f>
        <v/>
      </c>
      <c r="AA2755" s="293">
        <f t="shared" si="694"/>
        <v>0</v>
      </c>
      <c r="AB2755" s="293">
        <f t="shared" si="695"/>
        <v>0</v>
      </c>
      <c r="AC2755" s="293">
        <f t="shared" si="696"/>
        <v>0</v>
      </c>
      <c r="AD2755" s="293">
        <f t="shared" ref="AD2755:AD2818" si="708">IF(AND(AC2755&gt;0,ISNUMBER(AC2755)),1,0)</f>
        <v>0</v>
      </c>
      <c r="AE2755" s="293">
        <f>IF(ISBLANK(T2755),AE2754,IF(COUNTIF(T$2:T2755,T2755)&gt;1,AE2754,1+MAX(AE2754,0)))</f>
        <v>75</v>
      </c>
      <c r="AI2755" s="42" t="str">
        <f t="shared" ref="AI2755:AI2818" si="709">IF(SUM(W2755:Z2755)&gt;0,1,"")</f>
        <v/>
      </c>
      <c r="AJ2755">
        <f>SUM(AG$2:AG2755)</f>
        <v>19</v>
      </c>
      <c r="AK2755">
        <f>COUNTA(AF$2:AF2755)</f>
        <v>39</v>
      </c>
    </row>
    <row r="2756" spans="1:37"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697"/>
        <v>41</v>
      </c>
      <c r="Q2756" s="33" t="str">
        <f t="shared" si="698"/>
        <v/>
      </c>
      <c r="R2756" s="33">
        <f t="shared" si="699"/>
        <v>9</v>
      </c>
      <c r="S2756" s="33" t="str">
        <f t="shared" si="700"/>
        <v>157_9</v>
      </c>
      <c r="T2756" s="35" t="str">
        <f t="shared" si="701"/>
        <v>157PM</v>
      </c>
      <c r="U2756" s="35" t="str">
        <f t="shared" si="702"/>
        <v>157PMEW</v>
      </c>
      <c r="V2756" s="301">
        <f t="shared" si="703"/>
        <v>3</v>
      </c>
      <c r="W2756" s="293" t="str">
        <f t="shared" si="704"/>
        <v/>
      </c>
      <c r="X2756" s="293" t="str">
        <f t="shared" si="705"/>
        <v/>
      </c>
      <c r="Y2756" s="293" t="str">
        <f t="shared" si="706"/>
        <v/>
      </c>
      <c r="Z2756" s="293" t="str">
        <f t="shared" si="707"/>
        <v/>
      </c>
      <c r="AA2756" s="293">
        <f t="shared" si="694"/>
        <v>0</v>
      </c>
      <c r="AB2756" s="293">
        <f t="shared" si="695"/>
        <v>0</v>
      </c>
      <c r="AC2756" s="293">
        <f t="shared" si="696"/>
        <v>0</v>
      </c>
      <c r="AD2756" s="293">
        <f t="shared" si="708"/>
        <v>0</v>
      </c>
      <c r="AE2756" s="293">
        <f>IF(ISBLANK(T2756),AE2755,IF(COUNTIF(T$2:T2756,T2756)&gt;1,AE2755,1+MAX(AE2755,0)))</f>
        <v>75</v>
      </c>
      <c r="AI2756" s="42" t="str">
        <f t="shared" si="709"/>
        <v/>
      </c>
      <c r="AJ2756">
        <f>SUM(AG$2:AG2756)</f>
        <v>19</v>
      </c>
      <c r="AK2756">
        <f>COUNTA(AF$2:AF2756)</f>
        <v>39</v>
      </c>
    </row>
    <row r="2757" spans="1:37"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697"/>
        <v>41</v>
      </c>
      <c r="Q2757" s="33" t="str">
        <f t="shared" si="698"/>
        <v/>
      </c>
      <c r="R2757" s="33">
        <f t="shared" si="699"/>
        <v>9</v>
      </c>
      <c r="S2757" s="33" t="str">
        <f t="shared" si="700"/>
        <v>157_9</v>
      </c>
      <c r="T2757" s="35" t="str">
        <f t="shared" si="701"/>
        <v>157PM</v>
      </c>
      <c r="U2757" s="35" t="str">
        <f t="shared" si="702"/>
        <v>157PMEW</v>
      </c>
      <c r="V2757" s="301">
        <f t="shared" si="703"/>
        <v>4</v>
      </c>
      <c r="W2757" s="293" t="str">
        <f t="shared" si="704"/>
        <v/>
      </c>
      <c r="X2757" s="293" t="str">
        <f t="shared" si="705"/>
        <v/>
      </c>
      <c r="Y2757" s="293" t="str">
        <f t="shared" si="706"/>
        <v/>
      </c>
      <c r="Z2757" s="293" t="str">
        <f t="shared" si="707"/>
        <v/>
      </c>
      <c r="AA2757" s="293">
        <f t="shared" si="694"/>
        <v>0</v>
      </c>
      <c r="AB2757" s="293">
        <f t="shared" si="695"/>
        <v>0</v>
      </c>
      <c r="AC2757" s="293">
        <f t="shared" si="696"/>
        <v>0</v>
      </c>
      <c r="AD2757" s="293">
        <f t="shared" si="708"/>
        <v>0</v>
      </c>
      <c r="AE2757" s="293">
        <f>IF(ISBLANK(T2757),AE2756,IF(COUNTIF(T$2:T2757,T2757)&gt;1,AE2756,1+MAX(AE2756,0)))</f>
        <v>75</v>
      </c>
      <c r="AI2757" s="42" t="str">
        <f t="shared" si="709"/>
        <v/>
      </c>
      <c r="AJ2757">
        <f>SUM(AG$2:AG2757)</f>
        <v>19</v>
      </c>
      <c r="AK2757">
        <f>COUNTA(AF$2:AF2757)</f>
        <v>39</v>
      </c>
    </row>
    <row r="2758" spans="1:37"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697"/>
        <v>41</v>
      </c>
      <c r="Q2758" s="33" t="str">
        <f t="shared" si="698"/>
        <v/>
      </c>
      <c r="R2758" s="33">
        <f t="shared" si="699"/>
        <v>10</v>
      </c>
      <c r="S2758" s="33" t="str">
        <f t="shared" si="700"/>
        <v>157_10</v>
      </c>
      <c r="T2758" s="35" t="str">
        <f t="shared" si="701"/>
        <v>157PM</v>
      </c>
      <c r="U2758" s="35" t="str">
        <f t="shared" si="702"/>
        <v>157PMNS</v>
      </c>
      <c r="V2758" s="301">
        <f t="shared" si="703"/>
        <v>5</v>
      </c>
      <c r="W2758" s="293" t="str">
        <f t="shared" si="704"/>
        <v/>
      </c>
      <c r="X2758" s="293" t="str">
        <f t="shared" si="705"/>
        <v/>
      </c>
      <c r="Y2758" s="293" t="str">
        <f t="shared" si="706"/>
        <v/>
      </c>
      <c r="Z2758" s="293" t="str">
        <f t="shared" si="707"/>
        <v/>
      </c>
      <c r="AA2758" s="293">
        <f t="shared" si="694"/>
        <v>0</v>
      </c>
      <c r="AB2758" s="293">
        <f t="shared" si="695"/>
        <v>0</v>
      </c>
      <c r="AC2758" s="293">
        <f t="shared" si="696"/>
        <v>0</v>
      </c>
      <c r="AD2758" s="293">
        <f t="shared" si="708"/>
        <v>0</v>
      </c>
      <c r="AE2758" s="293">
        <f>IF(ISBLANK(T2758),AE2757,IF(COUNTIF(T$2:T2758,T2758)&gt;1,AE2757,1+MAX(AE2757,0)))</f>
        <v>75</v>
      </c>
      <c r="AI2758" s="42" t="str">
        <f t="shared" si="709"/>
        <v/>
      </c>
      <c r="AJ2758">
        <f>SUM(AG$2:AG2758)</f>
        <v>19</v>
      </c>
      <c r="AK2758">
        <f>COUNTA(AF$2:AF2758)</f>
        <v>39</v>
      </c>
    </row>
    <row r="2759" spans="1:37"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697"/>
        <v>41</v>
      </c>
      <c r="Q2759" s="33" t="str">
        <f t="shared" si="698"/>
        <v/>
      </c>
      <c r="R2759" s="33">
        <f t="shared" si="699"/>
        <v>10</v>
      </c>
      <c r="S2759" s="33" t="str">
        <f t="shared" si="700"/>
        <v>157_10</v>
      </c>
      <c r="T2759" s="35" t="str">
        <f t="shared" si="701"/>
        <v>157PM</v>
      </c>
      <c r="U2759" s="35" t="str">
        <f t="shared" si="702"/>
        <v>157PMNS</v>
      </c>
      <c r="V2759" s="301">
        <f t="shared" si="703"/>
        <v>6</v>
      </c>
      <c r="W2759" s="293" t="str">
        <f t="shared" si="704"/>
        <v/>
      </c>
      <c r="X2759" s="293" t="str">
        <f t="shared" si="705"/>
        <v/>
      </c>
      <c r="Y2759" s="293" t="str">
        <f t="shared" si="706"/>
        <v/>
      </c>
      <c r="Z2759" s="293" t="str">
        <f t="shared" si="707"/>
        <v/>
      </c>
      <c r="AA2759" s="293">
        <f t="shared" si="694"/>
        <v>0</v>
      </c>
      <c r="AB2759" s="293">
        <f t="shared" si="695"/>
        <v>0</v>
      </c>
      <c r="AC2759" s="293">
        <f t="shared" si="696"/>
        <v>0</v>
      </c>
      <c r="AD2759" s="293">
        <f t="shared" si="708"/>
        <v>0</v>
      </c>
      <c r="AE2759" s="293">
        <f>IF(ISBLANK(T2759),AE2758,IF(COUNTIF(T$2:T2759,T2759)&gt;1,AE2758,1+MAX(AE2758,0)))</f>
        <v>75</v>
      </c>
      <c r="AI2759" s="42" t="str">
        <f t="shared" si="709"/>
        <v/>
      </c>
      <c r="AJ2759">
        <f>SUM(AG$2:AG2759)</f>
        <v>19</v>
      </c>
      <c r="AK2759">
        <f>COUNTA(AF$2:AF2759)</f>
        <v>39</v>
      </c>
    </row>
    <row r="2760" spans="1:37"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697"/>
        <v>41</v>
      </c>
      <c r="Q2760" s="33" t="str">
        <f t="shared" si="698"/>
        <v/>
      </c>
      <c r="R2760" s="33">
        <f t="shared" si="699"/>
        <v>10</v>
      </c>
      <c r="S2760" s="33" t="str">
        <f t="shared" si="700"/>
        <v>157_10</v>
      </c>
      <c r="T2760" s="35" t="str">
        <f t="shared" si="701"/>
        <v>157PM</v>
      </c>
      <c r="U2760" s="35" t="str">
        <f t="shared" si="702"/>
        <v>157PMEW</v>
      </c>
      <c r="V2760" s="301">
        <f t="shared" si="703"/>
        <v>7</v>
      </c>
      <c r="W2760" s="293" t="str">
        <f t="shared" si="704"/>
        <v/>
      </c>
      <c r="X2760" s="293" t="str">
        <f t="shared" si="705"/>
        <v/>
      </c>
      <c r="Y2760" s="293" t="str">
        <f t="shared" si="706"/>
        <v/>
      </c>
      <c r="Z2760" s="293" t="str">
        <f t="shared" si="707"/>
        <v/>
      </c>
      <c r="AA2760" s="293">
        <f t="shared" si="694"/>
        <v>0</v>
      </c>
      <c r="AB2760" s="293">
        <f t="shared" si="695"/>
        <v>0</v>
      </c>
      <c r="AC2760" s="293">
        <f t="shared" si="696"/>
        <v>0</v>
      </c>
      <c r="AD2760" s="293">
        <f t="shared" si="708"/>
        <v>0</v>
      </c>
      <c r="AE2760" s="293">
        <f>IF(ISBLANK(T2760),AE2759,IF(COUNTIF(T$2:T2760,T2760)&gt;1,AE2759,1+MAX(AE2759,0)))</f>
        <v>75</v>
      </c>
      <c r="AI2760" s="42" t="str">
        <f t="shared" si="709"/>
        <v/>
      </c>
      <c r="AJ2760">
        <f>SUM(AG$2:AG2760)</f>
        <v>19</v>
      </c>
      <c r="AK2760">
        <f>COUNTA(AF$2:AF2760)</f>
        <v>39</v>
      </c>
    </row>
    <row r="2761" spans="1:37"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697"/>
        <v>41</v>
      </c>
      <c r="Q2761" s="33" t="str">
        <f t="shared" si="698"/>
        <v/>
      </c>
      <c r="R2761" s="33">
        <f t="shared" si="699"/>
        <v>10</v>
      </c>
      <c r="S2761" s="33" t="str">
        <f t="shared" si="700"/>
        <v>157_10</v>
      </c>
      <c r="T2761" s="35" t="str">
        <f t="shared" si="701"/>
        <v>157PM</v>
      </c>
      <c r="U2761" s="35" t="str">
        <f t="shared" si="702"/>
        <v>157PMEW</v>
      </c>
      <c r="V2761" s="301">
        <f t="shared" si="703"/>
        <v>8</v>
      </c>
      <c r="W2761" s="293" t="str">
        <f t="shared" si="704"/>
        <v/>
      </c>
      <c r="X2761" s="293" t="str">
        <f t="shared" si="705"/>
        <v/>
      </c>
      <c r="Y2761" s="293" t="str">
        <f t="shared" si="706"/>
        <v/>
      </c>
      <c r="Z2761" s="293" t="str">
        <f t="shared" si="707"/>
        <v/>
      </c>
      <c r="AA2761" s="293">
        <f t="shared" si="694"/>
        <v>0</v>
      </c>
      <c r="AB2761" s="293">
        <f t="shared" si="695"/>
        <v>0</v>
      </c>
      <c r="AC2761" s="293">
        <f t="shared" si="696"/>
        <v>0</v>
      </c>
      <c r="AD2761" s="293">
        <f t="shared" si="708"/>
        <v>0</v>
      </c>
      <c r="AE2761" s="293">
        <f>IF(ISBLANK(T2761),AE2760,IF(COUNTIF(T$2:T2761,T2761)&gt;1,AE2760,1+MAX(AE2760,0)))</f>
        <v>75</v>
      </c>
      <c r="AI2761" s="42" t="str">
        <f t="shared" si="709"/>
        <v/>
      </c>
      <c r="AJ2761">
        <f>SUM(AG$2:AG2761)</f>
        <v>19</v>
      </c>
      <c r="AK2761">
        <f>COUNTA(AF$2:AF2761)</f>
        <v>39</v>
      </c>
    </row>
    <row r="2762" spans="1:37"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697"/>
        <v>41</v>
      </c>
      <c r="Q2762" s="33" t="str">
        <f t="shared" si="698"/>
        <v/>
      </c>
      <c r="R2762" s="33">
        <f t="shared" si="699"/>
        <v>11</v>
      </c>
      <c r="S2762" s="33" t="str">
        <f t="shared" si="700"/>
        <v>157_11</v>
      </c>
      <c r="T2762" s="35" t="str">
        <f t="shared" si="701"/>
        <v>157PM</v>
      </c>
      <c r="U2762" s="35" t="str">
        <f t="shared" si="702"/>
        <v>157PMNS</v>
      </c>
      <c r="V2762" s="301">
        <f t="shared" si="703"/>
        <v>9</v>
      </c>
      <c r="W2762" s="293" t="str">
        <f t="shared" si="704"/>
        <v/>
      </c>
      <c r="X2762" s="293" t="str">
        <f t="shared" si="705"/>
        <v/>
      </c>
      <c r="Y2762" s="293" t="str">
        <f t="shared" si="706"/>
        <v/>
      </c>
      <c r="Z2762" s="293" t="str">
        <f t="shared" si="707"/>
        <v/>
      </c>
      <c r="AA2762" s="293">
        <f t="shared" si="694"/>
        <v>0</v>
      </c>
      <c r="AB2762" s="293">
        <f t="shared" si="695"/>
        <v>0</v>
      </c>
      <c r="AC2762" s="293">
        <f t="shared" si="696"/>
        <v>0</v>
      </c>
      <c r="AD2762" s="293">
        <f t="shared" si="708"/>
        <v>0</v>
      </c>
      <c r="AE2762" s="293">
        <f>IF(ISBLANK(T2762),AE2761,IF(COUNTIF(T$2:T2762,T2762)&gt;1,AE2761,1+MAX(AE2761,0)))</f>
        <v>75</v>
      </c>
      <c r="AI2762" s="42" t="str">
        <f t="shared" si="709"/>
        <v/>
      </c>
      <c r="AJ2762">
        <f>SUM(AG$2:AG2762)</f>
        <v>19</v>
      </c>
      <c r="AK2762">
        <f>COUNTA(AF$2:AF2762)</f>
        <v>39</v>
      </c>
    </row>
    <row r="2763" spans="1:37"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697"/>
        <v>41</v>
      </c>
      <c r="Q2763" s="33" t="str">
        <f t="shared" si="698"/>
        <v/>
      </c>
      <c r="R2763" s="33">
        <f t="shared" si="699"/>
        <v>11</v>
      </c>
      <c r="S2763" s="33" t="str">
        <f t="shared" si="700"/>
        <v>157_11</v>
      </c>
      <c r="T2763" s="35" t="str">
        <f t="shared" si="701"/>
        <v>157PM</v>
      </c>
      <c r="U2763" s="35" t="str">
        <f t="shared" si="702"/>
        <v>157PMNS</v>
      </c>
      <c r="V2763" s="301">
        <f t="shared" si="703"/>
        <v>10</v>
      </c>
      <c r="W2763" s="293" t="str">
        <f t="shared" si="704"/>
        <v/>
      </c>
      <c r="X2763" s="293" t="str">
        <f t="shared" si="705"/>
        <v/>
      </c>
      <c r="Y2763" s="293" t="str">
        <f t="shared" si="706"/>
        <v/>
      </c>
      <c r="Z2763" s="293" t="str">
        <f t="shared" si="707"/>
        <v/>
      </c>
      <c r="AA2763" s="293">
        <f t="shared" si="694"/>
        <v>0</v>
      </c>
      <c r="AB2763" s="293">
        <f t="shared" si="695"/>
        <v>0</v>
      </c>
      <c r="AC2763" s="293">
        <f t="shared" si="696"/>
        <v>0</v>
      </c>
      <c r="AD2763" s="293">
        <f t="shared" si="708"/>
        <v>0</v>
      </c>
      <c r="AE2763" s="293">
        <f>IF(ISBLANK(T2763),AE2762,IF(COUNTIF(T$2:T2763,T2763)&gt;1,AE2762,1+MAX(AE2762,0)))</f>
        <v>75</v>
      </c>
      <c r="AI2763" s="42" t="str">
        <f t="shared" si="709"/>
        <v/>
      </c>
      <c r="AJ2763">
        <f>SUM(AG$2:AG2763)</f>
        <v>19</v>
      </c>
      <c r="AK2763">
        <f>COUNTA(AF$2:AF2763)</f>
        <v>39</v>
      </c>
    </row>
    <row r="2764" spans="1:37"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697"/>
        <v>41</v>
      </c>
      <c r="Q2764" s="33" t="str">
        <f t="shared" si="698"/>
        <v/>
      </c>
      <c r="R2764" s="33">
        <f t="shared" si="699"/>
        <v>11</v>
      </c>
      <c r="S2764" s="33" t="str">
        <f t="shared" si="700"/>
        <v>157_11</v>
      </c>
      <c r="T2764" s="35" t="str">
        <f t="shared" si="701"/>
        <v>157PM</v>
      </c>
      <c r="U2764" s="35" t="str">
        <f t="shared" si="702"/>
        <v>157PMEW</v>
      </c>
      <c r="V2764" s="301">
        <f t="shared" si="703"/>
        <v>11</v>
      </c>
      <c r="W2764" s="293" t="str">
        <f t="shared" si="704"/>
        <v/>
      </c>
      <c r="X2764" s="293" t="str">
        <f t="shared" si="705"/>
        <v/>
      </c>
      <c r="Y2764" s="293" t="str">
        <f t="shared" si="706"/>
        <v/>
      </c>
      <c r="Z2764" s="293" t="str">
        <f t="shared" si="707"/>
        <v/>
      </c>
      <c r="AA2764" s="293">
        <f t="shared" si="694"/>
        <v>0</v>
      </c>
      <c r="AB2764" s="293">
        <f t="shared" si="695"/>
        <v>0</v>
      </c>
      <c r="AC2764" s="293">
        <f t="shared" si="696"/>
        <v>0</v>
      </c>
      <c r="AD2764" s="293">
        <f t="shared" si="708"/>
        <v>0</v>
      </c>
      <c r="AE2764" s="293">
        <f>IF(ISBLANK(T2764),AE2763,IF(COUNTIF(T$2:T2764,T2764)&gt;1,AE2763,1+MAX(AE2763,0)))</f>
        <v>75</v>
      </c>
      <c r="AI2764" s="42" t="str">
        <f t="shared" si="709"/>
        <v/>
      </c>
      <c r="AJ2764">
        <f>SUM(AG$2:AG2764)</f>
        <v>19</v>
      </c>
      <c r="AK2764">
        <f>COUNTA(AF$2:AF2764)</f>
        <v>39</v>
      </c>
    </row>
    <row r="2765" spans="1:37"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697"/>
        <v>41</v>
      </c>
      <c r="Q2765" s="33" t="str">
        <f t="shared" si="698"/>
        <v/>
      </c>
      <c r="R2765" s="33">
        <f t="shared" si="699"/>
        <v>11</v>
      </c>
      <c r="S2765" s="33" t="str">
        <f t="shared" si="700"/>
        <v>157_11</v>
      </c>
      <c r="T2765" s="35" t="str">
        <f t="shared" si="701"/>
        <v>157PM</v>
      </c>
      <c r="U2765" s="35" t="str">
        <f t="shared" si="702"/>
        <v>157PMEW</v>
      </c>
      <c r="V2765" s="301">
        <f t="shared" si="703"/>
        <v>12</v>
      </c>
      <c r="W2765" s="293" t="str">
        <f t="shared" si="704"/>
        <v/>
      </c>
      <c r="X2765" s="293" t="str">
        <f t="shared" si="705"/>
        <v/>
      </c>
      <c r="Y2765" s="293" t="str">
        <f t="shared" si="706"/>
        <v/>
      </c>
      <c r="Z2765" s="293" t="str">
        <f t="shared" si="707"/>
        <v/>
      </c>
      <c r="AA2765" s="293">
        <f t="shared" si="694"/>
        <v>0</v>
      </c>
      <c r="AB2765" s="293">
        <f t="shared" si="695"/>
        <v>0</v>
      </c>
      <c r="AC2765" s="293">
        <f t="shared" si="696"/>
        <v>0</v>
      </c>
      <c r="AD2765" s="293">
        <f t="shared" si="708"/>
        <v>0</v>
      </c>
      <c r="AE2765" s="293">
        <f>IF(ISBLANK(T2765),AE2764,IF(COUNTIF(T$2:T2765,T2765)&gt;1,AE2764,1+MAX(AE2764,0)))</f>
        <v>75</v>
      </c>
      <c r="AI2765" s="42" t="str">
        <f t="shared" si="709"/>
        <v/>
      </c>
      <c r="AJ2765">
        <f>SUM(AG$2:AG2765)</f>
        <v>19</v>
      </c>
      <c r="AK2765">
        <f>COUNTA(AF$2:AF2765)</f>
        <v>39</v>
      </c>
    </row>
    <row r="2766" spans="1:37"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697"/>
        <v>41</v>
      </c>
      <c r="Q2766" s="33" t="str">
        <f t="shared" si="698"/>
        <v/>
      </c>
      <c r="R2766" s="33">
        <f t="shared" si="699"/>
        <v>12</v>
      </c>
      <c r="S2766" s="33" t="str">
        <f t="shared" si="700"/>
        <v>157_12</v>
      </c>
      <c r="T2766" s="35" t="str">
        <f t="shared" si="701"/>
        <v>157PM</v>
      </c>
      <c r="U2766" s="35" t="str">
        <f t="shared" si="702"/>
        <v>157PMNS</v>
      </c>
      <c r="V2766" s="301">
        <f t="shared" si="703"/>
        <v>13</v>
      </c>
      <c r="W2766" s="293" t="str">
        <f t="shared" si="704"/>
        <v/>
      </c>
      <c r="X2766" s="293" t="str">
        <f t="shared" si="705"/>
        <v/>
      </c>
      <c r="Y2766" s="293" t="str">
        <f t="shared" si="706"/>
        <v/>
      </c>
      <c r="Z2766" s="293" t="str">
        <f t="shared" si="707"/>
        <v/>
      </c>
      <c r="AA2766" s="293">
        <f t="shared" si="694"/>
        <v>0</v>
      </c>
      <c r="AB2766" s="293">
        <f t="shared" si="695"/>
        <v>0</v>
      </c>
      <c r="AC2766" s="293">
        <f t="shared" si="696"/>
        <v>0</v>
      </c>
      <c r="AD2766" s="293">
        <f t="shared" si="708"/>
        <v>0</v>
      </c>
      <c r="AE2766" s="293">
        <f>IF(ISBLANK(T2766),AE2765,IF(COUNTIF(T$2:T2766,T2766)&gt;1,AE2765,1+MAX(AE2765,0)))</f>
        <v>75</v>
      </c>
      <c r="AI2766" s="42" t="str">
        <f t="shared" si="709"/>
        <v/>
      </c>
      <c r="AJ2766">
        <f>SUM(AG$2:AG2766)</f>
        <v>19</v>
      </c>
      <c r="AK2766">
        <f>COUNTA(AF$2:AF2766)</f>
        <v>39</v>
      </c>
    </row>
    <row r="2767" spans="1:37"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697"/>
        <v>41</v>
      </c>
      <c r="Q2767" s="33" t="str">
        <f t="shared" si="698"/>
        <v/>
      </c>
      <c r="R2767" s="33">
        <f t="shared" si="699"/>
        <v>12</v>
      </c>
      <c r="S2767" s="33" t="str">
        <f t="shared" si="700"/>
        <v>157_12</v>
      </c>
      <c r="T2767" s="35" t="str">
        <f t="shared" si="701"/>
        <v>157PM</v>
      </c>
      <c r="U2767" s="35" t="str">
        <f t="shared" si="702"/>
        <v>157PMNS</v>
      </c>
      <c r="V2767" s="301">
        <f t="shared" si="703"/>
        <v>14</v>
      </c>
      <c r="W2767" s="293" t="str">
        <f t="shared" si="704"/>
        <v/>
      </c>
      <c r="X2767" s="293" t="str">
        <f t="shared" si="705"/>
        <v/>
      </c>
      <c r="Y2767" s="293" t="str">
        <f t="shared" si="706"/>
        <v/>
      </c>
      <c r="Z2767" s="293" t="str">
        <f t="shared" si="707"/>
        <v/>
      </c>
      <c r="AA2767" s="293">
        <f t="shared" si="694"/>
        <v>0</v>
      </c>
      <c r="AB2767" s="293">
        <f t="shared" si="695"/>
        <v>0</v>
      </c>
      <c r="AC2767" s="293">
        <f t="shared" si="696"/>
        <v>0</v>
      </c>
      <c r="AD2767" s="293">
        <f t="shared" si="708"/>
        <v>0</v>
      </c>
      <c r="AE2767" s="293">
        <f>IF(ISBLANK(T2767),AE2766,IF(COUNTIF(T$2:T2767,T2767)&gt;1,AE2766,1+MAX(AE2766,0)))</f>
        <v>75</v>
      </c>
      <c r="AI2767" s="42" t="str">
        <f t="shared" si="709"/>
        <v/>
      </c>
      <c r="AJ2767">
        <f>SUM(AG$2:AG2767)</f>
        <v>19</v>
      </c>
      <c r="AK2767">
        <f>COUNTA(AF$2:AF2767)</f>
        <v>39</v>
      </c>
    </row>
    <row r="2768" spans="1:37"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697"/>
        <v>41</v>
      </c>
      <c r="Q2768" s="33" t="str">
        <f t="shared" si="698"/>
        <v/>
      </c>
      <c r="R2768" s="33">
        <f t="shared" si="699"/>
        <v>12</v>
      </c>
      <c r="S2768" s="33" t="str">
        <f t="shared" si="700"/>
        <v>157_12</v>
      </c>
      <c r="T2768" s="35" t="str">
        <f t="shared" si="701"/>
        <v>157PM</v>
      </c>
      <c r="U2768" s="35" t="str">
        <f t="shared" si="702"/>
        <v>157PMEW</v>
      </c>
      <c r="V2768" s="301">
        <f t="shared" si="703"/>
        <v>15</v>
      </c>
      <c r="W2768" s="293" t="str">
        <f t="shared" si="704"/>
        <v/>
      </c>
      <c r="X2768" s="293" t="str">
        <f t="shared" si="705"/>
        <v/>
      </c>
      <c r="Y2768" s="293" t="str">
        <f t="shared" si="706"/>
        <v/>
      </c>
      <c r="Z2768" s="293" t="str">
        <f t="shared" si="707"/>
        <v/>
      </c>
      <c r="AA2768" s="293">
        <f t="shared" si="694"/>
        <v>0</v>
      </c>
      <c r="AB2768" s="293">
        <f t="shared" si="695"/>
        <v>0</v>
      </c>
      <c r="AC2768" s="293">
        <f t="shared" si="696"/>
        <v>0</v>
      </c>
      <c r="AD2768" s="293">
        <f t="shared" si="708"/>
        <v>0</v>
      </c>
      <c r="AE2768" s="293">
        <f>IF(ISBLANK(T2768),AE2767,IF(COUNTIF(T$2:T2768,T2768)&gt;1,AE2767,1+MAX(AE2767,0)))</f>
        <v>75</v>
      </c>
      <c r="AI2768" s="42" t="str">
        <f t="shared" si="709"/>
        <v/>
      </c>
      <c r="AJ2768">
        <f>SUM(AG$2:AG2768)</f>
        <v>19</v>
      </c>
      <c r="AK2768">
        <f>COUNTA(AF$2:AF2768)</f>
        <v>39</v>
      </c>
    </row>
    <row r="2769" spans="1:37"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697"/>
        <v>41</v>
      </c>
      <c r="Q2769" s="33" t="str">
        <f t="shared" si="698"/>
        <v/>
      </c>
      <c r="R2769" s="33">
        <f t="shared" si="699"/>
        <v>12</v>
      </c>
      <c r="S2769" s="33" t="str">
        <f t="shared" si="700"/>
        <v>157_12</v>
      </c>
      <c r="T2769" s="35" t="str">
        <f t="shared" si="701"/>
        <v>157PM</v>
      </c>
      <c r="U2769" s="35" t="str">
        <f t="shared" si="702"/>
        <v>157PMEW</v>
      </c>
      <c r="V2769" s="301">
        <f t="shared" si="703"/>
        <v>16</v>
      </c>
      <c r="W2769" s="293" t="str">
        <f t="shared" si="704"/>
        <v/>
      </c>
      <c r="X2769" s="293" t="str">
        <f t="shared" si="705"/>
        <v/>
      </c>
      <c r="Y2769" s="293" t="str">
        <f t="shared" si="706"/>
        <v/>
      </c>
      <c r="Z2769" s="293" t="str">
        <f t="shared" si="707"/>
        <v/>
      </c>
      <c r="AA2769" s="293">
        <f t="shared" si="694"/>
        <v>0</v>
      </c>
      <c r="AB2769" s="293">
        <f t="shared" si="695"/>
        <v>0</v>
      </c>
      <c r="AC2769" s="293">
        <f t="shared" si="696"/>
        <v>0</v>
      </c>
      <c r="AD2769" s="293">
        <f t="shared" si="708"/>
        <v>0</v>
      </c>
      <c r="AE2769" s="293">
        <f>IF(ISBLANK(T2769),AE2768,IF(COUNTIF(T$2:T2769,T2769)&gt;1,AE2768,1+MAX(AE2768,0)))</f>
        <v>75</v>
      </c>
      <c r="AI2769" s="42" t="str">
        <f t="shared" si="709"/>
        <v/>
      </c>
      <c r="AJ2769">
        <f>SUM(AG$2:AG2769)</f>
        <v>19</v>
      </c>
      <c r="AK2769">
        <f>COUNTA(AF$2:AF2769)</f>
        <v>39</v>
      </c>
    </row>
    <row r="2770" spans="1:37"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697"/>
        <v>41</v>
      </c>
      <c r="Q2770" s="33" t="str">
        <f t="shared" si="698"/>
        <v/>
      </c>
      <c r="R2770" s="33">
        <f t="shared" si="699"/>
        <v>13</v>
      </c>
      <c r="S2770" s="33" t="str">
        <f t="shared" si="700"/>
        <v>157_13</v>
      </c>
      <c r="T2770" s="35" t="str">
        <f t="shared" si="701"/>
        <v>157PM</v>
      </c>
      <c r="U2770" s="35" t="str">
        <f t="shared" si="702"/>
        <v>157PMNS</v>
      </c>
      <c r="V2770" s="301">
        <f t="shared" si="703"/>
        <v>17</v>
      </c>
      <c r="W2770" s="293" t="str">
        <f t="shared" si="704"/>
        <v/>
      </c>
      <c r="X2770" s="293" t="str">
        <f t="shared" si="705"/>
        <v/>
      </c>
      <c r="Y2770" s="293" t="str">
        <f t="shared" si="706"/>
        <v/>
      </c>
      <c r="Z2770" s="293" t="str">
        <f t="shared" si="707"/>
        <v/>
      </c>
      <c r="AA2770" s="293">
        <f t="shared" si="694"/>
        <v>0</v>
      </c>
      <c r="AB2770" s="293">
        <f t="shared" si="695"/>
        <v>0</v>
      </c>
      <c r="AC2770" s="293">
        <f t="shared" si="696"/>
        <v>0</v>
      </c>
      <c r="AD2770" s="293">
        <f t="shared" si="708"/>
        <v>0</v>
      </c>
      <c r="AE2770" s="293">
        <f>IF(ISBLANK(T2770),AE2769,IF(COUNTIF(T$2:T2770,T2770)&gt;1,AE2769,1+MAX(AE2769,0)))</f>
        <v>75</v>
      </c>
      <c r="AI2770" s="42" t="str">
        <f t="shared" si="709"/>
        <v/>
      </c>
      <c r="AJ2770">
        <f>SUM(AG$2:AG2770)</f>
        <v>19</v>
      </c>
      <c r="AK2770">
        <f>COUNTA(AF$2:AF2770)</f>
        <v>39</v>
      </c>
    </row>
    <row r="2771" spans="1:37"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697"/>
        <v>41</v>
      </c>
      <c r="Q2771" s="33" t="str">
        <f t="shared" si="698"/>
        <v/>
      </c>
      <c r="R2771" s="33">
        <f t="shared" si="699"/>
        <v>13</v>
      </c>
      <c r="S2771" s="33" t="str">
        <f t="shared" si="700"/>
        <v>157_13</v>
      </c>
      <c r="T2771" s="35" t="str">
        <f t="shared" si="701"/>
        <v>157PM</v>
      </c>
      <c r="U2771" s="35" t="str">
        <f t="shared" si="702"/>
        <v>157PMNS</v>
      </c>
      <c r="V2771" s="301">
        <f t="shared" si="703"/>
        <v>18</v>
      </c>
      <c r="W2771" s="293" t="str">
        <f t="shared" si="704"/>
        <v/>
      </c>
      <c r="X2771" s="293" t="str">
        <f t="shared" si="705"/>
        <v/>
      </c>
      <c r="Y2771" s="293" t="str">
        <f t="shared" si="706"/>
        <v/>
      </c>
      <c r="Z2771" s="293" t="str">
        <f t="shared" si="707"/>
        <v/>
      </c>
      <c r="AA2771" s="293">
        <f t="shared" si="694"/>
        <v>0</v>
      </c>
      <c r="AB2771" s="293">
        <f t="shared" si="695"/>
        <v>0</v>
      </c>
      <c r="AC2771" s="293">
        <f t="shared" si="696"/>
        <v>0</v>
      </c>
      <c r="AD2771" s="293">
        <f t="shared" si="708"/>
        <v>0</v>
      </c>
      <c r="AE2771" s="293">
        <f>IF(ISBLANK(T2771),AE2770,IF(COUNTIF(T$2:T2771,T2771)&gt;1,AE2770,1+MAX(AE2770,0)))</f>
        <v>75</v>
      </c>
      <c r="AI2771" s="42" t="str">
        <f t="shared" si="709"/>
        <v/>
      </c>
      <c r="AJ2771">
        <f>SUM(AG$2:AG2771)</f>
        <v>19</v>
      </c>
      <c r="AK2771">
        <f>COUNTA(AF$2:AF2771)</f>
        <v>39</v>
      </c>
    </row>
    <row r="2772" spans="1:37"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697"/>
        <v>41</v>
      </c>
      <c r="Q2772" s="33" t="str">
        <f t="shared" si="698"/>
        <v/>
      </c>
      <c r="R2772" s="33">
        <f t="shared" si="699"/>
        <v>13</v>
      </c>
      <c r="S2772" s="33" t="str">
        <f t="shared" si="700"/>
        <v>157_13</v>
      </c>
      <c r="T2772" s="35" t="str">
        <f t="shared" si="701"/>
        <v>157PM</v>
      </c>
      <c r="U2772" s="35" t="str">
        <f t="shared" si="702"/>
        <v>157PMEW</v>
      </c>
      <c r="V2772" s="301">
        <f t="shared" si="703"/>
        <v>19</v>
      </c>
      <c r="W2772" s="293" t="str">
        <f t="shared" si="704"/>
        <v/>
      </c>
      <c r="X2772" s="293" t="str">
        <f t="shared" si="705"/>
        <v/>
      </c>
      <c r="Y2772" s="293" t="str">
        <f t="shared" si="706"/>
        <v/>
      </c>
      <c r="Z2772" s="293" t="str">
        <f t="shared" si="707"/>
        <v/>
      </c>
      <c r="AA2772" s="293">
        <f t="shared" si="694"/>
        <v>0</v>
      </c>
      <c r="AB2772" s="293">
        <f t="shared" si="695"/>
        <v>0</v>
      </c>
      <c r="AC2772" s="293">
        <f t="shared" si="696"/>
        <v>0</v>
      </c>
      <c r="AD2772" s="293">
        <f t="shared" si="708"/>
        <v>0</v>
      </c>
      <c r="AE2772" s="293">
        <f>IF(ISBLANK(T2772),AE2771,IF(COUNTIF(T$2:T2772,T2772)&gt;1,AE2771,1+MAX(AE2771,0)))</f>
        <v>75</v>
      </c>
      <c r="AI2772" s="42" t="str">
        <f t="shared" si="709"/>
        <v/>
      </c>
      <c r="AJ2772">
        <f>SUM(AG$2:AG2772)</f>
        <v>19</v>
      </c>
      <c r="AK2772">
        <f>COUNTA(AF$2:AF2772)</f>
        <v>39</v>
      </c>
    </row>
    <row r="2773" spans="1:37"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697"/>
        <v>41</v>
      </c>
      <c r="Q2773" s="33" t="str">
        <f t="shared" si="698"/>
        <v/>
      </c>
      <c r="R2773" s="33">
        <f t="shared" si="699"/>
        <v>13</v>
      </c>
      <c r="S2773" s="33" t="str">
        <f t="shared" si="700"/>
        <v>157_13</v>
      </c>
      <c r="T2773" s="35" t="str">
        <f t="shared" si="701"/>
        <v>157PM</v>
      </c>
      <c r="U2773" s="35" t="str">
        <f t="shared" si="702"/>
        <v>157PMEW</v>
      </c>
      <c r="V2773" s="301">
        <f t="shared" si="703"/>
        <v>20</v>
      </c>
      <c r="W2773" s="293" t="str">
        <f t="shared" si="704"/>
        <v/>
      </c>
      <c r="X2773" s="293" t="str">
        <f t="shared" si="705"/>
        <v/>
      </c>
      <c r="Y2773" s="293" t="str">
        <f t="shared" si="706"/>
        <v/>
      </c>
      <c r="Z2773" s="293" t="str">
        <f t="shared" si="707"/>
        <v/>
      </c>
      <c r="AA2773" s="293">
        <f t="shared" si="694"/>
        <v>0</v>
      </c>
      <c r="AB2773" s="293">
        <f t="shared" si="695"/>
        <v>0</v>
      </c>
      <c r="AC2773" s="293">
        <f t="shared" si="696"/>
        <v>0</v>
      </c>
      <c r="AD2773" s="293">
        <f t="shared" si="708"/>
        <v>0</v>
      </c>
      <c r="AE2773" s="293">
        <f>IF(ISBLANK(T2773),AE2772,IF(COUNTIF(T$2:T2773,T2773)&gt;1,AE2772,1+MAX(AE2772,0)))</f>
        <v>75</v>
      </c>
      <c r="AI2773" s="42" t="str">
        <f t="shared" si="709"/>
        <v/>
      </c>
      <c r="AJ2773">
        <f>SUM(AG$2:AG2773)</f>
        <v>19</v>
      </c>
      <c r="AK2773">
        <f>COUNTA(AF$2:AF2773)</f>
        <v>39</v>
      </c>
    </row>
    <row r="2774" spans="1:37"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697"/>
        <v>41</v>
      </c>
      <c r="Q2774" s="33" t="str">
        <f t="shared" si="698"/>
        <v/>
      </c>
      <c r="R2774" s="33">
        <f t="shared" si="699"/>
        <v>14</v>
      </c>
      <c r="S2774" s="33" t="str">
        <f t="shared" si="700"/>
        <v>157_14</v>
      </c>
      <c r="T2774" s="35" t="str">
        <f t="shared" si="701"/>
        <v>157PM</v>
      </c>
      <c r="U2774" s="35" t="str">
        <f t="shared" si="702"/>
        <v>157PMNS</v>
      </c>
      <c r="V2774" s="301">
        <f t="shared" si="703"/>
        <v>21</v>
      </c>
      <c r="W2774" s="293" t="str">
        <f t="shared" si="704"/>
        <v/>
      </c>
      <c r="X2774" s="293" t="str">
        <f t="shared" si="705"/>
        <v/>
      </c>
      <c r="Y2774" s="293" t="str">
        <f t="shared" si="706"/>
        <v/>
      </c>
      <c r="Z2774" s="293" t="str">
        <f t="shared" si="707"/>
        <v/>
      </c>
      <c r="AA2774" s="293">
        <f t="shared" si="694"/>
        <v>0</v>
      </c>
      <c r="AB2774" s="293">
        <f t="shared" si="695"/>
        <v>0</v>
      </c>
      <c r="AC2774" s="293">
        <f t="shared" si="696"/>
        <v>0</v>
      </c>
      <c r="AD2774" s="293">
        <f t="shared" si="708"/>
        <v>0</v>
      </c>
      <c r="AE2774" s="293">
        <f>IF(ISBLANK(T2774),AE2773,IF(COUNTIF(T$2:T2774,T2774)&gt;1,AE2773,1+MAX(AE2773,0)))</f>
        <v>75</v>
      </c>
      <c r="AI2774" s="42" t="str">
        <f t="shared" si="709"/>
        <v/>
      </c>
      <c r="AJ2774">
        <f>SUM(AG$2:AG2774)</f>
        <v>19</v>
      </c>
      <c r="AK2774">
        <f>COUNTA(AF$2:AF2774)</f>
        <v>39</v>
      </c>
    </row>
    <row r="2775" spans="1:37"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697"/>
        <v>41</v>
      </c>
      <c r="Q2775" s="33" t="str">
        <f t="shared" si="698"/>
        <v/>
      </c>
      <c r="R2775" s="33">
        <f t="shared" si="699"/>
        <v>14</v>
      </c>
      <c r="S2775" s="33" t="str">
        <f t="shared" si="700"/>
        <v>157_14</v>
      </c>
      <c r="T2775" s="35" t="str">
        <f t="shared" si="701"/>
        <v>157PM</v>
      </c>
      <c r="U2775" s="35" t="str">
        <f t="shared" si="702"/>
        <v>157PMNS</v>
      </c>
      <c r="V2775" s="301">
        <f t="shared" si="703"/>
        <v>22</v>
      </c>
      <c r="W2775" s="293" t="str">
        <f t="shared" si="704"/>
        <v/>
      </c>
      <c r="X2775" s="293" t="str">
        <f t="shared" si="705"/>
        <v/>
      </c>
      <c r="Y2775" s="293" t="str">
        <f t="shared" si="706"/>
        <v/>
      </c>
      <c r="Z2775" s="293" t="str">
        <f t="shared" si="707"/>
        <v/>
      </c>
      <c r="AA2775" s="293">
        <f t="shared" si="694"/>
        <v>0</v>
      </c>
      <c r="AB2775" s="293">
        <f t="shared" si="695"/>
        <v>0</v>
      </c>
      <c r="AC2775" s="293">
        <f t="shared" si="696"/>
        <v>0</v>
      </c>
      <c r="AD2775" s="293">
        <f t="shared" si="708"/>
        <v>0</v>
      </c>
      <c r="AE2775" s="293">
        <f>IF(ISBLANK(T2775),AE2774,IF(COUNTIF(T$2:T2775,T2775)&gt;1,AE2774,1+MAX(AE2774,0)))</f>
        <v>75</v>
      </c>
      <c r="AI2775" s="42" t="str">
        <f t="shared" si="709"/>
        <v/>
      </c>
      <c r="AJ2775">
        <f>SUM(AG$2:AG2775)</f>
        <v>19</v>
      </c>
      <c r="AK2775">
        <f>COUNTA(AF$2:AF2775)</f>
        <v>39</v>
      </c>
    </row>
    <row r="2776" spans="1:37"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697"/>
        <v>41</v>
      </c>
      <c r="Q2776" s="33" t="str">
        <f t="shared" si="698"/>
        <v/>
      </c>
      <c r="R2776" s="33">
        <f t="shared" si="699"/>
        <v>14</v>
      </c>
      <c r="S2776" s="33" t="str">
        <f t="shared" si="700"/>
        <v>157_14</v>
      </c>
      <c r="T2776" s="35" t="str">
        <f t="shared" si="701"/>
        <v>157PM</v>
      </c>
      <c r="U2776" s="35" t="str">
        <f t="shared" si="702"/>
        <v>157PMEW</v>
      </c>
      <c r="V2776" s="301">
        <f t="shared" si="703"/>
        <v>23</v>
      </c>
      <c r="W2776" s="293" t="str">
        <f t="shared" si="704"/>
        <v/>
      </c>
      <c r="X2776" s="293" t="str">
        <f t="shared" si="705"/>
        <v/>
      </c>
      <c r="Y2776" s="293" t="str">
        <f t="shared" si="706"/>
        <v/>
      </c>
      <c r="Z2776" s="293" t="str">
        <f t="shared" si="707"/>
        <v/>
      </c>
      <c r="AA2776" s="293">
        <f t="shared" si="694"/>
        <v>0</v>
      </c>
      <c r="AB2776" s="293">
        <f t="shared" si="695"/>
        <v>0</v>
      </c>
      <c r="AC2776" s="293">
        <f t="shared" si="696"/>
        <v>0</v>
      </c>
      <c r="AD2776" s="293">
        <f t="shared" si="708"/>
        <v>0</v>
      </c>
      <c r="AE2776" s="293">
        <f>IF(ISBLANK(T2776),AE2775,IF(COUNTIF(T$2:T2776,T2776)&gt;1,AE2775,1+MAX(AE2775,0)))</f>
        <v>75</v>
      </c>
      <c r="AI2776" s="42" t="str">
        <f t="shared" si="709"/>
        <v/>
      </c>
      <c r="AJ2776">
        <f>SUM(AG$2:AG2776)</f>
        <v>19</v>
      </c>
      <c r="AK2776">
        <f>COUNTA(AF$2:AF2776)</f>
        <v>39</v>
      </c>
    </row>
    <row r="2777" spans="1:37"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697"/>
        <v>41</v>
      </c>
      <c r="Q2777" s="33" t="str">
        <f t="shared" si="698"/>
        <v/>
      </c>
      <c r="R2777" s="33">
        <f t="shared" si="699"/>
        <v>14</v>
      </c>
      <c r="S2777" s="33" t="str">
        <f t="shared" si="700"/>
        <v>157_14</v>
      </c>
      <c r="T2777" s="35" t="str">
        <f t="shared" si="701"/>
        <v>157PM</v>
      </c>
      <c r="U2777" s="35" t="str">
        <f t="shared" si="702"/>
        <v>157PMEW</v>
      </c>
      <c r="V2777" s="301">
        <f t="shared" si="703"/>
        <v>24</v>
      </c>
      <c r="W2777" s="293" t="str">
        <f t="shared" si="704"/>
        <v/>
      </c>
      <c r="X2777" s="293" t="str">
        <f t="shared" si="705"/>
        <v/>
      </c>
      <c r="Y2777" s="293" t="str">
        <f t="shared" si="706"/>
        <v/>
      </c>
      <c r="Z2777" s="293" t="str">
        <f t="shared" si="707"/>
        <v/>
      </c>
      <c r="AA2777" s="293">
        <f t="shared" si="694"/>
        <v>0</v>
      </c>
      <c r="AB2777" s="293">
        <f t="shared" si="695"/>
        <v>0</v>
      </c>
      <c r="AC2777" s="293">
        <f t="shared" si="696"/>
        <v>0</v>
      </c>
      <c r="AD2777" s="293">
        <f t="shared" si="708"/>
        <v>0</v>
      </c>
      <c r="AE2777" s="293">
        <f>IF(ISBLANK(T2777),AE2776,IF(COUNTIF(T$2:T2777,T2777)&gt;1,AE2776,1+MAX(AE2776,0)))</f>
        <v>75</v>
      </c>
      <c r="AI2777" s="42" t="str">
        <f t="shared" si="709"/>
        <v/>
      </c>
      <c r="AJ2777">
        <f>SUM(AG$2:AG2777)</f>
        <v>19</v>
      </c>
      <c r="AK2777">
        <f>COUNTA(AF$2:AF2777)</f>
        <v>39</v>
      </c>
    </row>
    <row r="2778" spans="1:37"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697"/>
        <v>41</v>
      </c>
      <c r="Q2778" s="33" t="str">
        <f t="shared" si="698"/>
        <v/>
      </c>
      <c r="R2778" s="33">
        <f t="shared" si="699"/>
        <v>15</v>
      </c>
      <c r="S2778" s="33" t="str">
        <f t="shared" si="700"/>
        <v>157_15</v>
      </c>
      <c r="T2778" s="35" t="str">
        <f t="shared" si="701"/>
        <v>157PM</v>
      </c>
      <c r="U2778" s="35" t="str">
        <f t="shared" si="702"/>
        <v>157PMNS</v>
      </c>
      <c r="V2778" s="301">
        <f t="shared" si="703"/>
        <v>25</v>
      </c>
      <c r="W2778" s="293" t="str">
        <f t="shared" si="704"/>
        <v/>
      </c>
      <c r="X2778" s="293" t="str">
        <f t="shared" si="705"/>
        <v/>
      </c>
      <c r="Y2778" s="293" t="str">
        <f t="shared" si="706"/>
        <v/>
      </c>
      <c r="Z2778" s="293" t="str">
        <f t="shared" si="707"/>
        <v/>
      </c>
      <c r="AA2778" s="293">
        <f t="shared" si="694"/>
        <v>0</v>
      </c>
      <c r="AB2778" s="293">
        <f t="shared" si="695"/>
        <v>0</v>
      </c>
      <c r="AC2778" s="293">
        <f t="shared" si="696"/>
        <v>0</v>
      </c>
      <c r="AD2778" s="293">
        <f t="shared" si="708"/>
        <v>0</v>
      </c>
      <c r="AE2778" s="293">
        <f>IF(ISBLANK(T2778),AE2777,IF(COUNTIF(T$2:T2778,T2778)&gt;1,AE2777,1+MAX(AE2777,0)))</f>
        <v>75</v>
      </c>
      <c r="AI2778" s="42" t="str">
        <f t="shared" si="709"/>
        <v/>
      </c>
      <c r="AJ2778">
        <f>SUM(AG$2:AG2778)</f>
        <v>19</v>
      </c>
      <c r="AK2778">
        <f>COUNTA(AF$2:AF2778)</f>
        <v>39</v>
      </c>
    </row>
    <row r="2779" spans="1:37"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697"/>
        <v>41</v>
      </c>
      <c r="Q2779" s="33" t="str">
        <f t="shared" si="698"/>
        <v/>
      </c>
      <c r="R2779" s="33">
        <f t="shared" si="699"/>
        <v>15</v>
      </c>
      <c r="S2779" s="33" t="str">
        <f t="shared" si="700"/>
        <v>157_15</v>
      </c>
      <c r="T2779" s="35" t="str">
        <f t="shared" si="701"/>
        <v>157PM</v>
      </c>
      <c r="U2779" s="35" t="str">
        <f t="shared" si="702"/>
        <v>157PMNS</v>
      </c>
      <c r="V2779" s="301">
        <f t="shared" si="703"/>
        <v>26</v>
      </c>
      <c r="W2779" s="293" t="str">
        <f t="shared" si="704"/>
        <v/>
      </c>
      <c r="X2779" s="293" t="str">
        <f t="shared" si="705"/>
        <v/>
      </c>
      <c r="Y2779" s="293" t="str">
        <f t="shared" si="706"/>
        <v/>
      </c>
      <c r="Z2779" s="293" t="str">
        <f t="shared" si="707"/>
        <v/>
      </c>
      <c r="AA2779" s="293">
        <f t="shared" si="694"/>
        <v>0</v>
      </c>
      <c r="AB2779" s="293">
        <f t="shared" si="695"/>
        <v>0</v>
      </c>
      <c r="AC2779" s="293">
        <f t="shared" si="696"/>
        <v>0</v>
      </c>
      <c r="AD2779" s="293">
        <f t="shared" si="708"/>
        <v>0</v>
      </c>
      <c r="AE2779" s="293">
        <f>IF(ISBLANK(T2779),AE2778,IF(COUNTIF(T$2:T2779,T2779)&gt;1,AE2778,1+MAX(AE2778,0)))</f>
        <v>75</v>
      </c>
      <c r="AI2779" s="42" t="str">
        <f t="shared" si="709"/>
        <v/>
      </c>
      <c r="AJ2779">
        <f>SUM(AG$2:AG2779)</f>
        <v>19</v>
      </c>
      <c r="AK2779">
        <f>COUNTA(AF$2:AF2779)</f>
        <v>39</v>
      </c>
    </row>
    <row r="2780" spans="1:37"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697"/>
        <v>41</v>
      </c>
      <c r="Q2780" s="33" t="str">
        <f t="shared" si="698"/>
        <v/>
      </c>
      <c r="R2780" s="33">
        <f t="shared" si="699"/>
        <v>15</v>
      </c>
      <c r="S2780" s="33" t="str">
        <f t="shared" si="700"/>
        <v>157_15</v>
      </c>
      <c r="T2780" s="35" t="str">
        <f t="shared" si="701"/>
        <v>157PM</v>
      </c>
      <c r="U2780" s="35" t="str">
        <f t="shared" si="702"/>
        <v>157PMEW</v>
      </c>
      <c r="V2780" s="301">
        <f t="shared" si="703"/>
        <v>27</v>
      </c>
      <c r="W2780" s="293" t="str">
        <f t="shared" si="704"/>
        <v/>
      </c>
      <c r="X2780" s="293" t="str">
        <f t="shared" si="705"/>
        <v/>
      </c>
      <c r="Y2780" s="293" t="str">
        <f t="shared" si="706"/>
        <v/>
      </c>
      <c r="Z2780" s="293" t="str">
        <f t="shared" si="707"/>
        <v/>
      </c>
      <c r="AA2780" s="293">
        <f t="shared" si="694"/>
        <v>0</v>
      </c>
      <c r="AB2780" s="293">
        <f t="shared" si="695"/>
        <v>0</v>
      </c>
      <c r="AC2780" s="293">
        <f t="shared" si="696"/>
        <v>0</v>
      </c>
      <c r="AD2780" s="293">
        <f t="shared" si="708"/>
        <v>0</v>
      </c>
      <c r="AE2780" s="293">
        <f>IF(ISBLANK(T2780),AE2779,IF(COUNTIF(T$2:T2780,T2780)&gt;1,AE2779,1+MAX(AE2779,0)))</f>
        <v>75</v>
      </c>
      <c r="AI2780" s="42" t="str">
        <f t="shared" si="709"/>
        <v/>
      </c>
      <c r="AJ2780">
        <f>SUM(AG$2:AG2780)</f>
        <v>19</v>
      </c>
      <c r="AK2780">
        <f>COUNTA(AF$2:AF2780)</f>
        <v>39</v>
      </c>
    </row>
    <row r="2781" spans="1:37"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697"/>
        <v>41</v>
      </c>
      <c r="Q2781" s="33" t="str">
        <f t="shared" si="698"/>
        <v/>
      </c>
      <c r="R2781" s="33">
        <f t="shared" si="699"/>
        <v>15</v>
      </c>
      <c r="S2781" s="33" t="str">
        <f t="shared" si="700"/>
        <v>157_15</v>
      </c>
      <c r="T2781" s="35" t="str">
        <f t="shared" si="701"/>
        <v>157PM</v>
      </c>
      <c r="U2781" s="35" t="str">
        <f t="shared" si="702"/>
        <v>157PMEW</v>
      </c>
      <c r="V2781" s="301">
        <f t="shared" si="703"/>
        <v>28</v>
      </c>
      <c r="W2781" s="293" t="str">
        <f t="shared" si="704"/>
        <v/>
      </c>
      <c r="X2781" s="293" t="str">
        <f t="shared" si="705"/>
        <v/>
      </c>
      <c r="Y2781" s="293" t="str">
        <f t="shared" si="706"/>
        <v/>
      </c>
      <c r="Z2781" s="293" t="str">
        <f t="shared" si="707"/>
        <v/>
      </c>
      <c r="AA2781" s="293">
        <f t="shared" si="694"/>
        <v>0</v>
      </c>
      <c r="AB2781" s="293">
        <f t="shared" si="695"/>
        <v>0</v>
      </c>
      <c r="AC2781" s="293">
        <f t="shared" si="696"/>
        <v>0</v>
      </c>
      <c r="AD2781" s="293">
        <f t="shared" si="708"/>
        <v>0</v>
      </c>
      <c r="AE2781" s="293">
        <f>IF(ISBLANK(T2781),AE2780,IF(COUNTIF(T$2:T2781,T2781)&gt;1,AE2780,1+MAX(AE2780,0)))</f>
        <v>75</v>
      </c>
      <c r="AI2781" s="42" t="str">
        <f t="shared" si="709"/>
        <v/>
      </c>
      <c r="AJ2781">
        <f>SUM(AG$2:AG2781)</f>
        <v>19</v>
      </c>
      <c r="AK2781">
        <f>COUNTA(AF$2:AF2781)</f>
        <v>39</v>
      </c>
    </row>
    <row r="2782" spans="1:37"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697"/>
        <v>41</v>
      </c>
      <c r="Q2782" s="33" t="str">
        <f t="shared" si="698"/>
        <v/>
      </c>
      <c r="R2782" s="33">
        <f t="shared" si="699"/>
        <v>16</v>
      </c>
      <c r="S2782" s="33" t="str">
        <f t="shared" si="700"/>
        <v>157_16</v>
      </c>
      <c r="T2782" s="35" t="str">
        <f t="shared" si="701"/>
        <v>157PM</v>
      </c>
      <c r="U2782" s="35" t="str">
        <f t="shared" si="702"/>
        <v>157PMNS</v>
      </c>
      <c r="V2782" s="301">
        <f t="shared" si="703"/>
        <v>29</v>
      </c>
      <c r="W2782" s="293" t="str">
        <f t="shared" si="704"/>
        <v/>
      </c>
      <c r="X2782" s="293" t="str">
        <f t="shared" si="705"/>
        <v/>
      </c>
      <c r="Y2782" s="293" t="str">
        <f t="shared" si="706"/>
        <v/>
      </c>
      <c r="Z2782" s="293" t="str">
        <f t="shared" si="707"/>
        <v/>
      </c>
      <c r="AA2782" s="293">
        <f t="shared" si="694"/>
        <v>0</v>
      </c>
      <c r="AB2782" s="293">
        <f t="shared" si="695"/>
        <v>0</v>
      </c>
      <c r="AC2782" s="293">
        <f t="shared" si="696"/>
        <v>0</v>
      </c>
      <c r="AD2782" s="293">
        <f t="shared" si="708"/>
        <v>0</v>
      </c>
      <c r="AE2782" s="293">
        <f>IF(ISBLANK(T2782),AE2781,IF(COUNTIF(T$2:T2782,T2782)&gt;1,AE2781,1+MAX(AE2781,0)))</f>
        <v>75</v>
      </c>
      <c r="AI2782" s="42" t="str">
        <f t="shared" si="709"/>
        <v/>
      </c>
      <c r="AJ2782">
        <f>SUM(AG$2:AG2782)</f>
        <v>19</v>
      </c>
      <c r="AK2782">
        <f>COUNTA(AF$2:AF2782)</f>
        <v>39</v>
      </c>
    </row>
    <row r="2783" spans="1:37"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697"/>
        <v>41</v>
      </c>
      <c r="Q2783" s="33" t="str">
        <f t="shared" si="698"/>
        <v/>
      </c>
      <c r="R2783" s="33">
        <f t="shared" si="699"/>
        <v>16</v>
      </c>
      <c r="S2783" s="33" t="str">
        <f t="shared" si="700"/>
        <v>157_16</v>
      </c>
      <c r="T2783" s="35" t="str">
        <f t="shared" si="701"/>
        <v>157PM</v>
      </c>
      <c r="U2783" s="35" t="str">
        <f t="shared" si="702"/>
        <v>157PMNS</v>
      </c>
      <c r="V2783" s="301">
        <f t="shared" si="703"/>
        <v>30</v>
      </c>
      <c r="W2783" s="293" t="str">
        <f t="shared" si="704"/>
        <v/>
      </c>
      <c r="X2783" s="293" t="str">
        <f t="shared" si="705"/>
        <v/>
      </c>
      <c r="Y2783" s="293" t="str">
        <f t="shared" si="706"/>
        <v/>
      </c>
      <c r="Z2783" s="293" t="str">
        <f t="shared" si="707"/>
        <v/>
      </c>
      <c r="AA2783" s="293">
        <f t="shared" si="694"/>
        <v>0</v>
      </c>
      <c r="AB2783" s="293">
        <f t="shared" si="695"/>
        <v>0</v>
      </c>
      <c r="AC2783" s="293">
        <f t="shared" si="696"/>
        <v>0</v>
      </c>
      <c r="AD2783" s="293">
        <f t="shared" si="708"/>
        <v>0</v>
      </c>
      <c r="AE2783" s="293">
        <f>IF(ISBLANK(T2783),AE2782,IF(COUNTIF(T$2:T2783,T2783)&gt;1,AE2782,1+MAX(AE2782,0)))</f>
        <v>75</v>
      </c>
      <c r="AI2783" s="42" t="str">
        <f t="shared" si="709"/>
        <v/>
      </c>
      <c r="AJ2783">
        <f>SUM(AG$2:AG2783)</f>
        <v>19</v>
      </c>
      <c r="AK2783">
        <f>COUNTA(AF$2:AF2783)</f>
        <v>39</v>
      </c>
    </row>
    <row r="2784" spans="1:37"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697"/>
        <v>41</v>
      </c>
      <c r="Q2784" s="33" t="str">
        <f t="shared" si="698"/>
        <v/>
      </c>
      <c r="R2784" s="33">
        <f t="shared" si="699"/>
        <v>16</v>
      </c>
      <c r="S2784" s="33" t="str">
        <f t="shared" si="700"/>
        <v>157_16</v>
      </c>
      <c r="T2784" s="35" t="str">
        <f t="shared" si="701"/>
        <v>157PM</v>
      </c>
      <c r="U2784" s="35" t="str">
        <f t="shared" si="702"/>
        <v>157PMEW</v>
      </c>
      <c r="V2784" s="301">
        <f t="shared" si="703"/>
        <v>31</v>
      </c>
      <c r="W2784" s="293" t="str">
        <f t="shared" si="704"/>
        <v/>
      </c>
      <c r="X2784" s="293" t="str">
        <f t="shared" si="705"/>
        <v/>
      </c>
      <c r="Y2784" s="293" t="str">
        <f t="shared" si="706"/>
        <v/>
      </c>
      <c r="Z2784" s="293" t="str">
        <f t="shared" si="707"/>
        <v/>
      </c>
      <c r="AA2784" s="293">
        <f t="shared" si="694"/>
        <v>0</v>
      </c>
      <c r="AB2784" s="293">
        <f t="shared" si="695"/>
        <v>0</v>
      </c>
      <c r="AC2784" s="293">
        <f t="shared" si="696"/>
        <v>0</v>
      </c>
      <c r="AD2784" s="293">
        <f t="shared" si="708"/>
        <v>0</v>
      </c>
      <c r="AE2784" s="293">
        <f>IF(ISBLANK(T2784),AE2783,IF(COUNTIF(T$2:T2784,T2784)&gt;1,AE2783,1+MAX(AE2783,0)))</f>
        <v>75</v>
      </c>
      <c r="AI2784" s="42" t="str">
        <f t="shared" si="709"/>
        <v/>
      </c>
      <c r="AJ2784">
        <f>SUM(AG$2:AG2784)</f>
        <v>19</v>
      </c>
      <c r="AK2784">
        <f>COUNTA(AF$2:AF2784)</f>
        <v>39</v>
      </c>
    </row>
    <row r="2785" spans="1:37"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697"/>
        <v>41</v>
      </c>
      <c r="Q2785" s="33" t="str">
        <f t="shared" si="698"/>
        <v/>
      </c>
      <c r="R2785" s="33">
        <f t="shared" si="699"/>
        <v>16</v>
      </c>
      <c r="S2785" s="33" t="str">
        <f t="shared" si="700"/>
        <v>157_16</v>
      </c>
      <c r="T2785" s="35" t="str">
        <f t="shared" si="701"/>
        <v>157PM</v>
      </c>
      <c r="U2785" s="35" t="str">
        <f t="shared" si="702"/>
        <v>157PMEW</v>
      </c>
      <c r="V2785" s="301">
        <f t="shared" si="703"/>
        <v>32</v>
      </c>
      <c r="W2785" s="293" t="str">
        <f t="shared" si="704"/>
        <v/>
      </c>
      <c r="X2785" s="293" t="str">
        <f t="shared" si="705"/>
        <v/>
      </c>
      <c r="Y2785" s="293" t="str">
        <f t="shared" si="706"/>
        <v/>
      </c>
      <c r="Z2785" s="293" t="str">
        <f t="shared" si="707"/>
        <v/>
      </c>
      <c r="AA2785" s="293">
        <f t="shared" si="694"/>
        <v>0</v>
      </c>
      <c r="AB2785" s="293">
        <f t="shared" si="695"/>
        <v>0</v>
      </c>
      <c r="AC2785" s="293">
        <f t="shared" si="696"/>
        <v>0</v>
      </c>
      <c r="AD2785" s="293">
        <f t="shared" si="708"/>
        <v>0</v>
      </c>
      <c r="AE2785" s="293">
        <f>IF(ISBLANK(T2785),AE2784,IF(COUNTIF(T$2:T2785,T2785)&gt;1,AE2784,1+MAX(AE2784,0)))</f>
        <v>75</v>
      </c>
      <c r="AI2785" s="42" t="str">
        <f t="shared" si="709"/>
        <v/>
      </c>
      <c r="AJ2785">
        <f>SUM(AG$2:AG2785)</f>
        <v>19</v>
      </c>
      <c r="AK2785">
        <f>COUNTA(AF$2:AF2785)</f>
        <v>39</v>
      </c>
    </row>
    <row r="2786" spans="1:37"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697"/>
        <v>42</v>
      </c>
      <c r="Q2786" s="33">
        <f t="shared" si="698"/>
        <v>42</v>
      </c>
      <c r="R2786" s="33">
        <f t="shared" si="699"/>
        <v>1</v>
      </c>
      <c r="S2786" s="33" t="str">
        <f t="shared" si="700"/>
        <v>159_1</v>
      </c>
      <c r="T2786" s="35" t="str">
        <f t="shared" si="701"/>
        <v>159AM</v>
      </c>
      <c r="U2786" s="35" t="str">
        <f t="shared" si="702"/>
        <v>159AMNS</v>
      </c>
      <c r="V2786" s="301">
        <f t="shared" si="703"/>
        <v>1</v>
      </c>
      <c r="W2786" s="293" t="str">
        <f t="shared" si="704"/>
        <v/>
      </c>
      <c r="X2786" s="293" t="str">
        <f t="shared" si="705"/>
        <v/>
      </c>
      <c r="Y2786" s="293" t="str">
        <f t="shared" si="706"/>
        <v/>
      </c>
      <c r="Z2786" s="293" t="str">
        <f t="shared" si="707"/>
        <v/>
      </c>
      <c r="AA2786" s="293">
        <f t="shared" si="694"/>
        <v>0</v>
      </c>
      <c r="AB2786" s="293">
        <f t="shared" si="695"/>
        <v>0</v>
      </c>
      <c r="AC2786" s="293">
        <f t="shared" si="696"/>
        <v>0</v>
      </c>
      <c r="AD2786" s="293">
        <f t="shared" si="708"/>
        <v>0</v>
      </c>
      <c r="AE2786" s="293">
        <f>IF(ISBLANK(T2786),AE2785,IF(COUNTIF(T$2:T2786,T2786)&gt;1,AE2785,1+MAX(AE2785,0)))</f>
        <v>76</v>
      </c>
      <c r="AI2786" s="42" t="str">
        <f t="shared" si="709"/>
        <v/>
      </c>
      <c r="AJ2786">
        <f>SUM(AG$2:AG2786)</f>
        <v>19</v>
      </c>
      <c r="AK2786">
        <f>COUNTA(AF$2:AF2786)</f>
        <v>39</v>
      </c>
    </row>
    <row r="2787" spans="1:37"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697"/>
        <v>42</v>
      </c>
      <c r="Q2787" s="33" t="str">
        <f t="shared" si="698"/>
        <v/>
      </c>
      <c r="R2787" s="33">
        <f t="shared" si="699"/>
        <v>1</v>
      </c>
      <c r="S2787" s="33" t="str">
        <f t="shared" si="700"/>
        <v>159_1</v>
      </c>
      <c r="T2787" s="35" t="str">
        <f t="shared" si="701"/>
        <v>159AM</v>
      </c>
      <c r="U2787" s="35" t="str">
        <f t="shared" si="702"/>
        <v>159AMNS</v>
      </c>
      <c r="V2787" s="301">
        <f t="shared" si="703"/>
        <v>2</v>
      </c>
      <c r="W2787" s="293" t="str">
        <f t="shared" si="704"/>
        <v/>
      </c>
      <c r="X2787" s="293" t="str">
        <f t="shared" si="705"/>
        <v/>
      </c>
      <c r="Y2787" s="293" t="str">
        <f t="shared" si="706"/>
        <v/>
      </c>
      <c r="Z2787" s="293" t="str">
        <f t="shared" si="707"/>
        <v/>
      </c>
      <c r="AA2787" s="293">
        <f t="shared" si="694"/>
        <v>0</v>
      </c>
      <c r="AB2787" s="293">
        <f t="shared" si="695"/>
        <v>0</v>
      </c>
      <c r="AC2787" s="293">
        <f t="shared" si="696"/>
        <v>0</v>
      </c>
      <c r="AD2787" s="293">
        <f t="shared" si="708"/>
        <v>0</v>
      </c>
      <c r="AE2787" s="293">
        <f>IF(ISBLANK(T2787),AE2786,IF(COUNTIF(T$2:T2787,T2787)&gt;1,AE2786,1+MAX(AE2786,0)))</f>
        <v>76</v>
      </c>
      <c r="AI2787" s="42" t="str">
        <f t="shared" si="709"/>
        <v/>
      </c>
      <c r="AJ2787">
        <f>SUM(AG$2:AG2787)</f>
        <v>19</v>
      </c>
      <c r="AK2787">
        <f>COUNTA(AF$2:AF2787)</f>
        <v>39</v>
      </c>
    </row>
    <row r="2788" spans="1:37"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697"/>
        <v>42</v>
      </c>
      <c r="Q2788" s="33" t="str">
        <f t="shared" si="698"/>
        <v/>
      </c>
      <c r="R2788" s="33">
        <f t="shared" si="699"/>
        <v>1</v>
      </c>
      <c r="S2788" s="33" t="str">
        <f t="shared" si="700"/>
        <v>159_1</v>
      </c>
      <c r="T2788" s="35" t="str">
        <f t="shared" si="701"/>
        <v>159AM</v>
      </c>
      <c r="U2788" s="35" t="str">
        <f t="shared" si="702"/>
        <v>159AMEW</v>
      </c>
      <c r="V2788" s="301">
        <f t="shared" si="703"/>
        <v>3</v>
      </c>
      <c r="W2788" s="293" t="str">
        <f t="shared" si="704"/>
        <v/>
      </c>
      <c r="X2788" s="293" t="str">
        <f t="shared" si="705"/>
        <v/>
      </c>
      <c r="Y2788" s="293" t="str">
        <f t="shared" si="706"/>
        <v/>
      </c>
      <c r="Z2788" s="293" t="str">
        <f t="shared" si="707"/>
        <v/>
      </c>
      <c r="AA2788" s="293">
        <f t="shared" si="694"/>
        <v>0</v>
      </c>
      <c r="AB2788" s="293">
        <f t="shared" si="695"/>
        <v>0</v>
      </c>
      <c r="AC2788" s="293">
        <f t="shared" si="696"/>
        <v>0</v>
      </c>
      <c r="AD2788" s="293">
        <f t="shared" si="708"/>
        <v>0</v>
      </c>
      <c r="AE2788" s="293">
        <f>IF(ISBLANK(T2788),AE2787,IF(COUNTIF(T$2:T2788,T2788)&gt;1,AE2787,1+MAX(AE2787,0)))</f>
        <v>76</v>
      </c>
      <c r="AI2788" s="42" t="str">
        <f t="shared" si="709"/>
        <v/>
      </c>
      <c r="AJ2788">
        <f>SUM(AG$2:AG2788)</f>
        <v>19</v>
      </c>
      <c r="AK2788">
        <f>COUNTA(AF$2:AF2788)</f>
        <v>39</v>
      </c>
    </row>
    <row r="2789" spans="1:37"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697"/>
        <v>42</v>
      </c>
      <c r="Q2789" s="33" t="str">
        <f t="shared" si="698"/>
        <v/>
      </c>
      <c r="R2789" s="33">
        <f t="shared" si="699"/>
        <v>1</v>
      </c>
      <c r="S2789" s="33" t="str">
        <f t="shared" si="700"/>
        <v>159_1</v>
      </c>
      <c r="T2789" s="35" t="str">
        <f t="shared" si="701"/>
        <v>159AM</v>
      </c>
      <c r="U2789" s="35" t="str">
        <f t="shared" si="702"/>
        <v>159AMEW</v>
      </c>
      <c r="V2789" s="301">
        <f t="shared" si="703"/>
        <v>4</v>
      </c>
      <c r="W2789" s="293" t="str">
        <f t="shared" si="704"/>
        <v/>
      </c>
      <c r="X2789" s="293" t="str">
        <f t="shared" si="705"/>
        <v/>
      </c>
      <c r="Y2789" s="293" t="str">
        <f t="shared" si="706"/>
        <v/>
      </c>
      <c r="Z2789" s="293" t="str">
        <f t="shared" si="707"/>
        <v/>
      </c>
      <c r="AA2789" s="293">
        <f t="shared" si="694"/>
        <v>0</v>
      </c>
      <c r="AB2789" s="293">
        <f t="shared" si="695"/>
        <v>0</v>
      </c>
      <c r="AC2789" s="293">
        <f t="shared" si="696"/>
        <v>0</v>
      </c>
      <c r="AD2789" s="293">
        <f t="shared" si="708"/>
        <v>0</v>
      </c>
      <c r="AE2789" s="293">
        <f>IF(ISBLANK(T2789),AE2788,IF(COUNTIF(T$2:T2789,T2789)&gt;1,AE2788,1+MAX(AE2788,0)))</f>
        <v>76</v>
      </c>
      <c r="AI2789" s="42" t="str">
        <f t="shared" si="709"/>
        <v/>
      </c>
      <c r="AJ2789">
        <f>SUM(AG$2:AG2789)</f>
        <v>19</v>
      </c>
      <c r="AK2789">
        <f>COUNTA(AF$2:AF2789)</f>
        <v>39</v>
      </c>
    </row>
    <row r="2790" spans="1:37"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697"/>
        <v>42</v>
      </c>
      <c r="Q2790" s="33" t="str">
        <f t="shared" si="698"/>
        <v/>
      </c>
      <c r="R2790" s="33">
        <f t="shared" si="699"/>
        <v>2</v>
      </c>
      <c r="S2790" s="33" t="str">
        <f t="shared" si="700"/>
        <v>159_2</v>
      </c>
      <c r="T2790" s="35" t="str">
        <f t="shared" si="701"/>
        <v>159AM</v>
      </c>
      <c r="U2790" s="35" t="str">
        <f t="shared" si="702"/>
        <v>159AMNS</v>
      </c>
      <c r="V2790" s="301">
        <f t="shared" si="703"/>
        <v>5</v>
      </c>
      <c r="W2790" s="293" t="str">
        <f t="shared" si="704"/>
        <v/>
      </c>
      <c r="X2790" s="293" t="str">
        <f t="shared" si="705"/>
        <v/>
      </c>
      <c r="Y2790" s="293" t="str">
        <f t="shared" si="706"/>
        <v/>
      </c>
      <c r="Z2790" s="293" t="str">
        <f t="shared" si="707"/>
        <v/>
      </c>
      <c r="AA2790" s="293">
        <f t="shared" si="694"/>
        <v>0</v>
      </c>
      <c r="AB2790" s="293">
        <f t="shared" si="695"/>
        <v>0</v>
      </c>
      <c r="AC2790" s="293">
        <f t="shared" si="696"/>
        <v>0</v>
      </c>
      <c r="AD2790" s="293">
        <f t="shared" si="708"/>
        <v>0</v>
      </c>
      <c r="AE2790" s="293">
        <f>IF(ISBLANK(T2790),AE2789,IF(COUNTIF(T$2:T2790,T2790)&gt;1,AE2789,1+MAX(AE2789,0)))</f>
        <v>76</v>
      </c>
      <c r="AI2790" s="42" t="str">
        <f t="shared" si="709"/>
        <v/>
      </c>
      <c r="AJ2790">
        <f>SUM(AG$2:AG2790)</f>
        <v>19</v>
      </c>
      <c r="AK2790">
        <f>COUNTA(AF$2:AF2790)</f>
        <v>39</v>
      </c>
    </row>
    <row r="2791" spans="1:37"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697"/>
        <v>42</v>
      </c>
      <c r="Q2791" s="33" t="str">
        <f t="shared" si="698"/>
        <v/>
      </c>
      <c r="R2791" s="33">
        <f t="shared" si="699"/>
        <v>2</v>
      </c>
      <c r="S2791" s="33" t="str">
        <f t="shared" si="700"/>
        <v>159_2</v>
      </c>
      <c r="T2791" s="35" t="str">
        <f t="shared" si="701"/>
        <v>159AM</v>
      </c>
      <c r="U2791" s="35" t="str">
        <f t="shared" si="702"/>
        <v>159AMNS</v>
      </c>
      <c r="V2791" s="301">
        <f t="shared" si="703"/>
        <v>6</v>
      </c>
      <c r="W2791" s="293" t="str">
        <f t="shared" si="704"/>
        <v/>
      </c>
      <c r="X2791" s="293" t="str">
        <f t="shared" si="705"/>
        <v/>
      </c>
      <c r="Y2791" s="293" t="str">
        <f t="shared" si="706"/>
        <v/>
      </c>
      <c r="Z2791" s="293" t="str">
        <f t="shared" si="707"/>
        <v/>
      </c>
      <c r="AA2791" s="293">
        <f t="shared" si="694"/>
        <v>0</v>
      </c>
      <c r="AB2791" s="293">
        <f t="shared" si="695"/>
        <v>0</v>
      </c>
      <c r="AC2791" s="293">
        <f t="shared" si="696"/>
        <v>0</v>
      </c>
      <c r="AD2791" s="293">
        <f t="shared" si="708"/>
        <v>0</v>
      </c>
      <c r="AE2791" s="293">
        <f>IF(ISBLANK(T2791),AE2790,IF(COUNTIF(T$2:T2791,T2791)&gt;1,AE2790,1+MAX(AE2790,0)))</f>
        <v>76</v>
      </c>
      <c r="AI2791" s="42" t="str">
        <f t="shared" si="709"/>
        <v/>
      </c>
      <c r="AJ2791">
        <f>SUM(AG$2:AG2791)</f>
        <v>19</v>
      </c>
      <c r="AK2791">
        <f>COUNTA(AF$2:AF2791)</f>
        <v>39</v>
      </c>
    </row>
    <row r="2792" spans="1:37"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697"/>
        <v>42</v>
      </c>
      <c r="Q2792" s="33" t="str">
        <f t="shared" si="698"/>
        <v/>
      </c>
      <c r="R2792" s="33">
        <f t="shared" si="699"/>
        <v>2</v>
      </c>
      <c r="S2792" s="33" t="str">
        <f t="shared" si="700"/>
        <v>159_2</v>
      </c>
      <c r="T2792" s="35" t="str">
        <f t="shared" si="701"/>
        <v>159AM</v>
      </c>
      <c r="U2792" s="35" t="str">
        <f t="shared" si="702"/>
        <v>159AMEW</v>
      </c>
      <c r="V2792" s="301">
        <f t="shared" si="703"/>
        <v>7</v>
      </c>
      <c r="W2792" s="293" t="str">
        <f t="shared" si="704"/>
        <v/>
      </c>
      <c r="X2792" s="293" t="str">
        <f t="shared" si="705"/>
        <v/>
      </c>
      <c r="Y2792" s="293" t="str">
        <f t="shared" si="706"/>
        <v/>
      </c>
      <c r="Z2792" s="293" t="str">
        <f t="shared" si="707"/>
        <v/>
      </c>
      <c r="AA2792" s="293">
        <f t="shared" si="694"/>
        <v>0</v>
      </c>
      <c r="AB2792" s="293">
        <f t="shared" si="695"/>
        <v>0</v>
      </c>
      <c r="AC2792" s="293">
        <f t="shared" si="696"/>
        <v>0</v>
      </c>
      <c r="AD2792" s="293">
        <f t="shared" si="708"/>
        <v>0</v>
      </c>
      <c r="AE2792" s="293">
        <f>IF(ISBLANK(T2792),AE2791,IF(COUNTIF(T$2:T2792,T2792)&gt;1,AE2791,1+MAX(AE2791,0)))</f>
        <v>76</v>
      </c>
      <c r="AI2792" s="42" t="str">
        <f t="shared" si="709"/>
        <v/>
      </c>
      <c r="AJ2792">
        <f>SUM(AG$2:AG2792)</f>
        <v>19</v>
      </c>
      <c r="AK2792">
        <f>COUNTA(AF$2:AF2792)</f>
        <v>39</v>
      </c>
    </row>
    <row r="2793" spans="1:37"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697"/>
        <v>42</v>
      </c>
      <c r="Q2793" s="33" t="str">
        <f t="shared" si="698"/>
        <v/>
      </c>
      <c r="R2793" s="33">
        <f t="shared" si="699"/>
        <v>2</v>
      </c>
      <c r="S2793" s="33" t="str">
        <f t="shared" si="700"/>
        <v>159_2</v>
      </c>
      <c r="T2793" s="35" t="str">
        <f t="shared" si="701"/>
        <v>159AM</v>
      </c>
      <c r="U2793" s="35" t="str">
        <f t="shared" si="702"/>
        <v>159AMEW</v>
      </c>
      <c r="V2793" s="301">
        <f t="shared" si="703"/>
        <v>8</v>
      </c>
      <c r="W2793" s="293" t="str">
        <f t="shared" si="704"/>
        <v/>
      </c>
      <c r="X2793" s="293" t="str">
        <f t="shared" si="705"/>
        <v/>
      </c>
      <c r="Y2793" s="293" t="str">
        <f t="shared" si="706"/>
        <v/>
      </c>
      <c r="Z2793" s="293" t="str">
        <f t="shared" si="707"/>
        <v/>
      </c>
      <c r="AA2793" s="293">
        <f t="shared" si="694"/>
        <v>0</v>
      </c>
      <c r="AB2793" s="293">
        <f t="shared" si="695"/>
        <v>0</v>
      </c>
      <c r="AC2793" s="293">
        <f t="shared" si="696"/>
        <v>0</v>
      </c>
      <c r="AD2793" s="293">
        <f t="shared" si="708"/>
        <v>0</v>
      </c>
      <c r="AE2793" s="293">
        <f>IF(ISBLANK(T2793),AE2792,IF(COUNTIF(T$2:T2793,T2793)&gt;1,AE2792,1+MAX(AE2792,0)))</f>
        <v>76</v>
      </c>
      <c r="AI2793" s="42" t="str">
        <f t="shared" si="709"/>
        <v/>
      </c>
      <c r="AJ2793">
        <f>SUM(AG$2:AG2793)</f>
        <v>19</v>
      </c>
      <c r="AK2793">
        <f>COUNTA(AF$2:AF2793)</f>
        <v>39</v>
      </c>
    </row>
    <row r="2794" spans="1:37"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697"/>
        <v>42</v>
      </c>
      <c r="Q2794" s="33" t="str">
        <f t="shared" si="698"/>
        <v/>
      </c>
      <c r="R2794" s="33">
        <f t="shared" si="699"/>
        <v>3</v>
      </c>
      <c r="S2794" s="33" t="str">
        <f t="shared" si="700"/>
        <v>159_3</v>
      </c>
      <c r="T2794" s="35" t="str">
        <f t="shared" si="701"/>
        <v>159AM</v>
      </c>
      <c r="U2794" s="35" t="str">
        <f t="shared" si="702"/>
        <v>159AMNS</v>
      </c>
      <c r="V2794" s="301">
        <f t="shared" si="703"/>
        <v>9</v>
      </c>
      <c r="W2794" s="293" t="str">
        <f t="shared" si="704"/>
        <v/>
      </c>
      <c r="X2794" s="293" t="str">
        <f t="shared" si="705"/>
        <v/>
      </c>
      <c r="Y2794" s="293" t="str">
        <f t="shared" si="706"/>
        <v/>
      </c>
      <c r="Z2794" s="293" t="str">
        <f t="shared" si="707"/>
        <v/>
      </c>
      <c r="AA2794" s="293">
        <f t="shared" si="694"/>
        <v>0</v>
      </c>
      <c r="AB2794" s="293">
        <f t="shared" si="695"/>
        <v>0</v>
      </c>
      <c r="AC2794" s="293">
        <f t="shared" si="696"/>
        <v>0</v>
      </c>
      <c r="AD2794" s="293">
        <f t="shared" si="708"/>
        <v>0</v>
      </c>
      <c r="AE2794" s="293">
        <f>IF(ISBLANK(T2794),AE2793,IF(COUNTIF(T$2:T2794,T2794)&gt;1,AE2793,1+MAX(AE2793,0)))</f>
        <v>76</v>
      </c>
      <c r="AI2794" s="42" t="str">
        <f t="shared" si="709"/>
        <v/>
      </c>
      <c r="AJ2794">
        <f>SUM(AG$2:AG2794)</f>
        <v>19</v>
      </c>
      <c r="AK2794">
        <f>COUNTA(AF$2:AF2794)</f>
        <v>39</v>
      </c>
    </row>
    <row r="2795" spans="1:37"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697"/>
        <v>42</v>
      </c>
      <c r="Q2795" s="33" t="str">
        <f t="shared" si="698"/>
        <v/>
      </c>
      <c r="R2795" s="33">
        <f t="shared" si="699"/>
        <v>3</v>
      </c>
      <c r="S2795" s="33" t="str">
        <f t="shared" si="700"/>
        <v>159_3</v>
      </c>
      <c r="T2795" s="35" t="str">
        <f t="shared" si="701"/>
        <v>159AM</v>
      </c>
      <c r="U2795" s="35" t="str">
        <f t="shared" si="702"/>
        <v>159AMNS</v>
      </c>
      <c r="V2795" s="301">
        <f t="shared" si="703"/>
        <v>10</v>
      </c>
      <c r="W2795" s="293" t="str">
        <f t="shared" si="704"/>
        <v/>
      </c>
      <c r="X2795" s="293" t="str">
        <f t="shared" si="705"/>
        <v/>
      </c>
      <c r="Y2795" s="293" t="str">
        <f t="shared" si="706"/>
        <v/>
      </c>
      <c r="Z2795" s="293" t="str">
        <f t="shared" si="707"/>
        <v/>
      </c>
      <c r="AA2795" s="293">
        <f t="shared" si="694"/>
        <v>0</v>
      </c>
      <c r="AB2795" s="293">
        <f t="shared" si="695"/>
        <v>0</v>
      </c>
      <c r="AC2795" s="293">
        <f t="shared" si="696"/>
        <v>0</v>
      </c>
      <c r="AD2795" s="293">
        <f t="shared" si="708"/>
        <v>0</v>
      </c>
      <c r="AE2795" s="293">
        <f>IF(ISBLANK(T2795),AE2794,IF(COUNTIF(T$2:T2795,T2795)&gt;1,AE2794,1+MAX(AE2794,0)))</f>
        <v>76</v>
      </c>
      <c r="AI2795" s="42" t="str">
        <f t="shared" si="709"/>
        <v/>
      </c>
      <c r="AJ2795">
        <f>SUM(AG$2:AG2795)</f>
        <v>19</v>
      </c>
      <c r="AK2795">
        <f>COUNTA(AF$2:AF2795)</f>
        <v>39</v>
      </c>
    </row>
    <row r="2796" spans="1:37"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697"/>
        <v>42</v>
      </c>
      <c r="Q2796" s="33" t="str">
        <f t="shared" si="698"/>
        <v/>
      </c>
      <c r="R2796" s="33">
        <f t="shared" si="699"/>
        <v>3</v>
      </c>
      <c r="S2796" s="33" t="str">
        <f t="shared" si="700"/>
        <v>159_3</v>
      </c>
      <c r="T2796" s="35" t="str">
        <f t="shared" si="701"/>
        <v>159AM</v>
      </c>
      <c r="U2796" s="35" t="str">
        <f t="shared" si="702"/>
        <v>159AMEW</v>
      </c>
      <c r="V2796" s="301">
        <f t="shared" si="703"/>
        <v>11</v>
      </c>
      <c r="W2796" s="293" t="str">
        <f t="shared" si="704"/>
        <v/>
      </c>
      <c r="X2796" s="293" t="str">
        <f t="shared" si="705"/>
        <v/>
      </c>
      <c r="Y2796" s="293" t="str">
        <f t="shared" si="706"/>
        <v/>
      </c>
      <c r="Z2796" s="293" t="str">
        <f t="shared" si="707"/>
        <v/>
      </c>
      <c r="AA2796" s="293">
        <f t="shared" si="694"/>
        <v>0</v>
      </c>
      <c r="AB2796" s="293">
        <f t="shared" si="695"/>
        <v>0</v>
      </c>
      <c r="AC2796" s="293">
        <f t="shared" si="696"/>
        <v>0</v>
      </c>
      <c r="AD2796" s="293">
        <f t="shared" si="708"/>
        <v>0</v>
      </c>
      <c r="AE2796" s="293">
        <f>IF(ISBLANK(T2796),AE2795,IF(COUNTIF(T$2:T2796,T2796)&gt;1,AE2795,1+MAX(AE2795,0)))</f>
        <v>76</v>
      </c>
      <c r="AI2796" s="42" t="str">
        <f t="shared" si="709"/>
        <v/>
      </c>
      <c r="AJ2796">
        <f>SUM(AG$2:AG2796)</f>
        <v>19</v>
      </c>
      <c r="AK2796">
        <f>COUNTA(AF$2:AF2796)</f>
        <v>39</v>
      </c>
    </row>
    <row r="2797" spans="1:37"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697"/>
        <v>42</v>
      </c>
      <c r="Q2797" s="33" t="str">
        <f t="shared" si="698"/>
        <v/>
      </c>
      <c r="R2797" s="33">
        <f t="shared" si="699"/>
        <v>3</v>
      </c>
      <c r="S2797" s="33" t="str">
        <f t="shared" si="700"/>
        <v>159_3</v>
      </c>
      <c r="T2797" s="35" t="str">
        <f t="shared" si="701"/>
        <v>159AM</v>
      </c>
      <c r="U2797" s="35" t="str">
        <f t="shared" si="702"/>
        <v>159AMEW</v>
      </c>
      <c r="V2797" s="301">
        <f t="shared" si="703"/>
        <v>12</v>
      </c>
      <c r="W2797" s="293" t="str">
        <f t="shared" si="704"/>
        <v/>
      </c>
      <c r="X2797" s="293" t="str">
        <f t="shared" si="705"/>
        <v/>
      </c>
      <c r="Y2797" s="293" t="str">
        <f t="shared" si="706"/>
        <v/>
      </c>
      <c r="Z2797" s="293" t="str">
        <f t="shared" si="707"/>
        <v/>
      </c>
      <c r="AA2797" s="293">
        <f t="shared" si="694"/>
        <v>0</v>
      </c>
      <c r="AB2797" s="293">
        <f t="shared" si="695"/>
        <v>0</v>
      </c>
      <c r="AC2797" s="293">
        <f t="shared" si="696"/>
        <v>0</v>
      </c>
      <c r="AD2797" s="293">
        <f t="shared" si="708"/>
        <v>0</v>
      </c>
      <c r="AE2797" s="293">
        <f>IF(ISBLANK(T2797),AE2796,IF(COUNTIF(T$2:T2797,T2797)&gt;1,AE2796,1+MAX(AE2796,0)))</f>
        <v>76</v>
      </c>
      <c r="AI2797" s="42" t="str">
        <f t="shared" si="709"/>
        <v/>
      </c>
      <c r="AJ2797">
        <f>SUM(AG$2:AG2797)</f>
        <v>19</v>
      </c>
      <c r="AK2797">
        <f>COUNTA(AF$2:AF2797)</f>
        <v>39</v>
      </c>
    </row>
    <row r="2798" spans="1:37"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697"/>
        <v>42</v>
      </c>
      <c r="Q2798" s="33" t="str">
        <f t="shared" si="698"/>
        <v/>
      </c>
      <c r="R2798" s="33">
        <f t="shared" si="699"/>
        <v>4</v>
      </c>
      <c r="S2798" s="33" t="str">
        <f t="shared" si="700"/>
        <v>159_4</v>
      </c>
      <c r="T2798" s="35" t="str">
        <f t="shared" si="701"/>
        <v>159AM</v>
      </c>
      <c r="U2798" s="35" t="str">
        <f t="shared" si="702"/>
        <v>159AMNS</v>
      </c>
      <c r="V2798" s="301">
        <f t="shared" si="703"/>
        <v>13</v>
      </c>
      <c r="W2798" s="293" t="str">
        <f t="shared" si="704"/>
        <v/>
      </c>
      <c r="X2798" s="293" t="str">
        <f t="shared" si="705"/>
        <v/>
      </c>
      <c r="Y2798" s="293" t="str">
        <f t="shared" si="706"/>
        <v/>
      </c>
      <c r="Z2798" s="293" t="str">
        <f t="shared" si="707"/>
        <v/>
      </c>
      <c r="AA2798" s="293">
        <f t="shared" si="694"/>
        <v>0</v>
      </c>
      <c r="AB2798" s="293">
        <f t="shared" si="695"/>
        <v>0</v>
      </c>
      <c r="AC2798" s="293">
        <f t="shared" si="696"/>
        <v>0</v>
      </c>
      <c r="AD2798" s="293">
        <f t="shared" si="708"/>
        <v>0</v>
      </c>
      <c r="AE2798" s="293">
        <f>IF(ISBLANK(T2798),AE2797,IF(COUNTIF(T$2:T2798,T2798)&gt;1,AE2797,1+MAX(AE2797,0)))</f>
        <v>76</v>
      </c>
      <c r="AI2798" s="42" t="str">
        <f t="shared" si="709"/>
        <v/>
      </c>
      <c r="AJ2798">
        <f>SUM(AG$2:AG2798)</f>
        <v>19</v>
      </c>
      <c r="AK2798">
        <f>COUNTA(AF$2:AF2798)</f>
        <v>39</v>
      </c>
    </row>
    <row r="2799" spans="1:37"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697"/>
        <v>42</v>
      </c>
      <c r="Q2799" s="33" t="str">
        <f t="shared" si="698"/>
        <v/>
      </c>
      <c r="R2799" s="33">
        <f t="shared" si="699"/>
        <v>4</v>
      </c>
      <c r="S2799" s="33" t="str">
        <f t="shared" si="700"/>
        <v>159_4</v>
      </c>
      <c r="T2799" s="35" t="str">
        <f t="shared" si="701"/>
        <v>159AM</v>
      </c>
      <c r="U2799" s="35" t="str">
        <f t="shared" si="702"/>
        <v>159AMNS</v>
      </c>
      <c r="V2799" s="301">
        <f t="shared" si="703"/>
        <v>14</v>
      </c>
      <c r="W2799" s="293" t="str">
        <f t="shared" si="704"/>
        <v/>
      </c>
      <c r="X2799" s="293" t="str">
        <f t="shared" si="705"/>
        <v/>
      </c>
      <c r="Y2799" s="293" t="str">
        <f t="shared" si="706"/>
        <v/>
      </c>
      <c r="Z2799" s="293" t="str">
        <f t="shared" si="707"/>
        <v/>
      </c>
      <c r="AA2799" s="293">
        <f t="shared" si="694"/>
        <v>0</v>
      </c>
      <c r="AB2799" s="293">
        <f t="shared" si="695"/>
        <v>0</v>
      </c>
      <c r="AC2799" s="293">
        <f t="shared" si="696"/>
        <v>0</v>
      </c>
      <c r="AD2799" s="293">
        <f t="shared" si="708"/>
        <v>0</v>
      </c>
      <c r="AE2799" s="293">
        <f>IF(ISBLANK(T2799),AE2798,IF(COUNTIF(T$2:T2799,T2799)&gt;1,AE2798,1+MAX(AE2798,0)))</f>
        <v>76</v>
      </c>
      <c r="AI2799" s="42" t="str">
        <f t="shared" si="709"/>
        <v/>
      </c>
      <c r="AJ2799">
        <f>SUM(AG$2:AG2799)</f>
        <v>19</v>
      </c>
      <c r="AK2799">
        <f>COUNTA(AF$2:AF2799)</f>
        <v>39</v>
      </c>
    </row>
    <row r="2800" spans="1:37"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697"/>
        <v>42</v>
      </c>
      <c r="Q2800" s="33" t="str">
        <f t="shared" si="698"/>
        <v/>
      </c>
      <c r="R2800" s="33">
        <f t="shared" si="699"/>
        <v>4</v>
      </c>
      <c r="S2800" s="33" t="str">
        <f t="shared" si="700"/>
        <v>159_4</v>
      </c>
      <c r="T2800" s="35" t="str">
        <f t="shared" si="701"/>
        <v>159AM</v>
      </c>
      <c r="U2800" s="35" t="str">
        <f t="shared" si="702"/>
        <v>159AMEW</v>
      </c>
      <c r="V2800" s="301">
        <f t="shared" si="703"/>
        <v>15</v>
      </c>
      <c r="W2800" s="293" t="str">
        <f t="shared" si="704"/>
        <v/>
      </c>
      <c r="X2800" s="293" t="str">
        <f t="shared" si="705"/>
        <v/>
      </c>
      <c r="Y2800" s="293" t="str">
        <f t="shared" si="706"/>
        <v/>
      </c>
      <c r="Z2800" s="293" t="str">
        <f t="shared" si="707"/>
        <v/>
      </c>
      <c r="AA2800" s="293">
        <f t="shared" si="694"/>
        <v>0</v>
      </c>
      <c r="AB2800" s="293">
        <f t="shared" si="695"/>
        <v>0</v>
      </c>
      <c r="AC2800" s="293">
        <f t="shared" si="696"/>
        <v>0</v>
      </c>
      <c r="AD2800" s="293">
        <f t="shared" si="708"/>
        <v>0</v>
      </c>
      <c r="AE2800" s="293">
        <f>IF(ISBLANK(T2800),AE2799,IF(COUNTIF(T$2:T2800,T2800)&gt;1,AE2799,1+MAX(AE2799,0)))</f>
        <v>76</v>
      </c>
      <c r="AI2800" s="42" t="str">
        <f t="shared" si="709"/>
        <v/>
      </c>
      <c r="AJ2800">
        <f>SUM(AG$2:AG2800)</f>
        <v>19</v>
      </c>
      <c r="AK2800">
        <f>COUNTA(AF$2:AF2800)</f>
        <v>39</v>
      </c>
    </row>
    <row r="2801" spans="1:37"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697"/>
        <v>42</v>
      </c>
      <c r="Q2801" s="33" t="str">
        <f t="shared" si="698"/>
        <v/>
      </c>
      <c r="R2801" s="33">
        <f t="shared" si="699"/>
        <v>4</v>
      </c>
      <c r="S2801" s="33" t="str">
        <f t="shared" si="700"/>
        <v>159_4</v>
      </c>
      <c r="T2801" s="35" t="str">
        <f t="shared" si="701"/>
        <v>159AM</v>
      </c>
      <c r="U2801" s="35" t="str">
        <f t="shared" si="702"/>
        <v>159AMEW</v>
      </c>
      <c r="V2801" s="301">
        <f t="shared" si="703"/>
        <v>16</v>
      </c>
      <c r="W2801" s="293" t="str">
        <f t="shared" si="704"/>
        <v/>
      </c>
      <c r="X2801" s="293" t="str">
        <f t="shared" si="705"/>
        <v/>
      </c>
      <c r="Y2801" s="293" t="str">
        <f t="shared" si="706"/>
        <v/>
      </c>
      <c r="Z2801" s="293" t="str">
        <f t="shared" si="707"/>
        <v/>
      </c>
      <c r="AA2801" s="293">
        <f t="shared" si="694"/>
        <v>0</v>
      </c>
      <c r="AB2801" s="293">
        <f t="shared" si="695"/>
        <v>0</v>
      </c>
      <c r="AC2801" s="293">
        <f t="shared" si="696"/>
        <v>0</v>
      </c>
      <c r="AD2801" s="293">
        <f t="shared" si="708"/>
        <v>0</v>
      </c>
      <c r="AE2801" s="293">
        <f>IF(ISBLANK(T2801),AE2800,IF(COUNTIF(T$2:T2801,T2801)&gt;1,AE2800,1+MAX(AE2800,0)))</f>
        <v>76</v>
      </c>
      <c r="AI2801" s="42" t="str">
        <f t="shared" si="709"/>
        <v/>
      </c>
      <c r="AJ2801">
        <f>SUM(AG$2:AG2801)</f>
        <v>19</v>
      </c>
      <c r="AK2801">
        <f>COUNTA(AF$2:AF2801)</f>
        <v>39</v>
      </c>
    </row>
    <row r="2802" spans="1:37"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697"/>
        <v>42</v>
      </c>
      <c r="Q2802" s="33" t="str">
        <f t="shared" si="698"/>
        <v/>
      </c>
      <c r="R2802" s="33">
        <f t="shared" si="699"/>
        <v>5</v>
      </c>
      <c r="S2802" s="33" t="str">
        <f t="shared" si="700"/>
        <v>159_5</v>
      </c>
      <c r="T2802" s="35" t="str">
        <f t="shared" si="701"/>
        <v>159AM</v>
      </c>
      <c r="U2802" s="35" t="str">
        <f t="shared" si="702"/>
        <v>159AMNS</v>
      </c>
      <c r="V2802" s="301">
        <f t="shared" si="703"/>
        <v>17</v>
      </c>
      <c r="W2802" s="293" t="str">
        <f t="shared" si="704"/>
        <v/>
      </c>
      <c r="X2802" s="293" t="str">
        <f t="shared" si="705"/>
        <v/>
      </c>
      <c r="Y2802" s="293" t="str">
        <f t="shared" si="706"/>
        <v/>
      </c>
      <c r="Z2802" s="293" t="str">
        <f t="shared" si="707"/>
        <v/>
      </c>
      <c r="AA2802" s="293">
        <f t="shared" si="694"/>
        <v>0</v>
      </c>
      <c r="AB2802" s="293">
        <f t="shared" si="695"/>
        <v>0</v>
      </c>
      <c r="AC2802" s="293">
        <f t="shared" si="696"/>
        <v>0</v>
      </c>
      <c r="AD2802" s="293">
        <f t="shared" si="708"/>
        <v>0</v>
      </c>
      <c r="AE2802" s="293">
        <f>IF(ISBLANK(T2802),AE2801,IF(COUNTIF(T$2:T2802,T2802)&gt;1,AE2801,1+MAX(AE2801,0)))</f>
        <v>76</v>
      </c>
      <c r="AI2802" s="42" t="str">
        <f t="shared" si="709"/>
        <v/>
      </c>
      <c r="AJ2802">
        <f>SUM(AG$2:AG2802)</f>
        <v>19</v>
      </c>
      <c r="AK2802">
        <f>COUNTA(AF$2:AF2802)</f>
        <v>39</v>
      </c>
    </row>
    <row r="2803" spans="1:37"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697"/>
        <v>42</v>
      </c>
      <c r="Q2803" s="33" t="str">
        <f t="shared" si="698"/>
        <v/>
      </c>
      <c r="R2803" s="33">
        <f t="shared" si="699"/>
        <v>5</v>
      </c>
      <c r="S2803" s="33" t="str">
        <f t="shared" si="700"/>
        <v>159_5</v>
      </c>
      <c r="T2803" s="35" t="str">
        <f t="shared" si="701"/>
        <v>159AM</v>
      </c>
      <c r="U2803" s="35" t="str">
        <f t="shared" si="702"/>
        <v>159AMNS</v>
      </c>
      <c r="V2803" s="301">
        <f t="shared" si="703"/>
        <v>18</v>
      </c>
      <c r="W2803" s="293" t="str">
        <f t="shared" si="704"/>
        <v/>
      </c>
      <c r="X2803" s="293" t="str">
        <f t="shared" si="705"/>
        <v/>
      </c>
      <c r="Y2803" s="293" t="str">
        <f t="shared" si="706"/>
        <v/>
      </c>
      <c r="Z2803" s="293" t="str">
        <f t="shared" si="707"/>
        <v/>
      </c>
      <c r="AA2803" s="293">
        <f t="shared" si="694"/>
        <v>0</v>
      </c>
      <c r="AB2803" s="293">
        <f t="shared" si="695"/>
        <v>0</v>
      </c>
      <c r="AC2803" s="293">
        <f t="shared" si="696"/>
        <v>0</v>
      </c>
      <c r="AD2803" s="293">
        <f t="shared" si="708"/>
        <v>0</v>
      </c>
      <c r="AE2803" s="293">
        <f>IF(ISBLANK(T2803),AE2802,IF(COUNTIF(T$2:T2803,T2803)&gt;1,AE2802,1+MAX(AE2802,0)))</f>
        <v>76</v>
      </c>
      <c r="AI2803" s="42" t="str">
        <f t="shared" si="709"/>
        <v/>
      </c>
      <c r="AJ2803">
        <f>SUM(AG$2:AG2803)</f>
        <v>19</v>
      </c>
      <c r="AK2803">
        <f>COUNTA(AF$2:AF2803)</f>
        <v>39</v>
      </c>
    </row>
    <row r="2804" spans="1:37"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697"/>
        <v>42</v>
      </c>
      <c r="Q2804" s="33" t="str">
        <f t="shared" si="698"/>
        <v/>
      </c>
      <c r="R2804" s="33">
        <f t="shared" si="699"/>
        <v>5</v>
      </c>
      <c r="S2804" s="33" t="str">
        <f t="shared" si="700"/>
        <v>159_5</v>
      </c>
      <c r="T2804" s="35" t="str">
        <f t="shared" si="701"/>
        <v>159AM</v>
      </c>
      <c r="U2804" s="35" t="str">
        <f t="shared" si="702"/>
        <v>159AMEW</v>
      </c>
      <c r="V2804" s="301">
        <f t="shared" si="703"/>
        <v>19</v>
      </c>
      <c r="W2804" s="293" t="str">
        <f t="shared" si="704"/>
        <v/>
      </c>
      <c r="X2804" s="293" t="str">
        <f t="shared" si="705"/>
        <v/>
      </c>
      <c r="Y2804" s="293" t="str">
        <f t="shared" si="706"/>
        <v/>
      </c>
      <c r="Z2804" s="293" t="str">
        <f t="shared" si="707"/>
        <v/>
      </c>
      <c r="AA2804" s="293">
        <f t="shared" si="694"/>
        <v>0</v>
      </c>
      <c r="AB2804" s="293">
        <f t="shared" si="695"/>
        <v>0</v>
      </c>
      <c r="AC2804" s="293">
        <f t="shared" si="696"/>
        <v>0</v>
      </c>
      <c r="AD2804" s="293">
        <f t="shared" si="708"/>
        <v>0</v>
      </c>
      <c r="AE2804" s="293">
        <f>IF(ISBLANK(T2804),AE2803,IF(COUNTIF(T$2:T2804,T2804)&gt;1,AE2803,1+MAX(AE2803,0)))</f>
        <v>76</v>
      </c>
      <c r="AI2804" s="42" t="str">
        <f t="shared" si="709"/>
        <v/>
      </c>
      <c r="AJ2804">
        <f>SUM(AG$2:AG2804)</f>
        <v>19</v>
      </c>
      <c r="AK2804">
        <f>COUNTA(AF$2:AF2804)</f>
        <v>39</v>
      </c>
    </row>
    <row r="2805" spans="1:37"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697"/>
        <v>42</v>
      </c>
      <c r="Q2805" s="33" t="str">
        <f t="shared" si="698"/>
        <v/>
      </c>
      <c r="R2805" s="33">
        <f t="shared" si="699"/>
        <v>5</v>
      </c>
      <c r="S2805" s="33" t="str">
        <f t="shared" si="700"/>
        <v>159_5</v>
      </c>
      <c r="T2805" s="35" t="str">
        <f t="shared" si="701"/>
        <v>159AM</v>
      </c>
      <c r="U2805" s="35" t="str">
        <f t="shared" si="702"/>
        <v>159AMEW</v>
      </c>
      <c r="V2805" s="301">
        <f t="shared" si="703"/>
        <v>20</v>
      </c>
      <c r="W2805" s="293" t="str">
        <f t="shared" si="704"/>
        <v/>
      </c>
      <c r="X2805" s="293" t="str">
        <f t="shared" si="705"/>
        <v/>
      </c>
      <c r="Y2805" s="293" t="str">
        <f t="shared" si="706"/>
        <v/>
      </c>
      <c r="Z2805" s="293" t="str">
        <f t="shared" si="707"/>
        <v/>
      </c>
      <c r="AA2805" s="293">
        <f t="shared" si="694"/>
        <v>0</v>
      </c>
      <c r="AB2805" s="293">
        <f t="shared" si="695"/>
        <v>0</v>
      </c>
      <c r="AC2805" s="293">
        <f t="shared" si="696"/>
        <v>0</v>
      </c>
      <c r="AD2805" s="293">
        <f t="shared" si="708"/>
        <v>0</v>
      </c>
      <c r="AE2805" s="293">
        <f>IF(ISBLANK(T2805),AE2804,IF(COUNTIF(T$2:T2805,T2805)&gt;1,AE2804,1+MAX(AE2804,0)))</f>
        <v>76</v>
      </c>
      <c r="AI2805" s="42" t="str">
        <f t="shared" si="709"/>
        <v/>
      </c>
      <c r="AJ2805">
        <f>SUM(AG$2:AG2805)</f>
        <v>19</v>
      </c>
      <c r="AK2805">
        <f>COUNTA(AF$2:AF2805)</f>
        <v>39</v>
      </c>
    </row>
    <row r="2806" spans="1:37"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697"/>
        <v>42</v>
      </c>
      <c r="Q2806" s="33" t="str">
        <f t="shared" si="698"/>
        <v/>
      </c>
      <c r="R2806" s="33">
        <f t="shared" si="699"/>
        <v>6</v>
      </c>
      <c r="S2806" s="33" t="str">
        <f t="shared" si="700"/>
        <v>159_6</v>
      </c>
      <c r="T2806" s="35" t="str">
        <f t="shared" si="701"/>
        <v>159AM</v>
      </c>
      <c r="U2806" s="35" t="str">
        <f t="shared" si="702"/>
        <v>159AMNS</v>
      </c>
      <c r="V2806" s="301">
        <f t="shared" si="703"/>
        <v>21</v>
      </c>
      <c r="W2806" s="293" t="str">
        <f t="shared" si="704"/>
        <v/>
      </c>
      <c r="X2806" s="293" t="str">
        <f t="shared" si="705"/>
        <v/>
      </c>
      <c r="Y2806" s="293" t="str">
        <f t="shared" si="706"/>
        <v/>
      </c>
      <c r="Z2806" s="293" t="str">
        <f t="shared" si="707"/>
        <v/>
      </c>
      <c r="AA2806" s="293">
        <f t="shared" si="694"/>
        <v>0</v>
      </c>
      <c r="AB2806" s="293">
        <f t="shared" si="695"/>
        <v>0</v>
      </c>
      <c r="AC2806" s="293">
        <f t="shared" si="696"/>
        <v>0</v>
      </c>
      <c r="AD2806" s="293">
        <f t="shared" si="708"/>
        <v>0</v>
      </c>
      <c r="AE2806" s="293">
        <f>IF(ISBLANK(T2806),AE2805,IF(COUNTIF(T$2:T2806,T2806)&gt;1,AE2805,1+MAX(AE2805,0)))</f>
        <v>76</v>
      </c>
      <c r="AI2806" s="42" t="str">
        <f t="shared" si="709"/>
        <v/>
      </c>
      <c r="AJ2806">
        <f>SUM(AG$2:AG2806)</f>
        <v>19</v>
      </c>
      <c r="AK2806">
        <f>COUNTA(AF$2:AF2806)</f>
        <v>39</v>
      </c>
    </row>
    <row r="2807" spans="1:37"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697"/>
        <v>42</v>
      </c>
      <c r="Q2807" s="33" t="str">
        <f t="shared" si="698"/>
        <v/>
      </c>
      <c r="R2807" s="33">
        <f t="shared" si="699"/>
        <v>6</v>
      </c>
      <c r="S2807" s="33" t="str">
        <f t="shared" si="700"/>
        <v>159_6</v>
      </c>
      <c r="T2807" s="35" t="str">
        <f t="shared" si="701"/>
        <v>159AM</v>
      </c>
      <c r="U2807" s="35" t="str">
        <f t="shared" si="702"/>
        <v>159AMNS</v>
      </c>
      <c r="V2807" s="301">
        <f t="shared" si="703"/>
        <v>22</v>
      </c>
      <c r="W2807" s="293" t="str">
        <f t="shared" si="704"/>
        <v/>
      </c>
      <c r="X2807" s="293" t="str">
        <f t="shared" si="705"/>
        <v/>
      </c>
      <c r="Y2807" s="293" t="str">
        <f t="shared" si="706"/>
        <v/>
      </c>
      <c r="Z2807" s="293" t="str">
        <f t="shared" si="707"/>
        <v/>
      </c>
      <c r="AA2807" s="293">
        <f t="shared" si="694"/>
        <v>0</v>
      </c>
      <c r="AB2807" s="293">
        <f t="shared" si="695"/>
        <v>0</v>
      </c>
      <c r="AC2807" s="293">
        <f t="shared" si="696"/>
        <v>0</v>
      </c>
      <c r="AD2807" s="293">
        <f t="shared" si="708"/>
        <v>0</v>
      </c>
      <c r="AE2807" s="293">
        <f>IF(ISBLANK(T2807),AE2806,IF(COUNTIF(T$2:T2807,T2807)&gt;1,AE2806,1+MAX(AE2806,0)))</f>
        <v>76</v>
      </c>
      <c r="AI2807" s="42" t="str">
        <f t="shared" si="709"/>
        <v/>
      </c>
      <c r="AJ2807">
        <f>SUM(AG$2:AG2807)</f>
        <v>19</v>
      </c>
      <c r="AK2807">
        <f>COUNTA(AF$2:AF2807)</f>
        <v>39</v>
      </c>
    </row>
    <row r="2808" spans="1:37"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697"/>
        <v>42</v>
      </c>
      <c r="Q2808" s="33" t="str">
        <f t="shared" si="698"/>
        <v/>
      </c>
      <c r="R2808" s="33">
        <f t="shared" si="699"/>
        <v>6</v>
      </c>
      <c r="S2808" s="33" t="str">
        <f t="shared" si="700"/>
        <v>159_6</v>
      </c>
      <c r="T2808" s="35" t="str">
        <f t="shared" si="701"/>
        <v>159AM</v>
      </c>
      <c r="U2808" s="35" t="str">
        <f t="shared" si="702"/>
        <v>159AMEW</v>
      </c>
      <c r="V2808" s="301">
        <f t="shared" si="703"/>
        <v>23</v>
      </c>
      <c r="W2808" s="293" t="str">
        <f t="shared" si="704"/>
        <v/>
      </c>
      <c r="X2808" s="293" t="str">
        <f t="shared" si="705"/>
        <v/>
      </c>
      <c r="Y2808" s="293" t="str">
        <f t="shared" si="706"/>
        <v/>
      </c>
      <c r="Z2808" s="293" t="str">
        <f t="shared" si="707"/>
        <v/>
      </c>
      <c r="AA2808" s="293">
        <f t="shared" si="694"/>
        <v>0</v>
      </c>
      <c r="AB2808" s="293">
        <f t="shared" si="695"/>
        <v>0</v>
      </c>
      <c r="AC2808" s="293">
        <f t="shared" si="696"/>
        <v>0</v>
      </c>
      <c r="AD2808" s="293">
        <f t="shared" si="708"/>
        <v>0</v>
      </c>
      <c r="AE2808" s="293">
        <f>IF(ISBLANK(T2808),AE2807,IF(COUNTIF(T$2:T2808,T2808)&gt;1,AE2807,1+MAX(AE2807,0)))</f>
        <v>76</v>
      </c>
      <c r="AI2808" s="42" t="str">
        <f t="shared" si="709"/>
        <v/>
      </c>
      <c r="AJ2808">
        <f>SUM(AG$2:AG2808)</f>
        <v>19</v>
      </c>
      <c r="AK2808">
        <f>COUNTA(AF$2:AF2808)</f>
        <v>39</v>
      </c>
    </row>
    <row r="2809" spans="1:37"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697"/>
        <v>42</v>
      </c>
      <c r="Q2809" s="33" t="str">
        <f t="shared" si="698"/>
        <v/>
      </c>
      <c r="R2809" s="33">
        <f t="shared" si="699"/>
        <v>6</v>
      </c>
      <c r="S2809" s="33" t="str">
        <f t="shared" si="700"/>
        <v>159_6</v>
      </c>
      <c r="T2809" s="35" t="str">
        <f t="shared" si="701"/>
        <v>159AM</v>
      </c>
      <c r="U2809" s="35" t="str">
        <f t="shared" si="702"/>
        <v>159AMEW</v>
      </c>
      <c r="V2809" s="301">
        <f t="shared" si="703"/>
        <v>24</v>
      </c>
      <c r="W2809" s="293" t="str">
        <f t="shared" si="704"/>
        <v/>
      </c>
      <c r="X2809" s="293" t="str">
        <f t="shared" si="705"/>
        <v/>
      </c>
      <c r="Y2809" s="293" t="str">
        <f t="shared" si="706"/>
        <v/>
      </c>
      <c r="Z2809" s="293" t="str">
        <f t="shared" si="707"/>
        <v/>
      </c>
      <c r="AA2809" s="293">
        <f t="shared" si="694"/>
        <v>0</v>
      </c>
      <c r="AB2809" s="293">
        <f t="shared" si="695"/>
        <v>0</v>
      </c>
      <c r="AC2809" s="293">
        <f t="shared" si="696"/>
        <v>0</v>
      </c>
      <c r="AD2809" s="293">
        <f t="shared" si="708"/>
        <v>0</v>
      </c>
      <c r="AE2809" s="293">
        <f>IF(ISBLANK(T2809),AE2808,IF(COUNTIF(T$2:T2809,T2809)&gt;1,AE2808,1+MAX(AE2808,0)))</f>
        <v>76</v>
      </c>
      <c r="AI2809" s="42" t="str">
        <f t="shared" si="709"/>
        <v/>
      </c>
      <c r="AJ2809">
        <f>SUM(AG$2:AG2809)</f>
        <v>19</v>
      </c>
      <c r="AK2809">
        <f>COUNTA(AF$2:AF2809)</f>
        <v>39</v>
      </c>
    </row>
    <row r="2810" spans="1:37"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697"/>
        <v>42</v>
      </c>
      <c r="Q2810" s="33" t="str">
        <f t="shared" si="698"/>
        <v/>
      </c>
      <c r="R2810" s="33">
        <f t="shared" si="699"/>
        <v>7</v>
      </c>
      <c r="S2810" s="33" t="str">
        <f t="shared" si="700"/>
        <v>159_7</v>
      </c>
      <c r="T2810" s="35" t="str">
        <f t="shared" si="701"/>
        <v>159AM</v>
      </c>
      <c r="U2810" s="35" t="str">
        <f t="shared" si="702"/>
        <v>159AMNS</v>
      </c>
      <c r="V2810" s="301">
        <f t="shared" si="703"/>
        <v>25</v>
      </c>
      <c r="W2810" s="293" t="str">
        <f t="shared" si="704"/>
        <v/>
      </c>
      <c r="X2810" s="293" t="str">
        <f t="shared" si="705"/>
        <v/>
      </c>
      <c r="Y2810" s="293" t="str">
        <f t="shared" si="706"/>
        <v/>
      </c>
      <c r="Z2810" s="293" t="str">
        <f t="shared" si="707"/>
        <v/>
      </c>
      <c r="AA2810" s="293">
        <f t="shared" si="694"/>
        <v>0</v>
      </c>
      <c r="AB2810" s="293">
        <f t="shared" si="695"/>
        <v>0</v>
      </c>
      <c r="AC2810" s="293">
        <f t="shared" si="696"/>
        <v>0</v>
      </c>
      <c r="AD2810" s="293">
        <f t="shared" si="708"/>
        <v>0</v>
      </c>
      <c r="AE2810" s="293">
        <f>IF(ISBLANK(T2810),AE2809,IF(COUNTIF(T$2:T2810,T2810)&gt;1,AE2809,1+MAX(AE2809,0)))</f>
        <v>76</v>
      </c>
      <c r="AI2810" s="42" t="str">
        <f t="shared" si="709"/>
        <v/>
      </c>
      <c r="AJ2810">
        <f>SUM(AG$2:AG2810)</f>
        <v>19</v>
      </c>
      <c r="AK2810">
        <f>COUNTA(AF$2:AF2810)</f>
        <v>39</v>
      </c>
    </row>
    <row r="2811" spans="1:37"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697"/>
        <v>42</v>
      </c>
      <c r="Q2811" s="33" t="str">
        <f t="shared" si="698"/>
        <v/>
      </c>
      <c r="R2811" s="33">
        <f t="shared" si="699"/>
        <v>7</v>
      </c>
      <c r="S2811" s="33" t="str">
        <f t="shared" si="700"/>
        <v>159_7</v>
      </c>
      <c r="T2811" s="35" t="str">
        <f t="shared" si="701"/>
        <v>159AM</v>
      </c>
      <c r="U2811" s="35" t="str">
        <f t="shared" si="702"/>
        <v>159AMNS</v>
      </c>
      <c r="V2811" s="301">
        <f t="shared" si="703"/>
        <v>26</v>
      </c>
      <c r="W2811" s="293" t="str">
        <f t="shared" si="704"/>
        <v/>
      </c>
      <c r="X2811" s="293" t="str">
        <f t="shared" si="705"/>
        <v/>
      </c>
      <c r="Y2811" s="293" t="str">
        <f t="shared" si="706"/>
        <v/>
      </c>
      <c r="Z2811" s="293" t="str">
        <f t="shared" si="707"/>
        <v/>
      </c>
      <c r="AA2811" s="293">
        <f t="shared" si="694"/>
        <v>0</v>
      </c>
      <c r="AB2811" s="293">
        <f t="shared" si="695"/>
        <v>0</v>
      </c>
      <c r="AC2811" s="293">
        <f t="shared" si="696"/>
        <v>0</v>
      </c>
      <c r="AD2811" s="293">
        <f t="shared" si="708"/>
        <v>0</v>
      </c>
      <c r="AE2811" s="293">
        <f>IF(ISBLANK(T2811),AE2810,IF(COUNTIF(T$2:T2811,T2811)&gt;1,AE2810,1+MAX(AE2810,0)))</f>
        <v>76</v>
      </c>
      <c r="AI2811" s="42" t="str">
        <f t="shared" si="709"/>
        <v/>
      </c>
      <c r="AJ2811">
        <f>SUM(AG$2:AG2811)</f>
        <v>19</v>
      </c>
      <c r="AK2811">
        <f>COUNTA(AF$2:AF2811)</f>
        <v>39</v>
      </c>
    </row>
    <row r="2812" spans="1:37"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697"/>
        <v>42</v>
      </c>
      <c r="Q2812" s="33" t="str">
        <f t="shared" si="698"/>
        <v/>
      </c>
      <c r="R2812" s="33">
        <f t="shared" si="699"/>
        <v>7</v>
      </c>
      <c r="S2812" s="33" t="str">
        <f t="shared" si="700"/>
        <v>159_7</v>
      </c>
      <c r="T2812" s="35" t="str">
        <f t="shared" si="701"/>
        <v>159AM</v>
      </c>
      <c r="U2812" s="35" t="str">
        <f t="shared" si="702"/>
        <v>159AMEW</v>
      </c>
      <c r="V2812" s="301">
        <f t="shared" si="703"/>
        <v>27</v>
      </c>
      <c r="W2812" s="293" t="str">
        <f t="shared" si="704"/>
        <v/>
      </c>
      <c r="X2812" s="293" t="str">
        <f t="shared" si="705"/>
        <v/>
      </c>
      <c r="Y2812" s="293" t="str">
        <f t="shared" si="706"/>
        <v/>
      </c>
      <c r="Z2812" s="293" t="str">
        <f t="shared" si="707"/>
        <v/>
      </c>
      <c r="AA2812" s="293">
        <f t="shared" si="694"/>
        <v>0</v>
      </c>
      <c r="AB2812" s="293">
        <f t="shared" si="695"/>
        <v>0</v>
      </c>
      <c r="AC2812" s="293">
        <f t="shared" si="696"/>
        <v>0</v>
      </c>
      <c r="AD2812" s="293">
        <f t="shared" si="708"/>
        <v>0</v>
      </c>
      <c r="AE2812" s="293">
        <f>IF(ISBLANK(T2812),AE2811,IF(COUNTIF(T$2:T2812,T2812)&gt;1,AE2811,1+MAX(AE2811,0)))</f>
        <v>76</v>
      </c>
      <c r="AI2812" s="42" t="str">
        <f t="shared" si="709"/>
        <v/>
      </c>
      <c r="AJ2812">
        <f>SUM(AG$2:AG2812)</f>
        <v>19</v>
      </c>
      <c r="AK2812">
        <f>COUNTA(AF$2:AF2812)</f>
        <v>39</v>
      </c>
    </row>
    <row r="2813" spans="1:37"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697"/>
        <v>42</v>
      </c>
      <c r="Q2813" s="33" t="str">
        <f t="shared" si="698"/>
        <v/>
      </c>
      <c r="R2813" s="33">
        <f t="shared" si="699"/>
        <v>7</v>
      </c>
      <c r="S2813" s="33" t="str">
        <f t="shared" si="700"/>
        <v>159_7</v>
      </c>
      <c r="T2813" s="35" t="str">
        <f t="shared" si="701"/>
        <v>159AM</v>
      </c>
      <c r="U2813" s="35" t="str">
        <f t="shared" si="702"/>
        <v>159AMEW</v>
      </c>
      <c r="V2813" s="301">
        <f t="shared" si="703"/>
        <v>28</v>
      </c>
      <c r="W2813" s="293" t="str">
        <f t="shared" si="704"/>
        <v/>
      </c>
      <c r="X2813" s="293" t="str">
        <f t="shared" si="705"/>
        <v/>
      </c>
      <c r="Y2813" s="293" t="str">
        <f t="shared" si="706"/>
        <v/>
      </c>
      <c r="Z2813" s="293" t="str">
        <f t="shared" si="707"/>
        <v/>
      </c>
      <c r="AA2813" s="293">
        <f t="shared" si="694"/>
        <v>0</v>
      </c>
      <c r="AB2813" s="293">
        <f t="shared" si="695"/>
        <v>0</v>
      </c>
      <c r="AC2813" s="293">
        <f t="shared" si="696"/>
        <v>0</v>
      </c>
      <c r="AD2813" s="293">
        <f t="shared" si="708"/>
        <v>0</v>
      </c>
      <c r="AE2813" s="293">
        <f>IF(ISBLANK(T2813),AE2812,IF(COUNTIF(T$2:T2813,T2813)&gt;1,AE2812,1+MAX(AE2812,0)))</f>
        <v>76</v>
      </c>
      <c r="AI2813" s="42" t="str">
        <f t="shared" si="709"/>
        <v/>
      </c>
      <c r="AJ2813">
        <f>SUM(AG$2:AG2813)</f>
        <v>19</v>
      </c>
      <c r="AK2813">
        <f>COUNTA(AF$2:AF2813)</f>
        <v>39</v>
      </c>
    </row>
    <row r="2814" spans="1:37"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697"/>
        <v>42</v>
      </c>
      <c r="Q2814" s="33" t="str">
        <f t="shared" si="698"/>
        <v/>
      </c>
      <c r="R2814" s="33">
        <f t="shared" si="699"/>
        <v>8</v>
      </c>
      <c r="S2814" s="33" t="str">
        <f t="shared" si="700"/>
        <v>159_8</v>
      </c>
      <c r="T2814" s="35" t="str">
        <f t="shared" si="701"/>
        <v>159AM</v>
      </c>
      <c r="U2814" s="35" t="str">
        <f t="shared" si="702"/>
        <v>159AMNS</v>
      </c>
      <c r="V2814" s="301">
        <f t="shared" si="703"/>
        <v>29</v>
      </c>
      <c r="W2814" s="293" t="str">
        <f t="shared" si="704"/>
        <v/>
      </c>
      <c r="X2814" s="293" t="str">
        <f t="shared" si="705"/>
        <v/>
      </c>
      <c r="Y2814" s="293" t="str">
        <f t="shared" si="706"/>
        <v/>
      </c>
      <c r="Z2814" s="293" t="str">
        <f t="shared" si="707"/>
        <v/>
      </c>
      <c r="AA2814" s="293">
        <f t="shared" si="694"/>
        <v>0</v>
      </c>
      <c r="AB2814" s="293">
        <f t="shared" si="695"/>
        <v>0</v>
      </c>
      <c r="AC2814" s="293">
        <f t="shared" si="696"/>
        <v>0</v>
      </c>
      <c r="AD2814" s="293">
        <f t="shared" si="708"/>
        <v>0</v>
      </c>
      <c r="AE2814" s="293">
        <f>IF(ISBLANK(T2814),AE2813,IF(COUNTIF(T$2:T2814,T2814)&gt;1,AE2813,1+MAX(AE2813,0)))</f>
        <v>76</v>
      </c>
      <c r="AI2814" s="42" t="str">
        <f t="shared" si="709"/>
        <v/>
      </c>
      <c r="AJ2814">
        <f>SUM(AG$2:AG2814)</f>
        <v>19</v>
      </c>
      <c r="AK2814">
        <f>COUNTA(AF$2:AF2814)</f>
        <v>39</v>
      </c>
    </row>
    <row r="2815" spans="1:37" x14ac:dyDescent="0.25">
      <c r="A2815">
        <v>159</v>
      </c>
      <c r="B2815" t="s">
        <v>65</v>
      </c>
      <c r="C2815" t="s">
        <v>764</v>
      </c>
      <c r="D2815"/>
      <c r="E2815">
        <v>2</v>
      </c>
      <c r="F2815">
        <v>4</v>
      </c>
      <c r="G2815">
        <v>2</v>
      </c>
      <c r="H2815" s="246">
        <v>2</v>
      </c>
      <c r="I2815">
        <v>0</v>
      </c>
      <c r="J2815">
        <v>0</v>
      </c>
      <c r="K2815">
        <v>1</v>
      </c>
      <c r="L2815">
        <v>2</v>
      </c>
      <c r="M2815"/>
      <c r="O2815" s="101">
        <f>IF(ISBLANK(C2815),O2814,IF(COUNTIF(C$2:C2815,C2815)&gt;1,O2814,1+MAX(O2814,0)))</f>
        <v>71</v>
      </c>
      <c r="P2815" s="45">
        <f t="shared" si="697"/>
        <v>42</v>
      </c>
      <c r="Q2815" s="33" t="str">
        <f t="shared" si="698"/>
        <v/>
      </c>
      <c r="R2815" s="33">
        <f t="shared" si="699"/>
        <v>8</v>
      </c>
      <c r="S2815" s="33" t="str">
        <f t="shared" si="700"/>
        <v>159_8</v>
      </c>
      <c r="T2815" s="35" t="str">
        <f t="shared" si="701"/>
        <v>159AM</v>
      </c>
      <c r="U2815" s="35" t="str">
        <f t="shared" si="702"/>
        <v>159AMNS</v>
      </c>
      <c r="V2815" s="301">
        <f t="shared" si="703"/>
        <v>30</v>
      </c>
      <c r="W2815" s="293" t="str">
        <f t="shared" si="704"/>
        <v/>
      </c>
      <c r="X2815" s="293" t="str">
        <f t="shared" si="705"/>
        <v/>
      </c>
      <c r="Y2815" s="293" t="str">
        <f t="shared" si="706"/>
        <v/>
      </c>
      <c r="Z2815" s="293" t="str">
        <f t="shared" si="707"/>
        <v/>
      </c>
      <c r="AA2815" s="293">
        <f t="shared" si="694"/>
        <v>0</v>
      </c>
      <c r="AB2815" s="293">
        <f t="shared" si="695"/>
        <v>0</v>
      </c>
      <c r="AC2815" s="293">
        <f t="shared" si="696"/>
        <v>0</v>
      </c>
      <c r="AD2815" s="293">
        <f t="shared" si="708"/>
        <v>0</v>
      </c>
      <c r="AE2815" s="293">
        <f>IF(ISBLANK(T2815),AE2814,IF(COUNTIF(T$2:T2815,T2815)&gt;1,AE2814,1+MAX(AE2814,0)))</f>
        <v>76</v>
      </c>
      <c r="AF2815" s="42" t="s">
        <v>938</v>
      </c>
      <c r="AG2815" s="42">
        <v>1</v>
      </c>
      <c r="AH2815" s="42" t="s">
        <v>953</v>
      </c>
      <c r="AI2815" s="42" t="str">
        <f t="shared" si="709"/>
        <v/>
      </c>
      <c r="AJ2815">
        <f>SUM(AG$2:AG2815)</f>
        <v>20</v>
      </c>
      <c r="AK2815">
        <f>COUNTA(AF$2:AF2815)</f>
        <v>40</v>
      </c>
    </row>
    <row r="2816" spans="1:37"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697"/>
        <v>42</v>
      </c>
      <c r="Q2816" s="33" t="str">
        <f t="shared" si="698"/>
        <v/>
      </c>
      <c r="R2816" s="33">
        <f t="shared" si="699"/>
        <v>8</v>
      </c>
      <c r="S2816" s="33" t="str">
        <f t="shared" si="700"/>
        <v>159_8</v>
      </c>
      <c r="T2816" s="35" t="str">
        <f t="shared" si="701"/>
        <v>159AM</v>
      </c>
      <c r="U2816" s="35" t="str">
        <f t="shared" si="702"/>
        <v>159AMEW</v>
      </c>
      <c r="V2816" s="301">
        <f t="shared" si="703"/>
        <v>31</v>
      </c>
      <c r="W2816" s="293" t="str">
        <f t="shared" si="704"/>
        <v/>
      </c>
      <c r="X2816" s="293" t="str">
        <f t="shared" si="705"/>
        <v/>
      </c>
      <c r="Y2816" s="293" t="str">
        <f t="shared" si="706"/>
        <v/>
      </c>
      <c r="Z2816" s="293" t="str">
        <f t="shared" si="707"/>
        <v/>
      </c>
      <c r="AA2816" s="293">
        <f t="shared" si="694"/>
        <v>0</v>
      </c>
      <c r="AB2816" s="293">
        <f t="shared" si="695"/>
        <v>0</v>
      </c>
      <c r="AC2816" s="293">
        <f t="shared" si="696"/>
        <v>0</v>
      </c>
      <c r="AD2816" s="293">
        <f t="shared" si="708"/>
        <v>0</v>
      </c>
      <c r="AE2816" s="293">
        <f>IF(ISBLANK(T2816),AE2815,IF(COUNTIF(T$2:T2816,T2816)&gt;1,AE2815,1+MAX(AE2815,0)))</f>
        <v>76</v>
      </c>
      <c r="AI2816" s="42" t="str">
        <f t="shared" si="709"/>
        <v/>
      </c>
      <c r="AJ2816">
        <f>SUM(AG$2:AG2816)</f>
        <v>20</v>
      </c>
      <c r="AK2816">
        <f>COUNTA(AF$2:AF2816)</f>
        <v>40</v>
      </c>
    </row>
    <row r="2817" spans="1:37"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697"/>
        <v>42</v>
      </c>
      <c r="Q2817" s="33" t="str">
        <f t="shared" si="698"/>
        <v/>
      </c>
      <c r="R2817" s="33">
        <f t="shared" si="699"/>
        <v>8</v>
      </c>
      <c r="S2817" s="33" t="str">
        <f t="shared" si="700"/>
        <v>159_8</v>
      </c>
      <c r="T2817" s="35" t="str">
        <f t="shared" si="701"/>
        <v>159AM</v>
      </c>
      <c r="U2817" s="35" t="str">
        <f t="shared" si="702"/>
        <v>159AMEW</v>
      </c>
      <c r="V2817" s="301">
        <f t="shared" si="703"/>
        <v>32</v>
      </c>
      <c r="W2817" s="293" t="str">
        <f t="shared" si="704"/>
        <v/>
      </c>
      <c r="X2817" s="293" t="str">
        <f t="shared" si="705"/>
        <v/>
      </c>
      <c r="Y2817" s="293" t="str">
        <f t="shared" si="706"/>
        <v/>
      </c>
      <c r="Z2817" s="293" t="str">
        <f t="shared" si="707"/>
        <v/>
      </c>
      <c r="AA2817" s="293">
        <f t="shared" si="694"/>
        <v>0</v>
      </c>
      <c r="AB2817" s="293">
        <f t="shared" si="695"/>
        <v>0</v>
      </c>
      <c r="AC2817" s="293">
        <f t="shared" si="696"/>
        <v>0</v>
      </c>
      <c r="AD2817" s="293">
        <f t="shared" si="708"/>
        <v>0</v>
      </c>
      <c r="AE2817" s="293">
        <f>IF(ISBLANK(T2817),AE2816,IF(COUNTIF(T$2:T2817,T2817)&gt;1,AE2816,1+MAX(AE2816,0)))</f>
        <v>76</v>
      </c>
      <c r="AI2817" s="42" t="str">
        <f t="shared" si="709"/>
        <v/>
      </c>
      <c r="AJ2817">
        <f>SUM(AG$2:AG2817)</f>
        <v>20</v>
      </c>
      <c r="AK2817">
        <f>COUNTA(AF$2:AF2817)</f>
        <v>40</v>
      </c>
    </row>
    <row r="2818" spans="1:37"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697"/>
        <v>43</v>
      </c>
      <c r="Q2818" s="33">
        <f t="shared" si="698"/>
        <v>43</v>
      </c>
      <c r="R2818" s="33">
        <f t="shared" si="699"/>
        <v>1</v>
      </c>
      <c r="S2818" s="33" t="str">
        <f t="shared" si="700"/>
        <v>160_1</v>
      </c>
      <c r="T2818" s="35" t="str">
        <f t="shared" si="701"/>
        <v>160AM</v>
      </c>
      <c r="U2818" s="35" t="str">
        <f t="shared" si="702"/>
        <v>160AMNS</v>
      </c>
      <c r="V2818" s="301">
        <f t="shared" si="703"/>
        <v>1</v>
      </c>
      <c r="W2818" s="293" t="str">
        <f t="shared" si="704"/>
        <v/>
      </c>
      <c r="X2818" s="293" t="str">
        <f t="shared" si="705"/>
        <v/>
      </c>
      <c r="Y2818" s="293" t="str">
        <f t="shared" si="706"/>
        <v/>
      </c>
      <c r="Z2818" s="293" t="str">
        <f t="shared" si="707"/>
        <v/>
      </c>
      <c r="AA2818" s="293">
        <f t="shared" ref="AA2818:AA2881" si="710">IF(AND(ISNUMBER($G2818),$B2818="AM"),INDEX(Cordon,MATCH($A2818,loc_ID,0),$G2818),0)</f>
        <v>0</v>
      </c>
      <c r="AB2818" s="293">
        <f t="shared" ref="AB2818:AB2881" si="711">IF(AND(ISNUMBER($G2818),$B2818="PM"),INDEX(Cordon,MATCH($A2818,loc_ID,0),VLOOKUP($G2818,dir_correction,2,FALSE)),0)</f>
        <v>0</v>
      </c>
      <c r="AC2818" s="293">
        <f t="shared" ref="AC2818:AC2881" si="712">IF(AND(ISNUMBER($G2818),$B2818="AM"),INDEX(Lane,MATCH($A2818,loc_ID,0),$G2818),0)</f>
        <v>3</v>
      </c>
      <c r="AD2818" s="293">
        <f t="shared" si="708"/>
        <v>1</v>
      </c>
      <c r="AE2818" s="293">
        <f>IF(ISBLANK(T2818),AE2817,IF(COUNTIF(T$2:T2818,T2818)&gt;1,AE2817,1+MAX(AE2817,0)))</f>
        <v>77</v>
      </c>
      <c r="AI2818" s="42" t="str">
        <f t="shared" si="709"/>
        <v/>
      </c>
      <c r="AJ2818">
        <f>SUM(AG$2:AG2818)</f>
        <v>20</v>
      </c>
      <c r="AK2818">
        <f>COUNTA(AF$2:AF2818)</f>
        <v>40</v>
      </c>
    </row>
    <row r="2819" spans="1:37"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713">IF(A2819=A2818,P2818,IF(ISNUMBER(P2818),P2818+1,1))</f>
        <v>43</v>
      </c>
      <c r="Q2819" s="33" t="str">
        <f t="shared" ref="Q2819:Q2882" si="714">IF(OR(P2819=P2818,LEN(A2819)&lt;1),"",P2819)</f>
        <v/>
      </c>
      <c r="R2819" s="33">
        <f t="shared" ref="R2819:R2882" si="715">IF(ISNUMBER(F2819),F2819+4*(E2819-1)+8*IF(B2819="PM",1,0),"")</f>
        <v>1</v>
      </c>
      <c r="S2819" s="33" t="str">
        <f t="shared" ref="S2819:S2882" si="716">IF(ISNUMBER(R2819),A2819&amp;"_"&amp;R2819,"")</f>
        <v>160_1</v>
      </c>
      <c r="T2819" s="35" t="str">
        <f t="shared" ref="T2819:T2882" si="717">A2819&amp;B2819</f>
        <v>160AM</v>
      </c>
      <c r="U2819" s="35" t="str">
        <f t="shared" ref="U2819:U2882" si="718">IF(OR(G2819=1,G2819=2),T2819&amp;"NS",IF(OR(G2819=3,G2819=4),T2819&amp;"EW",""))</f>
        <v>160AMNS</v>
      </c>
      <c r="V2819" s="301">
        <f t="shared" ref="V2819:V2882" si="719">G2819+4*(F2819-1)+16*(E2819-1)</f>
        <v>2</v>
      </c>
      <c r="W2819" s="293" t="str">
        <f t="shared" ref="W2819:W2882" si="720">IF(I2819&gt;$H2819,1,"")</f>
        <v/>
      </c>
      <c r="X2819" s="293" t="str">
        <f t="shared" ref="X2819:X2882" si="721">IF(J2819&gt;$H2819,1,"")</f>
        <v/>
      </c>
      <c r="Y2819" s="293" t="str">
        <f t="shared" ref="Y2819:Y2882" si="722">IF(K2819&gt;$H2819,1,"")</f>
        <v/>
      </c>
      <c r="Z2819" s="293" t="str">
        <f t="shared" ref="Z2819:Z2882" si="723">IF(L2819&gt;$H2819,1,"")</f>
        <v/>
      </c>
      <c r="AA2819" s="293">
        <f t="shared" si="710"/>
        <v>0</v>
      </c>
      <c r="AB2819" s="293">
        <f t="shared" si="711"/>
        <v>0</v>
      </c>
      <c r="AC2819" s="293">
        <f t="shared" si="712"/>
        <v>3</v>
      </c>
      <c r="AD2819" s="293">
        <f t="shared" ref="AD2819:AD2882" si="724">IF(AND(AC2819&gt;0,ISNUMBER(AC2819)),1,0)</f>
        <v>1</v>
      </c>
      <c r="AE2819" s="293">
        <f>IF(ISBLANK(T2819),AE2818,IF(COUNTIF(T$2:T2819,T2819)&gt;1,AE2818,1+MAX(AE2818,0)))</f>
        <v>77</v>
      </c>
      <c r="AI2819" s="42" t="str">
        <f t="shared" ref="AI2819:AI2882" si="725">IF(SUM(W2819:Z2819)&gt;0,1,"")</f>
        <v/>
      </c>
      <c r="AJ2819">
        <f>SUM(AG$2:AG2819)</f>
        <v>20</v>
      </c>
      <c r="AK2819">
        <f>COUNTA(AF$2:AF2819)</f>
        <v>40</v>
      </c>
    </row>
    <row r="2820" spans="1:37"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713"/>
        <v>43</v>
      </c>
      <c r="Q2820" s="33" t="str">
        <f t="shared" si="714"/>
        <v/>
      </c>
      <c r="R2820" s="33">
        <f t="shared" si="715"/>
        <v>1</v>
      </c>
      <c r="S2820" s="33" t="str">
        <f t="shared" si="716"/>
        <v>160_1</v>
      </c>
      <c r="T2820" s="35" t="str">
        <f t="shared" si="717"/>
        <v>160AM</v>
      </c>
      <c r="U2820" s="35" t="str">
        <f t="shared" si="718"/>
        <v>160AMEW</v>
      </c>
      <c r="V2820" s="301">
        <f t="shared" si="719"/>
        <v>3</v>
      </c>
      <c r="W2820" s="293" t="str">
        <f t="shared" si="720"/>
        <v/>
      </c>
      <c r="X2820" s="293" t="str">
        <f t="shared" si="721"/>
        <v/>
      </c>
      <c r="Y2820" s="293" t="str">
        <f t="shared" si="722"/>
        <v/>
      </c>
      <c r="Z2820" s="293" t="str">
        <f t="shared" si="723"/>
        <v/>
      </c>
      <c r="AA2820" s="293">
        <f t="shared" si="710"/>
        <v>0</v>
      </c>
      <c r="AB2820" s="293">
        <f t="shared" si="711"/>
        <v>0</v>
      </c>
      <c r="AC2820" s="293">
        <f t="shared" si="712"/>
        <v>0</v>
      </c>
      <c r="AD2820" s="293">
        <f t="shared" si="724"/>
        <v>0</v>
      </c>
      <c r="AE2820" s="293">
        <f>IF(ISBLANK(T2820),AE2819,IF(COUNTIF(T$2:T2820,T2820)&gt;1,AE2819,1+MAX(AE2819,0)))</f>
        <v>77</v>
      </c>
      <c r="AI2820" s="42" t="str">
        <f t="shared" si="725"/>
        <v/>
      </c>
      <c r="AJ2820">
        <f>SUM(AG$2:AG2820)</f>
        <v>20</v>
      </c>
      <c r="AK2820">
        <f>COUNTA(AF$2:AF2820)</f>
        <v>40</v>
      </c>
    </row>
    <row r="2821" spans="1:37"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713"/>
        <v>43</v>
      </c>
      <c r="Q2821" s="33" t="str">
        <f t="shared" si="714"/>
        <v/>
      </c>
      <c r="R2821" s="33">
        <f t="shared" si="715"/>
        <v>1</v>
      </c>
      <c r="S2821" s="33" t="str">
        <f t="shared" si="716"/>
        <v>160_1</v>
      </c>
      <c r="T2821" s="35" t="str">
        <f t="shared" si="717"/>
        <v>160AM</v>
      </c>
      <c r="U2821" s="35" t="str">
        <f t="shared" si="718"/>
        <v>160AMEW</v>
      </c>
      <c r="V2821" s="301">
        <f t="shared" si="719"/>
        <v>4</v>
      </c>
      <c r="W2821" s="293" t="str">
        <f t="shared" si="720"/>
        <v/>
      </c>
      <c r="X2821" s="293" t="str">
        <f t="shared" si="721"/>
        <v/>
      </c>
      <c r="Y2821" s="293" t="str">
        <f t="shared" si="722"/>
        <v/>
      </c>
      <c r="Z2821" s="293" t="str">
        <f t="shared" si="723"/>
        <v/>
      </c>
      <c r="AA2821" s="293">
        <f t="shared" si="710"/>
        <v>0</v>
      </c>
      <c r="AB2821" s="293">
        <f t="shared" si="711"/>
        <v>0</v>
      </c>
      <c r="AC2821" s="293">
        <f t="shared" si="712"/>
        <v>0</v>
      </c>
      <c r="AD2821" s="293">
        <f t="shared" si="724"/>
        <v>0</v>
      </c>
      <c r="AE2821" s="293">
        <f>IF(ISBLANK(T2821),AE2820,IF(COUNTIF(T$2:T2821,T2821)&gt;1,AE2820,1+MAX(AE2820,0)))</f>
        <v>77</v>
      </c>
      <c r="AI2821" s="42" t="str">
        <f t="shared" si="725"/>
        <v/>
      </c>
      <c r="AJ2821">
        <f>SUM(AG$2:AG2821)</f>
        <v>20</v>
      </c>
      <c r="AK2821">
        <f>COUNTA(AF$2:AF2821)</f>
        <v>40</v>
      </c>
    </row>
    <row r="2822" spans="1:37"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713"/>
        <v>43</v>
      </c>
      <c r="Q2822" s="33" t="str">
        <f t="shared" si="714"/>
        <v/>
      </c>
      <c r="R2822" s="33">
        <f t="shared" si="715"/>
        <v>2</v>
      </c>
      <c r="S2822" s="33" t="str">
        <f t="shared" si="716"/>
        <v>160_2</v>
      </c>
      <c r="T2822" s="35" t="str">
        <f t="shared" si="717"/>
        <v>160AM</v>
      </c>
      <c r="U2822" s="35" t="str">
        <f t="shared" si="718"/>
        <v>160AMNS</v>
      </c>
      <c r="V2822" s="301">
        <f t="shared" si="719"/>
        <v>5</v>
      </c>
      <c r="W2822" s="293" t="str">
        <f t="shared" si="720"/>
        <v/>
      </c>
      <c r="X2822" s="293" t="str">
        <f t="shared" si="721"/>
        <v/>
      </c>
      <c r="Y2822" s="293" t="str">
        <f t="shared" si="722"/>
        <v/>
      </c>
      <c r="Z2822" s="293" t="str">
        <f t="shared" si="723"/>
        <v/>
      </c>
      <c r="AA2822" s="293">
        <f t="shared" si="710"/>
        <v>0</v>
      </c>
      <c r="AB2822" s="293">
        <f t="shared" si="711"/>
        <v>0</v>
      </c>
      <c r="AC2822" s="293">
        <f t="shared" si="712"/>
        <v>3</v>
      </c>
      <c r="AD2822" s="293">
        <f t="shared" si="724"/>
        <v>1</v>
      </c>
      <c r="AE2822" s="293">
        <f>IF(ISBLANK(T2822),AE2821,IF(COUNTIF(T$2:T2822,T2822)&gt;1,AE2821,1+MAX(AE2821,0)))</f>
        <v>77</v>
      </c>
      <c r="AI2822" s="42" t="str">
        <f t="shared" si="725"/>
        <v/>
      </c>
      <c r="AJ2822">
        <f>SUM(AG$2:AG2822)</f>
        <v>20</v>
      </c>
      <c r="AK2822">
        <f>COUNTA(AF$2:AF2822)</f>
        <v>40</v>
      </c>
    </row>
    <row r="2823" spans="1:37"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713"/>
        <v>43</v>
      </c>
      <c r="Q2823" s="33" t="str">
        <f t="shared" si="714"/>
        <v/>
      </c>
      <c r="R2823" s="33">
        <f t="shared" si="715"/>
        <v>2</v>
      </c>
      <c r="S2823" s="33" t="str">
        <f t="shared" si="716"/>
        <v>160_2</v>
      </c>
      <c r="T2823" s="35" t="str">
        <f t="shared" si="717"/>
        <v>160AM</v>
      </c>
      <c r="U2823" s="35" t="str">
        <f t="shared" si="718"/>
        <v>160AMNS</v>
      </c>
      <c r="V2823" s="301">
        <f t="shared" si="719"/>
        <v>6</v>
      </c>
      <c r="W2823" s="293" t="str">
        <f t="shared" si="720"/>
        <v/>
      </c>
      <c r="X2823" s="293" t="str">
        <f t="shared" si="721"/>
        <v/>
      </c>
      <c r="Y2823" s="293" t="str">
        <f t="shared" si="722"/>
        <v/>
      </c>
      <c r="Z2823" s="293" t="str">
        <f t="shared" si="723"/>
        <v/>
      </c>
      <c r="AA2823" s="293">
        <f t="shared" si="710"/>
        <v>0</v>
      </c>
      <c r="AB2823" s="293">
        <f t="shared" si="711"/>
        <v>0</v>
      </c>
      <c r="AC2823" s="293">
        <f t="shared" si="712"/>
        <v>3</v>
      </c>
      <c r="AD2823" s="293">
        <f t="shared" si="724"/>
        <v>1</v>
      </c>
      <c r="AE2823" s="293">
        <f>IF(ISBLANK(T2823),AE2822,IF(COUNTIF(T$2:T2823,T2823)&gt;1,AE2822,1+MAX(AE2822,0)))</f>
        <v>77</v>
      </c>
      <c r="AI2823" s="42" t="str">
        <f t="shared" si="725"/>
        <v/>
      </c>
      <c r="AJ2823">
        <f>SUM(AG$2:AG2823)</f>
        <v>20</v>
      </c>
      <c r="AK2823">
        <f>COUNTA(AF$2:AF2823)</f>
        <v>40</v>
      </c>
    </row>
    <row r="2824" spans="1:37"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713"/>
        <v>43</v>
      </c>
      <c r="Q2824" s="33" t="str">
        <f t="shared" si="714"/>
        <v/>
      </c>
      <c r="R2824" s="33">
        <f t="shared" si="715"/>
        <v>2</v>
      </c>
      <c r="S2824" s="33" t="str">
        <f t="shared" si="716"/>
        <v>160_2</v>
      </c>
      <c r="T2824" s="35" t="str">
        <f t="shared" si="717"/>
        <v>160AM</v>
      </c>
      <c r="U2824" s="35" t="str">
        <f t="shared" si="718"/>
        <v>160AMEW</v>
      </c>
      <c r="V2824" s="301">
        <f t="shared" si="719"/>
        <v>7</v>
      </c>
      <c r="W2824" s="293" t="str">
        <f t="shared" si="720"/>
        <v/>
      </c>
      <c r="X2824" s="293" t="str">
        <f t="shared" si="721"/>
        <v/>
      </c>
      <c r="Y2824" s="293" t="str">
        <f t="shared" si="722"/>
        <v/>
      </c>
      <c r="Z2824" s="293" t="str">
        <f t="shared" si="723"/>
        <v/>
      </c>
      <c r="AA2824" s="293">
        <f t="shared" si="710"/>
        <v>0</v>
      </c>
      <c r="AB2824" s="293">
        <f t="shared" si="711"/>
        <v>0</v>
      </c>
      <c r="AC2824" s="293">
        <f t="shared" si="712"/>
        <v>0</v>
      </c>
      <c r="AD2824" s="293">
        <f t="shared" si="724"/>
        <v>0</v>
      </c>
      <c r="AE2824" s="293">
        <f>IF(ISBLANK(T2824),AE2823,IF(COUNTIF(T$2:T2824,T2824)&gt;1,AE2823,1+MAX(AE2823,0)))</f>
        <v>77</v>
      </c>
      <c r="AI2824" s="42" t="str">
        <f t="shared" si="725"/>
        <v/>
      </c>
      <c r="AJ2824">
        <f>SUM(AG$2:AG2824)</f>
        <v>20</v>
      </c>
      <c r="AK2824">
        <f>COUNTA(AF$2:AF2824)</f>
        <v>40</v>
      </c>
    </row>
    <row r="2825" spans="1:37"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713"/>
        <v>43</v>
      </c>
      <c r="Q2825" s="33" t="str">
        <f t="shared" si="714"/>
        <v/>
      </c>
      <c r="R2825" s="33">
        <f t="shared" si="715"/>
        <v>2</v>
      </c>
      <c r="S2825" s="33" t="str">
        <f t="shared" si="716"/>
        <v>160_2</v>
      </c>
      <c r="T2825" s="35" t="str">
        <f t="shared" si="717"/>
        <v>160AM</v>
      </c>
      <c r="U2825" s="35" t="str">
        <f t="shared" si="718"/>
        <v>160AMEW</v>
      </c>
      <c r="V2825" s="301">
        <f t="shared" si="719"/>
        <v>8</v>
      </c>
      <c r="W2825" s="293" t="str">
        <f t="shared" si="720"/>
        <v/>
      </c>
      <c r="X2825" s="293" t="str">
        <f t="shared" si="721"/>
        <v/>
      </c>
      <c r="Y2825" s="293" t="str">
        <f t="shared" si="722"/>
        <v/>
      </c>
      <c r="Z2825" s="293" t="str">
        <f t="shared" si="723"/>
        <v/>
      </c>
      <c r="AA2825" s="293">
        <f t="shared" si="710"/>
        <v>0</v>
      </c>
      <c r="AB2825" s="293">
        <f t="shared" si="711"/>
        <v>0</v>
      </c>
      <c r="AC2825" s="293">
        <f t="shared" si="712"/>
        <v>0</v>
      </c>
      <c r="AD2825" s="293">
        <f t="shared" si="724"/>
        <v>0</v>
      </c>
      <c r="AE2825" s="293">
        <f>IF(ISBLANK(T2825),AE2824,IF(COUNTIF(T$2:T2825,T2825)&gt;1,AE2824,1+MAX(AE2824,0)))</f>
        <v>77</v>
      </c>
      <c r="AI2825" s="42" t="str">
        <f t="shared" si="725"/>
        <v/>
      </c>
      <c r="AJ2825">
        <f>SUM(AG$2:AG2825)</f>
        <v>20</v>
      </c>
      <c r="AK2825">
        <f>COUNTA(AF$2:AF2825)</f>
        <v>40</v>
      </c>
    </row>
    <row r="2826" spans="1:37"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713"/>
        <v>43</v>
      </c>
      <c r="Q2826" s="33" t="str">
        <f t="shared" si="714"/>
        <v/>
      </c>
      <c r="R2826" s="33">
        <f t="shared" si="715"/>
        <v>3</v>
      </c>
      <c r="S2826" s="33" t="str">
        <f t="shared" si="716"/>
        <v>160_3</v>
      </c>
      <c r="T2826" s="35" t="str">
        <f t="shared" si="717"/>
        <v>160AM</v>
      </c>
      <c r="U2826" s="35" t="str">
        <f t="shared" si="718"/>
        <v>160AMNS</v>
      </c>
      <c r="V2826" s="301">
        <f t="shared" si="719"/>
        <v>9</v>
      </c>
      <c r="W2826" s="293" t="str">
        <f t="shared" si="720"/>
        <v/>
      </c>
      <c r="X2826" s="293" t="str">
        <f t="shared" si="721"/>
        <v/>
      </c>
      <c r="Y2826" s="293" t="str">
        <f t="shared" si="722"/>
        <v/>
      </c>
      <c r="Z2826" s="293" t="str">
        <f t="shared" si="723"/>
        <v/>
      </c>
      <c r="AA2826" s="293">
        <f t="shared" si="710"/>
        <v>0</v>
      </c>
      <c r="AB2826" s="293">
        <f t="shared" si="711"/>
        <v>0</v>
      </c>
      <c r="AC2826" s="293">
        <f t="shared" si="712"/>
        <v>3</v>
      </c>
      <c r="AD2826" s="293">
        <f t="shared" si="724"/>
        <v>1</v>
      </c>
      <c r="AE2826" s="293">
        <f>IF(ISBLANK(T2826),AE2825,IF(COUNTIF(T$2:T2826,T2826)&gt;1,AE2825,1+MAX(AE2825,0)))</f>
        <v>77</v>
      </c>
      <c r="AI2826" s="42" t="str">
        <f t="shared" si="725"/>
        <v/>
      </c>
      <c r="AJ2826">
        <f>SUM(AG$2:AG2826)</f>
        <v>20</v>
      </c>
      <c r="AK2826">
        <f>COUNTA(AF$2:AF2826)</f>
        <v>40</v>
      </c>
    </row>
    <row r="2827" spans="1:37"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713"/>
        <v>43</v>
      </c>
      <c r="Q2827" s="33" t="str">
        <f t="shared" si="714"/>
        <v/>
      </c>
      <c r="R2827" s="33">
        <f t="shared" si="715"/>
        <v>3</v>
      </c>
      <c r="S2827" s="33" t="str">
        <f t="shared" si="716"/>
        <v>160_3</v>
      </c>
      <c r="T2827" s="35" t="str">
        <f t="shared" si="717"/>
        <v>160AM</v>
      </c>
      <c r="U2827" s="35" t="str">
        <f t="shared" si="718"/>
        <v>160AMNS</v>
      </c>
      <c r="V2827" s="301">
        <f t="shared" si="719"/>
        <v>10</v>
      </c>
      <c r="W2827" s="293" t="str">
        <f t="shared" si="720"/>
        <v/>
      </c>
      <c r="X2827" s="293" t="str">
        <f t="shared" si="721"/>
        <v/>
      </c>
      <c r="Y2827" s="293" t="str">
        <f t="shared" si="722"/>
        <v/>
      </c>
      <c r="Z2827" s="293" t="str">
        <f t="shared" si="723"/>
        <v/>
      </c>
      <c r="AA2827" s="293">
        <f t="shared" si="710"/>
        <v>0</v>
      </c>
      <c r="AB2827" s="293">
        <f t="shared" si="711"/>
        <v>0</v>
      </c>
      <c r="AC2827" s="293">
        <f t="shared" si="712"/>
        <v>3</v>
      </c>
      <c r="AD2827" s="293">
        <f t="shared" si="724"/>
        <v>1</v>
      </c>
      <c r="AE2827" s="293">
        <f>IF(ISBLANK(T2827),AE2826,IF(COUNTIF(T$2:T2827,T2827)&gt;1,AE2826,1+MAX(AE2826,0)))</f>
        <v>77</v>
      </c>
      <c r="AI2827" s="42" t="str">
        <f t="shared" si="725"/>
        <v/>
      </c>
      <c r="AJ2827">
        <f>SUM(AG$2:AG2827)</f>
        <v>20</v>
      </c>
      <c r="AK2827">
        <f>COUNTA(AF$2:AF2827)</f>
        <v>40</v>
      </c>
    </row>
    <row r="2828" spans="1:37"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713"/>
        <v>43</v>
      </c>
      <c r="Q2828" s="33" t="str">
        <f t="shared" si="714"/>
        <v/>
      </c>
      <c r="R2828" s="33">
        <f t="shared" si="715"/>
        <v>3</v>
      </c>
      <c r="S2828" s="33" t="str">
        <f t="shared" si="716"/>
        <v>160_3</v>
      </c>
      <c r="T2828" s="35" t="str">
        <f t="shared" si="717"/>
        <v>160AM</v>
      </c>
      <c r="U2828" s="35" t="str">
        <f t="shared" si="718"/>
        <v>160AMEW</v>
      </c>
      <c r="V2828" s="301">
        <f t="shared" si="719"/>
        <v>11</v>
      </c>
      <c r="W2828" s="293" t="str">
        <f t="shared" si="720"/>
        <v/>
      </c>
      <c r="X2828" s="293" t="str">
        <f t="shared" si="721"/>
        <v/>
      </c>
      <c r="Y2828" s="293" t="str">
        <f t="shared" si="722"/>
        <v/>
      </c>
      <c r="Z2828" s="293" t="str">
        <f t="shared" si="723"/>
        <v/>
      </c>
      <c r="AA2828" s="293">
        <f t="shared" si="710"/>
        <v>0</v>
      </c>
      <c r="AB2828" s="293">
        <f t="shared" si="711"/>
        <v>0</v>
      </c>
      <c r="AC2828" s="293">
        <f t="shared" si="712"/>
        <v>0</v>
      </c>
      <c r="AD2828" s="293">
        <f t="shared" si="724"/>
        <v>0</v>
      </c>
      <c r="AE2828" s="293">
        <f>IF(ISBLANK(T2828),AE2827,IF(COUNTIF(T$2:T2828,T2828)&gt;1,AE2827,1+MAX(AE2827,0)))</f>
        <v>77</v>
      </c>
      <c r="AI2828" s="42" t="str">
        <f t="shared" si="725"/>
        <v/>
      </c>
      <c r="AJ2828">
        <f>SUM(AG$2:AG2828)</f>
        <v>20</v>
      </c>
      <c r="AK2828">
        <f>COUNTA(AF$2:AF2828)</f>
        <v>40</v>
      </c>
    </row>
    <row r="2829" spans="1:37"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713"/>
        <v>43</v>
      </c>
      <c r="Q2829" s="33" t="str">
        <f t="shared" si="714"/>
        <v/>
      </c>
      <c r="R2829" s="33">
        <f t="shared" si="715"/>
        <v>3</v>
      </c>
      <c r="S2829" s="33" t="str">
        <f t="shared" si="716"/>
        <v>160_3</v>
      </c>
      <c r="T2829" s="35" t="str">
        <f t="shared" si="717"/>
        <v>160AM</v>
      </c>
      <c r="U2829" s="35" t="str">
        <f t="shared" si="718"/>
        <v>160AMEW</v>
      </c>
      <c r="V2829" s="301">
        <f t="shared" si="719"/>
        <v>12</v>
      </c>
      <c r="W2829" s="293" t="str">
        <f t="shared" si="720"/>
        <v/>
      </c>
      <c r="X2829" s="293" t="str">
        <f t="shared" si="721"/>
        <v/>
      </c>
      <c r="Y2829" s="293" t="str">
        <f t="shared" si="722"/>
        <v/>
      </c>
      <c r="Z2829" s="293" t="str">
        <f t="shared" si="723"/>
        <v/>
      </c>
      <c r="AA2829" s="293">
        <f t="shared" si="710"/>
        <v>0</v>
      </c>
      <c r="AB2829" s="293">
        <f t="shared" si="711"/>
        <v>0</v>
      </c>
      <c r="AC2829" s="293">
        <f t="shared" si="712"/>
        <v>0</v>
      </c>
      <c r="AD2829" s="293">
        <f t="shared" si="724"/>
        <v>0</v>
      </c>
      <c r="AE2829" s="293">
        <f>IF(ISBLANK(T2829),AE2828,IF(COUNTIF(T$2:T2829,T2829)&gt;1,AE2828,1+MAX(AE2828,0)))</f>
        <v>77</v>
      </c>
      <c r="AI2829" s="42" t="str">
        <f t="shared" si="725"/>
        <v/>
      </c>
      <c r="AJ2829">
        <f>SUM(AG$2:AG2829)</f>
        <v>20</v>
      </c>
      <c r="AK2829">
        <f>COUNTA(AF$2:AF2829)</f>
        <v>40</v>
      </c>
    </row>
    <row r="2830" spans="1:37"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713"/>
        <v>43</v>
      </c>
      <c r="Q2830" s="33" t="str">
        <f t="shared" si="714"/>
        <v/>
      </c>
      <c r="R2830" s="33">
        <f t="shared" si="715"/>
        <v>4</v>
      </c>
      <c r="S2830" s="33" t="str">
        <f t="shared" si="716"/>
        <v>160_4</v>
      </c>
      <c r="T2830" s="35" t="str">
        <f t="shared" si="717"/>
        <v>160AM</v>
      </c>
      <c r="U2830" s="35" t="str">
        <f t="shared" si="718"/>
        <v>160AMNS</v>
      </c>
      <c r="V2830" s="301">
        <f t="shared" si="719"/>
        <v>13</v>
      </c>
      <c r="W2830" s="293" t="str">
        <f t="shared" si="720"/>
        <v/>
      </c>
      <c r="X2830" s="293" t="str">
        <f t="shared" si="721"/>
        <v/>
      </c>
      <c r="Y2830" s="293" t="str">
        <f t="shared" si="722"/>
        <v/>
      </c>
      <c r="Z2830" s="293" t="str">
        <f t="shared" si="723"/>
        <v/>
      </c>
      <c r="AA2830" s="293">
        <f t="shared" si="710"/>
        <v>0</v>
      </c>
      <c r="AB2830" s="293">
        <f t="shared" si="711"/>
        <v>0</v>
      </c>
      <c r="AC2830" s="293">
        <f t="shared" si="712"/>
        <v>3</v>
      </c>
      <c r="AD2830" s="293">
        <f t="shared" si="724"/>
        <v>1</v>
      </c>
      <c r="AE2830" s="293">
        <f>IF(ISBLANK(T2830),AE2829,IF(COUNTIF(T$2:T2830,T2830)&gt;1,AE2829,1+MAX(AE2829,0)))</f>
        <v>77</v>
      </c>
      <c r="AI2830" s="42" t="str">
        <f t="shared" si="725"/>
        <v/>
      </c>
      <c r="AJ2830">
        <f>SUM(AG$2:AG2830)</f>
        <v>20</v>
      </c>
      <c r="AK2830">
        <f>COUNTA(AF$2:AF2830)</f>
        <v>40</v>
      </c>
    </row>
    <row r="2831" spans="1:37"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713"/>
        <v>43</v>
      </c>
      <c r="Q2831" s="33" t="str">
        <f t="shared" si="714"/>
        <v/>
      </c>
      <c r="R2831" s="33">
        <f t="shared" si="715"/>
        <v>4</v>
      </c>
      <c r="S2831" s="33" t="str">
        <f t="shared" si="716"/>
        <v>160_4</v>
      </c>
      <c r="T2831" s="35" t="str">
        <f t="shared" si="717"/>
        <v>160AM</v>
      </c>
      <c r="U2831" s="35" t="str">
        <f t="shared" si="718"/>
        <v>160AMNS</v>
      </c>
      <c r="V2831" s="301">
        <f t="shared" si="719"/>
        <v>14</v>
      </c>
      <c r="W2831" s="293" t="str">
        <f t="shared" si="720"/>
        <v/>
      </c>
      <c r="X2831" s="293" t="str">
        <f t="shared" si="721"/>
        <v/>
      </c>
      <c r="Y2831" s="293" t="str">
        <f t="shared" si="722"/>
        <v/>
      </c>
      <c r="Z2831" s="293" t="str">
        <f t="shared" si="723"/>
        <v/>
      </c>
      <c r="AA2831" s="293">
        <f t="shared" si="710"/>
        <v>0</v>
      </c>
      <c r="AB2831" s="293">
        <f t="shared" si="711"/>
        <v>0</v>
      </c>
      <c r="AC2831" s="293">
        <f t="shared" si="712"/>
        <v>3</v>
      </c>
      <c r="AD2831" s="293">
        <f t="shared" si="724"/>
        <v>1</v>
      </c>
      <c r="AE2831" s="293">
        <f>IF(ISBLANK(T2831),AE2830,IF(COUNTIF(T$2:T2831,T2831)&gt;1,AE2830,1+MAX(AE2830,0)))</f>
        <v>77</v>
      </c>
      <c r="AI2831" s="42" t="str">
        <f t="shared" si="725"/>
        <v/>
      </c>
      <c r="AJ2831">
        <f>SUM(AG$2:AG2831)</f>
        <v>20</v>
      </c>
      <c r="AK2831">
        <f>COUNTA(AF$2:AF2831)</f>
        <v>40</v>
      </c>
    </row>
    <row r="2832" spans="1:37"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713"/>
        <v>43</v>
      </c>
      <c r="Q2832" s="33" t="str">
        <f t="shared" si="714"/>
        <v/>
      </c>
      <c r="R2832" s="33">
        <f t="shared" si="715"/>
        <v>4</v>
      </c>
      <c r="S2832" s="33" t="str">
        <f t="shared" si="716"/>
        <v>160_4</v>
      </c>
      <c r="T2832" s="35" t="str">
        <f t="shared" si="717"/>
        <v>160AM</v>
      </c>
      <c r="U2832" s="35" t="str">
        <f t="shared" si="718"/>
        <v>160AMEW</v>
      </c>
      <c r="V2832" s="301">
        <f t="shared" si="719"/>
        <v>15</v>
      </c>
      <c r="W2832" s="293" t="str">
        <f t="shared" si="720"/>
        <v/>
      </c>
      <c r="X2832" s="293" t="str">
        <f t="shared" si="721"/>
        <v/>
      </c>
      <c r="Y2832" s="293" t="str">
        <f t="shared" si="722"/>
        <v/>
      </c>
      <c r="Z2832" s="293" t="str">
        <f t="shared" si="723"/>
        <v/>
      </c>
      <c r="AA2832" s="293">
        <f t="shared" si="710"/>
        <v>0</v>
      </c>
      <c r="AB2832" s="293">
        <f t="shared" si="711"/>
        <v>0</v>
      </c>
      <c r="AC2832" s="293">
        <f t="shared" si="712"/>
        <v>0</v>
      </c>
      <c r="AD2832" s="293">
        <f t="shared" si="724"/>
        <v>0</v>
      </c>
      <c r="AE2832" s="293">
        <f>IF(ISBLANK(T2832),AE2831,IF(COUNTIF(T$2:T2832,T2832)&gt;1,AE2831,1+MAX(AE2831,0)))</f>
        <v>77</v>
      </c>
      <c r="AI2832" s="42" t="str">
        <f t="shared" si="725"/>
        <v/>
      </c>
      <c r="AJ2832">
        <f>SUM(AG$2:AG2832)</f>
        <v>20</v>
      </c>
      <c r="AK2832">
        <f>COUNTA(AF$2:AF2832)</f>
        <v>40</v>
      </c>
    </row>
    <row r="2833" spans="1:37"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713"/>
        <v>43</v>
      </c>
      <c r="Q2833" s="33" t="str">
        <f t="shared" si="714"/>
        <v/>
      </c>
      <c r="R2833" s="33">
        <f t="shared" si="715"/>
        <v>4</v>
      </c>
      <c r="S2833" s="33" t="str">
        <f t="shared" si="716"/>
        <v>160_4</v>
      </c>
      <c r="T2833" s="35" t="str">
        <f t="shared" si="717"/>
        <v>160AM</v>
      </c>
      <c r="U2833" s="35" t="str">
        <f t="shared" si="718"/>
        <v>160AMEW</v>
      </c>
      <c r="V2833" s="301">
        <f t="shared" si="719"/>
        <v>16</v>
      </c>
      <c r="W2833" s="293" t="str">
        <f t="shared" si="720"/>
        <v/>
      </c>
      <c r="X2833" s="293" t="str">
        <f t="shared" si="721"/>
        <v/>
      </c>
      <c r="Y2833" s="293" t="str">
        <f t="shared" si="722"/>
        <v/>
      </c>
      <c r="Z2833" s="293" t="str">
        <f t="shared" si="723"/>
        <v/>
      </c>
      <c r="AA2833" s="293">
        <f t="shared" si="710"/>
        <v>0</v>
      </c>
      <c r="AB2833" s="293">
        <f t="shared" si="711"/>
        <v>0</v>
      </c>
      <c r="AC2833" s="293">
        <f t="shared" si="712"/>
        <v>0</v>
      </c>
      <c r="AD2833" s="293">
        <f t="shared" si="724"/>
        <v>0</v>
      </c>
      <c r="AE2833" s="293">
        <f>IF(ISBLANK(T2833),AE2832,IF(COUNTIF(T$2:T2833,T2833)&gt;1,AE2832,1+MAX(AE2832,0)))</f>
        <v>77</v>
      </c>
      <c r="AI2833" s="42" t="str">
        <f t="shared" si="725"/>
        <v/>
      </c>
      <c r="AJ2833">
        <f>SUM(AG$2:AG2833)</f>
        <v>20</v>
      </c>
      <c r="AK2833">
        <f>COUNTA(AF$2:AF2833)</f>
        <v>40</v>
      </c>
    </row>
    <row r="2834" spans="1:37"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713"/>
        <v>43</v>
      </c>
      <c r="Q2834" s="33" t="str">
        <f t="shared" si="714"/>
        <v/>
      </c>
      <c r="R2834" s="33">
        <f t="shared" si="715"/>
        <v>5</v>
      </c>
      <c r="S2834" s="33" t="str">
        <f t="shared" si="716"/>
        <v>160_5</v>
      </c>
      <c r="T2834" s="35" t="str">
        <f t="shared" si="717"/>
        <v>160AM</v>
      </c>
      <c r="U2834" s="35" t="str">
        <f t="shared" si="718"/>
        <v>160AMNS</v>
      </c>
      <c r="V2834" s="301">
        <f t="shared" si="719"/>
        <v>17</v>
      </c>
      <c r="W2834" s="293" t="str">
        <f t="shared" si="720"/>
        <v/>
      </c>
      <c r="X2834" s="293" t="str">
        <f t="shared" si="721"/>
        <v/>
      </c>
      <c r="Y2834" s="293" t="str">
        <f t="shared" si="722"/>
        <v/>
      </c>
      <c r="Z2834" s="293" t="str">
        <f t="shared" si="723"/>
        <v/>
      </c>
      <c r="AA2834" s="293">
        <f t="shared" si="710"/>
        <v>0</v>
      </c>
      <c r="AB2834" s="293">
        <f t="shared" si="711"/>
        <v>0</v>
      </c>
      <c r="AC2834" s="293">
        <f t="shared" si="712"/>
        <v>3</v>
      </c>
      <c r="AD2834" s="293">
        <f t="shared" si="724"/>
        <v>1</v>
      </c>
      <c r="AE2834" s="293">
        <f>IF(ISBLANK(T2834),AE2833,IF(COUNTIF(T$2:T2834,T2834)&gt;1,AE2833,1+MAX(AE2833,0)))</f>
        <v>77</v>
      </c>
      <c r="AI2834" s="42" t="str">
        <f t="shared" si="725"/>
        <v/>
      </c>
      <c r="AJ2834">
        <f>SUM(AG$2:AG2834)</f>
        <v>20</v>
      </c>
      <c r="AK2834">
        <f>COUNTA(AF$2:AF2834)</f>
        <v>40</v>
      </c>
    </row>
    <row r="2835" spans="1:37"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713"/>
        <v>43</v>
      </c>
      <c r="Q2835" s="33" t="str">
        <f t="shared" si="714"/>
        <v/>
      </c>
      <c r="R2835" s="33">
        <f t="shared" si="715"/>
        <v>5</v>
      </c>
      <c r="S2835" s="33" t="str">
        <f t="shared" si="716"/>
        <v>160_5</v>
      </c>
      <c r="T2835" s="35" t="str">
        <f t="shared" si="717"/>
        <v>160AM</v>
      </c>
      <c r="U2835" s="35" t="str">
        <f t="shared" si="718"/>
        <v>160AMNS</v>
      </c>
      <c r="V2835" s="301">
        <f t="shared" si="719"/>
        <v>18</v>
      </c>
      <c r="W2835" s="293" t="str">
        <f t="shared" si="720"/>
        <v/>
      </c>
      <c r="X2835" s="293" t="str">
        <f t="shared" si="721"/>
        <v/>
      </c>
      <c r="Y2835" s="293" t="str">
        <f t="shared" si="722"/>
        <v/>
      </c>
      <c r="Z2835" s="293" t="str">
        <f t="shared" si="723"/>
        <v/>
      </c>
      <c r="AA2835" s="293">
        <f t="shared" si="710"/>
        <v>0</v>
      </c>
      <c r="AB2835" s="293">
        <f t="shared" si="711"/>
        <v>0</v>
      </c>
      <c r="AC2835" s="293">
        <f t="shared" si="712"/>
        <v>3</v>
      </c>
      <c r="AD2835" s="293">
        <f t="shared" si="724"/>
        <v>1</v>
      </c>
      <c r="AE2835" s="293">
        <f>IF(ISBLANK(T2835),AE2834,IF(COUNTIF(T$2:T2835,T2835)&gt;1,AE2834,1+MAX(AE2834,0)))</f>
        <v>77</v>
      </c>
      <c r="AI2835" s="42" t="str">
        <f t="shared" si="725"/>
        <v/>
      </c>
      <c r="AJ2835">
        <f>SUM(AG$2:AG2835)</f>
        <v>20</v>
      </c>
      <c r="AK2835">
        <f>COUNTA(AF$2:AF2835)</f>
        <v>40</v>
      </c>
    </row>
    <row r="2836" spans="1:37"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713"/>
        <v>43</v>
      </c>
      <c r="Q2836" s="33" t="str">
        <f t="shared" si="714"/>
        <v/>
      </c>
      <c r="R2836" s="33">
        <f t="shared" si="715"/>
        <v>5</v>
      </c>
      <c r="S2836" s="33" t="str">
        <f t="shared" si="716"/>
        <v>160_5</v>
      </c>
      <c r="T2836" s="35" t="str">
        <f t="shared" si="717"/>
        <v>160AM</v>
      </c>
      <c r="U2836" s="35" t="str">
        <f t="shared" si="718"/>
        <v>160AMEW</v>
      </c>
      <c r="V2836" s="301">
        <f t="shared" si="719"/>
        <v>19</v>
      </c>
      <c r="W2836" s="293" t="str">
        <f t="shared" si="720"/>
        <v/>
      </c>
      <c r="X2836" s="293" t="str">
        <f t="shared" si="721"/>
        <v/>
      </c>
      <c r="Y2836" s="293" t="str">
        <f t="shared" si="722"/>
        <v/>
      </c>
      <c r="Z2836" s="293" t="str">
        <f t="shared" si="723"/>
        <v/>
      </c>
      <c r="AA2836" s="293">
        <f t="shared" si="710"/>
        <v>0</v>
      </c>
      <c r="AB2836" s="293">
        <f t="shared" si="711"/>
        <v>0</v>
      </c>
      <c r="AC2836" s="293">
        <f t="shared" si="712"/>
        <v>0</v>
      </c>
      <c r="AD2836" s="293">
        <f t="shared" si="724"/>
        <v>0</v>
      </c>
      <c r="AE2836" s="293">
        <f>IF(ISBLANK(T2836),AE2835,IF(COUNTIF(T$2:T2836,T2836)&gt;1,AE2835,1+MAX(AE2835,0)))</f>
        <v>77</v>
      </c>
      <c r="AI2836" s="42" t="str">
        <f t="shared" si="725"/>
        <v/>
      </c>
      <c r="AJ2836">
        <f>SUM(AG$2:AG2836)</f>
        <v>20</v>
      </c>
      <c r="AK2836">
        <f>COUNTA(AF$2:AF2836)</f>
        <v>40</v>
      </c>
    </row>
    <row r="2837" spans="1:37"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713"/>
        <v>43</v>
      </c>
      <c r="Q2837" s="33" t="str">
        <f t="shared" si="714"/>
        <v/>
      </c>
      <c r="R2837" s="33">
        <f t="shared" si="715"/>
        <v>5</v>
      </c>
      <c r="S2837" s="33" t="str">
        <f t="shared" si="716"/>
        <v>160_5</v>
      </c>
      <c r="T2837" s="35" t="str">
        <f t="shared" si="717"/>
        <v>160AM</v>
      </c>
      <c r="U2837" s="35" t="str">
        <f t="shared" si="718"/>
        <v>160AMEW</v>
      </c>
      <c r="V2837" s="301">
        <f t="shared" si="719"/>
        <v>20</v>
      </c>
      <c r="W2837" s="293" t="str">
        <f t="shared" si="720"/>
        <v/>
      </c>
      <c r="X2837" s="293" t="str">
        <f t="shared" si="721"/>
        <v/>
      </c>
      <c r="Y2837" s="293" t="str">
        <f t="shared" si="722"/>
        <v/>
      </c>
      <c r="Z2837" s="293" t="str">
        <f t="shared" si="723"/>
        <v/>
      </c>
      <c r="AA2837" s="293">
        <f t="shared" si="710"/>
        <v>0</v>
      </c>
      <c r="AB2837" s="293">
        <f t="shared" si="711"/>
        <v>0</v>
      </c>
      <c r="AC2837" s="293">
        <f t="shared" si="712"/>
        <v>0</v>
      </c>
      <c r="AD2837" s="293">
        <f t="shared" si="724"/>
        <v>0</v>
      </c>
      <c r="AE2837" s="293">
        <f>IF(ISBLANK(T2837),AE2836,IF(COUNTIF(T$2:T2837,T2837)&gt;1,AE2836,1+MAX(AE2836,0)))</f>
        <v>77</v>
      </c>
      <c r="AI2837" s="42" t="str">
        <f t="shared" si="725"/>
        <v/>
      </c>
      <c r="AJ2837">
        <f>SUM(AG$2:AG2837)</f>
        <v>20</v>
      </c>
      <c r="AK2837">
        <f>COUNTA(AF$2:AF2837)</f>
        <v>40</v>
      </c>
    </row>
    <row r="2838" spans="1:37"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713"/>
        <v>43</v>
      </c>
      <c r="Q2838" s="33" t="str">
        <f t="shared" si="714"/>
        <v/>
      </c>
      <c r="R2838" s="33">
        <f t="shared" si="715"/>
        <v>6</v>
      </c>
      <c r="S2838" s="33" t="str">
        <f t="shared" si="716"/>
        <v>160_6</v>
      </c>
      <c r="T2838" s="35" t="str">
        <f t="shared" si="717"/>
        <v>160AM</v>
      </c>
      <c r="U2838" s="35" t="str">
        <f t="shared" si="718"/>
        <v>160AMNS</v>
      </c>
      <c r="V2838" s="301">
        <f t="shared" si="719"/>
        <v>21</v>
      </c>
      <c r="W2838" s="293" t="str">
        <f t="shared" si="720"/>
        <v/>
      </c>
      <c r="X2838" s="293" t="str">
        <f t="shared" si="721"/>
        <v/>
      </c>
      <c r="Y2838" s="293" t="str">
        <f t="shared" si="722"/>
        <v/>
      </c>
      <c r="Z2838" s="293" t="str">
        <f t="shared" si="723"/>
        <v/>
      </c>
      <c r="AA2838" s="293">
        <f t="shared" si="710"/>
        <v>0</v>
      </c>
      <c r="AB2838" s="293">
        <f t="shared" si="711"/>
        <v>0</v>
      </c>
      <c r="AC2838" s="293">
        <f t="shared" si="712"/>
        <v>3</v>
      </c>
      <c r="AD2838" s="293">
        <f t="shared" si="724"/>
        <v>1</v>
      </c>
      <c r="AE2838" s="293">
        <f>IF(ISBLANK(T2838),AE2837,IF(COUNTIF(T$2:T2838,T2838)&gt;1,AE2837,1+MAX(AE2837,0)))</f>
        <v>77</v>
      </c>
      <c r="AI2838" s="42" t="str">
        <f t="shared" si="725"/>
        <v/>
      </c>
      <c r="AJ2838">
        <f>SUM(AG$2:AG2838)</f>
        <v>20</v>
      </c>
      <c r="AK2838">
        <f>COUNTA(AF$2:AF2838)</f>
        <v>40</v>
      </c>
    </row>
    <row r="2839" spans="1:37"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713"/>
        <v>43</v>
      </c>
      <c r="Q2839" s="33" t="str">
        <f t="shared" si="714"/>
        <v/>
      </c>
      <c r="R2839" s="33">
        <f t="shared" si="715"/>
        <v>6</v>
      </c>
      <c r="S2839" s="33" t="str">
        <f t="shared" si="716"/>
        <v>160_6</v>
      </c>
      <c r="T2839" s="35" t="str">
        <f t="shared" si="717"/>
        <v>160AM</v>
      </c>
      <c r="U2839" s="35" t="str">
        <f t="shared" si="718"/>
        <v>160AMNS</v>
      </c>
      <c r="V2839" s="301">
        <f t="shared" si="719"/>
        <v>22</v>
      </c>
      <c r="W2839" s="293" t="str">
        <f t="shared" si="720"/>
        <v/>
      </c>
      <c r="X2839" s="293" t="str">
        <f t="shared" si="721"/>
        <v/>
      </c>
      <c r="Y2839" s="293" t="str">
        <f t="shared" si="722"/>
        <v/>
      </c>
      <c r="Z2839" s="293" t="str">
        <f t="shared" si="723"/>
        <v/>
      </c>
      <c r="AA2839" s="293">
        <f t="shared" si="710"/>
        <v>0</v>
      </c>
      <c r="AB2839" s="293">
        <f t="shared" si="711"/>
        <v>0</v>
      </c>
      <c r="AC2839" s="293">
        <f t="shared" si="712"/>
        <v>3</v>
      </c>
      <c r="AD2839" s="293">
        <f t="shared" si="724"/>
        <v>1</v>
      </c>
      <c r="AE2839" s="293">
        <f>IF(ISBLANK(T2839),AE2838,IF(COUNTIF(T$2:T2839,T2839)&gt;1,AE2838,1+MAX(AE2838,0)))</f>
        <v>77</v>
      </c>
      <c r="AI2839" s="42" t="str">
        <f t="shared" si="725"/>
        <v/>
      </c>
      <c r="AJ2839">
        <f>SUM(AG$2:AG2839)</f>
        <v>20</v>
      </c>
      <c r="AK2839">
        <f>COUNTA(AF$2:AF2839)</f>
        <v>40</v>
      </c>
    </row>
    <row r="2840" spans="1:37"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713"/>
        <v>43</v>
      </c>
      <c r="Q2840" s="33" t="str">
        <f t="shared" si="714"/>
        <v/>
      </c>
      <c r="R2840" s="33">
        <f t="shared" si="715"/>
        <v>6</v>
      </c>
      <c r="S2840" s="33" t="str">
        <f t="shared" si="716"/>
        <v>160_6</v>
      </c>
      <c r="T2840" s="35" t="str">
        <f t="shared" si="717"/>
        <v>160AM</v>
      </c>
      <c r="U2840" s="35" t="str">
        <f t="shared" si="718"/>
        <v>160AMEW</v>
      </c>
      <c r="V2840" s="301">
        <f t="shared" si="719"/>
        <v>23</v>
      </c>
      <c r="W2840" s="293" t="str">
        <f t="shared" si="720"/>
        <v/>
      </c>
      <c r="X2840" s="293" t="str">
        <f t="shared" si="721"/>
        <v/>
      </c>
      <c r="Y2840" s="293" t="str">
        <f t="shared" si="722"/>
        <v/>
      </c>
      <c r="Z2840" s="293" t="str">
        <f t="shared" si="723"/>
        <v/>
      </c>
      <c r="AA2840" s="293">
        <f t="shared" si="710"/>
        <v>0</v>
      </c>
      <c r="AB2840" s="293">
        <f t="shared" si="711"/>
        <v>0</v>
      </c>
      <c r="AC2840" s="293">
        <f t="shared" si="712"/>
        <v>0</v>
      </c>
      <c r="AD2840" s="293">
        <f t="shared" si="724"/>
        <v>0</v>
      </c>
      <c r="AE2840" s="293">
        <f>IF(ISBLANK(T2840),AE2839,IF(COUNTIF(T$2:T2840,T2840)&gt;1,AE2839,1+MAX(AE2839,0)))</f>
        <v>77</v>
      </c>
      <c r="AI2840" s="42" t="str">
        <f t="shared" si="725"/>
        <v/>
      </c>
      <c r="AJ2840">
        <f>SUM(AG$2:AG2840)</f>
        <v>20</v>
      </c>
      <c r="AK2840">
        <f>COUNTA(AF$2:AF2840)</f>
        <v>40</v>
      </c>
    </row>
    <row r="2841" spans="1:37"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713"/>
        <v>43</v>
      </c>
      <c r="Q2841" s="33" t="str">
        <f t="shared" si="714"/>
        <v/>
      </c>
      <c r="R2841" s="33">
        <f t="shared" si="715"/>
        <v>6</v>
      </c>
      <c r="S2841" s="33" t="str">
        <f t="shared" si="716"/>
        <v>160_6</v>
      </c>
      <c r="T2841" s="35" t="str">
        <f t="shared" si="717"/>
        <v>160AM</v>
      </c>
      <c r="U2841" s="35" t="str">
        <f t="shared" si="718"/>
        <v>160AMEW</v>
      </c>
      <c r="V2841" s="301">
        <f t="shared" si="719"/>
        <v>24</v>
      </c>
      <c r="W2841" s="293" t="str">
        <f t="shared" si="720"/>
        <v/>
      </c>
      <c r="X2841" s="293" t="str">
        <f t="shared" si="721"/>
        <v/>
      </c>
      <c r="Y2841" s="293" t="str">
        <f t="shared" si="722"/>
        <v/>
      </c>
      <c r="Z2841" s="293" t="str">
        <f t="shared" si="723"/>
        <v/>
      </c>
      <c r="AA2841" s="293">
        <f t="shared" si="710"/>
        <v>0</v>
      </c>
      <c r="AB2841" s="293">
        <f t="shared" si="711"/>
        <v>0</v>
      </c>
      <c r="AC2841" s="293">
        <f t="shared" si="712"/>
        <v>0</v>
      </c>
      <c r="AD2841" s="293">
        <f t="shared" si="724"/>
        <v>0</v>
      </c>
      <c r="AE2841" s="293">
        <f>IF(ISBLANK(T2841),AE2840,IF(COUNTIF(T$2:T2841,T2841)&gt;1,AE2840,1+MAX(AE2840,0)))</f>
        <v>77</v>
      </c>
      <c r="AI2841" s="42" t="str">
        <f t="shared" si="725"/>
        <v/>
      </c>
      <c r="AJ2841">
        <f>SUM(AG$2:AG2841)</f>
        <v>20</v>
      </c>
      <c r="AK2841">
        <f>COUNTA(AF$2:AF2841)</f>
        <v>40</v>
      </c>
    </row>
    <row r="2842" spans="1:37"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713"/>
        <v>43</v>
      </c>
      <c r="Q2842" s="33" t="str">
        <f t="shared" si="714"/>
        <v/>
      </c>
      <c r="R2842" s="33">
        <f t="shared" si="715"/>
        <v>7</v>
      </c>
      <c r="S2842" s="33" t="str">
        <f t="shared" si="716"/>
        <v>160_7</v>
      </c>
      <c r="T2842" s="35" t="str">
        <f t="shared" si="717"/>
        <v>160AM</v>
      </c>
      <c r="U2842" s="35" t="str">
        <f t="shared" si="718"/>
        <v>160AMNS</v>
      </c>
      <c r="V2842" s="301">
        <f t="shared" si="719"/>
        <v>25</v>
      </c>
      <c r="W2842" s="293" t="str">
        <f t="shared" si="720"/>
        <v/>
      </c>
      <c r="X2842" s="293" t="str">
        <f t="shared" si="721"/>
        <v/>
      </c>
      <c r="Y2842" s="293" t="str">
        <f t="shared" si="722"/>
        <v/>
      </c>
      <c r="Z2842" s="293" t="str">
        <f t="shared" si="723"/>
        <v/>
      </c>
      <c r="AA2842" s="293">
        <f t="shared" si="710"/>
        <v>0</v>
      </c>
      <c r="AB2842" s="293">
        <f t="shared" si="711"/>
        <v>0</v>
      </c>
      <c r="AC2842" s="293">
        <f t="shared" si="712"/>
        <v>3</v>
      </c>
      <c r="AD2842" s="293">
        <f t="shared" si="724"/>
        <v>1</v>
      </c>
      <c r="AE2842" s="293">
        <f>IF(ISBLANK(T2842),AE2841,IF(COUNTIF(T$2:T2842,T2842)&gt;1,AE2841,1+MAX(AE2841,0)))</f>
        <v>77</v>
      </c>
      <c r="AI2842" s="42" t="str">
        <f t="shared" si="725"/>
        <v/>
      </c>
      <c r="AJ2842">
        <f>SUM(AG$2:AG2842)</f>
        <v>20</v>
      </c>
      <c r="AK2842">
        <f>COUNTA(AF$2:AF2842)</f>
        <v>40</v>
      </c>
    </row>
    <row r="2843" spans="1:37"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713"/>
        <v>43</v>
      </c>
      <c r="Q2843" s="33" t="str">
        <f t="shared" si="714"/>
        <v/>
      </c>
      <c r="R2843" s="33">
        <f t="shared" si="715"/>
        <v>7</v>
      </c>
      <c r="S2843" s="33" t="str">
        <f t="shared" si="716"/>
        <v>160_7</v>
      </c>
      <c r="T2843" s="35" t="str">
        <f t="shared" si="717"/>
        <v>160AM</v>
      </c>
      <c r="U2843" s="35" t="str">
        <f t="shared" si="718"/>
        <v>160AMNS</v>
      </c>
      <c r="V2843" s="301">
        <f t="shared" si="719"/>
        <v>26</v>
      </c>
      <c r="W2843" s="293" t="str">
        <f t="shared" si="720"/>
        <v/>
      </c>
      <c r="X2843" s="293" t="str">
        <f t="shared" si="721"/>
        <v/>
      </c>
      <c r="Y2843" s="293" t="str">
        <f t="shared" si="722"/>
        <v/>
      </c>
      <c r="Z2843" s="293" t="str">
        <f t="shared" si="723"/>
        <v/>
      </c>
      <c r="AA2843" s="293">
        <f t="shared" si="710"/>
        <v>0</v>
      </c>
      <c r="AB2843" s="293">
        <f t="shared" si="711"/>
        <v>0</v>
      </c>
      <c r="AC2843" s="293">
        <f t="shared" si="712"/>
        <v>3</v>
      </c>
      <c r="AD2843" s="293">
        <f t="shared" si="724"/>
        <v>1</v>
      </c>
      <c r="AE2843" s="293">
        <f>IF(ISBLANK(T2843),AE2842,IF(COUNTIF(T$2:T2843,T2843)&gt;1,AE2842,1+MAX(AE2842,0)))</f>
        <v>77</v>
      </c>
      <c r="AI2843" s="42" t="str">
        <f t="shared" si="725"/>
        <v/>
      </c>
      <c r="AJ2843">
        <f>SUM(AG$2:AG2843)</f>
        <v>20</v>
      </c>
      <c r="AK2843">
        <f>COUNTA(AF$2:AF2843)</f>
        <v>40</v>
      </c>
    </row>
    <row r="2844" spans="1:37"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713"/>
        <v>43</v>
      </c>
      <c r="Q2844" s="33" t="str">
        <f t="shared" si="714"/>
        <v/>
      </c>
      <c r="R2844" s="33">
        <f t="shared" si="715"/>
        <v>7</v>
      </c>
      <c r="S2844" s="33" t="str">
        <f t="shared" si="716"/>
        <v>160_7</v>
      </c>
      <c r="T2844" s="35" t="str">
        <f t="shared" si="717"/>
        <v>160AM</v>
      </c>
      <c r="U2844" s="35" t="str">
        <f t="shared" si="718"/>
        <v>160AMEW</v>
      </c>
      <c r="V2844" s="301">
        <f t="shared" si="719"/>
        <v>27</v>
      </c>
      <c r="W2844" s="293" t="str">
        <f t="shared" si="720"/>
        <v/>
      </c>
      <c r="X2844" s="293" t="str">
        <f t="shared" si="721"/>
        <v/>
      </c>
      <c r="Y2844" s="293" t="str">
        <f t="shared" si="722"/>
        <v/>
      </c>
      <c r="Z2844" s="293" t="str">
        <f t="shared" si="723"/>
        <v/>
      </c>
      <c r="AA2844" s="293">
        <f t="shared" si="710"/>
        <v>0</v>
      </c>
      <c r="AB2844" s="293">
        <f t="shared" si="711"/>
        <v>0</v>
      </c>
      <c r="AC2844" s="293">
        <f t="shared" si="712"/>
        <v>0</v>
      </c>
      <c r="AD2844" s="293">
        <f t="shared" si="724"/>
        <v>0</v>
      </c>
      <c r="AE2844" s="293">
        <f>IF(ISBLANK(T2844),AE2843,IF(COUNTIF(T$2:T2844,T2844)&gt;1,AE2843,1+MAX(AE2843,0)))</f>
        <v>77</v>
      </c>
      <c r="AI2844" s="42" t="str">
        <f t="shared" si="725"/>
        <v/>
      </c>
      <c r="AJ2844">
        <f>SUM(AG$2:AG2844)</f>
        <v>20</v>
      </c>
      <c r="AK2844">
        <f>COUNTA(AF$2:AF2844)</f>
        <v>40</v>
      </c>
    </row>
    <row r="2845" spans="1:37"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713"/>
        <v>43</v>
      </c>
      <c r="Q2845" s="33" t="str">
        <f t="shared" si="714"/>
        <v/>
      </c>
      <c r="R2845" s="33">
        <f t="shared" si="715"/>
        <v>7</v>
      </c>
      <c r="S2845" s="33" t="str">
        <f t="shared" si="716"/>
        <v>160_7</v>
      </c>
      <c r="T2845" s="35" t="str">
        <f t="shared" si="717"/>
        <v>160AM</v>
      </c>
      <c r="U2845" s="35" t="str">
        <f t="shared" si="718"/>
        <v>160AMEW</v>
      </c>
      <c r="V2845" s="301">
        <f t="shared" si="719"/>
        <v>28</v>
      </c>
      <c r="W2845" s="293" t="str">
        <f t="shared" si="720"/>
        <v/>
      </c>
      <c r="X2845" s="293" t="str">
        <f t="shared" si="721"/>
        <v/>
      </c>
      <c r="Y2845" s="293" t="str">
        <f t="shared" si="722"/>
        <v/>
      </c>
      <c r="Z2845" s="293" t="str">
        <f t="shared" si="723"/>
        <v/>
      </c>
      <c r="AA2845" s="293">
        <f t="shared" si="710"/>
        <v>0</v>
      </c>
      <c r="AB2845" s="293">
        <f t="shared" si="711"/>
        <v>0</v>
      </c>
      <c r="AC2845" s="293">
        <f t="shared" si="712"/>
        <v>0</v>
      </c>
      <c r="AD2845" s="293">
        <f t="shared" si="724"/>
        <v>0</v>
      </c>
      <c r="AE2845" s="293">
        <f>IF(ISBLANK(T2845),AE2844,IF(COUNTIF(T$2:T2845,T2845)&gt;1,AE2844,1+MAX(AE2844,0)))</f>
        <v>77</v>
      </c>
      <c r="AI2845" s="42" t="str">
        <f t="shared" si="725"/>
        <v/>
      </c>
      <c r="AJ2845">
        <f>SUM(AG$2:AG2845)</f>
        <v>20</v>
      </c>
      <c r="AK2845">
        <f>COUNTA(AF$2:AF2845)</f>
        <v>40</v>
      </c>
    </row>
    <row r="2846" spans="1:37"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713"/>
        <v>43</v>
      </c>
      <c r="Q2846" s="33" t="str">
        <f t="shared" si="714"/>
        <v/>
      </c>
      <c r="R2846" s="33">
        <f t="shared" si="715"/>
        <v>8</v>
      </c>
      <c r="S2846" s="33" t="str">
        <f t="shared" si="716"/>
        <v>160_8</v>
      </c>
      <c r="T2846" s="35" t="str">
        <f t="shared" si="717"/>
        <v>160AM</v>
      </c>
      <c r="U2846" s="35" t="str">
        <f t="shared" si="718"/>
        <v>160AMNS</v>
      </c>
      <c r="V2846" s="301">
        <f t="shared" si="719"/>
        <v>29</v>
      </c>
      <c r="W2846" s="293" t="str">
        <f t="shared" si="720"/>
        <v/>
      </c>
      <c r="X2846" s="293" t="str">
        <f t="shared" si="721"/>
        <v/>
      </c>
      <c r="Y2846" s="293" t="str">
        <f t="shared" si="722"/>
        <v/>
      </c>
      <c r="Z2846" s="293" t="str">
        <f t="shared" si="723"/>
        <v/>
      </c>
      <c r="AA2846" s="293">
        <f t="shared" si="710"/>
        <v>0</v>
      </c>
      <c r="AB2846" s="293">
        <f t="shared" si="711"/>
        <v>0</v>
      </c>
      <c r="AC2846" s="293">
        <f t="shared" si="712"/>
        <v>3</v>
      </c>
      <c r="AD2846" s="293">
        <f t="shared" si="724"/>
        <v>1</v>
      </c>
      <c r="AE2846" s="293">
        <f>IF(ISBLANK(T2846),AE2845,IF(COUNTIF(T$2:T2846,T2846)&gt;1,AE2845,1+MAX(AE2845,0)))</f>
        <v>77</v>
      </c>
      <c r="AI2846" s="42" t="str">
        <f t="shared" si="725"/>
        <v/>
      </c>
      <c r="AJ2846">
        <f>SUM(AG$2:AG2846)</f>
        <v>20</v>
      </c>
      <c r="AK2846">
        <f>COUNTA(AF$2:AF2846)</f>
        <v>40</v>
      </c>
    </row>
    <row r="2847" spans="1:37"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713"/>
        <v>43</v>
      </c>
      <c r="Q2847" s="33" t="str">
        <f t="shared" si="714"/>
        <v/>
      </c>
      <c r="R2847" s="33">
        <f t="shared" si="715"/>
        <v>8</v>
      </c>
      <c r="S2847" s="33" t="str">
        <f t="shared" si="716"/>
        <v>160_8</v>
      </c>
      <c r="T2847" s="35" t="str">
        <f t="shared" si="717"/>
        <v>160AM</v>
      </c>
      <c r="U2847" s="35" t="str">
        <f t="shared" si="718"/>
        <v>160AMNS</v>
      </c>
      <c r="V2847" s="301">
        <f t="shared" si="719"/>
        <v>30</v>
      </c>
      <c r="W2847" s="293" t="str">
        <f t="shared" si="720"/>
        <v/>
      </c>
      <c r="X2847" s="293" t="str">
        <f t="shared" si="721"/>
        <v/>
      </c>
      <c r="Y2847" s="293" t="str">
        <f t="shared" si="722"/>
        <v/>
      </c>
      <c r="Z2847" s="293" t="str">
        <f t="shared" si="723"/>
        <v/>
      </c>
      <c r="AA2847" s="293">
        <f t="shared" si="710"/>
        <v>0</v>
      </c>
      <c r="AB2847" s="293">
        <f t="shared" si="711"/>
        <v>0</v>
      </c>
      <c r="AC2847" s="293">
        <f t="shared" si="712"/>
        <v>3</v>
      </c>
      <c r="AD2847" s="293">
        <f t="shared" si="724"/>
        <v>1</v>
      </c>
      <c r="AE2847" s="293">
        <f>IF(ISBLANK(T2847),AE2846,IF(COUNTIF(T$2:T2847,T2847)&gt;1,AE2846,1+MAX(AE2846,0)))</f>
        <v>77</v>
      </c>
      <c r="AI2847" s="42" t="str">
        <f t="shared" si="725"/>
        <v/>
      </c>
      <c r="AJ2847">
        <f>SUM(AG$2:AG2847)</f>
        <v>20</v>
      </c>
      <c r="AK2847">
        <f>COUNTA(AF$2:AF2847)</f>
        <v>40</v>
      </c>
    </row>
    <row r="2848" spans="1:37"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713"/>
        <v>43</v>
      </c>
      <c r="Q2848" s="33" t="str">
        <f t="shared" si="714"/>
        <v/>
      </c>
      <c r="R2848" s="33">
        <f t="shared" si="715"/>
        <v>8</v>
      </c>
      <c r="S2848" s="33" t="str">
        <f t="shared" si="716"/>
        <v>160_8</v>
      </c>
      <c r="T2848" s="35" t="str">
        <f t="shared" si="717"/>
        <v>160AM</v>
      </c>
      <c r="U2848" s="35" t="str">
        <f t="shared" si="718"/>
        <v>160AMEW</v>
      </c>
      <c r="V2848" s="301">
        <f t="shared" si="719"/>
        <v>31</v>
      </c>
      <c r="W2848" s="293" t="str">
        <f t="shared" si="720"/>
        <v/>
      </c>
      <c r="X2848" s="293" t="str">
        <f t="shared" si="721"/>
        <v/>
      </c>
      <c r="Y2848" s="293" t="str">
        <f t="shared" si="722"/>
        <v/>
      </c>
      <c r="Z2848" s="293" t="str">
        <f t="shared" si="723"/>
        <v/>
      </c>
      <c r="AA2848" s="293">
        <f t="shared" si="710"/>
        <v>0</v>
      </c>
      <c r="AB2848" s="293">
        <f t="shared" si="711"/>
        <v>0</v>
      </c>
      <c r="AC2848" s="293">
        <f t="shared" si="712"/>
        <v>0</v>
      </c>
      <c r="AD2848" s="293">
        <f t="shared" si="724"/>
        <v>0</v>
      </c>
      <c r="AE2848" s="293">
        <f>IF(ISBLANK(T2848),AE2847,IF(COUNTIF(T$2:T2848,T2848)&gt;1,AE2847,1+MAX(AE2847,0)))</f>
        <v>77</v>
      </c>
      <c r="AI2848" s="42" t="str">
        <f t="shared" si="725"/>
        <v/>
      </c>
      <c r="AJ2848">
        <f>SUM(AG$2:AG2848)</f>
        <v>20</v>
      </c>
      <c r="AK2848">
        <f>COUNTA(AF$2:AF2848)</f>
        <v>40</v>
      </c>
    </row>
    <row r="2849" spans="1:37"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713"/>
        <v>43</v>
      </c>
      <c r="Q2849" s="33" t="str">
        <f t="shared" si="714"/>
        <v/>
      </c>
      <c r="R2849" s="33">
        <f t="shared" si="715"/>
        <v>8</v>
      </c>
      <c r="S2849" s="33" t="str">
        <f t="shared" si="716"/>
        <v>160_8</v>
      </c>
      <c r="T2849" s="35" t="str">
        <f t="shared" si="717"/>
        <v>160AM</v>
      </c>
      <c r="U2849" s="35" t="str">
        <f t="shared" si="718"/>
        <v>160AMEW</v>
      </c>
      <c r="V2849" s="301">
        <f t="shared" si="719"/>
        <v>32</v>
      </c>
      <c r="W2849" s="293" t="str">
        <f t="shared" si="720"/>
        <v/>
      </c>
      <c r="X2849" s="293" t="str">
        <f t="shared" si="721"/>
        <v/>
      </c>
      <c r="Y2849" s="293" t="str">
        <f t="shared" si="722"/>
        <v/>
      </c>
      <c r="Z2849" s="293" t="str">
        <f t="shared" si="723"/>
        <v/>
      </c>
      <c r="AA2849" s="293">
        <f t="shared" si="710"/>
        <v>0</v>
      </c>
      <c r="AB2849" s="293">
        <f t="shared" si="711"/>
        <v>0</v>
      </c>
      <c r="AC2849" s="293">
        <f t="shared" si="712"/>
        <v>0</v>
      </c>
      <c r="AD2849" s="293">
        <f t="shared" si="724"/>
        <v>0</v>
      </c>
      <c r="AE2849" s="293">
        <f>IF(ISBLANK(T2849),AE2848,IF(COUNTIF(T$2:T2849,T2849)&gt;1,AE2848,1+MAX(AE2848,0)))</f>
        <v>77</v>
      </c>
      <c r="AI2849" s="42" t="str">
        <f t="shared" si="725"/>
        <v/>
      </c>
      <c r="AJ2849">
        <f>SUM(AG$2:AG2849)</f>
        <v>20</v>
      </c>
      <c r="AK2849">
        <f>COUNTA(AF$2:AF2849)</f>
        <v>40</v>
      </c>
    </row>
    <row r="2850" spans="1:37"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713"/>
        <v>43</v>
      </c>
      <c r="Q2850" s="33" t="str">
        <f t="shared" si="714"/>
        <v/>
      </c>
      <c r="R2850" s="33">
        <f t="shared" si="715"/>
        <v>9</v>
      </c>
      <c r="S2850" s="33" t="str">
        <f t="shared" si="716"/>
        <v>160_9</v>
      </c>
      <c r="T2850" s="35" t="str">
        <f t="shared" si="717"/>
        <v>160PM</v>
      </c>
      <c r="U2850" s="35" t="str">
        <f t="shared" si="718"/>
        <v>160PMNS</v>
      </c>
      <c r="V2850" s="301">
        <f t="shared" si="719"/>
        <v>1</v>
      </c>
      <c r="W2850" s="293" t="str">
        <f t="shared" si="720"/>
        <v/>
      </c>
      <c r="X2850" s="293" t="str">
        <f t="shared" si="721"/>
        <v/>
      </c>
      <c r="Y2850" s="293" t="str">
        <f t="shared" si="722"/>
        <v/>
      </c>
      <c r="Z2850" s="293" t="str">
        <f t="shared" si="723"/>
        <v/>
      </c>
      <c r="AA2850" s="293">
        <f t="shared" si="710"/>
        <v>0</v>
      </c>
      <c r="AB2850" s="293">
        <f t="shared" si="711"/>
        <v>0</v>
      </c>
      <c r="AC2850" s="293">
        <f t="shared" si="712"/>
        <v>0</v>
      </c>
      <c r="AD2850" s="293">
        <f t="shared" si="724"/>
        <v>0</v>
      </c>
      <c r="AE2850" s="293">
        <f>IF(ISBLANK(T2850),AE2849,IF(COUNTIF(T$2:T2850,T2850)&gt;1,AE2849,1+MAX(AE2849,0)))</f>
        <v>78</v>
      </c>
      <c r="AI2850" s="42" t="str">
        <f t="shared" si="725"/>
        <v/>
      </c>
      <c r="AJ2850">
        <f>SUM(AG$2:AG2850)</f>
        <v>20</v>
      </c>
      <c r="AK2850">
        <f>COUNTA(AF$2:AF2850)</f>
        <v>40</v>
      </c>
    </row>
    <row r="2851" spans="1:37"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713"/>
        <v>43</v>
      </c>
      <c r="Q2851" s="33" t="str">
        <f t="shared" si="714"/>
        <v/>
      </c>
      <c r="R2851" s="33">
        <f t="shared" si="715"/>
        <v>9</v>
      </c>
      <c r="S2851" s="33" t="str">
        <f t="shared" si="716"/>
        <v>160_9</v>
      </c>
      <c r="T2851" s="35" t="str">
        <f t="shared" si="717"/>
        <v>160PM</v>
      </c>
      <c r="U2851" s="35" t="str">
        <f t="shared" si="718"/>
        <v>160PMNS</v>
      </c>
      <c r="V2851" s="301">
        <f t="shared" si="719"/>
        <v>2</v>
      </c>
      <c r="W2851" s="293" t="str">
        <f t="shared" si="720"/>
        <v/>
      </c>
      <c r="X2851" s="293" t="str">
        <f t="shared" si="721"/>
        <v/>
      </c>
      <c r="Y2851" s="293" t="str">
        <f t="shared" si="722"/>
        <v/>
      </c>
      <c r="Z2851" s="293" t="str">
        <f t="shared" si="723"/>
        <v/>
      </c>
      <c r="AA2851" s="293">
        <f t="shared" si="710"/>
        <v>0</v>
      </c>
      <c r="AB2851" s="293">
        <f t="shared" si="711"/>
        <v>0</v>
      </c>
      <c r="AC2851" s="293">
        <f t="shared" si="712"/>
        <v>0</v>
      </c>
      <c r="AD2851" s="293">
        <f t="shared" si="724"/>
        <v>0</v>
      </c>
      <c r="AE2851" s="293">
        <f>IF(ISBLANK(T2851),AE2850,IF(COUNTIF(T$2:T2851,T2851)&gt;1,AE2850,1+MAX(AE2850,0)))</f>
        <v>78</v>
      </c>
      <c r="AI2851" s="42" t="str">
        <f t="shared" si="725"/>
        <v/>
      </c>
      <c r="AJ2851">
        <f>SUM(AG$2:AG2851)</f>
        <v>20</v>
      </c>
      <c r="AK2851">
        <f>COUNTA(AF$2:AF2851)</f>
        <v>40</v>
      </c>
    </row>
    <row r="2852" spans="1:37"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713"/>
        <v>43</v>
      </c>
      <c r="Q2852" s="33" t="str">
        <f t="shared" si="714"/>
        <v/>
      </c>
      <c r="R2852" s="33">
        <f t="shared" si="715"/>
        <v>9</v>
      </c>
      <c r="S2852" s="33" t="str">
        <f t="shared" si="716"/>
        <v>160_9</v>
      </c>
      <c r="T2852" s="35" t="str">
        <f t="shared" si="717"/>
        <v>160PM</v>
      </c>
      <c r="U2852" s="35" t="str">
        <f t="shared" si="718"/>
        <v>160PMEW</v>
      </c>
      <c r="V2852" s="301">
        <f t="shared" si="719"/>
        <v>3</v>
      </c>
      <c r="W2852" s="293" t="str">
        <f t="shared" si="720"/>
        <v/>
      </c>
      <c r="X2852" s="293" t="str">
        <f t="shared" si="721"/>
        <v/>
      </c>
      <c r="Y2852" s="293" t="str">
        <f t="shared" si="722"/>
        <v/>
      </c>
      <c r="Z2852" s="293" t="str">
        <f t="shared" si="723"/>
        <v/>
      </c>
      <c r="AA2852" s="293">
        <f t="shared" si="710"/>
        <v>0</v>
      </c>
      <c r="AB2852" s="293">
        <f t="shared" si="711"/>
        <v>0</v>
      </c>
      <c r="AC2852" s="293">
        <f t="shared" si="712"/>
        <v>0</v>
      </c>
      <c r="AD2852" s="293">
        <f t="shared" si="724"/>
        <v>0</v>
      </c>
      <c r="AE2852" s="293">
        <f>IF(ISBLANK(T2852),AE2851,IF(COUNTIF(T$2:T2852,T2852)&gt;1,AE2851,1+MAX(AE2851,0)))</f>
        <v>78</v>
      </c>
      <c r="AI2852" s="42" t="str">
        <f t="shared" si="725"/>
        <v/>
      </c>
      <c r="AJ2852">
        <f>SUM(AG$2:AG2852)</f>
        <v>20</v>
      </c>
      <c r="AK2852">
        <f>COUNTA(AF$2:AF2852)</f>
        <v>40</v>
      </c>
    </row>
    <row r="2853" spans="1:37"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713"/>
        <v>43</v>
      </c>
      <c r="Q2853" s="33" t="str">
        <f t="shared" si="714"/>
        <v/>
      </c>
      <c r="R2853" s="33">
        <f t="shared" si="715"/>
        <v>9</v>
      </c>
      <c r="S2853" s="33" t="str">
        <f t="shared" si="716"/>
        <v>160_9</v>
      </c>
      <c r="T2853" s="35" t="str">
        <f t="shared" si="717"/>
        <v>160PM</v>
      </c>
      <c r="U2853" s="35" t="str">
        <f t="shared" si="718"/>
        <v>160PMEW</v>
      </c>
      <c r="V2853" s="301">
        <f t="shared" si="719"/>
        <v>4</v>
      </c>
      <c r="W2853" s="293" t="str">
        <f t="shared" si="720"/>
        <v/>
      </c>
      <c r="X2853" s="293" t="str">
        <f t="shared" si="721"/>
        <v/>
      </c>
      <c r="Y2853" s="293" t="str">
        <f t="shared" si="722"/>
        <v/>
      </c>
      <c r="Z2853" s="293" t="str">
        <f t="shared" si="723"/>
        <v/>
      </c>
      <c r="AA2853" s="293">
        <f t="shared" si="710"/>
        <v>0</v>
      </c>
      <c r="AB2853" s="293">
        <f t="shared" si="711"/>
        <v>0</v>
      </c>
      <c r="AC2853" s="293">
        <f t="shared" si="712"/>
        <v>0</v>
      </c>
      <c r="AD2853" s="293">
        <f t="shared" si="724"/>
        <v>0</v>
      </c>
      <c r="AE2853" s="293">
        <f>IF(ISBLANK(T2853),AE2852,IF(COUNTIF(T$2:T2853,T2853)&gt;1,AE2852,1+MAX(AE2852,0)))</f>
        <v>78</v>
      </c>
      <c r="AI2853" s="42" t="str">
        <f t="shared" si="725"/>
        <v/>
      </c>
      <c r="AJ2853">
        <f>SUM(AG$2:AG2853)</f>
        <v>20</v>
      </c>
      <c r="AK2853">
        <f>COUNTA(AF$2:AF2853)</f>
        <v>40</v>
      </c>
    </row>
    <row r="2854" spans="1:37"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713"/>
        <v>43</v>
      </c>
      <c r="Q2854" s="33" t="str">
        <f t="shared" si="714"/>
        <v/>
      </c>
      <c r="R2854" s="33">
        <f t="shared" si="715"/>
        <v>10</v>
      </c>
      <c r="S2854" s="33" t="str">
        <f t="shared" si="716"/>
        <v>160_10</v>
      </c>
      <c r="T2854" s="35" t="str">
        <f t="shared" si="717"/>
        <v>160PM</v>
      </c>
      <c r="U2854" s="35" t="str">
        <f t="shared" si="718"/>
        <v>160PMNS</v>
      </c>
      <c r="V2854" s="301">
        <f t="shared" si="719"/>
        <v>5</v>
      </c>
      <c r="W2854" s="293" t="str">
        <f t="shared" si="720"/>
        <v/>
      </c>
      <c r="X2854" s="293" t="str">
        <f t="shared" si="721"/>
        <v/>
      </c>
      <c r="Y2854" s="293" t="str">
        <f t="shared" si="722"/>
        <v/>
      </c>
      <c r="Z2854" s="293" t="str">
        <f t="shared" si="723"/>
        <v/>
      </c>
      <c r="AA2854" s="293">
        <f t="shared" si="710"/>
        <v>0</v>
      </c>
      <c r="AB2854" s="293">
        <f t="shared" si="711"/>
        <v>0</v>
      </c>
      <c r="AC2854" s="293">
        <f t="shared" si="712"/>
        <v>0</v>
      </c>
      <c r="AD2854" s="293">
        <f t="shared" si="724"/>
        <v>0</v>
      </c>
      <c r="AE2854" s="293">
        <f>IF(ISBLANK(T2854),AE2853,IF(COUNTIF(T$2:T2854,T2854)&gt;1,AE2853,1+MAX(AE2853,0)))</f>
        <v>78</v>
      </c>
      <c r="AI2854" s="42" t="str">
        <f t="shared" si="725"/>
        <v/>
      </c>
      <c r="AJ2854">
        <f>SUM(AG$2:AG2854)</f>
        <v>20</v>
      </c>
      <c r="AK2854">
        <f>COUNTA(AF$2:AF2854)</f>
        <v>40</v>
      </c>
    </row>
    <row r="2855" spans="1:37"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713"/>
        <v>43</v>
      </c>
      <c r="Q2855" s="33" t="str">
        <f t="shared" si="714"/>
        <v/>
      </c>
      <c r="R2855" s="33">
        <f t="shared" si="715"/>
        <v>10</v>
      </c>
      <c r="S2855" s="33" t="str">
        <f t="shared" si="716"/>
        <v>160_10</v>
      </c>
      <c r="T2855" s="35" t="str">
        <f t="shared" si="717"/>
        <v>160PM</v>
      </c>
      <c r="U2855" s="35" t="str">
        <f t="shared" si="718"/>
        <v>160PMNS</v>
      </c>
      <c r="V2855" s="301">
        <f t="shared" si="719"/>
        <v>6</v>
      </c>
      <c r="W2855" s="293" t="str">
        <f t="shared" si="720"/>
        <v/>
      </c>
      <c r="X2855" s="293" t="str">
        <f t="shared" si="721"/>
        <v/>
      </c>
      <c r="Y2855" s="293" t="str">
        <f t="shared" si="722"/>
        <v/>
      </c>
      <c r="Z2855" s="293" t="str">
        <f t="shared" si="723"/>
        <v/>
      </c>
      <c r="AA2855" s="293">
        <f t="shared" si="710"/>
        <v>0</v>
      </c>
      <c r="AB2855" s="293">
        <f t="shared" si="711"/>
        <v>0</v>
      </c>
      <c r="AC2855" s="293">
        <f t="shared" si="712"/>
        <v>0</v>
      </c>
      <c r="AD2855" s="293">
        <f t="shared" si="724"/>
        <v>0</v>
      </c>
      <c r="AE2855" s="293">
        <f>IF(ISBLANK(T2855),AE2854,IF(COUNTIF(T$2:T2855,T2855)&gt;1,AE2854,1+MAX(AE2854,0)))</f>
        <v>78</v>
      </c>
      <c r="AI2855" s="42" t="str">
        <f t="shared" si="725"/>
        <v/>
      </c>
      <c r="AJ2855">
        <f>SUM(AG$2:AG2855)</f>
        <v>20</v>
      </c>
      <c r="AK2855">
        <f>COUNTA(AF$2:AF2855)</f>
        <v>40</v>
      </c>
    </row>
    <row r="2856" spans="1:37"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713"/>
        <v>43</v>
      </c>
      <c r="Q2856" s="33" t="str">
        <f t="shared" si="714"/>
        <v/>
      </c>
      <c r="R2856" s="33">
        <f t="shared" si="715"/>
        <v>10</v>
      </c>
      <c r="S2856" s="33" t="str">
        <f t="shared" si="716"/>
        <v>160_10</v>
      </c>
      <c r="T2856" s="35" t="str">
        <f t="shared" si="717"/>
        <v>160PM</v>
      </c>
      <c r="U2856" s="35" t="str">
        <f t="shared" si="718"/>
        <v>160PMEW</v>
      </c>
      <c r="V2856" s="301">
        <f t="shared" si="719"/>
        <v>7</v>
      </c>
      <c r="W2856" s="293" t="str">
        <f t="shared" si="720"/>
        <v/>
      </c>
      <c r="X2856" s="293" t="str">
        <f t="shared" si="721"/>
        <v/>
      </c>
      <c r="Y2856" s="293" t="str">
        <f t="shared" si="722"/>
        <v/>
      </c>
      <c r="Z2856" s="293" t="str">
        <f t="shared" si="723"/>
        <v/>
      </c>
      <c r="AA2856" s="293">
        <f t="shared" si="710"/>
        <v>0</v>
      </c>
      <c r="AB2856" s="293">
        <f t="shared" si="711"/>
        <v>0</v>
      </c>
      <c r="AC2856" s="293">
        <f t="shared" si="712"/>
        <v>0</v>
      </c>
      <c r="AD2856" s="293">
        <f t="shared" si="724"/>
        <v>0</v>
      </c>
      <c r="AE2856" s="293">
        <f>IF(ISBLANK(T2856),AE2855,IF(COUNTIF(T$2:T2856,T2856)&gt;1,AE2855,1+MAX(AE2855,0)))</f>
        <v>78</v>
      </c>
      <c r="AI2856" s="42" t="str">
        <f t="shared" si="725"/>
        <v/>
      </c>
      <c r="AJ2856">
        <f>SUM(AG$2:AG2856)</f>
        <v>20</v>
      </c>
      <c r="AK2856">
        <f>COUNTA(AF$2:AF2856)</f>
        <v>40</v>
      </c>
    </row>
    <row r="2857" spans="1:37"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713"/>
        <v>43</v>
      </c>
      <c r="Q2857" s="33" t="str">
        <f t="shared" si="714"/>
        <v/>
      </c>
      <c r="R2857" s="33">
        <f t="shared" si="715"/>
        <v>10</v>
      </c>
      <c r="S2857" s="33" t="str">
        <f t="shared" si="716"/>
        <v>160_10</v>
      </c>
      <c r="T2857" s="35" t="str">
        <f t="shared" si="717"/>
        <v>160PM</v>
      </c>
      <c r="U2857" s="35" t="str">
        <f t="shared" si="718"/>
        <v>160PMEW</v>
      </c>
      <c r="V2857" s="301">
        <f t="shared" si="719"/>
        <v>8</v>
      </c>
      <c r="W2857" s="293" t="str">
        <f t="shared" si="720"/>
        <v/>
      </c>
      <c r="X2857" s="293" t="str">
        <f t="shared" si="721"/>
        <v/>
      </c>
      <c r="Y2857" s="293" t="str">
        <f t="shared" si="722"/>
        <v/>
      </c>
      <c r="Z2857" s="293" t="str">
        <f t="shared" si="723"/>
        <v/>
      </c>
      <c r="AA2857" s="293">
        <f t="shared" si="710"/>
        <v>0</v>
      </c>
      <c r="AB2857" s="293">
        <f t="shared" si="711"/>
        <v>0</v>
      </c>
      <c r="AC2857" s="293">
        <f t="shared" si="712"/>
        <v>0</v>
      </c>
      <c r="AD2857" s="293">
        <f t="shared" si="724"/>
        <v>0</v>
      </c>
      <c r="AE2857" s="293">
        <f>IF(ISBLANK(T2857),AE2856,IF(COUNTIF(T$2:T2857,T2857)&gt;1,AE2856,1+MAX(AE2856,0)))</f>
        <v>78</v>
      </c>
      <c r="AI2857" s="42" t="str">
        <f t="shared" si="725"/>
        <v/>
      </c>
      <c r="AJ2857">
        <f>SUM(AG$2:AG2857)</f>
        <v>20</v>
      </c>
      <c r="AK2857">
        <f>COUNTA(AF$2:AF2857)</f>
        <v>40</v>
      </c>
    </row>
    <row r="2858" spans="1:37"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713"/>
        <v>43</v>
      </c>
      <c r="Q2858" s="33" t="str">
        <f t="shared" si="714"/>
        <v/>
      </c>
      <c r="R2858" s="33">
        <f t="shared" si="715"/>
        <v>11</v>
      </c>
      <c r="S2858" s="33" t="str">
        <f t="shared" si="716"/>
        <v>160_11</v>
      </c>
      <c r="T2858" s="35" t="str">
        <f t="shared" si="717"/>
        <v>160PM</v>
      </c>
      <c r="U2858" s="35" t="str">
        <f t="shared" si="718"/>
        <v>160PMNS</v>
      </c>
      <c r="V2858" s="301">
        <f t="shared" si="719"/>
        <v>9</v>
      </c>
      <c r="W2858" s="293" t="str">
        <f t="shared" si="720"/>
        <v/>
      </c>
      <c r="X2858" s="293" t="str">
        <f t="shared" si="721"/>
        <v/>
      </c>
      <c r="Y2858" s="293" t="str">
        <f t="shared" si="722"/>
        <v/>
      </c>
      <c r="Z2858" s="293" t="str">
        <f t="shared" si="723"/>
        <v/>
      </c>
      <c r="AA2858" s="293">
        <f t="shared" si="710"/>
        <v>0</v>
      </c>
      <c r="AB2858" s="293">
        <f t="shared" si="711"/>
        <v>0</v>
      </c>
      <c r="AC2858" s="293">
        <f t="shared" si="712"/>
        <v>0</v>
      </c>
      <c r="AD2858" s="293">
        <f t="shared" si="724"/>
        <v>0</v>
      </c>
      <c r="AE2858" s="293">
        <f>IF(ISBLANK(T2858),AE2857,IF(COUNTIF(T$2:T2858,T2858)&gt;1,AE2857,1+MAX(AE2857,0)))</f>
        <v>78</v>
      </c>
      <c r="AI2858" s="42" t="str">
        <f t="shared" si="725"/>
        <v/>
      </c>
      <c r="AJ2858">
        <f>SUM(AG$2:AG2858)</f>
        <v>20</v>
      </c>
      <c r="AK2858">
        <f>COUNTA(AF$2:AF2858)</f>
        <v>40</v>
      </c>
    </row>
    <row r="2859" spans="1:37"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713"/>
        <v>43</v>
      </c>
      <c r="Q2859" s="33" t="str">
        <f t="shared" si="714"/>
        <v/>
      </c>
      <c r="R2859" s="33">
        <f t="shared" si="715"/>
        <v>11</v>
      </c>
      <c r="S2859" s="33" t="str">
        <f t="shared" si="716"/>
        <v>160_11</v>
      </c>
      <c r="T2859" s="35" t="str">
        <f t="shared" si="717"/>
        <v>160PM</v>
      </c>
      <c r="U2859" s="35" t="str">
        <f t="shared" si="718"/>
        <v>160PMNS</v>
      </c>
      <c r="V2859" s="301">
        <f t="shared" si="719"/>
        <v>10</v>
      </c>
      <c r="W2859" s="293" t="str">
        <f t="shared" si="720"/>
        <v/>
      </c>
      <c r="X2859" s="293" t="str">
        <f t="shared" si="721"/>
        <v/>
      </c>
      <c r="Y2859" s="293" t="str">
        <f t="shared" si="722"/>
        <v/>
      </c>
      <c r="Z2859" s="293" t="str">
        <f t="shared" si="723"/>
        <v/>
      </c>
      <c r="AA2859" s="293">
        <f t="shared" si="710"/>
        <v>0</v>
      </c>
      <c r="AB2859" s="293">
        <f t="shared" si="711"/>
        <v>0</v>
      </c>
      <c r="AC2859" s="293">
        <f t="shared" si="712"/>
        <v>0</v>
      </c>
      <c r="AD2859" s="293">
        <f t="shared" si="724"/>
        <v>0</v>
      </c>
      <c r="AE2859" s="293">
        <f>IF(ISBLANK(T2859),AE2858,IF(COUNTIF(T$2:T2859,T2859)&gt;1,AE2858,1+MAX(AE2858,0)))</f>
        <v>78</v>
      </c>
      <c r="AI2859" s="42" t="str">
        <f t="shared" si="725"/>
        <v/>
      </c>
      <c r="AJ2859">
        <f>SUM(AG$2:AG2859)</f>
        <v>20</v>
      </c>
      <c r="AK2859">
        <f>COUNTA(AF$2:AF2859)</f>
        <v>40</v>
      </c>
    </row>
    <row r="2860" spans="1:37"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713"/>
        <v>43</v>
      </c>
      <c r="Q2860" s="33" t="str">
        <f t="shared" si="714"/>
        <v/>
      </c>
      <c r="R2860" s="33">
        <f t="shared" si="715"/>
        <v>11</v>
      </c>
      <c r="S2860" s="33" t="str">
        <f t="shared" si="716"/>
        <v>160_11</v>
      </c>
      <c r="T2860" s="35" t="str">
        <f t="shared" si="717"/>
        <v>160PM</v>
      </c>
      <c r="U2860" s="35" t="str">
        <f t="shared" si="718"/>
        <v>160PMEW</v>
      </c>
      <c r="V2860" s="301">
        <f t="shared" si="719"/>
        <v>11</v>
      </c>
      <c r="W2860" s="293" t="str">
        <f t="shared" si="720"/>
        <v/>
      </c>
      <c r="X2860" s="293" t="str">
        <f t="shared" si="721"/>
        <v/>
      </c>
      <c r="Y2860" s="293" t="str">
        <f t="shared" si="722"/>
        <v/>
      </c>
      <c r="Z2860" s="293" t="str">
        <f t="shared" si="723"/>
        <v/>
      </c>
      <c r="AA2860" s="293">
        <f t="shared" si="710"/>
        <v>0</v>
      </c>
      <c r="AB2860" s="293">
        <f t="shared" si="711"/>
        <v>0</v>
      </c>
      <c r="AC2860" s="293">
        <f t="shared" si="712"/>
        <v>0</v>
      </c>
      <c r="AD2860" s="293">
        <f t="shared" si="724"/>
        <v>0</v>
      </c>
      <c r="AE2860" s="293">
        <f>IF(ISBLANK(T2860),AE2859,IF(COUNTIF(T$2:T2860,T2860)&gt;1,AE2859,1+MAX(AE2859,0)))</f>
        <v>78</v>
      </c>
      <c r="AI2860" s="42" t="str">
        <f t="shared" si="725"/>
        <v/>
      </c>
      <c r="AJ2860">
        <f>SUM(AG$2:AG2860)</f>
        <v>20</v>
      </c>
      <c r="AK2860">
        <f>COUNTA(AF$2:AF2860)</f>
        <v>40</v>
      </c>
    </row>
    <row r="2861" spans="1:37"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713"/>
        <v>43</v>
      </c>
      <c r="Q2861" s="33" t="str">
        <f t="shared" si="714"/>
        <v/>
      </c>
      <c r="R2861" s="33">
        <f t="shared" si="715"/>
        <v>11</v>
      </c>
      <c r="S2861" s="33" t="str">
        <f t="shared" si="716"/>
        <v>160_11</v>
      </c>
      <c r="T2861" s="35" t="str">
        <f t="shared" si="717"/>
        <v>160PM</v>
      </c>
      <c r="U2861" s="35" t="str">
        <f t="shared" si="718"/>
        <v>160PMEW</v>
      </c>
      <c r="V2861" s="301">
        <f t="shared" si="719"/>
        <v>12</v>
      </c>
      <c r="W2861" s="293" t="str">
        <f t="shared" si="720"/>
        <v/>
      </c>
      <c r="X2861" s="293" t="str">
        <f t="shared" si="721"/>
        <v/>
      </c>
      <c r="Y2861" s="293" t="str">
        <f t="shared" si="722"/>
        <v/>
      </c>
      <c r="Z2861" s="293" t="str">
        <f t="shared" si="723"/>
        <v/>
      </c>
      <c r="AA2861" s="293">
        <f t="shared" si="710"/>
        <v>0</v>
      </c>
      <c r="AB2861" s="293">
        <f t="shared" si="711"/>
        <v>0</v>
      </c>
      <c r="AC2861" s="293">
        <f t="shared" si="712"/>
        <v>0</v>
      </c>
      <c r="AD2861" s="293">
        <f t="shared" si="724"/>
        <v>0</v>
      </c>
      <c r="AE2861" s="293">
        <f>IF(ISBLANK(T2861),AE2860,IF(COUNTIF(T$2:T2861,T2861)&gt;1,AE2860,1+MAX(AE2860,0)))</f>
        <v>78</v>
      </c>
      <c r="AI2861" s="42" t="str">
        <f t="shared" si="725"/>
        <v/>
      </c>
      <c r="AJ2861">
        <f>SUM(AG$2:AG2861)</f>
        <v>20</v>
      </c>
      <c r="AK2861">
        <f>COUNTA(AF$2:AF2861)</f>
        <v>40</v>
      </c>
    </row>
    <row r="2862" spans="1:37"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713"/>
        <v>43</v>
      </c>
      <c r="Q2862" s="33" t="str">
        <f t="shared" si="714"/>
        <v/>
      </c>
      <c r="R2862" s="33">
        <f t="shared" si="715"/>
        <v>12</v>
      </c>
      <c r="S2862" s="33" t="str">
        <f t="shared" si="716"/>
        <v>160_12</v>
      </c>
      <c r="T2862" s="35" t="str">
        <f t="shared" si="717"/>
        <v>160PM</v>
      </c>
      <c r="U2862" s="35" t="str">
        <f t="shared" si="718"/>
        <v>160PMNS</v>
      </c>
      <c r="V2862" s="301">
        <f t="shared" si="719"/>
        <v>13</v>
      </c>
      <c r="W2862" s="293" t="str">
        <f t="shared" si="720"/>
        <v/>
      </c>
      <c r="X2862" s="293" t="str">
        <f t="shared" si="721"/>
        <v/>
      </c>
      <c r="Y2862" s="293" t="str">
        <f t="shared" si="722"/>
        <v/>
      </c>
      <c r="Z2862" s="293" t="str">
        <f t="shared" si="723"/>
        <v/>
      </c>
      <c r="AA2862" s="293">
        <f t="shared" si="710"/>
        <v>0</v>
      </c>
      <c r="AB2862" s="293">
        <f t="shared" si="711"/>
        <v>0</v>
      </c>
      <c r="AC2862" s="293">
        <f t="shared" si="712"/>
        <v>0</v>
      </c>
      <c r="AD2862" s="293">
        <f t="shared" si="724"/>
        <v>0</v>
      </c>
      <c r="AE2862" s="293">
        <f>IF(ISBLANK(T2862),AE2861,IF(COUNTIF(T$2:T2862,T2862)&gt;1,AE2861,1+MAX(AE2861,0)))</f>
        <v>78</v>
      </c>
      <c r="AI2862" s="42" t="str">
        <f t="shared" si="725"/>
        <v/>
      </c>
      <c r="AJ2862">
        <f>SUM(AG$2:AG2862)</f>
        <v>20</v>
      </c>
      <c r="AK2862">
        <f>COUNTA(AF$2:AF2862)</f>
        <v>40</v>
      </c>
    </row>
    <row r="2863" spans="1:37"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713"/>
        <v>43</v>
      </c>
      <c r="Q2863" s="33" t="str">
        <f t="shared" si="714"/>
        <v/>
      </c>
      <c r="R2863" s="33">
        <f t="shared" si="715"/>
        <v>12</v>
      </c>
      <c r="S2863" s="33" t="str">
        <f t="shared" si="716"/>
        <v>160_12</v>
      </c>
      <c r="T2863" s="35" t="str">
        <f t="shared" si="717"/>
        <v>160PM</v>
      </c>
      <c r="U2863" s="35" t="str">
        <f t="shared" si="718"/>
        <v>160PMNS</v>
      </c>
      <c r="V2863" s="301">
        <f t="shared" si="719"/>
        <v>14</v>
      </c>
      <c r="W2863" s="293" t="str">
        <f t="shared" si="720"/>
        <v/>
      </c>
      <c r="X2863" s="293" t="str">
        <f t="shared" si="721"/>
        <v/>
      </c>
      <c r="Y2863" s="293" t="str">
        <f t="shared" si="722"/>
        <v/>
      </c>
      <c r="Z2863" s="293" t="str">
        <f t="shared" si="723"/>
        <v/>
      </c>
      <c r="AA2863" s="293">
        <f t="shared" si="710"/>
        <v>0</v>
      </c>
      <c r="AB2863" s="293">
        <f t="shared" si="711"/>
        <v>0</v>
      </c>
      <c r="AC2863" s="293">
        <f t="shared" si="712"/>
        <v>0</v>
      </c>
      <c r="AD2863" s="293">
        <f t="shared" si="724"/>
        <v>0</v>
      </c>
      <c r="AE2863" s="293">
        <f>IF(ISBLANK(T2863),AE2862,IF(COUNTIF(T$2:T2863,T2863)&gt;1,AE2862,1+MAX(AE2862,0)))</f>
        <v>78</v>
      </c>
      <c r="AI2863" s="42" t="str">
        <f t="shared" si="725"/>
        <v/>
      </c>
      <c r="AJ2863">
        <f>SUM(AG$2:AG2863)</f>
        <v>20</v>
      </c>
      <c r="AK2863">
        <f>COUNTA(AF$2:AF2863)</f>
        <v>40</v>
      </c>
    </row>
    <row r="2864" spans="1:37"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713"/>
        <v>43</v>
      </c>
      <c r="Q2864" s="33" t="str">
        <f t="shared" si="714"/>
        <v/>
      </c>
      <c r="R2864" s="33">
        <f t="shared" si="715"/>
        <v>12</v>
      </c>
      <c r="S2864" s="33" t="str">
        <f t="shared" si="716"/>
        <v>160_12</v>
      </c>
      <c r="T2864" s="35" t="str">
        <f t="shared" si="717"/>
        <v>160PM</v>
      </c>
      <c r="U2864" s="35" t="str">
        <f t="shared" si="718"/>
        <v>160PMEW</v>
      </c>
      <c r="V2864" s="301">
        <f t="shared" si="719"/>
        <v>15</v>
      </c>
      <c r="W2864" s="293" t="str">
        <f t="shared" si="720"/>
        <v/>
      </c>
      <c r="X2864" s="293" t="str">
        <f t="shared" si="721"/>
        <v/>
      </c>
      <c r="Y2864" s="293" t="str">
        <f t="shared" si="722"/>
        <v/>
      </c>
      <c r="Z2864" s="293" t="str">
        <f t="shared" si="723"/>
        <v/>
      </c>
      <c r="AA2864" s="293">
        <f t="shared" si="710"/>
        <v>0</v>
      </c>
      <c r="AB2864" s="293">
        <f t="shared" si="711"/>
        <v>0</v>
      </c>
      <c r="AC2864" s="293">
        <f t="shared" si="712"/>
        <v>0</v>
      </c>
      <c r="AD2864" s="293">
        <f t="shared" si="724"/>
        <v>0</v>
      </c>
      <c r="AE2864" s="293">
        <f>IF(ISBLANK(T2864),AE2863,IF(COUNTIF(T$2:T2864,T2864)&gt;1,AE2863,1+MAX(AE2863,0)))</f>
        <v>78</v>
      </c>
      <c r="AI2864" s="42" t="str">
        <f t="shared" si="725"/>
        <v/>
      </c>
      <c r="AJ2864">
        <f>SUM(AG$2:AG2864)</f>
        <v>20</v>
      </c>
      <c r="AK2864">
        <f>COUNTA(AF$2:AF2864)</f>
        <v>40</v>
      </c>
    </row>
    <row r="2865" spans="1:37"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713"/>
        <v>43</v>
      </c>
      <c r="Q2865" s="33" t="str">
        <f t="shared" si="714"/>
        <v/>
      </c>
      <c r="R2865" s="33">
        <f t="shared" si="715"/>
        <v>12</v>
      </c>
      <c r="S2865" s="33" t="str">
        <f t="shared" si="716"/>
        <v>160_12</v>
      </c>
      <c r="T2865" s="35" t="str">
        <f t="shared" si="717"/>
        <v>160PM</v>
      </c>
      <c r="U2865" s="35" t="str">
        <f t="shared" si="718"/>
        <v>160PMEW</v>
      </c>
      <c r="V2865" s="301">
        <f t="shared" si="719"/>
        <v>16</v>
      </c>
      <c r="W2865" s="293" t="str">
        <f t="shared" si="720"/>
        <v/>
      </c>
      <c r="X2865" s="293" t="str">
        <f t="shared" si="721"/>
        <v/>
      </c>
      <c r="Y2865" s="293" t="str">
        <f t="shared" si="722"/>
        <v/>
      </c>
      <c r="Z2865" s="293" t="str">
        <f t="shared" si="723"/>
        <v/>
      </c>
      <c r="AA2865" s="293">
        <f t="shared" si="710"/>
        <v>0</v>
      </c>
      <c r="AB2865" s="293">
        <f t="shared" si="711"/>
        <v>0</v>
      </c>
      <c r="AC2865" s="293">
        <f t="shared" si="712"/>
        <v>0</v>
      </c>
      <c r="AD2865" s="293">
        <f t="shared" si="724"/>
        <v>0</v>
      </c>
      <c r="AE2865" s="293">
        <f>IF(ISBLANK(T2865),AE2864,IF(COUNTIF(T$2:T2865,T2865)&gt;1,AE2864,1+MAX(AE2864,0)))</f>
        <v>78</v>
      </c>
      <c r="AI2865" s="42" t="str">
        <f t="shared" si="725"/>
        <v/>
      </c>
      <c r="AJ2865">
        <f>SUM(AG$2:AG2865)</f>
        <v>20</v>
      </c>
      <c r="AK2865">
        <f>COUNTA(AF$2:AF2865)</f>
        <v>40</v>
      </c>
    </row>
    <row r="2866" spans="1:37"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713"/>
        <v>43</v>
      </c>
      <c r="Q2866" s="33" t="str">
        <f t="shared" si="714"/>
        <v/>
      </c>
      <c r="R2866" s="33">
        <f t="shared" si="715"/>
        <v>13</v>
      </c>
      <c r="S2866" s="33" t="str">
        <f t="shared" si="716"/>
        <v>160_13</v>
      </c>
      <c r="T2866" s="35" t="str">
        <f t="shared" si="717"/>
        <v>160PM</v>
      </c>
      <c r="U2866" s="35" t="str">
        <f t="shared" si="718"/>
        <v>160PMNS</v>
      </c>
      <c r="V2866" s="301">
        <f t="shared" si="719"/>
        <v>17</v>
      </c>
      <c r="W2866" s="293" t="str">
        <f t="shared" si="720"/>
        <v/>
      </c>
      <c r="X2866" s="293" t="str">
        <f t="shared" si="721"/>
        <v/>
      </c>
      <c r="Y2866" s="293" t="str">
        <f t="shared" si="722"/>
        <v/>
      </c>
      <c r="Z2866" s="293" t="str">
        <f t="shared" si="723"/>
        <v/>
      </c>
      <c r="AA2866" s="293">
        <f t="shared" si="710"/>
        <v>0</v>
      </c>
      <c r="AB2866" s="293">
        <f t="shared" si="711"/>
        <v>0</v>
      </c>
      <c r="AC2866" s="293">
        <f t="shared" si="712"/>
        <v>0</v>
      </c>
      <c r="AD2866" s="293">
        <f t="shared" si="724"/>
        <v>0</v>
      </c>
      <c r="AE2866" s="293">
        <f>IF(ISBLANK(T2866),AE2865,IF(COUNTIF(T$2:T2866,T2866)&gt;1,AE2865,1+MAX(AE2865,0)))</f>
        <v>78</v>
      </c>
      <c r="AI2866" s="42" t="str">
        <f t="shared" si="725"/>
        <v/>
      </c>
      <c r="AJ2866">
        <f>SUM(AG$2:AG2866)</f>
        <v>20</v>
      </c>
      <c r="AK2866">
        <f>COUNTA(AF$2:AF2866)</f>
        <v>40</v>
      </c>
    </row>
    <row r="2867" spans="1:37"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713"/>
        <v>43</v>
      </c>
      <c r="Q2867" s="33" t="str">
        <f t="shared" si="714"/>
        <v/>
      </c>
      <c r="R2867" s="33">
        <f t="shared" si="715"/>
        <v>13</v>
      </c>
      <c r="S2867" s="33" t="str">
        <f t="shared" si="716"/>
        <v>160_13</v>
      </c>
      <c r="T2867" s="35" t="str">
        <f t="shared" si="717"/>
        <v>160PM</v>
      </c>
      <c r="U2867" s="35" t="str">
        <f t="shared" si="718"/>
        <v>160PMNS</v>
      </c>
      <c r="V2867" s="301">
        <f t="shared" si="719"/>
        <v>18</v>
      </c>
      <c r="W2867" s="293" t="str">
        <f t="shared" si="720"/>
        <v/>
      </c>
      <c r="X2867" s="293" t="str">
        <f t="shared" si="721"/>
        <v/>
      </c>
      <c r="Y2867" s="293" t="str">
        <f t="shared" si="722"/>
        <v/>
      </c>
      <c r="Z2867" s="293" t="str">
        <f t="shared" si="723"/>
        <v/>
      </c>
      <c r="AA2867" s="293">
        <f t="shared" si="710"/>
        <v>0</v>
      </c>
      <c r="AB2867" s="293">
        <f t="shared" si="711"/>
        <v>0</v>
      </c>
      <c r="AC2867" s="293">
        <f t="shared" si="712"/>
        <v>0</v>
      </c>
      <c r="AD2867" s="293">
        <f t="shared" si="724"/>
        <v>0</v>
      </c>
      <c r="AE2867" s="293">
        <f>IF(ISBLANK(T2867),AE2866,IF(COUNTIF(T$2:T2867,T2867)&gt;1,AE2866,1+MAX(AE2866,0)))</f>
        <v>78</v>
      </c>
      <c r="AI2867" s="42" t="str">
        <f t="shared" si="725"/>
        <v/>
      </c>
      <c r="AJ2867">
        <f>SUM(AG$2:AG2867)</f>
        <v>20</v>
      </c>
      <c r="AK2867">
        <f>COUNTA(AF$2:AF2867)</f>
        <v>40</v>
      </c>
    </row>
    <row r="2868" spans="1:37"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713"/>
        <v>43</v>
      </c>
      <c r="Q2868" s="33" t="str">
        <f t="shared" si="714"/>
        <v/>
      </c>
      <c r="R2868" s="33">
        <f t="shared" si="715"/>
        <v>13</v>
      </c>
      <c r="S2868" s="33" t="str">
        <f t="shared" si="716"/>
        <v>160_13</v>
      </c>
      <c r="T2868" s="35" t="str">
        <f t="shared" si="717"/>
        <v>160PM</v>
      </c>
      <c r="U2868" s="35" t="str">
        <f t="shared" si="718"/>
        <v>160PMEW</v>
      </c>
      <c r="V2868" s="301">
        <f t="shared" si="719"/>
        <v>19</v>
      </c>
      <c r="W2868" s="293" t="str">
        <f t="shared" si="720"/>
        <v/>
      </c>
      <c r="X2868" s="293" t="str">
        <f t="shared" si="721"/>
        <v/>
      </c>
      <c r="Y2868" s="293" t="str">
        <f t="shared" si="722"/>
        <v/>
      </c>
      <c r="Z2868" s="293" t="str">
        <f t="shared" si="723"/>
        <v/>
      </c>
      <c r="AA2868" s="293">
        <f t="shared" si="710"/>
        <v>0</v>
      </c>
      <c r="AB2868" s="293">
        <f t="shared" si="711"/>
        <v>0</v>
      </c>
      <c r="AC2868" s="293">
        <f t="shared" si="712"/>
        <v>0</v>
      </c>
      <c r="AD2868" s="293">
        <f t="shared" si="724"/>
        <v>0</v>
      </c>
      <c r="AE2868" s="293">
        <f>IF(ISBLANK(T2868),AE2867,IF(COUNTIF(T$2:T2868,T2868)&gt;1,AE2867,1+MAX(AE2867,0)))</f>
        <v>78</v>
      </c>
      <c r="AI2868" s="42" t="str">
        <f t="shared" si="725"/>
        <v/>
      </c>
      <c r="AJ2868">
        <f>SUM(AG$2:AG2868)</f>
        <v>20</v>
      </c>
      <c r="AK2868">
        <f>COUNTA(AF$2:AF2868)</f>
        <v>40</v>
      </c>
    </row>
    <row r="2869" spans="1:37"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713"/>
        <v>43</v>
      </c>
      <c r="Q2869" s="33" t="str">
        <f t="shared" si="714"/>
        <v/>
      </c>
      <c r="R2869" s="33">
        <f t="shared" si="715"/>
        <v>13</v>
      </c>
      <c r="S2869" s="33" t="str">
        <f t="shared" si="716"/>
        <v>160_13</v>
      </c>
      <c r="T2869" s="35" t="str">
        <f t="shared" si="717"/>
        <v>160PM</v>
      </c>
      <c r="U2869" s="35" t="str">
        <f t="shared" si="718"/>
        <v>160PMEW</v>
      </c>
      <c r="V2869" s="301">
        <f t="shared" si="719"/>
        <v>20</v>
      </c>
      <c r="W2869" s="293" t="str">
        <f t="shared" si="720"/>
        <v/>
      </c>
      <c r="X2869" s="293" t="str">
        <f t="shared" si="721"/>
        <v/>
      </c>
      <c r="Y2869" s="293" t="str">
        <f t="shared" si="722"/>
        <v/>
      </c>
      <c r="Z2869" s="293" t="str">
        <f t="shared" si="723"/>
        <v/>
      </c>
      <c r="AA2869" s="293">
        <f t="shared" si="710"/>
        <v>0</v>
      </c>
      <c r="AB2869" s="293">
        <f t="shared" si="711"/>
        <v>0</v>
      </c>
      <c r="AC2869" s="293">
        <f t="shared" si="712"/>
        <v>0</v>
      </c>
      <c r="AD2869" s="293">
        <f t="shared" si="724"/>
        <v>0</v>
      </c>
      <c r="AE2869" s="293">
        <f>IF(ISBLANK(T2869),AE2868,IF(COUNTIF(T$2:T2869,T2869)&gt;1,AE2868,1+MAX(AE2868,0)))</f>
        <v>78</v>
      </c>
      <c r="AI2869" s="42" t="str">
        <f t="shared" si="725"/>
        <v/>
      </c>
      <c r="AJ2869">
        <f>SUM(AG$2:AG2869)</f>
        <v>20</v>
      </c>
      <c r="AK2869">
        <f>COUNTA(AF$2:AF2869)</f>
        <v>40</v>
      </c>
    </row>
    <row r="2870" spans="1:37"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713"/>
        <v>43</v>
      </c>
      <c r="Q2870" s="33" t="str">
        <f t="shared" si="714"/>
        <v/>
      </c>
      <c r="R2870" s="33">
        <f t="shared" si="715"/>
        <v>14</v>
      </c>
      <c r="S2870" s="33" t="str">
        <f t="shared" si="716"/>
        <v>160_14</v>
      </c>
      <c r="T2870" s="35" t="str">
        <f t="shared" si="717"/>
        <v>160PM</v>
      </c>
      <c r="U2870" s="35" t="str">
        <f t="shared" si="718"/>
        <v>160PMNS</v>
      </c>
      <c r="V2870" s="301">
        <f t="shared" si="719"/>
        <v>21</v>
      </c>
      <c r="W2870" s="293" t="str">
        <f t="shared" si="720"/>
        <v/>
      </c>
      <c r="X2870" s="293" t="str">
        <f t="shared" si="721"/>
        <v/>
      </c>
      <c r="Y2870" s="293" t="str">
        <f t="shared" si="722"/>
        <v/>
      </c>
      <c r="Z2870" s="293" t="str">
        <f t="shared" si="723"/>
        <v/>
      </c>
      <c r="AA2870" s="293">
        <f t="shared" si="710"/>
        <v>0</v>
      </c>
      <c r="AB2870" s="293">
        <f t="shared" si="711"/>
        <v>0</v>
      </c>
      <c r="AC2870" s="293">
        <f t="shared" si="712"/>
        <v>0</v>
      </c>
      <c r="AD2870" s="293">
        <f t="shared" si="724"/>
        <v>0</v>
      </c>
      <c r="AE2870" s="293">
        <f>IF(ISBLANK(T2870),AE2869,IF(COUNTIF(T$2:T2870,T2870)&gt;1,AE2869,1+MAX(AE2869,0)))</f>
        <v>78</v>
      </c>
      <c r="AI2870" s="42" t="str">
        <f t="shared" si="725"/>
        <v/>
      </c>
      <c r="AJ2870">
        <f>SUM(AG$2:AG2870)</f>
        <v>20</v>
      </c>
      <c r="AK2870">
        <f>COUNTA(AF$2:AF2870)</f>
        <v>40</v>
      </c>
    </row>
    <row r="2871" spans="1:37"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713"/>
        <v>43</v>
      </c>
      <c r="Q2871" s="33" t="str">
        <f t="shared" si="714"/>
        <v/>
      </c>
      <c r="R2871" s="33">
        <f t="shared" si="715"/>
        <v>14</v>
      </c>
      <c r="S2871" s="33" t="str">
        <f t="shared" si="716"/>
        <v>160_14</v>
      </c>
      <c r="T2871" s="35" t="str">
        <f t="shared" si="717"/>
        <v>160PM</v>
      </c>
      <c r="U2871" s="35" t="str">
        <f t="shared" si="718"/>
        <v>160PMNS</v>
      </c>
      <c r="V2871" s="301">
        <f t="shared" si="719"/>
        <v>22</v>
      </c>
      <c r="W2871" s="293" t="str">
        <f t="shared" si="720"/>
        <v/>
      </c>
      <c r="X2871" s="293" t="str">
        <f t="shared" si="721"/>
        <v/>
      </c>
      <c r="Y2871" s="293" t="str">
        <f t="shared" si="722"/>
        <v/>
      </c>
      <c r="Z2871" s="293" t="str">
        <f t="shared" si="723"/>
        <v/>
      </c>
      <c r="AA2871" s="293">
        <f t="shared" si="710"/>
        <v>0</v>
      </c>
      <c r="AB2871" s="293">
        <f t="shared" si="711"/>
        <v>0</v>
      </c>
      <c r="AC2871" s="293">
        <f t="shared" si="712"/>
        <v>0</v>
      </c>
      <c r="AD2871" s="293">
        <f t="shared" si="724"/>
        <v>0</v>
      </c>
      <c r="AE2871" s="293">
        <f>IF(ISBLANK(T2871),AE2870,IF(COUNTIF(T$2:T2871,T2871)&gt;1,AE2870,1+MAX(AE2870,0)))</f>
        <v>78</v>
      </c>
      <c r="AI2871" s="42" t="str">
        <f t="shared" si="725"/>
        <v/>
      </c>
      <c r="AJ2871">
        <f>SUM(AG$2:AG2871)</f>
        <v>20</v>
      </c>
      <c r="AK2871">
        <f>COUNTA(AF$2:AF2871)</f>
        <v>40</v>
      </c>
    </row>
    <row r="2872" spans="1:37"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713"/>
        <v>43</v>
      </c>
      <c r="Q2872" s="33" t="str">
        <f t="shared" si="714"/>
        <v/>
      </c>
      <c r="R2872" s="33">
        <f t="shared" si="715"/>
        <v>14</v>
      </c>
      <c r="S2872" s="33" t="str">
        <f t="shared" si="716"/>
        <v>160_14</v>
      </c>
      <c r="T2872" s="35" t="str">
        <f t="shared" si="717"/>
        <v>160PM</v>
      </c>
      <c r="U2872" s="35" t="str">
        <f t="shared" si="718"/>
        <v>160PMEW</v>
      </c>
      <c r="V2872" s="301">
        <f t="shared" si="719"/>
        <v>23</v>
      </c>
      <c r="W2872" s="293" t="str">
        <f t="shared" si="720"/>
        <v/>
      </c>
      <c r="X2872" s="293" t="str">
        <f t="shared" si="721"/>
        <v/>
      </c>
      <c r="Y2872" s="293" t="str">
        <f t="shared" si="722"/>
        <v/>
      </c>
      <c r="Z2872" s="293" t="str">
        <f t="shared" si="723"/>
        <v/>
      </c>
      <c r="AA2872" s="293">
        <f t="shared" si="710"/>
        <v>0</v>
      </c>
      <c r="AB2872" s="293">
        <f t="shared" si="711"/>
        <v>0</v>
      </c>
      <c r="AC2872" s="293">
        <f t="shared" si="712"/>
        <v>0</v>
      </c>
      <c r="AD2872" s="293">
        <f t="shared" si="724"/>
        <v>0</v>
      </c>
      <c r="AE2872" s="293">
        <f>IF(ISBLANK(T2872),AE2871,IF(COUNTIF(T$2:T2872,T2872)&gt;1,AE2871,1+MAX(AE2871,0)))</f>
        <v>78</v>
      </c>
      <c r="AI2872" s="42" t="str">
        <f t="shared" si="725"/>
        <v/>
      </c>
      <c r="AJ2872">
        <f>SUM(AG$2:AG2872)</f>
        <v>20</v>
      </c>
      <c r="AK2872">
        <f>COUNTA(AF$2:AF2872)</f>
        <v>40</v>
      </c>
    </row>
    <row r="2873" spans="1:37"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713"/>
        <v>43</v>
      </c>
      <c r="Q2873" s="33" t="str">
        <f t="shared" si="714"/>
        <v/>
      </c>
      <c r="R2873" s="33">
        <f t="shared" si="715"/>
        <v>14</v>
      </c>
      <c r="S2873" s="33" t="str">
        <f t="shared" si="716"/>
        <v>160_14</v>
      </c>
      <c r="T2873" s="35" t="str">
        <f t="shared" si="717"/>
        <v>160PM</v>
      </c>
      <c r="U2873" s="35" t="str">
        <f t="shared" si="718"/>
        <v>160PMEW</v>
      </c>
      <c r="V2873" s="301">
        <f t="shared" si="719"/>
        <v>24</v>
      </c>
      <c r="W2873" s="293" t="str">
        <f t="shared" si="720"/>
        <v/>
      </c>
      <c r="X2873" s="293" t="str">
        <f t="shared" si="721"/>
        <v/>
      </c>
      <c r="Y2873" s="293" t="str">
        <f t="shared" si="722"/>
        <v/>
      </c>
      <c r="Z2873" s="293" t="str">
        <f t="shared" si="723"/>
        <v/>
      </c>
      <c r="AA2873" s="293">
        <f t="shared" si="710"/>
        <v>0</v>
      </c>
      <c r="AB2873" s="293">
        <f t="shared" si="711"/>
        <v>0</v>
      </c>
      <c r="AC2873" s="293">
        <f t="shared" si="712"/>
        <v>0</v>
      </c>
      <c r="AD2873" s="293">
        <f t="shared" si="724"/>
        <v>0</v>
      </c>
      <c r="AE2873" s="293">
        <f>IF(ISBLANK(T2873),AE2872,IF(COUNTIF(T$2:T2873,T2873)&gt;1,AE2872,1+MAX(AE2872,0)))</f>
        <v>78</v>
      </c>
      <c r="AI2873" s="42" t="str">
        <f t="shared" si="725"/>
        <v/>
      </c>
      <c r="AJ2873">
        <f>SUM(AG$2:AG2873)</f>
        <v>20</v>
      </c>
      <c r="AK2873">
        <f>COUNTA(AF$2:AF2873)</f>
        <v>40</v>
      </c>
    </row>
    <row r="2874" spans="1:37"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713"/>
        <v>43</v>
      </c>
      <c r="Q2874" s="33" t="str">
        <f t="shared" si="714"/>
        <v/>
      </c>
      <c r="R2874" s="33">
        <f t="shared" si="715"/>
        <v>15</v>
      </c>
      <c r="S2874" s="33" t="str">
        <f t="shared" si="716"/>
        <v>160_15</v>
      </c>
      <c r="T2874" s="35" t="str">
        <f t="shared" si="717"/>
        <v>160PM</v>
      </c>
      <c r="U2874" s="35" t="str">
        <f t="shared" si="718"/>
        <v>160PMNS</v>
      </c>
      <c r="V2874" s="301">
        <f t="shared" si="719"/>
        <v>25</v>
      </c>
      <c r="W2874" s="293" t="str">
        <f t="shared" si="720"/>
        <v/>
      </c>
      <c r="X2874" s="293" t="str">
        <f t="shared" si="721"/>
        <v/>
      </c>
      <c r="Y2874" s="293" t="str">
        <f t="shared" si="722"/>
        <v/>
      </c>
      <c r="Z2874" s="293" t="str">
        <f t="shared" si="723"/>
        <v/>
      </c>
      <c r="AA2874" s="293">
        <f t="shared" si="710"/>
        <v>0</v>
      </c>
      <c r="AB2874" s="293">
        <f t="shared" si="711"/>
        <v>0</v>
      </c>
      <c r="AC2874" s="293">
        <f t="shared" si="712"/>
        <v>0</v>
      </c>
      <c r="AD2874" s="293">
        <f t="shared" si="724"/>
        <v>0</v>
      </c>
      <c r="AE2874" s="293">
        <f>IF(ISBLANK(T2874),AE2873,IF(COUNTIF(T$2:T2874,T2874)&gt;1,AE2873,1+MAX(AE2873,0)))</f>
        <v>78</v>
      </c>
      <c r="AI2874" s="42" t="str">
        <f t="shared" si="725"/>
        <v/>
      </c>
      <c r="AJ2874">
        <f>SUM(AG$2:AG2874)</f>
        <v>20</v>
      </c>
      <c r="AK2874">
        <f>COUNTA(AF$2:AF2874)</f>
        <v>40</v>
      </c>
    </row>
    <row r="2875" spans="1:37"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713"/>
        <v>43</v>
      </c>
      <c r="Q2875" s="33" t="str">
        <f t="shared" si="714"/>
        <v/>
      </c>
      <c r="R2875" s="33">
        <f t="shared" si="715"/>
        <v>15</v>
      </c>
      <c r="S2875" s="33" t="str">
        <f t="shared" si="716"/>
        <v>160_15</v>
      </c>
      <c r="T2875" s="35" t="str">
        <f t="shared" si="717"/>
        <v>160PM</v>
      </c>
      <c r="U2875" s="35" t="str">
        <f t="shared" si="718"/>
        <v>160PMNS</v>
      </c>
      <c r="V2875" s="301">
        <f t="shared" si="719"/>
        <v>26</v>
      </c>
      <c r="W2875" s="293" t="str">
        <f t="shared" si="720"/>
        <v/>
      </c>
      <c r="X2875" s="293" t="str">
        <f t="shared" si="721"/>
        <v/>
      </c>
      <c r="Y2875" s="293" t="str">
        <f t="shared" si="722"/>
        <v/>
      </c>
      <c r="Z2875" s="293" t="str">
        <f t="shared" si="723"/>
        <v/>
      </c>
      <c r="AA2875" s="293">
        <f t="shared" si="710"/>
        <v>0</v>
      </c>
      <c r="AB2875" s="293">
        <f t="shared" si="711"/>
        <v>0</v>
      </c>
      <c r="AC2875" s="293">
        <f t="shared" si="712"/>
        <v>0</v>
      </c>
      <c r="AD2875" s="293">
        <f t="shared" si="724"/>
        <v>0</v>
      </c>
      <c r="AE2875" s="293">
        <f>IF(ISBLANK(T2875),AE2874,IF(COUNTIF(T$2:T2875,T2875)&gt;1,AE2874,1+MAX(AE2874,0)))</f>
        <v>78</v>
      </c>
      <c r="AI2875" s="42" t="str">
        <f t="shared" si="725"/>
        <v/>
      </c>
      <c r="AJ2875">
        <f>SUM(AG$2:AG2875)</f>
        <v>20</v>
      </c>
      <c r="AK2875">
        <f>COUNTA(AF$2:AF2875)</f>
        <v>40</v>
      </c>
    </row>
    <row r="2876" spans="1:37"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713"/>
        <v>43</v>
      </c>
      <c r="Q2876" s="33" t="str">
        <f t="shared" si="714"/>
        <v/>
      </c>
      <c r="R2876" s="33">
        <f t="shared" si="715"/>
        <v>15</v>
      </c>
      <c r="S2876" s="33" t="str">
        <f t="shared" si="716"/>
        <v>160_15</v>
      </c>
      <c r="T2876" s="35" t="str">
        <f t="shared" si="717"/>
        <v>160PM</v>
      </c>
      <c r="U2876" s="35" t="str">
        <f t="shared" si="718"/>
        <v>160PMEW</v>
      </c>
      <c r="V2876" s="301">
        <f t="shared" si="719"/>
        <v>27</v>
      </c>
      <c r="W2876" s="293" t="str">
        <f t="shared" si="720"/>
        <v/>
      </c>
      <c r="X2876" s="293" t="str">
        <f t="shared" si="721"/>
        <v/>
      </c>
      <c r="Y2876" s="293" t="str">
        <f t="shared" si="722"/>
        <v/>
      </c>
      <c r="Z2876" s="293" t="str">
        <f t="shared" si="723"/>
        <v/>
      </c>
      <c r="AA2876" s="293">
        <f t="shared" si="710"/>
        <v>0</v>
      </c>
      <c r="AB2876" s="293">
        <f t="shared" si="711"/>
        <v>0</v>
      </c>
      <c r="AC2876" s="293">
        <f t="shared" si="712"/>
        <v>0</v>
      </c>
      <c r="AD2876" s="293">
        <f t="shared" si="724"/>
        <v>0</v>
      </c>
      <c r="AE2876" s="293">
        <f>IF(ISBLANK(T2876),AE2875,IF(COUNTIF(T$2:T2876,T2876)&gt;1,AE2875,1+MAX(AE2875,0)))</f>
        <v>78</v>
      </c>
      <c r="AI2876" s="42" t="str">
        <f t="shared" si="725"/>
        <v/>
      </c>
      <c r="AJ2876">
        <f>SUM(AG$2:AG2876)</f>
        <v>20</v>
      </c>
      <c r="AK2876">
        <f>COUNTA(AF$2:AF2876)</f>
        <v>40</v>
      </c>
    </row>
    <row r="2877" spans="1:37"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713"/>
        <v>43</v>
      </c>
      <c r="Q2877" s="33" t="str">
        <f t="shared" si="714"/>
        <v/>
      </c>
      <c r="R2877" s="33">
        <f t="shared" si="715"/>
        <v>15</v>
      </c>
      <c r="S2877" s="33" t="str">
        <f t="shared" si="716"/>
        <v>160_15</v>
      </c>
      <c r="T2877" s="35" t="str">
        <f t="shared" si="717"/>
        <v>160PM</v>
      </c>
      <c r="U2877" s="35" t="str">
        <f t="shared" si="718"/>
        <v>160PMEW</v>
      </c>
      <c r="V2877" s="301">
        <f t="shared" si="719"/>
        <v>28</v>
      </c>
      <c r="W2877" s="293" t="str">
        <f t="shared" si="720"/>
        <v/>
      </c>
      <c r="X2877" s="293" t="str">
        <f t="shared" si="721"/>
        <v/>
      </c>
      <c r="Y2877" s="293" t="str">
        <f t="shared" si="722"/>
        <v/>
      </c>
      <c r="Z2877" s="293" t="str">
        <f t="shared" si="723"/>
        <v/>
      </c>
      <c r="AA2877" s="293">
        <f t="shared" si="710"/>
        <v>0</v>
      </c>
      <c r="AB2877" s="293">
        <f t="shared" si="711"/>
        <v>0</v>
      </c>
      <c r="AC2877" s="293">
        <f t="shared" si="712"/>
        <v>0</v>
      </c>
      <c r="AD2877" s="293">
        <f t="shared" si="724"/>
        <v>0</v>
      </c>
      <c r="AE2877" s="293">
        <f>IF(ISBLANK(T2877),AE2876,IF(COUNTIF(T$2:T2877,T2877)&gt;1,AE2876,1+MAX(AE2876,0)))</f>
        <v>78</v>
      </c>
      <c r="AI2877" s="42" t="str">
        <f t="shared" si="725"/>
        <v/>
      </c>
      <c r="AJ2877">
        <f>SUM(AG$2:AG2877)</f>
        <v>20</v>
      </c>
      <c r="AK2877">
        <f>COUNTA(AF$2:AF2877)</f>
        <v>40</v>
      </c>
    </row>
    <row r="2878" spans="1:37"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713"/>
        <v>43</v>
      </c>
      <c r="Q2878" s="33" t="str">
        <f t="shared" si="714"/>
        <v/>
      </c>
      <c r="R2878" s="33">
        <f t="shared" si="715"/>
        <v>16</v>
      </c>
      <c r="S2878" s="33" t="str">
        <f t="shared" si="716"/>
        <v>160_16</v>
      </c>
      <c r="T2878" s="35" t="str">
        <f t="shared" si="717"/>
        <v>160PM</v>
      </c>
      <c r="U2878" s="35" t="str">
        <f t="shared" si="718"/>
        <v>160PMNS</v>
      </c>
      <c r="V2878" s="301">
        <f t="shared" si="719"/>
        <v>29</v>
      </c>
      <c r="W2878" s="293" t="str">
        <f t="shared" si="720"/>
        <v/>
      </c>
      <c r="X2878" s="293" t="str">
        <f t="shared" si="721"/>
        <v/>
      </c>
      <c r="Y2878" s="293" t="str">
        <f t="shared" si="722"/>
        <v/>
      </c>
      <c r="Z2878" s="293" t="str">
        <f t="shared" si="723"/>
        <v/>
      </c>
      <c r="AA2878" s="293">
        <f t="shared" si="710"/>
        <v>0</v>
      </c>
      <c r="AB2878" s="293">
        <f t="shared" si="711"/>
        <v>0</v>
      </c>
      <c r="AC2878" s="293">
        <f t="shared" si="712"/>
        <v>0</v>
      </c>
      <c r="AD2878" s="293">
        <f t="shared" si="724"/>
        <v>0</v>
      </c>
      <c r="AE2878" s="293">
        <f>IF(ISBLANK(T2878),AE2877,IF(COUNTIF(T$2:T2878,T2878)&gt;1,AE2877,1+MAX(AE2877,0)))</f>
        <v>78</v>
      </c>
      <c r="AI2878" s="42" t="str">
        <f t="shared" si="725"/>
        <v/>
      </c>
      <c r="AJ2878">
        <f>SUM(AG$2:AG2878)</f>
        <v>20</v>
      </c>
      <c r="AK2878">
        <f>COUNTA(AF$2:AF2878)</f>
        <v>40</v>
      </c>
    </row>
    <row r="2879" spans="1:37"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713"/>
        <v>43</v>
      </c>
      <c r="Q2879" s="33" t="str">
        <f t="shared" si="714"/>
        <v/>
      </c>
      <c r="R2879" s="33">
        <f t="shared" si="715"/>
        <v>16</v>
      </c>
      <c r="S2879" s="33" t="str">
        <f t="shared" si="716"/>
        <v>160_16</v>
      </c>
      <c r="T2879" s="35" t="str">
        <f t="shared" si="717"/>
        <v>160PM</v>
      </c>
      <c r="U2879" s="35" t="str">
        <f t="shared" si="718"/>
        <v>160PMNS</v>
      </c>
      <c r="V2879" s="301">
        <f t="shared" si="719"/>
        <v>30</v>
      </c>
      <c r="W2879" s="293" t="str">
        <f t="shared" si="720"/>
        <v/>
      </c>
      <c r="X2879" s="293" t="str">
        <f t="shared" si="721"/>
        <v/>
      </c>
      <c r="Y2879" s="293" t="str">
        <f t="shared" si="722"/>
        <v/>
      </c>
      <c r="Z2879" s="293" t="str">
        <f t="shared" si="723"/>
        <v/>
      </c>
      <c r="AA2879" s="293">
        <f t="shared" si="710"/>
        <v>0</v>
      </c>
      <c r="AB2879" s="293">
        <f t="shared" si="711"/>
        <v>0</v>
      </c>
      <c r="AC2879" s="293">
        <f t="shared" si="712"/>
        <v>0</v>
      </c>
      <c r="AD2879" s="293">
        <f t="shared" si="724"/>
        <v>0</v>
      </c>
      <c r="AE2879" s="293">
        <f>IF(ISBLANK(T2879),AE2878,IF(COUNTIF(T$2:T2879,T2879)&gt;1,AE2878,1+MAX(AE2878,0)))</f>
        <v>78</v>
      </c>
      <c r="AI2879" s="42" t="str">
        <f t="shared" si="725"/>
        <v/>
      </c>
      <c r="AJ2879">
        <f>SUM(AG$2:AG2879)</f>
        <v>20</v>
      </c>
      <c r="AK2879">
        <f>COUNTA(AF$2:AF2879)</f>
        <v>40</v>
      </c>
    </row>
    <row r="2880" spans="1:37"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713"/>
        <v>43</v>
      </c>
      <c r="Q2880" s="33" t="str">
        <f t="shared" si="714"/>
        <v/>
      </c>
      <c r="R2880" s="33">
        <f t="shared" si="715"/>
        <v>16</v>
      </c>
      <c r="S2880" s="33" t="str">
        <f t="shared" si="716"/>
        <v>160_16</v>
      </c>
      <c r="T2880" s="35" t="str">
        <f t="shared" si="717"/>
        <v>160PM</v>
      </c>
      <c r="U2880" s="35" t="str">
        <f t="shared" si="718"/>
        <v>160PMEW</v>
      </c>
      <c r="V2880" s="301">
        <f t="shared" si="719"/>
        <v>31</v>
      </c>
      <c r="W2880" s="293" t="str">
        <f t="shared" si="720"/>
        <v/>
      </c>
      <c r="X2880" s="293" t="str">
        <f t="shared" si="721"/>
        <v/>
      </c>
      <c r="Y2880" s="293" t="str">
        <f t="shared" si="722"/>
        <v/>
      </c>
      <c r="Z2880" s="293" t="str">
        <f t="shared" si="723"/>
        <v/>
      </c>
      <c r="AA2880" s="293">
        <f t="shared" si="710"/>
        <v>0</v>
      </c>
      <c r="AB2880" s="293">
        <f t="shared" si="711"/>
        <v>0</v>
      </c>
      <c r="AC2880" s="293">
        <f t="shared" si="712"/>
        <v>0</v>
      </c>
      <c r="AD2880" s="293">
        <f t="shared" si="724"/>
        <v>0</v>
      </c>
      <c r="AE2880" s="293">
        <f>IF(ISBLANK(T2880),AE2879,IF(COUNTIF(T$2:T2880,T2880)&gt;1,AE2879,1+MAX(AE2879,0)))</f>
        <v>78</v>
      </c>
      <c r="AI2880" s="42" t="str">
        <f t="shared" si="725"/>
        <v/>
      </c>
      <c r="AJ2880">
        <f>SUM(AG$2:AG2880)</f>
        <v>20</v>
      </c>
      <c r="AK2880">
        <f>COUNTA(AF$2:AF2880)</f>
        <v>40</v>
      </c>
    </row>
    <row r="2881" spans="1:37"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713"/>
        <v>43</v>
      </c>
      <c r="Q2881" s="33" t="str">
        <f t="shared" si="714"/>
        <v/>
      </c>
      <c r="R2881" s="33">
        <f t="shared" si="715"/>
        <v>16</v>
      </c>
      <c r="S2881" s="33" t="str">
        <f t="shared" si="716"/>
        <v>160_16</v>
      </c>
      <c r="T2881" s="35" t="str">
        <f t="shared" si="717"/>
        <v>160PM</v>
      </c>
      <c r="U2881" s="35" t="str">
        <f t="shared" si="718"/>
        <v>160PMEW</v>
      </c>
      <c r="V2881" s="301">
        <f t="shared" si="719"/>
        <v>32</v>
      </c>
      <c r="W2881" s="293" t="str">
        <f t="shared" si="720"/>
        <v/>
      </c>
      <c r="X2881" s="293" t="str">
        <f t="shared" si="721"/>
        <v/>
      </c>
      <c r="Y2881" s="293" t="str">
        <f t="shared" si="722"/>
        <v/>
      </c>
      <c r="Z2881" s="293" t="str">
        <f t="shared" si="723"/>
        <v/>
      </c>
      <c r="AA2881" s="293">
        <f t="shared" si="710"/>
        <v>0</v>
      </c>
      <c r="AB2881" s="293">
        <f t="shared" si="711"/>
        <v>0</v>
      </c>
      <c r="AC2881" s="293">
        <f t="shared" si="712"/>
        <v>0</v>
      </c>
      <c r="AD2881" s="293">
        <f t="shared" si="724"/>
        <v>0</v>
      </c>
      <c r="AE2881" s="293">
        <f>IF(ISBLANK(T2881),AE2880,IF(COUNTIF(T$2:T2881,T2881)&gt;1,AE2880,1+MAX(AE2880,0)))</f>
        <v>78</v>
      </c>
      <c r="AI2881" s="42" t="str">
        <f t="shared" si="725"/>
        <v/>
      </c>
      <c r="AJ2881">
        <f>SUM(AG$2:AG2881)</f>
        <v>20</v>
      </c>
      <c r="AK2881">
        <f>COUNTA(AF$2:AF2881)</f>
        <v>40</v>
      </c>
    </row>
    <row r="2882" spans="1:37"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713"/>
        <v>44</v>
      </c>
      <c r="Q2882" s="33">
        <f t="shared" si="714"/>
        <v>44</v>
      </c>
      <c r="R2882" s="33">
        <f t="shared" si="715"/>
        <v>9</v>
      </c>
      <c r="S2882" s="33" t="str">
        <f t="shared" si="716"/>
        <v>161_9</v>
      </c>
      <c r="T2882" s="35" t="str">
        <f t="shared" si="717"/>
        <v>161PM</v>
      </c>
      <c r="U2882" s="35" t="str">
        <f t="shared" si="718"/>
        <v>161PMNS</v>
      </c>
      <c r="V2882" s="301">
        <f t="shared" si="719"/>
        <v>1</v>
      </c>
      <c r="W2882" s="293" t="str">
        <f t="shared" si="720"/>
        <v/>
      </c>
      <c r="X2882" s="293" t="str">
        <f t="shared" si="721"/>
        <v/>
      </c>
      <c r="Y2882" s="293" t="str">
        <f t="shared" si="722"/>
        <v/>
      </c>
      <c r="Z2882" s="293" t="str">
        <f t="shared" si="723"/>
        <v/>
      </c>
      <c r="AA2882" s="293">
        <f t="shared" ref="AA2882:AA2945" si="726">IF(AND(ISNUMBER($G2882),$B2882="AM"),INDEX(Cordon,MATCH($A2882,loc_ID,0),$G2882),0)</f>
        <v>0</v>
      </c>
      <c r="AB2882" s="293">
        <f t="shared" ref="AB2882:AB2945" si="727">IF(AND(ISNUMBER($G2882),$B2882="PM"),INDEX(Cordon,MATCH($A2882,loc_ID,0),VLOOKUP($G2882,dir_correction,2,FALSE)),0)</f>
        <v>0</v>
      </c>
      <c r="AC2882" s="293">
        <f t="shared" ref="AC2882:AC2945" si="728">IF(AND(ISNUMBER($G2882),$B2882="AM"),INDEX(Lane,MATCH($A2882,loc_ID,0),$G2882),0)</f>
        <v>0</v>
      </c>
      <c r="AD2882" s="293">
        <f t="shared" si="724"/>
        <v>0</v>
      </c>
      <c r="AE2882" s="293">
        <f>IF(ISBLANK(T2882),AE2881,IF(COUNTIF(T$2:T2882,T2882)&gt;1,AE2881,1+MAX(AE2881,0)))</f>
        <v>79</v>
      </c>
      <c r="AI2882" s="42" t="str">
        <f t="shared" si="725"/>
        <v/>
      </c>
      <c r="AJ2882">
        <f>SUM(AG$2:AG2882)</f>
        <v>20</v>
      </c>
      <c r="AK2882">
        <f>COUNTA(AF$2:AF2882)</f>
        <v>40</v>
      </c>
    </row>
    <row r="2883" spans="1:37"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729">IF(A2883=A2882,P2882,IF(ISNUMBER(P2882),P2882+1,1))</f>
        <v>44</v>
      </c>
      <c r="Q2883" s="33" t="str">
        <f t="shared" ref="Q2883:Q2946" si="730">IF(OR(P2883=P2882,LEN(A2883)&lt;1),"",P2883)</f>
        <v/>
      </c>
      <c r="R2883" s="33">
        <f t="shared" ref="R2883:R2946" si="731">IF(ISNUMBER(F2883),F2883+4*(E2883-1)+8*IF(B2883="PM",1,0),"")</f>
        <v>9</v>
      </c>
      <c r="S2883" s="33" t="str">
        <f t="shared" ref="S2883:S2946" si="732">IF(ISNUMBER(R2883),A2883&amp;"_"&amp;R2883,"")</f>
        <v>161_9</v>
      </c>
      <c r="T2883" s="35" t="str">
        <f t="shared" ref="T2883:T2946" si="733">A2883&amp;B2883</f>
        <v>161PM</v>
      </c>
      <c r="U2883" s="35" t="str">
        <f t="shared" ref="U2883:U2946" si="734">IF(OR(G2883=1,G2883=2),T2883&amp;"NS",IF(OR(G2883=3,G2883=4),T2883&amp;"EW",""))</f>
        <v>161PMNS</v>
      </c>
      <c r="V2883" s="301">
        <f t="shared" ref="V2883:V2946" si="735">G2883+4*(F2883-1)+16*(E2883-1)</f>
        <v>2</v>
      </c>
      <c r="W2883" s="293" t="str">
        <f t="shared" ref="W2883:W2946" si="736">IF(I2883&gt;$H2883,1,"")</f>
        <v/>
      </c>
      <c r="X2883" s="293" t="str">
        <f t="shared" ref="X2883:X2946" si="737">IF(J2883&gt;$H2883,1,"")</f>
        <v/>
      </c>
      <c r="Y2883" s="293" t="str">
        <f t="shared" ref="Y2883:Y2946" si="738">IF(K2883&gt;$H2883,1,"")</f>
        <v/>
      </c>
      <c r="Z2883" s="293" t="str">
        <f t="shared" ref="Z2883:Z2946" si="739">IF(L2883&gt;$H2883,1,"")</f>
        <v/>
      </c>
      <c r="AA2883" s="293">
        <f t="shared" si="726"/>
        <v>0</v>
      </c>
      <c r="AB2883" s="293">
        <f t="shared" si="727"/>
        <v>0</v>
      </c>
      <c r="AC2883" s="293">
        <f t="shared" si="728"/>
        <v>0</v>
      </c>
      <c r="AD2883" s="293">
        <f t="shared" ref="AD2883:AD2946" si="740">IF(AND(AC2883&gt;0,ISNUMBER(AC2883)),1,0)</f>
        <v>0</v>
      </c>
      <c r="AE2883" s="293">
        <f>IF(ISBLANK(T2883),AE2882,IF(COUNTIF(T$2:T2883,T2883)&gt;1,AE2882,1+MAX(AE2882,0)))</f>
        <v>79</v>
      </c>
      <c r="AI2883" s="42" t="str">
        <f t="shared" ref="AI2883:AI2946" si="741">IF(SUM(W2883:Z2883)&gt;0,1,"")</f>
        <v/>
      </c>
      <c r="AJ2883">
        <f>SUM(AG$2:AG2883)</f>
        <v>20</v>
      </c>
      <c r="AK2883">
        <f>COUNTA(AF$2:AF2883)</f>
        <v>40</v>
      </c>
    </row>
    <row r="2884" spans="1:37"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729"/>
        <v>44</v>
      </c>
      <c r="Q2884" s="33" t="str">
        <f t="shared" si="730"/>
        <v/>
      </c>
      <c r="R2884" s="33">
        <f t="shared" si="731"/>
        <v>9</v>
      </c>
      <c r="S2884" s="33" t="str">
        <f t="shared" si="732"/>
        <v>161_9</v>
      </c>
      <c r="T2884" s="35" t="str">
        <f t="shared" si="733"/>
        <v>161PM</v>
      </c>
      <c r="U2884" s="35" t="str">
        <f t="shared" si="734"/>
        <v>161PMEW</v>
      </c>
      <c r="V2884" s="301">
        <f t="shared" si="735"/>
        <v>3</v>
      </c>
      <c r="W2884" s="293" t="str">
        <f t="shared" si="736"/>
        <v/>
      </c>
      <c r="X2884" s="293" t="str">
        <f t="shared" si="737"/>
        <v/>
      </c>
      <c r="Y2884" s="293" t="str">
        <f t="shared" si="738"/>
        <v/>
      </c>
      <c r="Z2884" s="293" t="str">
        <f t="shared" si="739"/>
        <v/>
      </c>
      <c r="AA2884" s="293">
        <f t="shared" si="726"/>
        <v>0</v>
      </c>
      <c r="AB2884" s="293">
        <f t="shared" si="727"/>
        <v>0</v>
      </c>
      <c r="AC2884" s="293">
        <f t="shared" si="728"/>
        <v>0</v>
      </c>
      <c r="AD2884" s="293">
        <f t="shared" si="740"/>
        <v>0</v>
      </c>
      <c r="AE2884" s="293">
        <f>IF(ISBLANK(T2884),AE2883,IF(COUNTIF(T$2:T2884,T2884)&gt;1,AE2883,1+MAX(AE2883,0)))</f>
        <v>79</v>
      </c>
      <c r="AI2884" s="42" t="str">
        <f t="shared" si="741"/>
        <v/>
      </c>
      <c r="AJ2884">
        <f>SUM(AG$2:AG2884)</f>
        <v>20</v>
      </c>
      <c r="AK2884">
        <f>COUNTA(AF$2:AF2884)</f>
        <v>40</v>
      </c>
    </row>
    <row r="2885" spans="1:37"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729"/>
        <v>44</v>
      </c>
      <c r="Q2885" s="33" t="str">
        <f t="shared" si="730"/>
        <v/>
      </c>
      <c r="R2885" s="33">
        <f t="shared" si="731"/>
        <v>9</v>
      </c>
      <c r="S2885" s="33" t="str">
        <f t="shared" si="732"/>
        <v>161_9</v>
      </c>
      <c r="T2885" s="35" t="str">
        <f t="shared" si="733"/>
        <v>161PM</v>
      </c>
      <c r="U2885" s="35" t="str">
        <f t="shared" si="734"/>
        <v>161PMEW</v>
      </c>
      <c r="V2885" s="301">
        <f t="shared" si="735"/>
        <v>4</v>
      </c>
      <c r="W2885" s="293" t="str">
        <f t="shared" si="736"/>
        <v/>
      </c>
      <c r="X2885" s="293" t="str">
        <f t="shared" si="737"/>
        <v/>
      </c>
      <c r="Y2885" s="293" t="str">
        <f t="shared" si="738"/>
        <v/>
      </c>
      <c r="Z2885" s="293" t="str">
        <f t="shared" si="739"/>
        <v/>
      </c>
      <c r="AA2885" s="293">
        <f t="shared" si="726"/>
        <v>0</v>
      </c>
      <c r="AB2885" s="293">
        <f t="shared" si="727"/>
        <v>0</v>
      </c>
      <c r="AC2885" s="293">
        <f t="shared" si="728"/>
        <v>0</v>
      </c>
      <c r="AD2885" s="293">
        <f t="shared" si="740"/>
        <v>0</v>
      </c>
      <c r="AE2885" s="293">
        <f>IF(ISBLANK(T2885),AE2884,IF(COUNTIF(T$2:T2885,T2885)&gt;1,AE2884,1+MAX(AE2884,0)))</f>
        <v>79</v>
      </c>
      <c r="AI2885" s="42" t="str">
        <f t="shared" si="741"/>
        <v/>
      </c>
      <c r="AJ2885">
        <f>SUM(AG$2:AG2885)</f>
        <v>20</v>
      </c>
      <c r="AK2885">
        <f>COUNTA(AF$2:AF2885)</f>
        <v>40</v>
      </c>
    </row>
    <row r="2886" spans="1:37"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729"/>
        <v>44</v>
      </c>
      <c r="Q2886" s="33" t="str">
        <f t="shared" si="730"/>
        <v/>
      </c>
      <c r="R2886" s="33">
        <f t="shared" si="731"/>
        <v>10</v>
      </c>
      <c r="S2886" s="33" t="str">
        <f t="shared" si="732"/>
        <v>161_10</v>
      </c>
      <c r="T2886" s="35" t="str">
        <f t="shared" si="733"/>
        <v>161PM</v>
      </c>
      <c r="U2886" s="35" t="str">
        <f t="shared" si="734"/>
        <v>161PMNS</v>
      </c>
      <c r="V2886" s="301">
        <f t="shared" si="735"/>
        <v>5</v>
      </c>
      <c r="W2886" s="293" t="str">
        <f t="shared" si="736"/>
        <v/>
      </c>
      <c r="X2886" s="293" t="str">
        <f t="shared" si="737"/>
        <v/>
      </c>
      <c r="Y2886" s="293" t="str">
        <f t="shared" si="738"/>
        <v/>
      </c>
      <c r="Z2886" s="293" t="str">
        <f t="shared" si="739"/>
        <v/>
      </c>
      <c r="AA2886" s="293">
        <f t="shared" si="726"/>
        <v>0</v>
      </c>
      <c r="AB2886" s="293">
        <f t="shared" si="727"/>
        <v>0</v>
      </c>
      <c r="AC2886" s="293">
        <f t="shared" si="728"/>
        <v>0</v>
      </c>
      <c r="AD2886" s="293">
        <f t="shared" si="740"/>
        <v>0</v>
      </c>
      <c r="AE2886" s="293">
        <f>IF(ISBLANK(T2886),AE2885,IF(COUNTIF(T$2:T2886,T2886)&gt;1,AE2885,1+MAX(AE2885,0)))</f>
        <v>79</v>
      </c>
      <c r="AI2886" s="42" t="str">
        <f t="shared" si="741"/>
        <v/>
      </c>
      <c r="AJ2886">
        <f>SUM(AG$2:AG2886)</f>
        <v>20</v>
      </c>
      <c r="AK2886">
        <f>COUNTA(AF$2:AF2886)</f>
        <v>40</v>
      </c>
    </row>
    <row r="2887" spans="1:37"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729"/>
        <v>44</v>
      </c>
      <c r="Q2887" s="33" t="str">
        <f t="shared" si="730"/>
        <v/>
      </c>
      <c r="R2887" s="33">
        <f t="shared" si="731"/>
        <v>10</v>
      </c>
      <c r="S2887" s="33" t="str">
        <f t="shared" si="732"/>
        <v>161_10</v>
      </c>
      <c r="T2887" s="35" t="str">
        <f t="shared" si="733"/>
        <v>161PM</v>
      </c>
      <c r="U2887" s="35" t="str">
        <f t="shared" si="734"/>
        <v>161PMNS</v>
      </c>
      <c r="V2887" s="301">
        <f t="shared" si="735"/>
        <v>6</v>
      </c>
      <c r="W2887" s="293" t="str">
        <f t="shared" si="736"/>
        <v/>
      </c>
      <c r="X2887" s="293" t="str">
        <f t="shared" si="737"/>
        <v/>
      </c>
      <c r="Y2887" s="293" t="str">
        <f t="shared" si="738"/>
        <v/>
      </c>
      <c r="Z2887" s="293" t="str">
        <f t="shared" si="739"/>
        <v/>
      </c>
      <c r="AA2887" s="293">
        <f t="shared" si="726"/>
        <v>0</v>
      </c>
      <c r="AB2887" s="293">
        <f t="shared" si="727"/>
        <v>0</v>
      </c>
      <c r="AC2887" s="293">
        <f t="shared" si="728"/>
        <v>0</v>
      </c>
      <c r="AD2887" s="293">
        <f t="shared" si="740"/>
        <v>0</v>
      </c>
      <c r="AE2887" s="293">
        <f>IF(ISBLANK(T2887),AE2886,IF(COUNTIF(T$2:T2887,T2887)&gt;1,AE2886,1+MAX(AE2886,0)))</f>
        <v>79</v>
      </c>
      <c r="AI2887" s="42" t="str">
        <f t="shared" si="741"/>
        <v/>
      </c>
      <c r="AJ2887">
        <f>SUM(AG$2:AG2887)</f>
        <v>20</v>
      </c>
      <c r="AK2887">
        <f>COUNTA(AF$2:AF2887)</f>
        <v>40</v>
      </c>
    </row>
    <row r="2888" spans="1:37"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729"/>
        <v>44</v>
      </c>
      <c r="Q2888" s="33" t="str">
        <f t="shared" si="730"/>
        <v/>
      </c>
      <c r="R2888" s="33">
        <f t="shared" si="731"/>
        <v>10</v>
      </c>
      <c r="S2888" s="33" t="str">
        <f t="shared" si="732"/>
        <v>161_10</v>
      </c>
      <c r="T2888" s="35" t="str">
        <f t="shared" si="733"/>
        <v>161PM</v>
      </c>
      <c r="U2888" s="35" t="str">
        <f t="shared" si="734"/>
        <v>161PMEW</v>
      </c>
      <c r="V2888" s="301">
        <f t="shared" si="735"/>
        <v>7</v>
      </c>
      <c r="W2888" s="293" t="str">
        <f t="shared" si="736"/>
        <v/>
      </c>
      <c r="X2888" s="293" t="str">
        <f t="shared" si="737"/>
        <v/>
      </c>
      <c r="Y2888" s="293" t="str">
        <f t="shared" si="738"/>
        <v/>
      </c>
      <c r="Z2888" s="293" t="str">
        <f t="shared" si="739"/>
        <v/>
      </c>
      <c r="AA2888" s="293">
        <f t="shared" si="726"/>
        <v>0</v>
      </c>
      <c r="AB2888" s="293">
        <f t="shared" si="727"/>
        <v>0</v>
      </c>
      <c r="AC2888" s="293">
        <f t="shared" si="728"/>
        <v>0</v>
      </c>
      <c r="AD2888" s="293">
        <f t="shared" si="740"/>
        <v>0</v>
      </c>
      <c r="AE2888" s="293">
        <f>IF(ISBLANK(T2888),AE2887,IF(COUNTIF(T$2:T2888,T2888)&gt;1,AE2887,1+MAX(AE2887,0)))</f>
        <v>79</v>
      </c>
      <c r="AI2888" s="42" t="str">
        <f t="shared" si="741"/>
        <v/>
      </c>
      <c r="AJ2888">
        <f>SUM(AG$2:AG2888)</f>
        <v>20</v>
      </c>
      <c r="AK2888">
        <f>COUNTA(AF$2:AF2888)</f>
        <v>40</v>
      </c>
    </row>
    <row r="2889" spans="1:37"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729"/>
        <v>44</v>
      </c>
      <c r="Q2889" s="33" t="str">
        <f t="shared" si="730"/>
        <v/>
      </c>
      <c r="R2889" s="33">
        <f t="shared" si="731"/>
        <v>10</v>
      </c>
      <c r="S2889" s="33" t="str">
        <f t="shared" si="732"/>
        <v>161_10</v>
      </c>
      <c r="T2889" s="35" t="str">
        <f t="shared" si="733"/>
        <v>161PM</v>
      </c>
      <c r="U2889" s="35" t="str">
        <f t="shared" si="734"/>
        <v>161PMEW</v>
      </c>
      <c r="V2889" s="301">
        <f t="shared" si="735"/>
        <v>8</v>
      </c>
      <c r="W2889" s="293" t="str">
        <f t="shared" si="736"/>
        <v/>
      </c>
      <c r="X2889" s="293" t="str">
        <f t="shared" si="737"/>
        <v/>
      </c>
      <c r="Y2889" s="293" t="str">
        <f t="shared" si="738"/>
        <v/>
      </c>
      <c r="Z2889" s="293" t="str">
        <f t="shared" si="739"/>
        <v/>
      </c>
      <c r="AA2889" s="293">
        <f t="shared" si="726"/>
        <v>0</v>
      </c>
      <c r="AB2889" s="293">
        <f t="shared" si="727"/>
        <v>0</v>
      </c>
      <c r="AC2889" s="293">
        <f t="shared" si="728"/>
        <v>0</v>
      </c>
      <c r="AD2889" s="293">
        <f t="shared" si="740"/>
        <v>0</v>
      </c>
      <c r="AE2889" s="293">
        <f>IF(ISBLANK(T2889),AE2888,IF(COUNTIF(T$2:T2889,T2889)&gt;1,AE2888,1+MAX(AE2888,0)))</f>
        <v>79</v>
      </c>
      <c r="AI2889" s="42" t="str">
        <f t="shared" si="741"/>
        <v/>
      </c>
      <c r="AJ2889">
        <f>SUM(AG$2:AG2889)</f>
        <v>20</v>
      </c>
      <c r="AK2889">
        <f>COUNTA(AF$2:AF2889)</f>
        <v>40</v>
      </c>
    </row>
    <row r="2890" spans="1:37"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729"/>
        <v>44</v>
      </c>
      <c r="Q2890" s="33" t="str">
        <f t="shared" si="730"/>
        <v/>
      </c>
      <c r="R2890" s="33">
        <f t="shared" si="731"/>
        <v>11</v>
      </c>
      <c r="S2890" s="33" t="str">
        <f t="shared" si="732"/>
        <v>161_11</v>
      </c>
      <c r="T2890" s="35" t="str">
        <f t="shared" si="733"/>
        <v>161PM</v>
      </c>
      <c r="U2890" s="35" t="str">
        <f t="shared" si="734"/>
        <v>161PMNS</v>
      </c>
      <c r="V2890" s="301">
        <f t="shared" si="735"/>
        <v>9</v>
      </c>
      <c r="W2890" s="293" t="str">
        <f t="shared" si="736"/>
        <v/>
      </c>
      <c r="X2890" s="293" t="str">
        <f t="shared" si="737"/>
        <v/>
      </c>
      <c r="Y2890" s="293" t="str">
        <f t="shared" si="738"/>
        <v/>
      </c>
      <c r="Z2890" s="293" t="str">
        <f t="shared" si="739"/>
        <v/>
      </c>
      <c r="AA2890" s="293">
        <f t="shared" si="726"/>
        <v>0</v>
      </c>
      <c r="AB2890" s="293">
        <f t="shared" si="727"/>
        <v>0</v>
      </c>
      <c r="AC2890" s="293">
        <f t="shared" si="728"/>
        <v>0</v>
      </c>
      <c r="AD2890" s="293">
        <f t="shared" si="740"/>
        <v>0</v>
      </c>
      <c r="AE2890" s="293">
        <f>IF(ISBLANK(T2890),AE2889,IF(COUNTIF(T$2:T2890,T2890)&gt;1,AE2889,1+MAX(AE2889,0)))</f>
        <v>79</v>
      </c>
      <c r="AI2890" s="42" t="str">
        <f t="shared" si="741"/>
        <v/>
      </c>
      <c r="AJ2890">
        <f>SUM(AG$2:AG2890)</f>
        <v>20</v>
      </c>
      <c r="AK2890">
        <f>COUNTA(AF$2:AF2890)</f>
        <v>40</v>
      </c>
    </row>
    <row r="2891" spans="1:37"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729"/>
        <v>44</v>
      </c>
      <c r="Q2891" s="33" t="str">
        <f t="shared" si="730"/>
        <v/>
      </c>
      <c r="R2891" s="33">
        <f t="shared" si="731"/>
        <v>11</v>
      </c>
      <c r="S2891" s="33" t="str">
        <f t="shared" si="732"/>
        <v>161_11</v>
      </c>
      <c r="T2891" s="35" t="str">
        <f t="shared" si="733"/>
        <v>161PM</v>
      </c>
      <c r="U2891" s="35" t="str">
        <f t="shared" si="734"/>
        <v>161PMNS</v>
      </c>
      <c r="V2891" s="301">
        <f t="shared" si="735"/>
        <v>10</v>
      </c>
      <c r="W2891" s="293" t="str">
        <f t="shared" si="736"/>
        <v/>
      </c>
      <c r="X2891" s="293" t="str">
        <f t="shared" si="737"/>
        <v/>
      </c>
      <c r="Y2891" s="293" t="str">
        <f t="shared" si="738"/>
        <v/>
      </c>
      <c r="Z2891" s="293" t="str">
        <f t="shared" si="739"/>
        <v/>
      </c>
      <c r="AA2891" s="293">
        <f t="shared" si="726"/>
        <v>0</v>
      </c>
      <c r="AB2891" s="293">
        <f t="shared" si="727"/>
        <v>0</v>
      </c>
      <c r="AC2891" s="293">
        <f t="shared" si="728"/>
        <v>0</v>
      </c>
      <c r="AD2891" s="293">
        <f t="shared" si="740"/>
        <v>0</v>
      </c>
      <c r="AE2891" s="293">
        <f>IF(ISBLANK(T2891),AE2890,IF(COUNTIF(T$2:T2891,T2891)&gt;1,AE2890,1+MAX(AE2890,0)))</f>
        <v>79</v>
      </c>
      <c r="AI2891" s="42" t="str">
        <f t="shared" si="741"/>
        <v/>
      </c>
      <c r="AJ2891">
        <f>SUM(AG$2:AG2891)</f>
        <v>20</v>
      </c>
      <c r="AK2891">
        <f>COUNTA(AF$2:AF2891)</f>
        <v>40</v>
      </c>
    </row>
    <row r="2892" spans="1:37"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729"/>
        <v>44</v>
      </c>
      <c r="Q2892" s="33" t="str">
        <f t="shared" si="730"/>
        <v/>
      </c>
      <c r="R2892" s="33">
        <f t="shared" si="731"/>
        <v>11</v>
      </c>
      <c r="S2892" s="33" t="str">
        <f t="shared" si="732"/>
        <v>161_11</v>
      </c>
      <c r="T2892" s="35" t="str">
        <f t="shared" si="733"/>
        <v>161PM</v>
      </c>
      <c r="U2892" s="35" t="str">
        <f t="shared" si="734"/>
        <v>161PMEW</v>
      </c>
      <c r="V2892" s="301">
        <f t="shared" si="735"/>
        <v>11</v>
      </c>
      <c r="W2892" s="293" t="str">
        <f t="shared" si="736"/>
        <v/>
      </c>
      <c r="X2892" s="293" t="str">
        <f t="shared" si="737"/>
        <v/>
      </c>
      <c r="Y2892" s="293" t="str">
        <f t="shared" si="738"/>
        <v/>
      </c>
      <c r="Z2892" s="293" t="str">
        <f t="shared" si="739"/>
        <v/>
      </c>
      <c r="AA2892" s="293">
        <f t="shared" si="726"/>
        <v>0</v>
      </c>
      <c r="AB2892" s="293">
        <f t="shared" si="727"/>
        <v>0</v>
      </c>
      <c r="AC2892" s="293">
        <f t="shared" si="728"/>
        <v>0</v>
      </c>
      <c r="AD2892" s="293">
        <f t="shared" si="740"/>
        <v>0</v>
      </c>
      <c r="AE2892" s="293">
        <f>IF(ISBLANK(T2892),AE2891,IF(COUNTIF(T$2:T2892,T2892)&gt;1,AE2891,1+MAX(AE2891,0)))</f>
        <v>79</v>
      </c>
      <c r="AI2892" s="42" t="str">
        <f t="shared" si="741"/>
        <v/>
      </c>
      <c r="AJ2892">
        <f>SUM(AG$2:AG2892)</f>
        <v>20</v>
      </c>
      <c r="AK2892">
        <f>COUNTA(AF$2:AF2892)</f>
        <v>40</v>
      </c>
    </row>
    <row r="2893" spans="1:37"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729"/>
        <v>44</v>
      </c>
      <c r="Q2893" s="33" t="str">
        <f t="shared" si="730"/>
        <v/>
      </c>
      <c r="R2893" s="33">
        <f t="shared" si="731"/>
        <v>11</v>
      </c>
      <c r="S2893" s="33" t="str">
        <f t="shared" si="732"/>
        <v>161_11</v>
      </c>
      <c r="T2893" s="35" t="str">
        <f t="shared" si="733"/>
        <v>161PM</v>
      </c>
      <c r="U2893" s="35" t="str">
        <f t="shared" si="734"/>
        <v>161PMEW</v>
      </c>
      <c r="V2893" s="301">
        <f t="shared" si="735"/>
        <v>12</v>
      </c>
      <c r="W2893" s="293" t="str">
        <f t="shared" si="736"/>
        <v/>
      </c>
      <c r="X2893" s="293" t="str">
        <f t="shared" si="737"/>
        <v/>
      </c>
      <c r="Y2893" s="293" t="str">
        <f t="shared" si="738"/>
        <v/>
      </c>
      <c r="Z2893" s="293" t="str">
        <f t="shared" si="739"/>
        <v/>
      </c>
      <c r="AA2893" s="293">
        <f t="shared" si="726"/>
        <v>0</v>
      </c>
      <c r="AB2893" s="293">
        <f t="shared" si="727"/>
        <v>0</v>
      </c>
      <c r="AC2893" s="293">
        <f t="shared" si="728"/>
        <v>0</v>
      </c>
      <c r="AD2893" s="293">
        <f t="shared" si="740"/>
        <v>0</v>
      </c>
      <c r="AE2893" s="293">
        <f>IF(ISBLANK(T2893),AE2892,IF(COUNTIF(T$2:T2893,T2893)&gt;1,AE2892,1+MAX(AE2892,0)))</f>
        <v>79</v>
      </c>
      <c r="AI2893" s="42" t="str">
        <f t="shared" si="741"/>
        <v/>
      </c>
      <c r="AJ2893">
        <f>SUM(AG$2:AG2893)</f>
        <v>20</v>
      </c>
      <c r="AK2893">
        <f>COUNTA(AF$2:AF2893)</f>
        <v>40</v>
      </c>
    </row>
    <row r="2894" spans="1:37"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729"/>
        <v>44</v>
      </c>
      <c r="Q2894" s="33" t="str">
        <f t="shared" si="730"/>
        <v/>
      </c>
      <c r="R2894" s="33">
        <f t="shared" si="731"/>
        <v>12</v>
      </c>
      <c r="S2894" s="33" t="str">
        <f t="shared" si="732"/>
        <v>161_12</v>
      </c>
      <c r="T2894" s="35" t="str">
        <f t="shared" si="733"/>
        <v>161PM</v>
      </c>
      <c r="U2894" s="35" t="str">
        <f t="shared" si="734"/>
        <v>161PMNS</v>
      </c>
      <c r="V2894" s="301">
        <f t="shared" si="735"/>
        <v>13</v>
      </c>
      <c r="W2894" s="293" t="str">
        <f t="shared" si="736"/>
        <v/>
      </c>
      <c r="X2894" s="293" t="str">
        <f t="shared" si="737"/>
        <v/>
      </c>
      <c r="Y2894" s="293" t="str">
        <f t="shared" si="738"/>
        <v/>
      </c>
      <c r="Z2894" s="293" t="str">
        <f t="shared" si="739"/>
        <v/>
      </c>
      <c r="AA2894" s="293">
        <f t="shared" si="726"/>
        <v>0</v>
      </c>
      <c r="AB2894" s="293">
        <f t="shared" si="727"/>
        <v>0</v>
      </c>
      <c r="AC2894" s="293">
        <f t="shared" si="728"/>
        <v>0</v>
      </c>
      <c r="AD2894" s="293">
        <f t="shared" si="740"/>
        <v>0</v>
      </c>
      <c r="AE2894" s="293">
        <f>IF(ISBLANK(T2894),AE2893,IF(COUNTIF(T$2:T2894,T2894)&gt;1,AE2893,1+MAX(AE2893,0)))</f>
        <v>79</v>
      </c>
      <c r="AI2894" s="42" t="str">
        <f t="shared" si="741"/>
        <v/>
      </c>
      <c r="AJ2894">
        <f>SUM(AG$2:AG2894)</f>
        <v>20</v>
      </c>
      <c r="AK2894">
        <f>COUNTA(AF$2:AF2894)</f>
        <v>40</v>
      </c>
    </row>
    <row r="2895" spans="1:37"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729"/>
        <v>44</v>
      </c>
      <c r="Q2895" s="33" t="str">
        <f t="shared" si="730"/>
        <v/>
      </c>
      <c r="R2895" s="33">
        <f t="shared" si="731"/>
        <v>12</v>
      </c>
      <c r="S2895" s="33" t="str">
        <f t="shared" si="732"/>
        <v>161_12</v>
      </c>
      <c r="T2895" s="35" t="str">
        <f t="shared" si="733"/>
        <v>161PM</v>
      </c>
      <c r="U2895" s="35" t="str">
        <f t="shared" si="734"/>
        <v>161PMNS</v>
      </c>
      <c r="V2895" s="301">
        <f t="shared" si="735"/>
        <v>14</v>
      </c>
      <c r="W2895" s="293" t="str">
        <f t="shared" si="736"/>
        <v/>
      </c>
      <c r="X2895" s="293" t="str">
        <f t="shared" si="737"/>
        <v/>
      </c>
      <c r="Y2895" s="293" t="str">
        <f t="shared" si="738"/>
        <v/>
      </c>
      <c r="Z2895" s="293" t="str">
        <f t="shared" si="739"/>
        <v/>
      </c>
      <c r="AA2895" s="293">
        <f t="shared" si="726"/>
        <v>0</v>
      </c>
      <c r="AB2895" s="293">
        <f t="shared" si="727"/>
        <v>0</v>
      </c>
      <c r="AC2895" s="293">
        <f t="shared" si="728"/>
        <v>0</v>
      </c>
      <c r="AD2895" s="293">
        <f t="shared" si="740"/>
        <v>0</v>
      </c>
      <c r="AE2895" s="293">
        <f>IF(ISBLANK(T2895),AE2894,IF(COUNTIF(T$2:T2895,T2895)&gt;1,AE2894,1+MAX(AE2894,0)))</f>
        <v>79</v>
      </c>
      <c r="AI2895" s="42" t="str">
        <f t="shared" si="741"/>
        <v/>
      </c>
      <c r="AJ2895">
        <f>SUM(AG$2:AG2895)</f>
        <v>20</v>
      </c>
      <c r="AK2895">
        <f>COUNTA(AF$2:AF2895)</f>
        <v>40</v>
      </c>
    </row>
    <row r="2896" spans="1:37"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729"/>
        <v>44</v>
      </c>
      <c r="Q2896" s="33" t="str">
        <f t="shared" si="730"/>
        <v/>
      </c>
      <c r="R2896" s="33">
        <f t="shared" si="731"/>
        <v>12</v>
      </c>
      <c r="S2896" s="33" t="str">
        <f t="shared" si="732"/>
        <v>161_12</v>
      </c>
      <c r="T2896" s="35" t="str">
        <f t="shared" si="733"/>
        <v>161PM</v>
      </c>
      <c r="U2896" s="35" t="str">
        <f t="shared" si="734"/>
        <v>161PMEW</v>
      </c>
      <c r="V2896" s="301">
        <f t="shared" si="735"/>
        <v>15</v>
      </c>
      <c r="W2896" s="293" t="str">
        <f t="shared" si="736"/>
        <v/>
      </c>
      <c r="X2896" s="293" t="str">
        <f t="shared" si="737"/>
        <v/>
      </c>
      <c r="Y2896" s="293" t="str">
        <f t="shared" si="738"/>
        <v/>
      </c>
      <c r="Z2896" s="293" t="str">
        <f t="shared" si="739"/>
        <v/>
      </c>
      <c r="AA2896" s="293">
        <f t="shared" si="726"/>
        <v>0</v>
      </c>
      <c r="AB2896" s="293">
        <f t="shared" si="727"/>
        <v>0</v>
      </c>
      <c r="AC2896" s="293">
        <f t="shared" si="728"/>
        <v>0</v>
      </c>
      <c r="AD2896" s="293">
        <f t="shared" si="740"/>
        <v>0</v>
      </c>
      <c r="AE2896" s="293">
        <f>IF(ISBLANK(T2896),AE2895,IF(COUNTIF(T$2:T2896,T2896)&gt;1,AE2895,1+MAX(AE2895,0)))</f>
        <v>79</v>
      </c>
      <c r="AI2896" s="42" t="str">
        <f t="shared" si="741"/>
        <v/>
      </c>
      <c r="AJ2896">
        <f>SUM(AG$2:AG2896)</f>
        <v>20</v>
      </c>
      <c r="AK2896">
        <f>COUNTA(AF$2:AF2896)</f>
        <v>40</v>
      </c>
    </row>
    <row r="2897" spans="1:37"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729"/>
        <v>44</v>
      </c>
      <c r="Q2897" s="33" t="str">
        <f t="shared" si="730"/>
        <v/>
      </c>
      <c r="R2897" s="33">
        <f t="shared" si="731"/>
        <v>12</v>
      </c>
      <c r="S2897" s="33" t="str">
        <f t="shared" si="732"/>
        <v>161_12</v>
      </c>
      <c r="T2897" s="35" t="str">
        <f t="shared" si="733"/>
        <v>161PM</v>
      </c>
      <c r="U2897" s="35" t="str">
        <f t="shared" si="734"/>
        <v>161PMEW</v>
      </c>
      <c r="V2897" s="301">
        <f t="shared" si="735"/>
        <v>16</v>
      </c>
      <c r="W2897" s="293" t="str">
        <f t="shared" si="736"/>
        <v/>
      </c>
      <c r="X2897" s="293" t="str">
        <f t="shared" si="737"/>
        <v/>
      </c>
      <c r="Y2897" s="293" t="str">
        <f t="shared" si="738"/>
        <v/>
      </c>
      <c r="Z2897" s="293" t="str">
        <f t="shared" si="739"/>
        <v/>
      </c>
      <c r="AA2897" s="293">
        <f t="shared" si="726"/>
        <v>0</v>
      </c>
      <c r="AB2897" s="293">
        <f t="shared" si="727"/>
        <v>0</v>
      </c>
      <c r="AC2897" s="293">
        <f t="shared" si="728"/>
        <v>0</v>
      </c>
      <c r="AD2897" s="293">
        <f t="shared" si="740"/>
        <v>0</v>
      </c>
      <c r="AE2897" s="293">
        <f>IF(ISBLANK(T2897),AE2896,IF(COUNTIF(T$2:T2897,T2897)&gt;1,AE2896,1+MAX(AE2896,0)))</f>
        <v>79</v>
      </c>
      <c r="AI2897" s="42" t="str">
        <f t="shared" si="741"/>
        <v/>
      </c>
      <c r="AJ2897">
        <f>SUM(AG$2:AG2897)</f>
        <v>20</v>
      </c>
      <c r="AK2897">
        <f>COUNTA(AF$2:AF2897)</f>
        <v>40</v>
      </c>
    </row>
    <row r="2898" spans="1:37"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729"/>
        <v>44</v>
      </c>
      <c r="Q2898" s="33" t="str">
        <f t="shared" si="730"/>
        <v/>
      </c>
      <c r="R2898" s="33">
        <f t="shared" si="731"/>
        <v>13</v>
      </c>
      <c r="S2898" s="33" t="str">
        <f t="shared" si="732"/>
        <v>161_13</v>
      </c>
      <c r="T2898" s="35" t="str">
        <f t="shared" si="733"/>
        <v>161PM</v>
      </c>
      <c r="U2898" s="35" t="str">
        <f t="shared" si="734"/>
        <v>161PMNS</v>
      </c>
      <c r="V2898" s="301">
        <f t="shared" si="735"/>
        <v>17</v>
      </c>
      <c r="W2898" s="293" t="str">
        <f t="shared" si="736"/>
        <v/>
      </c>
      <c r="X2898" s="293" t="str">
        <f t="shared" si="737"/>
        <v/>
      </c>
      <c r="Y2898" s="293" t="str">
        <f t="shared" si="738"/>
        <v/>
      </c>
      <c r="Z2898" s="293" t="str">
        <f t="shared" si="739"/>
        <v/>
      </c>
      <c r="AA2898" s="293">
        <f t="shared" si="726"/>
        <v>0</v>
      </c>
      <c r="AB2898" s="293">
        <f t="shared" si="727"/>
        <v>0</v>
      </c>
      <c r="AC2898" s="293">
        <f t="shared" si="728"/>
        <v>0</v>
      </c>
      <c r="AD2898" s="293">
        <f t="shared" si="740"/>
        <v>0</v>
      </c>
      <c r="AE2898" s="293">
        <f>IF(ISBLANK(T2898),AE2897,IF(COUNTIF(T$2:T2898,T2898)&gt;1,AE2897,1+MAX(AE2897,0)))</f>
        <v>79</v>
      </c>
      <c r="AI2898" s="42" t="str">
        <f t="shared" si="741"/>
        <v/>
      </c>
      <c r="AJ2898">
        <f>SUM(AG$2:AG2898)</f>
        <v>20</v>
      </c>
      <c r="AK2898">
        <f>COUNTA(AF$2:AF2898)</f>
        <v>40</v>
      </c>
    </row>
    <row r="2899" spans="1:37"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729"/>
        <v>44</v>
      </c>
      <c r="Q2899" s="33" t="str">
        <f t="shared" si="730"/>
        <v/>
      </c>
      <c r="R2899" s="33">
        <f t="shared" si="731"/>
        <v>13</v>
      </c>
      <c r="S2899" s="33" t="str">
        <f t="shared" si="732"/>
        <v>161_13</v>
      </c>
      <c r="T2899" s="35" t="str">
        <f t="shared" si="733"/>
        <v>161PM</v>
      </c>
      <c r="U2899" s="35" t="str">
        <f t="shared" si="734"/>
        <v>161PMNS</v>
      </c>
      <c r="V2899" s="301">
        <f t="shared" si="735"/>
        <v>18</v>
      </c>
      <c r="W2899" s="293" t="str">
        <f t="shared" si="736"/>
        <v/>
      </c>
      <c r="X2899" s="293" t="str">
        <f t="shared" si="737"/>
        <v/>
      </c>
      <c r="Y2899" s="293" t="str">
        <f t="shared" si="738"/>
        <v/>
      </c>
      <c r="Z2899" s="293" t="str">
        <f t="shared" si="739"/>
        <v/>
      </c>
      <c r="AA2899" s="293">
        <f t="shared" si="726"/>
        <v>0</v>
      </c>
      <c r="AB2899" s="293">
        <f t="shared" si="727"/>
        <v>0</v>
      </c>
      <c r="AC2899" s="293">
        <f t="shared" si="728"/>
        <v>0</v>
      </c>
      <c r="AD2899" s="293">
        <f t="shared" si="740"/>
        <v>0</v>
      </c>
      <c r="AE2899" s="293">
        <f>IF(ISBLANK(T2899),AE2898,IF(COUNTIF(T$2:T2899,T2899)&gt;1,AE2898,1+MAX(AE2898,0)))</f>
        <v>79</v>
      </c>
      <c r="AI2899" s="42" t="str">
        <f t="shared" si="741"/>
        <v/>
      </c>
      <c r="AJ2899">
        <f>SUM(AG$2:AG2899)</f>
        <v>20</v>
      </c>
      <c r="AK2899">
        <f>COUNTA(AF$2:AF2899)</f>
        <v>40</v>
      </c>
    </row>
    <row r="2900" spans="1:37"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729"/>
        <v>44</v>
      </c>
      <c r="Q2900" s="33" t="str">
        <f t="shared" si="730"/>
        <v/>
      </c>
      <c r="R2900" s="33">
        <f t="shared" si="731"/>
        <v>13</v>
      </c>
      <c r="S2900" s="33" t="str">
        <f t="shared" si="732"/>
        <v>161_13</v>
      </c>
      <c r="T2900" s="35" t="str">
        <f t="shared" si="733"/>
        <v>161PM</v>
      </c>
      <c r="U2900" s="35" t="str">
        <f t="shared" si="734"/>
        <v>161PMEW</v>
      </c>
      <c r="V2900" s="301">
        <f t="shared" si="735"/>
        <v>19</v>
      </c>
      <c r="W2900" s="293" t="str">
        <f t="shared" si="736"/>
        <v/>
      </c>
      <c r="X2900" s="293" t="str">
        <f t="shared" si="737"/>
        <v/>
      </c>
      <c r="Y2900" s="293" t="str">
        <f t="shared" si="738"/>
        <v/>
      </c>
      <c r="Z2900" s="293" t="str">
        <f t="shared" si="739"/>
        <v/>
      </c>
      <c r="AA2900" s="293">
        <f t="shared" si="726"/>
        <v>0</v>
      </c>
      <c r="AB2900" s="293">
        <f t="shared" si="727"/>
        <v>0</v>
      </c>
      <c r="AC2900" s="293">
        <f t="shared" si="728"/>
        <v>0</v>
      </c>
      <c r="AD2900" s="293">
        <f t="shared" si="740"/>
        <v>0</v>
      </c>
      <c r="AE2900" s="293">
        <f>IF(ISBLANK(T2900),AE2899,IF(COUNTIF(T$2:T2900,T2900)&gt;1,AE2899,1+MAX(AE2899,0)))</f>
        <v>79</v>
      </c>
      <c r="AI2900" s="42" t="str">
        <f t="shared" si="741"/>
        <v/>
      </c>
      <c r="AJ2900">
        <f>SUM(AG$2:AG2900)</f>
        <v>20</v>
      </c>
      <c r="AK2900">
        <f>COUNTA(AF$2:AF2900)</f>
        <v>40</v>
      </c>
    </row>
    <row r="2901" spans="1:37"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729"/>
        <v>44</v>
      </c>
      <c r="Q2901" s="33" t="str">
        <f t="shared" si="730"/>
        <v/>
      </c>
      <c r="R2901" s="33">
        <f t="shared" si="731"/>
        <v>13</v>
      </c>
      <c r="S2901" s="33" t="str">
        <f t="shared" si="732"/>
        <v>161_13</v>
      </c>
      <c r="T2901" s="35" t="str">
        <f t="shared" si="733"/>
        <v>161PM</v>
      </c>
      <c r="U2901" s="35" t="str">
        <f t="shared" si="734"/>
        <v>161PMEW</v>
      </c>
      <c r="V2901" s="301">
        <f t="shared" si="735"/>
        <v>20</v>
      </c>
      <c r="W2901" s="293" t="str">
        <f t="shared" si="736"/>
        <v/>
      </c>
      <c r="X2901" s="293" t="str">
        <f t="shared" si="737"/>
        <v/>
      </c>
      <c r="Y2901" s="293" t="str">
        <f t="shared" si="738"/>
        <v/>
      </c>
      <c r="Z2901" s="293" t="str">
        <f t="shared" si="739"/>
        <v/>
      </c>
      <c r="AA2901" s="293">
        <f t="shared" si="726"/>
        <v>0</v>
      </c>
      <c r="AB2901" s="293">
        <f t="shared" si="727"/>
        <v>0</v>
      </c>
      <c r="AC2901" s="293">
        <f t="shared" si="728"/>
        <v>0</v>
      </c>
      <c r="AD2901" s="293">
        <f t="shared" si="740"/>
        <v>0</v>
      </c>
      <c r="AE2901" s="293">
        <f>IF(ISBLANK(T2901),AE2900,IF(COUNTIF(T$2:T2901,T2901)&gt;1,AE2900,1+MAX(AE2900,0)))</f>
        <v>79</v>
      </c>
      <c r="AI2901" s="42" t="str">
        <f t="shared" si="741"/>
        <v/>
      </c>
      <c r="AJ2901">
        <f>SUM(AG$2:AG2901)</f>
        <v>20</v>
      </c>
      <c r="AK2901">
        <f>COUNTA(AF$2:AF2901)</f>
        <v>40</v>
      </c>
    </row>
    <row r="2902" spans="1:37"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729"/>
        <v>44</v>
      </c>
      <c r="Q2902" s="33" t="str">
        <f t="shared" si="730"/>
        <v/>
      </c>
      <c r="R2902" s="33">
        <f t="shared" si="731"/>
        <v>14</v>
      </c>
      <c r="S2902" s="33" t="str">
        <f t="shared" si="732"/>
        <v>161_14</v>
      </c>
      <c r="T2902" s="35" t="str">
        <f t="shared" si="733"/>
        <v>161PM</v>
      </c>
      <c r="U2902" s="35" t="str">
        <f t="shared" si="734"/>
        <v>161PMNS</v>
      </c>
      <c r="V2902" s="301">
        <f t="shared" si="735"/>
        <v>21</v>
      </c>
      <c r="W2902" s="293" t="str">
        <f t="shared" si="736"/>
        <v/>
      </c>
      <c r="X2902" s="293" t="str">
        <f t="shared" si="737"/>
        <v/>
      </c>
      <c r="Y2902" s="293" t="str">
        <f t="shared" si="738"/>
        <v/>
      </c>
      <c r="Z2902" s="293" t="str">
        <f t="shared" si="739"/>
        <v/>
      </c>
      <c r="AA2902" s="293">
        <f t="shared" si="726"/>
        <v>0</v>
      </c>
      <c r="AB2902" s="293">
        <f t="shared" si="727"/>
        <v>0</v>
      </c>
      <c r="AC2902" s="293">
        <f t="shared" si="728"/>
        <v>0</v>
      </c>
      <c r="AD2902" s="293">
        <f t="shared" si="740"/>
        <v>0</v>
      </c>
      <c r="AE2902" s="293">
        <f>IF(ISBLANK(T2902),AE2901,IF(COUNTIF(T$2:T2902,T2902)&gt;1,AE2901,1+MAX(AE2901,0)))</f>
        <v>79</v>
      </c>
      <c r="AI2902" s="42" t="str">
        <f t="shared" si="741"/>
        <v/>
      </c>
      <c r="AJ2902">
        <f>SUM(AG$2:AG2902)</f>
        <v>20</v>
      </c>
      <c r="AK2902">
        <f>COUNTA(AF$2:AF2902)</f>
        <v>40</v>
      </c>
    </row>
    <row r="2903" spans="1:37" x14ac:dyDescent="0.25">
      <c r="A2903">
        <v>161</v>
      </c>
      <c r="B2903" t="s">
        <v>66</v>
      </c>
      <c r="C2903" t="s">
        <v>842</v>
      </c>
      <c r="D2903"/>
      <c r="E2903">
        <v>2</v>
      </c>
      <c r="F2903">
        <v>2</v>
      </c>
      <c r="G2903">
        <v>2</v>
      </c>
      <c r="H2903" s="246">
        <v>1</v>
      </c>
      <c r="I2903">
        <v>0</v>
      </c>
      <c r="J2903">
        <v>0</v>
      </c>
      <c r="K2903">
        <v>1</v>
      </c>
      <c r="L2903">
        <v>1</v>
      </c>
      <c r="M2903" t="s">
        <v>844</v>
      </c>
      <c r="O2903" s="101">
        <f>IF(ISBLANK(C2903),O2902,IF(COUNTIF(C$2:C2903,C2903)&gt;1,O2902,1+MAX(O2902,0)))</f>
        <v>72</v>
      </c>
      <c r="P2903" s="45">
        <f t="shared" si="729"/>
        <v>44</v>
      </c>
      <c r="Q2903" s="33" t="str">
        <f t="shared" si="730"/>
        <v/>
      </c>
      <c r="R2903" s="33">
        <f t="shared" si="731"/>
        <v>14</v>
      </c>
      <c r="S2903" s="33" t="str">
        <f t="shared" si="732"/>
        <v>161_14</v>
      </c>
      <c r="T2903" s="35" t="str">
        <f t="shared" si="733"/>
        <v>161PM</v>
      </c>
      <c r="U2903" s="35" t="str">
        <f t="shared" si="734"/>
        <v>161PMNS</v>
      </c>
      <c r="V2903" s="301">
        <f t="shared" si="735"/>
        <v>22</v>
      </c>
      <c r="W2903" s="293" t="str">
        <f t="shared" si="736"/>
        <v/>
      </c>
      <c r="X2903" s="293" t="str">
        <f t="shared" si="737"/>
        <v/>
      </c>
      <c r="Y2903" s="293" t="str">
        <f t="shared" si="738"/>
        <v/>
      </c>
      <c r="Z2903" s="293" t="str">
        <f t="shared" si="739"/>
        <v/>
      </c>
      <c r="AA2903" s="293">
        <f t="shared" si="726"/>
        <v>0</v>
      </c>
      <c r="AB2903" s="293">
        <f t="shared" si="727"/>
        <v>0</v>
      </c>
      <c r="AC2903" s="293">
        <f t="shared" si="728"/>
        <v>0</v>
      </c>
      <c r="AD2903" s="293">
        <f t="shared" si="740"/>
        <v>0</v>
      </c>
      <c r="AE2903" s="293">
        <f>IF(ISBLANK(T2903),AE2902,IF(COUNTIF(T$2:T2903,T2903)&gt;1,AE2902,1+MAX(AE2902,0)))</f>
        <v>79</v>
      </c>
      <c r="AF2903" s="42" t="s">
        <v>937</v>
      </c>
      <c r="AG2903" s="42">
        <v>1</v>
      </c>
      <c r="AI2903" s="42" t="str">
        <f t="shared" si="741"/>
        <v/>
      </c>
      <c r="AJ2903">
        <f>SUM(AG$2:AG2903)</f>
        <v>21</v>
      </c>
      <c r="AK2903">
        <f>COUNTA(AF$2:AF2903)</f>
        <v>41</v>
      </c>
    </row>
    <row r="2904" spans="1:37"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729"/>
        <v>44</v>
      </c>
      <c r="Q2904" s="33" t="str">
        <f t="shared" si="730"/>
        <v/>
      </c>
      <c r="R2904" s="33">
        <f t="shared" si="731"/>
        <v>14</v>
      </c>
      <c r="S2904" s="33" t="str">
        <f t="shared" si="732"/>
        <v>161_14</v>
      </c>
      <c r="T2904" s="35" t="str">
        <f t="shared" si="733"/>
        <v>161PM</v>
      </c>
      <c r="U2904" s="35" t="str">
        <f t="shared" si="734"/>
        <v>161PMEW</v>
      </c>
      <c r="V2904" s="301">
        <f t="shared" si="735"/>
        <v>23</v>
      </c>
      <c r="W2904" s="293" t="str">
        <f t="shared" si="736"/>
        <v/>
      </c>
      <c r="X2904" s="293" t="str">
        <f t="shared" si="737"/>
        <v/>
      </c>
      <c r="Y2904" s="293" t="str">
        <f t="shared" si="738"/>
        <v/>
      </c>
      <c r="Z2904" s="293" t="str">
        <f t="shared" si="739"/>
        <v/>
      </c>
      <c r="AA2904" s="293">
        <f t="shared" si="726"/>
        <v>0</v>
      </c>
      <c r="AB2904" s="293">
        <f t="shared" si="727"/>
        <v>0</v>
      </c>
      <c r="AC2904" s="293">
        <f t="shared" si="728"/>
        <v>0</v>
      </c>
      <c r="AD2904" s="293">
        <f t="shared" si="740"/>
        <v>0</v>
      </c>
      <c r="AE2904" s="293">
        <f>IF(ISBLANK(T2904),AE2903,IF(COUNTIF(T$2:T2904,T2904)&gt;1,AE2903,1+MAX(AE2903,0)))</f>
        <v>79</v>
      </c>
      <c r="AI2904" s="42" t="str">
        <f t="shared" si="741"/>
        <v/>
      </c>
      <c r="AJ2904">
        <f>SUM(AG$2:AG2904)</f>
        <v>21</v>
      </c>
      <c r="AK2904">
        <f>COUNTA(AF$2:AF2904)</f>
        <v>41</v>
      </c>
    </row>
    <row r="2905" spans="1:37"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729"/>
        <v>44</v>
      </c>
      <c r="Q2905" s="33" t="str">
        <f t="shared" si="730"/>
        <v/>
      </c>
      <c r="R2905" s="33">
        <f t="shared" si="731"/>
        <v>14</v>
      </c>
      <c r="S2905" s="33" t="str">
        <f t="shared" si="732"/>
        <v>161_14</v>
      </c>
      <c r="T2905" s="35" t="str">
        <f t="shared" si="733"/>
        <v>161PM</v>
      </c>
      <c r="U2905" s="35" t="str">
        <f t="shared" si="734"/>
        <v>161PMEW</v>
      </c>
      <c r="V2905" s="301">
        <f t="shared" si="735"/>
        <v>24</v>
      </c>
      <c r="W2905" s="293" t="str">
        <f t="shared" si="736"/>
        <v/>
      </c>
      <c r="X2905" s="293" t="str">
        <f t="shared" si="737"/>
        <v/>
      </c>
      <c r="Y2905" s="293" t="str">
        <f t="shared" si="738"/>
        <v/>
      </c>
      <c r="Z2905" s="293" t="str">
        <f t="shared" si="739"/>
        <v/>
      </c>
      <c r="AA2905" s="293">
        <f t="shared" si="726"/>
        <v>0</v>
      </c>
      <c r="AB2905" s="293">
        <f t="shared" si="727"/>
        <v>0</v>
      </c>
      <c r="AC2905" s="293">
        <f t="shared" si="728"/>
        <v>0</v>
      </c>
      <c r="AD2905" s="293">
        <f t="shared" si="740"/>
        <v>0</v>
      </c>
      <c r="AE2905" s="293">
        <f>IF(ISBLANK(T2905),AE2904,IF(COUNTIF(T$2:T2905,T2905)&gt;1,AE2904,1+MAX(AE2904,0)))</f>
        <v>79</v>
      </c>
      <c r="AI2905" s="42" t="str">
        <f t="shared" si="741"/>
        <v/>
      </c>
      <c r="AJ2905">
        <f>SUM(AG$2:AG2905)</f>
        <v>21</v>
      </c>
      <c r="AK2905">
        <f>COUNTA(AF$2:AF2905)</f>
        <v>41</v>
      </c>
    </row>
    <row r="2906" spans="1:37"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729"/>
        <v>44</v>
      </c>
      <c r="Q2906" s="33" t="str">
        <f t="shared" si="730"/>
        <v/>
      </c>
      <c r="R2906" s="33">
        <f t="shared" si="731"/>
        <v>15</v>
      </c>
      <c r="S2906" s="33" t="str">
        <f t="shared" si="732"/>
        <v>161_15</v>
      </c>
      <c r="T2906" s="35" t="str">
        <f t="shared" si="733"/>
        <v>161PM</v>
      </c>
      <c r="U2906" s="35" t="str">
        <f t="shared" si="734"/>
        <v>161PMNS</v>
      </c>
      <c r="V2906" s="301">
        <f t="shared" si="735"/>
        <v>25</v>
      </c>
      <c r="W2906" s="293" t="str">
        <f t="shared" si="736"/>
        <v/>
      </c>
      <c r="X2906" s="293" t="str">
        <f t="shared" si="737"/>
        <v/>
      </c>
      <c r="Y2906" s="293" t="str">
        <f t="shared" si="738"/>
        <v/>
      </c>
      <c r="Z2906" s="293" t="str">
        <f t="shared" si="739"/>
        <v/>
      </c>
      <c r="AA2906" s="293">
        <f t="shared" si="726"/>
        <v>0</v>
      </c>
      <c r="AB2906" s="293">
        <f t="shared" si="727"/>
        <v>0</v>
      </c>
      <c r="AC2906" s="293">
        <f t="shared" si="728"/>
        <v>0</v>
      </c>
      <c r="AD2906" s="293">
        <f t="shared" si="740"/>
        <v>0</v>
      </c>
      <c r="AE2906" s="293">
        <f>IF(ISBLANK(T2906),AE2905,IF(COUNTIF(T$2:T2906,T2906)&gt;1,AE2905,1+MAX(AE2905,0)))</f>
        <v>79</v>
      </c>
      <c r="AI2906" s="42" t="str">
        <f t="shared" si="741"/>
        <v/>
      </c>
      <c r="AJ2906">
        <f>SUM(AG$2:AG2906)</f>
        <v>21</v>
      </c>
      <c r="AK2906">
        <f>COUNTA(AF$2:AF2906)</f>
        <v>41</v>
      </c>
    </row>
    <row r="2907" spans="1:37"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729"/>
        <v>44</v>
      </c>
      <c r="Q2907" s="33" t="str">
        <f t="shared" si="730"/>
        <v/>
      </c>
      <c r="R2907" s="33">
        <f t="shared" si="731"/>
        <v>15</v>
      </c>
      <c r="S2907" s="33" t="str">
        <f t="shared" si="732"/>
        <v>161_15</v>
      </c>
      <c r="T2907" s="35" t="str">
        <f t="shared" si="733"/>
        <v>161PM</v>
      </c>
      <c r="U2907" s="35" t="str">
        <f t="shared" si="734"/>
        <v>161PMNS</v>
      </c>
      <c r="V2907" s="301">
        <f t="shared" si="735"/>
        <v>26</v>
      </c>
      <c r="W2907" s="293" t="str">
        <f t="shared" si="736"/>
        <v/>
      </c>
      <c r="X2907" s="293" t="str">
        <f t="shared" si="737"/>
        <v/>
      </c>
      <c r="Y2907" s="293" t="str">
        <f t="shared" si="738"/>
        <v/>
      </c>
      <c r="Z2907" s="293" t="str">
        <f t="shared" si="739"/>
        <v/>
      </c>
      <c r="AA2907" s="293">
        <f t="shared" si="726"/>
        <v>0</v>
      </c>
      <c r="AB2907" s="293">
        <f t="shared" si="727"/>
        <v>0</v>
      </c>
      <c r="AC2907" s="293">
        <f t="shared" si="728"/>
        <v>0</v>
      </c>
      <c r="AD2907" s="293">
        <f t="shared" si="740"/>
        <v>0</v>
      </c>
      <c r="AE2907" s="293">
        <f>IF(ISBLANK(T2907),AE2906,IF(COUNTIF(T$2:T2907,T2907)&gt;1,AE2906,1+MAX(AE2906,0)))</f>
        <v>79</v>
      </c>
      <c r="AI2907" s="42" t="str">
        <f t="shared" si="741"/>
        <v/>
      </c>
      <c r="AJ2907">
        <f>SUM(AG$2:AG2907)</f>
        <v>21</v>
      </c>
      <c r="AK2907">
        <f>COUNTA(AF$2:AF2907)</f>
        <v>41</v>
      </c>
    </row>
    <row r="2908" spans="1:37"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729"/>
        <v>44</v>
      </c>
      <c r="Q2908" s="33" t="str">
        <f t="shared" si="730"/>
        <v/>
      </c>
      <c r="R2908" s="33">
        <f t="shared" si="731"/>
        <v>15</v>
      </c>
      <c r="S2908" s="33" t="str">
        <f t="shared" si="732"/>
        <v>161_15</v>
      </c>
      <c r="T2908" s="35" t="str">
        <f t="shared" si="733"/>
        <v>161PM</v>
      </c>
      <c r="U2908" s="35" t="str">
        <f t="shared" si="734"/>
        <v>161PMEW</v>
      </c>
      <c r="V2908" s="301">
        <f t="shared" si="735"/>
        <v>27</v>
      </c>
      <c r="W2908" s="293" t="str">
        <f t="shared" si="736"/>
        <v/>
      </c>
      <c r="X2908" s="293" t="str">
        <f t="shared" si="737"/>
        <v/>
      </c>
      <c r="Y2908" s="293" t="str">
        <f t="shared" si="738"/>
        <v/>
      </c>
      <c r="Z2908" s="293" t="str">
        <f t="shared" si="739"/>
        <v/>
      </c>
      <c r="AA2908" s="293">
        <f t="shared" si="726"/>
        <v>0</v>
      </c>
      <c r="AB2908" s="293">
        <f t="shared" si="727"/>
        <v>0</v>
      </c>
      <c r="AC2908" s="293">
        <f t="shared" si="728"/>
        <v>0</v>
      </c>
      <c r="AD2908" s="293">
        <f t="shared" si="740"/>
        <v>0</v>
      </c>
      <c r="AE2908" s="293">
        <f>IF(ISBLANK(T2908),AE2907,IF(COUNTIF(T$2:T2908,T2908)&gt;1,AE2907,1+MAX(AE2907,0)))</f>
        <v>79</v>
      </c>
      <c r="AI2908" s="42" t="str">
        <f t="shared" si="741"/>
        <v/>
      </c>
      <c r="AJ2908">
        <f>SUM(AG$2:AG2908)</f>
        <v>21</v>
      </c>
      <c r="AK2908">
        <f>COUNTA(AF$2:AF2908)</f>
        <v>41</v>
      </c>
    </row>
    <row r="2909" spans="1:37"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729"/>
        <v>44</v>
      </c>
      <c r="Q2909" s="33" t="str">
        <f t="shared" si="730"/>
        <v/>
      </c>
      <c r="R2909" s="33">
        <f t="shared" si="731"/>
        <v>15</v>
      </c>
      <c r="S2909" s="33" t="str">
        <f t="shared" si="732"/>
        <v>161_15</v>
      </c>
      <c r="T2909" s="35" t="str">
        <f t="shared" si="733"/>
        <v>161PM</v>
      </c>
      <c r="U2909" s="35" t="str">
        <f t="shared" si="734"/>
        <v>161PMEW</v>
      </c>
      <c r="V2909" s="301">
        <f t="shared" si="735"/>
        <v>28</v>
      </c>
      <c r="W2909" s="293" t="str">
        <f t="shared" si="736"/>
        <v/>
      </c>
      <c r="X2909" s="293" t="str">
        <f t="shared" si="737"/>
        <v/>
      </c>
      <c r="Y2909" s="293" t="str">
        <f t="shared" si="738"/>
        <v/>
      </c>
      <c r="Z2909" s="293" t="str">
        <f t="shared" si="739"/>
        <v/>
      </c>
      <c r="AA2909" s="293">
        <f t="shared" si="726"/>
        <v>0</v>
      </c>
      <c r="AB2909" s="293">
        <f t="shared" si="727"/>
        <v>0</v>
      </c>
      <c r="AC2909" s="293">
        <f t="shared" si="728"/>
        <v>0</v>
      </c>
      <c r="AD2909" s="293">
        <f t="shared" si="740"/>
        <v>0</v>
      </c>
      <c r="AE2909" s="293">
        <f>IF(ISBLANK(T2909),AE2908,IF(COUNTIF(T$2:T2909,T2909)&gt;1,AE2908,1+MAX(AE2908,0)))</f>
        <v>79</v>
      </c>
      <c r="AI2909" s="42" t="str">
        <f t="shared" si="741"/>
        <v/>
      </c>
      <c r="AJ2909">
        <f>SUM(AG$2:AG2909)</f>
        <v>21</v>
      </c>
      <c r="AK2909">
        <f>COUNTA(AF$2:AF2909)</f>
        <v>41</v>
      </c>
    </row>
    <row r="2910" spans="1:37"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729"/>
        <v>44</v>
      </c>
      <c r="Q2910" s="33" t="str">
        <f t="shared" si="730"/>
        <v/>
      </c>
      <c r="R2910" s="33">
        <f t="shared" si="731"/>
        <v>16</v>
      </c>
      <c r="S2910" s="33" t="str">
        <f t="shared" si="732"/>
        <v>161_16</v>
      </c>
      <c r="T2910" s="35" t="str">
        <f t="shared" si="733"/>
        <v>161PM</v>
      </c>
      <c r="U2910" s="35" t="str">
        <f t="shared" si="734"/>
        <v>161PMNS</v>
      </c>
      <c r="V2910" s="301">
        <f t="shared" si="735"/>
        <v>29</v>
      </c>
      <c r="W2910" s="293" t="str">
        <f t="shared" si="736"/>
        <v/>
      </c>
      <c r="X2910" s="293" t="str">
        <f t="shared" si="737"/>
        <v/>
      </c>
      <c r="Y2910" s="293" t="str">
        <f t="shared" si="738"/>
        <v/>
      </c>
      <c r="Z2910" s="293" t="str">
        <f t="shared" si="739"/>
        <v/>
      </c>
      <c r="AA2910" s="293">
        <f t="shared" si="726"/>
        <v>0</v>
      </c>
      <c r="AB2910" s="293">
        <f t="shared" si="727"/>
        <v>0</v>
      </c>
      <c r="AC2910" s="293">
        <f t="shared" si="728"/>
        <v>0</v>
      </c>
      <c r="AD2910" s="293">
        <f t="shared" si="740"/>
        <v>0</v>
      </c>
      <c r="AE2910" s="293">
        <f>IF(ISBLANK(T2910),AE2909,IF(COUNTIF(T$2:T2910,T2910)&gt;1,AE2909,1+MAX(AE2909,0)))</f>
        <v>79</v>
      </c>
      <c r="AI2910" s="42" t="str">
        <f t="shared" si="741"/>
        <v/>
      </c>
      <c r="AJ2910">
        <f>SUM(AG$2:AG2910)</f>
        <v>21</v>
      </c>
      <c r="AK2910">
        <f>COUNTA(AF$2:AF2910)</f>
        <v>41</v>
      </c>
    </row>
    <row r="2911" spans="1:37"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729"/>
        <v>44</v>
      </c>
      <c r="Q2911" s="33" t="str">
        <f t="shared" si="730"/>
        <v/>
      </c>
      <c r="R2911" s="33">
        <f t="shared" si="731"/>
        <v>16</v>
      </c>
      <c r="S2911" s="33" t="str">
        <f t="shared" si="732"/>
        <v>161_16</v>
      </c>
      <c r="T2911" s="35" t="str">
        <f t="shared" si="733"/>
        <v>161PM</v>
      </c>
      <c r="U2911" s="35" t="str">
        <f t="shared" si="734"/>
        <v>161PMNS</v>
      </c>
      <c r="V2911" s="301">
        <f t="shared" si="735"/>
        <v>30</v>
      </c>
      <c r="W2911" s="293" t="str">
        <f t="shared" si="736"/>
        <v/>
      </c>
      <c r="X2911" s="293" t="str">
        <f t="shared" si="737"/>
        <v/>
      </c>
      <c r="Y2911" s="293" t="str">
        <f t="shared" si="738"/>
        <v/>
      </c>
      <c r="Z2911" s="293" t="str">
        <f t="shared" si="739"/>
        <v/>
      </c>
      <c r="AA2911" s="293">
        <f t="shared" si="726"/>
        <v>0</v>
      </c>
      <c r="AB2911" s="293">
        <f t="shared" si="727"/>
        <v>0</v>
      </c>
      <c r="AC2911" s="293">
        <f t="shared" si="728"/>
        <v>0</v>
      </c>
      <c r="AD2911" s="293">
        <f t="shared" si="740"/>
        <v>0</v>
      </c>
      <c r="AE2911" s="293">
        <f>IF(ISBLANK(T2911),AE2910,IF(COUNTIF(T$2:T2911,T2911)&gt;1,AE2910,1+MAX(AE2910,0)))</f>
        <v>79</v>
      </c>
      <c r="AI2911" s="42" t="str">
        <f t="shared" si="741"/>
        <v/>
      </c>
      <c r="AJ2911">
        <f>SUM(AG$2:AG2911)</f>
        <v>21</v>
      </c>
      <c r="AK2911">
        <f>COUNTA(AF$2:AF2911)</f>
        <v>41</v>
      </c>
    </row>
    <row r="2912" spans="1:37"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729"/>
        <v>44</v>
      </c>
      <c r="Q2912" s="33" t="str">
        <f t="shared" si="730"/>
        <v/>
      </c>
      <c r="R2912" s="33">
        <f t="shared" si="731"/>
        <v>16</v>
      </c>
      <c r="S2912" s="33" t="str">
        <f t="shared" si="732"/>
        <v>161_16</v>
      </c>
      <c r="T2912" s="35" t="str">
        <f t="shared" si="733"/>
        <v>161PM</v>
      </c>
      <c r="U2912" s="35" t="str">
        <f t="shared" si="734"/>
        <v>161PMEW</v>
      </c>
      <c r="V2912" s="301">
        <f t="shared" si="735"/>
        <v>31</v>
      </c>
      <c r="W2912" s="293" t="str">
        <f t="shared" si="736"/>
        <v/>
      </c>
      <c r="X2912" s="293" t="str">
        <f t="shared" si="737"/>
        <v/>
      </c>
      <c r="Y2912" s="293" t="str">
        <f t="shared" si="738"/>
        <v/>
      </c>
      <c r="Z2912" s="293" t="str">
        <f t="shared" si="739"/>
        <v/>
      </c>
      <c r="AA2912" s="293">
        <f t="shared" si="726"/>
        <v>0</v>
      </c>
      <c r="AB2912" s="293">
        <f t="shared" si="727"/>
        <v>0</v>
      </c>
      <c r="AC2912" s="293">
        <f t="shared" si="728"/>
        <v>0</v>
      </c>
      <c r="AD2912" s="293">
        <f t="shared" si="740"/>
        <v>0</v>
      </c>
      <c r="AE2912" s="293">
        <f>IF(ISBLANK(T2912),AE2911,IF(COUNTIF(T$2:T2912,T2912)&gt;1,AE2911,1+MAX(AE2911,0)))</f>
        <v>79</v>
      </c>
      <c r="AI2912" s="42" t="str">
        <f t="shared" si="741"/>
        <v/>
      </c>
      <c r="AJ2912">
        <f>SUM(AG$2:AG2912)</f>
        <v>21</v>
      </c>
      <c r="AK2912">
        <f>COUNTA(AF$2:AF2912)</f>
        <v>41</v>
      </c>
    </row>
    <row r="2913" spans="1:37"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729"/>
        <v>44</v>
      </c>
      <c r="Q2913" s="33" t="str">
        <f t="shared" si="730"/>
        <v/>
      </c>
      <c r="R2913" s="33">
        <f t="shared" si="731"/>
        <v>16</v>
      </c>
      <c r="S2913" s="33" t="str">
        <f t="shared" si="732"/>
        <v>161_16</v>
      </c>
      <c r="T2913" s="35" t="str">
        <f t="shared" si="733"/>
        <v>161PM</v>
      </c>
      <c r="U2913" s="35" t="str">
        <f t="shared" si="734"/>
        <v>161PMEW</v>
      </c>
      <c r="V2913" s="301">
        <f t="shared" si="735"/>
        <v>32</v>
      </c>
      <c r="W2913" s="293" t="str">
        <f t="shared" si="736"/>
        <v/>
      </c>
      <c r="X2913" s="293" t="str">
        <f t="shared" si="737"/>
        <v/>
      </c>
      <c r="Y2913" s="293" t="str">
        <f t="shared" si="738"/>
        <v/>
      </c>
      <c r="Z2913" s="293" t="str">
        <f t="shared" si="739"/>
        <v/>
      </c>
      <c r="AA2913" s="293">
        <f t="shared" si="726"/>
        <v>0</v>
      </c>
      <c r="AB2913" s="293">
        <f t="shared" si="727"/>
        <v>0</v>
      </c>
      <c r="AC2913" s="293">
        <f t="shared" si="728"/>
        <v>0</v>
      </c>
      <c r="AD2913" s="293">
        <f t="shared" si="740"/>
        <v>0</v>
      </c>
      <c r="AE2913" s="293">
        <f>IF(ISBLANK(T2913),AE2912,IF(COUNTIF(T$2:T2913,T2913)&gt;1,AE2912,1+MAX(AE2912,0)))</f>
        <v>79</v>
      </c>
      <c r="AI2913" s="42" t="str">
        <f t="shared" si="741"/>
        <v/>
      </c>
      <c r="AJ2913">
        <f>SUM(AG$2:AG2913)</f>
        <v>21</v>
      </c>
      <c r="AK2913">
        <f>COUNTA(AF$2:AF2913)</f>
        <v>41</v>
      </c>
    </row>
    <row r="2914" spans="1:37"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729"/>
        <v>45</v>
      </c>
      <c r="Q2914" s="33">
        <f t="shared" si="730"/>
        <v>45</v>
      </c>
      <c r="R2914" s="33">
        <f t="shared" si="731"/>
        <v>1</v>
      </c>
      <c r="S2914" s="33" t="str">
        <f t="shared" si="732"/>
        <v>162_1</v>
      </c>
      <c r="T2914" s="35" t="str">
        <f t="shared" si="733"/>
        <v>162AM</v>
      </c>
      <c r="U2914" s="35" t="str">
        <f t="shared" si="734"/>
        <v>162AMNS</v>
      </c>
      <c r="V2914" s="301">
        <f t="shared" si="735"/>
        <v>1</v>
      </c>
      <c r="W2914" s="293" t="str">
        <f t="shared" si="736"/>
        <v/>
      </c>
      <c r="X2914" s="293" t="str">
        <f t="shared" si="737"/>
        <v/>
      </c>
      <c r="Y2914" s="293" t="str">
        <f t="shared" si="738"/>
        <v/>
      </c>
      <c r="Z2914" s="293" t="str">
        <f t="shared" si="739"/>
        <v/>
      </c>
      <c r="AA2914" s="293">
        <f t="shared" si="726"/>
        <v>0</v>
      </c>
      <c r="AB2914" s="293">
        <f t="shared" si="727"/>
        <v>0</v>
      </c>
      <c r="AC2914" s="293">
        <f t="shared" si="728"/>
        <v>3</v>
      </c>
      <c r="AD2914" s="293">
        <f t="shared" si="740"/>
        <v>1</v>
      </c>
      <c r="AE2914" s="293">
        <f>IF(ISBLANK(T2914),AE2913,IF(COUNTIF(T$2:T2914,T2914)&gt;1,AE2913,1+MAX(AE2913,0)))</f>
        <v>80</v>
      </c>
      <c r="AI2914" s="42" t="str">
        <f t="shared" si="741"/>
        <v/>
      </c>
      <c r="AJ2914">
        <f>SUM(AG$2:AG2914)</f>
        <v>21</v>
      </c>
      <c r="AK2914">
        <f>COUNTA(AF$2:AF2914)</f>
        <v>41</v>
      </c>
    </row>
    <row r="2915" spans="1:37"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729"/>
        <v>45</v>
      </c>
      <c r="Q2915" s="33" t="str">
        <f t="shared" si="730"/>
        <v/>
      </c>
      <c r="R2915" s="33">
        <f t="shared" si="731"/>
        <v>1</v>
      </c>
      <c r="S2915" s="33" t="str">
        <f t="shared" si="732"/>
        <v>162_1</v>
      </c>
      <c r="T2915" s="35" t="str">
        <f t="shared" si="733"/>
        <v>162AM</v>
      </c>
      <c r="U2915" s="35" t="str">
        <f t="shared" si="734"/>
        <v>162AMNS</v>
      </c>
      <c r="V2915" s="301">
        <f t="shared" si="735"/>
        <v>2</v>
      </c>
      <c r="W2915" s="293" t="str">
        <f t="shared" si="736"/>
        <v/>
      </c>
      <c r="X2915" s="293" t="str">
        <f t="shared" si="737"/>
        <v/>
      </c>
      <c r="Y2915" s="293" t="str">
        <f t="shared" si="738"/>
        <v/>
      </c>
      <c r="Z2915" s="293" t="str">
        <f t="shared" si="739"/>
        <v/>
      </c>
      <c r="AA2915" s="293">
        <f t="shared" si="726"/>
        <v>0</v>
      </c>
      <c r="AB2915" s="293">
        <f t="shared" si="727"/>
        <v>0</v>
      </c>
      <c r="AC2915" s="293">
        <f t="shared" si="728"/>
        <v>3</v>
      </c>
      <c r="AD2915" s="293">
        <f t="shared" si="740"/>
        <v>1</v>
      </c>
      <c r="AE2915" s="293">
        <f>IF(ISBLANK(T2915),AE2914,IF(COUNTIF(T$2:T2915,T2915)&gt;1,AE2914,1+MAX(AE2914,0)))</f>
        <v>80</v>
      </c>
      <c r="AI2915" s="42" t="str">
        <f t="shared" si="741"/>
        <v/>
      </c>
      <c r="AJ2915">
        <f>SUM(AG$2:AG2915)</f>
        <v>21</v>
      </c>
      <c r="AK2915">
        <f>COUNTA(AF$2:AF2915)</f>
        <v>41</v>
      </c>
    </row>
    <row r="2916" spans="1:37"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729"/>
        <v>45</v>
      </c>
      <c r="Q2916" s="33" t="str">
        <f t="shared" si="730"/>
        <v/>
      </c>
      <c r="R2916" s="33">
        <f t="shared" si="731"/>
        <v>1</v>
      </c>
      <c r="S2916" s="33" t="str">
        <f t="shared" si="732"/>
        <v>162_1</v>
      </c>
      <c r="T2916" s="35" t="str">
        <f t="shared" si="733"/>
        <v>162AM</v>
      </c>
      <c r="U2916" s="35" t="str">
        <f t="shared" si="734"/>
        <v>162AMEW</v>
      </c>
      <c r="V2916" s="301">
        <f t="shared" si="735"/>
        <v>3</v>
      </c>
      <c r="W2916" s="293" t="str">
        <f t="shared" si="736"/>
        <v/>
      </c>
      <c r="X2916" s="293" t="str">
        <f t="shared" si="737"/>
        <v/>
      </c>
      <c r="Y2916" s="293" t="str">
        <f t="shared" si="738"/>
        <v/>
      </c>
      <c r="Z2916" s="293" t="str">
        <f t="shared" si="739"/>
        <v/>
      </c>
      <c r="AA2916" s="293">
        <f t="shared" si="726"/>
        <v>0</v>
      </c>
      <c r="AB2916" s="293">
        <f t="shared" si="727"/>
        <v>0</v>
      </c>
      <c r="AC2916" s="293">
        <f t="shared" si="728"/>
        <v>0</v>
      </c>
      <c r="AD2916" s="293">
        <f t="shared" si="740"/>
        <v>0</v>
      </c>
      <c r="AE2916" s="293">
        <f>IF(ISBLANK(T2916),AE2915,IF(COUNTIF(T$2:T2916,T2916)&gt;1,AE2915,1+MAX(AE2915,0)))</f>
        <v>80</v>
      </c>
      <c r="AI2916" s="42" t="str">
        <f t="shared" si="741"/>
        <v/>
      </c>
      <c r="AJ2916">
        <f>SUM(AG$2:AG2916)</f>
        <v>21</v>
      </c>
      <c r="AK2916">
        <f>COUNTA(AF$2:AF2916)</f>
        <v>41</v>
      </c>
    </row>
    <row r="2917" spans="1:37"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729"/>
        <v>45</v>
      </c>
      <c r="Q2917" s="33" t="str">
        <f t="shared" si="730"/>
        <v/>
      </c>
      <c r="R2917" s="33">
        <f t="shared" si="731"/>
        <v>1</v>
      </c>
      <c r="S2917" s="33" t="str">
        <f t="shared" si="732"/>
        <v>162_1</v>
      </c>
      <c r="T2917" s="35" t="str">
        <f t="shared" si="733"/>
        <v>162AM</v>
      </c>
      <c r="U2917" s="35" t="str">
        <f t="shared" si="734"/>
        <v>162AMEW</v>
      </c>
      <c r="V2917" s="301">
        <f t="shared" si="735"/>
        <v>4</v>
      </c>
      <c r="W2917" s="293" t="str">
        <f t="shared" si="736"/>
        <v/>
      </c>
      <c r="X2917" s="293" t="str">
        <f t="shared" si="737"/>
        <v/>
      </c>
      <c r="Y2917" s="293" t="str">
        <f t="shared" si="738"/>
        <v/>
      </c>
      <c r="Z2917" s="293" t="str">
        <f t="shared" si="739"/>
        <v/>
      </c>
      <c r="AA2917" s="293">
        <f t="shared" si="726"/>
        <v>0</v>
      </c>
      <c r="AB2917" s="293">
        <f t="shared" si="727"/>
        <v>0</v>
      </c>
      <c r="AC2917" s="293">
        <f t="shared" si="728"/>
        <v>0</v>
      </c>
      <c r="AD2917" s="293">
        <f t="shared" si="740"/>
        <v>0</v>
      </c>
      <c r="AE2917" s="293">
        <f>IF(ISBLANK(T2917),AE2916,IF(COUNTIF(T$2:T2917,T2917)&gt;1,AE2916,1+MAX(AE2916,0)))</f>
        <v>80</v>
      </c>
      <c r="AI2917" s="42" t="str">
        <f t="shared" si="741"/>
        <v/>
      </c>
      <c r="AJ2917">
        <f>SUM(AG$2:AG2917)</f>
        <v>21</v>
      </c>
      <c r="AK2917">
        <f>COUNTA(AF$2:AF2917)</f>
        <v>41</v>
      </c>
    </row>
    <row r="2918" spans="1:37"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729"/>
        <v>45</v>
      </c>
      <c r="Q2918" s="33" t="str">
        <f t="shared" si="730"/>
        <v/>
      </c>
      <c r="R2918" s="33">
        <f t="shared" si="731"/>
        <v>2</v>
      </c>
      <c r="S2918" s="33" t="str">
        <f t="shared" si="732"/>
        <v>162_2</v>
      </c>
      <c r="T2918" s="35" t="str">
        <f t="shared" si="733"/>
        <v>162AM</v>
      </c>
      <c r="U2918" s="35" t="str">
        <f t="shared" si="734"/>
        <v>162AMNS</v>
      </c>
      <c r="V2918" s="301">
        <f t="shared" si="735"/>
        <v>5</v>
      </c>
      <c r="W2918" s="293" t="str">
        <f t="shared" si="736"/>
        <v/>
      </c>
      <c r="X2918" s="293" t="str">
        <f t="shared" si="737"/>
        <v/>
      </c>
      <c r="Y2918" s="293" t="str">
        <f t="shared" si="738"/>
        <v/>
      </c>
      <c r="Z2918" s="293" t="str">
        <f t="shared" si="739"/>
        <v/>
      </c>
      <c r="AA2918" s="293">
        <f t="shared" si="726"/>
        <v>0</v>
      </c>
      <c r="AB2918" s="293">
        <f t="shared" si="727"/>
        <v>0</v>
      </c>
      <c r="AC2918" s="293">
        <f t="shared" si="728"/>
        <v>3</v>
      </c>
      <c r="AD2918" s="293">
        <f t="shared" si="740"/>
        <v>1</v>
      </c>
      <c r="AE2918" s="293">
        <f>IF(ISBLANK(T2918),AE2917,IF(COUNTIF(T$2:T2918,T2918)&gt;1,AE2917,1+MAX(AE2917,0)))</f>
        <v>80</v>
      </c>
      <c r="AI2918" s="42" t="str">
        <f t="shared" si="741"/>
        <v/>
      </c>
      <c r="AJ2918">
        <f>SUM(AG$2:AG2918)</f>
        <v>21</v>
      </c>
      <c r="AK2918">
        <f>COUNTA(AF$2:AF2918)</f>
        <v>41</v>
      </c>
    </row>
    <row r="2919" spans="1:37"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729"/>
        <v>45</v>
      </c>
      <c r="Q2919" s="33" t="str">
        <f t="shared" si="730"/>
        <v/>
      </c>
      <c r="R2919" s="33">
        <f t="shared" si="731"/>
        <v>2</v>
      </c>
      <c r="S2919" s="33" t="str">
        <f t="shared" si="732"/>
        <v>162_2</v>
      </c>
      <c r="T2919" s="35" t="str">
        <f t="shared" si="733"/>
        <v>162AM</v>
      </c>
      <c r="U2919" s="35" t="str">
        <f t="shared" si="734"/>
        <v>162AMNS</v>
      </c>
      <c r="V2919" s="301">
        <f t="shared" si="735"/>
        <v>6</v>
      </c>
      <c r="W2919" s="293" t="str">
        <f t="shared" si="736"/>
        <v/>
      </c>
      <c r="X2919" s="293" t="str">
        <f t="shared" si="737"/>
        <v/>
      </c>
      <c r="Y2919" s="293" t="str">
        <f t="shared" si="738"/>
        <v/>
      </c>
      <c r="Z2919" s="293" t="str">
        <f t="shared" si="739"/>
        <v/>
      </c>
      <c r="AA2919" s="293">
        <f t="shared" si="726"/>
        <v>0</v>
      </c>
      <c r="AB2919" s="293">
        <f t="shared" si="727"/>
        <v>0</v>
      </c>
      <c r="AC2919" s="293">
        <f t="shared" si="728"/>
        <v>3</v>
      </c>
      <c r="AD2919" s="293">
        <f t="shared" si="740"/>
        <v>1</v>
      </c>
      <c r="AE2919" s="293">
        <f>IF(ISBLANK(T2919),AE2918,IF(COUNTIF(T$2:T2919,T2919)&gt;1,AE2918,1+MAX(AE2918,0)))</f>
        <v>80</v>
      </c>
      <c r="AI2919" s="42" t="str">
        <f t="shared" si="741"/>
        <v/>
      </c>
      <c r="AJ2919">
        <f>SUM(AG$2:AG2919)</f>
        <v>21</v>
      </c>
      <c r="AK2919">
        <f>COUNTA(AF$2:AF2919)</f>
        <v>41</v>
      </c>
    </row>
    <row r="2920" spans="1:37"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729"/>
        <v>45</v>
      </c>
      <c r="Q2920" s="33" t="str">
        <f t="shared" si="730"/>
        <v/>
      </c>
      <c r="R2920" s="33">
        <f t="shared" si="731"/>
        <v>2</v>
      </c>
      <c r="S2920" s="33" t="str">
        <f t="shared" si="732"/>
        <v>162_2</v>
      </c>
      <c r="T2920" s="35" t="str">
        <f t="shared" si="733"/>
        <v>162AM</v>
      </c>
      <c r="U2920" s="35" t="str">
        <f t="shared" si="734"/>
        <v>162AMEW</v>
      </c>
      <c r="V2920" s="301">
        <f t="shared" si="735"/>
        <v>7</v>
      </c>
      <c r="W2920" s="293" t="str">
        <f t="shared" si="736"/>
        <v/>
      </c>
      <c r="X2920" s="293" t="str">
        <f t="shared" si="737"/>
        <v/>
      </c>
      <c r="Y2920" s="293" t="str">
        <f t="shared" si="738"/>
        <v/>
      </c>
      <c r="Z2920" s="293" t="str">
        <f t="shared" si="739"/>
        <v/>
      </c>
      <c r="AA2920" s="293">
        <f t="shared" si="726"/>
        <v>0</v>
      </c>
      <c r="AB2920" s="293">
        <f t="shared" si="727"/>
        <v>0</v>
      </c>
      <c r="AC2920" s="293">
        <f t="shared" si="728"/>
        <v>0</v>
      </c>
      <c r="AD2920" s="293">
        <f t="shared" si="740"/>
        <v>0</v>
      </c>
      <c r="AE2920" s="293">
        <f>IF(ISBLANK(T2920),AE2919,IF(COUNTIF(T$2:T2920,T2920)&gt;1,AE2919,1+MAX(AE2919,0)))</f>
        <v>80</v>
      </c>
      <c r="AI2920" s="42" t="str">
        <f t="shared" si="741"/>
        <v/>
      </c>
      <c r="AJ2920">
        <f>SUM(AG$2:AG2920)</f>
        <v>21</v>
      </c>
      <c r="AK2920">
        <f>COUNTA(AF$2:AF2920)</f>
        <v>41</v>
      </c>
    </row>
    <row r="2921" spans="1:37"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729"/>
        <v>45</v>
      </c>
      <c r="Q2921" s="33" t="str">
        <f t="shared" si="730"/>
        <v/>
      </c>
      <c r="R2921" s="33">
        <f t="shared" si="731"/>
        <v>2</v>
      </c>
      <c r="S2921" s="33" t="str">
        <f t="shared" si="732"/>
        <v>162_2</v>
      </c>
      <c r="T2921" s="35" t="str">
        <f t="shared" si="733"/>
        <v>162AM</v>
      </c>
      <c r="U2921" s="35" t="str">
        <f t="shared" si="734"/>
        <v>162AMEW</v>
      </c>
      <c r="V2921" s="301">
        <f t="shared" si="735"/>
        <v>8</v>
      </c>
      <c r="W2921" s="293" t="str">
        <f t="shared" si="736"/>
        <v/>
      </c>
      <c r="X2921" s="293" t="str">
        <f t="shared" si="737"/>
        <v/>
      </c>
      <c r="Y2921" s="293" t="str">
        <f t="shared" si="738"/>
        <v/>
      </c>
      <c r="Z2921" s="293" t="str">
        <f t="shared" si="739"/>
        <v/>
      </c>
      <c r="AA2921" s="293">
        <f t="shared" si="726"/>
        <v>0</v>
      </c>
      <c r="AB2921" s="293">
        <f t="shared" si="727"/>
        <v>0</v>
      </c>
      <c r="AC2921" s="293">
        <f t="shared" si="728"/>
        <v>0</v>
      </c>
      <c r="AD2921" s="293">
        <f t="shared" si="740"/>
        <v>0</v>
      </c>
      <c r="AE2921" s="293">
        <f>IF(ISBLANK(T2921),AE2920,IF(COUNTIF(T$2:T2921,T2921)&gt;1,AE2920,1+MAX(AE2920,0)))</f>
        <v>80</v>
      </c>
      <c r="AI2921" s="42" t="str">
        <f t="shared" si="741"/>
        <v/>
      </c>
      <c r="AJ2921">
        <f>SUM(AG$2:AG2921)</f>
        <v>21</v>
      </c>
      <c r="AK2921">
        <f>COUNTA(AF$2:AF2921)</f>
        <v>41</v>
      </c>
    </row>
    <row r="2922" spans="1:37"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729"/>
        <v>45</v>
      </c>
      <c r="Q2922" s="33" t="str">
        <f t="shared" si="730"/>
        <v/>
      </c>
      <c r="R2922" s="33">
        <f t="shared" si="731"/>
        <v>3</v>
      </c>
      <c r="S2922" s="33" t="str">
        <f t="shared" si="732"/>
        <v>162_3</v>
      </c>
      <c r="T2922" s="35" t="str">
        <f t="shared" si="733"/>
        <v>162AM</v>
      </c>
      <c r="U2922" s="35" t="str">
        <f t="shared" si="734"/>
        <v>162AMNS</v>
      </c>
      <c r="V2922" s="301">
        <f t="shared" si="735"/>
        <v>9</v>
      </c>
      <c r="W2922" s="293" t="str">
        <f t="shared" si="736"/>
        <v/>
      </c>
      <c r="X2922" s="293" t="str">
        <f t="shared" si="737"/>
        <v/>
      </c>
      <c r="Y2922" s="293" t="str">
        <f t="shared" si="738"/>
        <v/>
      </c>
      <c r="Z2922" s="293" t="str">
        <f t="shared" si="739"/>
        <v/>
      </c>
      <c r="AA2922" s="293">
        <f t="shared" si="726"/>
        <v>0</v>
      </c>
      <c r="AB2922" s="293">
        <f t="shared" si="727"/>
        <v>0</v>
      </c>
      <c r="AC2922" s="293">
        <f t="shared" si="728"/>
        <v>3</v>
      </c>
      <c r="AD2922" s="293">
        <f t="shared" si="740"/>
        <v>1</v>
      </c>
      <c r="AE2922" s="293">
        <f>IF(ISBLANK(T2922),AE2921,IF(COUNTIF(T$2:T2922,T2922)&gt;1,AE2921,1+MAX(AE2921,0)))</f>
        <v>80</v>
      </c>
      <c r="AI2922" s="42" t="str">
        <f t="shared" si="741"/>
        <v/>
      </c>
      <c r="AJ2922">
        <f>SUM(AG$2:AG2922)</f>
        <v>21</v>
      </c>
      <c r="AK2922">
        <f>COUNTA(AF$2:AF2922)</f>
        <v>41</v>
      </c>
    </row>
    <row r="2923" spans="1:37"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729"/>
        <v>45</v>
      </c>
      <c r="Q2923" s="33" t="str">
        <f t="shared" si="730"/>
        <v/>
      </c>
      <c r="R2923" s="33">
        <f t="shared" si="731"/>
        <v>3</v>
      </c>
      <c r="S2923" s="33" t="str">
        <f t="shared" si="732"/>
        <v>162_3</v>
      </c>
      <c r="T2923" s="35" t="str">
        <f t="shared" si="733"/>
        <v>162AM</v>
      </c>
      <c r="U2923" s="35" t="str">
        <f t="shared" si="734"/>
        <v>162AMNS</v>
      </c>
      <c r="V2923" s="301">
        <f t="shared" si="735"/>
        <v>10</v>
      </c>
      <c r="W2923" s="293" t="str">
        <f t="shared" si="736"/>
        <v/>
      </c>
      <c r="X2923" s="293" t="str">
        <f t="shared" si="737"/>
        <v/>
      </c>
      <c r="Y2923" s="293" t="str">
        <f t="shared" si="738"/>
        <v/>
      </c>
      <c r="Z2923" s="293" t="str">
        <f t="shared" si="739"/>
        <v/>
      </c>
      <c r="AA2923" s="293">
        <f t="shared" si="726"/>
        <v>0</v>
      </c>
      <c r="AB2923" s="293">
        <f t="shared" si="727"/>
        <v>0</v>
      </c>
      <c r="AC2923" s="293">
        <f t="shared" si="728"/>
        <v>3</v>
      </c>
      <c r="AD2923" s="293">
        <f t="shared" si="740"/>
        <v>1</v>
      </c>
      <c r="AE2923" s="293">
        <f>IF(ISBLANK(T2923),AE2922,IF(COUNTIF(T$2:T2923,T2923)&gt;1,AE2922,1+MAX(AE2922,0)))</f>
        <v>80</v>
      </c>
      <c r="AI2923" s="42" t="str">
        <f t="shared" si="741"/>
        <v/>
      </c>
      <c r="AJ2923">
        <f>SUM(AG$2:AG2923)</f>
        <v>21</v>
      </c>
      <c r="AK2923">
        <f>COUNTA(AF$2:AF2923)</f>
        <v>41</v>
      </c>
    </row>
    <row r="2924" spans="1:37"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729"/>
        <v>45</v>
      </c>
      <c r="Q2924" s="33" t="str">
        <f t="shared" si="730"/>
        <v/>
      </c>
      <c r="R2924" s="33">
        <f t="shared" si="731"/>
        <v>3</v>
      </c>
      <c r="S2924" s="33" t="str">
        <f t="shared" si="732"/>
        <v>162_3</v>
      </c>
      <c r="T2924" s="35" t="str">
        <f t="shared" si="733"/>
        <v>162AM</v>
      </c>
      <c r="U2924" s="35" t="str">
        <f t="shared" si="734"/>
        <v>162AMEW</v>
      </c>
      <c r="V2924" s="301">
        <f t="shared" si="735"/>
        <v>11</v>
      </c>
      <c r="W2924" s="293" t="str">
        <f t="shared" si="736"/>
        <v/>
      </c>
      <c r="X2924" s="293" t="str">
        <f t="shared" si="737"/>
        <v/>
      </c>
      <c r="Y2924" s="293" t="str">
        <f t="shared" si="738"/>
        <v/>
      </c>
      <c r="Z2924" s="293" t="str">
        <f t="shared" si="739"/>
        <v/>
      </c>
      <c r="AA2924" s="293">
        <f t="shared" si="726"/>
        <v>0</v>
      </c>
      <c r="AB2924" s="293">
        <f t="shared" si="727"/>
        <v>0</v>
      </c>
      <c r="AC2924" s="293">
        <f t="shared" si="728"/>
        <v>0</v>
      </c>
      <c r="AD2924" s="293">
        <f t="shared" si="740"/>
        <v>0</v>
      </c>
      <c r="AE2924" s="293">
        <f>IF(ISBLANK(T2924),AE2923,IF(COUNTIF(T$2:T2924,T2924)&gt;1,AE2923,1+MAX(AE2923,0)))</f>
        <v>80</v>
      </c>
      <c r="AI2924" s="42" t="str">
        <f t="shared" si="741"/>
        <v/>
      </c>
      <c r="AJ2924">
        <f>SUM(AG$2:AG2924)</f>
        <v>21</v>
      </c>
      <c r="AK2924">
        <f>COUNTA(AF$2:AF2924)</f>
        <v>41</v>
      </c>
    </row>
    <row r="2925" spans="1:37"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729"/>
        <v>45</v>
      </c>
      <c r="Q2925" s="33" t="str">
        <f t="shared" si="730"/>
        <v/>
      </c>
      <c r="R2925" s="33">
        <f t="shared" si="731"/>
        <v>3</v>
      </c>
      <c r="S2925" s="33" t="str">
        <f t="shared" si="732"/>
        <v>162_3</v>
      </c>
      <c r="T2925" s="35" t="str">
        <f t="shared" si="733"/>
        <v>162AM</v>
      </c>
      <c r="U2925" s="35" t="str">
        <f t="shared" si="734"/>
        <v>162AMEW</v>
      </c>
      <c r="V2925" s="301">
        <f t="shared" si="735"/>
        <v>12</v>
      </c>
      <c r="W2925" s="293" t="str">
        <f t="shared" si="736"/>
        <v/>
      </c>
      <c r="X2925" s="293" t="str">
        <f t="shared" si="737"/>
        <v/>
      </c>
      <c r="Y2925" s="293" t="str">
        <f t="shared" si="738"/>
        <v/>
      </c>
      <c r="Z2925" s="293" t="str">
        <f t="shared" si="739"/>
        <v/>
      </c>
      <c r="AA2925" s="293">
        <f t="shared" si="726"/>
        <v>0</v>
      </c>
      <c r="AB2925" s="293">
        <f t="shared" si="727"/>
        <v>0</v>
      </c>
      <c r="AC2925" s="293">
        <f t="shared" si="728"/>
        <v>0</v>
      </c>
      <c r="AD2925" s="293">
        <f t="shared" si="740"/>
        <v>0</v>
      </c>
      <c r="AE2925" s="293">
        <f>IF(ISBLANK(T2925),AE2924,IF(COUNTIF(T$2:T2925,T2925)&gt;1,AE2924,1+MAX(AE2924,0)))</f>
        <v>80</v>
      </c>
      <c r="AI2925" s="42" t="str">
        <f t="shared" si="741"/>
        <v/>
      </c>
      <c r="AJ2925">
        <f>SUM(AG$2:AG2925)</f>
        <v>21</v>
      </c>
      <c r="AK2925">
        <f>COUNTA(AF$2:AF2925)</f>
        <v>41</v>
      </c>
    </row>
    <row r="2926" spans="1:37"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729"/>
        <v>45</v>
      </c>
      <c r="Q2926" s="33" t="str">
        <f t="shared" si="730"/>
        <v/>
      </c>
      <c r="R2926" s="33">
        <f t="shared" si="731"/>
        <v>4</v>
      </c>
      <c r="S2926" s="33" t="str">
        <f t="shared" si="732"/>
        <v>162_4</v>
      </c>
      <c r="T2926" s="35" t="str">
        <f t="shared" si="733"/>
        <v>162AM</v>
      </c>
      <c r="U2926" s="35" t="str">
        <f t="shared" si="734"/>
        <v>162AMNS</v>
      </c>
      <c r="V2926" s="301">
        <f t="shared" si="735"/>
        <v>13</v>
      </c>
      <c r="W2926" s="293" t="str">
        <f t="shared" si="736"/>
        <v/>
      </c>
      <c r="X2926" s="293" t="str">
        <f t="shared" si="737"/>
        <v/>
      </c>
      <c r="Y2926" s="293" t="str">
        <f t="shared" si="738"/>
        <v/>
      </c>
      <c r="Z2926" s="293" t="str">
        <f t="shared" si="739"/>
        <v/>
      </c>
      <c r="AA2926" s="293">
        <f t="shared" si="726"/>
        <v>0</v>
      </c>
      <c r="AB2926" s="293">
        <f t="shared" si="727"/>
        <v>0</v>
      </c>
      <c r="AC2926" s="293">
        <f t="shared" si="728"/>
        <v>3</v>
      </c>
      <c r="AD2926" s="293">
        <f t="shared" si="740"/>
        <v>1</v>
      </c>
      <c r="AE2926" s="293">
        <f>IF(ISBLANK(T2926),AE2925,IF(COUNTIF(T$2:T2926,T2926)&gt;1,AE2925,1+MAX(AE2925,0)))</f>
        <v>80</v>
      </c>
      <c r="AI2926" s="42" t="str">
        <f t="shared" si="741"/>
        <v/>
      </c>
      <c r="AJ2926">
        <f>SUM(AG$2:AG2926)</f>
        <v>21</v>
      </c>
      <c r="AK2926">
        <f>COUNTA(AF$2:AF2926)</f>
        <v>41</v>
      </c>
    </row>
    <row r="2927" spans="1:37"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729"/>
        <v>45</v>
      </c>
      <c r="Q2927" s="33" t="str">
        <f t="shared" si="730"/>
        <v/>
      </c>
      <c r="R2927" s="33">
        <f t="shared" si="731"/>
        <v>4</v>
      </c>
      <c r="S2927" s="33" t="str">
        <f t="shared" si="732"/>
        <v>162_4</v>
      </c>
      <c r="T2927" s="35" t="str">
        <f t="shared" si="733"/>
        <v>162AM</v>
      </c>
      <c r="U2927" s="35" t="str">
        <f t="shared" si="734"/>
        <v>162AMNS</v>
      </c>
      <c r="V2927" s="301">
        <f t="shared" si="735"/>
        <v>14</v>
      </c>
      <c r="W2927" s="293" t="str">
        <f t="shared" si="736"/>
        <v/>
      </c>
      <c r="X2927" s="293" t="str">
        <f t="shared" si="737"/>
        <v/>
      </c>
      <c r="Y2927" s="293" t="str">
        <f t="shared" si="738"/>
        <v/>
      </c>
      <c r="Z2927" s="293" t="str">
        <f t="shared" si="739"/>
        <v/>
      </c>
      <c r="AA2927" s="293">
        <f t="shared" si="726"/>
        <v>0</v>
      </c>
      <c r="AB2927" s="293">
        <f t="shared" si="727"/>
        <v>0</v>
      </c>
      <c r="AC2927" s="293">
        <f t="shared" si="728"/>
        <v>3</v>
      </c>
      <c r="AD2927" s="293">
        <f t="shared" si="740"/>
        <v>1</v>
      </c>
      <c r="AE2927" s="293">
        <f>IF(ISBLANK(T2927),AE2926,IF(COUNTIF(T$2:T2927,T2927)&gt;1,AE2926,1+MAX(AE2926,0)))</f>
        <v>80</v>
      </c>
      <c r="AI2927" s="42" t="str">
        <f t="shared" si="741"/>
        <v/>
      </c>
      <c r="AJ2927">
        <f>SUM(AG$2:AG2927)</f>
        <v>21</v>
      </c>
      <c r="AK2927">
        <f>COUNTA(AF$2:AF2927)</f>
        <v>41</v>
      </c>
    </row>
    <row r="2928" spans="1:37"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729"/>
        <v>45</v>
      </c>
      <c r="Q2928" s="33" t="str">
        <f t="shared" si="730"/>
        <v/>
      </c>
      <c r="R2928" s="33">
        <f t="shared" si="731"/>
        <v>4</v>
      </c>
      <c r="S2928" s="33" t="str">
        <f t="shared" si="732"/>
        <v>162_4</v>
      </c>
      <c r="T2928" s="35" t="str">
        <f t="shared" si="733"/>
        <v>162AM</v>
      </c>
      <c r="U2928" s="35" t="str">
        <f t="shared" si="734"/>
        <v>162AMEW</v>
      </c>
      <c r="V2928" s="301">
        <f t="shared" si="735"/>
        <v>15</v>
      </c>
      <c r="W2928" s="293" t="str">
        <f t="shared" si="736"/>
        <v/>
      </c>
      <c r="X2928" s="293" t="str">
        <f t="shared" si="737"/>
        <v/>
      </c>
      <c r="Y2928" s="293" t="str">
        <f t="shared" si="738"/>
        <v/>
      </c>
      <c r="Z2928" s="293" t="str">
        <f t="shared" si="739"/>
        <v/>
      </c>
      <c r="AA2928" s="293">
        <f t="shared" si="726"/>
        <v>0</v>
      </c>
      <c r="AB2928" s="293">
        <f t="shared" si="727"/>
        <v>0</v>
      </c>
      <c r="AC2928" s="293">
        <f t="shared" si="728"/>
        <v>0</v>
      </c>
      <c r="AD2928" s="293">
        <f t="shared" si="740"/>
        <v>0</v>
      </c>
      <c r="AE2928" s="293">
        <f>IF(ISBLANK(T2928),AE2927,IF(COUNTIF(T$2:T2928,T2928)&gt;1,AE2927,1+MAX(AE2927,0)))</f>
        <v>80</v>
      </c>
      <c r="AI2928" s="42" t="str">
        <f t="shared" si="741"/>
        <v/>
      </c>
      <c r="AJ2928">
        <f>SUM(AG$2:AG2928)</f>
        <v>21</v>
      </c>
      <c r="AK2928">
        <f>COUNTA(AF$2:AF2928)</f>
        <v>41</v>
      </c>
    </row>
    <row r="2929" spans="1:37"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729"/>
        <v>45</v>
      </c>
      <c r="Q2929" s="33" t="str">
        <f t="shared" si="730"/>
        <v/>
      </c>
      <c r="R2929" s="33">
        <f t="shared" si="731"/>
        <v>4</v>
      </c>
      <c r="S2929" s="33" t="str">
        <f t="shared" si="732"/>
        <v>162_4</v>
      </c>
      <c r="T2929" s="35" t="str">
        <f t="shared" si="733"/>
        <v>162AM</v>
      </c>
      <c r="U2929" s="35" t="str">
        <f t="shared" si="734"/>
        <v>162AMEW</v>
      </c>
      <c r="V2929" s="301">
        <f t="shared" si="735"/>
        <v>16</v>
      </c>
      <c r="W2929" s="293" t="str">
        <f t="shared" si="736"/>
        <v/>
      </c>
      <c r="X2929" s="293" t="str">
        <f t="shared" si="737"/>
        <v/>
      </c>
      <c r="Y2929" s="293" t="str">
        <f t="shared" si="738"/>
        <v/>
      </c>
      <c r="Z2929" s="293" t="str">
        <f t="shared" si="739"/>
        <v/>
      </c>
      <c r="AA2929" s="293">
        <f t="shared" si="726"/>
        <v>0</v>
      </c>
      <c r="AB2929" s="293">
        <f t="shared" si="727"/>
        <v>0</v>
      </c>
      <c r="AC2929" s="293">
        <f t="shared" si="728"/>
        <v>0</v>
      </c>
      <c r="AD2929" s="293">
        <f t="shared" si="740"/>
        <v>0</v>
      </c>
      <c r="AE2929" s="293">
        <f>IF(ISBLANK(T2929),AE2928,IF(COUNTIF(T$2:T2929,T2929)&gt;1,AE2928,1+MAX(AE2928,0)))</f>
        <v>80</v>
      </c>
      <c r="AI2929" s="42" t="str">
        <f t="shared" si="741"/>
        <v/>
      </c>
      <c r="AJ2929">
        <f>SUM(AG$2:AG2929)</f>
        <v>21</v>
      </c>
      <c r="AK2929">
        <f>COUNTA(AF$2:AF2929)</f>
        <v>41</v>
      </c>
    </row>
    <row r="2930" spans="1:37"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729"/>
        <v>45</v>
      </c>
      <c r="Q2930" s="33" t="str">
        <f t="shared" si="730"/>
        <v/>
      </c>
      <c r="R2930" s="33">
        <f t="shared" si="731"/>
        <v>5</v>
      </c>
      <c r="S2930" s="33" t="str">
        <f t="shared" si="732"/>
        <v>162_5</v>
      </c>
      <c r="T2930" s="35" t="str">
        <f t="shared" si="733"/>
        <v>162AM</v>
      </c>
      <c r="U2930" s="35" t="str">
        <f t="shared" si="734"/>
        <v>162AMNS</v>
      </c>
      <c r="V2930" s="301">
        <f t="shared" si="735"/>
        <v>17</v>
      </c>
      <c r="W2930" s="293" t="str">
        <f t="shared" si="736"/>
        <v/>
      </c>
      <c r="X2930" s="293" t="str">
        <f t="shared" si="737"/>
        <v/>
      </c>
      <c r="Y2930" s="293" t="str">
        <f t="shared" si="738"/>
        <v/>
      </c>
      <c r="Z2930" s="293" t="str">
        <f t="shared" si="739"/>
        <v/>
      </c>
      <c r="AA2930" s="293">
        <f t="shared" si="726"/>
        <v>0</v>
      </c>
      <c r="AB2930" s="293">
        <f t="shared" si="727"/>
        <v>0</v>
      </c>
      <c r="AC2930" s="293">
        <f t="shared" si="728"/>
        <v>3</v>
      </c>
      <c r="AD2930" s="293">
        <f t="shared" si="740"/>
        <v>1</v>
      </c>
      <c r="AE2930" s="293">
        <f>IF(ISBLANK(T2930),AE2929,IF(COUNTIF(T$2:T2930,T2930)&gt;1,AE2929,1+MAX(AE2929,0)))</f>
        <v>80</v>
      </c>
      <c r="AI2930" s="42" t="str">
        <f t="shared" si="741"/>
        <v/>
      </c>
      <c r="AJ2930">
        <f>SUM(AG$2:AG2930)</f>
        <v>21</v>
      </c>
      <c r="AK2930">
        <f>COUNTA(AF$2:AF2930)</f>
        <v>41</v>
      </c>
    </row>
    <row r="2931" spans="1:37"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729"/>
        <v>45</v>
      </c>
      <c r="Q2931" s="33" t="str">
        <f t="shared" si="730"/>
        <v/>
      </c>
      <c r="R2931" s="33">
        <f t="shared" si="731"/>
        <v>5</v>
      </c>
      <c r="S2931" s="33" t="str">
        <f t="shared" si="732"/>
        <v>162_5</v>
      </c>
      <c r="T2931" s="35" t="str">
        <f t="shared" si="733"/>
        <v>162AM</v>
      </c>
      <c r="U2931" s="35" t="str">
        <f t="shared" si="734"/>
        <v>162AMNS</v>
      </c>
      <c r="V2931" s="301">
        <f t="shared" si="735"/>
        <v>18</v>
      </c>
      <c r="W2931" s="293" t="str">
        <f t="shared" si="736"/>
        <v/>
      </c>
      <c r="X2931" s="293" t="str">
        <f t="shared" si="737"/>
        <v/>
      </c>
      <c r="Y2931" s="293" t="str">
        <f t="shared" si="738"/>
        <v/>
      </c>
      <c r="Z2931" s="293" t="str">
        <f t="shared" si="739"/>
        <v/>
      </c>
      <c r="AA2931" s="293">
        <f t="shared" si="726"/>
        <v>0</v>
      </c>
      <c r="AB2931" s="293">
        <f t="shared" si="727"/>
        <v>0</v>
      </c>
      <c r="AC2931" s="293">
        <f t="shared" si="728"/>
        <v>3</v>
      </c>
      <c r="AD2931" s="293">
        <f t="shared" si="740"/>
        <v>1</v>
      </c>
      <c r="AE2931" s="293">
        <f>IF(ISBLANK(T2931),AE2930,IF(COUNTIF(T$2:T2931,T2931)&gt;1,AE2930,1+MAX(AE2930,0)))</f>
        <v>80</v>
      </c>
      <c r="AI2931" s="42" t="str">
        <f t="shared" si="741"/>
        <v/>
      </c>
      <c r="AJ2931">
        <f>SUM(AG$2:AG2931)</f>
        <v>21</v>
      </c>
      <c r="AK2931">
        <f>COUNTA(AF$2:AF2931)</f>
        <v>41</v>
      </c>
    </row>
    <row r="2932" spans="1:37"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729"/>
        <v>45</v>
      </c>
      <c r="Q2932" s="33" t="str">
        <f t="shared" si="730"/>
        <v/>
      </c>
      <c r="R2932" s="33">
        <f t="shared" si="731"/>
        <v>5</v>
      </c>
      <c r="S2932" s="33" t="str">
        <f t="shared" si="732"/>
        <v>162_5</v>
      </c>
      <c r="T2932" s="35" t="str">
        <f t="shared" si="733"/>
        <v>162AM</v>
      </c>
      <c r="U2932" s="35" t="str">
        <f t="shared" si="734"/>
        <v>162AMEW</v>
      </c>
      <c r="V2932" s="301">
        <f t="shared" si="735"/>
        <v>19</v>
      </c>
      <c r="W2932" s="293" t="str">
        <f t="shared" si="736"/>
        <v/>
      </c>
      <c r="X2932" s="293" t="str">
        <f t="shared" si="737"/>
        <v/>
      </c>
      <c r="Y2932" s="293" t="str">
        <f t="shared" si="738"/>
        <v/>
      </c>
      <c r="Z2932" s="293" t="str">
        <f t="shared" si="739"/>
        <v/>
      </c>
      <c r="AA2932" s="293">
        <f t="shared" si="726"/>
        <v>0</v>
      </c>
      <c r="AB2932" s="293">
        <f t="shared" si="727"/>
        <v>0</v>
      </c>
      <c r="AC2932" s="293">
        <f t="shared" si="728"/>
        <v>0</v>
      </c>
      <c r="AD2932" s="293">
        <f t="shared" si="740"/>
        <v>0</v>
      </c>
      <c r="AE2932" s="293">
        <f>IF(ISBLANK(T2932),AE2931,IF(COUNTIF(T$2:T2932,T2932)&gt;1,AE2931,1+MAX(AE2931,0)))</f>
        <v>80</v>
      </c>
      <c r="AI2932" s="42" t="str">
        <f t="shared" si="741"/>
        <v/>
      </c>
      <c r="AJ2932">
        <f>SUM(AG$2:AG2932)</f>
        <v>21</v>
      </c>
      <c r="AK2932">
        <f>COUNTA(AF$2:AF2932)</f>
        <v>41</v>
      </c>
    </row>
    <row r="2933" spans="1:37"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729"/>
        <v>45</v>
      </c>
      <c r="Q2933" s="33" t="str">
        <f t="shared" si="730"/>
        <v/>
      </c>
      <c r="R2933" s="33">
        <f t="shared" si="731"/>
        <v>5</v>
      </c>
      <c r="S2933" s="33" t="str">
        <f t="shared" si="732"/>
        <v>162_5</v>
      </c>
      <c r="T2933" s="35" t="str">
        <f t="shared" si="733"/>
        <v>162AM</v>
      </c>
      <c r="U2933" s="35" t="str">
        <f t="shared" si="734"/>
        <v>162AMEW</v>
      </c>
      <c r="V2933" s="301">
        <f t="shared" si="735"/>
        <v>20</v>
      </c>
      <c r="W2933" s="293" t="str">
        <f t="shared" si="736"/>
        <v/>
      </c>
      <c r="X2933" s="293" t="str">
        <f t="shared" si="737"/>
        <v/>
      </c>
      <c r="Y2933" s="293" t="str">
        <f t="shared" si="738"/>
        <v/>
      </c>
      <c r="Z2933" s="293" t="str">
        <f t="shared" si="739"/>
        <v/>
      </c>
      <c r="AA2933" s="293">
        <f t="shared" si="726"/>
        <v>0</v>
      </c>
      <c r="AB2933" s="293">
        <f t="shared" si="727"/>
        <v>0</v>
      </c>
      <c r="AC2933" s="293">
        <f t="shared" si="728"/>
        <v>0</v>
      </c>
      <c r="AD2933" s="293">
        <f t="shared" si="740"/>
        <v>0</v>
      </c>
      <c r="AE2933" s="293">
        <f>IF(ISBLANK(T2933),AE2932,IF(COUNTIF(T$2:T2933,T2933)&gt;1,AE2932,1+MAX(AE2932,0)))</f>
        <v>80</v>
      </c>
      <c r="AI2933" s="42" t="str">
        <f t="shared" si="741"/>
        <v/>
      </c>
      <c r="AJ2933">
        <f>SUM(AG$2:AG2933)</f>
        <v>21</v>
      </c>
      <c r="AK2933">
        <f>COUNTA(AF$2:AF2933)</f>
        <v>41</v>
      </c>
    </row>
    <row r="2934" spans="1:37"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729"/>
        <v>45</v>
      </c>
      <c r="Q2934" s="33" t="str">
        <f t="shared" si="730"/>
        <v/>
      </c>
      <c r="R2934" s="33">
        <f t="shared" si="731"/>
        <v>6</v>
      </c>
      <c r="S2934" s="33" t="str">
        <f t="shared" si="732"/>
        <v>162_6</v>
      </c>
      <c r="T2934" s="35" t="str">
        <f t="shared" si="733"/>
        <v>162AM</v>
      </c>
      <c r="U2934" s="35" t="str">
        <f t="shared" si="734"/>
        <v>162AMNS</v>
      </c>
      <c r="V2934" s="301">
        <f t="shared" si="735"/>
        <v>21</v>
      </c>
      <c r="W2934" s="293" t="str">
        <f t="shared" si="736"/>
        <v/>
      </c>
      <c r="X2934" s="293" t="str">
        <f t="shared" si="737"/>
        <v/>
      </c>
      <c r="Y2934" s="293" t="str">
        <f t="shared" si="738"/>
        <v/>
      </c>
      <c r="Z2934" s="293" t="str">
        <f t="shared" si="739"/>
        <v/>
      </c>
      <c r="AA2934" s="293">
        <f t="shared" si="726"/>
        <v>0</v>
      </c>
      <c r="AB2934" s="293">
        <f t="shared" si="727"/>
        <v>0</v>
      </c>
      <c r="AC2934" s="293">
        <f t="shared" si="728"/>
        <v>3</v>
      </c>
      <c r="AD2934" s="293">
        <f t="shared" si="740"/>
        <v>1</v>
      </c>
      <c r="AE2934" s="293">
        <f>IF(ISBLANK(T2934),AE2933,IF(COUNTIF(T$2:T2934,T2934)&gt;1,AE2933,1+MAX(AE2933,0)))</f>
        <v>80</v>
      </c>
      <c r="AI2934" s="42" t="str">
        <f t="shared" si="741"/>
        <v/>
      </c>
      <c r="AJ2934">
        <f>SUM(AG$2:AG2934)</f>
        <v>21</v>
      </c>
      <c r="AK2934">
        <f>COUNTA(AF$2:AF2934)</f>
        <v>41</v>
      </c>
    </row>
    <row r="2935" spans="1:37"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729"/>
        <v>45</v>
      </c>
      <c r="Q2935" s="33" t="str">
        <f t="shared" si="730"/>
        <v/>
      </c>
      <c r="R2935" s="33">
        <f t="shared" si="731"/>
        <v>6</v>
      </c>
      <c r="S2935" s="33" t="str">
        <f t="shared" si="732"/>
        <v>162_6</v>
      </c>
      <c r="T2935" s="35" t="str">
        <f t="shared" si="733"/>
        <v>162AM</v>
      </c>
      <c r="U2935" s="35" t="str">
        <f t="shared" si="734"/>
        <v>162AMNS</v>
      </c>
      <c r="V2935" s="301">
        <f t="shared" si="735"/>
        <v>22</v>
      </c>
      <c r="W2935" s="293" t="str">
        <f t="shared" si="736"/>
        <v/>
      </c>
      <c r="X2935" s="293" t="str">
        <f t="shared" si="737"/>
        <v/>
      </c>
      <c r="Y2935" s="293" t="str">
        <f t="shared" si="738"/>
        <v/>
      </c>
      <c r="Z2935" s="293" t="str">
        <f t="shared" si="739"/>
        <v/>
      </c>
      <c r="AA2935" s="293">
        <f t="shared" si="726"/>
        <v>0</v>
      </c>
      <c r="AB2935" s="293">
        <f t="shared" si="727"/>
        <v>0</v>
      </c>
      <c r="AC2935" s="293">
        <f t="shared" si="728"/>
        <v>3</v>
      </c>
      <c r="AD2935" s="293">
        <f t="shared" si="740"/>
        <v>1</v>
      </c>
      <c r="AE2935" s="293">
        <f>IF(ISBLANK(T2935),AE2934,IF(COUNTIF(T$2:T2935,T2935)&gt;1,AE2934,1+MAX(AE2934,0)))</f>
        <v>80</v>
      </c>
      <c r="AI2935" s="42" t="str">
        <f t="shared" si="741"/>
        <v/>
      </c>
      <c r="AJ2935">
        <f>SUM(AG$2:AG2935)</f>
        <v>21</v>
      </c>
      <c r="AK2935">
        <f>COUNTA(AF$2:AF2935)</f>
        <v>41</v>
      </c>
    </row>
    <row r="2936" spans="1:37"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729"/>
        <v>45</v>
      </c>
      <c r="Q2936" s="33" t="str">
        <f t="shared" si="730"/>
        <v/>
      </c>
      <c r="R2936" s="33">
        <f t="shared" si="731"/>
        <v>6</v>
      </c>
      <c r="S2936" s="33" t="str">
        <f t="shared" si="732"/>
        <v>162_6</v>
      </c>
      <c r="T2936" s="35" t="str">
        <f t="shared" si="733"/>
        <v>162AM</v>
      </c>
      <c r="U2936" s="35" t="str">
        <f t="shared" si="734"/>
        <v>162AMEW</v>
      </c>
      <c r="V2936" s="301">
        <f t="shared" si="735"/>
        <v>23</v>
      </c>
      <c r="W2936" s="293" t="str">
        <f t="shared" si="736"/>
        <v/>
      </c>
      <c r="X2936" s="293" t="str">
        <f t="shared" si="737"/>
        <v/>
      </c>
      <c r="Y2936" s="293" t="str">
        <f t="shared" si="738"/>
        <v/>
      </c>
      <c r="Z2936" s="293" t="str">
        <f t="shared" si="739"/>
        <v/>
      </c>
      <c r="AA2936" s="293">
        <f t="shared" si="726"/>
        <v>0</v>
      </c>
      <c r="AB2936" s="293">
        <f t="shared" si="727"/>
        <v>0</v>
      </c>
      <c r="AC2936" s="293">
        <f t="shared" si="728"/>
        <v>0</v>
      </c>
      <c r="AD2936" s="293">
        <f t="shared" si="740"/>
        <v>0</v>
      </c>
      <c r="AE2936" s="293">
        <f>IF(ISBLANK(T2936),AE2935,IF(COUNTIF(T$2:T2936,T2936)&gt;1,AE2935,1+MAX(AE2935,0)))</f>
        <v>80</v>
      </c>
      <c r="AI2936" s="42" t="str">
        <f t="shared" si="741"/>
        <v/>
      </c>
      <c r="AJ2936">
        <f>SUM(AG$2:AG2936)</f>
        <v>21</v>
      </c>
      <c r="AK2936">
        <f>COUNTA(AF$2:AF2936)</f>
        <v>41</v>
      </c>
    </row>
    <row r="2937" spans="1:37"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729"/>
        <v>45</v>
      </c>
      <c r="Q2937" s="33" t="str">
        <f t="shared" si="730"/>
        <v/>
      </c>
      <c r="R2937" s="33">
        <f t="shared" si="731"/>
        <v>6</v>
      </c>
      <c r="S2937" s="33" t="str">
        <f t="shared" si="732"/>
        <v>162_6</v>
      </c>
      <c r="T2937" s="35" t="str">
        <f t="shared" si="733"/>
        <v>162AM</v>
      </c>
      <c r="U2937" s="35" t="str">
        <f t="shared" si="734"/>
        <v>162AMEW</v>
      </c>
      <c r="V2937" s="301">
        <f t="shared" si="735"/>
        <v>24</v>
      </c>
      <c r="W2937" s="293" t="str">
        <f t="shared" si="736"/>
        <v/>
      </c>
      <c r="X2937" s="293" t="str">
        <f t="shared" si="737"/>
        <v/>
      </c>
      <c r="Y2937" s="293" t="str">
        <f t="shared" si="738"/>
        <v/>
      </c>
      <c r="Z2937" s="293" t="str">
        <f t="shared" si="739"/>
        <v/>
      </c>
      <c r="AA2937" s="293">
        <f t="shared" si="726"/>
        <v>0</v>
      </c>
      <c r="AB2937" s="293">
        <f t="shared" si="727"/>
        <v>0</v>
      </c>
      <c r="AC2937" s="293">
        <f t="shared" si="728"/>
        <v>0</v>
      </c>
      <c r="AD2937" s="293">
        <f t="shared" si="740"/>
        <v>0</v>
      </c>
      <c r="AE2937" s="293">
        <f>IF(ISBLANK(T2937),AE2936,IF(COUNTIF(T$2:T2937,T2937)&gt;1,AE2936,1+MAX(AE2936,0)))</f>
        <v>80</v>
      </c>
      <c r="AI2937" s="42" t="str">
        <f t="shared" si="741"/>
        <v/>
      </c>
      <c r="AJ2937">
        <f>SUM(AG$2:AG2937)</f>
        <v>21</v>
      </c>
      <c r="AK2937">
        <f>COUNTA(AF$2:AF2937)</f>
        <v>41</v>
      </c>
    </row>
    <row r="2938" spans="1:37"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729"/>
        <v>45</v>
      </c>
      <c r="Q2938" s="33" t="str">
        <f t="shared" si="730"/>
        <v/>
      </c>
      <c r="R2938" s="33">
        <f t="shared" si="731"/>
        <v>7</v>
      </c>
      <c r="S2938" s="33" t="str">
        <f t="shared" si="732"/>
        <v>162_7</v>
      </c>
      <c r="T2938" s="35" t="str">
        <f t="shared" si="733"/>
        <v>162AM</v>
      </c>
      <c r="U2938" s="35" t="str">
        <f t="shared" si="734"/>
        <v>162AMNS</v>
      </c>
      <c r="V2938" s="301">
        <f t="shared" si="735"/>
        <v>25</v>
      </c>
      <c r="W2938" s="293" t="str">
        <f t="shared" si="736"/>
        <v/>
      </c>
      <c r="X2938" s="293" t="str">
        <f t="shared" si="737"/>
        <v/>
      </c>
      <c r="Y2938" s="293" t="str">
        <f t="shared" si="738"/>
        <v/>
      </c>
      <c r="Z2938" s="293" t="str">
        <f t="shared" si="739"/>
        <v/>
      </c>
      <c r="AA2938" s="293">
        <f t="shared" si="726"/>
        <v>0</v>
      </c>
      <c r="AB2938" s="293">
        <f t="shared" si="727"/>
        <v>0</v>
      </c>
      <c r="AC2938" s="293">
        <f t="shared" si="728"/>
        <v>3</v>
      </c>
      <c r="AD2938" s="293">
        <f t="shared" si="740"/>
        <v>1</v>
      </c>
      <c r="AE2938" s="293">
        <f>IF(ISBLANK(T2938),AE2937,IF(COUNTIF(T$2:T2938,T2938)&gt;1,AE2937,1+MAX(AE2937,0)))</f>
        <v>80</v>
      </c>
      <c r="AI2938" s="42" t="str">
        <f t="shared" si="741"/>
        <v/>
      </c>
      <c r="AJ2938">
        <f>SUM(AG$2:AG2938)</f>
        <v>21</v>
      </c>
      <c r="AK2938">
        <f>COUNTA(AF$2:AF2938)</f>
        <v>41</v>
      </c>
    </row>
    <row r="2939" spans="1:37"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729"/>
        <v>45</v>
      </c>
      <c r="Q2939" s="33" t="str">
        <f t="shared" si="730"/>
        <v/>
      </c>
      <c r="R2939" s="33">
        <f t="shared" si="731"/>
        <v>7</v>
      </c>
      <c r="S2939" s="33" t="str">
        <f t="shared" si="732"/>
        <v>162_7</v>
      </c>
      <c r="T2939" s="35" t="str">
        <f t="shared" si="733"/>
        <v>162AM</v>
      </c>
      <c r="U2939" s="35" t="str">
        <f t="shared" si="734"/>
        <v>162AMNS</v>
      </c>
      <c r="V2939" s="301">
        <f t="shared" si="735"/>
        <v>26</v>
      </c>
      <c r="W2939" s="293" t="str">
        <f t="shared" si="736"/>
        <v/>
      </c>
      <c r="X2939" s="293" t="str">
        <f t="shared" si="737"/>
        <v/>
      </c>
      <c r="Y2939" s="293" t="str">
        <f t="shared" si="738"/>
        <v/>
      </c>
      <c r="Z2939" s="293" t="str">
        <f t="shared" si="739"/>
        <v/>
      </c>
      <c r="AA2939" s="293">
        <f t="shared" si="726"/>
        <v>0</v>
      </c>
      <c r="AB2939" s="293">
        <f t="shared" si="727"/>
        <v>0</v>
      </c>
      <c r="AC2939" s="293">
        <f t="shared" si="728"/>
        <v>3</v>
      </c>
      <c r="AD2939" s="293">
        <f t="shared" si="740"/>
        <v>1</v>
      </c>
      <c r="AE2939" s="293">
        <f>IF(ISBLANK(T2939),AE2938,IF(COUNTIF(T$2:T2939,T2939)&gt;1,AE2938,1+MAX(AE2938,0)))</f>
        <v>80</v>
      </c>
      <c r="AI2939" s="42" t="str">
        <f t="shared" si="741"/>
        <v/>
      </c>
      <c r="AJ2939">
        <f>SUM(AG$2:AG2939)</f>
        <v>21</v>
      </c>
      <c r="AK2939">
        <f>COUNTA(AF$2:AF2939)</f>
        <v>41</v>
      </c>
    </row>
    <row r="2940" spans="1:37"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729"/>
        <v>45</v>
      </c>
      <c r="Q2940" s="33" t="str">
        <f t="shared" si="730"/>
        <v/>
      </c>
      <c r="R2940" s="33">
        <f t="shared" si="731"/>
        <v>7</v>
      </c>
      <c r="S2940" s="33" t="str">
        <f t="shared" si="732"/>
        <v>162_7</v>
      </c>
      <c r="T2940" s="35" t="str">
        <f t="shared" si="733"/>
        <v>162AM</v>
      </c>
      <c r="U2940" s="35" t="str">
        <f t="shared" si="734"/>
        <v>162AMEW</v>
      </c>
      <c r="V2940" s="301">
        <f t="shared" si="735"/>
        <v>27</v>
      </c>
      <c r="W2940" s="293" t="str">
        <f t="shared" si="736"/>
        <v/>
      </c>
      <c r="X2940" s="293" t="str">
        <f t="shared" si="737"/>
        <v/>
      </c>
      <c r="Y2940" s="293" t="str">
        <f t="shared" si="738"/>
        <v/>
      </c>
      <c r="Z2940" s="293" t="str">
        <f t="shared" si="739"/>
        <v/>
      </c>
      <c r="AA2940" s="293">
        <f t="shared" si="726"/>
        <v>0</v>
      </c>
      <c r="AB2940" s="293">
        <f t="shared" si="727"/>
        <v>0</v>
      </c>
      <c r="AC2940" s="293">
        <f t="shared" si="728"/>
        <v>0</v>
      </c>
      <c r="AD2940" s="293">
        <f t="shared" si="740"/>
        <v>0</v>
      </c>
      <c r="AE2940" s="293">
        <f>IF(ISBLANK(T2940),AE2939,IF(COUNTIF(T$2:T2940,T2940)&gt;1,AE2939,1+MAX(AE2939,0)))</f>
        <v>80</v>
      </c>
      <c r="AI2940" s="42" t="str">
        <f t="shared" si="741"/>
        <v/>
      </c>
      <c r="AJ2940">
        <f>SUM(AG$2:AG2940)</f>
        <v>21</v>
      </c>
      <c r="AK2940">
        <f>COUNTA(AF$2:AF2940)</f>
        <v>41</v>
      </c>
    </row>
    <row r="2941" spans="1:37"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729"/>
        <v>45</v>
      </c>
      <c r="Q2941" s="33" t="str">
        <f t="shared" si="730"/>
        <v/>
      </c>
      <c r="R2941" s="33">
        <f t="shared" si="731"/>
        <v>7</v>
      </c>
      <c r="S2941" s="33" t="str">
        <f t="shared" si="732"/>
        <v>162_7</v>
      </c>
      <c r="T2941" s="35" t="str">
        <f t="shared" si="733"/>
        <v>162AM</v>
      </c>
      <c r="U2941" s="35" t="str">
        <f t="shared" si="734"/>
        <v>162AMEW</v>
      </c>
      <c r="V2941" s="301">
        <f t="shared" si="735"/>
        <v>28</v>
      </c>
      <c r="W2941" s="293" t="str">
        <f t="shared" si="736"/>
        <v/>
      </c>
      <c r="X2941" s="293" t="str">
        <f t="shared" si="737"/>
        <v/>
      </c>
      <c r="Y2941" s="293" t="str">
        <f t="shared" si="738"/>
        <v/>
      </c>
      <c r="Z2941" s="293" t="str">
        <f t="shared" si="739"/>
        <v/>
      </c>
      <c r="AA2941" s="293">
        <f t="shared" si="726"/>
        <v>0</v>
      </c>
      <c r="AB2941" s="293">
        <f t="shared" si="727"/>
        <v>0</v>
      </c>
      <c r="AC2941" s="293">
        <f t="shared" si="728"/>
        <v>0</v>
      </c>
      <c r="AD2941" s="293">
        <f t="shared" si="740"/>
        <v>0</v>
      </c>
      <c r="AE2941" s="293">
        <f>IF(ISBLANK(T2941),AE2940,IF(COUNTIF(T$2:T2941,T2941)&gt;1,AE2940,1+MAX(AE2940,0)))</f>
        <v>80</v>
      </c>
      <c r="AI2941" s="42" t="str">
        <f t="shared" si="741"/>
        <v/>
      </c>
      <c r="AJ2941">
        <f>SUM(AG$2:AG2941)</f>
        <v>21</v>
      </c>
      <c r="AK2941">
        <f>COUNTA(AF$2:AF2941)</f>
        <v>41</v>
      </c>
    </row>
    <row r="2942" spans="1:37"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729"/>
        <v>45</v>
      </c>
      <c r="Q2942" s="33" t="str">
        <f t="shared" si="730"/>
        <v/>
      </c>
      <c r="R2942" s="33">
        <f t="shared" si="731"/>
        <v>8</v>
      </c>
      <c r="S2942" s="33" t="str">
        <f t="shared" si="732"/>
        <v>162_8</v>
      </c>
      <c r="T2942" s="35" t="str">
        <f t="shared" si="733"/>
        <v>162AM</v>
      </c>
      <c r="U2942" s="35" t="str">
        <f t="shared" si="734"/>
        <v>162AMNS</v>
      </c>
      <c r="V2942" s="301">
        <f t="shared" si="735"/>
        <v>29</v>
      </c>
      <c r="W2942" s="293" t="str">
        <f t="shared" si="736"/>
        <v/>
      </c>
      <c r="X2942" s="293" t="str">
        <f t="shared" si="737"/>
        <v/>
      </c>
      <c r="Y2942" s="293" t="str">
        <f t="shared" si="738"/>
        <v/>
      </c>
      <c r="Z2942" s="293" t="str">
        <f t="shared" si="739"/>
        <v/>
      </c>
      <c r="AA2942" s="293">
        <f t="shared" si="726"/>
        <v>0</v>
      </c>
      <c r="AB2942" s="293">
        <f t="shared" si="727"/>
        <v>0</v>
      </c>
      <c r="AC2942" s="293">
        <f t="shared" si="728"/>
        <v>3</v>
      </c>
      <c r="AD2942" s="293">
        <f t="shared" si="740"/>
        <v>1</v>
      </c>
      <c r="AE2942" s="293">
        <f>IF(ISBLANK(T2942),AE2941,IF(COUNTIF(T$2:T2942,T2942)&gt;1,AE2941,1+MAX(AE2941,0)))</f>
        <v>80</v>
      </c>
      <c r="AI2942" s="42" t="str">
        <f t="shared" si="741"/>
        <v/>
      </c>
      <c r="AJ2942">
        <f>SUM(AG$2:AG2942)</f>
        <v>21</v>
      </c>
      <c r="AK2942">
        <f>COUNTA(AF$2:AF2942)</f>
        <v>41</v>
      </c>
    </row>
    <row r="2943" spans="1:37"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729"/>
        <v>45</v>
      </c>
      <c r="Q2943" s="33" t="str">
        <f t="shared" si="730"/>
        <v/>
      </c>
      <c r="R2943" s="33">
        <f t="shared" si="731"/>
        <v>8</v>
      </c>
      <c r="S2943" s="33" t="str">
        <f t="shared" si="732"/>
        <v>162_8</v>
      </c>
      <c r="T2943" s="35" t="str">
        <f t="shared" si="733"/>
        <v>162AM</v>
      </c>
      <c r="U2943" s="35" t="str">
        <f t="shared" si="734"/>
        <v>162AMNS</v>
      </c>
      <c r="V2943" s="301">
        <f t="shared" si="735"/>
        <v>30</v>
      </c>
      <c r="W2943" s="293" t="str">
        <f t="shared" si="736"/>
        <v/>
      </c>
      <c r="X2943" s="293" t="str">
        <f t="shared" si="737"/>
        <v/>
      </c>
      <c r="Y2943" s="293" t="str">
        <f t="shared" si="738"/>
        <v/>
      </c>
      <c r="Z2943" s="293" t="str">
        <f t="shared" si="739"/>
        <v/>
      </c>
      <c r="AA2943" s="293">
        <f t="shared" si="726"/>
        <v>0</v>
      </c>
      <c r="AB2943" s="293">
        <f t="shared" si="727"/>
        <v>0</v>
      </c>
      <c r="AC2943" s="293">
        <f t="shared" si="728"/>
        <v>3</v>
      </c>
      <c r="AD2943" s="293">
        <f t="shared" si="740"/>
        <v>1</v>
      </c>
      <c r="AE2943" s="293">
        <f>IF(ISBLANK(T2943),AE2942,IF(COUNTIF(T$2:T2943,T2943)&gt;1,AE2942,1+MAX(AE2942,0)))</f>
        <v>80</v>
      </c>
      <c r="AI2943" s="42" t="str">
        <f t="shared" si="741"/>
        <v/>
      </c>
      <c r="AJ2943">
        <f>SUM(AG$2:AG2943)</f>
        <v>21</v>
      </c>
      <c r="AK2943">
        <f>COUNTA(AF$2:AF2943)</f>
        <v>41</v>
      </c>
    </row>
    <row r="2944" spans="1:37"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729"/>
        <v>45</v>
      </c>
      <c r="Q2944" s="33" t="str">
        <f t="shared" si="730"/>
        <v/>
      </c>
      <c r="R2944" s="33">
        <f t="shared" si="731"/>
        <v>8</v>
      </c>
      <c r="S2944" s="33" t="str">
        <f t="shared" si="732"/>
        <v>162_8</v>
      </c>
      <c r="T2944" s="35" t="str">
        <f t="shared" si="733"/>
        <v>162AM</v>
      </c>
      <c r="U2944" s="35" t="str">
        <f t="shared" si="734"/>
        <v>162AMEW</v>
      </c>
      <c r="V2944" s="301">
        <f t="shared" si="735"/>
        <v>31</v>
      </c>
      <c r="W2944" s="293" t="str">
        <f t="shared" si="736"/>
        <v/>
      </c>
      <c r="X2944" s="293" t="str">
        <f t="shared" si="737"/>
        <v/>
      </c>
      <c r="Y2944" s="293" t="str">
        <f t="shared" si="738"/>
        <v/>
      </c>
      <c r="Z2944" s="293" t="str">
        <f t="shared" si="739"/>
        <v/>
      </c>
      <c r="AA2944" s="293">
        <f t="shared" si="726"/>
        <v>0</v>
      </c>
      <c r="AB2944" s="293">
        <f t="shared" si="727"/>
        <v>0</v>
      </c>
      <c r="AC2944" s="293">
        <f t="shared" si="728"/>
        <v>0</v>
      </c>
      <c r="AD2944" s="293">
        <f t="shared" si="740"/>
        <v>0</v>
      </c>
      <c r="AE2944" s="293">
        <f>IF(ISBLANK(T2944),AE2943,IF(COUNTIF(T$2:T2944,T2944)&gt;1,AE2943,1+MAX(AE2943,0)))</f>
        <v>80</v>
      </c>
      <c r="AI2944" s="42" t="str">
        <f t="shared" si="741"/>
        <v/>
      </c>
      <c r="AJ2944">
        <f>SUM(AG$2:AG2944)</f>
        <v>21</v>
      </c>
      <c r="AK2944">
        <f>COUNTA(AF$2:AF2944)</f>
        <v>41</v>
      </c>
    </row>
    <row r="2945" spans="1:37"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729"/>
        <v>45</v>
      </c>
      <c r="Q2945" s="33" t="str">
        <f t="shared" si="730"/>
        <v/>
      </c>
      <c r="R2945" s="33">
        <f t="shared" si="731"/>
        <v>8</v>
      </c>
      <c r="S2945" s="33" t="str">
        <f t="shared" si="732"/>
        <v>162_8</v>
      </c>
      <c r="T2945" s="35" t="str">
        <f t="shared" si="733"/>
        <v>162AM</v>
      </c>
      <c r="U2945" s="35" t="str">
        <f t="shared" si="734"/>
        <v>162AMEW</v>
      </c>
      <c r="V2945" s="301">
        <f t="shared" si="735"/>
        <v>32</v>
      </c>
      <c r="W2945" s="293" t="str">
        <f t="shared" si="736"/>
        <v/>
      </c>
      <c r="X2945" s="293" t="str">
        <f t="shared" si="737"/>
        <v/>
      </c>
      <c r="Y2945" s="293" t="str">
        <f t="shared" si="738"/>
        <v/>
      </c>
      <c r="Z2945" s="293" t="str">
        <f t="shared" si="739"/>
        <v/>
      </c>
      <c r="AA2945" s="293">
        <f t="shared" si="726"/>
        <v>0</v>
      </c>
      <c r="AB2945" s="293">
        <f t="shared" si="727"/>
        <v>0</v>
      </c>
      <c r="AC2945" s="293">
        <f t="shared" si="728"/>
        <v>0</v>
      </c>
      <c r="AD2945" s="293">
        <f t="shared" si="740"/>
        <v>0</v>
      </c>
      <c r="AE2945" s="293">
        <f>IF(ISBLANK(T2945),AE2944,IF(COUNTIF(T$2:T2945,T2945)&gt;1,AE2944,1+MAX(AE2944,0)))</f>
        <v>80</v>
      </c>
      <c r="AI2945" s="42" t="str">
        <f t="shared" si="741"/>
        <v/>
      </c>
      <c r="AJ2945">
        <f>SUM(AG$2:AG2945)</f>
        <v>21</v>
      </c>
      <c r="AK2945">
        <f>COUNTA(AF$2:AF2945)</f>
        <v>41</v>
      </c>
    </row>
    <row r="2946" spans="1:37"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729"/>
        <v>45</v>
      </c>
      <c r="Q2946" s="33" t="str">
        <f t="shared" si="730"/>
        <v/>
      </c>
      <c r="R2946" s="33">
        <f t="shared" si="731"/>
        <v>9</v>
      </c>
      <c r="S2946" s="33" t="str">
        <f t="shared" si="732"/>
        <v>162_9</v>
      </c>
      <c r="T2946" s="35" t="str">
        <f t="shared" si="733"/>
        <v>162PM</v>
      </c>
      <c r="U2946" s="35" t="str">
        <f t="shared" si="734"/>
        <v>162PMNS</v>
      </c>
      <c r="V2946" s="301">
        <f t="shared" si="735"/>
        <v>1</v>
      </c>
      <c r="W2946" s="293" t="str">
        <f t="shared" si="736"/>
        <v/>
      </c>
      <c r="X2946" s="293" t="str">
        <f t="shared" si="737"/>
        <v/>
      </c>
      <c r="Y2946" s="293" t="str">
        <f t="shared" si="738"/>
        <v/>
      </c>
      <c r="Z2946" s="293" t="str">
        <f t="shared" si="739"/>
        <v/>
      </c>
      <c r="AA2946" s="293">
        <f t="shared" ref="AA2946:AA3009" si="742">IF(AND(ISNUMBER($G2946),$B2946="AM"),INDEX(Cordon,MATCH($A2946,loc_ID,0),$G2946),0)</f>
        <v>0</v>
      </c>
      <c r="AB2946" s="293">
        <f t="shared" ref="AB2946:AB3009" si="743">IF(AND(ISNUMBER($G2946),$B2946="PM"),INDEX(Cordon,MATCH($A2946,loc_ID,0),VLOOKUP($G2946,dir_correction,2,FALSE)),0)</f>
        <v>0</v>
      </c>
      <c r="AC2946" s="293">
        <f t="shared" ref="AC2946:AC3009" si="744">IF(AND(ISNUMBER($G2946),$B2946="AM"),INDEX(Lane,MATCH($A2946,loc_ID,0),$G2946),0)</f>
        <v>0</v>
      </c>
      <c r="AD2946" s="293">
        <f t="shared" si="740"/>
        <v>0</v>
      </c>
      <c r="AE2946" s="293">
        <f>IF(ISBLANK(T2946),AE2945,IF(COUNTIF(T$2:T2946,T2946)&gt;1,AE2945,1+MAX(AE2945,0)))</f>
        <v>81</v>
      </c>
      <c r="AI2946" s="42" t="str">
        <f t="shared" si="741"/>
        <v/>
      </c>
      <c r="AJ2946">
        <f>SUM(AG$2:AG2946)</f>
        <v>21</v>
      </c>
      <c r="AK2946">
        <f>COUNTA(AF$2:AF2946)</f>
        <v>41</v>
      </c>
    </row>
    <row r="2947" spans="1:37"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745">IF(A2947=A2946,P2946,IF(ISNUMBER(P2946),P2946+1,1))</f>
        <v>45</v>
      </c>
      <c r="Q2947" s="33" t="str">
        <f t="shared" ref="Q2947:Q3010" si="746">IF(OR(P2947=P2946,LEN(A2947)&lt;1),"",P2947)</f>
        <v/>
      </c>
      <c r="R2947" s="33">
        <f t="shared" ref="R2947:R3010" si="747">IF(ISNUMBER(F2947),F2947+4*(E2947-1)+8*IF(B2947="PM",1,0),"")</f>
        <v>9</v>
      </c>
      <c r="S2947" s="33" t="str">
        <f t="shared" ref="S2947:S3010" si="748">IF(ISNUMBER(R2947),A2947&amp;"_"&amp;R2947,"")</f>
        <v>162_9</v>
      </c>
      <c r="T2947" s="35" t="str">
        <f t="shared" ref="T2947:T3010" si="749">A2947&amp;B2947</f>
        <v>162PM</v>
      </c>
      <c r="U2947" s="35" t="str">
        <f t="shared" ref="U2947:U3010" si="750">IF(OR(G2947=1,G2947=2),T2947&amp;"NS",IF(OR(G2947=3,G2947=4),T2947&amp;"EW",""))</f>
        <v>162PMNS</v>
      </c>
      <c r="V2947" s="301">
        <f t="shared" ref="V2947:V3010" si="751">G2947+4*(F2947-1)+16*(E2947-1)</f>
        <v>2</v>
      </c>
      <c r="W2947" s="293" t="str">
        <f t="shared" ref="W2947:W3010" si="752">IF(I2947&gt;$H2947,1,"")</f>
        <v/>
      </c>
      <c r="X2947" s="293" t="str">
        <f t="shared" ref="X2947:X3010" si="753">IF(J2947&gt;$H2947,1,"")</f>
        <v/>
      </c>
      <c r="Y2947" s="293" t="str">
        <f t="shared" ref="Y2947:Y3010" si="754">IF(K2947&gt;$H2947,1,"")</f>
        <v/>
      </c>
      <c r="Z2947" s="293" t="str">
        <f t="shared" ref="Z2947:Z3010" si="755">IF(L2947&gt;$H2947,1,"")</f>
        <v/>
      </c>
      <c r="AA2947" s="293">
        <f t="shared" si="742"/>
        <v>0</v>
      </c>
      <c r="AB2947" s="293">
        <f t="shared" si="743"/>
        <v>0</v>
      </c>
      <c r="AC2947" s="293">
        <f t="shared" si="744"/>
        <v>0</v>
      </c>
      <c r="AD2947" s="293">
        <f t="shared" ref="AD2947:AD3010" si="756">IF(AND(AC2947&gt;0,ISNUMBER(AC2947)),1,0)</f>
        <v>0</v>
      </c>
      <c r="AE2947" s="293">
        <f>IF(ISBLANK(T2947),AE2946,IF(COUNTIF(T$2:T2947,T2947)&gt;1,AE2946,1+MAX(AE2946,0)))</f>
        <v>81</v>
      </c>
      <c r="AI2947" s="42" t="str">
        <f t="shared" ref="AI2947:AI3010" si="757">IF(SUM(W2947:Z2947)&gt;0,1,"")</f>
        <v/>
      </c>
      <c r="AJ2947">
        <f>SUM(AG$2:AG2947)</f>
        <v>21</v>
      </c>
      <c r="AK2947">
        <f>COUNTA(AF$2:AF2947)</f>
        <v>41</v>
      </c>
    </row>
    <row r="2948" spans="1:37"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745"/>
        <v>45</v>
      </c>
      <c r="Q2948" s="33" t="str">
        <f t="shared" si="746"/>
        <v/>
      </c>
      <c r="R2948" s="33">
        <f t="shared" si="747"/>
        <v>9</v>
      </c>
      <c r="S2948" s="33" t="str">
        <f t="shared" si="748"/>
        <v>162_9</v>
      </c>
      <c r="T2948" s="35" t="str">
        <f t="shared" si="749"/>
        <v>162PM</v>
      </c>
      <c r="U2948" s="35" t="str">
        <f t="shared" si="750"/>
        <v>162PMEW</v>
      </c>
      <c r="V2948" s="301">
        <f t="shared" si="751"/>
        <v>3</v>
      </c>
      <c r="W2948" s="293" t="str">
        <f t="shared" si="752"/>
        <v/>
      </c>
      <c r="X2948" s="293" t="str">
        <f t="shared" si="753"/>
        <v/>
      </c>
      <c r="Y2948" s="293" t="str">
        <f t="shared" si="754"/>
        <v/>
      </c>
      <c r="Z2948" s="293" t="str">
        <f t="shared" si="755"/>
        <v/>
      </c>
      <c r="AA2948" s="293">
        <f t="shared" si="742"/>
        <v>0</v>
      </c>
      <c r="AB2948" s="293">
        <f t="shared" si="743"/>
        <v>0</v>
      </c>
      <c r="AC2948" s="293">
        <f t="shared" si="744"/>
        <v>0</v>
      </c>
      <c r="AD2948" s="293">
        <f t="shared" si="756"/>
        <v>0</v>
      </c>
      <c r="AE2948" s="293">
        <f>IF(ISBLANK(T2948),AE2947,IF(COUNTIF(T$2:T2948,T2948)&gt;1,AE2947,1+MAX(AE2947,0)))</f>
        <v>81</v>
      </c>
      <c r="AI2948" s="42" t="str">
        <f t="shared" si="757"/>
        <v/>
      </c>
      <c r="AJ2948">
        <f>SUM(AG$2:AG2948)</f>
        <v>21</v>
      </c>
      <c r="AK2948">
        <f>COUNTA(AF$2:AF2948)</f>
        <v>41</v>
      </c>
    </row>
    <row r="2949" spans="1:37"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745"/>
        <v>45</v>
      </c>
      <c r="Q2949" s="33" t="str">
        <f t="shared" si="746"/>
        <v/>
      </c>
      <c r="R2949" s="33">
        <f t="shared" si="747"/>
        <v>9</v>
      </c>
      <c r="S2949" s="33" t="str">
        <f t="shared" si="748"/>
        <v>162_9</v>
      </c>
      <c r="T2949" s="35" t="str">
        <f t="shared" si="749"/>
        <v>162PM</v>
      </c>
      <c r="U2949" s="35" t="str">
        <f t="shared" si="750"/>
        <v>162PMEW</v>
      </c>
      <c r="V2949" s="301">
        <f t="shared" si="751"/>
        <v>4</v>
      </c>
      <c r="W2949" s="293" t="str">
        <f t="shared" si="752"/>
        <v/>
      </c>
      <c r="X2949" s="293" t="str">
        <f t="shared" si="753"/>
        <v/>
      </c>
      <c r="Y2949" s="293" t="str">
        <f t="shared" si="754"/>
        <v/>
      </c>
      <c r="Z2949" s="293" t="str">
        <f t="shared" si="755"/>
        <v/>
      </c>
      <c r="AA2949" s="293">
        <f t="shared" si="742"/>
        <v>0</v>
      </c>
      <c r="AB2949" s="293">
        <f t="shared" si="743"/>
        <v>0</v>
      </c>
      <c r="AC2949" s="293">
        <f t="shared" si="744"/>
        <v>0</v>
      </c>
      <c r="AD2949" s="293">
        <f t="shared" si="756"/>
        <v>0</v>
      </c>
      <c r="AE2949" s="293">
        <f>IF(ISBLANK(T2949),AE2948,IF(COUNTIF(T$2:T2949,T2949)&gt;1,AE2948,1+MAX(AE2948,0)))</f>
        <v>81</v>
      </c>
      <c r="AI2949" s="42" t="str">
        <f t="shared" si="757"/>
        <v/>
      </c>
      <c r="AJ2949">
        <f>SUM(AG$2:AG2949)</f>
        <v>21</v>
      </c>
      <c r="AK2949">
        <f>COUNTA(AF$2:AF2949)</f>
        <v>41</v>
      </c>
    </row>
    <row r="2950" spans="1:37"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745"/>
        <v>45</v>
      </c>
      <c r="Q2950" s="33" t="str">
        <f t="shared" si="746"/>
        <v/>
      </c>
      <c r="R2950" s="33">
        <f t="shared" si="747"/>
        <v>10</v>
      </c>
      <c r="S2950" s="33" t="str">
        <f t="shared" si="748"/>
        <v>162_10</v>
      </c>
      <c r="T2950" s="35" t="str">
        <f t="shared" si="749"/>
        <v>162PM</v>
      </c>
      <c r="U2950" s="35" t="str">
        <f t="shared" si="750"/>
        <v>162PMNS</v>
      </c>
      <c r="V2950" s="301">
        <f t="shared" si="751"/>
        <v>5</v>
      </c>
      <c r="W2950" s="293" t="str">
        <f t="shared" si="752"/>
        <v/>
      </c>
      <c r="X2950" s="293" t="str">
        <f t="shared" si="753"/>
        <v/>
      </c>
      <c r="Y2950" s="293" t="str">
        <f t="shared" si="754"/>
        <v/>
      </c>
      <c r="Z2950" s="293" t="str">
        <f t="shared" si="755"/>
        <v/>
      </c>
      <c r="AA2950" s="293">
        <f t="shared" si="742"/>
        <v>0</v>
      </c>
      <c r="AB2950" s="293">
        <f t="shared" si="743"/>
        <v>0</v>
      </c>
      <c r="AC2950" s="293">
        <f t="shared" si="744"/>
        <v>0</v>
      </c>
      <c r="AD2950" s="293">
        <f t="shared" si="756"/>
        <v>0</v>
      </c>
      <c r="AE2950" s="293">
        <f>IF(ISBLANK(T2950),AE2949,IF(COUNTIF(T$2:T2950,T2950)&gt;1,AE2949,1+MAX(AE2949,0)))</f>
        <v>81</v>
      </c>
      <c r="AI2950" s="42" t="str">
        <f t="shared" si="757"/>
        <v/>
      </c>
      <c r="AJ2950">
        <f>SUM(AG$2:AG2950)</f>
        <v>21</v>
      </c>
      <c r="AK2950">
        <f>COUNTA(AF$2:AF2950)</f>
        <v>41</v>
      </c>
    </row>
    <row r="2951" spans="1:37"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745"/>
        <v>45</v>
      </c>
      <c r="Q2951" s="33" t="str">
        <f t="shared" si="746"/>
        <v/>
      </c>
      <c r="R2951" s="33">
        <f t="shared" si="747"/>
        <v>10</v>
      </c>
      <c r="S2951" s="33" t="str">
        <f t="shared" si="748"/>
        <v>162_10</v>
      </c>
      <c r="T2951" s="35" t="str">
        <f t="shared" si="749"/>
        <v>162PM</v>
      </c>
      <c r="U2951" s="35" t="str">
        <f t="shared" si="750"/>
        <v>162PMNS</v>
      </c>
      <c r="V2951" s="301">
        <f t="shared" si="751"/>
        <v>6</v>
      </c>
      <c r="W2951" s="293" t="str">
        <f t="shared" si="752"/>
        <v/>
      </c>
      <c r="X2951" s="293" t="str">
        <f t="shared" si="753"/>
        <v/>
      </c>
      <c r="Y2951" s="293" t="str">
        <f t="shared" si="754"/>
        <v/>
      </c>
      <c r="Z2951" s="293" t="str">
        <f t="shared" si="755"/>
        <v/>
      </c>
      <c r="AA2951" s="293">
        <f t="shared" si="742"/>
        <v>0</v>
      </c>
      <c r="AB2951" s="293">
        <f t="shared" si="743"/>
        <v>0</v>
      </c>
      <c r="AC2951" s="293">
        <f t="shared" si="744"/>
        <v>0</v>
      </c>
      <c r="AD2951" s="293">
        <f t="shared" si="756"/>
        <v>0</v>
      </c>
      <c r="AE2951" s="293">
        <f>IF(ISBLANK(T2951),AE2950,IF(COUNTIF(T$2:T2951,T2951)&gt;1,AE2950,1+MAX(AE2950,0)))</f>
        <v>81</v>
      </c>
      <c r="AI2951" s="42" t="str">
        <f t="shared" si="757"/>
        <v/>
      </c>
      <c r="AJ2951">
        <f>SUM(AG$2:AG2951)</f>
        <v>21</v>
      </c>
      <c r="AK2951">
        <f>COUNTA(AF$2:AF2951)</f>
        <v>41</v>
      </c>
    </row>
    <row r="2952" spans="1:37"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745"/>
        <v>45</v>
      </c>
      <c r="Q2952" s="33" t="str">
        <f t="shared" si="746"/>
        <v/>
      </c>
      <c r="R2952" s="33">
        <f t="shared" si="747"/>
        <v>10</v>
      </c>
      <c r="S2952" s="33" t="str">
        <f t="shared" si="748"/>
        <v>162_10</v>
      </c>
      <c r="T2952" s="35" t="str">
        <f t="shared" si="749"/>
        <v>162PM</v>
      </c>
      <c r="U2952" s="35" t="str">
        <f t="shared" si="750"/>
        <v>162PMEW</v>
      </c>
      <c r="V2952" s="301">
        <f t="shared" si="751"/>
        <v>7</v>
      </c>
      <c r="W2952" s="293" t="str">
        <f t="shared" si="752"/>
        <v/>
      </c>
      <c r="X2952" s="293" t="str">
        <f t="shared" si="753"/>
        <v/>
      </c>
      <c r="Y2952" s="293" t="str">
        <f t="shared" si="754"/>
        <v/>
      </c>
      <c r="Z2952" s="293" t="str">
        <f t="shared" si="755"/>
        <v/>
      </c>
      <c r="AA2952" s="293">
        <f t="shared" si="742"/>
        <v>0</v>
      </c>
      <c r="AB2952" s="293">
        <f t="shared" si="743"/>
        <v>0</v>
      </c>
      <c r="AC2952" s="293">
        <f t="shared" si="744"/>
        <v>0</v>
      </c>
      <c r="AD2952" s="293">
        <f t="shared" si="756"/>
        <v>0</v>
      </c>
      <c r="AE2952" s="293">
        <f>IF(ISBLANK(T2952),AE2951,IF(COUNTIF(T$2:T2952,T2952)&gt;1,AE2951,1+MAX(AE2951,0)))</f>
        <v>81</v>
      </c>
      <c r="AI2952" s="42" t="str">
        <f t="shared" si="757"/>
        <v/>
      </c>
      <c r="AJ2952">
        <f>SUM(AG$2:AG2952)</f>
        <v>21</v>
      </c>
      <c r="AK2952">
        <f>COUNTA(AF$2:AF2952)</f>
        <v>41</v>
      </c>
    </row>
    <row r="2953" spans="1:37"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745"/>
        <v>45</v>
      </c>
      <c r="Q2953" s="33" t="str">
        <f t="shared" si="746"/>
        <v/>
      </c>
      <c r="R2953" s="33">
        <f t="shared" si="747"/>
        <v>10</v>
      </c>
      <c r="S2953" s="33" t="str">
        <f t="shared" si="748"/>
        <v>162_10</v>
      </c>
      <c r="T2953" s="35" t="str">
        <f t="shared" si="749"/>
        <v>162PM</v>
      </c>
      <c r="U2953" s="35" t="str">
        <f t="shared" si="750"/>
        <v>162PMEW</v>
      </c>
      <c r="V2953" s="301">
        <f t="shared" si="751"/>
        <v>8</v>
      </c>
      <c r="W2953" s="293" t="str">
        <f t="shared" si="752"/>
        <v/>
      </c>
      <c r="X2953" s="293" t="str">
        <f t="shared" si="753"/>
        <v/>
      </c>
      <c r="Y2953" s="293" t="str">
        <f t="shared" si="754"/>
        <v/>
      </c>
      <c r="Z2953" s="293" t="str">
        <f t="shared" si="755"/>
        <v/>
      </c>
      <c r="AA2953" s="293">
        <f t="shared" si="742"/>
        <v>0</v>
      </c>
      <c r="AB2953" s="293">
        <f t="shared" si="743"/>
        <v>0</v>
      </c>
      <c r="AC2953" s="293">
        <f t="shared" si="744"/>
        <v>0</v>
      </c>
      <c r="AD2953" s="293">
        <f t="shared" si="756"/>
        <v>0</v>
      </c>
      <c r="AE2953" s="293">
        <f>IF(ISBLANK(T2953),AE2952,IF(COUNTIF(T$2:T2953,T2953)&gt;1,AE2952,1+MAX(AE2952,0)))</f>
        <v>81</v>
      </c>
      <c r="AI2953" s="42" t="str">
        <f t="shared" si="757"/>
        <v/>
      </c>
      <c r="AJ2953">
        <f>SUM(AG$2:AG2953)</f>
        <v>21</v>
      </c>
      <c r="AK2953">
        <f>COUNTA(AF$2:AF2953)</f>
        <v>41</v>
      </c>
    </row>
    <row r="2954" spans="1:37"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745"/>
        <v>45</v>
      </c>
      <c r="Q2954" s="33" t="str">
        <f t="shared" si="746"/>
        <v/>
      </c>
      <c r="R2954" s="33">
        <f t="shared" si="747"/>
        <v>11</v>
      </c>
      <c r="S2954" s="33" t="str">
        <f t="shared" si="748"/>
        <v>162_11</v>
      </c>
      <c r="T2954" s="35" t="str">
        <f t="shared" si="749"/>
        <v>162PM</v>
      </c>
      <c r="U2954" s="35" t="str">
        <f t="shared" si="750"/>
        <v>162PMNS</v>
      </c>
      <c r="V2954" s="301">
        <f t="shared" si="751"/>
        <v>9</v>
      </c>
      <c r="W2954" s="293" t="str">
        <f t="shared" si="752"/>
        <v/>
      </c>
      <c r="X2954" s="293" t="str">
        <f t="shared" si="753"/>
        <v/>
      </c>
      <c r="Y2954" s="293" t="str">
        <f t="shared" si="754"/>
        <v/>
      </c>
      <c r="Z2954" s="293" t="str">
        <f t="shared" si="755"/>
        <v/>
      </c>
      <c r="AA2954" s="293">
        <f t="shared" si="742"/>
        <v>0</v>
      </c>
      <c r="AB2954" s="293">
        <f t="shared" si="743"/>
        <v>0</v>
      </c>
      <c r="AC2954" s="293">
        <f t="shared" si="744"/>
        <v>0</v>
      </c>
      <c r="AD2954" s="293">
        <f t="shared" si="756"/>
        <v>0</v>
      </c>
      <c r="AE2954" s="293">
        <f>IF(ISBLANK(T2954),AE2953,IF(COUNTIF(T$2:T2954,T2954)&gt;1,AE2953,1+MAX(AE2953,0)))</f>
        <v>81</v>
      </c>
      <c r="AI2954" s="42" t="str">
        <f t="shared" si="757"/>
        <v/>
      </c>
      <c r="AJ2954">
        <f>SUM(AG$2:AG2954)</f>
        <v>21</v>
      </c>
      <c r="AK2954">
        <f>COUNTA(AF$2:AF2954)</f>
        <v>41</v>
      </c>
    </row>
    <row r="2955" spans="1:37"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745"/>
        <v>45</v>
      </c>
      <c r="Q2955" s="33" t="str">
        <f t="shared" si="746"/>
        <v/>
      </c>
      <c r="R2955" s="33">
        <f t="shared" si="747"/>
        <v>11</v>
      </c>
      <c r="S2955" s="33" t="str">
        <f t="shared" si="748"/>
        <v>162_11</v>
      </c>
      <c r="T2955" s="35" t="str">
        <f t="shared" si="749"/>
        <v>162PM</v>
      </c>
      <c r="U2955" s="35" t="str">
        <f t="shared" si="750"/>
        <v>162PMNS</v>
      </c>
      <c r="V2955" s="301">
        <f t="shared" si="751"/>
        <v>10</v>
      </c>
      <c r="W2955" s="293" t="str">
        <f t="shared" si="752"/>
        <v/>
      </c>
      <c r="X2955" s="293" t="str">
        <f t="shared" si="753"/>
        <v/>
      </c>
      <c r="Y2955" s="293" t="str">
        <f t="shared" si="754"/>
        <v/>
      </c>
      <c r="Z2955" s="293" t="str">
        <f t="shared" si="755"/>
        <v/>
      </c>
      <c r="AA2955" s="293">
        <f t="shared" si="742"/>
        <v>0</v>
      </c>
      <c r="AB2955" s="293">
        <f t="shared" si="743"/>
        <v>0</v>
      </c>
      <c r="AC2955" s="293">
        <f t="shared" si="744"/>
        <v>0</v>
      </c>
      <c r="AD2955" s="293">
        <f t="shared" si="756"/>
        <v>0</v>
      </c>
      <c r="AE2955" s="293">
        <f>IF(ISBLANK(T2955),AE2954,IF(COUNTIF(T$2:T2955,T2955)&gt;1,AE2954,1+MAX(AE2954,0)))</f>
        <v>81</v>
      </c>
      <c r="AI2955" s="42" t="str">
        <f t="shared" si="757"/>
        <v/>
      </c>
      <c r="AJ2955">
        <f>SUM(AG$2:AG2955)</f>
        <v>21</v>
      </c>
      <c r="AK2955">
        <f>COUNTA(AF$2:AF2955)</f>
        <v>41</v>
      </c>
    </row>
    <row r="2956" spans="1:37"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745"/>
        <v>45</v>
      </c>
      <c r="Q2956" s="33" t="str">
        <f t="shared" si="746"/>
        <v/>
      </c>
      <c r="R2956" s="33">
        <f t="shared" si="747"/>
        <v>11</v>
      </c>
      <c r="S2956" s="33" t="str">
        <f t="shared" si="748"/>
        <v>162_11</v>
      </c>
      <c r="T2956" s="35" t="str">
        <f t="shared" si="749"/>
        <v>162PM</v>
      </c>
      <c r="U2956" s="35" t="str">
        <f t="shared" si="750"/>
        <v>162PMEW</v>
      </c>
      <c r="V2956" s="301">
        <f t="shared" si="751"/>
        <v>11</v>
      </c>
      <c r="W2956" s="293" t="str">
        <f t="shared" si="752"/>
        <v/>
      </c>
      <c r="X2956" s="293" t="str">
        <f t="shared" si="753"/>
        <v/>
      </c>
      <c r="Y2956" s="293" t="str">
        <f t="shared" si="754"/>
        <v/>
      </c>
      <c r="Z2956" s="293" t="str">
        <f t="shared" si="755"/>
        <v/>
      </c>
      <c r="AA2956" s="293">
        <f t="shared" si="742"/>
        <v>0</v>
      </c>
      <c r="AB2956" s="293">
        <f t="shared" si="743"/>
        <v>0</v>
      </c>
      <c r="AC2956" s="293">
        <f t="shared" si="744"/>
        <v>0</v>
      </c>
      <c r="AD2956" s="293">
        <f t="shared" si="756"/>
        <v>0</v>
      </c>
      <c r="AE2956" s="293">
        <f>IF(ISBLANK(T2956),AE2955,IF(COUNTIF(T$2:T2956,T2956)&gt;1,AE2955,1+MAX(AE2955,0)))</f>
        <v>81</v>
      </c>
      <c r="AI2956" s="42" t="str">
        <f t="shared" si="757"/>
        <v/>
      </c>
      <c r="AJ2956">
        <f>SUM(AG$2:AG2956)</f>
        <v>21</v>
      </c>
      <c r="AK2956">
        <f>COUNTA(AF$2:AF2956)</f>
        <v>41</v>
      </c>
    </row>
    <row r="2957" spans="1:37"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745"/>
        <v>45</v>
      </c>
      <c r="Q2957" s="33" t="str">
        <f t="shared" si="746"/>
        <v/>
      </c>
      <c r="R2957" s="33">
        <f t="shared" si="747"/>
        <v>11</v>
      </c>
      <c r="S2957" s="33" t="str">
        <f t="shared" si="748"/>
        <v>162_11</v>
      </c>
      <c r="T2957" s="35" t="str">
        <f t="shared" si="749"/>
        <v>162PM</v>
      </c>
      <c r="U2957" s="35" t="str">
        <f t="shared" si="750"/>
        <v>162PMEW</v>
      </c>
      <c r="V2957" s="301">
        <f t="shared" si="751"/>
        <v>12</v>
      </c>
      <c r="W2957" s="293" t="str">
        <f t="shared" si="752"/>
        <v/>
      </c>
      <c r="X2957" s="293" t="str">
        <f t="shared" si="753"/>
        <v/>
      </c>
      <c r="Y2957" s="293" t="str">
        <f t="shared" si="754"/>
        <v/>
      </c>
      <c r="Z2957" s="293" t="str">
        <f t="shared" si="755"/>
        <v/>
      </c>
      <c r="AA2957" s="293">
        <f t="shared" si="742"/>
        <v>0</v>
      </c>
      <c r="AB2957" s="293">
        <f t="shared" si="743"/>
        <v>0</v>
      </c>
      <c r="AC2957" s="293">
        <f t="shared" si="744"/>
        <v>0</v>
      </c>
      <c r="AD2957" s="293">
        <f t="shared" si="756"/>
        <v>0</v>
      </c>
      <c r="AE2957" s="293">
        <f>IF(ISBLANK(T2957),AE2956,IF(COUNTIF(T$2:T2957,T2957)&gt;1,AE2956,1+MAX(AE2956,0)))</f>
        <v>81</v>
      </c>
      <c r="AI2957" s="42" t="str">
        <f t="shared" si="757"/>
        <v/>
      </c>
      <c r="AJ2957">
        <f>SUM(AG$2:AG2957)</f>
        <v>21</v>
      </c>
      <c r="AK2957">
        <f>COUNTA(AF$2:AF2957)</f>
        <v>41</v>
      </c>
    </row>
    <row r="2958" spans="1:37"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745"/>
        <v>45</v>
      </c>
      <c r="Q2958" s="33" t="str">
        <f t="shared" si="746"/>
        <v/>
      </c>
      <c r="R2958" s="33">
        <f t="shared" si="747"/>
        <v>12</v>
      </c>
      <c r="S2958" s="33" t="str">
        <f t="shared" si="748"/>
        <v>162_12</v>
      </c>
      <c r="T2958" s="35" t="str">
        <f t="shared" si="749"/>
        <v>162PM</v>
      </c>
      <c r="U2958" s="35" t="str">
        <f t="shared" si="750"/>
        <v>162PMNS</v>
      </c>
      <c r="V2958" s="301">
        <f t="shared" si="751"/>
        <v>13</v>
      </c>
      <c r="W2958" s="293" t="str">
        <f t="shared" si="752"/>
        <v/>
      </c>
      <c r="X2958" s="293" t="str">
        <f t="shared" si="753"/>
        <v/>
      </c>
      <c r="Y2958" s="293" t="str">
        <f t="shared" si="754"/>
        <v/>
      </c>
      <c r="Z2958" s="293" t="str">
        <f t="shared" si="755"/>
        <v/>
      </c>
      <c r="AA2958" s="293">
        <f t="shared" si="742"/>
        <v>0</v>
      </c>
      <c r="AB2958" s="293">
        <f t="shared" si="743"/>
        <v>0</v>
      </c>
      <c r="AC2958" s="293">
        <f t="shared" si="744"/>
        <v>0</v>
      </c>
      <c r="AD2958" s="293">
        <f t="shared" si="756"/>
        <v>0</v>
      </c>
      <c r="AE2958" s="293">
        <f>IF(ISBLANK(T2958),AE2957,IF(COUNTIF(T$2:T2958,T2958)&gt;1,AE2957,1+MAX(AE2957,0)))</f>
        <v>81</v>
      </c>
      <c r="AI2958" s="42" t="str">
        <f t="shared" si="757"/>
        <v/>
      </c>
      <c r="AJ2958">
        <f>SUM(AG$2:AG2958)</f>
        <v>21</v>
      </c>
      <c r="AK2958">
        <f>COUNTA(AF$2:AF2958)</f>
        <v>41</v>
      </c>
    </row>
    <row r="2959" spans="1:37"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745"/>
        <v>45</v>
      </c>
      <c r="Q2959" s="33" t="str">
        <f t="shared" si="746"/>
        <v/>
      </c>
      <c r="R2959" s="33">
        <f t="shared" si="747"/>
        <v>12</v>
      </c>
      <c r="S2959" s="33" t="str">
        <f t="shared" si="748"/>
        <v>162_12</v>
      </c>
      <c r="T2959" s="35" t="str">
        <f t="shared" si="749"/>
        <v>162PM</v>
      </c>
      <c r="U2959" s="35" t="str">
        <f t="shared" si="750"/>
        <v>162PMNS</v>
      </c>
      <c r="V2959" s="301">
        <f t="shared" si="751"/>
        <v>14</v>
      </c>
      <c r="W2959" s="293" t="str">
        <f t="shared" si="752"/>
        <v/>
      </c>
      <c r="X2959" s="293" t="str">
        <f t="shared" si="753"/>
        <v/>
      </c>
      <c r="Y2959" s="293" t="str">
        <f t="shared" si="754"/>
        <v/>
      </c>
      <c r="Z2959" s="293" t="str">
        <f t="shared" si="755"/>
        <v/>
      </c>
      <c r="AA2959" s="293">
        <f t="shared" si="742"/>
        <v>0</v>
      </c>
      <c r="AB2959" s="293">
        <f t="shared" si="743"/>
        <v>0</v>
      </c>
      <c r="AC2959" s="293">
        <f t="shared" si="744"/>
        <v>0</v>
      </c>
      <c r="AD2959" s="293">
        <f t="shared" si="756"/>
        <v>0</v>
      </c>
      <c r="AE2959" s="293">
        <f>IF(ISBLANK(T2959),AE2958,IF(COUNTIF(T$2:T2959,T2959)&gt;1,AE2958,1+MAX(AE2958,0)))</f>
        <v>81</v>
      </c>
      <c r="AI2959" s="42" t="str">
        <f t="shared" si="757"/>
        <v/>
      </c>
      <c r="AJ2959">
        <f>SUM(AG$2:AG2959)</f>
        <v>21</v>
      </c>
      <c r="AK2959">
        <f>COUNTA(AF$2:AF2959)</f>
        <v>41</v>
      </c>
    </row>
    <row r="2960" spans="1:37"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745"/>
        <v>45</v>
      </c>
      <c r="Q2960" s="33" t="str">
        <f t="shared" si="746"/>
        <v/>
      </c>
      <c r="R2960" s="33">
        <f t="shared" si="747"/>
        <v>12</v>
      </c>
      <c r="S2960" s="33" t="str">
        <f t="shared" si="748"/>
        <v>162_12</v>
      </c>
      <c r="T2960" s="35" t="str">
        <f t="shared" si="749"/>
        <v>162PM</v>
      </c>
      <c r="U2960" s="35" t="str">
        <f t="shared" si="750"/>
        <v>162PMEW</v>
      </c>
      <c r="V2960" s="301">
        <f t="shared" si="751"/>
        <v>15</v>
      </c>
      <c r="W2960" s="293" t="str">
        <f t="shared" si="752"/>
        <v/>
      </c>
      <c r="X2960" s="293" t="str">
        <f t="shared" si="753"/>
        <v/>
      </c>
      <c r="Y2960" s="293" t="str">
        <f t="shared" si="754"/>
        <v/>
      </c>
      <c r="Z2960" s="293" t="str">
        <f t="shared" si="755"/>
        <v/>
      </c>
      <c r="AA2960" s="293">
        <f t="shared" si="742"/>
        <v>0</v>
      </c>
      <c r="AB2960" s="293">
        <f t="shared" si="743"/>
        <v>0</v>
      </c>
      <c r="AC2960" s="293">
        <f t="shared" si="744"/>
        <v>0</v>
      </c>
      <c r="AD2960" s="293">
        <f t="shared" si="756"/>
        <v>0</v>
      </c>
      <c r="AE2960" s="293">
        <f>IF(ISBLANK(T2960),AE2959,IF(COUNTIF(T$2:T2960,T2960)&gt;1,AE2959,1+MAX(AE2959,0)))</f>
        <v>81</v>
      </c>
      <c r="AI2960" s="42" t="str">
        <f t="shared" si="757"/>
        <v/>
      </c>
      <c r="AJ2960">
        <f>SUM(AG$2:AG2960)</f>
        <v>21</v>
      </c>
      <c r="AK2960">
        <f>COUNTA(AF$2:AF2960)</f>
        <v>41</v>
      </c>
    </row>
    <row r="2961" spans="1:37"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745"/>
        <v>45</v>
      </c>
      <c r="Q2961" s="33" t="str">
        <f t="shared" si="746"/>
        <v/>
      </c>
      <c r="R2961" s="33">
        <f t="shared" si="747"/>
        <v>12</v>
      </c>
      <c r="S2961" s="33" t="str">
        <f t="shared" si="748"/>
        <v>162_12</v>
      </c>
      <c r="T2961" s="35" t="str">
        <f t="shared" si="749"/>
        <v>162PM</v>
      </c>
      <c r="U2961" s="35" t="str">
        <f t="shared" si="750"/>
        <v>162PMEW</v>
      </c>
      <c r="V2961" s="301">
        <f t="shared" si="751"/>
        <v>16</v>
      </c>
      <c r="W2961" s="293" t="str">
        <f t="shared" si="752"/>
        <v/>
      </c>
      <c r="X2961" s="293" t="str">
        <f t="shared" si="753"/>
        <v/>
      </c>
      <c r="Y2961" s="293" t="str">
        <f t="shared" si="754"/>
        <v/>
      </c>
      <c r="Z2961" s="293" t="str">
        <f t="shared" si="755"/>
        <v/>
      </c>
      <c r="AA2961" s="293">
        <f t="shared" si="742"/>
        <v>0</v>
      </c>
      <c r="AB2961" s="293">
        <f t="shared" si="743"/>
        <v>0</v>
      </c>
      <c r="AC2961" s="293">
        <f t="shared" si="744"/>
        <v>0</v>
      </c>
      <c r="AD2961" s="293">
        <f t="shared" si="756"/>
        <v>0</v>
      </c>
      <c r="AE2961" s="293">
        <f>IF(ISBLANK(T2961),AE2960,IF(COUNTIF(T$2:T2961,T2961)&gt;1,AE2960,1+MAX(AE2960,0)))</f>
        <v>81</v>
      </c>
      <c r="AI2961" s="42" t="str">
        <f t="shared" si="757"/>
        <v/>
      </c>
      <c r="AJ2961">
        <f>SUM(AG$2:AG2961)</f>
        <v>21</v>
      </c>
      <c r="AK2961">
        <f>COUNTA(AF$2:AF2961)</f>
        <v>41</v>
      </c>
    </row>
    <row r="2962" spans="1:37"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745"/>
        <v>45</v>
      </c>
      <c r="Q2962" s="33" t="str">
        <f t="shared" si="746"/>
        <v/>
      </c>
      <c r="R2962" s="33">
        <f t="shared" si="747"/>
        <v>13</v>
      </c>
      <c r="S2962" s="33" t="str">
        <f t="shared" si="748"/>
        <v>162_13</v>
      </c>
      <c r="T2962" s="35" t="str">
        <f t="shared" si="749"/>
        <v>162PM</v>
      </c>
      <c r="U2962" s="35" t="str">
        <f t="shared" si="750"/>
        <v>162PMNS</v>
      </c>
      <c r="V2962" s="301">
        <f t="shared" si="751"/>
        <v>17</v>
      </c>
      <c r="W2962" s="293" t="str">
        <f t="shared" si="752"/>
        <v/>
      </c>
      <c r="X2962" s="293" t="str">
        <f t="shared" si="753"/>
        <v/>
      </c>
      <c r="Y2962" s="293" t="str">
        <f t="shared" si="754"/>
        <v/>
      </c>
      <c r="Z2962" s="293" t="str">
        <f t="shared" si="755"/>
        <v/>
      </c>
      <c r="AA2962" s="293">
        <f t="shared" si="742"/>
        <v>0</v>
      </c>
      <c r="AB2962" s="293">
        <f t="shared" si="743"/>
        <v>0</v>
      </c>
      <c r="AC2962" s="293">
        <f t="shared" si="744"/>
        <v>0</v>
      </c>
      <c r="AD2962" s="293">
        <f t="shared" si="756"/>
        <v>0</v>
      </c>
      <c r="AE2962" s="293">
        <f>IF(ISBLANK(T2962),AE2961,IF(COUNTIF(T$2:T2962,T2962)&gt;1,AE2961,1+MAX(AE2961,0)))</f>
        <v>81</v>
      </c>
      <c r="AI2962" s="42" t="str">
        <f t="shared" si="757"/>
        <v/>
      </c>
      <c r="AJ2962">
        <f>SUM(AG$2:AG2962)</f>
        <v>21</v>
      </c>
      <c r="AK2962">
        <f>COUNTA(AF$2:AF2962)</f>
        <v>41</v>
      </c>
    </row>
    <row r="2963" spans="1:37"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745"/>
        <v>45</v>
      </c>
      <c r="Q2963" s="33" t="str">
        <f t="shared" si="746"/>
        <v/>
      </c>
      <c r="R2963" s="33">
        <f t="shared" si="747"/>
        <v>13</v>
      </c>
      <c r="S2963" s="33" t="str">
        <f t="shared" si="748"/>
        <v>162_13</v>
      </c>
      <c r="T2963" s="35" t="str">
        <f t="shared" si="749"/>
        <v>162PM</v>
      </c>
      <c r="U2963" s="35" t="str">
        <f t="shared" si="750"/>
        <v>162PMNS</v>
      </c>
      <c r="V2963" s="301">
        <f t="shared" si="751"/>
        <v>18</v>
      </c>
      <c r="W2963" s="293" t="str">
        <f t="shared" si="752"/>
        <v/>
      </c>
      <c r="X2963" s="293" t="str">
        <f t="shared" si="753"/>
        <v/>
      </c>
      <c r="Y2963" s="293" t="str">
        <f t="shared" si="754"/>
        <v/>
      </c>
      <c r="Z2963" s="293" t="str">
        <f t="shared" si="755"/>
        <v/>
      </c>
      <c r="AA2963" s="293">
        <f t="shared" si="742"/>
        <v>0</v>
      </c>
      <c r="AB2963" s="293">
        <f t="shared" si="743"/>
        <v>0</v>
      </c>
      <c r="AC2963" s="293">
        <f t="shared" si="744"/>
        <v>0</v>
      </c>
      <c r="AD2963" s="293">
        <f t="shared" si="756"/>
        <v>0</v>
      </c>
      <c r="AE2963" s="293">
        <f>IF(ISBLANK(T2963),AE2962,IF(COUNTIF(T$2:T2963,T2963)&gt;1,AE2962,1+MAX(AE2962,0)))</f>
        <v>81</v>
      </c>
      <c r="AI2963" s="42" t="str">
        <f t="shared" si="757"/>
        <v/>
      </c>
      <c r="AJ2963">
        <f>SUM(AG$2:AG2963)</f>
        <v>21</v>
      </c>
      <c r="AK2963">
        <f>COUNTA(AF$2:AF2963)</f>
        <v>41</v>
      </c>
    </row>
    <row r="2964" spans="1:37"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745"/>
        <v>45</v>
      </c>
      <c r="Q2964" s="33" t="str">
        <f t="shared" si="746"/>
        <v/>
      </c>
      <c r="R2964" s="33">
        <f t="shared" si="747"/>
        <v>13</v>
      </c>
      <c r="S2964" s="33" t="str">
        <f t="shared" si="748"/>
        <v>162_13</v>
      </c>
      <c r="T2964" s="35" t="str">
        <f t="shared" si="749"/>
        <v>162PM</v>
      </c>
      <c r="U2964" s="35" t="str">
        <f t="shared" si="750"/>
        <v>162PMEW</v>
      </c>
      <c r="V2964" s="301">
        <f t="shared" si="751"/>
        <v>19</v>
      </c>
      <c r="W2964" s="293" t="str">
        <f t="shared" si="752"/>
        <v/>
      </c>
      <c r="X2964" s="293" t="str">
        <f t="shared" si="753"/>
        <v/>
      </c>
      <c r="Y2964" s="293" t="str">
        <f t="shared" si="754"/>
        <v/>
      </c>
      <c r="Z2964" s="293" t="str">
        <f t="shared" si="755"/>
        <v/>
      </c>
      <c r="AA2964" s="293">
        <f t="shared" si="742"/>
        <v>0</v>
      </c>
      <c r="AB2964" s="293">
        <f t="shared" si="743"/>
        <v>0</v>
      </c>
      <c r="AC2964" s="293">
        <f t="shared" si="744"/>
        <v>0</v>
      </c>
      <c r="AD2964" s="293">
        <f t="shared" si="756"/>
        <v>0</v>
      </c>
      <c r="AE2964" s="293">
        <f>IF(ISBLANK(T2964),AE2963,IF(COUNTIF(T$2:T2964,T2964)&gt;1,AE2963,1+MAX(AE2963,0)))</f>
        <v>81</v>
      </c>
      <c r="AI2964" s="42" t="str">
        <f t="shared" si="757"/>
        <v/>
      </c>
      <c r="AJ2964">
        <f>SUM(AG$2:AG2964)</f>
        <v>21</v>
      </c>
      <c r="AK2964">
        <f>COUNTA(AF$2:AF2964)</f>
        <v>41</v>
      </c>
    </row>
    <row r="2965" spans="1:37"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745"/>
        <v>45</v>
      </c>
      <c r="Q2965" s="33" t="str">
        <f t="shared" si="746"/>
        <v/>
      </c>
      <c r="R2965" s="33">
        <f t="shared" si="747"/>
        <v>13</v>
      </c>
      <c r="S2965" s="33" t="str">
        <f t="shared" si="748"/>
        <v>162_13</v>
      </c>
      <c r="T2965" s="35" t="str">
        <f t="shared" si="749"/>
        <v>162PM</v>
      </c>
      <c r="U2965" s="35" t="str">
        <f t="shared" si="750"/>
        <v>162PMEW</v>
      </c>
      <c r="V2965" s="301">
        <f t="shared" si="751"/>
        <v>20</v>
      </c>
      <c r="W2965" s="293" t="str">
        <f t="shared" si="752"/>
        <v/>
      </c>
      <c r="X2965" s="293" t="str">
        <f t="shared" si="753"/>
        <v/>
      </c>
      <c r="Y2965" s="293" t="str">
        <f t="shared" si="754"/>
        <v/>
      </c>
      <c r="Z2965" s="293" t="str">
        <f t="shared" si="755"/>
        <v/>
      </c>
      <c r="AA2965" s="293">
        <f t="shared" si="742"/>
        <v>0</v>
      </c>
      <c r="AB2965" s="293">
        <f t="shared" si="743"/>
        <v>0</v>
      </c>
      <c r="AC2965" s="293">
        <f t="shared" si="744"/>
        <v>0</v>
      </c>
      <c r="AD2965" s="293">
        <f t="shared" si="756"/>
        <v>0</v>
      </c>
      <c r="AE2965" s="293">
        <f>IF(ISBLANK(T2965),AE2964,IF(COUNTIF(T$2:T2965,T2965)&gt;1,AE2964,1+MAX(AE2964,0)))</f>
        <v>81</v>
      </c>
      <c r="AI2965" s="42" t="str">
        <f t="shared" si="757"/>
        <v/>
      </c>
      <c r="AJ2965">
        <f>SUM(AG$2:AG2965)</f>
        <v>21</v>
      </c>
      <c r="AK2965">
        <f>COUNTA(AF$2:AF2965)</f>
        <v>41</v>
      </c>
    </row>
    <row r="2966" spans="1:37"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745"/>
        <v>45</v>
      </c>
      <c r="Q2966" s="33" t="str">
        <f t="shared" si="746"/>
        <v/>
      </c>
      <c r="R2966" s="33">
        <f t="shared" si="747"/>
        <v>14</v>
      </c>
      <c r="S2966" s="33" t="str">
        <f t="shared" si="748"/>
        <v>162_14</v>
      </c>
      <c r="T2966" s="35" t="str">
        <f t="shared" si="749"/>
        <v>162PM</v>
      </c>
      <c r="U2966" s="35" t="str">
        <f t="shared" si="750"/>
        <v>162PMNS</v>
      </c>
      <c r="V2966" s="301">
        <f t="shared" si="751"/>
        <v>21</v>
      </c>
      <c r="W2966" s="293" t="str">
        <f t="shared" si="752"/>
        <v/>
      </c>
      <c r="X2966" s="293" t="str">
        <f t="shared" si="753"/>
        <v/>
      </c>
      <c r="Y2966" s="293" t="str">
        <f t="shared" si="754"/>
        <v/>
      </c>
      <c r="Z2966" s="293" t="str">
        <f t="shared" si="755"/>
        <v/>
      </c>
      <c r="AA2966" s="293">
        <f t="shared" si="742"/>
        <v>0</v>
      </c>
      <c r="AB2966" s="293">
        <f t="shared" si="743"/>
        <v>0</v>
      </c>
      <c r="AC2966" s="293">
        <f t="shared" si="744"/>
        <v>0</v>
      </c>
      <c r="AD2966" s="293">
        <f t="shared" si="756"/>
        <v>0</v>
      </c>
      <c r="AE2966" s="293">
        <f>IF(ISBLANK(T2966),AE2965,IF(COUNTIF(T$2:T2966,T2966)&gt;1,AE2965,1+MAX(AE2965,0)))</f>
        <v>81</v>
      </c>
      <c r="AI2966" s="42" t="str">
        <f t="shared" si="757"/>
        <v/>
      </c>
      <c r="AJ2966">
        <f>SUM(AG$2:AG2966)</f>
        <v>21</v>
      </c>
      <c r="AK2966">
        <f>COUNTA(AF$2:AF2966)</f>
        <v>41</v>
      </c>
    </row>
    <row r="2967" spans="1:37"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745"/>
        <v>45</v>
      </c>
      <c r="Q2967" s="33" t="str">
        <f t="shared" si="746"/>
        <v/>
      </c>
      <c r="R2967" s="33">
        <f t="shared" si="747"/>
        <v>14</v>
      </c>
      <c r="S2967" s="33" t="str">
        <f t="shared" si="748"/>
        <v>162_14</v>
      </c>
      <c r="T2967" s="35" t="str">
        <f t="shared" si="749"/>
        <v>162PM</v>
      </c>
      <c r="U2967" s="35" t="str">
        <f t="shared" si="750"/>
        <v>162PMNS</v>
      </c>
      <c r="V2967" s="301">
        <f t="shared" si="751"/>
        <v>22</v>
      </c>
      <c r="W2967" s="293" t="str">
        <f t="shared" si="752"/>
        <v/>
      </c>
      <c r="X2967" s="293" t="str">
        <f t="shared" si="753"/>
        <v/>
      </c>
      <c r="Y2967" s="293" t="str">
        <f t="shared" si="754"/>
        <v/>
      </c>
      <c r="Z2967" s="293" t="str">
        <f t="shared" si="755"/>
        <v/>
      </c>
      <c r="AA2967" s="293">
        <f t="shared" si="742"/>
        <v>0</v>
      </c>
      <c r="AB2967" s="293">
        <f t="shared" si="743"/>
        <v>0</v>
      </c>
      <c r="AC2967" s="293">
        <f t="shared" si="744"/>
        <v>0</v>
      </c>
      <c r="AD2967" s="293">
        <f t="shared" si="756"/>
        <v>0</v>
      </c>
      <c r="AE2967" s="293">
        <f>IF(ISBLANK(T2967),AE2966,IF(COUNTIF(T$2:T2967,T2967)&gt;1,AE2966,1+MAX(AE2966,0)))</f>
        <v>81</v>
      </c>
      <c r="AI2967" s="42" t="str">
        <f t="shared" si="757"/>
        <v/>
      </c>
      <c r="AJ2967">
        <f>SUM(AG$2:AG2967)</f>
        <v>21</v>
      </c>
      <c r="AK2967">
        <f>COUNTA(AF$2:AF2967)</f>
        <v>41</v>
      </c>
    </row>
    <row r="2968" spans="1:37"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745"/>
        <v>45</v>
      </c>
      <c r="Q2968" s="33" t="str">
        <f t="shared" si="746"/>
        <v/>
      </c>
      <c r="R2968" s="33">
        <f t="shared" si="747"/>
        <v>14</v>
      </c>
      <c r="S2968" s="33" t="str">
        <f t="shared" si="748"/>
        <v>162_14</v>
      </c>
      <c r="T2968" s="35" t="str">
        <f t="shared" si="749"/>
        <v>162PM</v>
      </c>
      <c r="U2968" s="35" t="str">
        <f t="shared" si="750"/>
        <v>162PMEW</v>
      </c>
      <c r="V2968" s="301">
        <f t="shared" si="751"/>
        <v>23</v>
      </c>
      <c r="W2968" s="293" t="str">
        <f t="shared" si="752"/>
        <v/>
      </c>
      <c r="X2968" s="293" t="str">
        <f t="shared" si="753"/>
        <v/>
      </c>
      <c r="Y2968" s="293" t="str">
        <f t="shared" si="754"/>
        <v/>
      </c>
      <c r="Z2968" s="293" t="str">
        <f t="shared" si="755"/>
        <v/>
      </c>
      <c r="AA2968" s="293">
        <f t="shared" si="742"/>
        <v>0</v>
      </c>
      <c r="AB2968" s="293">
        <f t="shared" si="743"/>
        <v>0</v>
      </c>
      <c r="AC2968" s="293">
        <f t="shared" si="744"/>
        <v>0</v>
      </c>
      <c r="AD2968" s="293">
        <f t="shared" si="756"/>
        <v>0</v>
      </c>
      <c r="AE2968" s="293">
        <f>IF(ISBLANK(T2968),AE2967,IF(COUNTIF(T$2:T2968,T2968)&gt;1,AE2967,1+MAX(AE2967,0)))</f>
        <v>81</v>
      </c>
      <c r="AI2968" s="42" t="str">
        <f t="shared" si="757"/>
        <v/>
      </c>
      <c r="AJ2968">
        <f>SUM(AG$2:AG2968)</f>
        <v>21</v>
      </c>
      <c r="AK2968">
        <f>COUNTA(AF$2:AF2968)</f>
        <v>41</v>
      </c>
    </row>
    <row r="2969" spans="1:37"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745"/>
        <v>45</v>
      </c>
      <c r="Q2969" s="33" t="str">
        <f t="shared" si="746"/>
        <v/>
      </c>
      <c r="R2969" s="33">
        <f t="shared" si="747"/>
        <v>14</v>
      </c>
      <c r="S2969" s="33" t="str">
        <f t="shared" si="748"/>
        <v>162_14</v>
      </c>
      <c r="T2969" s="35" t="str">
        <f t="shared" si="749"/>
        <v>162PM</v>
      </c>
      <c r="U2969" s="35" t="str">
        <f t="shared" si="750"/>
        <v>162PMEW</v>
      </c>
      <c r="V2969" s="301">
        <f t="shared" si="751"/>
        <v>24</v>
      </c>
      <c r="W2969" s="293" t="str">
        <f t="shared" si="752"/>
        <v/>
      </c>
      <c r="X2969" s="293" t="str">
        <f t="shared" si="753"/>
        <v/>
      </c>
      <c r="Y2969" s="293" t="str">
        <f t="shared" si="754"/>
        <v/>
      </c>
      <c r="Z2969" s="293" t="str">
        <f t="shared" si="755"/>
        <v/>
      </c>
      <c r="AA2969" s="293">
        <f t="shared" si="742"/>
        <v>0</v>
      </c>
      <c r="AB2969" s="293">
        <f t="shared" si="743"/>
        <v>0</v>
      </c>
      <c r="AC2969" s="293">
        <f t="shared" si="744"/>
        <v>0</v>
      </c>
      <c r="AD2969" s="293">
        <f t="shared" si="756"/>
        <v>0</v>
      </c>
      <c r="AE2969" s="293">
        <f>IF(ISBLANK(T2969),AE2968,IF(COUNTIF(T$2:T2969,T2969)&gt;1,AE2968,1+MAX(AE2968,0)))</f>
        <v>81</v>
      </c>
      <c r="AI2969" s="42" t="str">
        <f t="shared" si="757"/>
        <v/>
      </c>
      <c r="AJ2969">
        <f>SUM(AG$2:AG2969)</f>
        <v>21</v>
      </c>
      <c r="AK2969">
        <f>COUNTA(AF$2:AF2969)</f>
        <v>41</v>
      </c>
    </row>
    <row r="2970" spans="1:37"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745"/>
        <v>45</v>
      </c>
      <c r="Q2970" s="33" t="str">
        <f t="shared" si="746"/>
        <v/>
      </c>
      <c r="R2970" s="33">
        <f t="shared" si="747"/>
        <v>15</v>
      </c>
      <c r="S2970" s="33" t="str">
        <f t="shared" si="748"/>
        <v>162_15</v>
      </c>
      <c r="T2970" s="35" t="str">
        <f t="shared" si="749"/>
        <v>162PM</v>
      </c>
      <c r="U2970" s="35" t="str">
        <f t="shared" si="750"/>
        <v>162PMNS</v>
      </c>
      <c r="V2970" s="301">
        <f t="shared" si="751"/>
        <v>25</v>
      </c>
      <c r="W2970" s="293" t="str">
        <f t="shared" si="752"/>
        <v/>
      </c>
      <c r="X2970" s="293" t="str">
        <f t="shared" si="753"/>
        <v/>
      </c>
      <c r="Y2970" s="293" t="str">
        <f t="shared" si="754"/>
        <v/>
      </c>
      <c r="Z2970" s="293" t="str">
        <f t="shared" si="755"/>
        <v/>
      </c>
      <c r="AA2970" s="293">
        <f t="shared" si="742"/>
        <v>0</v>
      </c>
      <c r="AB2970" s="293">
        <f t="shared" si="743"/>
        <v>0</v>
      </c>
      <c r="AC2970" s="293">
        <f t="shared" si="744"/>
        <v>0</v>
      </c>
      <c r="AD2970" s="293">
        <f t="shared" si="756"/>
        <v>0</v>
      </c>
      <c r="AE2970" s="293">
        <f>IF(ISBLANK(T2970),AE2969,IF(COUNTIF(T$2:T2970,T2970)&gt;1,AE2969,1+MAX(AE2969,0)))</f>
        <v>81</v>
      </c>
      <c r="AI2970" s="42" t="str">
        <f t="shared" si="757"/>
        <v/>
      </c>
      <c r="AJ2970">
        <f>SUM(AG$2:AG2970)</f>
        <v>21</v>
      </c>
      <c r="AK2970">
        <f>COUNTA(AF$2:AF2970)</f>
        <v>41</v>
      </c>
    </row>
    <row r="2971" spans="1:37"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745"/>
        <v>45</v>
      </c>
      <c r="Q2971" s="33" t="str">
        <f t="shared" si="746"/>
        <v/>
      </c>
      <c r="R2971" s="33">
        <f t="shared" si="747"/>
        <v>15</v>
      </c>
      <c r="S2971" s="33" t="str">
        <f t="shared" si="748"/>
        <v>162_15</v>
      </c>
      <c r="T2971" s="35" t="str">
        <f t="shared" si="749"/>
        <v>162PM</v>
      </c>
      <c r="U2971" s="35" t="str">
        <f t="shared" si="750"/>
        <v>162PMNS</v>
      </c>
      <c r="V2971" s="301">
        <f t="shared" si="751"/>
        <v>26</v>
      </c>
      <c r="W2971" s="293" t="str">
        <f t="shared" si="752"/>
        <v/>
      </c>
      <c r="X2971" s="293" t="str">
        <f t="shared" si="753"/>
        <v/>
      </c>
      <c r="Y2971" s="293" t="str">
        <f t="shared" si="754"/>
        <v/>
      </c>
      <c r="Z2971" s="293" t="str">
        <f t="shared" si="755"/>
        <v/>
      </c>
      <c r="AA2971" s="293">
        <f t="shared" si="742"/>
        <v>0</v>
      </c>
      <c r="AB2971" s="293">
        <f t="shared" si="743"/>
        <v>0</v>
      </c>
      <c r="AC2971" s="293">
        <f t="shared" si="744"/>
        <v>0</v>
      </c>
      <c r="AD2971" s="293">
        <f t="shared" si="756"/>
        <v>0</v>
      </c>
      <c r="AE2971" s="293">
        <f>IF(ISBLANK(T2971),AE2970,IF(COUNTIF(T$2:T2971,T2971)&gt;1,AE2970,1+MAX(AE2970,0)))</f>
        <v>81</v>
      </c>
      <c r="AI2971" s="42" t="str">
        <f t="shared" si="757"/>
        <v/>
      </c>
      <c r="AJ2971">
        <f>SUM(AG$2:AG2971)</f>
        <v>21</v>
      </c>
      <c r="AK2971">
        <f>COUNTA(AF$2:AF2971)</f>
        <v>41</v>
      </c>
    </row>
    <row r="2972" spans="1:37"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745"/>
        <v>45</v>
      </c>
      <c r="Q2972" s="33" t="str">
        <f t="shared" si="746"/>
        <v/>
      </c>
      <c r="R2972" s="33">
        <f t="shared" si="747"/>
        <v>15</v>
      </c>
      <c r="S2972" s="33" t="str">
        <f t="shared" si="748"/>
        <v>162_15</v>
      </c>
      <c r="T2972" s="35" t="str">
        <f t="shared" si="749"/>
        <v>162PM</v>
      </c>
      <c r="U2972" s="35" t="str">
        <f t="shared" si="750"/>
        <v>162PMEW</v>
      </c>
      <c r="V2972" s="301">
        <f t="shared" si="751"/>
        <v>27</v>
      </c>
      <c r="W2972" s="293" t="str">
        <f t="shared" si="752"/>
        <v/>
      </c>
      <c r="X2972" s="293" t="str">
        <f t="shared" si="753"/>
        <v/>
      </c>
      <c r="Y2972" s="293" t="str">
        <f t="shared" si="754"/>
        <v/>
      </c>
      <c r="Z2972" s="293" t="str">
        <f t="shared" si="755"/>
        <v/>
      </c>
      <c r="AA2972" s="293">
        <f t="shared" si="742"/>
        <v>0</v>
      </c>
      <c r="AB2972" s="293">
        <f t="shared" si="743"/>
        <v>0</v>
      </c>
      <c r="AC2972" s="293">
        <f t="shared" si="744"/>
        <v>0</v>
      </c>
      <c r="AD2972" s="293">
        <f t="shared" si="756"/>
        <v>0</v>
      </c>
      <c r="AE2972" s="293">
        <f>IF(ISBLANK(T2972),AE2971,IF(COUNTIF(T$2:T2972,T2972)&gt;1,AE2971,1+MAX(AE2971,0)))</f>
        <v>81</v>
      </c>
      <c r="AI2972" s="42" t="str">
        <f t="shared" si="757"/>
        <v/>
      </c>
      <c r="AJ2972">
        <f>SUM(AG$2:AG2972)</f>
        <v>21</v>
      </c>
      <c r="AK2972">
        <f>COUNTA(AF$2:AF2972)</f>
        <v>41</v>
      </c>
    </row>
    <row r="2973" spans="1:37"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745"/>
        <v>45</v>
      </c>
      <c r="Q2973" s="33" t="str">
        <f t="shared" si="746"/>
        <v/>
      </c>
      <c r="R2973" s="33">
        <f t="shared" si="747"/>
        <v>15</v>
      </c>
      <c r="S2973" s="33" t="str">
        <f t="shared" si="748"/>
        <v>162_15</v>
      </c>
      <c r="T2973" s="35" t="str">
        <f t="shared" si="749"/>
        <v>162PM</v>
      </c>
      <c r="U2973" s="35" t="str">
        <f t="shared" si="750"/>
        <v>162PMEW</v>
      </c>
      <c r="V2973" s="301">
        <f t="shared" si="751"/>
        <v>28</v>
      </c>
      <c r="W2973" s="293" t="str">
        <f t="shared" si="752"/>
        <v/>
      </c>
      <c r="X2973" s="293" t="str">
        <f t="shared" si="753"/>
        <v/>
      </c>
      <c r="Y2973" s="293" t="str">
        <f t="shared" si="754"/>
        <v/>
      </c>
      <c r="Z2973" s="293" t="str">
        <f t="shared" si="755"/>
        <v/>
      </c>
      <c r="AA2973" s="293">
        <f t="shared" si="742"/>
        <v>0</v>
      </c>
      <c r="AB2973" s="293">
        <f t="shared" si="743"/>
        <v>0</v>
      </c>
      <c r="AC2973" s="293">
        <f t="shared" si="744"/>
        <v>0</v>
      </c>
      <c r="AD2973" s="293">
        <f t="shared" si="756"/>
        <v>0</v>
      </c>
      <c r="AE2973" s="293">
        <f>IF(ISBLANK(T2973),AE2972,IF(COUNTIF(T$2:T2973,T2973)&gt;1,AE2972,1+MAX(AE2972,0)))</f>
        <v>81</v>
      </c>
      <c r="AI2973" s="42" t="str">
        <f t="shared" si="757"/>
        <v/>
      </c>
      <c r="AJ2973">
        <f>SUM(AG$2:AG2973)</f>
        <v>21</v>
      </c>
      <c r="AK2973">
        <f>COUNTA(AF$2:AF2973)</f>
        <v>41</v>
      </c>
    </row>
    <row r="2974" spans="1:37"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745"/>
        <v>45</v>
      </c>
      <c r="Q2974" s="33" t="str">
        <f t="shared" si="746"/>
        <v/>
      </c>
      <c r="R2974" s="33">
        <f t="shared" si="747"/>
        <v>16</v>
      </c>
      <c r="S2974" s="33" t="str">
        <f t="shared" si="748"/>
        <v>162_16</v>
      </c>
      <c r="T2974" s="35" t="str">
        <f t="shared" si="749"/>
        <v>162PM</v>
      </c>
      <c r="U2974" s="35" t="str">
        <f t="shared" si="750"/>
        <v>162PMNS</v>
      </c>
      <c r="V2974" s="301">
        <f t="shared" si="751"/>
        <v>29</v>
      </c>
      <c r="W2974" s="293" t="str">
        <f t="shared" si="752"/>
        <v/>
      </c>
      <c r="X2974" s="293" t="str">
        <f t="shared" si="753"/>
        <v/>
      </c>
      <c r="Y2974" s="293" t="str">
        <f t="shared" si="754"/>
        <v/>
      </c>
      <c r="Z2974" s="293" t="str">
        <f t="shared" si="755"/>
        <v/>
      </c>
      <c r="AA2974" s="293">
        <f t="shared" si="742"/>
        <v>0</v>
      </c>
      <c r="AB2974" s="293">
        <f t="shared" si="743"/>
        <v>0</v>
      </c>
      <c r="AC2974" s="293">
        <f t="shared" si="744"/>
        <v>0</v>
      </c>
      <c r="AD2974" s="293">
        <f t="shared" si="756"/>
        <v>0</v>
      </c>
      <c r="AE2974" s="293">
        <f>IF(ISBLANK(T2974),AE2973,IF(COUNTIF(T$2:T2974,T2974)&gt;1,AE2973,1+MAX(AE2973,0)))</f>
        <v>81</v>
      </c>
      <c r="AI2974" s="42" t="str">
        <f t="shared" si="757"/>
        <v/>
      </c>
      <c r="AJ2974">
        <f>SUM(AG$2:AG2974)</f>
        <v>21</v>
      </c>
      <c r="AK2974">
        <f>COUNTA(AF$2:AF2974)</f>
        <v>41</v>
      </c>
    </row>
    <row r="2975" spans="1:37"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745"/>
        <v>45</v>
      </c>
      <c r="Q2975" s="33" t="str">
        <f t="shared" si="746"/>
        <v/>
      </c>
      <c r="R2975" s="33">
        <f t="shared" si="747"/>
        <v>16</v>
      </c>
      <c r="S2975" s="33" t="str">
        <f t="shared" si="748"/>
        <v>162_16</v>
      </c>
      <c r="T2975" s="35" t="str">
        <f t="shared" si="749"/>
        <v>162PM</v>
      </c>
      <c r="U2975" s="35" t="str">
        <f t="shared" si="750"/>
        <v>162PMNS</v>
      </c>
      <c r="V2975" s="301">
        <f t="shared" si="751"/>
        <v>30</v>
      </c>
      <c r="W2975" s="293" t="str">
        <f t="shared" si="752"/>
        <v/>
      </c>
      <c r="X2975" s="293" t="str">
        <f t="shared" si="753"/>
        <v/>
      </c>
      <c r="Y2975" s="293" t="str">
        <f t="shared" si="754"/>
        <v/>
      </c>
      <c r="Z2975" s="293" t="str">
        <f t="shared" si="755"/>
        <v/>
      </c>
      <c r="AA2975" s="293">
        <f t="shared" si="742"/>
        <v>0</v>
      </c>
      <c r="AB2975" s="293">
        <f t="shared" si="743"/>
        <v>0</v>
      </c>
      <c r="AC2975" s="293">
        <f t="shared" si="744"/>
        <v>0</v>
      </c>
      <c r="AD2975" s="293">
        <f t="shared" si="756"/>
        <v>0</v>
      </c>
      <c r="AE2975" s="293">
        <f>IF(ISBLANK(T2975),AE2974,IF(COUNTIF(T$2:T2975,T2975)&gt;1,AE2974,1+MAX(AE2974,0)))</f>
        <v>81</v>
      </c>
      <c r="AI2975" s="42" t="str">
        <f t="shared" si="757"/>
        <v/>
      </c>
      <c r="AJ2975">
        <f>SUM(AG$2:AG2975)</f>
        <v>21</v>
      </c>
      <c r="AK2975">
        <f>COUNTA(AF$2:AF2975)</f>
        <v>41</v>
      </c>
    </row>
    <row r="2976" spans="1:37"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745"/>
        <v>45</v>
      </c>
      <c r="Q2976" s="33" t="str">
        <f t="shared" si="746"/>
        <v/>
      </c>
      <c r="R2976" s="33">
        <f t="shared" si="747"/>
        <v>16</v>
      </c>
      <c r="S2976" s="33" t="str">
        <f t="shared" si="748"/>
        <v>162_16</v>
      </c>
      <c r="T2976" s="35" t="str">
        <f t="shared" si="749"/>
        <v>162PM</v>
      </c>
      <c r="U2976" s="35" t="str">
        <f t="shared" si="750"/>
        <v>162PMEW</v>
      </c>
      <c r="V2976" s="301">
        <f t="shared" si="751"/>
        <v>31</v>
      </c>
      <c r="W2976" s="293" t="str">
        <f t="shared" si="752"/>
        <v/>
      </c>
      <c r="X2976" s="293" t="str">
        <f t="shared" si="753"/>
        <v/>
      </c>
      <c r="Y2976" s="293" t="str">
        <f t="shared" si="754"/>
        <v/>
      </c>
      <c r="Z2976" s="293" t="str">
        <f t="shared" si="755"/>
        <v/>
      </c>
      <c r="AA2976" s="293">
        <f t="shared" si="742"/>
        <v>0</v>
      </c>
      <c r="AB2976" s="293">
        <f t="shared" si="743"/>
        <v>0</v>
      </c>
      <c r="AC2976" s="293">
        <f t="shared" si="744"/>
        <v>0</v>
      </c>
      <c r="AD2976" s="293">
        <f t="shared" si="756"/>
        <v>0</v>
      </c>
      <c r="AE2976" s="293">
        <f>IF(ISBLANK(T2976),AE2975,IF(COUNTIF(T$2:T2976,T2976)&gt;1,AE2975,1+MAX(AE2975,0)))</f>
        <v>81</v>
      </c>
      <c r="AI2976" s="42" t="str">
        <f t="shared" si="757"/>
        <v/>
      </c>
      <c r="AJ2976">
        <f>SUM(AG$2:AG2976)</f>
        <v>21</v>
      </c>
      <c r="AK2976">
        <f>COUNTA(AF$2:AF2976)</f>
        <v>41</v>
      </c>
    </row>
    <row r="2977" spans="1:37"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745"/>
        <v>45</v>
      </c>
      <c r="Q2977" s="33" t="str">
        <f t="shared" si="746"/>
        <v/>
      </c>
      <c r="R2977" s="33">
        <f t="shared" si="747"/>
        <v>16</v>
      </c>
      <c r="S2977" s="33" t="str">
        <f t="shared" si="748"/>
        <v>162_16</v>
      </c>
      <c r="T2977" s="35" t="str">
        <f t="shared" si="749"/>
        <v>162PM</v>
      </c>
      <c r="U2977" s="35" t="str">
        <f t="shared" si="750"/>
        <v>162PMEW</v>
      </c>
      <c r="V2977" s="301">
        <f t="shared" si="751"/>
        <v>32</v>
      </c>
      <c r="W2977" s="293" t="str">
        <f t="shared" si="752"/>
        <v/>
      </c>
      <c r="X2977" s="293" t="str">
        <f t="shared" si="753"/>
        <v/>
      </c>
      <c r="Y2977" s="293" t="str">
        <f t="shared" si="754"/>
        <v/>
      </c>
      <c r="Z2977" s="293" t="str">
        <f t="shared" si="755"/>
        <v/>
      </c>
      <c r="AA2977" s="293">
        <f t="shared" si="742"/>
        <v>0</v>
      </c>
      <c r="AB2977" s="293">
        <f t="shared" si="743"/>
        <v>0</v>
      </c>
      <c r="AC2977" s="293">
        <f t="shared" si="744"/>
        <v>0</v>
      </c>
      <c r="AD2977" s="293">
        <f t="shared" si="756"/>
        <v>0</v>
      </c>
      <c r="AE2977" s="293">
        <f>IF(ISBLANK(T2977),AE2976,IF(COUNTIF(T$2:T2977,T2977)&gt;1,AE2976,1+MAX(AE2976,0)))</f>
        <v>81</v>
      </c>
      <c r="AI2977" s="42" t="str">
        <f t="shared" si="757"/>
        <v/>
      </c>
      <c r="AJ2977">
        <f>SUM(AG$2:AG2977)</f>
        <v>21</v>
      </c>
      <c r="AK2977">
        <f>COUNTA(AF$2:AF2977)</f>
        <v>41</v>
      </c>
    </row>
    <row r="2978" spans="1:37"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745"/>
        <v>46</v>
      </c>
      <c r="Q2978" s="33">
        <f t="shared" si="746"/>
        <v>46</v>
      </c>
      <c r="R2978" s="33">
        <f t="shared" si="747"/>
        <v>1</v>
      </c>
      <c r="S2978" s="33" t="str">
        <f t="shared" si="748"/>
        <v>163_1</v>
      </c>
      <c r="T2978" s="35" t="str">
        <f t="shared" si="749"/>
        <v>163AM</v>
      </c>
      <c r="U2978" s="35" t="str">
        <f t="shared" si="750"/>
        <v>163AMNS</v>
      </c>
      <c r="V2978" s="301">
        <f t="shared" si="751"/>
        <v>1</v>
      </c>
      <c r="W2978" s="293" t="str">
        <f t="shared" si="752"/>
        <v/>
      </c>
      <c r="X2978" s="293" t="str">
        <f t="shared" si="753"/>
        <v/>
      </c>
      <c r="Y2978" s="293" t="str">
        <f t="shared" si="754"/>
        <v/>
      </c>
      <c r="Z2978" s="293" t="str">
        <f t="shared" si="755"/>
        <v/>
      </c>
      <c r="AA2978" s="293">
        <f t="shared" si="742"/>
        <v>0</v>
      </c>
      <c r="AB2978" s="293">
        <f t="shared" si="743"/>
        <v>0</v>
      </c>
      <c r="AC2978" s="293">
        <f t="shared" si="744"/>
        <v>3</v>
      </c>
      <c r="AD2978" s="293">
        <f t="shared" si="756"/>
        <v>1</v>
      </c>
      <c r="AE2978" s="293">
        <f>IF(ISBLANK(T2978),AE2977,IF(COUNTIF(T$2:T2978,T2978)&gt;1,AE2977,1+MAX(AE2977,0)))</f>
        <v>82</v>
      </c>
      <c r="AI2978" s="42" t="str">
        <f t="shared" si="757"/>
        <v/>
      </c>
      <c r="AJ2978">
        <f>SUM(AG$2:AG2978)</f>
        <v>21</v>
      </c>
      <c r="AK2978">
        <f>COUNTA(AF$2:AF2978)</f>
        <v>41</v>
      </c>
    </row>
    <row r="2979" spans="1:37"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745"/>
        <v>46</v>
      </c>
      <c r="Q2979" s="33" t="str">
        <f t="shared" si="746"/>
        <v/>
      </c>
      <c r="R2979" s="33">
        <f t="shared" si="747"/>
        <v>1</v>
      </c>
      <c r="S2979" s="33" t="str">
        <f t="shared" si="748"/>
        <v>163_1</v>
      </c>
      <c r="T2979" s="35" t="str">
        <f t="shared" si="749"/>
        <v>163AM</v>
      </c>
      <c r="U2979" s="35" t="str">
        <f t="shared" si="750"/>
        <v>163AMNS</v>
      </c>
      <c r="V2979" s="301">
        <f t="shared" si="751"/>
        <v>2</v>
      </c>
      <c r="W2979" s="293" t="str">
        <f t="shared" si="752"/>
        <v/>
      </c>
      <c r="X2979" s="293" t="str">
        <f t="shared" si="753"/>
        <v/>
      </c>
      <c r="Y2979" s="293" t="str">
        <f t="shared" si="754"/>
        <v/>
      </c>
      <c r="Z2979" s="293" t="str">
        <f t="shared" si="755"/>
        <v/>
      </c>
      <c r="AA2979" s="293">
        <f t="shared" si="742"/>
        <v>0</v>
      </c>
      <c r="AB2979" s="293">
        <f t="shared" si="743"/>
        <v>0</v>
      </c>
      <c r="AC2979" s="293">
        <f t="shared" si="744"/>
        <v>3</v>
      </c>
      <c r="AD2979" s="293">
        <f t="shared" si="756"/>
        <v>1</v>
      </c>
      <c r="AE2979" s="293">
        <f>IF(ISBLANK(T2979),AE2978,IF(COUNTIF(T$2:T2979,T2979)&gt;1,AE2978,1+MAX(AE2978,0)))</f>
        <v>82</v>
      </c>
      <c r="AI2979" s="42" t="str">
        <f t="shared" si="757"/>
        <v/>
      </c>
      <c r="AJ2979">
        <f>SUM(AG$2:AG2979)</f>
        <v>21</v>
      </c>
      <c r="AK2979">
        <f>COUNTA(AF$2:AF2979)</f>
        <v>41</v>
      </c>
    </row>
    <row r="2980" spans="1:37"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745"/>
        <v>46</v>
      </c>
      <c r="Q2980" s="33" t="str">
        <f t="shared" si="746"/>
        <v/>
      </c>
      <c r="R2980" s="33">
        <f t="shared" si="747"/>
        <v>1</v>
      </c>
      <c r="S2980" s="33" t="str">
        <f t="shared" si="748"/>
        <v>163_1</v>
      </c>
      <c r="T2980" s="35" t="str">
        <f t="shared" si="749"/>
        <v>163AM</v>
      </c>
      <c r="U2980" s="35" t="str">
        <f t="shared" si="750"/>
        <v>163AMEW</v>
      </c>
      <c r="V2980" s="301">
        <f t="shared" si="751"/>
        <v>3</v>
      </c>
      <c r="W2980" s="293" t="str">
        <f t="shared" si="752"/>
        <v/>
      </c>
      <c r="X2980" s="293" t="str">
        <f t="shared" si="753"/>
        <v/>
      </c>
      <c r="Y2980" s="293" t="str">
        <f t="shared" si="754"/>
        <v/>
      </c>
      <c r="Z2980" s="293" t="str">
        <f t="shared" si="755"/>
        <v/>
      </c>
      <c r="AA2980" s="293">
        <f t="shared" si="742"/>
        <v>0</v>
      </c>
      <c r="AB2980" s="293">
        <f t="shared" si="743"/>
        <v>0</v>
      </c>
      <c r="AC2980" s="293">
        <f t="shared" si="744"/>
        <v>3</v>
      </c>
      <c r="AD2980" s="293">
        <f t="shared" si="756"/>
        <v>1</v>
      </c>
      <c r="AE2980" s="293">
        <f>IF(ISBLANK(T2980),AE2979,IF(COUNTIF(T$2:T2980,T2980)&gt;1,AE2979,1+MAX(AE2979,0)))</f>
        <v>82</v>
      </c>
      <c r="AI2980" s="42" t="str">
        <f t="shared" si="757"/>
        <v/>
      </c>
      <c r="AJ2980">
        <f>SUM(AG$2:AG2980)</f>
        <v>21</v>
      </c>
      <c r="AK2980">
        <f>COUNTA(AF$2:AF2980)</f>
        <v>41</v>
      </c>
    </row>
    <row r="2981" spans="1:37"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745"/>
        <v>46</v>
      </c>
      <c r="Q2981" s="33" t="str">
        <f t="shared" si="746"/>
        <v/>
      </c>
      <c r="R2981" s="33">
        <f t="shared" si="747"/>
        <v>1</v>
      </c>
      <c r="S2981" s="33" t="str">
        <f t="shared" si="748"/>
        <v>163_1</v>
      </c>
      <c r="T2981" s="35" t="str">
        <f t="shared" si="749"/>
        <v>163AM</v>
      </c>
      <c r="U2981" s="35" t="str">
        <f t="shared" si="750"/>
        <v>163AMEW</v>
      </c>
      <c r="V2981" s="301">
        <f t="shared" si="751"/>
        <v>4</v>
      </c>
      <c r="W2981" s="293" t="str">
        <f t="shared" si="752"/>
        <v/>
      </c>
      <c r="X2981" s="293" t="str">
        <f t="shared" si="753"/>
        <v/>
      </c>
      <c r="Y2981" s="293" t="str">
        <f t="shared" si="754"/>
        <v/>
      </c>
      <c r="Z2981" s="293" t="str">
        <f t="shared" si="755"/>
        <v/>
      </c>
      <c r="AA2981" s="293">
        <f t="shared" si="742"/>
        <v>0</v>
      </c>
      <c r="AB2981" s="293">
        <f t="shared" si="743"/>
        <v>0</v>
      </c>
      <c r="AC2981" s="293">
        <f t="shared" si="744"/>
        <v>3</v>
      </c>
      <c r="AD2981" s="293">
        <f t="shared" si="756"/>
        <v>1</v>
      </c>
      <c r="AE2981" s="293">
        <f>IF(ISBLANK(T2981),AE2980,IF(COUNTIF(T$2:T2981,T2981)&gt;1,AE2980,1+MAX(AE2980,0)))</f>
        <v>82</v>
      </c>
      <c r="AI2981" s="42" t="str">
        <f t="shared" si="757"/>
        <v/>
      </c>
      <c r="AJ2981">
        <f>SUM(AG$2:AG2981)</f>
        <v>21</v>
      </c>
      <c r="AK2981">
        <f>COUNTA(AF$2:AF2981)</f>
        <v>41</v>
      </c>
    </row>
    <row r="2982" spans="1:37"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745"/>
        <v>46</v>
      </c>
      <c r="Q2982" s="33" t="str">
        <f t="shared" si="746"/>
        <v/>
      </c>
      <c r="R2982" s="33">
        <f t="shared" si="747"/>
        <v>2</v>
      </c>
      <c r="S2982" s="33" t="str">
        <f t="shared" si="748"/>
        <v>163_2</v>
      </c>
      <c r="T2982" s="35" t="str">
        <f t="shared" si="749"/>
        <v>163AM</v>
      </c>
      <c r="U2982" s="35" t="str">
        <f t="shared" si="750"/>
        <v>163AMNS</v>
      </c>
      <c r="V2982" s="301">
        <f t="shared" si="751"/>
        <v>5</v>
      </c>
      <c r="W2982" s="293" t="str">
        <f t="shared" si="752"/>
        <v/>
      </c>
      <c r="X2982" s="293" t="str">
        <f t="shared" si="753"/>
        <v/>
      </c>
      <c r="Y2982" s="293" t="str">
        <f t="shared" si="754"/>
        <v/>
      </c>
      <c r="Z2982" s="293" t="str">
        <f t="shared" si="755"/>
        <v/>
      </c>
      <c r="AA2982" s="293">
        <f t="shared" si="742"/>
        <v>0</v>
      </c>
      <c r="AB2982" s="293">
        <f t="shared" si="743"/>
        <v>0</v>
      </c>
      <c r="AC2982" s="293">
        <f t="shared" si="744"/>
        <v>3</v>
      </c>
      <c r="AD2982" s="293">
        <f t="shared" si="756"/>
        <v>1</v>
      </c>
      <c r="AE2982" s="293">
        <f>IF(ISBLANK(T2982),AE2981,IF(COUNTIF(T$2:T2982,T2982)&gt;1,AE2981,1+MAX(AE2981,0)))</f>
        <v>82</v>
      </c>
      <c r="AI2982" s="42" t="str">
        <f t="shared" si="757"/>
        <v/>
      </c>
      <c r="AJ2982">
        <f>SUM(AG$2:AG2982)</f>
        <v>21</v>
      </c>
      <c r="AK2982">
        <f>COUNTA(AF$2:AF2982)</f>
        <v>41</v>
      </c>
    </row>
    <row r="2983" spans="1:37"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745"/>
        <v>46</v>
      </c>
      <c r="Q2983" s="33" t="str">
        <f t="shared" si="746"/>
        <v/>
      </c>
      <c r="R2983" s="33">
        <f t="shared" si="747"/>
        <v>2</v>
      </c>
      <c r="S2983" s="33" t="str">
        <f t="shared" si="748"/>
        <v>163_2</v>
      </c>
      <c r="T2983" s="35" t="str">
        <f t="shared" si="749"/>
        <v>163AM</v>
      </c>
      <c r="U2983" s="35" t="str">
        <f t="shared" si="750"/>
        <v>163AMNS</v>
      </c>
      <c r="V2983" s="301">
        <f t="shared" si="751"/>
        <v>6</v>
      </c>
      <c r="W2983" s="293" t="str">
        <f t="shared" si="752"/>
        <v/>
      </c>
      <c r="X2983" s="293" t="str">
        <f t="shared" si="753"/>
        <v/>
      </c>
      <c r="Y2983" s="293" t="str">
        <f t="shared" si="754"/>
        <v/>
      </c>
      <c r="Z2983" s="293" t="str">
        <f t="shared" si="755"/>
        <v/>
      </c>
      <c r="AA2983" s="293">
        <f t="shared" si="742"/>
        <v>0</v>
      </c>
      <c r="AB2983" s="293">
        <f t="shared" si="743"/>
        <v>0</v>
      </c>
      <c r="AC2983" s="293">
        <f t="shared" si="744"/>
        <v>3</v>
      </c>
      <c r="AD2983" s="293">
        <f t="shared" si="756"/>
        <v>1</v>
      </c>
      <c r="AE2983" s="293">
        <f>IF(ISBLANK(T2983),AE2982,IF(COUNTIF(T$2:T2983,T2983)&gt;1,AE2982,1+MAX(AE2982,0)))</f>
        <v>82</v>
      </c>
      <c r="AI2983" s="42" t="str">
        <f t="shared" si="757"/>
        <v/>
      </c>
      <c r="AJ2983">
        <f>SUM(AG$2:AG2983)</f>
        <v>21</v>
      </c>
      <c r="AK2983">
        <f>COUNTA(AF$2:AF2983)</f>
        <v>41</v>
      </c>
    </row>
    <row r="2984" spans="1:37"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745"/>
        <v>46</v>
      </c>
      <c r="Q2984" s="33" t="str">
        <f t="shared" si="746"/>
        <v/>
      </c>
      <c r="R2984" s="33">
        <f t="shared" si="747"/>
        <v>2</v>
      </c>
      <c r="S2984" s="33" t="str">
        <f t="shared" si="748"/>
        <v>163_2</v>
      </c>
      <c r="T2984" s="35" t="str">
        <f t="shared" si="749"/>
        <v>163AM</v>
      </c>
      <c r="U2984" s="35" t="str">
        <f t="shared" si="750"/>
        <v>163AMEW</v>
      </c>
      <c r="V2984" s="301">
        <f t="shared" si="751"/>
        <v>7</v>
      </c>
      <c r="W2984" s="293" t="str">
        <f t="shared" si="752"/>
        <v/>
      </c>
      <c r="X2984" s="293" t="str">
        <f t="shared" si="753"/>
        <v/>
      </c>
      <c r="Y2984" s="293" t="str">
        <f t="shared" si="754"/>
        <v/>
      </c>
      <c r="Z2984" s="293" t="str">
        <f t="shared" si="755"/>
        <v/>
      </c>
      <c r="AA2984" s="293">
        <f t="shared" si="742"/>
        <v>0</v>
      </c>
      <c r="AB2984" s="293">
        <f t="shared" si="743"/>
        <v>0</v>
      </c>
      <c r="AC2984" s="293">
        <f t="shared" si="744"/>
        <v>3</v>
      </c>
      <c r="AD2984" s="293">
        <f t="shared" si="756"/>
        <v>1</v>
      </c>
      <c r="AE2984" s="293">
        <f>IF(ISBLANK(T2984),AE2983,IF(COUNTIF(T$2:T2984,T2984)&gt;1,AE2983,1+MAX(AE2983,0)))</f>
        <v>82</v>
      </c>
      <c r="AI2984" s="42" t="str">
        <f t="shared" si="757"/>
        <v/>
      </c>
      <c r="AJ2984">
        <f>SUM(AG$2:AG2984)</f>
        <v>21</v>
      </c>
      <c r="AK2984">
        <f>COUNTA(AF$2:AF2984)</f>
        <v>41</v>
      </c>
    </row>
    <row r="2985" spans="1:37"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745"/>
        <v>46</v>
      </c>
      <c r="Q2985" s="33" t="str">
        <f t="shared" si="746"/>
        <v/>
      </c>
      <c r="R2985" s="33">
        <f t="shared" si="747"/>
        <v>2</v>
      </c>
      <c r="S2985" s="33" t="str">
        <f t="shared" si="748"/>
        <v>163_2</v>
      </c>
      <c r="T2985" s="35" t="str">
        <f t="shared" si="749"/>
        <v>163AM</v>
      </c>
      <c r="U2985" s="35" t="str">
        <f t="shared" si="750"/>
        <v>163AMEW</v>
      </c>
      <c r="V2985" s="301">
        <f t="shared" si="751"/>
        <v>8</v>
      </c>
      <c r="W2985" s="293" t="str">
        <f t="shared" si="752"/>
        <v/>
      </c>
      <c r="X2985" s="293" t="str">
        <f t="shared" si="753"/>
        <v/>
      </c>
      <c r="Y2985" s="293" t="str">
        <f t="shared" si="754"/>
        <v/>
      </c>
      <c r="Z2985" s="293" t="str">
        <f t="shared" si="755"/>
        <v/>
      </c>
      <c r="AA2985" s="293">
        <f t="shared" si="742"/>
        <v>0</v>
      </c>
      <c r="AB2985" s="293">
        <f t="shared" si="743"/>
        <v>0</v>
      </c>
      <c r="AC2985" s="293">
        <f t="shared" si="744"/>
        <v>3</v>
      </c>
      <c r="AD2985" s="293">
        <f t="shared" si="756"/>
        <v>1</v>
      </c>
      <c r="AE2985" s="293">
        <f>IF(ISBLANK(T2985),AE2984,IF(COUNTIF(T$2:T2985,T2985)&gt;1,AE2984,1+MAX(AE2984,0)))</f>
        <v>82</v>
      </c>
      <c r="AI2985" s="42" t="str">
        <f t="shared" si="757"/>
        <v/>
      </c>
      <c r="AJ2985">
        <f>SUM(AG$2:AG2985)</f>
        <v>21</v>
      </c>
      <c r="AK2985">
        <f>COUNTA(AF$2:AF2985)</f>
        <v>41</v>
      </c>
    </row>
    <row r="2986" spans="1:37"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745"/>
        <v>46</v>
      </c>
      <c r="Q2986" s="33" t="str">
        <f t="shared" si="746"/>
        <v/>
      </c>
      <c r="R2986" s="33">
        <f t="shared" si="747"/>
        <v>3</v>
      </c>
      <c r="S2986" s="33" t="str">
        <f t="shared" si="748"/>
        <v>163_3</v>
      </c>
      <c r="T2986" s="35" t="str">
        <f t="shared" si="749"/>
        <v>163AM</v>
      </c>
      <c r="U2986" s="35" t="str">
        <f t="shared" si="750"/>
        <v>163AMNS</v>
      </c>
      <c r="V2986" s="301">
        <f t="shared" si="751"/>
        <v>9</v>
      </c>
      <c r="W2986" s="293" t="str">
        <f t="shared" si="752"/>
        <v/>
      </c>
      <c r="X2986" s="293" t="str">
        <f t="shared" si="753"/>
        <v/>
      </c>
      <c r="Y2986" s="293" t="str">
        <f t="shared" si="754"/>
        <v/>
      </c>
      <c r="Z2986" s="293" t="str">
        <f t="shared" si="755"/>
        <v/>
      </c>
      <c r="AA2986" s="293">
        <f t="shared" si="742"/>
        <v>0</v>
      </c>
      <c r="AB2986" s="293">
        <f t="shared" si="743"/>
        <v>0</v>
      </c>
      <c r="AC2986" s="293">
        <f t="shared" si="744"/>
        <v>3</v>
      </c>
      <c r="AD2986" s="293">
        <f t="shared" si="756"/>
        <v>1</v>
      </c>
      <c r="AE2986" s="293">
        <f>IF(ISBLANK(T2986),AE2985,IF(COUNTIF(T$2:T2986,T2986)&gt;1,AE2985,1+MAX(AE2985,0)))</f>
        <v>82</v>
      </c>
      <c r="AI2986" s="42" t="str">
        <f t="shared" si="757"/>
        <v/>
      </c>
      <c r="AJ2986">
        <f>SUM(AG$2:AG2986)</f>
        <v>21</v>
      </c>
      <c r="AK2986">
        <f>COUNTA(AF$2:AF2986)</f>
        <v>41</v>
      </c>
    </row>
    <row r="2987" spans="1:37"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745"/>
        <v>46</v>
      </c>
      <c r="Q2987" s="33" t="str">
        <f t="shared" si="746"/>
        <v/>
      </c>
      <c r="R2987" s="33">
        <f t="shared" si="747"/>
        <v>3</v>
      </c>
      <c r="S2987" s="33" t="str">
        <f t="shared" si="748"/>
        <v>163_3</v>
      </c>
      <c r="T2987" s="35" t="str">
        <f t="shared" si="749"/>
        <v>163AM</v>
      </c>
      <c r="U2987" s="35" t="str">
        <f t="shared" si="750"/>
        <v>163AMNS</v>
      </c>
      <c r="V2987" s="301">
        <f t="shared" si="751"/>
        <v>10</v>
      </c>
      <c r="W2987" s="293" t="str">
        <f t="shared" si="752"/>
        <v/>
      </c>
      <c r="X2987" s="293" t="str">
        <f t="shared" si="753"/>
        <v/>
      </c>
      <c r="Y2987" s="293" t="str">
        <f t="shared" si="754"/>
        <v/>
      </c>
      <c r="Z2987" s="293" t="str">
        <f t="shared" si="755"/>
        <v/>
      </c>
      <c r="AA2987" s="293">
        <f t="shared" si="742"/>
        <v>0</v>
      </c>
      <c r="AB2987" s="293">
        <f t="shared" si="743"/>
        <v>0</v>
      </c>
      <c r="AC2987" s="293">
        <f t="shared" si="744"/>
        <v>3</v>
      </c>
      <c r="AD2987" s="293">
        <f t="shared" si="756"/>
        <v>1</v>
      </c>
      <c r="AE2987" s="293">
        <f>IF(ISBLANK(T2987),AE2986,IF(COUNTIF(T$2:T2987,T2987)&gt;1,AE2986,1+MAX(AE2986,0)))</f>
        <v>82</v>
      </c>
      <c r="AI2987" s="42" t="str">
        <f t="shared" si="757"/>
        <v/>
      </c>
      <c r="AJ2987">
        <f>SUM(AG$2:AG2987)</f>
        <v>21</v>
      </c>
      <c r="AK2987">
        <f>COUNTA(AF$2:AF2987)</f>
        <v>41</v>
      </c>
    </row>
    <row r="2988" spans="1:37"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745"/>
        <v>46</v>
      </c>
      <c r="Q2988" s="33" t="str">
        <f t="shared" si="746"/>
        <v/>
      </c>
      <c r="R2988" s="33">
        <f t="shared" si="747"/>
        <v>3</v>
      </c>
      <c r="S2988" s="33" t="str">
        <f t="shared" si="748"/>
        <v>163_3</v>
      </c>
      <c r="T2988" s="35" t="str">
        <f t="shared" si="749"/>
        <v>163AM</v>
      </c>
      <c r="U2988" s="35" t="str">
        <f t="shared" si="750"/>
        <v>163AMEW</v>
      </c>
      <c r="V2988" s="301">
        <f t="shared" si="751"/>
        <v>11</v>
      </c>
      <c r="W2988" s="293" t="str">
        <f t="shared" si="752"/>
        <v/>
      </c>
      <c r="X2988" s="293" t="str">
        <f t="shared" si="753"/>
        <v/>
      </c>
      <c r="Y2988" s="293" t="str">
        <f t="shared" si="754"/>
        <v/>
      </c>
      <c r="Z2988" s="293" t="str">
        <f t="shared" si="755"/>
        <v/>
      </c>
      <c r="AA2988" s="293">
        <f t="shared" si="742"/>
        <v>0</v>
      </c>
      <c r="AB2988" s="293">
        <f t="shared" si="743"/>
        <v>0</v>
      </c>
      <c r="AC2988" s="293">
        <f t="shared" si="744"/>
        <v>3</v>
      </c>
      <c r="AD2988" s="293">
        <f t="shared" si="756"/>
        <v>1</v>
      </c>
      <c r="AE2988" s="293">
        <f>IF(ISBLANK(T2988),AE2987,IF(COUNTIF(T$2:T2988,T2988)&gt;1,AE2987,1+MAX(AE2987,0)))</f>
        <v>82</v>
      </c>
      <c r="AI2988" s="42" t="str">
        <f t="shared" si="757"/>
        <v/>
      </c>
      <c r="AJ2988">
        <f>SUM(AG$2:AG2988)</f>
        <v>21</v>
      </c>
      <c r="AK2988">
        <f>COUNTA(AF$2:AF2988)</f>
        <v>41</v>
      </c>
    </row>
    <row r="2989" spans="1:37"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745"/>
        <v>46</v>
      </c>
      <c r="Q2989" s="33" t="str">
        <f t="shared" si="746"/>
        <v/>
      </c>
      <c r="R2989" s="33">
        <f t="shared" si="747"/>
        <v>3</v>
      </c>
      <c r="S2989" s="33" t="str">
        <f t="shared" si="748"/>
        <v>163_3</v>
      </c>
      <c r="T2989" s="35" t="str">
        <f t="shared" si="749"/>
        <v>163AM</v>
      </c>
      <c r="U2989" s="35" t="str">
        <f t="shared" si="750"/>
        <v>163AMEW</v>
      </c>
      <c r="V2989" s="301">
        <f t="shared" si="751"/>
        <v>12</v>
      </c>
      <c r="W2989" s="293" t="str">
        <f t="shared" si="752"/>
        <v/>
      </c>
      <c r="X2989" s="293" t="str">
        <f t="shared" si="753"/>
        <v/>
      </c>
      <c r="Y2989" s="293" t="str">
        <f t="shared" si="754"/>
        <v/>
      </c>
      <c r="Z2989" s="293" t="str">
        <f t="shared" si="755"/>
        <v/>
      </c>
      <c r="AA2989" s="293">
        <f t="shared" si="742"/>
        <v>0</v>
      </c>
      <c r="AB2989" s="293">
        <f t="shared" si="743"/>
        <v>0</v>
      </c>
      <c r="AC2989" s="293">
        <f t="shared" si="744"/>
        <v>3</v>
      </c>
      <c r="AD2989" s="293">
        <f t="shared" si="756"/>
        <v>1</v>
      </c>
      <c r="AE2989" s="293">
        <f>IF(ISBLANK(T2989),AE2988,IF(COUNTIF(T$2:T2989,T2989)&gt;1,AE2988,1+MAX(AE2988,0)))</f>
        <v>82</v>
      </c>
      <c r="AI2989" s="42" t="str">
        <f t="shared" si="757"/>
        <v/>
      </c>
      <c r="AJ2989">
        <f>SUM(AG$2:AG2989)</f>
        <v>21</v>
      </c>
      <c r="AK2989">
        <f>COUNTA(AF$2:AF2989)</f>
        <v>41</v>
      </c>
    </row>
    <row r="2990" spans="1:37"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745"/>
        <v>46</v>
      </c>
      <c r="Q2990" s="33" t="str">
        <f t="shared" si="746"/>
        <v/>
      </c>
      <c r="R2990" s="33">
        <f t="shared" si="747"/>
        <v>4</v>
      </c>
      <c r="S2990" s="33" t="str">
        <f t="shared" si="748"/>
        <v>163_4</v>
      </c>
      <c r="T2990" s="35" t="str">
        <f t="shared" si="749"/>
        <v>163AM</v>
      </c>
      <c r="U2990" s="35" t="str">
        <f t="shared" si="750"/>
        <v>163AMNS</v>
      </c>
      <c r="V2990" s="301">
        <f t="shared" si="751"/>
        <v>13</v>
      </c>
      <c r="W2990" s="293" t="str">
        <f t="shared" si="752"/>
        <v/>
      </c>
      <c r="X2990" s="293" t="str">
        <f t="shared" si="753"/>
        <v/>
      </c>
      <c r="Y2990" s="293" t="str">
        <f t="shared" si="754"/>
        <v/>
      </c>
      <c r="Z2990" s="293" t="str">
        <f t="shared" si="755"/>
        <v/>
      </c>
      <c r="AA2990" s="293">
        <f t="shared" si="742"/>
        <v>0</v>
      </c>
      <c r="AB2990" s="293">
        <f t="shared" si="743"/>
        <v>0</v>
      </c>
      <c r="AC2990" s="293">
        <f t="shared" si="744"/>
        <v>3</v>
      </c>
      <c r="AD2990" s="293">
        <f t="shared" si="756"/>
        <v>1</v>
      </c>
      <c r="AE2990" s="293">
        <f>IF(ISBLANK(T2990),AE2989,IF(COUNTIF(T$2:T2990,T2990)&gt;1,AE2989,1+MAX(AE2989,0)))</f>
        <v>82</v>
      </c>
      <c r="AI2990" s="42" t="str">
        <f t="shared" si="757"/>
        <v/>
      </c>
      <c r="AJ2990">
        <f>SUM(AG$2:AG2990)</f>
        <v>21</v>
      </c>
      <c r="AK2990">
        <f>COUNTA(AF$2:AF2990)</f>
        <v>41</v>
      </c>
    </row>
    <row r="2991" spans="1:37"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745"/>
        <v>46</v>
      </c>
      <c r="Q2991" s="33" t="str">
        <f t="shared" si="746"/>
        <v/>
      </c>
      <c r="R2991" s="33">
        <f t="shared" si="747"/>
        <v>4</v>
      </c>
      <c r="S2991" s="33" t="str">
        <f t="shared" si="748"/>
        <v>163_4</v>
      </c>
      <c r="T2991" s="35" t="str">
        <f t="shared" si="749"/>
        <v>163AM</v>
      </c>
      <c r="U2991" s="35" t="str">
        <f t="shared" si="750"/>
        <v>163AMNS</v>
      </c>
      <c r="V2991" s="301">
        <f t="shared" si="751"/>
        <v>14</v>
      </c>
      <c r="W2991" s="293" t="str">
        <f t="shared" si="752"/>
        <v/>
      </c>
      <c r="X2991" s="293" t="str">
        <f t="shared" si="753"/>
        <v/>
      </c>
      <c r="Y2991" s="293" t="str">
        <f t="shared" si="754"/>
        <v/>
      </c>
      <c r="Z2991" s="293" t="str">
        <f t="shared" si="755"/>
        <v/>
      </c>
      <c r="AA2991" s="293">
        <f t="shared" si="742"/>
        <v>0</v>
      </c>
      <c r="AB2991" s="293">
        <f t="shared" si="743"/>
        <v>0</v>
      </c>
      <c r="AC2991" s="293">
        <f t="shared" si="744"/>
        <v>3</v>
      </c>
      <c r="AD2991" s="293">
        <f t="shared" si="756"/>
        <v>1</v>
      </c>
      <c r="AE2991" s="293">
        <f>IF(ISBLANK(T2991),AE2990,IF(COUNTIF(T$2:T2991,T2991)&gt;1,AE2990,1+MAX(AE2990,0)))</f>
        <v>82</v>
      </c>
      <c r="AI2991" s="42" t="str">
        <f t="shared" si="757"/>
        <v/>
      </c>
      <c r="AJ2991">
        <f>SUM(AG$2:AG2991)</f>
        <v>21</v>
      </c>
      <c r="AK2991">
        <f>COUNTA(AF$2:AF2991)</f>
        <v>41</v>
      </c>
    </row>
    <row r="2992" spans="1:37"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745"/>
        <v>46</v>
      </c>
      <c r="Q2992" s="33" t="str">
        <f t="shared" si="746"/>
        <v/>
      </c>
      <c r="R2992" s="33">
        <f t="shared" si="747"/>
        <v>4</v>
      </c>
      <c r="S2992" s="33" t="str">
        <f t="shared" si="748"/>
        <v>163_4</v>
      </c>
      <c r="T2992" s="35" t="str">
        <f t="shared" si="749"/>
        <v>163AM</v>
      </c>
      <c r="U2992" s="35" t="str">
        <f t="shared" si="750"/>
        <v>163AMEW</v>
      </c>
      <c r="V2992" s="301">
        <f t="shared" si="751"/>
        <v>15</v>
      </c>
      <c r="W2992" s="293" t="str">
        <f t="shared" si="752"/>
        <v/>
      </c>
      <c r="X2992" s="293" t="str">
        <f t="shared" si="753"/>
        <v/>
      </c>
      <c r="Y2992" s="293" t="str">
        <f t="shared" si="754"/>
        <v/>
      </c>
      <c r="Z2992" s="293" t="str">
        <f t="shared" si="755"/>
        <v/>
      </c>
      <c r="AA2992" s="293">
        <f t="shared" si="742"/>
        <v>0</v>
      </c>
      <c r="AB2992" s="293">
        <f t="shared" si="743"/>
        <v>0</v>
      </c>
      <c r="AC2992" s="293">
        <f t="shared" si="744"/>
        <v>3</v>
      </c>
      <c r="AD2992" s="293">
        <f t="shared" si="756"/>
        <v>1</v>
      </c>
      <c r="AE2992" s="293">
        <f>IF(ISBLANK(T2992),AE2991,IF(COUNTIF(T$2:T2992,T2992)&gt;1,AE2991,1+MAX(AE2991,0)))</f>
        <v>82</v>
      </c>
      <c r="AI2992" s="42" t="str">
        <f t="shared" si="757"/>
        <v/>
      </c>
      <c r="AJ2992">
        <f>SUM(AG$2:AG2992)</f>
        <v>21</v>
      </c>
      <c r="AK2992">
        <f>COUNTA(AF$2:AF2992)</f>
        <v>41</v>
      </c>
    </row>
    <row r="2993" spans="1:37"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745"/>
        <v>46</v>
      </c>
      <c r="Q2993" s="33" t="str">
        <f t="shared" si="746"/>
        <v/>
      </c>
      <c r="R2993" s="33">
        <f t="shared" si="747"/>
        <v>4</v>
      </c>
      <c r="S2993" s="33" t="str">
        <f t="shared" si="748"/>
        <v>163_4</v>
      </c>
      <c r="T2993" s="35" t="str">
        <f t="shared" si="749"/>
        <v>163AM</v>
      </c>
      <c r="U2993" s="35" t="str">
        <f t="shared" si="750"/>
        <v>163AMEW</v>
      </c>
      <c r="V2993" s="301">
        <f t="shared" si="751"/>
        <v>16</v>
      </c>
      <c r="W2993" s="293" t="str">
        <f t="shared" si="752"/>
        <v/>
      </c>
      <c r="X2993" s="293" t="str">
        <f t="shared" si="753"/>
        <v/>
      </c>
      <c r="Y2993" s="293" t="str">
        <f t="shared" si="754"/>
        <v/>
      </c>
      <c r="Z2993" s="293" t="str">
        <f t="shared" si="755"/>
        <v/>
      </c>
      <c r="AA2993" s="293">
        <f t="shared" si="742"/>
        <v>0</v>
      </c>
      <c r="AB2993" s="293">
        <f t="shared" si="743"/>
        <v>0</v>
      </c>
      <c r="AC2993" s="293">
        <f t="shared" si="744"/>
        <v>3</v>
      </c>
      <c r="AD2993" s="293">
        <f t="shared" si="756"/>
        <v>1</v>
      </c>
      <c r="AE2993" s="293">
        <f>IF(ISBLANK(T2993),AE2992,IF(COUNTIF(T$2:T2993,T2993)&gt;1,AE2992,1+MAX(AE2992,0)))</f>
        <v>82</v>
      </c>
      <c r="AI2993" s="42" t="str">
        <f t="shared" si="757"/>
        <v/>
      </c>
      <c r="AJ2993">
        <f>SUM(AG$2:AG2993)</f>
        <v>21</v>
      </c>
      <c r="AK2993">
        <f>COUNTA(AF$2:AF2993)</f>
        <v>41</v>
      </c>
    </row>
    <row r="2994" spans="1:37"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745"/>
        <v>46</v>
      </c>
      <c r="Q2994" s="33" t="str">
        <f t="shared" si="746"/>
        <v/>
      </c>
      <c r="R2994" s="33">
        <f t="shared" si="747"/>
        <v>5</v>
      </c>
      <c r="S2994" s="33" t="str">
        <f t="shared" si="748"/>
        <v>163_5</v>
      </c>
      <c r="T2994" s="35" t="str">
        <f t="shared" si="749"/>
        <v>163AM</v>
      </c>
      <c r="U2994" s="35" t="str">
        <f t="shared" si="750"/>
        <v>163AMNS</v>
      </c>
      <c r="V2994" s="301">
        <f t="shared" si="751"/>
        <v>17</v>
      </c>
      <c r="W2994" s="293" t="str">
        <f t="shared" si="752"/>
        <v/>
      </c>
      <c r="X2994" s="293" t="str">
        <f t="shared" si="753"/>
        <v/>
      </c>
      <c r="Y2994" s="293" t="str">
        <f t="shared" si="754"/>
        <v/>
      </c>
      <c r="Z2994" s="293" t="str">
        <f t="shared" si="755"/>
        <v/>
      </c>
      <c r="AA2994" s="293">
        <f t="shared" si="742"/>
        <v>0</v>
      </c>
      <c r="AB2994" s="293">
        <f t="shared" si="743"/>
        <v>0</v>
      </c>
      <c r="AC2994" s="293">
        <f t="shared" si="744"/>
        <v>3</v>
      </c>
      <c r="AD2994" s="293">
        <f t="shared" si="756"/>
        <v>1</v>
      </c>
      <c r="AE2994" s="293">
        <f>IF(ISBLANK(T2994),AE2993,IF(COUNTIF(T$2:T2994,T2994)&gt;1,AE2993,1+MAX(AE2993,0)))</f>
        <v>82</v>
      </c>
      <c r="AI2994" s="42" t="str">
        <f t="shared" si="757"/>
        <v/>
      </c>
      <c r="AJ2994">
        <f>SUM(AG$2:AG2994)</f>
        <v>21</v>
      </c>
      <c r="AK2994">
        <f>COUNTA(AF$2:AF2994)</f>
        <v>41</v>
      </c>
    </row>
    <row r="2995" spans="1:37"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745"/>
        <v>46</v>
      </c>
      <c r="Q2995" s="33" t="str">
        <f t="shared" si="746"/>
        <v/>
      </c>
      <c r="R2995" s="33">
        <f t="shared" si="747"/>
        <v>5</v>
      </c>
      <c r="S2995" s="33" t="str">
        <f t="shared" si="748"/>
        <v>163_5</v>
      </c>
      <c r="T2995" s="35" t="str">
        <f t="shared" si="749"/>
        <v>163AM</v>
      </c>
      <c r="U2995" s="35" t="str">
        <f t="shared" si="750"/>
        <v>163AMNS</v>
      </c>
      <c r="V2995" s="301">
        <f t="shared" si="751"/>
        <v>18</v>
      </c>
      <c r="W2995" s="293" t="str">
        <f t="shared" si="752"/>
        <v/>
      </c>
      <c r="X2995" s="293" t="str">
        <f t="shared" si="753"/>
        <v/>
      </c>
      <c r="Y2995" s="293" t="str">
        <f t="shared" si="754"/>
        <v/>
      </c>
      <c r="Z2995" s="293" t="str">
        <f t="shared" si="755"/>
        <v/>
      </c>
      <c r="AA2995" s="293">
        <f t="shared" si="742"/>
        <v>0</v>
      </c>
      <c r="AB2995" s="293">
        <f t="shared" si="743"/>
        <v>0</v>
      </c>
      <c r="AC2995" s="293">
        <f t="shared" si="744"/>
        <v>3</v>
      </c>
      <c r="AD2995" s="293">
        <f t="shared" si="756"/>
        <v>1</v>
      </c>
      <c r="AE2995" s="293">
        <f>IF(ISBLANK(T2995),AE2994,IF(COUNTIF(T$2:T2995,T2995)&gt;1,AE2994,1+MAX(AE2994,0)))</f>
        <v>82</v>
      </c>
      <c r="AI2995" s="42" t="str">
        <f t="shared" si="757"/>
        <v/>
      </c>
      <c r="AJ2995">
        <f>SUM(AG$2:AG2995)</f>
        <v>21</v>
      </c>
      <c r="AK2995">
        <f>COUNTA(AF$2:AF2995)</f>
        <v>41</v>
      </c>
    </row>
    <row r="2996" spans="1:37"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745"/>
        <v>46</v>
      </c>
      <c r="Q2996" s="33" t="str">
        <f t="shared" si="746"/>
        <v/>
      </c>
      <c r="R2996" s="33">
        <f t="shared" si="747"/>
        <v>5</v>
      </c>
      <c r="S2996" s="33" t="str">
        <f t="shared" si="748"/>
        <v>163_5</v>
      </c>
      <c r="T2996" s="35" t="str">
        <f t="shared" si="749"/>
        <v>163AM</v>
      </c>
      <c r="U2996" s="35" t="str">
        <f t="shared" si="750"/>
        <v>163AMEW</v>
      </c>
      <c r="V2996" s="301">
        <f t="shared" si="751"/>
        <v>19</v>
      </c>
      <c r="W2996" s="293" t="str">
        <f t="shared" si="752"/>
        <v/>
      </c>
      <c r="X2996" s="293" t="str">
        <f t="shared" si="753"/>
        <v/>
      </c>
      <c r="Y2996" s="293" t="str">
        <f t="shared" si="754"/>
        <v/>
      </c>
      <c r="Z2996" s="293" t="str">
        <f t="shared" si="755"/>
        <v/>
      </c>
      <c r="AA2996" s="293">
        <f t="shared" si="742"/>
        <v>0</v>
      </c>
      <c r="AB2996" s="293">
        <f t="shared" si="743"/>
        <v>0</v>
      </c>
      <c r="AC2996" s="293">
        <f t="shared" si="744"/>
        <v>3</v>
      </c>
      <c r="AD2996" s="293">
        <f t="shared" si="756"/>
        <v>1</v>
      </c>
      <c r="AE2996" s="293">
        <f>IF(ISBLANK(T2996),AE2995,IF(COUNTIF(T$2:T2996,T2996)&gt;1,AE2995,1+MAX(AE2995,0)))</f>
        <v>82</v>
      </c>
      <c r="AI2996" s="42" t="str">
        <f t="shared" si="757"/>
        <v/>
      </c>
      <c r="AJ2996">
        <f>SUM(AG$2:AG2996)</f>
        <v>21</v>
      </c>
      <c r="AK2996">
        <f>COUNTA(AF$2:AF2996)</f>
        <v>41</v>
      </c>
    </row>
    <row r="2997" spans="1:37"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745"/>
        <v>46</v>
      </c>
      <c r="Q2997" s="33" t="str">
        <f t="shared" si="746"/>
        <v/>
      </c>
      <c r="R2997" s="33">
        <f t="shared" si="747"/>
        <v>5</v>
      </c>
      <c r="S2997" s="33" t="str">
        <f t="shared" si="748"/>
        <v>163_5</v>
      </c>
      <c r="T2997" s="35" t="str">
        <f t="shared" si="749"/>
        <v>163AM</v>
      </c>
      <c r="U2997" s="35" t="str">
        <f t="shared" si="750"/>
        <v>163AMEW</v>
      </c>
      <c r="V2997" s="301">
        <f t="shared" si="751"/>
        <v>20</v>
      </c>
      <c r="W2997" s="293" t="str">
        <f t="shared" si="752"/>
        <v/>
      </c>
      <c r="X2997" s="293" t="str">
        <f t="shared" si="753"/>
        <v/>
      </c>
      <c r="Y2997" s="293" t="str">
        <f t="shared" si="754"/>
        <v/>
      </c>
      <c r="Z2997" s="293" t="str">
        <f t="shared" si="755"/>
        <v/>
      </c>
      <c r="AA2997" s="293">
        <f t="shared" si="742"/>
        <v>0</v>
      </c>
      <c r="AB2997" s="293">
        <f t="shared" si="743"/>
        <v>0</v>
      </c>
      <c r="AC2997" s="293">
        <f t="shared" si="744"/>
        <v>3</v>
      </c>
      <c r="AD2997" s="293">
        <f t="shared" si="756"/>
        <v>1</v>
      </c>
      <c r="AE2997" s="293">
        <f>IF(ISBLANK(T2997),AE2996,IF(COUNTIF(T$2:T2997,T2997)&gt;1,AE2996,1+MAX(AE2996,0)))</f>
        <v>82</v>
      </c>
      <c r="AI2997" s="42" t="str">
        <f t="shared" si="757"/>
        <v/>
      </c>
      <c r="AJ2997">
        <f>SUM(AG$2:AG2997)</f>
        <v>21</v>
      </c>
      <c r="AK2997">
        <f>COUNTA(AF$2:AF2997)</f>
        <v>41</v>
      </c>
    </row>
    <row r="2998" spans="1:37"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745"/>
        <v>46</v>
      </c>
      <c r="Q2998" s="33" t="str">
        <f t="shared" si="746"/>
        <v/>
      </c>
      <c r="R2998" s="33">
        <f t="shared" si="747"/>
        <v>6</v>
      </c>
      <c r="S2998" s="33" t="str">
        <f t="shared" si="748"/>
        <v>163_6</v>
      </c>
      <c r="T2998" s="35" t="str">
        <f t="shared" si="749"/>
        <v>163AM</v>
      </c>
      <c r="U2998" s="35" t="str">
        <f t="shared" si="750"/>
        <v>163AMNS</v>
      </c>
      <c r="V2998" s="301">
        <f t="shared" si="751"/>
        <v>21</v>
      </c>
      <c r="W2998" s="293" t="str">
        <f t="shared" si="752"/>
        <v/>
      </c>
      <c r="X2998" s="293" t="str">
        <f t="shared" si="753"/>
        <v/>
      </c>
      <c r="Y2998" s="293" t="str">
        <f t="shared" si="754"/>
        <v/>
      </c>
      <c r="Z2998" s="293" t="str">
        <f t="shared" si="755"/>
        <v/>
      </c>
      <c r="AA2998" s="293">
        <f t="shared" si="742"/>
        <v>0</v>
      </c>
      <c r="AB2998" s="293">
        <f t="shared" si="743"/>
        <v>0</v>
      </c>
      <c r="AC2998" s="293">
        <f t="shared" si="744"/>
        <v>3</v>
      </c>
      <c r="AD2998" s="293">
        <f t="shared" si="756"/>
        <v>1</v>
      </c>
      <c r="AE2998" s="293">
        <f>IF(ISBLANK(T2998),AE2997,IF(COUNTIF(T$2:T2998,T2998)&gt;1,AE2997,1+MAX(AE2997,0)))</f>
        <v>82</v>
      </c>
      <c r="AI2998" s="42" t="str">
        <f t="shared" si="757"/>
        <v/>
      </c>
      <c r="AJ2998">
        <f>SUM(AG$2:AG2998)</f>
        <v>21</v>
      </c>
      <c r="AK2998">
        <f>COUNTA(AF$2:AF2998)</f>
        <v>41</v>
      </c>
    </row>
    <row r="2999" spans="1:37"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745"/>
        <v>46</v>
      </c>
      <c r="Q2999" s="33" t="str">
        <f t="shared" si="746"/>
        <v/>
      </c>
      <c r="R2999" s="33">
        <f t="shared" si="747"/>
        <v>6</v>
      </c>
      <c r="S2999" s="33" t="str">
        <f t="shared" si="748"/>
        <v>163_6</v>
      </c>
      <c r="T2999" s="35" t="str">
        <f t="shared" si="749"/>
        <v>163AM</v>
      </c>
      <c r="U2999" s="35" t="str">
        <f t="shared" si="750"/>
        <v>163AMNS</v>
      </c>
      <c r="V2999" s="301">
        <f t="shared" si="751"/>
        <v>22</v>
      </c>
      <c r="W2999" s="293" t="str">
        <f t="shared" si="752"/>
        <v/>
      </c>
      <c r="X2999" s="293" t="str">
        <f t="shared" si="753"/>
        <v/>
      </c>
      <c r="Y2999" s="293" t="str">
        <f t="shared" si="754"/>
        <v/>
      </c>
      <c r="Z2999" s="293" t="str">
        <f t="shared" si="755"/>
        <v/>
      </c>
      <c r="AA2999" s="293">
        <f t="shared" si="742"/>
        <v>0</v>
      </c>
      <c r="AB2999" s="293">
        <f t="shared" si="743"/>
        <v>0</v>
      </c>
      <c r="AC2999" s="293">
        <f t="shared" si="744"/>
        <v>3</v>
      </c>
      <c r="AD2999" s="293">
        <f t="shared" si="756"/>
        <v>1</v>
      </c>
      <c r="AE2999" s="293">
        <f>IF(ISBLANK(T2999),AE2998,IF(COUNTIF(T$2:T2999,T2999)&gt;1,AE2998,1+MAX(AE2998,0)))</f>
        <v>82</v>
      </c>
      <c r="AI2999" s="42" t="str">
        <f t="shared" si="757"/>
        <v/>
      </c>
      <c r="AJ2999">
        <f>SUM(AG$2:AG2999)</f>
        <v>21</v>
      </c>
      <c r="AK2999">
        <f>COUNTA(AF$2:AF2999)</f>
        <v>41</v>
      </c>
    </row>
    <row r="3000" spans="1:37"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745"/>
        <v>46</v>
      </c>
      <c r="Q3000" s="33" t="str">
        <f t="shared" si="746"/>
        <v/>
      </c>
      <c r="R3000" s="33">
        <f t="shared" si="747"/>
        <v>6</v>
      </c>
      <c r="S3000" s="33" t="str">
        <f t="shared" si="748"/>
        <v>163_6</v>
      </c>
      <c r="T3000" s="35" t="str">
        <f t="shared" si="749"/>
        <v>163AM</v>
      </c>
      <c r="U3000" s="35" t="str">
        <f t="shared" si="750"/>
        <v>163AMEW</v>
      </c>
      <c r="V3000" s="301">
        <f t="shared" si="751"/>
        <v>23</v>
      </c>
      <c r="W3000" s="293" t="str">
        <f t="shared" si="752"/>
        <v/>
      </c>
      <c r="X3000" s="293" t="str">
        <f t="shared" si="753"/>
        <v/>
      </c>
      <c r="Y3000" s="293" t="str">
        <f t="shared" si="754"/>
        <v/>
      </c>
      <c r="Z3000" s="293" t="str">
        <f t="shared" si="755"/>
        <v/>
      </c>
      <c r="AA3000" s="293">
        <f t="shared" si="742"/>
        <v>0</v>
      </c>
      <c r="AB3000" s="293">
        <f t="shared" si="743"/>
        <v>0</v>
      </c>
      <c r="AC3000" s="293">
        <f t="shared" si="744"/>
        <v>3</v>
      </c>
      <c r="AD3000" s="293">
        <f t="shared" si="756"/>
        <v>1</v>
      </c>
      <c r="AE3000" s="293">
        <f>IF(ISBLANK(T3000),AE2999,IF(COUNTIF(T$2:T3000,T3000)&gt;1,AE2999,1+MAX(AE2999,0)))</f>
        <v>82</v>
      </c>
      <c r="AI3000" s="42" t="str">
        <f t="shared" si="757"/>
        <v/>
      </c>
      <c r="AJ3000">
        <f>SUM(AG$2:AG3000)</f>
        <v>21</v>
      </c>
      <c r="AK3000">
        <f>COUNTA(AF$2:AF3000)</f>
        <v>41</v>
      </c>
    </row>
    <row r="3001" spans="1:37"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745"/>
        <v>46</v>
      </c>
      <c r="Q3001" s="33" t="str">
        <f t="shared" si="746"/>
        <v/>
      </c>
      <c r="R3001" s="33">
        <f t="shared" si="747"/>
        <v>6</v>
      </c>
      <c r="S3001" s="33" t="str">
        <f t="shared" si="748"/>
        <v>163_6</v>
      </c>
      <c r="T3001" s="35" t="str">
        <f t="shared" si="749"/>
        <v>163AM</v>
      </c>
      <c r="U3001" s="35" t="str">
        <f t="shared" si="750"/>
        <v>163AMEW</v>
      </c>
      <c r="V3001" s="301">
        <f t="shared" si="751"/>
        <v>24</v>
      </c>
      <c r="W3001" s="293" t="str">
        <f t="shared" si="752"/>
        <v/>
      </c>
      <c r="X3001" s="293" t="str">
        <f t="shared" si="753"/>
        <v/>
      </c>
      <c r="Y3001" s="293" t="str">
        <f t="shared" si="754"/>
        <v/>
      </c>
      <c r="Z3001" s="293" t="str">
        <f t="shared" si="755"/>
        <v/>
      </c>
      <c r="AA3001" s="293">
        <f t="shared" si="742"/>
        <v>0</v>
      </c>
      <c r="AB3001" s="293">
        <f t="shared" si="743"/>
        <v>0</v>
      </c>
      <c r="AC3001" s="293">
        <f t="shared" si="744"/>
        <v>3</v>
      </c>
      <c r="AD3001" s="293">
        <f t="shared" si="756"/>
        <v>1</v>
      </c>
      <c r="AE3001" s="293">
        <f>IF(ISBLANK(T3001),AE3000,IF(COUNTIF(T$2:T3001,T3001)&gt;1,AE3000,1+MAX(AE3000,0)))</f>
        <v>82</v>
      </c>
      <c r="AI3001" s="42" t="str">
        <f t="shared" si="757"/>
        <v/>
      </c>
      <c r="AJ3001">
        <f>SUM(AG$2:AG3001)</f>
        <v>21</v>
      </c>
      <c r="AK3001">
        <f>COUNTA(AF$2:AF3001)</f>
        <v>41</v>
      </c>
    </row>
    <row r="3002" spans="1:37"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745"/>
        <v>46</v>
      </c>
      <c r="Q3002" s="33" t="str">
        <f t="shared" si="746"/>
        <v/>
      </c>
      <c r="R3002" s="33">
        <f t="shared" si="747"/>
        <v>7</v>
      </c>
      <c r="S3002" s="33" t="str">
        <f t="shared" si="748"/>
        <v>163_7</v>
      </c>
      <c r="T3002" s="35" t="str">
        <f t="shared" si="749"/>
        <v>163AM</v>
      </c>
      <c r="U3002" s="35" t="str">
        <f t="shared" si="750"/>
        <v>163AMNS</v>
      </c>
      <c r="V3002" s="301">
        <f t="shared" si="751"/>
        <v>25</v>
      </c>
      <c r="W3002" s="293" t="str">
        <f t="shared" si="752"/>
        <v/>
      </c>
      <c r="X3002" s="293" t="str">
        <f t="shared" si="753"/>
        <v/>
      </c>
      <c r="Y3002" s="293" t="str">
        <f t="shared" si="754"/>
        <v/>
      </c>
      <c r="Z3002" s="293" t="str">
        <f t="shared" si="755"/>
        <v/>
      </c>
      <c r="AA3002" s="293">
        <f t="shared" si="742"/>
        <v>0</v>
      </c>
      <c r="AB3002" s="293">
        <f t="shared" si="743"/>
        <v>0</v>
      </c>
      <c r="AC3002" s="293">
        <f t="shared" si="744"/>
        <v>3</v>
      </c>
      <c r="AD3002" s="293">
        <f t="shared" si="756"/>
        <v>1</v>
      </c>
      <c r="AE3002" s="293">
        <f>IF(ISBLANK(T3002),AE3001,IF(COUNTIF(T$2:T3002,T3002)&gt;1,AE3001,1+MAX(AE3001,0)))</f>
        <v>82</v>
      </c>
      <c r="AI3002" s="42" t="str">
        <f t="shared" si="757"/>
        <v/>
      </c>
      <c r="AJ3002">
        <f>SUM(AG$2:AG3002)</f>
        <v>21</v>
      </c>
      <c r="AK3002">
        <f>COUNTA(AF$2:AF3002)</f>
        <v>41</v>
      </c>
    </row>
    <row r="3003" spans="1:37"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745"/>
        <v>46</v>
      </c>
      <c r="Q3003" s="33" t="str">
        <f t="shared" si="746"/>
        <v/>
      </c>
      <c r="R3003" s="33">
        <f t="shared" si="747"/>
        <v>7</v>
      </c>
      <c r="S3003" s="33" t="str">
        <f t="shared" si="748"/>
        <v>163_7</v>
      </c>
      <c r="T3003" s="35" t="str">
        <f t="shared" si="749"/>
        <v>163AM</v>
      </c>
      <c r="U3003" s="35" t="str">
        <f t="shared" si="750"/>
        <v>163AMNS</v>
      </c>
      <c r="V3003" s="301">
        <f t="shared" si="751"/>
        <v>26</v>
      </c>
      <c r="W3003" s="293" t="str">
        <f t="shared" si="752"/>
        <v/>
      </c>
      <c r="X3003" s="293" t="str">
        <f t="shared" si="753"/>
        <v/>
      </c>
      <c r="Y3003" s="293" t="str">
        <f t="shared" si="754"/>
        <v/>
      </c>
      <c r="Z3003" s="293" t="str">
        <f t="shared" si="755"/>
        <v/>
      </c>
      <c r="AA3003" s="293">
        <f t="shared" si="742"/>
        <v>0</v>
      </c>
      <c r="AB3003" s="293">
        <f t="shared" si="743"/>
        <v>0</v>
      </c>
      <c r="AC3003" s="293">
        <f t="shared" si="744"/>
        <v>3</v>
      </c>
      <c r="AD3003" s="293">
        <f t="shared" si="756"/>
        <v>1</v>
      </c>
      <c r="AE3003" s="293">
        <f>IF(ISBLANK(T3003),AE3002,IF(COUNTIF(T$2:T3003,T3003)&gt;1,AE3002,1+MAX(AE3002,0)))</f>
        <v>82</v>
      </c>
      <c r="AI3003" s="42" t="str">
        <f t="shared" si="757"/>
        <v/>
      </c>
      <c r="AJ3003">
        <f>SUM(AG$2:AG3003)</f>
        <v>21</v>
      </c>
      <c r="AK3003">
        <f>COUNTA(AF$2:AF3003)</f>
        <v>41</v>
      </c>
    </row>
    <row r="3004" spans="1:37"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745"/>
        <v>46</v>
      </c>
      <c r="Q3004" s="33" t="str">
        <f t="shared" si="746"/>
        <v/>
      </c>
      <c r="R3004" s="33">
        <f t="shared" si="747"/>
        <v>7</v>
      </c>
      <c r="S3004" s="33" t="str">
        <f t="shared" si="748"/>
        <v>163_7</v>
      </c>
      <c r="T3004" s="35" t="str">
        <f t="shared" si="749"/>
        <v>163AM</v>
      </c>
      <c r="U3004" s="35" t="str">
        <f t="shared" si="750"/>
        <v>163AMEW</v>
      </c>
      <c r="V3004" s="301">
        <f t="shared" si="751"/>
        <v>27</v>
      </c>
      <c r="W3004" s="293" t="str">
        <f t="shared" si="752"/>
        <v/>
      </c>
      <c r="X3004" s="293" t="str">
        <f t="shared" si="753"/>
        <v/>
      </c>
      <c r="Y3004" s="293" t="str">
        <f t="shared" si="754"/>
        <v/>
      </c>
      <c r="Z3004" s="293" t="str">
        <f t="shared" si="755"/>
        <v/>
      </c>
      <c r="AA3004" s="293">
        <f t="shared" si="742"/>
        <v>0</v>
      </c>
      <c r="AB3004" s="293">
        <f t="shared" si="743"/>
        <v>0</v>
      </c>
      <c r="AC3004" s="293">
        <f t="shared" si="744"/>
        <v>3</v>
      </c>
      <c r="AD3004" s="293">
        <f t="shared" si="756"/>
        <v>1</v>
      </c>
      <c r="AE3004" s="293">
        <f>IF(ISBLANK(T3004),AE3003,IF(COUNTIF(T$2:T3004,T3004)&gt;1,AE3003,1+MAX(AE3003,0)))</f>
        <v>82</v>
      </c>
      <c r="AI3004" s="42" t="str">
        <f t="shared" si="757"/>
        <v/>
      </c>
      <c r="AJ3004">
        <f>SUM(AG$2:AG3004)</f>
        <v>21</v>
      </c>
      <c r="AK3004">
        <f>COUNTA(AF$2:AF3004)</f>
        <v>41</v>
      </c>
    </row>
    <row r="3005" spans="1:37"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745"/>
        <v>46</v>
      </c>
      <c r="Q3005" s="33" t="str">
        <f t="shared" si="746"/>
        <v/>
      </c>
      <c r="R3005" s="33">
        <f t="shared" si="747"/>
        <v>7</v>
      </c>
      <c r="S3005" s="33" t="str">
        <f t="shared" si="748"/>
        <v>163_7</v>
      </c>
      <c r="T3005" s="35" t="str">
        <f t="shared" si="749"/>
        <v>163AM</v>
      </c>
      <c r="U3005" s="35" t="str">
        <f t="shared" si="750"/>
        <v>163AMEW</v>
      </c>
      <c r="V3005" s="301">
        <f t="shared" si="751"/>
        <v>28</v>
      </c>
      <c r="W3005" s="293" t="str">
        <f t="shared" si="752"/>
        <v/>
      </c>
      <c r="X3005" s="293" t="str">
        <f t="shared" si="753"/>
        <v/>
      </c>
      <c r="Y3005" s="293" t="str">
        <f t="shared" si="754"/>
        <v/>
      </c>
      <c r="Z3005" s="293" t="str">
        <f t="shared" si="755"/>
        <v/>
      </c>
      <c r="AA3005" s="293">
        <f t="shared" si="742"/>
        <v>0</v>
      </c>
      <c r="AB3005" s="293">
        <f t="shared" si="743"/>
        <v>0</v>
      </c>
      <c r="AC3005" s="293">
        <f t="shared" si="744"/>
        <v>3</v>
      </c>
      <c r="AD3005" s="293">
        <f t="shared" si="756"/>
        <v>1</v>
      </c>
      <c r="AE3005" s="293">
        <f>IF(ISBLANK(T3005),AE3004,IF(COUNTIF(T$2:T3005,T3005)&gt;1,AE3004,1+MAX(AE3004,0)))</f>
        <v>82</v>
      </c>
      <c r="AI3005" s="42" t="str">
        <f t="shared" si="757"/>
        <v/>
      </c>
      <c r="AJ3005">
        <f>SUM(AG$2:AG3005)</f>
        <v>21</v>
      </c>
      <c r="AK3005">
        <f>COUNTA(AF$2:AF3005)</f>
        <v>41</v>
      </c>
    </row>
    <row r="3006" spans="1:37"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745"/>
        <v>46</v>
      </c>
      <c r="Q3006" s="33" t="str">
        <f t="shared" si="746"/>
        <v/>
      </c>
      <c r="R3006" s="33">
        <f t="shared" si="747"/>
        <v>8</v>
      </c>
      <c r="S3006" s="33" t="str">
        <f t="shared" si="748"/>
        <v>163_8</v>
      </c>
      <c r="T3006" s="35" t="str">
        <f t="shared" si="749"/>
        <v>163AM</v>
      </c>
      <c r="U3006" s="35" t="str">
        <f t="shared" si="750"/>
        <v>163AMNS</v>
      </c>
      <c r="V3006" s="301">
        <f t="shared" si="751"/>
        <v>29</v>
      </c>
      <c r="W3006" s="293" t="str">
        <f t="shared" si="752"/>
        <v/>
      </c>
      <c r="X3006" s="293" t="str">
        <f t="shared" si="753"/>
        <v/>
      </c>
      <c r="Y3006" s="293" t="str">
        <f t="shared" si="754"/>
        <v/>
      </c>
      <c r="Z3006" s="293" t="str">
        <f t="shared" si="755"/>
        <v/>
      </c>
      <c r="AA3006" s="293">
        <f t="shared" si="742"/>
        <v>0</v>
      </c>
      <c r="AB3006" s="293">
        <f t="shared" si="743"/>
        <v>0</v>
      </c>
      <c r="AC3006" s="293">
        <f t="shared" si="744"/>
        <v>3</v>
      </c>
      <c r="AD3006" s="293">
        <f t="shared" si="756"/>
        <v>1</v>
      </c>
      <c r="AE3006" s="293">
        <f>IF(ISBLANK(T3006),AE3005,IF(COUNTIF(T$2:T3006,T3006)&gt;1,AE3005,1+MAX(AE3005,0)))</f>
        <v>82</v>
      </c>
      <c r="AI3006" s="42" t="str">
        <f t="shared" si="757"/>
        <v/>
      </c>
      <c r="AJ3006">
        <f>SUM(AG$2:AG3006)</f>
        <v>21</v>
      </c>
      <c r="AK3006">
        <f>COUNTA(AF$2:AF3006)</f>
        <v>41</v>
      </c>
    </row>
    <row r="3007" spans="1:37"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745"/>
        <v>46</v>
      </c>
      <c r="Q3007" s="33" t="str">
        <f t="shared" si="746"/>
        <v/>
      </c>
      <c r="R3007" s="33">
        <f t="shared" si="747"/>
        <v>8</v>
      </c>
      <c r="S3007" s="33" t="str">
        <f t="shared" si="748"/>
        <v>163_8</v>
      </c>
      <c r="T3007" s="35" t="str">
        <f t="shared" si="749"/>
        <v>163AM</v>
      </c>
      <c r="U3007" s="35" t="str">
        <f t="shared" si="750"/>
        <v>163AMNS</v>
      </c>
      <c r="V3007" s="301">
        <f t="shared" si="751"/>
        <v>30</v>
      </c>
      <c r="W3007" s="293" t="str">
        <f t="shared" si="752"/>
        <v/>
      </c>
      <c r="X3007" s="293" t="str">
        <f t="shared" si="753"/>
        <v/>
      </c>
      <c r="Y3007" s="293" t="str">
        <f t="shared" si="754"/>
        <v/>
      </c>
      <c r="Z3007" s="293" t="str">
        <f t="shared" si="755"/>
        <v/>
      </c>
      <c r="AA3007" s="293">
        <f t="shared" si="742"/>
        <v>0</v>
      </c>
      <c r="AB3007" s="293">
        <f t="shared" si="743"/>
        <v>0</v>
      </c>
      <c r="AC3007" s="293">
        <f t="shared" si="744"/>
        <v>3</v>
      </c>
      <c r="AD3007" s="293">
        <f t="shared" si="756"/>
        <v>1</v>
      </c>
      <c r="AE3007" s="293">
        <f>IF(ISBLANK(T3007),AE3006,IF(COUNTIF(T$2:T3007,T3007)&gt;1,AE3006,1+MAX(AE3006,0)))</f>
        <v>82</v>
      </c>
      <c r="AI3007" s="42" t="str">
        <f t="shared" si="757"/>
        <v/>
      </c>
      <c r="AJ3007">
        <f>SUM(AG$2:AG3007)</f>
        <v>21</v>
      </c>
      <c r="AK3007">
        <f>COUNTA(AF$2:AF3007)</f>
        <v>41</v>
      </c>
    </row>
    <row r="3008" spans="1:37"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745"/>
        <v>46</v>
      </c>
      <c r="Q3008" s="33" t="str">
        <f t="shared" si="746"/>
        <v/>
      </c>
      <c r="R3008" s="33">
        <f t="shared" si="747"/>
        <v>8</v>
      </c>
      <c r="S3008" s="33" t="str">
        <f t="shared" si="748"/>
        <v>163_8</v>
      </c>
      <c r="T3008" s="35" t="str">
        <f t="shared" si="749"/>
        <v>163AM</v>
      </c>
      <c r="U3008" s="35" t="str">
        <f t="shared" si="750"/>
        <v>163AMEW</v>
      </c>
      <c r="V3008" s="301">
        <f t="shared" si="751"/>
        <v>31</v>
      </c>
      <c r="W3008" s="293" t="str">
        <f t="shared" si="752"/>
        <v/>
      </c>
      <c r="X3008" s="293" t="str">
        <f t="shared" si="753"/>
        <v/>
      </c>
      <c r="Y3008" s="293" t="str">
        <f t="shared" si="754"/>
        <v/>
      </c>
      <c r="Z3008" s="293" t="str">
        <f t="shared" si="755"/>
        <v/>
      </c>
      <c r="AA3008" s="293">
        <f t="shared" si="742"/>
        <v>0</v>
      </c>
      <c r="AB3008" s="293">
        <f t="shared" si="743"/>
        <v>0</v>
      </c>
      <c r="AC3008" s="293">
        <f t="shared" si="744"/>
        <v>3</v>
      </c>
      <c r="AD3008" s="293">
        <f t="shared" si="756"/>
        <v>1</v>
      </c>
      <c r="AE3008" s="293">
        <f>IF(ISBLANK(T3008),AE3007,IF(COUNTIF(T$2:T3008,T3008)&gt;1,AE3007,1+MAX(AE3007,0)))</f>
        <v>82</v>
      </c>
      <c r="AI3008" s="42" t="str">
        <f t="shared" si="757"/>
        <v/>
      </c>
      <c r="AJ3008">
        <f>SUM(AG$2:AG3008)</f>
        <v>21</v>
      </c>
      <c r="AK3008">
        <f>COUNTA(AF$2:AF3008)</f>
        <v>41</v>
      </c>
    </row>
    <row r="3009" spans="1:37"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745"/>
        <v>46</v>
      </c>
      <c r="Q3009" s="33" t="str">
        <f t="shared" si="746"/>
        <v/>
      </c>
      <c r="R3009" s="33">
        <f t="shared" si="747"/>
        <v>8</v>
      </c>
      <c r="S3009" s="33" t="str">
        <f t="shared" si="748"/>
        <v>163_8</v>
      </c>
      <c r="T3009" s="35" t="str">
        <f t="shared" si="749"/>
        <v>163AM</v>
      </c>
      <c r="U3009" s="35" t="str">
        <f t="shared" si="750"/>
        <v>163AMEW</v>
      </c>
      <c r="V3009" s="301">
        <f t="shared" si="751"/>
        <v>32</v>
      </c>
      <c r="W3009" s="293" t="str">
        <f t="shared" si="752"/>
        <v/>
      </c>
      <c r="X3009" s="293" t="str">
        <f t="shared" si="753"/>
        <v/>
      </c>
      <c r="Y3009" s="293" t="str">
        <f t="shared" si="754"/>
        <v/>
      </c>
      <c r="Z3009" s="293" t="str">
        <f t="shared" si="755"/>
        <v/>
      </c>
      <c r="AA3009" s="293">
        <f t="shared" si="742"/>
        <v>0</v>
      </c>
      <c r="AB3009" s="293">
        <f t="shared" si="743"/>
        <v>0</v>
      </c>
      <c r="AC3009" s="293">
        <f t="shared" si="744"/>
        <v>3</v>
      </c>
      <c r="AD3009" s="293">
        <f t="shared" si="756"/>
        <v>1</v>
      </c>
      <c r="AE3009" s="293">
        <f>IF(ISBLANK(T3009),AE3008,IF(COUNTIF(T$2:T3009,T3009)&gt;1,AE3008,1+MAX(AE3008,0)))</f>
        <v>82</v>
      </c>
      <c r="AI3009" s="42" t="str">
        <f t="shared" si="757"/>
        <v/>
      </c>
      <c r="AJ3009">
        <f>SUM(AG$2:AG3009)</f>
        <v>21</v>
      </c>
      <c r="AK3009">
        <f>COUNTA(AF$2:AF3009)</f>
        <v>41</v>
      </c>
    </row>
    <row r="3010" spans="1:37"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745"/>
        <v>46</v>
      </c>
      <c r="Q3010" s="33" t="str">
        <f t="shared" si="746"/>
        <v/>
      </c>
      <c r="R3010" s="33">
        <f t="shared" si="747"/>
        <v>9</v>
      </c>
      <c r="S3010" s="33" t="str">
        <f t="shared" si="748"/>
        <v>163_9</v>
      </c>
      <c r="T3010" s="35" t="str">
        <f t="shared" si="749"/>
        <v>163PM</v>
      </c>
      <c r="U3010" s="35" t="str">
        <f t="shared" si="750"/>
        <v>163PMNS</v>
      </c>
      <c r="V3010" s="301">
        <f t="shared" si="751"/>
        <v>1</v>
      </c>
      <c r="W3010" s="293" t="str">
        <f t="shared" si="752"/>
        <v/>
      </c>
      <c r="X3010" s="293" t="str">
        <f t="shared" si="753"/>
        <v/>
      </c>
      <c r="Y3010" s="293" t="str">
        <f t="shared" si="754"/>
        <v/>
      </c>
      <c r="Z3010" s="293" t="str">
        <f t="shared" si="755"/>
        <v/>
      </c>
      <c r="AA3010" s="293">
        <f t="shared" ref="AA3010:AA3073" si="758">IF(AND(ISNUMBER($G3010),$B3010="AM"),INDEX(Cordon,MATCH($A3010,loc_ID,0),$G3010),0)</f>
        <v>0</v>
      </c>
      <c r="AB3010" s="293">
        <f t="shared" ref="AB3010:AB3073" si="759">IF(AND(ISNUMBER($G3010),$B3010="PM"),INDEX(Cordon,MATCH($A3010,loc_ID,0),VLOOKUP($G3010,dir_correction,2,FALSE)),0)</f>
        <v>0</v>
      </c>
      <c r="AC3010" s="293">
        <f t="shared" ref="AC3010:AC3073" si="760">IF(AND(ISNUMBER($G3010),$B3010="AM"),INDEX(Lane,MATCH($A3010,loc_ID,0),$G3010),0)</f>
        <v>0</v>
      </c>
      <c r="AD3010" s="293">
        <f t="shared" si="756"/>
        <v>0</v>
      </c>
      <c r="AE3010" s="293">
        <f>IF(ISBLANK(T3010),AE3009,IF(COUNTIF(T$2:T3010,T3010)&gt;1,AE3009,1+MAX(AE3009,0)))</f>
        <v>83</v>
      </c>
      <c r="AI3010" s="42" t="str">
        <f t="shared" si="757"/>
        <v/>
      </c>
      <c r="AJ3010">
        <f>SUM(AG$2:AG3010)</f>
        <v>21</v>
      </c>
      <c r="AK3010">
        <f>COUNTA(AF$2:AF3010)</f>
        <v>41</v>
      </c>
    </row>
    <row r="3011" spans="1:37"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761">IF(A3011=A3010,P3010,IF(ISNUMBER(P3010),P3010+1,1))</f>
        <v>46</v>
      </c>
      <c r="Q3011" s="33" t="str">
        <f t="shared" ref="Q3011:Q3074" si="762">IF(OR(P3011=P3010,LEN(A3011)&lt;1),"",P3011)</f>
        <v/>
      </c>
      <c r="R3011" s="33">
        <f t="shared" ref="R3011:R3074" si="763">IF(ISNUMBER(F3011),F3011+4*(E3011-1)+8*IF(B3011="PM",1,0),"")</f>
        <v>9</v>
      </c>
      <c r="S3011" s="33" t="str">
        <f t="shared" ref="S3011:S3074" si="764">IF(ISNUMBER(R3011),A3011&amp;"_"&amp;R3011,"")</f>
        <v>163_9</v>
      </c>
      <c r="T3011" s="35" t="str">
        <f t="shared" ref="T3011:T3074" si="765">A3011&amp;B3011</f>
        <v>163PM</v>
      </c>
      <c r="U3011" s="35" t="str">
        <f t="shared" ref="U3011:U3074" si="766">IF(OR(G3011=1,G3011=2),T3011&amp;"NS",IF(OR(G3011=3,G3011=4),T3011&amp;"EW",""))</f>
        <v>163PMNS</v>
      </c>
      <c r="V3011" s="301">
        <f t="shared" ref="V3011:V3074" si="767">G3011+4*(F3011-1)+16*(E3011-1)</f>
        <v>2</v>
      </c>
      <c r="W3011" s="293" t="str">
        <f t="shared" ref="W3011:W3074" si="768">IF(I3011&gt;$H3011,1,"")</f>
        <v/>
      </c>
      <c r="X3011" s="293" t="str">
        <f t="shared" ref="X3011:X3074" si="769">IF(J3011&gt;$H3011,1,"")</f>
        <v/>
      </c>
      <c r="Y3011" s="293" t="str">
        <f t="shared" ref="Y3011:Y3074" si="770">IF(K3011&gt;$H3011,1,"")</f>
        <v/>
      </c>
      <c r="Z3011" s="293" t="str">
        <f t="shared" ref="Z3011:Z3074" si="771">IF(L3011&gt;$H3011,1,"")</f>
        <v/>
      </c>
      <c r="AA3011" s="293">
        <f t="shared" si="758"/>
        <v>0</v>
      </c>
      <c r="AB3011" s="293">
        <f t="shared" si="759"/>
        <v>0</v>
      </c>
      <c r="AC3011" s="293">
        <f t="shared" si="760"/>
        <v>0</v>
      </c>
      <c r="AD3011" s="293">
        <f t="shared" ref="AD3011:AD3074" si="772">IF(AND(AC3011&gt;0,ISNUMBER(AC3011)),1,0)</f>
        <v>0</v>
      </c>
      <c r="AE3011" s="293">
        <f>IF(ISBLANK(T3011),AE3010,IF(COUNTIF(T$2:T3011,T3011)&gt;1,AE3010,1+MAX(AE3010,0)))</f>
        <v>83</v>
      </c>
      <c r="AI3011" s="42" t="str">
        <f t="shared" ref="AI3011:AI3074" si="773">IF(SUM(W3011:Z3011)&gt;0,1,"")</f>
        <v/>
      </c>
      <c r="AJ3011">
        <f>SUM(AG$2:AG3011)</f>
        <v>21</v>
      </c>
      <c r="AK3011">
        <f>COUNTA(AF$2:AF3011)</f>
        <v>41</v>
      </c>
    </row>
    <row r="3012" spans="1:37"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761"/>
        <v>46</v>
      </c>
      <c r="Q3012" s="33" t="str">
        <f t="shared" si="762"/>
        <v/>
      </c>
      <c r="R3012" s="33">
        <f t="shared" si="763"/>
        <v>9</v>
      </c>
      <c r="S3012" s="33" t="str">
        <f t="shared" si="764"/>
        <v>163_9</v>
      </c>
      <c r="T3012" s="35" t="str">
        <f t="shared" si="765"/>
        <v>163PM</v>
      </c>
      <c r="U3012" s="35" t="str">
        <f t="shared" si="766"/>
        <v>163PMEW</v>
      </c>
      <c r="V3012" s="301">
        <f t="shared" si="767"/>
        <v>3</v>
      </c>
      <c r="W3012" s="293" t="str">
        <f t="shared" si="768"/>
        <v/>
      </c>
      <c r="X3012" s="293" t="str">
        <f t="shared" si="769"/>
        <v/>
      </c>
      <c r="Y3012" s="293" t="str">
        <f t="shared" si="770"/>
        <v/>
      </c>
      <c r="Z3012" s="293" t="str">
        <f t="shared" si="771"/>
        <v/>
      </c>
      <c r="AA3012" s="293">
        <f t="shared" si="758"/>
        <v>0</v>
      </c>
      <c r="AB3012" s="293">
        <f t="shared" si="759"/>
        <v>0</v>
      </c>
      <c r="AC3012" s="293">
        <f t="shared" si="760"/>
        <v>0</v>
      </c>
      <c r="AD3012" s="293">
        <f t="shared" si="772"/>
        <v>0</v>
      </c>
      <c r="AE3012" s="293">
        <f>IF(ISBLANK(T3012),AE3011,IF(COUNTIF(T$2:T3012,T3012)&gt;1,AE3011,1+MAX(AE3011,0)))</f>
        <v>83</v>
      </c>
      <c r="AI3012" s="42" t="str">
        <f t="shared" si="773"/>
        <v/>
      </c>
      <c r="AJ3012">
        <f>SUM(AG$2:AG3012)</f>
        <v>21</v>
      </c>
      <c r="AK3012">
        <f>COUNTA(AF$2:AF3012)</f>
        <v>41</v>
      </c>
    </row>
    <row r="3013" spans="1:37"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761"/>
        <v>46</v>
      </c>
      <c r="Q3013" s="33" t="str">
        <f t="shared" si="762"/>
        <v/>
      </c>
      <c r="R3013" s="33">
        <f t="shared" si="763"/>
        <v>9</v>
      </c>
      <c r="S3013" s="33" t="str">
        <f t="shared" si="764"/>
        <v>163_9</v>
      </c>
      <c r="T3013" s="35" t="str">
        <f t="shared" si="765"/>
        <v>163PM</v>
      </c>
      <c r="U3013" s="35" t="str">
        <f t="shared" si="766"/>
        <v>163PMEW</v>
      </c>
      <c r="V3013" s="301">
        <f t="shared" si="767"/>
        <v>4</v>
      </c>
      <c r="W3013" s="293" t="str">
        <f t="shared" si="768"/>
        <v/>
      </c>
      <c r="X3013" s="293" t="str">
        <f t="shared" si="769"/>
        <v/>
      </c>
      <c r="Y3013" s="293" t="str">
        <f t="shared" si="770"/>
        <v/>
      </c>
      <c r="Z3013" s="293" t="str">
        <f t="shared" si="771"/>
        <v/>
      </c>
      <c r="AA3013" s="293">
        <f t="shared" si="758"/>
        <v>0</v>
      </c>
      <c r="AB3013" s="293">
        <f t="shared" si="759"/>
        <v>0</v>
      </c>
      <c r="AC3013" s="293">
        <f t="shared" si="760"/>
        <v>0</v>
      </c>
      <c r="AD3013" s="293">
        <f t="shared" si="772"/>
        <v>0</v>
      </c>
      <c r="AE3013" s="293">
        <f>IF(ISBLANK(T3013),AE3012,IF(COUNTIF(T$2:T3013,T3013)&gt;1,AE3012,1+MAX(AE3012,0)))</f>
        <v>83</v>
      </c>
      <c r="AI3013" s="42" t="str">
        <f t="shared" si="773"/>
        <v/>
      </c>
      <c r="AJ3013">
        <f>SUM(AG$2:AG3013)</f>
        <v>21</v>
      </c>
      <c r="AK3013">
        <f>COUNTA(AF$2:AF3013)</f>
        <v>41</v>
      </c>
    </row>
    <row r="3014" spans="1:37"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761"/>
        <v>46</v>
      </c>
      <c r="Q3014" s="33" t="str">
        <f t="shared" si="762"/>
        <v/>
      </c>
      <c r="R3014" s="33">
        <f t="shared" si="763"/>
        <v>10</v>
      </c>
      <c r="S3014" s="33" t="str">
        <f t="shared" si="764"/>
        <v>163_10</v>
      </c>
      <c r="T3014" s="35" t="str">
        <f t="shared" si="765"/>
        <v>163PM</v>
      </c>
      <c r="U3014" s="35" t="str">
        <f t="shared" si="766"/>
        <v>163PMNS</v>
      </c>
      <c r="V3014" s="301">
        <f t="shared" si="767"/>
        <v>5</v>
      </c>
      <c r="W3014" s="293" t="str">
        <f t="shared" si="768"/>
        <v/>
      </c>
      <c r="X3014" s="293" t="str">
        <f t="shared" si="769"/>
        <v/>
      </c>
      <c r="Y3014" s="293" t="str">
        <f t="shared" si="770"/>
        <v/>
      </c>
      <c r="Z3014" s="293" t="str">
        <f t="shared" si="771"/>
        <v/>
      </c>
      <c r="AA3014" s="293">
        <f t="shared" si="758"/>
        <v>0</v>
      </c>
      <c r="AB3014" s="293">
        <f t="shared" si="759"/>
        <v>0</v>
      </c>
      <c r="AC3014" s="293">
        <f t="shared" si="760"/>
        <v>0</v>
      </c>
      <c r="AD3014" s="293">
        <f t="shared" si="772"/>
        <v>0</v>
      </c>
      <c r="AE3014" s="293">
        <f>IF(ISBLANK(T3014),AE3013,IF(COUNTIF(T$2:T3014,T3014)&gt;1,AE3013,1+MAX(AE3013,0)))</f>
        <v>83</v>
      </c>
      <c r="AI3014" s="42" t="str">
        <f t="shared" si="773"/>
        <v/>
      </c>
      <c r="AJ3014">
        <f>SUM(AG$2:AG3014)</f>
        <v>21</v>
      </c>
      <c r="AK3014">
        <f>COUNTA(AF$2:AF3014)</f>
        <v>41</v>
      </c>
    </row>
    <row r="3015" spans="1:37"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761"/>
        <v>46</v>
      </c>
      <c r="Q3015" s="33" t="str">
        <f t="shared" si="762"/>
        <v/>
      </c>
      <c r="R3015" s="33">
        <f t="shared" si="763"/>
        <v>10</v>
      </c>
      <c r="S3015" s="33" t="str">
        <f t="shared" si="764"/>
        <v>163_10</v>
      </c>
      <c r="T3015" s="35" t="str">
        <f t="shared" si="765"/>
        <v>163PM</v>
      </c>
      <c r="U3015" s="35" t="str">
        <f t="shared" si="766"/>
        <v>163PMNS</v>
      </c>
      <c r="V3015" s="301">
        <f t="shared" si="767"/>
        <v>6</v>
      </c>
      <c r="W3015" s="293" t="str">
        <f t="shared" si="768"/>
        <v/>
      </c>
      <c r="X3015" s="293" t="str">
        <f t="shared" si="769"/>
        <v/>
      </c>
      <c r="Y3015" s="293" t="str">
        <f t="shared" si="770"/>
        <v/>
      </c>
      <c r="Z3015" s="293" t="str">
        <f t="shared" si="771"/>
        <v/>
      </c>
      <c r="AA3015" s="293">
        <f t="shared" si="758"/>
        <v>0</v>
      </c>
      <c r="AB3015" s="293">
        <f t="shared" si="759"/>
        <v>0</v>
      </c>
      <c r="AC3015" s="293">
        <f t="shared" si="760"/>
        <v>0</v>
      </c>
      <c r="AD3015" s="293">
        <f t="shared" si="772"/>
        <v>0</v>
      </c>
      <c r="AE3015" s="293">
        <f>IF(ISBLANK(T3015),AE3014,IF(COUNTIF(T$2:T3015,T3015)&gt;1,AE3014,1+MAX(AE3014,0)))</f>
        <v>83</v>
      </c>
      <c r="AI3015" s="42" t="str">
        <f t="shared" si="773"/>
        <v/>
      </c>
      <c r="AJ3015">
        <f>SUM(AG$2:AG3015)</f>
        <v>21</v>
      </c>
      <c r="AK3015">
        <f>COUNTA(AF$2:AF3015)</f>
        <v>41</v>
      </c>
    </row>
    <row r="3016" spans="1:37"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761"/>
        <v>46</v>
      </c>
      <c r="Q3016" s="33" t="str">
        <f t="shared" si="762"/>
        <v/>
      </c>
      <c r="R3016" s="33">
        <f t="shared" si="763"/>
        <v>10</v>
      </c>
      <c r="S3016" s="33" t="str">
        <f t="shared" si="764"/>
        <v>163_10</v>
      </c>
      <c r="T3016" s="35" t="str">
        <f t="shared" si="765"/>
        <v>163PM</v>
      </c>
      <c r="U3016" s="35" t="str">
        <f t="shared" si="766"/>
        <v>163PMEW</v>
      </c>
      <c r="V3016" s="301">
        <f t="shared" si="767"/>
        <v>7</v>
      </c>
      <c r="W3016" s="293" t="str">
        <f t="shared" si="768"/>
        <v/>
      </c>
      <c r="X3016" s="293" t="str">
        <f t="shared" si="769"/>
        <v/>
      </c>
      <c r="Y3016" s="293" t="str">
        <f t="shared" si="770"/>
        <v/>
      </c>
      <c r="Z3016" s="293" t="str">
        <f t="shared" si="771"/>
        <v/>
      </c>
      <c r="AA3016" s="293">
        <f t="shared" si="758"/>
        <v>0</v>
      </c>
      <c r="AB3016" s="293">
        <f t="shared" si="759"/>
        <v>0</v>
      </c>
      <c r="AC3016" s="293">
        <f t="shared" si="760"/>
        <v>0</v>
      </c>
      <c r="AD3016" s="293">
        <f t="shared" si="772"/>
        <v>0</v>
      </c>
      <c r="AE3016" s="293">
        <f>IF(ISBLANK(T3016),AE3015,IF(COUNTIF(T$2:T3016,T3016)&gt;1,AE3015,1+MAX(AE3015,0)))</f>
        <v>83</v>
      </c>
      <c r="AI3016" s="42" t="str">
        <f t="shared" si="773"/>
        <v/>
      </c>
      <c r="AJ3016">
        <f>SUM(AG$2:AG3016)</f>
        <v>21</v>
      </c>
      <c r="AK3016">
        <f>COUNTA(AF$2:AF3016)</f>
        <v>41</v>
      </c>
    </row>
    <row r="3017" spans="1:37"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761"/>
        <v>46</v>
      </c>
      <c r="Q3017" s="33" t="str">
        <f t="shared" si="762"/>
        <v/>
      </c>
      <c r="R3017" s="33">
        <f t="shared" si="763"/>
        <v>10</v>
      </c>
      <c r="S3017" s="33" t="str">
        <f t="shared" si="764"/>
        <v>163_10</v>
      </c>
      <c r="T3017" s="35" t="str">
        <f t="shared" si="765"/>
        <v>163PM</v>
      </c>
      <c r="U3017" s="35" t="str">
        <f t="shared" si="766"/>
        <v>163PMEW</v>
      </c>
      <c r="V3017" s="301">
        <f t="shared" si="767"/>
        <v>8</v>
      </c>
      <c r="W3017" s="293" t="str">
        <f t="shared" si="768"/>
        <v/>
      </c>
      <c r="X3017" s="293" t="str">
        <f t="shared" si="769"/>
        <v/>
      </c>
      <c r="Y3017" s="293" t="str">
        <f t="shared" si="770"/>
        <v/>
      </c>
      <c r="Z3017" s="293" t="str">
        <f t="shared" si="771"/>
        <v/>
      </c>
      <c r="AA3017" s="293">
        <f t="shared" si="758"/>
        <v>0</v>
      </c>
      <c r="AB3017" s="293">
        <f t="shared" si="759"/>
        <v>0</v>
      </c>
      <c r="AC3017" s="293">
        <f t="shared" si="760"/>
        <v>0</v>
      </c>
      <c r="AD3017" s="293">
        <f t="shared" si="772"/>
        <v>0</v>
      </c>
      <c r="AE3017" s="293">
        <f>IF(ISBLANK(T3017),AE3016,IF(COUNTIF(T$2:T3017,T3017)&gt;1,AE3016,1+MAX(AE3016,0)))</f>
        <v>83</v>
      </c>
      <c r="AI3017" s="42" t="str">
        <f t="shared" si="773"/>
        <v/>
      </c>
      <c r="AJ3017">
        <f>SUM(AG$2:AG3017)</f>
        <v>21</v>
      </c>
      <c r="AK3017">
        <f>COUNTA(AF$2:AF3017)</f>
        <v>41</v>
      </c>
    </row>
    <row r="3018" spans="1:37"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761"/>
        <v>46</v>
      </c>
      <c r="Q3018" s="33" t="str">
        <f t="shared" si="762"/>
        <v/>
      </c>
      <c r="R3018" s="33">
        <f t="shared" si="763"/>
        <v>11</v>
      </c>
      <c r="S3018" s="33" t="str">
        <f t="shared" si="764"/>
        <v>163_11</v>
      </c>
      <c r="T3018" s="35" t="str">
        <f t="shared" si="765"/>
        <v>163PM</v>
      </c>
      <c r="U3018" s="35" t="str">
        <f t="shared" si="766"/>
        <v>163PMNS</v>
      </c>
      <c r="V3018" s="301">
        <f t="shared" si="767"/>
        <v>9</v>
      </c>
      <c r="W3018" s="293" t="str">
        <f t="shared" si="768"/>
        <v/>
      </c>
      <c r="X3018" s="293" t="str">
        <f t="shared" si="769"/>
        <v/>
      </c>
      <c r="Y3018" s="293" t="str">
        <f t="shared" si="770"/>
        <v/>
      </c>
      <c r="Z3018" s="293" t="str">
        <f t="shared" si="771"/>
        <v/>
      </c>
      <c r="AA3018" s="293">
        <f t="shared" si="758"/>
        <v>0</v>
      </c>
      <c r="AB3018" s="293">
        <f t="shared" si="759"/>
        <v>0</v>
      </c>
      <c r="AC3018" s="293">
        <f t="shared" si="760"/>
        <v>0</v>
      </c>
      <c r="AD3018" s="293">
        <f t="shared" si="772"/>
        <v>0</v>
      </c>
      <c r="AE3018" s="293">
        <f>IF(ISBLANK(T3018),AE3017,IF(COUNTIF(T$2:T3018,T3018)&gt;1,AE3017,1+MAX(AE3017,0)))</f>
        <v>83</v>
      </c>
      <c r="AI3018" s="42" t="str">
        <f t="shared" si="773"/>
        <v/>
      </c>
      <c r="AJ3018">
        <f>SUM(AG$2:AG3018)</f>
        <v>21</v>
      </c>
      <c r="AK3018">
        <f>COUNTA(AF$2:AF3018)</f>
        <v>41</v>
      </c>
    </row>
    <row r="3019" spans="1:37"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761"/>
        <v>46</v>
      </c>
      <c r="Q3019" s="33" t="str">
        <f t="shared" si="762"/>
        <v/>
      </c>
      <c r="R3019" s="33">
        <f t="shared" si="763"/>
        <v>11</v>
      </c>
      <c r="S3019" s="33" t="str">
        <f t="shared" si="764"/>
        <v>163_11</v>
      </c>
      <c r="T3019" s="35" t="str">
        <f t="shared" si="765"/>
        <v>163PM</v>
      </c>
      <c r="U3019" s="35" t="str">
        <f t="shared" si="766"/>
        <v>163PMNS</v>
      </c>
      <c r="V3019" s="301">
        <f t="shared" si="767"/>
        <v>10</v>
      </c>
      <c r="W3019" s="293" t="str">
        <f t="shared" si="768"/>
        <v/>
      </c>
      <c r="X3019" s="293" t="str">
        <f t="shared" si="769"/>
        <v/>
      </c>
      <c r="Y3019" s="293" t="str">
        <f t="shared" si="770"/>
        <v/>
      </c>
      <c r="Z3019" s="293" t="str">
        <f t="shared" si="771"/>
        <v/>
      </c>
      <c r="AA3019" s="293">
        <f t="shared" si="758"/>
        <v>0</v>
      </c>
      <c r="AB3019" s="293">
        <f t="shared" si="759"/>
        <v>0</v>
      </c>
      <c r="AC3019" s="293">
        <f t="shared" si="760"/>
        <v>0</v>
      </c>
      <c r="AD3019" s="293">
        <f t="shared" si="772"/>
        <v>0</v>
      </c>
      <c r="AE3019" s="293">
        <f>IF(ISBLANK(T3019),AE3018,IF(COUNTIF(T$2:T3019,T3019)&gt;1,AE3018,1+MAX(AE3018,0)))</f>
        <v>83</v>
      </c>
      <c r="AI3019" s="42" t="str">
        <f t="shared" si="773"/>
        <v/>
      </c>
      <c r="AJ3019">
        <f>SUM(AG$2:AG3019)</f>
        <v>21</v>
      </c>
      <c r="AK3019">
        <f>COUNTA(AF$2:AF3019)</f>
        <v>41</v>
      </c>
    </row>
    <row r="3020" spans="1:37"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761"/>
        <v>46</v>
      </c>
      <c r="Q3020" s="33" t="str">
        <f t="shared" si="762"/>
        <v/>
      </c>
      <c r="R3020" s="33">
        <f t="shared" si="763"/>
        <v>11</v>
      </c>
      <c r="S3020" s="33" t="str">
        <f t="shared" si="764"/>
        <v>163_11</v>
      </c>
      <c r="T3020" s="35" t="str">
        <f t="shared" si="765"/>
        <v>163PM</v>
      </c>
      <c r="U3020" s="35" t="str">
        <f t="shared" si="766"/>
        <v>163PMEW</v>
      </c>
      <c r="V3020" s="301">
        <f t="shared" si="767"/>
        <v>11</v>
      </c>
      <c r="W3020" s="293" t="str">
        <f t="shared" si="768"/>
        <v/>
      </c>
      <c r="X3020" s="293" t="str">
        <f t="shared" si="769"/>
        <v/>
      </c>
      <c r="Y3020" s="293" t="str">
        <f t="shared" si="770"/>
        <v/>
      </c>
      <c r="Z3020" s="293" t="str">
        <f t="shared" si="771"/>
        <v/>
      </c>
      <c r="AA3020" s="293">
        <f t="shared" si="758"/>
        <v>0</v>
      </c>
      <c r="AB3020" s="293">
        <f t="shared" si="759"/>
        <v>0</v>
      </c>
      <c r="AC3020" s="293">
        <f t="shared" si="760"/>
        <v>0</v>
      </c>
      <c r="AD3020" s="293">
        <f t="shared" si="772"/>
        <v>0</v>
      </c>
      <c r="AE3020" s="293">
        <f>IF(ISBLANK(T3020),AE3019,IF(COUNTIF(T$2:T3020,T3020)&gt;1,AE3019,1+MAX(AE3019,0)))</f>
        <v>83</v>
      </c>
      <c r="AI3020" s="42" t="str">
        <f t="shared" si="773"/>
        <v/>
      </c>
      <c r="AJ3020">
        <f>SUM(AG$2:AG3020)</f>
        <v>21</v>
      </c>
      <c r="AK3020">
        <f>COUNTA(AF$2:AF3020)</f>
        <v>41</v>
      </c>
    </row>
    <row r="3021" spans="1:37"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761"/>
        <v>46</v>
      </c>
      <c r="Q3021" s="33" t="str">
        <f t="shared" si="762"/>
        <v/>
      </c>
      <c r="R3021" s="33">
        <f t="shared" si="763"/>
        <v>11</v>
      </c>
      <c r="S3021" s="33" t="str">
        <f t="shared" si="764"/>
        <v>163_11</v>
      </c>
      <c r="T3021" s="35" t="str">
        <f t="shared" si="765"/>
        <v>163PM</v>
      </c>
      <c r="U3021" s="35" t="str">
        <f t="shared" si="766"/>
        <v>163PMEW</v>
      </c>
      <c r="V3021" s="301">
        <f t="shared" si="767"/>
        <v>12</v>
      </c>
      <c r="W3021" s="293" t="str">
        <f t="shared" si="768"/>
        <v/>
      </c>
      <c r="X3021" s="293" t="str">
        <f t="shared" si="769"/>
        <v/>
      </c>
      <c r="Y3021" s="293" t="str">
        <f t="shared" si="770"/>
        <v/>
      </c>
      <c r="Z3021" s="293" t="str">
        <f t="shared" si="771"/>
        <v/>
      </c>
      <c r="AA3021" s="293">
        <f t="shared" si="758"/>
        <v>0</v>
      </c>
      <c r="AB3021" s="293">
        <f t="shared" si="759"/>
        <v>0</v>
      </c>
      <c r="AC3021" s="293">
        <f t="shared" si="760"/>
        <v>0</v>
      </c>
      <c r="AD3021" s="293">
        <f t="shared" si="772"/>
        <v>0</v>
      </c>
      <c r="AE3021" s="293">
        <f>IF(ISBLANK(T3021),AE3020,IF(COUNTIF(T$2:T3021,T3021)&gt;1,AE3020,1+MAX(AE3020,0)))</f>
        <v>83</v>
      </c>
      <c r="AI3021" s="42" t="str">
        <f t="shared" si="773"/>
        <v/>
      </c>
      <c r="AJ3021">
        <f>SUM(AG$2:AG3021)</f>
        <v>21</v>
      </c>
      <c r="AK3021">
        <f>COUNTA(AF$2:AF3021)</f>
        <v>41</v>
      </c>
    </row>
    <row r="3022" spans="1:37"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761"/>
        <v>46</v>
      </c>
      <c r="Q3022" s="33" t="str">
        <f t="shared" si="762"/>
        <v/>
      </c>
      <c r="R3022" s="33">
        <f t="shared" si="763"/>
        <v>12</v>
      </c>
      <c r="S3022" s="33" t="str">
        <f t="shared" si="764"/>
        <v>163_12</v>
      </c>
      <c r="T3022" s="35" t="str">
        <f t="shared" si="765"/>
        <v>163PM</v>
      </c>
      <c r="U3022" s="35" t="str">
        <f t="shared" si="766"/>
        <v>163PMNS</v>
      </c>
      <c r="V3022" s="301">
        <f t="shared" si="767"/>
        <v>13</v>
      </c>
      <c r="W3022" s="293" t="str">
        <f t="shared" si="768"/>
        <v/>
      </c>
      <c r="X3022" s="293" t="str">
        <f t="shared" si="769"/>
        <v/>
      </c>
      <c r="Y3022" s="293" t="str">
        <f t="shared" si="770"/>
        <v/>
      </c>
      <c r="Z3022" s="293" t="str">
        <f t="shared" si="771"/>
        <v/>
      </c>
      <c r="AA3022" s="293">
        <f t="shared" si="758"/>
        <v>0</v>
      </c>
      <c r="AB3022" s="293">
        <f t="shared" si="759"/>
        <v>0</v>
      </c>
      <c r="AC3022" s="293">
        <f t="shared" si="760"/>
        <v>0</v>
      </c>
      <c r="AD3022" s="293">
        <f t="shared" si="772"/>
        <v>0</v>
      </c>
      <c r="AE3022" s="293">
        <f>IF(ISBLANK(T3022),AE3021,IF(COUNTIF(T$2:T3022,T3022)&gt;1,AE3021,1+MAX(AE3021,0)))</f>
        <v>83</v>
      </c>
      <c r="AI3022" s="42" t="str">
        <f t="shared" si="773"/>
        <v/>
      </c>
      <c r="AJ3022">
        <f>SUM(AG$2:AG3022)</f>
        <v>21</v>
      </c>
      <c r="AK3022">
        <f>COUNTA(AF$2:AF3022)</f>
        <v>41</v>
      </c>
    </row>
    <row r="3023" spans="1:37"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761"/>
        <v>46</v>
      </c>
      <c r="Q3023" s="33" t="str">
        <f t="shared" si="762"/>
        <v/>
      </c>
      <c r="R3023" s="33">
        <f t="shared" si="763"/>
        <v>12</v>
      </c>
      <c r="S3023" s="33" t="str">
        <f t="shared" si="764"/>
        <v>163_12</v>
      </c>
      <c r="T3023" s="35" t="str">
        <f t="shared" si="765"/>
        <v>163PM</v>
      </c>
      <c r="U3023" s="35" t="str">
        <f t="shared" si="766"/>
        <v>163PMNS</v>
      </c>
      <c r="V3023" s="301">
        <f t="shared" si="767"/>
        <v>14</v>
      </c>
      <c r="W3023" s="293" t="str">
        <f t="shared" si="768"/>
        <v/>
      </c>
      <c r="X3023" s="293" t="str">
        <f t="shared" si="769"/>
        <v/>
      </c>
      <c r="Y3023" s="293" t="str">
        <f t="shared" si="770"/>
        <v/>
      </c>
      <c r="Z3023" s="293" t="str">
        <f t="shared" si="771"/>
        <v/>
      </c>
      <c r="AA3023" s="293">
        <f t="shared" si="758"/>
        <v>0</v>
      </c>
      <c r="AB3023" s="293">
        <f t="shared" si="759"/>
        <v>0</v>
      </c>
      <c r="AC3023" s="293">
        <f t="shared" si="760"/>
        <v>0</v>
      </c>
      <c r="AD3023" s="293">
        <f t="shared" si="772"/>
        <v>0</v>
      </c>
      <c r="AE3023" s="293">
        <f>IF(ISBLANK(T3023),AE3022,IF(COUNTIF(T$2:T3023,T3023)&gt;1,AE3022,1+MAX(AE3022,0)))</f>
        <v>83</v>
      </c>
      <c r="AI3023" s="42" t="str">
        <f t="shared" si="773"/>
        <v/>
      </c>
      <c r="AJ3023">
        <f>SUM(AG$2:AG3023)</f>
        <v>21</v>
      </c>
      <c r="AK3023">
        <f>COUNTA(AF$2:AF3023)</f>
        <v>41</v>
      </c>
    </row>
    <row r="3024" spans="1:37"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761"/>
        <v>46</v>
      </c>
      <c r="Q3024" s="33" t="str">
        <f t="shared" si="762"/>
        <v/>
      </c>
      <c r="R3024" s="33">
        <f t="shared" si="763"/>
        <v>12</v>
      </c>
      <c r="S3024" s="33" t="str">
        <f t="shared" si="764"/>
        <v>163_12</v>
      </c>
      <c r="T3024" s="35" t="str">
        <f t="shared" si="765"/>
        <v>163PM</v>
      </c>
      <c r="U3024" s="35" t="str">
        <f t="shared" si="766"/>
        <v>163PMEW</v>
      </c>
      <c r="V3024" s="301">
        <f t="shared" si="767"/>
        <v>15</v>
      </c>
      <c r="W3024" s="293" t="str">
        <f t="shared" si="768"/>
        <v/>
      </c>
      <c r="X3024" s="293" t="str">
        <f t="shared" si="769"/>
        <v/>
      </c>
      <c r="Y3024" s="293" t="str">
        <f t="shared" si="770"/>
        <v/>
      </c>
      <c r="Z3024" s="293" t="str">
        <f t="shared" si="771"/>
        <v/>
      </c>
      <c r="AA3024" s="293">
        <f t="shared" si="758"/>
        <v>0</v>
      </c>
      <c r="AB3024" s="293">
        <f t="shared" si="759"/>
        <v>0</v>
      </c>
      <c r="AC3024" s="293">
        <f t="shared" si="760"/>
        <v>0</v>
      </c>
      <c r="AD3024" s="293">
        <f t="shared" si="772"/>
        <v>0</v>
      </c>
      <c r="AE3024" s="293">
        <f>IF(ISBLANK(T3024),AE3023,IF(COUNTIF(T$2:T3024,T3024)&gt;1,AE3023,1+MAX(AE3023,0)))</f>
        <v>83</v>
      </c>
      <c r="AI3024" s="42" t="str">
        <f t="shared" si="773"/>
        <v/>
      </c>
      <c r="AJ3024">
        <f>SUM(AG$2:AG3024)</f>
        <v>21</v>
      </c>
      <c r="AK3024">
        <f>COUNTA(AF$2:AF3024)</f>
        <v>41</v>
      </c>
    </row>
    <row r="3025" spans="1:37"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761"/>
        <v>46</v>
      </c>
      <c r="Q3025" s="33" t="str">
        <f t="shared" si="762"/>
        <v/>
      </c>
      <c r="R3025" s="33">
        <f t="shared" si="763"/>
        <v>12</v>
      </c>
      <c r="S3025" s="33" t="str">
        <f t="shared" si="764"/>
        <v>163_12</v>
      </c>
      <c r="T3025" s="35" t="str">
        <f t="shared" si="765"/>
        <v>163PM</v>
      </c>
      <c r="U3025" s="35" t="str">
        <f t="shared" si="766"/>
        <v>163PMEW</v>
      </c>
      <c r="V3025" s="301">
        <f t="shared" si="767"/>
        <v>16</v>
      </c>
      <c r="W3025" s="293" t="str">
        <f t="shared" si="768"/>
        <v/>
      </c>
      <c r="X3025" s="293" t="str">
        <f t="shared" si="769"/>
        <v/>
      </c>
      <c r="Y3025" s="293" t="str">
        <f t="shared" si="770"/>
        <v/>
      </c>
      <c r="Z3025" s="293" t="str">
        <f t="shared" si="771"/>
        <v/>
      </c>
      <c r="AA3025" s="293">
        <f t="shared" si="758"/>
        <v>0</v>
      </c>
      <c r="AB3025" s="293">
        <f t="shared" si="759"/>
        <v>0</v>
      </c>
      <c r="AC3025" s="293">
        <f t="shared" si="760"/>
        <v>0</v>
      </c>
      <c r="AD3025" s="293">
        <f t="shared" si="772"/>
        <v>0</v>
      </c>
      <c r="AE3025" s="293">
        <f>IF(ISBLANK(T3025),AE3024,IF(COUNTIF(T$2:T3025,T3025)&gt;1,AE3024,1+MAX(AE3024,0)))</f>
        <v>83</v>
      </c>
      <c r="AI3025" s="42" t="str">
        <f t="shared" si="773"/>
        <v/>
      </c>
      <c r="AJ3025">
        <f>SUM(AG$2:AG3025)</f>
        <v>21</v>
      </c>
      <c r="AK3025">
        <f>COUNTA(AF$2:AF3025)</f>
        <v>41</v>
      </c>
    </row>
    <row r="3026" spans="1:37"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761"/>
        <v>46</v>
      </c>
      <c r="Q3026" s="33" t="str">
        <f t="shared" si="762"/>
        <v/>
      </c>
      <c r="R3026" s="33">
        <f t="shared" si="763"/>
        <v>13</v>
      </c>
      <c r="S3026" s="33" t="str">
        <f t="shared" si="764"/>
        <v>163_13</v>
      </c>
      <c r="T3026" s="35" t="str">
        <f t="shared" si="765"/>
        <v>163PM</v>
      </c>
      <c r="U3026" s="35" t="str">
        <f t="shared" si="766"/>
        <v>163PMNS</v>
      </c>
      <c r="V3026" s="301">
        <f t="shared" si="767"/>
        <v>17</v>
      </c>
      <c r="W3026" s="293" t="str">
        <f t="shared" si="768"/>
        <v/>
      </c>
      <c r="X3026" s="293" t="str">
        <f t="shared" si="769"/>
        <v/>
      </c>
      <c r="Y3026" s="293" t="str">
        <f t="shared" si="770"/>
        <v/>
      </c>
      <c r="Z3026" s="293" t="str">
        <f t="shared" si="771"/>
        <v/>
      </c>
      <c r="AA3026" s="293">
        <f t="shared" si="758"/>
        <v>0</v>
      </c>
      <c r="AB3026" s="293">
        <f t="shared" si="759"/>
        <v>0</v>
      </c>
      <c r="AC3026" s="293">
        <f t="shared" si="760"/>
        <v>0</v>
      </c>
      <c r="AD3026" s="293">
        <f t="shared" si="772"/>
        <v>0</v>
      </c>
      <c r="AE3026" s="293">
        <f>IF(ISBLANK(T3026),AE3025,IF(COUNTIF(T$2:T3026,T3026)&gt;1,AE3025,1+MAX(AE3025,0)))</f>
        <v>83</v>
      </c>
      <c r="AI3026" s="42" t="str">
        <f t="shared" si="773"/>
        <v/>
      </c>
      <c r="AJ3026">
        <f>SUM(AG$2:AG3026)</f>
        <v>21</v>
      </c>
      <c r="AK3026">
        <f>COUNTA(AF$2:AF3026)</f>
        <v>41</v>
      </c>
    </row>
    <row r="3027" spans="1:37"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761"/>
        <v>46</v>
      </c>
      <c r="Q3027" s="33" t="str">
        <f t="shared" si="762"/>
        <v/>
      </c>
      <c r="R3027" s="33">
        <f t="shared" si="763"/>
        <v>13</v>
      </c>
      <c r="S3027" s="33" t="str">
        <f t="shared" si="764"/>
        <v>163_13</v>
      </c>
      <c r="T3027" s="35" t="str">
        <f t="shared" si="765"/>
        <v>163PM</v>
      </c>
      <c r="U3027" s="35" t="str">
        <f t="shared" si="766"/>
        <v>163PMNS</v>
      </c>
      <c r="V3027" s="301">
        <f t="shared" si="767"/>
        <v>18</v>
      </c>
      <c r="W3027" s="293" t="str">
        <f t="shared" si="768"/>
        <v/>
      </c>
      <c r="X3027" s="293" t="str">
        <f t="shared" si="769"/>
        <v/>
      </c>
      <c r="Y3027" s="293" t="str">
        <f t="shared" si="770"/>
        <v/>
      </c>
      <c r="Z3027" s="293" t="str">
        <f t="shared" si="771"/>
        <v/>
      </c>
      <c r="AA3027" s="293">
        <f t="shared" si="758"/>
        <v>0</v>
      </c>
      <c r="AB3027" s="293">
        <f t="shared" si="759"/>
        <v>0</v>
      </c>
      <c r="AC3027" s="293">
        <f t="shared" si="760"/>
        <v>0</v>
      </c>
      <c r="AD3027" s="293">
        <f t="shared" si="772"/>
        <v>0</v>
      </c>
      <c r="AE3027" s="293">
        <f>IF(ISBLANK(T3027),AE3026,IF(COUNTIF(T$2:T3027,T3027)&gt;1,AE3026,1+MAX(AE3026,0)))</f>
        <v>83</v>
      </c>
      <c r="AI3027" s="42" t="str">
        <f t="shared" si="773"/>
        <v/>
      </c>
      <c r="AJ3027">
        <f>SUM(AG$2:AG3027)</f>
        <v>21</v>
      </c>
      <c r="AK3027">
        <f>COUNTA(AF$2:AF3027)</f>
        <v>41</v>
      </c>
    </row>
    <row r="3028" spans="1:37"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761"/>
        <v>46</v>
      </c>
      <c r="Q3028" s="33" t="str">
        <f t="shared" si="762"/>
        <v/>
      </c>
      <c r="R3028" s="33">
        <f t="shared" si="763"/>
        <v>13</v>
      </c>
      <c r="S3028" s="33" t="str">
        <f t="shared" si="764"/>
        <v>163_13</v>
      </c>
      <c r="T3028" s="35" t="str">
        <f t="shared" si="765"/>
        <v>163PM</v>
      </c>
      <c r="U3028" s="35" t="str">
        <f t="shared" si="766"/>
        <v>163PMEW</v>
      </c>
      <c r="V3028" s="301">
        <f t="shared" si="767"/>
        <v>19</v>
      </c>
      <c r="W3028" s="293" t="str">
        <f t="shared" si="768"/>
        <v/>
      </c>
      <c r="X3028" s="293" t="str">
        <f t="shared" si="769"/>
        <v/>
      </c>
      <c r="Y3028" s="293" t="str">
        <f t="shared" si="770"/>
        <v/>
      </c>
      <c r="Z3028" s="293" t="str">
        <f t="shared" si="771"/>
        <v/>
      </c>
      <c r="AA3028" s="293">
        <f t="shared" si="758"/>
        <v>0</v>
      </c>
      <c r="AB3028" s="293">
        <f t="shared" si="759"/>
        <v>0</v>
      </c>
      <c r="AC3028" s="293">
        <f t="shared" si="760"/>
        <v>0</v>
      </c>
      <c r="AD3028" s="293">
        <f t="shared" si="772"/>
        <v>0</v>
      </c>
      <c r="AE3028" s="293">
        <f>IF(ISBLANK(T3028),AE3027,IF(COUNTIF(T$2:T3028,T3028)&gt;1,AE3027,1+MAX(AE3027,0)))</f>
        <v>83</v>
      </c>
      <c r="AI3028" s="42" t="str">
        <f t="shared" si="773"/>
        <v/>
      </c>
      <c r="AJ3028">
        <f>SUM(AG$2:AG3028)</f>
        <v>21</v>
      </c>
      <c r="AK3028">
        <f>COUNTA(AF$2:AF3028)</f>
        <v>41</v>
      </c>
    </row>
    <row r="3029" spans="1:37"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761"/>
        <v>46</v>
      </c>
      <c r="Q3029" s="33" t="str">
        <f t="shared" si="762"/>
        <v/>
      </c>
      <c r="R3029" s="33">
        <f t="shared" si="763"/>
        <v>13</v>
      </c>
      <c r="S3029" s="33" t="str">
        <f t="shared" si="764"/>
        <v>163_13</v>
      </c>
      <c r="T3029" s="35" t="str">
        <f t="shared" si="765"/>
        <v>163PM</v>
      </c>
      <c r="U3029" s="35" t="str">
        <f t="shared" si="766"/>
        <v>163PMEW</v>
      </c>
      <c r="V3029" s="301">
        <f t="shared" si="767"/>
        <v>20</v>
      </c>
      <c r="W3029" s="293" t="str">
        <f t="shared" si="768"/>
        <v/>
      </c>
      <c r="X3029" s="293" t="str">
        <f t="shared" si="769"/>
        <v/>
      </c>
      <c r="Y3029" s="293" t="str">
        <f t="shared" si="770"/>
        <v/>
      </c>
      <c r="Z3029" s="293" t="str">
        <f t="shared" si="771"/>
        <v/>
      </c>
      <c r="AA3029" s="293">
        <f t="shared" si="758"/>
        <v>0</v>
      </c>
      <c r="AB3029" s="293">
        <f t="shared" si="759"/>
        <v>0</v>
      </c>
      <c r="AC3029" s="293">
        <f t="shared" si="760"/>
        <v>0</v>
      </c>
      <c r="AD3029" s="293">
        <f t="shared" si="772"/>
        <v>0</v>
      </c>
      <c r="AE3029" s="293">
        <f>IF(ISBLANK(T3029),AE3028,IF(COUNTIF(T$2:T3029,T3029)&gt;1,AE3028,1+MAX(AE3028,0)))</f>
        <v>83</v>
      </c>
      <c r="AI3029" s="42" t="str">
        <f t="shared" si="773"/>
        <v/>
      </c>
      <c r="AJ3029">
        <f>SUM(AG$2:AG3029)</f>
        <v>21</v>
      </c>
      <c r="AK3029">
        <f>COUNTA(AF$2:AF3029)</f>
        <v>41</v>
      </c>
    </row>
    <row r="3030" spans="1:37"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761"/>
        <v>46</v>
      </c>
      <c r="Q3030" s="33" t="str">
        <f t="shared" si="762"/>
        <v/>
      </c>
      <c r="R3030" s="33">
        <f t="shared" si="763"/>
        <v>14</v>
      </c>
      <c r="S3030" s="33" t="str">
        <f t="shared" si="764"/>
        <v>163_14</v>
      </c>
      <c r="T3030" s="35" t="str">
        <f t="shared" si="765"/>
        <v>163PM</v>
      </c>
      <c r="U3030" s="35" t="str">
        <f t="shared" si="766"/>
        <v>163PMNS</v>
      </c>
      <c r="V3030" s="301">
        <f t="shared" si="767"/>
        <v>21</v>
      </c>
      <c r="W3030" s="293" t="str">
        <f t="shared" si="768"/>
        <v/>
      </c>
      <c r="X3030" s="293" t="str">
        <f t="shared" si="769"/>
        <v/>
      </c>
      <c r="Y3030" s="293" t="str">
        <f t="shared" si="770"/>
        <v/>
      </c>
      <c r="Z3030" s="293" t="str">
        <f t="shared" si="771"/>
        <v/>
      </c>
      <c r="AA3030" s="293">
        <f t="shared" si="758"/>
        <v>0</v>
      </c>
      <c r="AB3030" s="293">
        <f t="shared" si="759"/>
        <v>0</v>
      </c>
      <c r="AC3030" s="293">
        <f t="shared" si="760"/>
        <v>0</v>
      </c>
      <c r="AD3030" s="293">
        <f t="shared" si="772"/>
        <v>0</v>
      </c>
      <c r="AE3030" s="293">
        <f>IF(ISBLANK(T3030),AE3029,IF(COUNTIF(T$2:T3030,T3030)&gt;1,AE3029,1+MAX(AE3029,0)))</f>
        <v>83</v>
      </c>
      <c r="AI3030" s="42" t="str">
        <f t="shared" si="773"/>
        <v/>
      </c>
      <c r="AJ3030">
        <f>SUM(AG$2:AG3030)</f>
        <v>21</v>
      </c>
      <c r="AK3030">
        <f>COUNTA(AF$2:AF3030)</f>
        <v>41</v>
      </c>
    </row>
    <row r="3031" spans="1:37"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761"/>
        <v>46</v>
      </c>
      <c r="Q3031" s="33" t="str">
        <f t="shared" si="762"/>
        <v/>
      </c>
      <c r="R3031" s="33">
        <f t="shared" si="763"/>
        <v>14</v>
      </c>
      <c r="S3031" s="33" t="str">
        <f t="shared" si="764"/>
        <v>163_14</v>
      </c>
      <c r="T3031" s="35" t="str">
        <f t="shared" si="765"/>
        <v>163PM</v>
      </c>
      <c r="U3031" s="35" t="str">
        <f t="shared" si="766"/>
        <v>163PMNS</v>
      </c>
      <c r="V3031" s="301">
        <f t="shared" si="767"/>
        <v>22</v>
      </c>
      <c r="W3031" s="293" t="str">
        <f t="shared" si="768"/>
        <v/>
      </c>
      <c r="X3031" s="293" t="str">
        <f t="shared" si="769"/>
        <v/>
      </c>
      <c r="Y3031" s="293" t="str">
        <f t="shared" si="770"/>
        <v/>
      </c>
      <c r="Z3031" s="293" t="str">
        <f t="shared" si="771"/>
        <v/>
      </c>
      <c r="AA3031" s="293">
        <f t="shared" si="758"/>
        <v>0</v>
      </c>
      <c r="AB3031" s="293">
        <f t="shared" si="759"/>
        <v>0</v>
      </c>
      <c r="AC3031" s="293">
        <f t="shared" si="760"/>
        <v>0</v>
      </c>
      <c r="AD3031" s="293">
        <f t="shared" si="772"/>
        <v>0</v>
      </c>
      <c r="AE3031" s="293">
        <f>IF(ISBLANK(T3031),AE3030,IF(COUNTIF(T$2:T3031,T3031)&gt;1,AE3030,1+MAX(AE3030,0)))</f>
        <v>83</v>
      </c>
      <c r="AI3031" s="42" t="str">
        <f t="shared" si="773"/>
        <v/>
      </c>
      <c r="AJ3031">
        <f>SUM(AG$2:AG3031)</f>
        <v>21</v>
      </c>
      <c r="AK3031">
        <f>COUNTA(AF$2:AF3031)</f>
        <v>41</v>
      </c>
    </row>
    <row r="3032" spans="1:37"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761"/>
        <v>46</v>
      </c>
      <c r="Q3032" s="33" t="str">
        <f t="shared" si="762"/>
        <v/>
      </c>
      <c r="R3032" s="33">
        <f t="shared" si="763"/>
        <v>14</v>
      </c>
      <c r="S3032" s="33" t="str">
        <f t="shared" si="764"/>
        <v>163_14</v>
      </c>
      <c r="T3032" s="35" t="str">
        <f t="shared" si="765"/>
        <v>163PM</v>
      </c>
      <c r="U3032" s="35" t="str">
        <f t="shared" si="766"/>
        <v>163PMEW</v>
      </c>
      <c r="V3032" s="301">
        <f t="shared" si="767"/>
        <v>23</v>
      </c>
      <c r="W3032" s="293" t="str">
        <f t="shared" si="768"/>
        <v/>
      </c>
      <c r="X3032" s="293" t="str">
        <f t="shared" si="769"/>
        <v/>
      </c>
      <c r="Y3032" s="293" t="str">
        <f t="shared" si="770"/>
        <v/>
      </c>
      <c r="Z3032" s="293" t="str">
        <f t="shared" si="771"/>
        <v/>
      </c>
      <c r="AA3032" s="293">
        <f t="shared" si="758"/>
        <v>0</v>
      </c>
      <c r="AB3032" s="293">
        <f t="shared" si="759"/>
        <v>0</v>
      </c>
      <c r="AC3032" s="293">
        <f t="shared" si="760"/>
        <v>0</v>
      </c>
      <c r="AD3032" s="293">
        <f t="shared" si="772"/>
        <v>0</v>
      </c>
      <c r="AE3032" s="293">
        <f>IF(ISBLANK(T3032),AE3031,IF(COUNTIF(T$2:T3032,T3032)&gt;1,AE3031,1+MAX(AE3031,0)))</f>
        <v>83</v>
      </c>
      <c r="AI3032" s="42" t="str">
        <f t="shared" si="773"/>
        <v/>
      </c>
      <c r="AJ3032">
        <f>SUM(AG$2:AG3032)</f>
        <v>21</v>
      </c>
      <c r="AK3032">
        <f>COUNTA(AF$2:AF3032)</f>
        <v>41</v>
      </c>
    </row>
    <row r="3033" spans="1:37"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761"/>
        <v>46</v>
      </c>
      <c r="Q3033" s="33" t="str">
        <f t="shared" si="762"/>
        <v/>
      </c>
      <c r="R3033" s="33">
        <f t="shared" si="763"/>
        <v>14</v>
      </c>
      <c r="S3033" s="33" t="str">
        <f t="shared" si="764"/>
        <v>163_14</v>
      </c>
      <c r="T3033" s="35" t="str">
        <f t="shared" si="765"/>
        <v>163PM</v>
      </c>
      <c r="U3033" s="35" t="str">
        <f t="shared" si="766"/>
        <v>163PMEW</v>
      </c>
      <c r="V3033" s="301">
        <f t="shared" si="767"/>
        <v>24</v>
      </c>
      <c r="W3033" s="293" t="str">
        <f t="shared" si="768"/>
        <v/>
      </c>
      <c r="X3033" s="293" t="str">
        <f t="shared" si="769"/>
        <v/>
      </c>
      <c r="Y3033" s="293" t="str">
        <f t="shared" si="770"/>
        <v/>
      </c>
      <c r="Z3033" s="293" t="str">
        <f t="shared" si="771"/>
        <v/>
      </c>
      <c r="AA3033" s="293">
        <f t="shared" si="758"/>
        <v>0</v>
      </c>
      <c r="AB3033" s="293">
        <f t="shared" si="759"/>
        <v>0</v>
      </c>
      <c r="AC3033" s="293">
        <f t="shared" si="760"/>
        <v>0</v>
      </c>
      <c r="AD3033" s="293">
        <f t="shared" si="772"/>
        <v>0</v>
      </c>
      <c r="AE3033" s="293">
        <f>IF(ISBLANK(T3033),AE3032,IF(COUNTIF(T$2:T3033,T3033)&gt;1,AE3032,1+MAX(AE3032,0)))</f>
        <v>83</v>
      </c>
      <c r="AI3033" s="42" t="str">
        <f t="shared" si="773"/>
        <v/>
      </c>
      <c r="AJ3033">
        <f>SUM(AG$2:AG3033)</f>
        <v>21</v>
      </c>
      <c r="AK3033">
        <f>COUNTA(AF$2:AF3033)</f>
        <v>41</v>
      </c>
    </row>
    <row r="3034" spans="1:37"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761"/>
        <v>46</v>
      </c>
      <c r="Q3034" s="33" t="str">
        <f t="shared" si="762"/>
        <v/>
      </c>
      <c r="R3034" s="33">
        <f t="shared" si="763"/>
        <v>15</v>
      </c>
      <c r="S3034" s="33" t="str">
        <f t="shared" si="764"/>
        <v>163_15</v>
      </c>
      <c r="T3034" s="35" t="str">
        <f t="shared" si="765"/>
        <v>163PM</v>
      </c>
      <c r="U3034" s="35" t="str">
        <f t="shared" si="766"/>
        <v>163PMNS</v>
      </c>
      <c r="V3034" s="301">
        <f t="shared" si="767"/>
        <v>25</v>
      </c>
      <c r="W3034" s="293" t="str">
        <f t="shared" si="768"/>
        <v/>
      </c>
      <c r="X3034" s="293" t="str">
        <f t="shared" si="769"/>
        <v/>
      </c>
      <c r="Y3034" s="293" t="str">
        <f t="shared" si="770"/>
        <v/>
      </c>
      <c r="Z3034" s="293" t="str">
        <f t="shared" si="771"/>
        <v/>
      </c>
      <c r="AA3034" s="293">
        <f t="shared" si="758"/>
        <v>0</v>
      </c>
      <c r="AB3034" s="293">
        <f t="shared" si="759"/>
        <v>0</v>
      </c>
      <c r="AC3034" s="293">
        <f t="shared" si="760"/>
        <v>0</v>
      </c>
      <c r="AD3034" s="293">
        <f t="shared" si="772"/>
        <v>0</v>
      </c>
      <c r="AE3034" s="293">
        <f>IF(ISBLANK(T3034),AE3033,IF(COUNTIF(T$2:T3034,T3034)&gt;1,AE3033,1+MAX(AE3033,0)))</f>
        <v>83</v>
      </c>
      <c r="AI3034" s="42" t="str">
        <f t="shared" si="773"/>
        <v/>
      </c>
      <c r="AJ3034">
        <f>SUM(AG$2:AG3034)</f>
        <v>21</v>
      </c>
      <c r="AK3034">
        <f>COUNTA(AF$2:AF3034)</f>
        <v>41</v>
      </c>
    </row>
    <row r="3035" spans="1:37"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761"/>
        <v>46</v>
      </c>
      <c r="Q3035" s="33" t="str">
        <f t="shared" si="762"/>
        <v/>
      </c>
      <c r="R3035" s="33">
        <f t="shared" si="763"/>
        <v>15</v>
      </c>
      <c r="S3035" s="33" t="str">
        <f t="shared" si="764"/>
        <v>163_15</v>
      </c>
      <c r="T3035" s="35" t="str">
        <f t="shared" si="765"/>
        <v>163PM</v>
      </c>
      <c r="U3035" s="35" t="str">
        <f t="shared" si="766"/>
        <v>163PMNS</v>
      </c>
      <c r="V3035" s="301">
        <f t="shared" si="767"/>
        <v>26</v>
      </c>
      <c r="W3035" s="293" t="str">
        <f t="shared" si="768"/>
        <v/>
      </c>
      <c r="X3035" s="293" t="str">
        <f t="shared" si="769"/>
        <v/>
      </c>
      <c r="Y3035" s="293" t="str">
        <f t="shared" si="770"/>
        <v/>
      </c>
      <c r="Z3035" s="293" t="str">
        <f t="shared" si="771"/>
        <v/>
      </c>
      <c r="AA3035" s="293">
        <f t="shared" si="758"/>
        <v>0</v>
      </c>
      <c r="AB3035" s="293">
        <f t="shared" si="759"/>
        <v>0</v>
      </c>
      <c r="AC3035" s="293">
        <f t="shared" si="760"/>
        <v>0</v>
      </c>
      <c r="AD3035" s="293">
        <f t="shared" si="772"/>
        <v>0</v>
      </c>
      <c r="AE3035" s="293">
        <f>IF(ISBLANK(T3035),AE3034,IF(COUNTIF(T$2:T3035,T3035)&gt;1,AE3034,1+MAX(AE3034,0)))</f>
        <v>83</v>
      </c>
      <c r="AI3035" s="42" t="str">
        <f t="shared" si="773"/>
        <v/>
      </c>
      <c r="AJ3035">
        <f>SUM(AG$2:AG3035)</f>
        <v>21</v>
      </c>
      <c r="AK3035">
        <f>COUNTA(AF$2:AF3035)</f>
        <v>41</v>
      </c>
    </row>
    <row r="3036" spans="1:37"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761"/>
        <v>46</v>
      </c>
      <c r="Q3036" s="33" t="str">
        <f t="shared" si="762"/>
        <v/>
      </c>
      <c r="R3036" s="33">
        <f t="shared" si="763"/>
        <v>15</v>
      </c>
      <c r="S3036" s="33" t="str">
        <f t="shared" si="764"/>
        <v>163_15</v>
      </c>
      <c r="T3036" s="35" t="str">
        <f t="shared" si="765"/>
        <v>163PM</v>
      </c>
      <c r="U3036" s="35" t="str">
        <f t="shared" si="766"/>
        <v>163PMEW</v>
      </c>
      <c r="V3036" s="301">
        <f t="shared" si="767"/>
        <v>27</v>
      </c>
      <c r="W3036" s="293" t="str">
        <f t="shared" si="768"/>
        <v/>
      </c>
      <c r="X3036" s="293" t="str">
        <f t="shared" si="769"/>
        <v/>
      </c>
      <c r="Y3036" s="293" t="str">
        <f t="shared" si="770"/>
        <v/>
      </c>
      <c r="Z3036" s="293" t="str">
        <f t="shared" si="771"/>
        <v/>
      </c>
      <c r="AA3036" s="293">
        <f t="shared" si="758"/>
        <v>0</v>
      </c>
      <c r="AB3036" s="293">
        <f t="shared" si="759"/>
        <v>0</v>
      </c>
      <c r="AC3036" s="293">
        <f t="shared" si="760"/>
        <v>0</v>
      </c>
      <c r="AD3036" s="293">
        <f t="shared" si="772"/>
        <v>0</v>
      </c>
      <c r="AE3036" s="293">
        <f>IF(ISBLANK(T3036),AE3035,IF(COUNTIF(T$2:T3036,T3036)&gt;1,AE3035,1+MAX(AE3035,0)))</f>
        <v>83</v>
      </c>
      <c r="AI3036" s="42" t="str">
        <f t="shared" si="773"/>
        <v/>
      </c>
      <c r="AJ3036">
        <f>SUM(AG$2:AG3036)</f>
        <v>21</v>
      </c>
      <c r="AK3036">
        <f>COUNTA(AF$2:AF3036)</f>
        <v>41</v>
      </c>
    </row>
    <row r="3037" spans="1:37"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761"/>
        <v>46</v>
      </c>
      <c r="Q3037" s="33" t="str">
        <f t="shared" si="762"/>
        <v/>
      </c>
      <c r="R3037" s="33">
        <f t="shared" si="763"/>
        <v>15</v>
      </c>
      <c r="S3037" s="33" t="str">
        <f t="shared" si="764"/>
        <v>163_15</v>
      </c>
      <c r="T3037" s="35" t="str">
        <f t="shared" si="765"/>
        <v>163PM</v>
      </c>
      <c r="U3037" s="35" t="str">
        <f t="shared" si="766"/>
        <v>163PMEW</v>
      </c>
      <c r="V3037" s="301">
        <f t="shared" si="767"/>
        <v>28</v>
      </c>
      <c r="W3037" s="293" t="str">
        <f t="shared" si="768"/>
        <v/>
      </c>
      <c r="X3037" s="293" t="str">
        <f t="shared" si="769"/>
        <v/>
      </c>
      <c r="Y3037" s="293" t="str">
        <f t="shared" si="770"/>
        <v/>
      </c>
      <c r="Z3037" s="293" t="str">
        <f t="shared" si="771"/>
        <v/>
      </c>
      <c r="AA3037" s="293">
        <f t="shared" si="758"/>
        <v>0</v>
      </c>
      <c r="AB3037" s="293">
        <f t="shared" si="759"/>
        <v>0</v>
      </c>
      <c r="AC3037" s="293">
        <f t="shared" si="760"/>
        <v>0</v>
      </c>
      <c r="AD3037" s="293">
        <f t="shared" si="772"/>
        <v>0</v>
      </c>
      <c r="AE3037" s="293">
        <f>IF(ISBLANK(T3037),AE3036,IF(COUNTIF(T$2:T3037,T3037)&gt;1,AE3036,1+MAX(AE3036,0)))</f>
        <v>83</v>
      </c>
      <c r="AI3037" s="42" t="str">
        <f t="shared" si="773"/>
        <v/>
      </c>
      <c r="AJ3037">
        <f>SUM(AG$2:AG3037)</f>
        <v>21</v>
      </c>
      <c r="AK3037">
        <f>COUNTA(AF$2:AF3037)</f>
        <v>41</v>
      </c>
    </row>
    <row r="3038" spans="1:37"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761"/>
        <v>46</v>
      </c>
      <c r="Q3038" s="33" t="str">
        <f t="shared" si="762"/>
        <v/>
      </c>
      <c r="R3038" s="33">
        <f t="shared" si="763"/>
        <v>16</v>
      </c>
      <c r="S3038" s="33" t="str">
        <f t="shared" si="764"/>
        <v>163_16</v>
      </c>
      <c r="T3038" s="35" t="str">
        <f t="shared" si="765"/>
        <v>163PM</v>
      </c>
      <c r="U3038" s="35" t="str">
        <f t="shared" si="766"/>
        <v>163PMNS</v>
      </c>
      <c r="V3038" s="301">
        <f t="shared" si="767"/>
        <v>29</v>
      </c>
      <c r="W3038" s="293" t="str">
        <f t="shared" si="768"/>
        <v/>
      </c>
      <c r="X3038" s="293" t="str">
        <f t="shared" si="769"/>
        <v/>
      </c>
      <c r="Y3038" s="293" t="str">
        <f t="shared" si="770"/>
        <v/>
      </c>
      <c r="Z3038" s="293" t="str">
        <f t="shared" si="771"/>
        <v/>
      </c>
      <c r="AA3038" s="293">
        <f t="shared" si="758"/>
        <v>0</v>
      </c>
      <c r="AB3038" s="293">
        <f t="shared" si="759"/>
        <v>0</v>
      </c>
      <c r="AC3038" s="293">
        <f t="shared" si="760"/>
        <v>0</v>
      </c>
      <c r="AD3038" s="293">
        <f t="shared" si="772"/>
        <v>0</v>
      </c>
      <c r="AE3038" s="293">
        <f>IF(ISBLANK(T3038),AE3037,IF(COUNTIF(T$2:T3038,T3038)&gt;1,AE3037,1+MAX(AE3037,0)))</f>
        <v>83</v>
      </c>
      <c r="AI3038" s="42" t="str">
        <f t="shared" si="773"/>
        <v/>
      </c>
      <c r="AJ3038">
        <f>SUM(AG$2:AG3038)</f>
        <v>21</v>
      </c>
      <c r="AK3038">
        <f>COUNTA(AF$2:AF3038)</f>
        <v>41</v>
      </c>
    </row>
    <row r="3039" spans="1:37"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761"/>
        <v>46</v>
      </c>
      <c r="Q3039" s="33" t="str">
        <f t="shared" si="762"/>
        <v/>
      </c>
      <c r="R3039" s="33">
        <f t="shared" si="763"/>
        <v>16</v>
      </c>
      <c r="S3039" s="33" t="str">
        <f t="shared" si="764"/>
        <v>163_16</v>
      </c>
      <c r="T3039" s="35" t="str">
        <f t="shared" si="765"/>
        <v>163PM</v>
      </c>
      <c r="U3039" s="35" t="str">
        <f t="shared" si="766"/>
        <v>163PMNS</v>
      </c>
      <c r="V3039" s="301">
        <f t="shared" si="767"/>
        <v>30</v>
      </c>
      <c r="W3039" s="293" t="str">
        <f t="shared" si="768"/>
        <v/>
      </c>
      <c r="X3039" s="293" t="str">
        <f t="shared" si="769"/>
        <v/>
      </c>
      <c r="Y3039" s="293" t="str">
        <f t="shared" si="770"/>
        <v/>
      </c>
      <c r="Z3039" s="293" t="str">
        <f t="shared" si="771"/>
        <v/>
      </c>
      <c r="AA3039" s="293">
        <f t="shared" si="758"/>
        <v>0</v>
      </c>
      <c r="AB3039" s="293">
        <f t="shared" si="759"/>
        <v>0</v>
      </c>
      <c r="AC3039" s="293">
        <f t="shared" si="760"/>
        <v>0</v>
      </c>
      <c r="AD3039" s="293">
        <f t="shared" si="772"/>
        <v>0</v>
      </c>
      <c r="AE3039" s="293">
        <f>IF(ISBLANK(T3039),AE3038,IF(COUNTIF(T$2:T3039,T3039)&gt;1,AE3038,1+MAX(AE3038,0)))</f>
        <v>83</v>
      </c>
      <c r="AI3039" s="42" t="str">
        <f t="shared" si="773"/>
        <v/>
      </c>
      <c r="AJ3039">
        <f>SUM(AG$2:AG3039)</f>
        <v>21</v>
      </c>
      <c r="AK3039">
        <f>COUNTA(AF$2:AF3039)</f>
        <v>41</v>
      </c>
    </row>
    <row r="3040" spans="1:37"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761"/>
        <v>46</v>
      </c>
      <c r="Q3040" s="33" t="str">
        <f t="shared" si="762"/>
        <v/>
      </c>
      <c r="R3040" s="33">
        <f t="shared" si="763"/>
        <v>16</v>
      </c>
      <c r="S3040" s="33" t="str">
        <f t="shared" si="764"/>
        <v>163_16</v>
      </c>
      <c r="T3040" s="35" t="str">
        <f t="shared" si="765"/>
        <v>163PM</v>
      </c>
      <c r="U3040" s="35" t="str">
        <f t="shared" si="766"/>
        <v>163PMEW</v>
      </c>
      <c r="V3040" s="301">
        <f t="shared" si="767"/>
        <v>31</v>
      </c>
      <c r="W3040" s="293" t="str">
        <f t="shared" si="768"/>
        <v/>
      </c>
      <c r="X3040" s="293" t="str">
        <f t="shared" si="769"/>
        <v/>
      </c>
      <c r="Y3040" s="293" t="str">
        <f t="shared" si="770"/>
        <v/>
      </c>
      <c r="Z3040" s="293" t="str">
        <f t="shared" si="771"/>
        <v/>
      </c>
      <c r="AA3040" s="293">
        <f t="shared" si="758"/>
        <v>0</v>
      </c>
      <c r="AB3040" s="293">
        <f t="shared" si="759"/>
        <v>0</v>
      </c>
      <c r="AC3040" s="293">
        <f t="shared" si="760"/>
        <v>0</v>
      </c>
      <c r="AD3040" s="293">
        <f t="shared" si="772"/>
        <v>0</v>
      </c>
      <c r="AE3040" s="293">
        <f>IF(ISBLANK(T3040),AE3039,IF(COUNTIF(T$2:T3040,T3040)&gt;1,AE3039,1+MAX(AE3039,0)))</f>
        <v>83</v>
      </c>
      <c r="AI3040" s="42" t="str">
        <f t="shared" si="773"/>
        <v/>
      </c>
      <c r="AJ3040">
        <f>SUM(AG$2:AG3040)</f>
        <v>21</v>
      </c>
      <c r="AK3040">
        <f>COUNTA(AF$2:AF3040)</f>
        <v>41</v>
      </c>
    </row>
    <row r="3041" spans="1:37"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761"/>
        <v>46</v>
      </c>
      <c r="Q3041" s="33" t="str">
        <f t="shared" si="762"/>
        <v/>
      </c>
      <c r="R3041" s="33">
        <f t="shared" si="763"/>
        <v>16</v>
      </c>
      <c r="S3041" s="33" t="str">
        <f t="shared" si="764"/>
        <v>163_16</v>
      </c>
      <c r="T3041" s="35" t="str">
        <f t="shared" si="765"/>
        <v>163PM</v>
      </c>
      <c r="U3041" s="35" t="str">
        <f t="shared" si="766"/>
        <v>163PMEW</v>
      </c>
      <c r="V3041" s="301">
        <f t="shared" si="767"/>
        <v>32</v>
      </c>
      <c r="W3041" s="293" t="str">
        <f t="shared" si="768"/>
        <v/>
      </c>
      <c r="X3041" s="293" t="str">
        <f t="shared" si="769"/>
        <v/>
      </c>
      <c r="Y3041" s="293" t="str">
        <f t="shared" si="770"/>
        <v/>
      </c>
      <c r="Z3041" s="293" t="str">
        <f t="shared" si="771"/>
        <v/>
      </c>
      <c r="AA3041" s="293">
        <f t="shared" si="758"/>
        <v>0</v>
      </c>
      <c r="AB3041" s="293">
        <f t="shared" si="759"/>
        <v>0</v>
      </c>
      <c r="AC3041" s="293">
        <f t="shared" si="760"/>
        <v>0</v>
      </c>
      <c r="AD3041" s="293">
        <f t="shared" si="772"/>
        <v>0</v>
      </c>
      <c r="AE3041" s="293">
        <f>IF(ISBLANK(T3041),AE3040,IF(COUNTIF(T$2:T3041,T3041)&gt;1,AE3040,1+MAX(AE3040,0)))</f>
        <v>83</v>
      </c>
      <c r="AI3041" s="42" t="str">
        <f t="shared" si="773"/>
        <v/>
      </c>
      <c r="AJ3041">
        <f>SUM(AG$2:AG3041)</f>
        <v>21</v>
      </c>
      <c r="AK3041">
        <f>COUNTA(AF$2:AF3041)</f>
        <v>41</v>
      </c>
    </row>
    <row r="3042" spans="1:37"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761"/>
        <v>47</v>
      </c>
      <c r="Q3042" s="33">
        <f t="shared" si="762"/>
        <v>47</v>
      </c>
      <c r="R3042" s="33">
        <f t="shared" si="763"/>
        <v>1</v>
      </c>
      <c r="S3042" s="33" t="str">
        <f t="shared" si="764"/>
        <v>164_1</v>
      </c>
      <c r="T3042" s="35" t="str">
        <f t="shared" si="765"/>
        <v>164AM</v>
      </c>
      <c r="U3042" s="35" t="str">
        <f t="shared" si="766"/>
        <v>164AMNS</v>
      </c>
      <c r="V3042" s="301">
        <f t="shared" si="767"/>
        <v>1</v>
      </c>
      <c r="W3042" s="293" t="str">
        <f t="shared" si="768"/>
        <v/>
      </c>
      <c r="X3042" s="293" t="str">
        <f t="shared" si="769"/>
        <v/>
      </c>
      <c r="Y3042" s="293" t="str">
        <f t="shared" si="770"/>
        <v/>
      </c>
      <c r="Z3042" s="293" t="str">
        <f t="shared" si="771"/>
        <v/>
      </c>
      <c r="AA3042" s="293">
        <f t="shared" si="758"/>
        <v>0</v>
      </c>
      <c r="AB3042" s="293">
        <f t="shared" si="759"/>
        <v>0</v>
      </c>
      <c r="AC3042" s="293">
        <f t="shared" si="760"/>
        <v>0</v>
      </c>
      <c r="AD3042" s="293">
        <f t="shared" si="772"/>
        <v>0</v>
      </c>
      <c r="AE3042" s="293">
        <f>IF(ISBLANK(T3042),AE3041,IF(COUNTIF(T$2:T3042,T3042)&gt;1,AE3041,1+MAX(AE3041,0)))</f>
        <v>84</v>
      </c>
      <c r="AI3042" s="42" t="str">
        <f t="shared" si="773"/>
        <v/>
      </c>
      <c r="AJ3042">
        <f>SUM(AG$2:AG3042)</f>
        <v>21</v>
      </c>
      <c r="AK3042">
        <f>COUNTA(AF$2:AF3042)</f>
        <v>41</v>
      </c>
    </row>
    <row r="3043" spans="1:37"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761"/>
        <v>47</v>
      </c>
      <c r="Q3043" s="33" t="str">
        <f t="shared" si="762"/>
        <v/>
      </c>
      <c r="R3043" s="33">
        <f t="shared" si="763"/>
        <v>1</v>
      </c>
      <c r="S3043" s="33" t="str">
        <f t="shared" si="764"/>
        <v>164_1</v>
      </c>
      <c r="T3043" s="35" t="str">
        <f t="shared" si="765"/>
        <v>164AM</v>
      </c>
      <c r="U3043" s="35" t="str">
        <f t="shared" si="766"/>
        <v>164AMNS</v>
      </c>
      <c r="V3043" s="301">
        <f t="shared" si="767"/>
        <v>2</v>
      </c>
      <c r="W3043" s="293" t="str">
        <f t="shared" si="768"/>
        <v/>
      </c>
      <c r="X3043" s="293" t="str">
        <f t="shared" si="769"/>
        <v/>
      </c>
      <c r="Y3043" s="293" t="str">
        <f t="shared" si="770"/>
        <v/>
      </c>
      <c r="Z3043" s="293" t="str">
        <f t="shared" si="771"/>
        <v/>
      </c>
      <c r="AA3043" s="293">
        <f t="shared" si="758"/>
        <v>0</v>
      </c>
      <c r="AB3043" s="293">
        <f t="shared" si="759"/>
        <v>0</v>
      </c>
      <c r="AC3043" s="293">
        <f t="shared" si="760"/>
        <v>0</v>
      </c>
      <c r="AD3043" s="293">
        <f t="shared" si="772"/>
        <v>0</v>
      </c>
      <c r="AE3043" s="293">
        <f>IF(ISBLANK(T3043),AE3042,IF(COUNTIF(T$2:T3043,T3043)&gt;1,AE3042,1+MAX(AE3042,0)))</f>
        <v>84</v>
      </c>
      <c r="AI3043" s="42" t="str">
        <f t="shared" si="773"/>
        <v/>
      </c>
      <c r="AJ3043">
        <f>SUM(AG$2:AG3043)</f>
        <v>21</v>
      </c>
      <c r="AK3043">
        <f>COUNTA(AF$2:AF3043)</f>
        <v>41</v>
      </c>
    </row>
    <row r="3044" spans="1:37"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761"/>
        <v>47</v>
      </c>
      <c r="Q3044" s="33" t="str">
        <f t="shared" si="762"/>
        <v/>
      </c>
      <c r="R3044" s="33">
        <f t="shared" si="763"/>
        <v>1</v>
      </c>
      <c r="S3044" s="33" t="str">
        <f t="shared" si="764"/>
        <v>164_1</v>
      </c>
      <c r="T3044" s="35" t="str">
        <f t="shared" si="765"/>
        <v>164AM</v>
      </c>
      <c r="U3044" s="35" t="str">
        <f t="shared" si="766"/>
        <v>164AMEW</v>
      </c>
      <c r="V3044" s="301">
        <f t="shared" si="767"/>
        <v>3</v>
      </c>
      <c r="W3044" s="293" t="str">
        <f t="shared" si="768"/>
        <v/>
      </c>
      <c r="X3044" s="293" t="str">
        <f t="shared" si="769"/>
        <v/>
      </c>
      <c r="Y3044" s="293" t="str">
        <f t="shared" si="770"/>
        <v/>
      </c>
      <c r="Z3044" s="293" t="str">
        <f t="shared" si="771"/>
        <v/>
      </c>
      <c r="AA3044" s="293">
        <f t="shared" si="758"/>
        <v>0</v>
      </c>
      <c r="AB3044" s="293">
        <f t="shared" si="759"/>
        <v>0</v>
      </c>
      <c r="AC3044" s="293">
        <f t="shared" si="760"/>
        <v>0</v>
      </c>
      <c r="AD3044" s="293">
        <f t="shared" si="772"/>
        <v>0</v>
      </c>
      <c r="AE3044" s="293">
        <f>IF(ISBLANK(T3044),AE3043,IF(COUNTIF(T$2:T3044,T3044)&gt;1,AE3043,1+MAX(AE3043,0)))</f>
        <v>84</v>
      </c>
      <c r="AI3044" s="42" t="str">
        <f t="shared" si="773"/>
        <v/>
      </c>
      <c r="AJ3044">
        <f>SUM(AG$2:AG3044)</f>
        <v>21</v>
      </c>
      <c r="AK3044">
        <f>COUNTA(AF$2:AF3044)</f>
        <v>41</v>
      </c>
    </row>
    <row r="3045" spans="1:37"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761"/>
        <v>47</v>
      </c>
      <c r="Q3045" s="33" t="str">
        <f t="shared" si="762"/>
        <v/>
      </c>
      <c r="R3045" s="33">
        <f t="shared" si="763"/>
        <v>1</v>
      </c>
      <c r="S3045" s="33" t="str">
        <f t="shared" si="764"/>
        <v>164_1</v>
      </c>
      <c r="T3045" s="35" t="str">
        <f t="shared" si="765"/>
        <v>164AM</v>
      </c>
      <c r="U3045" s="35" t="str">
        <f t="shared" si="766"/>
        <v>164AMEW</v>
      </c>
      <c r="V3045" s="301">
        <f t="shared" si="767"/>
        <v>4</v>
      </c>
      <c r="W3045" s="293" t="str">
        <f t="shared" si="768"/>
        <v/>
      </c>
      <c r="X3045" s="293" t="str">
        <f t="shared" si="769"/>
        <v/>
      </c>
      <c r="Y3045" s="293" t="str">
        <f t="shared" si="770"/>
        <v/>
      </c>
      <c r="Z3045" s="293" t="str">
        <f t="shared" si="771"/>
        <v/>
      </c>
      <c r="AA3045" s="293">
        <f t="shared" si="758"/>
        <v>0</v>
      </c>
      <c r="AB3045" s="293">
        <f t="shared" si="759"/>
        <v>0</v>
      </c>
      <c r="AC3045" s="293">
        <f t="shared" si="760"/>
        <v>0</v>
      </c>
      <c r="AD3045" s="293">
        <f t="shared" si="772"/>
        <v>0</v>
      </c>
      <c r="AE3045" s="293">
        <f>IF(ISBLANK(T3045),AE3044,IF(COUNTIF(T$2:T3045,T3045)&gt;1,AE3044,1+MAX(AE3044,0)))</f>
        <v>84</v>
      </c>
      <c r="AI3045" s="42" t="str">
        <f t="shared" si="773"/>
        <v/>
      </c>
      <c r="AJ3045">
        <f>SUM(AG$2:AG3045)</f>
        <v>21</v>
      </c>
      <c r="AK3045">
        <f>COUNTA(AF$2:AF3045)</f>
        <v>41</v>
      </c>
    </row>
    <row r="3046" spans="1:37"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761"/>
        <v>47</v>
      </c>
      <c r="Q3046" s="33" t="str">
        <f t="shared" si="762"/>
        <v/>
      </c>
      <c r="R3046" s="33">
        <f t="shared" si="763"/>
        <v>2</v>
      </c>
      <c r="S3046" s="33" t="str">
        <f t="shared" si="764"/>
        <v>164_2</v>
      </c>
      <c r="T3046" s="35" t="str">
        <f t="shared" si="765"/>
        <v>164AM</v>
      </c>
      <c r="U3046" s="35" t="str">
        <f t="shared" si="766"/>
        <v>164AMNS</v>
      </c>
      <c r="V3046" s="301">
        <f t="shared" si="767"/>
        <v>5</v>
      </c>
      <c r="W3046" s="293" t="str">
        <f t="shared" si="768"/>
        <v/>
      </c>
      <c r="X3046" s="293" t="str">
        <f t="shared" si="769"/>
        <v/>
      </c>
      <c r="Y3046" s="293" t="str">
        <f t="shared" si="770"/>
        <v/>
      </c>
      <c r="Z3046" s="293" t="str">
        <f t="shared" si="771"/>
        <v/>
      </c>
      <c r="AA3046" s="293">
        <f t="shared" si="758"/>
        <v>0</v>
      </c>
      <c r="AB3046" s="293">
        <f t="shared" si="759"/>
        <v>0</v>
      </c>
      <c r="AC3046" s="293">
        <f t="shared" si="760"/>
        <v>0</v>
      </c>
      <c r="AD3046" s="293">
        <f t="shared" si="772"/>
        <v>0</v>
      </c>
      <c r="AE3046" s="293">
        <f>IF(ISBLANK(T3046),AE3045,IF(COUNTIF(T$2:T3046,T3046)&gt;1,AE3045,1+MAX(AE3045,0)))</f>
        <v>84</v>
      </c>
      <c r="AI3046" s="42" t="str">
        <f t="shared" si="773"/>
        <v/>
      </c>
      <c r="AJ3046">
        <f>SUM(AG$2:AG3046)</f>
        <v>21</v>
      </c>
      <c r="AK3046">
        <f>COUNTA(AF$2:AF3046)</f>
        <v>41</v>
      </c>
    </row>
    <row r="3047" spans="1:37"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761"/>
        <v>47</v>
      </c>
      <c r="Q3047" s="33" t="str">
        <f t="shared" si="762"/>
        <v/>
      </c>
      <c r="R3047" s="33">
        <f t="shared" si="763"/>
        <v>2</v>
      </c>
      <c r="S3047" s="33" t="str">
        <f t="shared" si="764"/>
        <v>164_2</v>
      </c>
      <c r="T3047" s="35" t="str">
        <f t="shared" si="765"/>
        <v>164AM</v>
      </c>
      <c r="U3047" s="35" t="str">
        <f t="shared" si="766"/>
        <v>164AMNS</v>
      </c>
      <c r="V3047" s="301">
        <f t="shared" si="767"/>
        <v>6</v>
      </c>
      <c r="W3047" s="293" t="str">
        <f t="shared" si="768"/>
        <v/>
      </c>
      <c r="X3047" s="293" t="str">
        <f t="shared" si="769"/>
        <v/>
      </c>
      <c r="Y3047" s="293" t="str">
        <f t="shared" si="770"/>
        <v/>
      </c>
      <c r="Z3047" s="293" t="str">
        <f t="shared" si="771"/>
        <v/>
      </c>
      <c r="AA3047" s="293">
        <f t="shared" si="758"/>
        <v>0</v>
      </c>
      <c r="AB3047" s="293">
        <f t="shared" si="759"/>
        <v>0</v>
      </c>
      <c r="AC3047" s="293">
        <f t="shared" si="760"/>
        <v>0</v>
      </c>
      <c r="AD3047" s="293">
        <f t="shared" si="772"/>
        <v>0</v>
      </c>
      <c r="AE3047" s="293">
        <f>IF(ISBLANK(T3047),AE3046,IF(COUNTIF(T$2:T3047,T3047)&gt;1,AE3046,1+MAX(AE3046,0)))</f>
        <v>84</v>
      </c>
      <c r="AI3047" s="42" t="str">
        <f t="shared" si="773"/>
        <v/>
      </c>
      <c r="AJ3047">
        <f>SUM(AG$2:AG3047)</f>
        <v>21</v>
      </c>
      <c r="AK3047">
        <f>COUNTA(AF$2:AF3047)</f>
        <v>41</v>
      </c>
    </row>
    <row r="3048" spans="1:37"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761"/>
        <v>47</v>
      </c>
      <c r="Q3048" s="33" t="str">
        <f t="shared" si="762"/>
        <v/>
      </c>
      <c r="R3048" s="33">
        <f t="shared" si="763"/>
        <v>2</v>
      </c>
      <c r="S3048" s="33" t="str">
        <f t="shared" si="764"/>
        <v>164_2</v>
      </c>
      <c r="T3048" s="35" t="str">
        <f t="shared" si="765"/>
        <v>164AM</v>
      </c>
      <c r="U3048" s="35" t="str">
        <f t="shared" si="766"/>
        <v>164AMEW</v>
      </c>
      <c r="V3048" s="301">
        <f t="shared" si="767"/>
        <v>7</v>
      </c>
      <c r="W3048" s="293" t="str">
        <f t="shared" si="768"/>
        <v/>
      </c>
      <c r="X3048" s="293" t="str">
        <f t="shared" si="769"/>
        <v/>
      </c>
      <c r="Y3048" s="293" t="str">
        <f t="shared" si="770"/>
        <v/>
      </c>
      <c r="Z3048" s="293" t="str">
        <f t="shared" si="771"/>
        <v/>
      </c>
      <c r="AA3048" s="293">
        <f t="shared" si="758"/>
        <v>0</v>
      </c>
      <c r="AB3048" s="293">
        <f t="shared" si="759"/>
        <v>0</v>
      </c>
      <c r="AC3048" s="293">
        <f t="shared" si="760"/>
        <v>0</v>
      </c>
      <c r="AD3048" s="293">
        <f t="shared" si="772"/>
        <v>0</v>
      </c>
      <c r="AE3048" s="293">
        <f>IF(ISBLANK(T3048),AE3047,IF(COUNTIF(T$2:T3048,T3048)&gt;1,AE3047,1+MAX(AE3047,0)))</f>
        <v>84</v>
      </c>
      <c r="AI3048" s="42" t="str">
        <f t="shared" si="773"/>
        <v/>
      </c>
      <c r="AJ3048">
        <f>SUM(AG$2:AG3048)</f>
        <v>21</v>
      </c>
      <c r="AK3048">
        <f>COUNTA(AF$2:AF3048)</f>
        <v>41</v>
      </c>
    </row>
    <row r="3049" spans="1:37"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761"/>
        <v>47</v>
      </c>
      <c r="Q3049" s="33" t="str">
        <f t="shared" si="762"/>
        <v/>
      </c>
      <c r="R3049" s="33">
        <f t="shared" si="763"/>
        <v>2</v>
      </c>
      <c r="S3049" s="33" t="str">
        <f t="shared" si="764"/>
        <v>164_2</v>
      </c>
      <c r="T3049" s="35" t="str">
        <f t="shared" si="765"/>
        <v>164AM</v>
      </c>
      <c r="U3049" s="35" t="str">
        <f t="shared" si="766"/>
        <v>164AMEW</v>
      </c>
      <c r="V3049" s="301">
        <f t="shared" si="767"/>
        <v>8</v>
      </c>
      <c r="W3049" s="293" t="str">
        <f t="shared" si="768"/>
        <v/>
      </c>
      <c r="X3049" s="293" t="str">
        <f t="shared" si="769"/>
        <v/>
      </c>
      <c r="Y3049" s="293" t="str">
        <f t="shared" si="770"/>
        <v/>
      </c>
      <c r="Z3049" s="293" t="str">
        <f t="shared" si="771"/>
        <v/>
      </c>
      <c r="AA3049" s="293">
        <f t="shared" si="758"/>
        <v>0</v>
      </c>
      <c r="AB3049" s="293">
        <f t="shared" si="759"/>
        <v>0</v>
      </c>
      <c r="AC3049" s="293">
        <f t="shared" si="760"/>
        <v>0</v>
      </c>
      <c r="AD3049" s="293">
        <f t="shared" si="772"/>
        <v>0</v>
      </c>
      <c r="AE3049" s="293">
        <f>IF(ISBLANK(T3049),AE3048,IF(COUNTIF(T$2:T3049,T3049)&gt;1,AE3048,1+MAX(AE3048,0)))</f>
        <v>84</v>
      </c>
      <c r="AI3049" s="42" t="str">
        <f t="shared" si="773"/>
        <v/>
      </c>
      <c r="AJ3049">
        <f>SUM(AG$2:AG3049)</f>
        <v>21</v>
      </c>
      <c r="AK3049">
        <f>COUNTA(AF$2:AF3049)</f>
        <v>41</v>
      </c>
    </row>
    <row r="3050" spans="1:37"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761"/>
        <v>47</v>
      </c>
      <c r="Q3050" s="33" t="str">
        <f t="shared" si="762"/>
        <v/>
      </c>
      <c r="R3050" s="33">
        <f t="shared" si="763"/>
        <v>3</v>
      </c>
      <c r="S3050" s="33" t="str">
        <f t="shared" si="764"/>
        <v>164_3</v>
      </c>
      <c r="T3050" s="35" t="str">
        <f t="shared" si="765"/>
        <v>164AM</v>
      </c>
      <c r="U3050" s="35" t="str">
        <f t="shared" si="766"/>
        <v>164AMNS</v>
      </c>
      <c r="V3050" s="301">
        <f t="shared" si="767"/>
        <v>9</v>
      </c>
      <c r="W3050" s="293" t="str">
        <f t="shared" si="768"/>
        <v/>
      </c>
      <c r="X3050" s="293" t="str">
        <f t="shared" si="769"/>
        <v/>
      </c>
      <c r="Y3050" s="293" t="str">
        <f t="shared" si="770"/>
        <v/>
      </c>
      <c r="Z3050" s="293" t="str">
        <f t="shared" si="771"/>
        <v/>
      </c>
      <c r="AA3050" s="293">
        <f t="shared" si="758"/>
        <v>0</v>
      </c>
      <c r="AB3050" s="293">
        <f t="shared" si="759"/>
        <v>0</v>
      </c>
      <c r="AC3050" s="293">
        <f t="shared" si="760"/>
        <v>0</v>
      </c>
      <c r="AD3050" s="293">
        <f t="shared" si="772"/>
        <v>0</v>
      </c>
      <c r="AE3050" s="293">
        <f>IF(ISBLANK(T3050),AE3049,IF(COUNTIF(T$2:T3050,T3050)&gt;1,AE3049,1+MAX(AE3049,0)))</f>
        <v>84</v>
      </c>
      <c r="AI3050" s="42" t="str">
        <f t="shared" si="773"/>
        <v/>
      </c>
      <c r="AJ3050">
        <f>SUM(AG$2:AG3050)</f>
        <v>21</v>
      </c>
      <c r="AK3050">
        <f>COUNTA(AF$2:AF3050)</f>
        <v>41</v>
      </c>
    </row>
    <row r="3051" spans="1:37"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761"/>
        <v>47</v>
      </c>
      <c r="Q3051" s="33" t="str">
        <f t="shared" si="762"/>
        <v/>
      </c>
      <c r="R3051" s="33">
        <f t="shared" si="763"/>
        <v>3</v>
      </c>
      <c r="S3051" s="33" t="str">
        <f t="shared" si="764"/>
        <v>164_3</v>
      </c>
      <c r="T3051" s="35" t="str">
        <f t="shared" si="765"/>
        <v>164AM</v>
      </c>
      <c r="U3051" s="35" t="str">
        <f t="shared" si="766"/>
        <v>164AMNS</v>
      </c>
      <c r="V3051" s="301">
        <f t="shared" si="767"/>
        <v>10</v>
      </c>
      <c r="W3051" s="293" t="str">
        <f t="shared" si="768"/>
        <v/>
      </c>
      <c r="X3051" s="293" t="str">
        <f t="shared" si="769"/>
        <v/>
      </c>
      <c r="Y3051" s="293" t="str">
        <f t="shared" si="770"/>
        <v/>
      </c>
      <c r="Z3051" s="293" t="str">
        <f t="shared" si="771"/>
        <v/>
      </c>
      <c r="AA3051" s="293">
        <f t="shared" si="758"/>
        <v>0</v>
      </c>
      <c r="AB3051" s="293">
        <f t="shared" si="759"/>
        <v>0</v>
      </c>
      <c r="AC3051" s="293">
        <f t="shared" si="760"/>
        <v>0</v>
      </c>
      <c r="AD3051" s="293">
        <f t="shared" si="772"/>
        <v>0</v>
      </c>
      <c r="AE3051" s="293">
        <f>IF(ISBLANK(T3051),AE3050,IF(COUNTIF(T$2:T3051,T3051)&gt;1,AE3050,1+MAX(AE3050,0)))</f>
        <v>84</v>
      </c>
      <c r="AI3051" s="42" t="str">
        <f t="shared" si="773"/>
        <v/>
      </c>
      <c r="AJ3051">
        <f>SUM(AG$2:AG3051)</f>
        <v>21</v>
      </c>
      <c r="AK3051">
        <f>COUNTA(AF$2:AF3051)</f>
        <v>41</v>
      </c>
    </row>
    <row r="3052" spans="1:37"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761"/>
        <v>47</v>
      </c>
      <c r="Q3052" s="33" t="str">
        <f t="shared" si="762"/>
        <v/>
      </c>
      <c r="R3052" s="33">
        <f t="shared" si="763"/>
        <v>3</v>
      </c>
      <c r="S3052" s="33" t="str">
        <f t="shared" si="764"/>
        <v>164_3</v>
      </c>
      <c r="T3052" s="35" t="str">
        <f t="shared" si="765"/>
        <v>164AM</v>
      </c>
      <c r="U3052" s="35" t="str">
        <f t="shared" si="766"/>
        <v>164AMEW</v>
      </c>
      <c r="V3052" s="301">
        <f t="shared" si="767"/>
        <v>11</v>
      </c>
      <c r="W3052" s="293" t="str">
        <f t="shared" si="768"/>
        <v/>
      </c>
      <c r="X3052" s="293" t="str">
        <f t="shared" si="769"/>
        <v/>
      </c>
      <c r="Y3052" s="293" t="str">
        <f t="shared" si="770"/>
        <v/>
      </c>
      <c r="Z3052" s="293" t="str">
        <f t="shared" si="771"/>
        <v/>
      </c>
      <c r="AA3052" s="293">
        <f t="shared" si="758"/>
        <v>0</v>
      </c>
      <c r="AB3052" s="293">
        <f t="shared" si="759"/>
        <v>0</v>
      </c>
      <c r="AC3052" s="293">
        <f t="shared" si="760"/>
        <v>0</v>
      </c>
      <c r="AD3052" s="293">
        <f t="shared" si="772"/>
        <v>0</v>
      </c>
      <c r="AE3052" s="293">
        <f>IF(ISBLANK(T3052),AE3051,IF(COUNTIF(T$2:T3052,T3052)&gt;1,AE3051,1+MAX(AE3051,0)))</f>
        <v>84</v>
      </c>
      <c r="AI3052" s="42" t="str">
        <f t="shared" si="773"/>
        <v/>
      </c>
      <c r="AJ3052">
        <f>SUM(AG$2:AG3052)</f>
        <v>21</v>
      </c>
      <c r="AK3052">
        <f>COUNTA(AF$2:AF3052)</f>
        <v>41</v>
      </c>
    </row>
    <row r="3053" spans="1:37"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761"/>
        <v>47</v>
      </c>
      <c r="Q3053" s="33" t="str">
        <f t="shared" si="762"/>
        <v/>
      </c>
      <c r="R3053" s="33">
        <f t="shared" si="763"/>
        <v>3</v>
      </c>
      <c r="S3053" s="33" t="str">
        <f t="shared" si="764"/>
        <v>164_3</v>
      </c>
      <c r="T3053" s="35" t="str">
        <f t="shared" si="765"/>
        <v>164AM</v>
      </c>
      <c r="U3053" s="35" t="str">
        <f t="shared" si="766"/>
        <v>164AMEW</v>
      </c>
      <c r="V3053" s="301">
        <f t="shared" si="767"/>
        <v>12</v>
      </c>
      <c r="W3053" s="293" t="str">
        <f t="shared" si="768"/>
        <v/>
      </c>
      <c r="X3053" s="293" t="str">
        <f t="shared" si="769"/>
        <v/>
      </c>
      <c r="Y3053" s="293" t="str">
        <f t="shared" si="770"/>
        <v/>
      </c>
      <c r="Z3053" s="293" t="str">
        <f t="shared" si="771"/>
        <v/>
      </c>
      <c r="AA3053" s="293">
        <f t="shared" si="758"/>
        <v>0</v>
      </c>
      <c r="AB3053" s="293">
        <f t="shared" si="759"/>
        <v>0</v>
      </c>
      <c r="AC3053" s="293">
        <f t="shared" si="760"/>
        <v>0</v>
      </c>
      <c r="AD3053" s="293">
        <f t="shared" si="772"/>
        <v>0</v>
      </c>
      <c r="AE3053" s="293">
        <f>IF(ISBLANK(T3053),AE3052,IF(COUNTIF(T$2:T3053,T3053)&gt;1,AE3052,1+MAX(AE3052,0)))</f>
        <v>84</v>
      </c>
      <c r="AI3053" s="42" t="str">
        <f t="shared" si="773"/>
        <v/>
      </c>
      <c r="AJ3053">
        <f>SUM(AG$2:AG3053)</f>
        <v>21</v>
      </c>
      <c r="AK3053">
        <f>COUNTA(AF$2:AF3053)</f>
        <v>41</v>
      </c>
    </row>
    <row r="3054" spans="1:37"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761"/>
        <v>47</v>
      </c>
      <c r="Q3054" s="33" t="str">
        <f t="shared" si="762"/>
        <v/>
      </c>
      <c r="R3054" s="33">
        <f t="shared" si="763"/>
        <v>4</v>
      </c>
      <c r="S3054" s="33" t="str">
        <f t="shared" si="764"/>
        <v>164_4</v>
      </c>
      <c r="T3054" s="35" t="str">
        <f t="shared" si="765"/>
        <v>164AM</v>
      </c>
      <c r="U3054" s="35" t="str">
        <f t="shared" si="766"/>
        <v>164AMNS</v>
      </c>
      <c r="V3054" s="301">
        <f t="shared" si="767"/>
        <v>13</v>
      </c>
      <c r="W3054" s="293" t="str">
        <f t="shared" si="768"/>
        <v/>
      </c>
      <c r="X3054" s="293" t="str">
        <f t="shared" si="769"/>
        <v/>
      </c>
      <c r="Y3054" s="293" t="str">
        <f t="shared" si="770"/>
        <v/>
      </c>
      <c r="Z3054" s="293" t="str">
        <f t="shared" si="771"/>
        <v/>
      </c>
      <c r="AA3054" s="293">
        <f t="shared" si="758"/>
        <v>0</v>
      </c>
      <c r="AB3054" s="293">
        <f t="shared" si="759"/>
        <v>0</v>
      </c>
      <c r="AC3054" s="293">
        <f t="shared" si="760"/>
        <v>0</v>
      </c>
      <c r="AD3054" s="293">
        <f t="shared" si="772"/>
        <v>0</v>
      </c>
      <c r="AE3054" s="293">
        <f>IF(ISBLANK(T3054),AE3053,IF(COUNTIF(T$2:T3054,T3054)&gt;1,AE3053,1+MAX(AE3053,0)))</f>
        <v>84</v>
      </c>
      <c r="AI3054" s="42" t="str">
        <f t="shared" si="773"/>
        <v/>
      </c>
      <c r="AJ3054">
        <f>SUM(AG$2:AG3054)</f>
        <v>21</v>
      </c>
      <c r="AK3054">
        <f>COUNTA(AF$2:AF3054)</f>
        <v>41</v>
      </c>
    </row>
    <row r="3055" spans="1:37"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761"/>
        <v>47</v>
      </c>
      <c r="Q3055" s="33" t="str">
        <f t="shared" si="762"/>
        <v/>
      </c>
      <c r="R3055" s="33">
        <f t="shared" si="763"/>
        <v>4</v>
      </c>
      <c r="S3055" s="33" t="str">
        <f t="shared" si="764"/>
        <v>164_4</v>
      </c>
      <c r="T3055" s="35" t="str">
        <f t="shared" si="765"/>
        <v>164AM</v>
      </c>
      <c r="U3055" s="35" t="str">
        <f t="shared" si="766"/>
        <v>164AMNS</v>
      </c>
      <c r="V3055" s="301">
        <f t="shared" si="767"/>
        <v>14</v>
      </c>
      <c r="W3055" s="293" t="str">
        <f t="shared" si="768"/>
        <v/>
      </c>
      <c r="X3055" s="293" t="str">
        <f t="shared" si="769"/>
        <v/>
      </c>
      <c r="Y3055" s="293" t="str">
        <f t="shared" si="770"/>
        <v/>
      </c>
      <c r="Z3055" s="293" t="str">
        <f t="shared" si="771"/>
        <v/>
      </c>
      <c r="AA3055" s="293">
        <f t="shared" si="758"/>
        <v>0</v>
      </c>
      <c r="AB3055" s="293">
        <f t="shared" si="759"/>
        <v>0</v>
      </c>
      <c r="AC3055" s="293">
        <f t="shared" si="760"/>
        <v>0</v>
      </c>
      <c r="AD3055" s="293">
        <f t="shared" si="772"/>
        <v>0</v>
      </c>
      <c r="AE3055" s="293">
        <f>IF(ISBLANK(T3055),AE3054,IF(COUNTIF(T$2:T3055,T3055)&gt;1,AE3054,1+MAX(AE3054,0)))</f>
        <v>84</v>
      </c>
      <c r="AI3055" s="42" t="str">
        <f t="shared" si="773"/>
        <v/>
      </c>
      <c r="AJ3055">
        <f>SUM(AG$2:AG3055)</f>
        <v>21</v>
      </c>
      <c r="AK3055">
        <f>COUNTA(AF$2:AF3055)</f>
        <v>41</v>
      </c>
    </row>
    <row r="3056" spans="1:37"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761"/>
        <v>47</v>
      </c>
      <c r="Q3056" s="33" t="str">
        <f t="shared" si="762"/>
        <v/>
      </c>
      <c r="R3056" s="33">
        <f t="shared" si="763"/>
        <v>4</v>
      </c>
      <c r="S3056" s="33" t="str">
        <f t="shared" si="764"/>
        <v>164_4</v>
      </c>
      <c r="T3056" s="35" t="str">
        <f t="shared" si="765"/>
        <v>164AM</v>
      </c>
      <c r="U3056" s="35" t="str">
        <f t="shared" si="766"/>
        <v>164AMEW</v>
      </c>
      <c r="V3056" s="301">
        <f t="shared" si="767"/>
        <v>15</v>
      </c>
      <c r="W3056" s="293" t="str">
        <f t="shared" si="768"/>
        <v/>
      </c>
      <c r="X3056" s="293" t="str">
        <f t="shared" si="769"/>
        <v/>
      </c>
      <c r="Y3056" s="293" t="str">
        <f t="shared" si="770"/>
        <v/>
      </c>
      <c r="Z3056" s="293" t="str">
        <f t="shared" si="771"/>
        <v/>
      </c>
      <c r="AA3056" s="293">
        <f t="shared" si="758"/>
        <v>0</v>
      </c>
      <c r="AB3056" s="293">
        <f t="shared" si="759"/>
        <v>0</v>
      </c>
      <c r="AC3056" s="293">
        <f t="shared" si="760"/>
        <v>0</v>
      </c>
      <c r="AD3056" s="293">
        <f t="shared" si="772"/>
        <v>0</v>
      </c>
      <c r="AE3056" s="293">
        <f>IF(ISBLANK(T3056),AE3055,IF(COUNTIF(T$2:T3056,T3056)&gt;1,AE3055,1+MAX(AE3055,0)))</f>
        <v>84</v>
      </c>
      <c r="AI3056" s="42" t="str">
        <f t="shared" si="773"/>
        <v/>
      </c>
      <c r="AJ3056">
        <f>SUM(AG$2:AG3056)</f>
        <v>21</v>
      </c>
      <c r="AK3056">
        <f>COUNTA(AF$2:AF3056)</f>
        <v>41</v>
      </c>
    </row>
    <row r="3057" spans="1:37"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761"/>
        <v>47</v>
      </c>
      <c r="Q3057" s="33" t="str">
        <f t="shared" si="762"/>
        <v/>
      </c>
      <c r="R3057" s="33">
        <f t="shared" si="763"/>
        <v>4</v>
      </c>
      <c r="S3057" s="33" t="str">
        <f t="shared" si="764"/>
        <v>164_4</v>
      </c>
      <c r="T3057" s="35" t="str">
        <f t="shared" si="765"/>
        <v>164AM</v>
      </c>
      <c r="U3057" s="35" t="str">
        <f t="shared" si="766"/>
        <v>164AMEW</v>
      </c>
      <c r="V3057" s="301">
        <f t="shared" si="767"/>
        <v>16</v>
      </c>
      <c r="W3057" s="293" t="str">
        <f t="shared" si="768"/>
        <v/>
      </c>
      <c r="X3057" s="293" t="str">
        <f t="shared" si="769"/>
        <v/>
      </c>
      <c r="Y3057" s="293" t="str">
        <f t="shared" si="770"/>
        <v/>
      </c>
      <c r="Z3057" s="293" t="str">
        <f t="shared" si="771"/>
        <v/>
      </c>
      <c r="AA3057" s="293">
        <f t="shared" si="758"/>
        <v>0</v>
      </c>
      <c r="AB3057" s="293">
        <f t="shared" si="759"/>
        <v>0</v>
      </c>
      <c r="AC3057" s="293">
        <f t="shared" si="760"/>
        <v>0</v>
      </c>
      <c r="AD3057" s="293">
        <f t="shared" si="772"/>
        <v>0</v>
      </c>
      <c r="AE3057" s="293">
        <f>IF(ISBLANK(T3057),AE3056,IF(COUNTIF(T$2:T3057,T3057)&gt;1,AE3056,1+MAX(AE3056,0)))</f>
        <v>84</v>
      </c>
      <c r="AI3057" s="42" t="str">
        <f t="shared" si="773"/>
        <v/>
      </c>
      <c r="AJ3057">
        <f>SUM(AG$2:AG3057)</f>
        <v>21</v>
      </c>
      <c r="AK3057">
        <f>COUNTA(AF$2:AF3057)</f>
        <v>41</v>
      </c>
    </row>
    <row r="3058" spans="1:37" x14ac:dyDescent="0.25">
      <c r="A3058">
        <v>164</v>
      </c>
      <c r="B3058" t="s">
        <v>65</v>
      </c>
      <c r="C3058" s="246" t="s">
        <v>852</v>
      </c>
      <c r="D3058"/>
      <c r="E3058">
        <v>2</v>
      </c>
      <c r="F3058">
        <v>1</v>
      </c>
      <c r="G3058">
        <v>1</v>
      </c>
      <c r="H3058">
        <v>2</v>
      </c>
      <c r="I3058">
        <v>1</v>
      </c>
      <c r="J3058">
        <v>0</v>
      </c>
      <c r="K3058">
        <v>0</v>
      </c>
      <c r="L3058">
        <v>2</v>
      </c>
      <c r="M3058" t="s">
        <v>853</v>
      </c>
      <c r="O3058" s="101">
        <f>IF(ISBLANK(C3058),O3057,IF(COUNTIF(C$2:C3058,C3058)&gt;1,O3057,1+MAX(O3057,0)))</f>
        <v>75</v>
      </c>
      <c r="P3058" s="45">
        <f t="shared" si="761"/>
        <v>47</v>
      </c>
      <c r="Q3058" s="33" t="str">
        <f t="shared" si="762"/>
        <v/>
      </c>
      <c r="R3058" s="33">
        <f t="shared" si="763"/>
        <v>5</v>
      </c>
      <c r="S3058" s="33" t="str">
        <f t="shared" si="764"/>
        <v>164_5</v>
      </c>
      <c r="T3058" s="35" t="str">
        <f t="shared" si="765"/>
        <v>164AM</v>
      </c>
      <c r="U3058" s="35" t="str">
        <f t="shared" si="766"/>
        <v>164AMNS</v>
      </c>
      <c r="V3058" s="301">
        <f t="shared" si="767"/>
        <v>17</v>
      </c>
      <c r="W3058" s="293" t="str">
        <f t="shared" si="768"/>
        <v/>
      </c>
      <c r="X3058" s="293" t="str">
        <f t="shared" si="769"/>
        <v/>
      </c>
      <c r="Y3058" s="293" t="str">
        <f t="shared" si="770"/>
        <v/>
      </c>
      <c r="Z3058" s="293" t="str">
        <f t="shared" si="771"/>
        <v/>
      </c>
      <c r="AA3058" s="293">
        <f t="shared" si="758"/>
        <v>0</v>
      </c>
      <c r="AB3058" s="293">
        <f t="shared" si="759"/>
        <v>0</v>
      </c>
      <c r="AC3058" s="293">
        <f t="shared" si="760"/>
        <v>0</v>
      </c>
      <c r="AD3058" s="293">
        <f t="shared" si="772"/>
        <v>0</v>
      </c>
      <c r="AE3058" s="293">
        <f>IF(ISBLANK(T3058),AE3057,IF(COUNTIF(T$2:T3058,T3058)&gt;1,AE3057,1+MAX(AE3057,0)))</f>
        <v>84</v>
      </c>
      <c r="AI3058" s="42" t="str">
        <f t="shared" si="773"/>
        <v/>
      </c>
      <c r="AJ3058">
        <f>SUM(AG$2:AG3058)</f>
        <v>21</v>
      </c>
      <c r="AK3058">
        <f>COUNTA(AF$2:AF3058)</f>
        <v>41</v>
      </c>
    </row>
    <row r="3059" spans="1:37" x14ac:dyDescent="0.25">
      <c r="A3059">
        <v>164</v>
      </c>
      <c r="B3059" t="s">
        <v>65</v>
      </c>
      <c r="C3059" s="246" t="s">
        <v>852</v>
      </c>
      <c r="D3059"/>
      <c r="E3059">
        <v>2</v>
      </c>
      <c r="F3059">
        <v>1</v>
      </c>
      <c r="G3059">
        <v>2</v>
      </c>
      <c r="H3059">
        <v>1</v>
      </c>
      <c r="I3059">
        <v>0</v>
      </c>
      <c r="J3059">
        <v>0</v>
      </c>
      <c r="K3059">
        <v>0</v>
      </c>
      <c r="L3059">
        <v>1</v>
      </c>
      <c r="M3059" t="s">
        <v>853</v>
      </c>
      <c r="O3059" s="101">
        <f>IF(ISBLANK(C3059),O3058,IF(COUNTIF(C$2:C3059,C3059)&gt;1,O3058,1+MAX(O3058,0)))</f>
        <v>75</v>
      </c>
      <c r="P3059" s="45">
        <f t="shared" si="761"/>
        <v>47</v>
      </c>
      <c r="Q3059" s="33" t="str">
        <f t="shared" si="762"/>
        <v/>
      </c>
      <c r="R3059" s="33">
        <f t="shared" si="763"/>
        <v>5</v>
      </c>
      <c r="S3059" s="33" t="str">
        <f t="shared" si="764"/>
        <v>164_5</v>
      </c>
      <c r="T3059" s="35" t="str">
        <f t="shared" si="765"/>
        <v>164AM</v>
      </c>
      <c r="U3059" s="35" t="str">
        <f t="shared" si="766"/>
        <v>164AMNS</v>
      </c>
      <c r="V3059" s="301">
        <f t="shared" si="767"/>
        <v>18</v>
      </c>
      <c r="W3059" s="293" t="str">
        <f t="shared" si="768"/>
        <v/>
      </c>
      <c r="X3059" s="293" t="str">
        <f t="shared" si="769"/>
        <v/>
      </c>
      <c r="Y3059" s="293" t="str">
        <f t="shared" si="770"/>
        <v/>
      </c>
      <c r="Z3059" s="293" t="str">
        <f t="shared" si="771"/>
        <v/>
      </c>
      <c r="AA3059" s="293">
        <f t="shared" si="758"/>
        <v>0</v>
      </c>
      <c r="AB3059" s="293">
        <f t="shared" si="759"/>
        <v>0</v>
      </c>
      <c r="AC3059" s="293">
        <f t="shared" si="760"/>
        <v>0</v>
      </c>
      <c r="AD3059" s="293">
        <f t="shared" si="772"/>
        <v>0</v>
      </c>
      <c r="AE3059" s="293">
        <f>IF(ISBLANK(T3059),AE3058,IF(COUNTIF(T$2:T3059,T3059)&gt;1,AE3058,1+MAX(AE3058,0)))</f>
        <v>84</v>
      </c>
      <c r="AI3059" s="42" t="str">
        <f t="shared" si="773"/>
        <v/>
      </c>
      <c r="AJ3059">
        <f>SUM(AG$2:AG3059)</f>
        <v>21</v>
      </c>
      <c r="AK3059">
        <f>COUNTA(AF$2:AF3059)</f>
        <v>41</v>
      </c>
    </row>
    <row r="3060" spans="1:37" x14ac:dyDescent="0.25">
      <c r="A3060">
        <v>164</v>
      </c>
      <c r="B3060" t="s">
        <v>65</v>
      </c>
      <c r="C3060" s="246" t="s">
        <v>852</v>
      </c>
      <c r="D3060"/>
      <c r="E3060">
        <v>2</v>
      </c>
      <c r="F3060">
        <v>1</v>
      </c>
      <c r="G3060">
        <v>3</v>
      </c>
      <c r="H3060">
        <v>0</v>
      </c>
      <c r="I3060">
        <v>0</v>
      </c>
      <c r="J3060">
        <v>0</v>
      </c>
      <c r="K3060">
        <v>0</v>
      </c>
      <c r="L3060">
        <v>0</v>
      </c>
      <c r="M3060" t="s">
        <v>853</v>
      </c>
      <c r="O3060" s="101">
        <f>IF(ISBLANK(C3060),O3059,IF(COUNTIF(C$2:C3060,C3060)&gt;1,O3059,1+MAX(O3059,0)))</f>
        <v>75</v>
      </c>
      <c r="P3060" s="45">
        <f t="shared" si="761"/>
        <v>47</v>
      </c>
      <c r="Q3060" s="33" t="str">
        <f t="shared" si="762"/>
        <v/>
      </c>
      <c r="R3060" s="33">
        <f t="shared" si="763"/>
        <v>5</v>
      </c>
      <c r="S3060" s="33" t="str">
        <f t="shared" si="764"/>
        <v>164_5</v>
      </c>
      <c r="T3060" s="35" t="str">
        <f t="shared" si="765"/>
        <v>164AM</v>
      </c>
      <c r="U3060" s="35" t="str">
        <f t="shared" si="766"/>
        <v>164AMEW</v>
      </c>
      <c r="V3060" s="301">
        <f t="shared" si="767"/>
        <v>19</v>
      </c>
      <c r="W3060" s="293" t="str">
        <f t="shared" si="768"/>
        <v/>
      </c>
      <c r="X3060" s="293" t="str">
        <f t="shared" si="769"/>
        <v/>
      </c>
      <c r="Y3060" s="293" t="str">
        <f t="shared" si="770"/>
        <v/>
      </c>
      <c r="Z3060" s="293" t="str">
        <f t="shared" si="771"/>
        <v/>
      </c>
      <c r="AA3060" s="293">
        <f t="shared" si="758"/>
        <v>0</v>
      </c>
      <c r="AB3060" s="293">
        <f t="shared" si="759"/>
        <v>0</v>
      </c>
      <c r="AC3060" s="293">
        <f t="shared" si="760"/>
        <v>0</v>
      </c>
      <c r="AD3060" s="293">
        <f t="shared" si="772"/>
        <v>0</v>
      </c>
      <c r="AE3060" s="293">
        <f>IF(ISBLANK(T3060),AE3059,IF(COUNTIF(T$2:T3060,T3060)&gt;1,AE3059,1+MAX(AE3059,0)))</f>
        <v>84</v>
      </c>
      <c r="AI3060" s="42" t="str">
        <f t="shared" si="773"/>
        <v/>
      </c>
      <c r="AJ3060">
        <f>SUM(AG$2:AG3060)</f>
        <v>21</v>
      </c>
      <c r="AK3060">
        <f>COUNTA(AF$2:AF3060)</f>
        <v>41</v>
      </c>
    </row>
    <row r="3061" spans="1:37" x14ac:dyDescent="0.25">
      <c r="A3061">
        <v>164</v>
      </c>
      <c r="B3061" t="s">
        <v>65</v>
      </c>
      <c r="C3061" s="246" t="s">
        <v>852</v>
      </c>
      <c r="D3061"/>
      <c r="E3061">
        <v>2</v>
      </c>
      <c r="F3061">
        <v>1</v>
      </c>
      <c r="G3061">
        <v>4</v>
      </c>
      <c r="H3061">
        <v>1</v>
      </c>
      <c r="I3061">
        <v>0</v>
      </c>
      <c r="J3061">
        <v>0</v>
      </c>
      <c r="K3061">
        <v>0</v>
      </c>
      <c r="L3061">
        <v>1</v>
      </c>
      <c r="M3061" t="s">
        <v>853</v>
      </c>
      <c r="O3061" s="101">
        <f>IF(ISBLANK(C3061),O3060,IF(COUNTIF(C$2:C3061,C3061)&gt;1,O3060,1+MAX(O3060,0)))</f>
        <v>75</v>
      </c>
      <c r="P3061" s="45">
        <f t="shared" si="761"/>
        <v>47</v>
      </c>
      <c r="Q3061" s="33" t="str">
        <f t="shared" si="762"/>
        <v/>
      </c>
      <c r="R3061" s="33">
        <f t="shared" si="763"/>
        <v>5</v>
      </c>
      <c r="S3061" s="33" t="str">
        <f t="shared" si="764"/>
        <v>164_5</v>
      </c>
      <c r="T3061" s="35" t="str">
        <f t="shared" si="765"/>
        <v>164AM</v>
      </c>
      <c r="U3061" s="35" t="str">
        <f t="shared" si="766"/>
        <v>164AMEW</v>
      </c>
      <c r="V3061" s="301">
        <f t="shared" si="767"/>
        <v>20</v>
      </c>
      <c r="W3061" s="293" t="str">
        <f t="shared" si="768"/>
        <v/>
      </c>
      <c r="X3061" s="293" t="str">
        <f t="shared" si="769"/>
        <v/>
      </c>
      <c r="Y3061" s="293" t="str">
        <f t="shared" si="770"/>
        <v/>
      </c>
      <c r="Z3061" s="293" t="str">
        <f t="shared" si="771"/>
        <v/>
      </c>
      <c r="AA3061" s="293">
        <f t="shared" si="758"/>
        <v>0</v>
      </c>
      <c r="AB3061" s="293">
        <f t="shared" si="759"/>
        <v>0</v>
      </c>
      <c r="AC3061" s="293">
        <f t="shared" si="760"/>
        <v>0</v>
      </c>
      <c r="AD3061" s="293">
        <f t="shared" si="772"/>
        <v>0</v>
      </c>
      <c r="AE3061" s="293">
        <f>IF(ISBLANK(T3061),AE3060,IF(COUNTIF(T$2:T3061,T3061)&gt;1,AE3060,1+MAX(AE3060,0)))</f>
        <v>84</v>
      </c>
      <c r="AI3061" s="42" t="str">
        <f t="shared" si="773"/>
        <v/>
      </c>
      <c r="AJ3061">
        <f>SUM(AG$2:AG3061)</f>
        <v>21</v>
      </c>
      <c r="AK3061">
        <f>COUNTA(AF$2:AF3061)</f>
        <v>41</v>
      </c>
    </row>
    <row r="3062" spans="1:37" x14ac:dyDescent="0.25">
      <c r="A3062">
        <v>164</v>
      </c>
      <c r="B3062" t="s">
        <v>65</v>
      </c>
      <c r="C3062" s="246" t="s">
        <v>852</v>
      </c>
      <c r="D3062"/>
      <c r="E3062">
        <v>2</v>
      </c>
      <c r="F3062">
        <v>2</v>
      </c>
      <c r="G3062">
        <v>1</v>
      </c>
      <c r="H3062">
        <v>1</v>
      </c>
      <c r="I3062">
        <v>0</v>
      </c>
      <c r="J3062">
        <v>0</v>
      </c>
      <c r="K3062">
        <v>0</v>
      </c>
      <c r="L3062">
        <v>1</v>
      </c>
      <c r="M3062" t="s">
        <v>853</v>
      </c>
      <c r="O3062" s="101">
        <f>IF(ISBLANK(C3062),O3061,IF(COUNTIF(C$2:C3062,C3062)&gt;1,O3061,1+MAX(O3061,0)))</f>
        <v>75</v>
      </c>
      <c r="P3062" s="45">
        <f t="shared" si="761"/>
        <v>47</v>
      </c>
      <c r="Q3062" s="33" t="str">
        <f t="shared" si="762"/>
        <v/>
      </c>
      <c r="R3062" s="33">
        <f t="shared" si="763"/>
        <v>6</v>
      </c>
      <c r="S3062" s="33" t="str">
        <f t="shared" si="764"/>
        <v>164_6</v>
      </c>
      <c r="T3062" s="35" t="str">
        <f t="shared" si="765"/>
        <v>164AM</v>
      </c>
      <c r="U3062" s="35" t="str">
        <f t="shared" si="766"/>
        <v>164AMNS</v>
      </c>
      <c r="V3062" s="301">
        <f t="shared" si="767"/>
        <v>21</v>
      </c>
      <c r="W3062" s="293" t="str">
        <f t="shared" si="768"/>
        <v/>
      </c>
      <c r="X3062" s="293" t="str">
        <f t="shared" si="769"/>
        <v/>
      </c>
      <c r="Y3062" s="293" t="str">
        <f t="shared" si="770"/>
        <v/>
      </c>
      <c r="Z3062" s="293" t="str">
        <f t="shared" si="771"/>
        <v/>
      </c>
      <c r="AA3062" s="293">
        <f t="shared" si="758"/>
        <v>0</v>
      </c>
      <c r="AB3062" s="293">
        <f t="shared" si="759"/>
        <v>0</v>
      </c>
      <c r="AC3062" s="293">
        <f t="shared" si="760"/>
        <v>0</v>
      </c>
      <c r="AD3062" s="293">
        <f t="shared" si="772"/>
        <v>0</v>
      </c>
      <c r="AE3062" s="293">
        <f>IF(ISBLANK(T3062),AE3061,IF(COUNTIF(T$2:T3062,T3062)&gt;1,AE3061,1+MAX(AE3061,0)))</f>
        <v>84</v>
      </c>
      <c r="AI3062" s="42" t="str">
        <f t="shared" si="773"/>
        <v/>
      </c>
      <c r="AJ3062">
        <f>SUM(AG$2:AG3062)</f>
        <v>21</v>
      </c>
      <c r="AK3062">
        <f>COUNTA(AF$2:AF3062)</f>
        <v>41</v>
      </c>
    </row>
    <row r="3063" spans="1:37" x14ac:dyDescent="0.25">
      <c r="A3063">
        <v>164</v>
      </c>
      <c r="B3063" t="s">
        <v>65</v>
      </c>
      <c r="C3063" s="246" t="s">
        <v>852</v>
      </c>
      <c r="D3063"/>
      <c r="E3063">
        <v>2</v>
      </c>
      <c r="F3063">
        <v>2</v>
      </c>
      <c r="G3063">
        <v>2</v>
      </c>
      <c r="H3063">
        <v>0</v>
      </c>
      <c r="I3063">
        <v>0</v>
      </c>
      <c r="J3063">
        <v>0</v>
      </c>
      <c r="K3063">
        <v>0</v>
      </c>
      <c r="L3063">
        <v>0</v>
      </c>
      <c r="M3063" t="s">
        <v>853</v>
      </c>
      <c r="O3063" s="101">
        <f>IF(ISBLANK(C3063),O3062,IF(COUNTIF(C$2:C3063,C3063)&gt;1,O3062,1+MAX(O3062,0)))</f>
        <v>75</v>
      </c>
      <c r="P3063" s="45">
        <f t="shared" si="761"/>
        <v>47</v>
      </c>
      <c r="Q3063" s="33" t="str">
        <f t="shared" si="762"/>
        <v/>
      </c>
      <c r="R3063" s="33">
        <f t="shared" si="763"/>
        <v>6</v>
      </c>
      <c r="S3063" s="33" t="str">
        <f t="shared" si="764"/>
        <v>164_6</v>
      </c>
      <c r="T3063" s="35" t="str">
        <f t="shared" si="765"/>
        <v>164AM</v>
      </c>
      <c r="U3063" s="35" t="str">
        <f t="shared" si="766"/>
        <v>164AMNS</v>
      </c>
      <c r="V3063" s="301">
        <f t="shared" si="767"/>
        <v>22</v>
      </c>
      <c r="W3063" s="293" t="str">
        <f t="shared" si="768"/>
        <v/>
      </c>
      <c r="X3063" s="293" t="str">
        <f t="shared" si="769"/>
        <v/>
      </c>
      <c r="Y3063" s="293" t="str">
        <f t="shared" si="770"/>
        <v/>
      </c>
      <c r="Z3063" s="293" t="str">
        <f t="shared" si="771"/>
        <v/>
      </c>
      <c r="AA3063" s="293">
        <f t="shared" si="758"/>
        <v>0</v>
      </c>
      <c r="AB3063" s="293">
        <f t="shared" si="759"/>
        <v>0</v>
      </c>
      <c r="AC3063" s="293">
        <f t="shared" si="760"/>
        <v>0</v>
      </c>
      <c r="AD3063" s="293">
        <f t="shared" si="772"/>
        <v>0</v>
      </c>
      <c r="AE3063" s="293">
        <f>IF(ISBLANK(T3063),AE3062,IF(COUNTIF(T$2:T3063,T3063)&gt;1,AE3062,1+MAX(AE3062,0)))</f>
        <v>84</v>
      </c>
      <c r="AI3063" s="42" t="str">
        <f t="shared" si="773"/>
        <v/>
      </c>
      <c r="AJ3063">
        <f>SUM(AG$2:AG3063)</f>
        <v>21</v>
      </c>
      <c r="AK3063">
        <f>COUNTA(AF$2:AF3063)</f>
        <v>41</v>
      </c>
    </row>
    <row r="3064" spans="1:37" x14ac:dyDescent="0.25">
      <c r="A3064">
        <v>164</v>
      </c>
      <c r="B3064" t="s">
        <v>65</v>
      </c>
      <c r="C3064" s="246" t="s">
        <v>852</v>
      </c>
      <c r="D3064"/>
      <c r="E3064">
        <v>2</v>
      </c>
      <c r="F3064">
        <v>2</v>
      </c>
      <c r="G3064">
        <v>3</v>
      </c>
      <c r="H3064">
        <v>2</v>
      </c>
      <c r="I3064">
        <v>0</v>
      </c>
      <c r="J3064">
        <v>0</v>
      </c>
      <c r="K3064">
        <v>1</v>
      </c>
      <c r="L3064">
        <v>2</v>
      </c>
      <c r="M3064" t="s">
        <v>853</v>
      </c>
      <c r="O3064" s="101">
        <f>IF(ISBLANK(C3064),O3063,IF(COUNTIF(C$2:C3064,C3064)&gt;1,O3063,1+MAX(O3063,0)))</f>
        <v>75</v>
      </c>
      <c r="P3064" s="45">
        <f t="shared" si="761"/>
        <v>47</v>
      </c>
      <c r="Q3064" s="33" t="str">
        <f t="shared" si="762"/>
        <v/>
      </c>
      <c r="R3064" s="33">
        <f t="shared" si="763"/>
        <v>6</v>
      </c>
      <c r="S3064" s="33" t="str">
        <f t="shared" si="764"/>
        <v>164_6</v>
      </c>
      <c r="T3064" s="35" t="str">
        <f t="shared" si="765"/>
        <v>164AM</v>
      </c>
      <c r="U3064" s="35" t="str">
        <f t="shared" si="766"/>
        <v>164AMEW</v>
      </c>
      <c r="V3064" s="301">
        <f t="shared" si="767"/>
        <v>23</v>
      </c>
      <c r="W3064" s="293" t="str">
        <f t="shared" si="768"/>
        <v/>
      </c>
      <c r="X3064" s="293" t="str">
        <f t="shared" si="769"/>
        <v/>
      </c>
      <c r="Y3064" s="293" t="str">
        <f t="shared" si="770"/>
        <v/>
      </c>
      <c r="Z3064" s="293" t="str">
        <f t="shared" si="771"/>
        <v/>
      </c>
      <c r="AA3064" s="293">
        <f t="shared" si="758"/>
        <v>0</v>
      </c>
      <c r="AB3064" s="293">
        <f t="shared" si="759"/>
        <v>0</v>
      </c>
      <c r="AC3064" s="293">
        <f t="shared" si="760"/>
        <v>0</v>
      </c>
      <c r="AD3064" s="293">
        <f t="shared" si="772"/>
        <v>0</v>
      </c>
      <c r="AE3064" s="293">
        <f>IF(ISBLANK(T3064),AE3063,IF(COUNTIF(T$2:T3064,T3064)&gt;1,AE3063,1+MAX(AE3063,0)))</f>
        <v>84</v>
      </c>
      <c r="AI3064" s="42" t="str">
        <f t="shared" si="773"/>
        <v/>
      </c>
      <c r="AJ3064">
        <f>SUM(AG$2:AG3064)</f>
        <v>21</v>
      </c>
      <c r="AK3064">
        <f>COUNTA(AF$2:AF3064)</f>
        <v>41</v>
      </c>
    </row>
    <row r="3065" spans="1:37" x14ac:dyDescent="0.25">
      <c r="A3065">
        <v>164</v>
      </c>
      <c r="B3065" t="s">
        <v>65</v>
      </c>
      <c r="C3065" s="246" t="s">
        <v>852</v>
      </c>
      <c r="D3065"/>
      <c r="E3065">
        <v>2</v>
      </c>
      <c r="F3065">
        <v>2</v>
      </c>
      <c r="G3065">
        <v>4</v>
      </c>
      <c r="H3065">
        <v>1</v>
      </c>
      <c r="I3065">
        <v>0</v>
      </c>
      <c r="J3065">
        <v>0</v>
      </c>
      <c r="K3065">
        <v>0</v>
      </c>
      <c r="L3065">
        <v>1</v>
      </c>
      <c r="M3065" t="s">
        <v>853</v>
      </c>
      <c r="O3065" s="101">
        <f>IF(ISBLANK(C3065),O3064,IF(COUNTIF(C$2:C3065,C3065)&gt;1,O3064,1+MAX(O3064,0)))</f>
        <v>75</v>
      </c>
      <c r="P3065" s="45">
        <f t="shared" si="761"/>
        <v>47</v>
      </c>
      <c r="Q3065" s="33" t="str">
        <f t="shared" si="762"/>
        <v/>
      </c>
      <c r="R3065" s="33">
        <f t="shared" si="763"/>
        <v>6</v>
      </c>
      <c r="S3065" s="33" t="str">
        <f t="shared" si="764"/>
        <v>164_6</v>
      </c>
      <c r="T3065" s="35" t="str">
        <f t="shared" si="765"/>
        <v>164AM</v>
      </c>
      <c r="U3065" s="35" t="str">
        <f t="shared" si="766"/>
        <v>164AMEW</v>
      </c>
      <c r="V3065" s="301">
        <f t="shared" si="767"/>
        <v>24</v>
      </c>
      <c r="W3065" s="293" t="str">
        <f t="shared" si="768"/>
        <v/>
      </c>
      <c r="X3065" s="293" t="str">
        <f t="shared" si="769"/>
        <v/>
      </c>
      <c r="Y3065" s="293" t="str">
        <f t="shared" si="770"/>
        <v/>
      </c>
      <c r="Z3065" s="293" t="str">
        <f t="shared" si="771"/>
        <v/>
      </c>
      <c r="AA3065" s="293">
        <f t="shared" si="758"/>
        <v>0</v>
      </c>
      <c r="AB3065" s="293">
        <f t="shared" si="759"/>
        <v>0</v>
      </c>
      <c r="AC3065" s="293">
        <f t="shared" si="760"/>
        <v>0</v>
      </c>
      <c r="AD3065" s="293">
        <f t="shared" si="772"/>
        <v>0</v>
      </c>
      <c r="AE3065" s="293">
        <f>IF(ISBLANK(T3065),AE3064,IF(COUNTIF(T$2:T3065,T3065)&gt;1,AE3064,1+MAX(AE3064,0)))</f>
        <v>84</v>
      </c>
      <c r="AI3065" s="42" t="str">
        <f t="shared" si="773"/>
        <v/>
      </c>
      <c r="AJ3065">
        <f>SUM(AG$2:AG3065)</f>
        <v>21</v>
      </c>
      <c r="AK3065">
        <f>COUNTA(AF$2:AF3065)</f>
        <v>41</v>
      </c>
    </row>
    <row r="3066" spans="1:37" x14ac:dyDescent="0.25">
      <c r="A3066">
        <v>164</v>
      </c>
      <c r="B3066" t="s">
        <v>65</v>
      </c>
      <c r="C3066" s="246" t="s">
        <v>852</v>
      </c>
      <c r="D3066"/>
      <c r="E3066">
        <v>2</v>
      </c>
      <c r="F3066">
        <v>3</v>
      </c>
      <c r="G3066">
        <v>1</v>
      </c>
      <c r="H3066">
        <v>1</v>
      </c>
      <c r="I3066">
        <v>0</v>
      </c>
      <c r="J3066">
        <v>0</v>
      </c>
      <c r="K3066">
        <v>1</v>
      </c>
      <c r="L3066">
        <v>1</v>
      </c>
      <c r="M3066" t="s">
        <v>853</v>
      </c>
      <c r="O3066" s="101">
        <f>IF(ISBLANK(C3066),O3065,IF(COUNTIF(C$2:C3066,C3066)&gt;1,O3065,1+MAX(O3065,0)))</f>
        <v>75</v>
      </c>
      <c r="P3066" s="45">
        <f t="shared" si="761"/>
        <v>47</v>
      </c>
      <c r="Q3066" s="33" t="str">
        <f t="shared" si="762"/>
        <v/>
      </c>
      <c r="R3066" s="33">
        <f t="shared" si="763"/>
        <v>7</v>
      </c>
      <c r="S3066" s="33" t="str">
        <f t="shared" si="764"/>
        <v>164_7</v>
      </c>
      <c r="T3066" s="35" t="str">
        <f t="shared" si="765"/>
        <v>164AM</v>
      </c>
      <c r="U3066" s="35" t="str">
        <f t="shared" si="766"/>
        <v>164AMNS</v>
      </c>
      <c r="V3066" s="301">
        <f t="shared" si="767"/>
        <v>25</v>
      </c>
      <c r="W3066" s="293" t="str">
        <f t="shared" si="768"/>
        <v/>
      </c>
      <c r="X3066" s="293" t="str">
        <f t="shared" si="769"/>
        <v/>
      </c>
      <c r="Y3066" s="293" t="str">
        <f t="shared" si="770"/>
        <v/>
      </c>
      <c r="Z3066" s="293" t="str">
        <f t="shared" si="771"/>
        <v/>
      </c>
      <c r="AA3066" s="293">
        <f t="shared" si="758"/>
        <v>0</v>
      </c>
      <c r="AB3066" s="293">
        <f t="shared" si="759"/>
        <v>0</v>
      </c>
      <c r="AC3066" s="293">
        <f t="shared" si="760"/>
        <v>0</v>
      </c>
      <c r="AD3066" s="293">
        <f t="shared" si="772"/>
        <v>0</v>
      </c>
      <c r="AE3066" s="293">
        <f>IF(ISBLANK(T3066),AE3065,IF(COUNTIF(T$2:T3066,T3066)&gt;1,AE3065,1+MAX(AE3065,0)))</f>
        <v>84</v>
      </c>
      <c r="AI3066" s="42" t="str">
        <f t="shared" si="773"/>
        <v/>
      </c>
      <c r="AJ3066">
        <f>SUM(AG$2:AG3066)</f>
        <v>21</v>
      </c>
      <c r="AK3066">
        <f>COUNTA(AF$2:AF3066)</f>
        <v>41</v>
      </c>
    </row>
    <row r="3067" spans="1:37" x14ac:dyDescent="0.25">
      <c r="A3067">
        <v>164</v>
      </c>
      <c r="B3067" t="s">
        <v>65</v>
      </c>
      <c r="C3067" s="246" t="s">
        <v>852</v>
      </c>
      <c r="D3067"/>
      <c r="E3067">
        <v>2</v>
      </c>
      <c r="F3067">
        <v>3</v>
      </c>
      <c r="G3067">
        <v>2</v>
      </c>
      <c r="H3067">
        <v>2</v>
      </c>
      <c r="I3067">
        <v>2</v>
      </c>
      <c r="J3067">
        <v>0</v>
      </c>
      <c r="K3067">
        <v>1</v>
      </c>
      <c r="L3067">
        <v>2</v>
      </c>
      <c r="M3067" t="s">
        <v>853</v>
      </c>
      <c r="O3067" s="101">
        <f>IF(ISBLANK(C3067),O3066,IF(COUNTIF(C$2:C3067,C3067)&gt;1,O3066,1+MAX(O3066,0)))</f>
        <v>75</v>
      </c>
      <c r="P3067" s="45">
        <f t="shared" si="761"/>
        <v>47</v>
      </c>
      <c r="Q3067" s="33" t="str">
        <f t="shared" si="762"/>
        <v/>
      </c>
      <c r="R3067" s="33">
        <f t="shared" si="763"/>
        <v>7</v>
      </c>
      <c r="S3067" s="33" t="str">
        <f t="shared" si="764"/>
        <v>164_7</v>
      </c>
      <c r="T3067" s="35" t="str">
        <f t="shared" si="765"/>
        <v>164AM</v>
      </c>
      <c r="U3067" s="35" t="str">
        <f t="shared" si="766"/>
        <v>164AMNS</v>
      </c>
      <c r="V3067" s="301">
        <f t="shared" si="767"/>
        <v>26</v>
      </c>
      <c r="W3067" s="293" t="str">
        <f t="shared" si="768"/>
        <v/>
      </c>
      <c r="X3067" s="293" t="str">
        <f t="shared" si="769"/>
        <v/>
      </c>
      <c r="Y3067" s="293" t="str">
        <f t="shared" si="770"/>
        <v/>
      </c>
      <c r="Z3067" s="293" t="str">
        <f t="shared" si="771"/>
        <v/>
      </c>
      <c r="AA3067" s="293">
        <f t="shared" si="758"/>
        <v>0</v>
      </c>
      <c r="AB3067" s="293">
        <f t="shared" si="759"/>
        <v>0</v>
      </c>
      <c r="AC3067" s="293">
        <f t="shared" si="760"/>
        <v>0</v>
      </c>
      <c r="AD3067" s="293">
        <f t="shared" si="772"/>
        <v>0</v>
      </c>
      <c r="AE3067" s="293">
        <f>IF(ISBLANK(T3067),AE3066,IF(COUNTIF(T$2:T3067,T3067)&gt;1,AE3066,1+MAX(AE3066,0)))</f>
        <v>84</v>
      </c>
      <c r="AI3067" s="42" t="str">
        <f t="shared" si="773"/>
        <v/>
      </c>
      <c r="AJ3067">
        <f>SUM(AG$2:AG3067)</f>
        <v>21</v>
      </c>
      <c r="AK3067">
        <f>COUNTA(AF$2:AF3067)</f>
        <v>41</v>
      </c>
    </row>
    <row r="3068" spans="1:37" x14ac:dyDescent="0.25">
      <c r="A3068">
        <v>164</v>
      </c>
      <c r="B3068" t="s">
        <v>65</v>
      </c>
      <c r="C3068" s="246" t="s">
        <v>852</v>
      </c>
      <c r="D3068"/>
      <c r="E3068">
        <v>2</v>
      </c>
      <c r="F3068">
        <v>3</v>
      </c>
      <c r="G3068">
        <v>3</v>
      </c>
      <c r="H3068">
        <v>2</v>
      </c>
      <c r="I3068">
        <v>0</v>
      </c>
      <c r="J3068">
        <v>0</v>
      </c>
      <c r="K3068">
        <v>1</v>
      </c>
      <c r="L3068">
        <v>2</v>
      </c>
      <c r="M3068" t="s">
        <v>853</v>
      </c>
      <c r="O3068" s="101">
        <f>IF(ISBLANK(C3068),O3067,IF(COUNTIF(C$2:C3068,C3068)&gt;1,O3067,1+MAX(O3067,0)))</f>
        <v>75</v>
      </c>
      <c r="P3068" s="45">
        <f t="shared" si="761"/>
        <v>47</v>
      </c>
      <c r="Q3068" s="33" t="str">
        <f t="shared" si="762"/>
        <v/>
      </c>
      <c r="R3068" s="33">
        <f t="shared" si="763"/>
        <v>7</v>
      </c>
      <c r="S3068" s="33" t="str">
        <f t="shared" si="764"/>
        <v>164_7</v>
      </c>
      <c r="T3068" s="35" t="str">
        <f t="shared" si="765"/>
        <v>164AM</v>
      </c>
      <c r="U3068" s="35" t="str">
        <f t="shared" si="766"/>
        <v>164AMEW</v>
      </c>
      <c r="V3068" s="301">
        <f t="shared" si="767"/>
        <v>27</v>
      </c>
      <c r="W3068" s="293" t="str">
        <f t="shared" si="768"/>
        <v/>
      </c>
      <c r="X3068" s="293" t="str">
        <f t="shared" si="769"/>
        <v/>
      </c>
      <c r="Y3068" s="293" t="str">
        <f t="shared" si="770"/>
        <v/>
      </c>
      <c r="Z3068" s="293" t="str">
        <f t="shared" si="771"/>
        <v/>
      </c>
      <c r="AA3068" s="293">
        <f t="shared" si="758"/>
        <v>0</v>
      </c>
      <c r="AB3068" s="293">
        <f t="shared" si="759"/>
        <v>0</v>
      </c>
      <c r="AC3068" s="293">
        <f t="shared" si="760"/>
        <v>0</v>
      </c>
      <c r="AD3068" s="293">
        <f t="shared" si="772"/>
        <v>0</v>
      </c>
      <c r="AE3068" s="293">
        <f>IF(ISBLANK(T3068),AE3067,IF(COUNTIF(T$2:T3068,T3068)&gt;1,AE3067,1+MAX(AE3067,0)))</f>
        <v>84</v>
      </c>
      <c r="AI3068" s="42" t="str">
        <f t="shared" si="773"/>
        <v/>
      </c>
      <c r="AJ3068">
        <f>SUM(AG$2:AG3068)</f>
        <v>21</v>
      </c>
      <c r="AK3068">
        <f>COUNTA(AF$2:AF3068)</f>
        <v>41</v>
      </c>
    </row>
    <row r="3069" spans="1:37" x14ac:dyDescent="0.25">
      <c r="A3069">
        <v>164</v>
      </c>
      <c r="B3069" t="s">
        <v>65</v>
      </c>
      <c r="C3069" s="246" t="s">
        <v>852</v>
      </c>
      <c r="D3069"/>
      <c r="E3069">
        <v>2</v>
      </c>
      <c r="F3069">
        <v>3</v>
      </c>
      <c r="G3069">
        <v>4</v>
      </c>
      <c r="H3069">
        <v>1</v>
      </c>
      <c r="I3069">
        <v>0</v>
      </c>
      <c r="J3069">
        <v>1</v>
      </c>
      <c r="K3069">
        <v>1</v>
      </c>
      <c r="L3069">
        <v>1</v>
      </c>
      <c r="M3069" t="s">
        <v>853</v>
      </c>
      <c r="O3069" s="101">
        <f>IF(ISBLANK(C3069),O3068,IF(COUNTIF(C$2:C3069,C3069)&gt;1,O3068,1+MAX(O3068,0)))</f>
        <v>75</v>
      </c>
      <c r="P3069" s="45">
        <f t="shared" si="761"/>
        <v>47</v>
      </c>
      <c r="Q3069" s="33" t="str">
        <f t="shared" si="762"/>
        <v/>
      </c>
      <c r="R3069" s="33">
        <f t="shared" si="763"/>
        <v>7</v>
      </c>
      <c r="S3069" s="33" t="str">
        <f t="shared" si="764"/>
        <v>164_7</v>
      </c>
      <c r="T3069" s="35" t="str">
        <f t="shared" si="765"/>
        <v>164AM</v>
      </c>
      <c r="U3069" s="35" t="str">
        <f t="shared" si="766"/>
        <v>164AMEW</v>
      </c>
      <c r="V3069" s="301">
        <f t="shared" si="767"/>
        <v>28</v>
      </c>
      <c r="W3069" s="293" t="str">
        <f t="shared" si="768"/>
        <v/>
      </c>
      <c r="X3069" s="293" t="str">
        <f t="shared" si="769"/>
        <v/>
      </c>
      <c r="Y3069" s="293" t="str">
        <f t="shared" si="770"/>
        <v/>
      </c>
      <c r="Z3069" s="293" t="str">
        <f t="shared" si="771"/>
        <v/>
      </c>
      <c r="AA3069" s="293">
        <f t="shared" si="758"/>
        <v>0</v>
      </c>
      <c r="AB3069" s="293">
        <f t="shared" si="759"/>
        <v>0</v>
      </c>
      <c r="AC3069" s="293">
        <f t="shared" si="760"/>
        <v>0</v>
      </c>
      <c r="AD3069" s="293">
        <f t="shared" si="772"/>
        <v>0</v>
      </c>
      <c r="AE3069" s="293">
        <f>IF(ISBLANK(T3069),AE3068,IF(COUNTIF(T$2:T3069,T3069)&gt;1,AE3068,1+MAX(AE3068,0)))</f>
        <v>84</v>
      </c>
      <c r="AI3069" s="42" t="str">
        <f t="shared" si="773"/>
        <v/>
      </c>
      <c r="AJ3069">
        <f>SUM(AG$2:AG3069)</f>
        <v>21</v>
      </c>
      <c r="AK3069">
        <f>COUNTA(AF$2:AF3069)</f>
        <v>41</v>
      </c>
    </row>
    <row r="3070" spans="1:37" x14ac:dyDescent="0.25">
      <c r="A3070">
        <v>164</v>
      </c>
      <c r="B3070" t="s">
        <v>65</v>
      </c>
      <c r="C3070" s="246" t="s">
        <v>852</v>
      </c>
      <c r="D3070"/>
      <c r="E3070">
        <v>2</v>
      </c>
      <c r="F3070">
        <v>4</v>
      </c>
      <c r="G3070">
        <v>1</v>
      </c>
      <c r="H3070">
        <v>3</v>
      </c>
      <c r="I3070">
        <v>1</v>
      </c>
      <c r="J3070">
        <v>1</v>
      </c>
      <c r="K3070">
        <v>0</v>
      </c>
      <c r="L3070">
        <v>3</v>
      </c>
      <c r="M3070" t="s">
        <v>853</v>
      </c>
      <c r="O3070" s="101">
        <f>IF(ISBLANK(C3070),O3069,IF(COUNTIF(C$2:C3070,C3070)&gt;1,O3069,1+MAX(O3069,0)))</f>
        <v>75</v>
      </c>
      <c r="P3070" s="45">
        <f t="shared" si="761"/>
        <v>47</v>
      </c>
      <c r="Q3070" s="33" t="str">
        <f t="shared" si="762"/>
        <v/>
      </c>
      <c r="R3070" s="33">
        <f t="shared" si="763"/>
        <v>8</v>
      </c>
      <c r="S3070" s="33" t="str">
        <f t="shared" si="764"/>
        <v>164_8</v>
      </c>
      <c r="T3070" s="35" t="str">
        <f t="shared" si="765"/>
        <v>164AM</v>
      </c>
      <c r="U3070" s="35" t="str">
        <f t="shared" si="766"/>
        <v>164AMNS</v>
      </c>
      <c r="V3070" s="301">
        <f t="shared" si="767"/>
        <v>29</v>
      </c>
      <c r="W3070" s="293" t="str">
        <f t="shared" si="768"/>
        <v/>
      </c>
      <c r="X3070" s="293" t="str">
        <f t="shared" si="769"/>
        <v/>
      </c>
      <c r="Y3070" s="293" t="str">
        <f t="shared" si="770"/>
        <v/>
      </c>
      <c r="Z3070" s="293" t="str">
        <f t="shared" si="771"/>
        <v/>
      </c>
      <c r="AA3070" s="293">
        <f t="shared" si="758"/>
        <v>0</v>
      </c>
      <c r="AB3070" s="293">
        <f t="shared" si="759"/>
        <v>0</v>
      </c>
      <c r="AC3070" s="293">
        <f t="shared" si="760"/>
        <v>0</v>
      </c>
      <c r="AD3070" s="293">
        <f t="shared" si="772"/>
        <v>0</v>
      </c>
      <c r="AE3070" s="293">
        <f>IF(ISBLANK(T3070),AE3069,IF(COUNTIF(T$2:T3070,T3070)&gt;1,AE3069,1+MAX(AE3069,0)))</f>
        <v>84</v>
      </c>
      <c r="AI3070" s="42" t="str">
        <f t="shared" si="773"/>
        <v/>
      </c>
      <c r="AJ3070">
        <f>SUM(AG$2:AG3070)</f>
        <v>21</v>
      </c>
      <c r="AK3070">
        <f>COUNTA(AF$2:AF3070)</f>
        <v>41</v>
      </c>
    </row>
    <row r="3071" spans="1:37" x14ac:dyDescent="0.25">
      <c r="A3071">
        <v>164</v>
      </c>
      <c r="B3071" t="s">
        <v>65</v>
      </c>
      <c r="C3071" s="246" t="s">
        <v>852</v>
      </c>
      <c r="D3071"/>
      <c r="E3071">
        <v>2</v>
      </c>
      <c r="F3071">
        <v>4</v>
      </c>
      <c r="G3071">
        <v>2</v>
      </c>
      <c r="H3071">
        <v>2</v>
      </c>
      <c r="I3071">
        <v>0</v>
      </c>
      <c r="J3071">
        <v>0</v>
      </c>
      <c r="K3071">
        <v>0</v>
      </c>
      <c r="L3071">
        <v>2</v>
      </c>
      <c r="M3071" t="s">
        <v>853</v>
      </c>
      <c r="O3071" s="101">
        <f>IF(ISBLANK(C3071),O3070,IF(COUNTIF(C$2:C3071,C3071)&gt;1,O3070,1+MAX(O3070,0)))</f>
        <v>75</v>
      </c>
      <c r="P3071" s="45">
        <f t="shared" si="761"/>
        <v>47</v>
      </c>
      <c r="Q3071" s="33" t="str">
        <f t="shared" si="762"/>
        <v/>
      </c>
      <c r="R3071" s="33">
        <f t="shared" si="763"/>
        <v>8</v>
      </c>
      <c r="S3071" s="33" t="str">
        <f t="shared" si="764"/>
        <v>164_8</v>
      </c>
      <c r="T3071" s="35" t="str">
        <f t="shared" si="765"/>
        <v>164AM</v>
      </c>
      <c r="U3071" s="35" t="str">
        <f t="shared" si="766"/>
        <v>164AMNS</v>
      </c>
      <c r="V3071" s="301">
        <f t="shared" si="767"/>
        <v>30</v>
      </c>
      <c r="W3071" s="293" t="str">
        <f t="shared" si="768"/>
        <v/>
      </c>
      <c r="X3071" s="293" t="str">
        <f t="shared" si="769"/>
        <v/>
      </c>
      <c r="Y3071" s="293" t="str">
        <f t="shared" si="770"/>
        <v/>
      </c>
      <c r="Z3071" s="293" t="str">
        <f t="shared" si="771"/>
        <v/>
      </c>
      <c r="AA3071" s="293">
        <f t="shared" si="758"/>
        <v>0</v>
      </c>
      <c r="AB3071" s="293">
        <f t="shared" si="759"/>
        <v>0</v>
      </c>
      <c r="AC3071" s="293">
        <f t="shared" si="760"/>
        <v>0</v>
      </c>
      <c r="AD3071" s="293">
        <f t="shared" si="772"/>
        <v>0</v>
      </c>
      <c r="AE3071" s="293">
        <f>IF(ISBLANK(T3071),AE3070,IF(COUNTIF(T$2:T3071,T3071)&gt;1,AE3070,1+MAX(AE3070,0)))</f>
        <v>84</v>
      </c>
      <c r="AI3071" s="42" t="str">
        <f t="shared" si="773"/>
        <v/>
      </c>
      <c r="AJ3071">
        <f>SUM(AG$2:AG3071)</f>
        <v>21</v>
      </c>
      <c r="AK3071">
        <f>COUNTA(AF$2:AF3071)</f>
        <v>41</v>
      </c>
    </row>
    <row r="3072" spans="1:37" x14ac:dyDescent="0.25">
      <c r="A3072">
        <v>164</v>
      </c>
      <c r="B3072" t="s">
        <v>65</v>
      </c>
      <c r="C3072" s="246" t="s">
        <v>852</v>
      </c>
      <c r="D3072"/>
      <c r="E3072">
        <v>2</v>
      </c>
      <c r="F3072">
        <v>4</v>
      </c>
      <c r="G3072">
        <v>3</v>
      </c>
      <c r="H3072">
        <v>2</v>
      </c>
      <c r="I3072">
        <v>1</v>
      </c>
      <c r="J3072">
        <v>0</v>
      </c>
      <c r="K3072">
        <v>1</v>
      </c>
      <c r="L3072">
        <v>2</v>
      </c>
      <c r="M3072" t="s">
        <v>853</v>
      </c>
      <c r="O3072" s="101">
        <f>IF(ISBLANK(C3072),O3071,IF(COUNTIF(C$2:C3072,C3072)&gt;1,O3071,1+MAX(O3071,0)))</f>
        <v>75</v>
      </c>
      <c r="P3072" s="45">
        <f t="shared" si="761"/>
        <v>47</v>
      </c>
      <c r="Q3072" s="33" t="str">
        <f t="shared" si="762"/>
        <v/>
      </c>
      <c r="R3072" s="33">
        <f t="shared" si="763"/>
        <v>8</v>
      </c>
      <c r="S3072" s="33" t="str">
        <f t="shared" si="764"/>
        <v>164_8</v>
      </c>
      <c r="T3072" s="35" t="str">
        <f t="shared" si="765"/>
        <v>164AM</v>
      </c>
      <c r="U3072" s="35" t="str">
        <f t="shared" si="766"/>
        <v>164AMEW</v>
      </c>
      <c r="V3072" s="301">
        <f t="shared" si="767"/>
        <v>31</v>
      </c>
      <c r="W3072" s="293" t="str">
        <f t="shared" si="768"/>
        <v/>
      </c>
      <c r="X3072" s="293" t="str">
        <f t="shared" si="769"/>
        <v/>
      </c>
      <c r="Y3072" s="293" t="str">
        <f t="shared" si="770"/>
        <v/>
      </c>
      <c r="Z3072" s="293" t="str">
        <f t="shared" si="771"/>
        <v/>
      </c>
      <c r="AA3072" s="293">
        <f t="shared" si="758"/>
        <v>0</v>
      </c>
      <c r="AB3072" s="293">
        <f t="shared" si="759"/>
        <v>0</v>
      </c>
      <c r="AC3072" s="293">
        <f t="shared" si="760"/>
        <v>0</v>
      </c>
      <c r="AD3072" s="293">
        <f t="shared" si="772"/>
        <v>0</v>
      </c>
      <c r="AE3072" s="293">
        <f>IF(ISBLANK(T3072),AE3071,IF(COUNTIF(T$2:T3072,T3072)&gt;1,AE3071,1+MAX(AE3071,0)))</f>
        <v>84</v>
      </c>
      <c r="AI3072" s="42" t="str">
        <f t="shared" si="773"/>
        <v/>
      </c>
      <c r="AJ3072">
        <f>SUM(AG$2:AG3072)</f>
        <v>21</v>
      </c>
      <c r="AK3072">
        <f>COUNTA(AF$2:AF3072)</f>
        <v>41</v>
      </c>
    </row>
    <row r="3073" spans="1:37" x14ac:dyDescent="0.25">
      <c r="A3073">
        <v>164</v>
      </c>
      <c r="B3073" t="s">
        <v>65</v>
      </c>
      <c r="C3073" s="246" t="s">
        <v>852</v>
      </c>
      <c r="D3073"/>
      <c r="E3073">
        <v>2</v>
      </c>
      <c r="F3073">
        <v>4</v>
      </c>
      <c r="G3073">
        <v>4</v>
      </c>
      <c r="H3073">
        <v>1</v>
      </c>
      <c r="I3073">
        <v>1</v>
      </c>
      <c r="J3073">
        <v>0</v>
      </c>
      <c r="K3073">
        <v>1</v>
      </c>
      <c r="L3073">
        <v>1</v>
      </c>
      <c r="M3073" t="s">
        <v>853</v>
      </c>
      <c r="O3073" s="101">
        <f>IF(ISBLANK(C3073),O3072,IF(COUNTIF(C$2:C3073,C3073)&gt;1,O3072,1+MAX(O3072,0)))</f>
        <v>75</v>
      </c>
      <c r="P3073" s="45">
        <f t="shared" si="761"/>
        <v>47</v>
      </c>
      <c r="Q3073" s="33" t="str">
        <f t="shared" si="762"/>
        <v/>
      </c>
      <c r="R3073" s="33">
        <f t="shared" si="763"/>
        <v>8</v>
      </c>
      <c r="S3073" s="33" t="str">
        <f t="shared" si="764"/>
        <v>164_8</v>
      </c>
      <c r="T3073" s="35" t="str">
        <f t="shared" si="765"/>
        <v>164AM</v>
      </c>
      <c r="U3073" s="35" t="str">
        <f t="shared" si="766"/>
        <v>164AMEW</v>
      </c>
      <c r="V3073" s="301">
        <f t="shared" si="767"/>
        <v>32</v>
      </c>
      <c r="W3073" s="293" t="str">
        <f t="shared" si="768"/>
        <v/>
      </c>
      <c r="X3073" s="293" t="str">
        <f t="shared" si="769"/>
        <v/>
      </c>
      <c r="Y3073" s="293" t="str">
        <f t="shared" si="770"/>
        <v/>
      </c>
      <c r="Z3073" s="293" t="str">
        <f t="shared" si="771"/>
        <v/>
      </c>
      <c r="AA3073" s="293">
        <f t="shared" si="758"/>
        <v>0</v>
      </c>
      <c r="AB3073" s="293">
        <f t="shared" si="759"/>
        <v>0</v>
      </c>
      <c r="AC3073" s="293">
        <f t="shared" si="760"/>
        <v>0</v>
      </c>
      <c r="AD3073" s="293">
        <f t="shared" si="772"/>
        <v>0</v>
      </c>
      <c r="AE3073" s="293">
        <f>IF(ISBLANK(T3073),AE3072,IF(COUNTIF(T$2:T3073,T3073)&gt;1,AE3072,1+MAX(AE3072,0)))</f>
        <v>84</v>
      </c>
      <c r="AI3073" s="42" t="str">
        <f t="shared" si="773"/>
        <v/>
      </c>
      <c r="AJ3073">
        <f>SUM(AG$2:AG3073)</f>
        <v>21</v>
      </c>
      <c r="AK3073">
        <f>COUNTA(AF$2:AF3073)</f>
        <v>41</v>
      </c>
    </row>
    <row r="3074" spans="1:37" x14ac:dyDescent="0.25">
      <c r="A3074">
        <v>164</v>
      </c>
      <c r="B3074" t="s">
        <v>66</v>
      </c>
      <c r="C3074" s="246" t="s">
        <v>852</v>
      </c>
      <c r="D3074"/>
      <c r="E3074">
        <v>1</v>
      </c>
      <c r="F3074">
        <v>1</v>
      </c>
      <c r="G3074">
        <v>1</v>
      </c>
      <c r="H3074">
        <v>1</v>
      </c>
      <c r="I3074">
        <v>0</v>
      </c>
      <c r="J3074">
        <v>0</v>
      </c>
      <c r="K3074">
        <v>0</v>
      </c>
      <c r="L3074">
        <v>1</v>
      </c>
      <c r="M3074" t="s">
        <v>854</v>
      </c>
      <c r="O3074" s="101">
        <f>IF(ISBLANK(C3074),O3073,IF(COUNTIF(C$2:C3074,C3074)&gt;1,O3073,1+MAX(O3073,0)))</f>
        <v>75</v>
      </c>
      <c r="P3074" s="45">
        <f t="shared" si="761"/>
        <v>47</v>
      </c>
      <c r="Q3074" s="33" t="str">
        <f t="shared" si="762"/>
        <v/>
      </c>
      <c r="R3074" s="33">
        <f t="shared" si="763"/>
        <v>9</v>
      </c>
      <c r="S3074" s="33" t="str">
        <f t="shared" si="764"/>
        <v>164_9</v>
      </c>
      <c r="T3074" s="35" t="str">
        <f t="shared" si="765"/>
        <v>164PM</v>
      </c>
      <c r="U3074" s="35" t="str">
        <f t="shared" si="766"/>
        <v>164PMNS</v>
      </c>
      <c r="V3074" s="301">
        <f t="shared" si="767"/>
        <v>1</v>
      </c>
      <c r="W3074" s="293" t="str">
        <f t="shared" si="768"/>
        <v/>
      </c>
      <c r="X3074" s="293" t="str">
        <f t="shared" si="769"/>
        <v/>
      </c>
      <c r="Y3074" s="293" t="str">
        <f t="shared" si="770"/>
        <v/>
      </c>
      <c r="Z3074" s="293" t="str">
        <f t="shared" si="771"/>
        <v/>
      </c>
      <c r="AA3074" s="293">
        <f t="shared" ref="AA3074:AA3137" si="774">IF(AND(ISNUMBER($G3074),$B3074="AM"),INDEX(Cordon,MATCH($A3074,loc_ID,0),$G3074),0)</f>
        <v>0</v>
      </c>
      <c r="AB3074" s="293">
        <f t="shared" ref="AB3074:AB3137" si="775">IF(AND(ISNUMBER($G3074),$B3074="PM"),INDEX(Cordon,MATCH($A3074,loc_ID,0),VLOOKUP($G3074,dir_correction,2,FALSE)),0)</f>
        <v>0</v>
      </c>
      <c r="AC3074" s="293">
        <f t="shared" ref="AC3074:AC3137" si="776">IF(AND(ISNUMBER($G3074),$B3074="AM"),INDEX(Lane,MATCH($A3074,loc_ID,0),$G3074),0)</f>
        <v>0</v>
      </c>
      <c r="AD3074" s="293">
        <f t="shared" si="772"/>
        <v>0</v>
      </c>
      <c r="AE3074" s="293">
        <f>IF(ISBLANK(T3074),AE3073,IF(COUNTIF(T$2:T3074,T3074)&gt;1,AE3073,1+MAX(AE3073,0)))</f>
        <v>85</v>
      </c>
      <c r="AI3074" s="42" t="str">
        <f t="shared" si="773"/>
        <v/>
      </c>
      <c r="AJ3074">
        <f>SUM(AG$2:AG3074)</f>
        <v>21</v>
      </c>
      <c r="AK3074">
        <f>COUNTA(AF$2:AF3074)</f>
        <v>41</v>
      </c>
    </row>
    <row r="3075" spans="1:37" x14ac:dyDescent="0.25">
      <c r="A3075">
        <v>164</v>
      </c>
      <c r="B3075" t="s">
        <v>66</v>
      </c>
      <c r="C3075" s="246"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777">IF(A3075=A3074,P3074,IF(ISNUMBER(P3074),P3074+1,1))</f>
        <v>47</v>
      </c>
      <c r="Q3075" s="33" t="str">
        <f t="shared" ref="Q3075:Q3138" si="778">IF(OR(P3075=P3074,LEN(A3075)&lt;1),"",P3075)</f>
        <v/>
      </c>
      <c r="R3075" s="33">
        <f t="shared" ref="R3075:R3138" si="779">IF(ISNUMBER(F3075),F3075+4*(E3075-1)+8*IF(B3075="PM",1,0),"")</f>
        <v>9</v>
      </c>
      <c r="S3075" s="33" t="str">
        <f t="shared" ref="S3075:S3138" si="780">IF(ISNUMBER(R3075),A3075&amp;"_"&amp;R3075,"")</f>
        <v>164_9</v>
      </c>
      <c r="T3075" s="35" t="str">
        <f t="shared" ref="T3075:T3138" si="781">A3075&amp;B3075</f>
        <v>164PM</v>
      </c>
      <c r="U3075" s="35" t="str">
        <f t="shared" ref="U3075:U3138" si="782">IF(OR(G3075=1,G3075=2),T3075&amp;"NS",IF(OR(G3075=3,G3075=4),T3075&amp;"EW",""))</f>
        <v>164PMNS</v>
      </c>
      <c r="V3075" s="301">
        <f t="shared" ref="V3075:V3138" si="783">G3075+4*(F3075-1)+16*(E3075-1)</f>
        <v>2</v>
      </c>
      <c r="W3075" s="293" t="str">
        <f t="shared" ref="W3075:W3138" si="784">IF(I3075&gt;$H3075,1,"")</f>
        <v/>
      </c>
      <c r="X3075" s="293" t="str">
        <f t="shared" ref="X3075:X3138" si="785">IF(J3075&gt;$H3075,1,"")</f>
        <v/>
      </c>
      <c r="Y3075" s="293" t="str">
        <f t="shared" ref="Y3075:Y3138" si="786">IF(K3075&gt;$H3075,1,"")</f>
        <v/>
      </c>
      <c r="Z3075" s="293" t="str">
        <f t="shared" ref="Z3075:Z3138" si="787">IF(L3075&gt;$H3075,1,"")</f>
        <v/>
      </c>
      <c r="AA3075" s="293">
        <f t="shared" si="774"/>
        <v>0</v>
      </c>
      <c r="AB3075" s="293">
        <f t="shared" si="775"/>
        <v>0</v>
      </c>
      <c r="AC3075" s="293">
        <f t="shared" si="776"/>
        <v>0</v>
      </c>
      <c r="AD3075" s="293">
        <f t="shared" ref="AD3075:AD3138" si="788">IF(AND(AC3075&gt;0,ISNUMBER(AC3075)),1,0)</f>
        <v>0</v>
      </c>
      <c r="AE3075" s="293">
        <f>IF(ISBLANK(T3075),AE3074,IF(COUNTIF(T$2:T3075,T3075)&gt;1,AE3074,1+MAX(AE3074,0)))</f>
        <v>85</v>
      </c>
      <c r="AI3075" s="42" t="str">
        <f t="shared" ref="AI3075:AI3138" si="789">IF(SUM(W3075:Z3075)&gt;0,1,"")</f>
        <v/>
      </c>
      <c r="AJ3075">
        <f>SUM(AG$2:AG3075)</f>
        <v>21</v>
      </c>
      <c r="AK3075">
        <f>COUNTA(AF$2:AF3075)</f>
        <v>41</v>
      </c>
    </row>
    <row r="3076" spans="1:37" x14ac:dyDescent="0.25">
      <c r="A3076">
        <v>164</v>
      </c>
      <c r="B3076" t="s">
        <v>66</v>
      </c>
      <c r="C3076" s="246" t="s">
        <v>852</v>
      </c>
      <c r="D3076"/>
      <c r="E3076">
        <v>1</v>
      </c>
      <c r="F3076">
        <v>1</v>
      </c>
      <c r="G3076">
        <v>3</v>
      </c>
      <c r="H3076">
        <v>0</v>
      </c>
      <c r="I3076">
        <v>0</v>
      </c>
      <c r="J3076">
        <v>0</v>
      </c>
      <c r="K3076">
        <v>0</v>
      </c>
      <c r="L3076">
        <v>0</v>
      </c>
      <c r="M3076" t="s">
        <v>854</v>
      </c>
      <c r="O3076" s="101">
        <f>IF(ISBLANK(C3076),O3075,IF(COUNTIF(C$2:C3076,C3076)&gt;1,O3075,1+MAX(O3075,0)))</f>
        <v>75</v>
      </c>
      <c r="P3076" s="45">
        <f t="shared" si="777"/>
        <v>47</v>
      </c>
      <c r="Q3076" s="33" t="str">
        <f t="shared" si="778"/>
        <v/>
      </c>
      <c r="R3076" s="33">
        <f t="shared" si="779"/>
        <v>9</v>
      </c>
      <c r="S3076" s="33" t="str">
        <f t="shared" si="780"/>
        <v>164_9</v>
      </c>
      <c r="T3076" s="35" t="str">
        <f t="shared" si="781"/>
        <v>164PM</v>
      </c>
      <c r="U3076" s="35" t="str">
        <f t="shared" si="782"/>
        <v>164PMEW</v>
      </c>
      <c r="V3076" s="301">
        <f t="shared" si="783"/>
        <v>3</v>
      </c>
      <c r="W3076" s="293" t="str">
        <f t="shared" si="784"/>
        <v/>
      </c>
      <c r="X3076" s="293" t="str">
        <f t="shared" si="785"/>
        <v/>
      </c>
      <c r="Y3076" s="293" t="str">
        <f t="shared" si="786"/>
        <v/>
      </c>
      <c r="Z3076" s="293" t="str">
        <f t="shared" si="787"/>
        <v/>
      </c>
      <c r="AA3076" s="293">
        <f t="shared" si="774"/>
        <v>0</v>
      </c>
      <c r="AB3076" s="293">
        <f t="shared" si="775"/>
        <v>0</v>
      </c>
      <c r="AC3076" s="293">
        <f t="shared" si="776"/>
        <v>0</v>
      </c>
      <c r="AD3076" s="293">
        <f t="shared" si="788"/>
        <v>0</v>
      </c>
      <c r="AE3076" s="293">
        <f>IF(ISBLANK(T3076),AE3075,IF(COUNTIF(T$2:T3076,T3076)&gt;1,AE3075,1+MAX(AE3075,0)))</f>
        <v>85</v>
      </c>
      <c r="AI3076" s="42" t="str">
        <f t="shared" si="789"/>
        <v/>
      </c>
      <c r="AJ3076">
        <f>SUM(AG$2:AG3076)</f>
        <v>21</v>
      </c>
      <c r="AK3076">
        <f>COUNTA(AF$2:AF3076)</f>
        <v>41</v>
      </c>
    </row>
    <row r="3077" spans="1:37" x14ac:dyDescent="0.25">
      <c r="A3077">
        <v>164</v>
      </c>
      <c r="B3077" t="s">
        <v>66</v>
      </c>
      <c r="C3077" s="246" t="s">
        <v>852</v>
      </c>
      <c r="D3077"/>
      <c r="E3077">
        <v>1</v>
      </c>
      <c r="F3077">
        <v>1</v>
      </c>
      <c r="G3077">
        <v>4</v>
      </c>
      <c r="H3077">
        <v>2</v>
      </c>
      <c r="I3077">
        <v>0</v>
      </c>
      <c r="J3077">
        <v>0</v>
      </c>
      <c r="K3077">
        <v>1</v>
      </c>
      <c r="L3077">
        <v>2</v>
      </c>
      <c r="M3077" t="s">
        <v>854</v>
      </c>
      <c r="O3077" s="101">
        <f>IF(ISBLANK(C3077),O3076,IF(COUNTIF(C$2:C3077,C3077)&gt;1,O3076,1+MAX(O3076,0)))</f>
        <v>75</v>
      </c>
      <c r="P3077" s="45">
        <f t="shared" si="777"/>
        <v>47</v>
      </c>
      <c r="Q3077" s="33" t="str">
        <f t="shared" si="778"/>
        <v/>
      </c>
      <c r="R3077" s="33">
        <f t="shared" si="779"/>
        <v>9</v>
      </c>
      <c r="S3077" s="33" t="str">
        <f t="shared" si="780"/>
        <v>164_9</v>
      </c>
      <c r="T3077" s="35" t="str">
        <f t="shared" si="781"/>
        <v>164PM</v>
      </c>
      <c r="U3077" s="35" t="str">
        <f t="shared" si="782"/>
        <v>164PMEW</v>
      </c>
      <c r="V3077" s="301">
        <f t="shared" si="783"/>
        <v>4</v>
      </c>
      <c r="W3077" s="293" t="str">
        <f t="shared" si="784"/>
        <v/>
      </c>
      <c r="X3077" s="293" t="str">
        <f t="shared" si="785"/>
        <v/>
      </c>
      <c r="Y3077" s="293" t="str">
        <f t="shared" si="786"/>
        <v/>
      </c>
      <c r="Z3077" s="293" t="str">
        <f t="shared" si="787"/>
        <v/>
      </c>
      <c r="AA3077" s="293">
        <f t="shared" si="774"/>
        <v>0</v>
      </c>
      <c r="AB3077" s="293">
        <f t="shared" si="775"/>
        <v>0</v>
      </c>
      <c r="AC3077" s="293">
        <f t="shared" si="776"/>
        <v>0</v>
      </c>
      <c r="AD3077" s="293">
        <f t="shared" si="788"/>
        <v>0</v>
      </c>
      <c r="AE3077" s="293">
        <f>IF(ISBLANK(T3077),AE3076,IF(COUNTIF(T$2:T3077,T3077)&gt;1,AE3076,1+MAX(AE3076,0)))</f>
        <v>85</v>
      </c>
      <c r="AI3077" s="42" t="str">
        <f t="shared" si="789"/>
        <v/>
      </c>
      <c r="AJ3077">
        <f>SUM(AG$2:AG3077)</f>
        <v>21</v>
      </c>
      <c r="AK3077">
        <f>COUNTA(AF$2:AF3077)</f>
        <v>41</v>
      </c>
    </row>
    <row r="3078" spans="1:37" x14ac:dyDescent="0.25">
      <c r="A3078">
        <v>164</v>
      </c>
      <c r="B3078" t="s">
        <v>66</v>
      </c>
      <c r="C3078" s="246" t="s">
        <v>852</v>
      </c>
      <c r="D3078"/>
      <c r="E3078">
        <v>1</v>
      </c>
      <c r="F3078">
        <v>2</v>
      </c>
      <c r="G3078">
        <v>1</v>
      </c>
      <c r="H3078">
        <v>2</v>
      </c>
      <c r="I3078">
        <v>1</v>
      </c>
      <c r="J3078">
        <v>0</v>
      </c>
      <c r="K3078">
        <v>1</v>
      </c>
      <c r="L3078">
        <v>2</v>
      </c>
      <c r="M3078" t="s">
        <v>854</v>
      </c>
      <c r="O3078" s="101">
        <f>IF(ISBLANK(C3078),O3077,IF(COUNTIF(C$2:C3078,C3078)&gt;1,O3077,1+MAX(O3077,0)))</f>
        <v>75</v>
      </c>
      <c r="P3078" s="45">
        <f t="shared" si="777"/>
        <v>47</v>
      </c>
      <c r="Q3078" s="33" t="str">
        <f t="shared" si="778"/>
        <v/>
      </c>
      <c r="R3078" s="33">
        <f t="shared" si="779"/>
        <v>10</v>
      </c>
      <c r="S3078" s="33" t="str">
        <f t="shared" si="780"/>
        <v>164_10</v>
      </c>
      <c r="T3078" s="35" t="str">
        <f t="shared" si="781"/>
        <v>164PM</v>
      </c>
      <c r="U3078" s="35" t="str">
        <f t="shared" si="782"/>
        <v>164PMNS</v>
      </c>
      <c r="V3078" s="301">
        <f t="shared" si="783"/>
        <v>5</v>
      </c>
      <c r="W3078" s="293" t="str">
        <f t="shared" si="784"/>
        <v/>
      </c>
      <c r="X3078" s="293" t="str">
        <f t="shared" si="785"/>
        <v/>
      </c>
      <c r="Y3078" s="293" t="str">
        <f t="shared" si="786"/>
        <v/>
      </c>
      <c r="Z3078" s="293" t="str">
        <f t="shared" si="787"/>
        <v/>
      </c>
      <c r="AA3078" s="293">
        <f t="shared" si="774"/>
        <v>0</v>
      </c>
      <c r="AB3078" s="293">
        <f t="shared" si="775"/>
        <v>0</v>
      </c>
      <c r="AC3078" s="293">
        <f t="shared" si="776"/>
        <v>0</v>
      </c>
      <c r="AD3078" s="293">
        <f t="shared" si="788"/>
        <v>0</v>
      </c>
      <c r="AE3078" s="293">
        <f>IF(ISBLANK(T3078),AE3077,IF(COUNTIF(T$2:T3078,T3078)&gt;1,AE3077,1+MAX(AE3077,0)))</f>
        <v>85</v>
      </c>
      <c r="AI3078" s="42" t="str">
        <f t="shared" si="789"/>
        <v/>
      </c>
      <c r="AJ3078">
        <f>SUM(AG$2:AG3078)</f>
        <v>21</v>
      </c>
      <c r="AK3078">
        <f>COUNTA(AF$2:AF3078)</f>
        <v>41</v>
      </c>
    </row>
    <row r="3079" spans="1:37" x14ac:dyDescent="0.25">
      <c r="A3079">
        <v>164</v>
      </c>
      <c r="B3079" t="s">
        <v>66</v>
      </c>
      <c r="C3079" s="246" t="s">
        <v>852</v>
      </c>
      <c r="D3079"/>
      <c r="E3079">
        <v>1</v>
      </c>
      <c r="F3079">
        <v>2</v>
      </c>
      <c r="G3079">
        <v>2</v>
      </c>
      <c r="H3079">
        <v>1</v>
      </c>
      <c r="I3079">
        <v>0</v>
      </c>
      <c r="J3079">
        <v>1</v>
      </c>
      <c r="K3079">
        <v>0</v>
      </c>
      <c r="L3079">
        <v>1</v>
      </c>
      <c r="M3079" t="s">
        <v>854</v>
      </c>
      <c r="O3079" s="101">
        <f>IF(ISBLANK(C3079),O3078,IF(COUNTIF(C$2:C3079,C3079)&gt;1,O3078,1+MAX(O3078,0)))</f>
        <v>75</v>
      </c>
      <c r="P3079" s="45">
        <f t="shared" si="777"/>
        <v>47</v>
      </c>
      <c r="Q3079" s="33" t="str">
        <f t="shared" si="778"/>
        <v/>
      </c>
      <c r="R3079" s="33">
        <f t="shared" si="779"/>
        <v>10</v>
      </c>
      <c r="S3079" s="33" t="str">
        <f t="shared" si="780"/>
        <v>164_10</v>
      </c>
      <c r="T3079" s="35" t="str">
        <f t="shared" si="781"/>
        <v>164PM</v>
      </c>
      <c r="U3079" s="35" t="str">
        <f t="shared" si="782"/>
        <v>164PMNS</v>
      </c>
      <c r="V3079" s="301">
        <f t="shared" si="783"/>
        <v>6</v>
      </c>
      <c r="W3079" s="293" t="str">
        <f t="shared" si="784"/>
        <v/>
      </c>
      <c r="X3079" s="293" t="str">
        <f t="shared" si="785"/>
        <v/>
      </c>
      <c r="Y3079" s="293" t="str">
        <f t="shared" si="786"/>
        <v/>
      </c>
      <c r="Z3079" s="293" t="str">
        <f t="shared" si="787"/>
        <v/>
      </c>
      <c r="AA3079" s="293">
        <f t="shared" si="774"/>
        <v>0</v>
      </c>
      <c r="AB3079" s="293">
        <f t="shared" si="775"/>
        <v>0</v>
      </c>
      <c r="AC3079" s="293">
        <f t="shared" si="776"/>
        <v>0</v>
      </c>
      <c r="AD3079" s="293">
        <f t="shared" si="788"/>
        <v>0</v>
      </c>
      <c r="AE3079" s="293">
        <f>IF(ISBLANK(T3079),AE3078,IF(COUNTIF(T$2:T3079,T3079)&gt;1,AE3078,1+MAX(AE3078,0)))</f>
        <v>85</v>
      </c>
      <c r="AI3079" s="42" t="str">
        <f t="shared" si="789"/>
        <v/>
      </c>
      <c r="AJ3079">
        <f>SUM(AG$2:AG3079)</f>
        <v>21</v>
      </c>
      <c r="AK3079">
        <f>COUNTA(AF$2:AF3079)</f>
        <v>41</v>
      </c>
    </row>
    <row r="3080" spans="1:37" x14ac:dyDescent="0.25">
      <c r="A3080">
        <v>164</v>
      </c>
      <c r="B3080" t="s">
        <v>66</v>
      </c>
      <c r="C3080" s="246" t="s">
        <v>852</v>
      </c>
      <c r="D3080"/>
      <c r="E3080">
        <v>1</v>
      </c>
      <c r="F3080">
        <v>2</v>
      </c>
      <c r="G3080">
        <v>3</v>
      </c>
      <c r="H3080">
        <v>4</v>
      </c>
      <c r="I3080">
        <v>2</v>
      </c>
      <c r="J3080">
        <v>0</v>
      </c>
      <c r="K3080">
        <v>2</v>
      </c>
      <c r="L3080">
        <v>4</v>
      </c>
      <c r="M3080" t="s">
        <v>854</v>
      </c>
      <c r="O3080" s="101">
        <f>IF(ISBLANK(C3080),O3079,IF(COUNTIF(C$2:C3080,C3080)&gt;1,O3079,1+MAX(O3079,0)))</f>
        <v>75</v>
      </c>
      <c r="P3080" s="45">
        <f t="shared" si="777"/>
        <v>47</v>
      </c>
      <c r="Q3080" s="33" t="str">
        <f t="shared" si="778"/>
        <v/>
      </c>
      <c r="R3080" s="33">
        <f t="shared" si="779"/>
        <v>10</v>
      </c>
      <c r="S3080" s="33" t="str">
        <f t="shared" si="780"/>
        <v>164_10</v>
      </c>
      <c r="T3080" s="35" t="str">
        <f t="shared" si="781"/>
        <v>164PM</v>
      </c>
      <c r="U3080" s="35" t="str">
        <f t="shared" si="782"/>
        <v>164PMEW</v>
      </c>
      <c r="V3080" s="301">
        <f t="shared" si="783"/>
        <v>7</v>
      </c>
      <c r="W3080" s="293" t="str">
        <f t="shared" si="784"/>
        <v/>
      </c>
      <c r="X3080" s="293" t="str">
        <f t="shared" si="785"/>
        <v/>
      </c>
      <c r="Y3080" s="293" t="str">
        <f t="shared" si="786"/>
        <v/>
      </c>
      <c r="Z3080" s="293" t="str">
        <f t="shared" si="787"/>
        <v/>
      </c>
      <c r="AA3080" s="293">
        <f t="shared" si="774"/>
        <v>0</v>
      </c>
      <c r="AB3080" s="293">
        <f t="shared" si="775"/>
        <v>0</v>
      </c>
      <c r="AC3080" s="293">
        <f t="shared" si="776"/>
        <v>0</v>
      </c>
      <c r="AD3080" s="293">
        <f t="shared" si="788"/>
        <v>0</v>
      </c>
      <c r="AE3080" s="293">
        <f>IF(ISBLANK(T3080),AE3079,IF(COUNTIF(T$2:T3080,T3080)&gt;1,AE3079,1+MAX(AE3079,0)))</f>
        <v>85</v>
      </c>
      <c r="AI3080" s="42" t="str">
        <f t="shared" si="789"/>
        <v/>
      </c>
      <c r="AJ3080">
        <f>SUM(AG$2:AG3080)</f>
        <v>21</v>
      </c>
      <c r="AK3080">
        <f>COUNTA(AF$2:AF3080)</f>
        <v>41</v>
      </c>
    </row>
    <row r="3081" spans="1:37" x14ac:dyDescent="0.25">
      <c r="A3081">
        <v>164</v>
      </c>
      <c r="B3081" t="s">
        <v>66</v>
      </c>
      <c r="C3081" s="246" t="s">
        <v>852</v>
      </c>
      <c r="D3081"/>
      <c r="E3081">
        <v>1</v>
      </c>
      <c r="F3081">
        <v>2</v>
      </c>
      <c r="G3081">
        <v>4</v>
      </c>
      <c r="H3081">
        <v>3</v>
      </c>
      <c r="I3081">
        <v>2</v>
      </c>
      <c r="J3081">
        <v>1</v>
      </c>
      <c r="K3081">
        <v>1</v>
      </c>
      <c r="L3081">
        <v>2</v>
      </c>
      <c r="M3081" t="s">
        <v>854</v>
      </c>
      <c r="O3081" s="101">
        <f>IF(ISBLANK(C3081),O3080,IF(COUNTIF(C$2:C3081,C3081)&gt;1,O3080,1+MAX(O3080,0)))</f>
        <v>75</v>
      </c>
      <c r="P3081" s="45">
        <f t="shared" si="777"/>
        <v>47</v>
      </c>
      <c r="Q3081" s="33" t="str">
        <f t="shared" si="778"/>
        <v/>
      </c>
      <c r="R3081" s="33">
        <f t="shared" si="779"/>
        <v>10</v>
      </c>
      <c r="S3081" s="33" t="str">
        <f t="shared" si="780"/>
        <v>164_10</v>
      </c>
      <c r="T3081" s="35" t="str">
        <f t="shared" si="781"/>
        <v>164PM</v>
      </c>
      <c r="U3081" s="35" t="str">
        <f t="shared" si="782"/>
        <v>164PMEW</v>
      </c>
      <c r="V3081" s="301">
        <f t="shared" si="783"/>
        <v>8</v>
      </c>
      <c r="W3081" s="293" t="str">
        <f t="shared" si="784"/>
        <v/>
      </c>
      <c r="X3081" s="293" t="str">
        <f t="shared" si="785"/>
        <v/>
      </c>
      <c r="Y3081" s="293" t="str">
        <f t="shared" si="786"/>
        <v/>
      </c>
      <c r="Z3081" s="293" t="str">
        <f t="shared" si="787"/>
        <v/>
      </c>
      <c r="AA3081" s="293">
        <f t="shared" si="774"/>
        <v>0</v>
      </c>
      <c r="AB3081" s="293">
        <f t="shared" si="775"/>
        <v>0</v>
      </c>
      <c r="AC3081" s="293">
        <f t="shared" si="776"/>
        <v>0</v>
      </c>
      <c r="AD3081" s="293">
        <f t="shared" si="788"/>
        <v>0</v>
      </c>
      <c r="AE3081" s="293">
        <f>IF(ISBLANK(T3081),AE3080,IF(COUNTIF(T$2:T3081,T3081)&gt;1,AE3080,1+MAX(AE3080,0)))</f>
        <v>85</v>
      </c>
      <c r="AI3081" s="42" t="str">
        <f t="shared" si="789"/>
        <v/>
      </c>
      <c r="AJ3081">
        <f>SUM(AG$2:AG3081)</f>
        <v>21</v>
      </c>
      <c r="AK3081">
        <f>COUNTA(AF$2:AF3081)</f>
        <v>41</v>
      </c>
    </row>
    <row r="3082" spans="1:37" x14ac:dyDescent="0.25">
      <c r="A3082">
        <v>164</v>
      </c>
      <c r="B3082" t="s">
        <v>66</v>
      </c>
      <c r="C3082" s="246" t="s">
        <v>852</v>
      </c>
      <c r="D3082"/>
      <c r="E3082">
        <v>1</v>
      </c>
      <c r="F3082">
        <v>3</v>
      </c>
      <c r="G3082">
        <v>1</v>
      </c>
      <c r="H3082">
        <v>4</v>
      </c>
      <c r="I3082">
        <v>1</v>
      </c>
      <c r="J3082">
        <v>0</v>
      </c>
      <c r="K3082">
        <v>0</v>
      </c>
      <c r="L3082">
        <v>4</v>
      </c>
      <c r="M3082" t="s">
        <v>854</v>
      </c>
      <c r="O3082" s="101">
        <f>IF(ISBLANK(C3082),O3081,IF(COUNTIF(C$2:C3082,C3082)&gt;1,O3081,1+MAX(O3081,0)))</f>
        <v>75</v>
      </c>
      <c r="P3082" s="45">
        <f t="shared" si="777"/>
        <v>47</v>
      </c>
      <c r="Q3082" s="33" t="str">
        <f t="shared" si="778"/>
        <v/>
      </c>
      <c r="R3082" s="33">
        <f t="shared" si="779"/>
        <v>11</v>
      </c>
      <c r="S3082" s="33" t="str">
        <f t="shared" si="780"/>
        <v>164_11</v>
      </c>
      <c r="T3082" s="35" t="str">
        <f t="shared" si="781"/>
        <v>164PM</v>
      </c>
      <c r="U3082" s="35" t="str">
        <f t="shared" si="782"/>
        <v>164PMNS</v>
      </c>
      <c r="V3082" s="301">
        <f t="shared" si="783"/>
        <v>9</v>
      </c>
      <c r="W3082" s="293" t="str">
        <f t="shared" si="784"/>
        <v/>
      </c>
      <c r="X3082" s="293" t="str">
        <f t="shared" si="785"/>
        <v/>
      </c>
      <c r="Y3082" s="293" t="str">
        <f t="shared" si="786"/>
        <v/>
      </c>
      <c r="Z3082" s="293" t="str">
        <f t="shared" si="787"/>
        <v/>
      </c>
      <c r="AA3082" s="293">
        <f t="shared" si="774"/>
        <v>0</v>
      </c>
      <c r="AB3082" s="293">
        <f t="shared" si="775"/>
        <v>0</v>
      </c>
      <c r="AC3082" s="293">
        <f t="shared" si="776"/>
        <v>0</v>
      </c>
      <c r="AD3082" s="293">
        <f t="shared" si="788"/>
        <v>0</v>
      </c>
      <c r="AE3082" s="293">
        <f>IF(ISBLANK(T3082),AE3081,IF(COUNTIF(T$2:T3082,T3082)&gt;1,AE3081,1+MAX(AE3081,0)))</f>
        <v>85</v>
      </c>
      <c r="AI3082" s="42" t="str">
        <f t="shared" si="789"/>
        <v/>
      </c>
      <c r="AJ3082">
        <f>SUM(AG$2:AG3082)</f>
        <v>21</v>
      </c>
      <c r="AK3082">
        <f>COUNTA(AF$2:AF3082)</f>
        <v>41</v>
      </c>
    </row>
    <row r="3083" spans="1:37" x14ac:dyDescent="0.25">
      <c r="A3083">
        <v>164</v>
      </c>
      <c r="B3083" t="s">
        <v>66</v>
      </c>
      <c r="C3083" s="246" t="s">
        <v>852</v>
      </c>
      <c r="D3083"/>
      <c r="E3083">
        <v>1</v>
      </c>
      <c r="F3083">
        <v>3</v>
      </c>
      <c r="G3083">
        <v>2</v>
      </c>
      <c r="H3083">
        <v>4</v>
      </c>
      <c r="I3083">
        <v>2</v>
      </c>
      <c r="J3083">
        <v>0</v>
      </c>
      <c r="K3083">
        <v>0</v>
      </c>
      <c r="L3083">
        <v>3</v>
      </c>
      <c r="M3083" t="s">
        <v>854</v>
      </c>
      <c r="O3083" s="101">
        <f>IF(ISBLANK(C3083),O3082,IF(COUNTIF(C$2:C3083,C3083)&gt;1,O3082,1+MAX(O3082,0)))</f>
        <v>75</v>
      </c>
      <c r="P3083" s="45">
        <f t="shared" si="777"/>
        <v>47</v>
      </c>
      <c r="Q3083" s="33" t="str">
        <f t="shared" si="778"/>
        <v/>
      </c>
      <c r="R3083" s="33">
        <f t="shared" si="779"/>
        <v>11</v>
      </c>
      <c r="S3083" s="33" t="str">
        <f t="shared" si="780"/>
        <v>164_11</v>
      </c>
      <c r="T3083" s="35" t="str">
        <f t="shared" si="781"/>
        <v>164PM</v>
      </c>
      <c r="U3083" s="35" t="str">
        <f t="shared" si="782"/>
        <v>164PMNS</v>
      </c>
      <c r="V3083" s="301">
        <f t="shared" si="783"/>
        <v>10</v>
      </c>
      <c r="W3083" s="293" t="str">
        <f t="shared" si="784"/>
        <v/>
      </c>
      <c r="X3083" s="293" t="str">
        <f t="shared" si="785"/>
        <v/>
      </c>
      <c r="Y3083" s="293" t="str">
        <f t="shared" si="786"/>
        <v/>
      </c>
      <c r="Z3083" s="293" t="str">
        <f t="shared" si="787"/>
        <v/>
      </c>
      <c r="AA3083" s="293">
        <f t="shared" si="774"/>
        <v>0</v>
      </c>
      <c r="AB3083" s="293">
        <f t="shared" si="775"/>
        <v>0</v>
      </c>
      <c r="AC3083" s="293">
        <f t="shared" si="776"/>
        <v>0</v>
      </c>
      <c r="AD3083" s="293">
        <f t="shared" si="788"/>
        <v>0</v>
      </c>
      <c r="AE3083" s="293">
        <f>IF(ISBLANK(T3083),AE3082,IF(COUNTIF(T$2:T3083,T3083)&gt;1,AE3082,1+MAX(AE3082,0)))</f>
        <v>85</v>
      </c>
      <c r="AI3083" s="42" t="str">
        <f t="shared" si="789"/>
        <v/>
      </c>
      <c r="AJ3083">
        <f>SUM(AG$2:AG3083)</f>
        <v>21</v>
      </c>
      <c r="AK3083">
        <f>COUNTA(AF$2:AF3083)</f>
        <v>41</v>
      </c>
    </row>
    <row r="3084" spans="1:37" x14ac:dyDescent="0.25">
      <c r="A3084">
        <v>164</v>
      </c>
      <c r="B3084" t="s">
        <v>66</v>
      </c>
      <c r="C3084" s="246" t="s">
        <v>852</v>
      </c>
      <c r="D3084"/>
      <c r="E3084">
        <v>1</v>
      </c>
      <c r="F3084">
        <v>3</v>
      </c>
      <c r="G3084">
        <v>3</v>
      </c>
      <c r="H3084">
        <v>3</v>
      </c>
      <c r="I3084">
        <v>1</v>
      </c>
      <c r="J3084">
        <v>0</v>
      </c>
      <c r="K3084">
        <v>0</v>
      </c>
      <c r="L3084">
        <v>3</v>
      </c>
      <c r="M3084" t="s">
        <v>854</v>
      </c>
      <c r="O3084" s="101">
        <f>IF(ISBLANK(C3084),O3083,IF(COUNTIF(C$2:C3084,C3084)&gt;1,O3083,1+MAX(O3083,0)))</f>
        <v>75</v>
      </c>
      <c r="P3084" s="45">
        <f t="shared" si="777"/>
        <v>47</v>
      </c>
      <c r="Q3084" s="33" t="str">
        <f t="shared" si="778"/>
        <v/>
      </c>
      <c r="R3084" s="33">
        <f t="shared" si="779"/>
        <v>11</v>
      </c>
      <c r="S3084" s="33" t="str">
        <f t="shared" si="780"/>
        <v>164_11</v>
      </c>
      <c r="T3084" s="35" t="str">
        <f t="shared" si="781"/>
        <v>164PM</v>
      </c>
      <c r="U3084" s="35" t="str">
        <f t="shared" si="782"/>
        <v>164PMEW</v>
      </c>
      <c r="V3084" s="301">
        <f t="shared" si="783"/>
        <v>11</v>
      </c>
      <c r="W3084" s="293" t="str">
        <f t="shared" si="784"/>
        <v/>
      </c>
      <c r="X3084" s="293" t="str">
        <f t="shared" si="785"/>
        <v/>
      </c>
      <c r="Y3084" s="293" t="str">
        <f t="shared" si="786"/>
        <v/>
      </c>
      <c r="Z3084" s="293" t="str">
        <f t="shared" si="787"/>
        <v/>
      </c>
      <c r="AA3084" s="293">
        <f t="shared" si="774"/>
        <v>0</v>
      </c>
      <c r="AB3084" s="293">
        <f t="shared" si="775"/>
        <v>0</v>
      </c>
      <c r="AC3084" s="293">
        <f t="shared" si="776"/>
        <v>0</v>
      </c>
      <c r="AD3084" s="293">
        <f t="shared" si="788"/>
        <v>0</v>
      </c>
      <c r="AE3084" s="293">
        <f>IF(ISBLANK(T3084),AE3083,IF(COUNTIF(T$2:T3084,T3084)&gt;1,AE3083,1+MAX(AE3083,0)))</f>
        <v>85</v>
      </c>
      <c r="AI3084" s="42" t="str">
        <f t="shared" si="789"/>
        <v/>
      </c>
      <c r="AJ3084">
        <f>SUM(AG$2:AG3084)</f>
        <v>21</v>
      </c>
      <c r="AK3084">
        <f>COUNTA(AF$2:AF3084)</f>
        <v>41</v>
      </c>
    </row>
    <row r="3085" spans="1:37" x14ac:dyDescent="0.25">
      <c r="A3085">
        <v>164</v>
      </c>
      <c r="B3085" t="s">
        <v>66</v>
      </c>
      <c r="C3085" s="246" t="s">
        <v>852</v>
      </c>
      <c r="D3085"/>
      <c r="E3085">
        <v>1</v>
      </c>
      <c r="F3085">
        <v>3</v>
      </c>
      <c r="G3085">
        <v>4</v>
      </c>
      <c r="H3085">
        <v>1</v>
      </c>
      <c r="I3085">
        <v>0</v>
      </c>
      <c r="J3085">
        <v>0</v>
      </c>
      <c r="K3085">
        <v>0</v>
      </c>
      <c r="L3085">
        <v>1</v>
      </c>
      <c r="M3085" t="s">
        <v>854</v>
      </c>
      <c r="O3085" s="101">
        <f>IF(ISBLANK(C3085),O3084,IF(COUNTIF(C$2:C3085,C3085)&gt;1,O3084,1+MAX(O3084,0)))</f>
        <v>75</v>
      </c>
      <c r="P3085" s="45">
        <f t="shared" si="777"/>
        <v>47</v>
      </c>
      <c r="Q3085" s="33" t="str">
        <f t="shared" si="778"/>
        <v/>
      </c>
      <c r="R3085" s="33">
        <f t="shared" si="779"/>
        <v>11</v>
      </c>
      <c r="S3085" s="33" t="str">
        <f t="shared" si="780"/>
        <v>164_11</v>
      </c>
      <c r="T3085" s="35" t="str">
        <f t="shared" si="781"/>
        <v>164PM</v>
      </c>
      <c r="U3085" s="35" t="str">
        <f t="shared" si="782"/>
        <v>164PMEW</v>
      </c>
      <c r="V3085" s="301">
        <f t="shared" si="783"/>
        <v>12</v>
      </c>
      <c r="W3085" s="293" t="str">
        <f t="shared" si="784"/>
        <v/>
      </c>
      <c r="X3085" s="293" t="str">
        <f t="shared" si="785"/>
        <v/>
      </c>
      <c r="Y3085" s="293" t="str">
        <f t="shared" si="786"/>
        <v/>
      </c>
      <c r="Z3085" s="293" t="str">
        <f t="shared" si="787"/>
        <v/>
      </c>
      <c r="AA3085" s="293">
        <f t="shared" si="774"/>
        <v>0</v>
      </c>
      <c r="AB3085" s="293">
        <f t="shared" si="775"/>
        <v>0</v>
      </c>
      <c r="AC3085" s="293">
        <f t="shared" si="776"/>
        <v>0</v>
      </c>
      <c r="AD3085" s="293">
        <f t="shared" si="788"/>
        <v>0</v>
      </c>
      <c r="AE3085" s="293">
        <f>IF(ISBLANK(T3085),AE3084,IF(COUNTIF(T$2:T3085,T3085)&gt;1,AE3084,1+MAX(AE3084,0)))</f>
        <v>85</v>
      </c>
      <c r="AI3085" s="42" t="str">
        <f t="shared" si="789"/>
        <v/>
      </c>
      <c r="AJ3085">
        <f>SUM(AG$2:AG3085)</f>
        <v>21</v>
      </c>
      <c r="AK3085">
        <f>COUNTA(AF$2:AF3085)</f>
        <v>41</v>
      </c>
    </row>
    <row r="3086" spans="1:37" x14ac:dyDescent="0.25">
      <c r="A3086">
        <v>164</v>
      </c>
      <c r="B3086" t="s">
        <v>66</v>
      </c>
      <c r="C3086" s="246" t="s">
        <v>852</v>
      </c>
      <c r="D3086"/>
      <c r="E3086">
        <v>1</v>
      </c>
      <c r="F3086">
        <v>4</v>
      </c>
      <c r="G3086">
        <v>1</v>
      </c>
      <c r="H3086">
        <v>2</v>
      </c>
      <c r="I3086">
        <v>0</v>
      </c>
      <c r="J3086">
        <v>1</v>
      </c>
      <c r="K3086">
        <v>1</v>
      </c>
      <c r="L3086">
        <v>2</v>
      </c>
      <c r="M3086" t="s">
        <v>854</v>
      </c>
      <c r="O3086" s="101">
        <f>IF(ISBLANK(C3086),O3085,IF(COUNTIF(C$2:C3086,C3086)&gt;1,O3085,1+MAX(O3085,0)))</f>
        <v>75</v>
      </c>
      <c r="P3086" s="45">
        <f t="shared" si="777"/>
        <v>47</v>
      </c>
      <c r="Q3086" s="33" t="str">
        <f t="shared" si="778"/>
        <v/>
      </c>
      <c r="R3086" s="33">
        <f t="shared" si="779"/>
        <v>12</v>
      </c>
      <c r="S3086" s="33" t="str">
        <f t="shared" si="780"/>
        <v>164_12</v>
      </c>
      <c r="T3086" s="35" t="str">
        <f t="shared" si="781"/>
        <v>164PM</v>
      </c>
      <c r="U3086" s="35" t="str">
        <f t="shared" si="782"/>
        <v>164PMNS</v>
      </c>
      <c r="V3086" s="301">
        <f t="shared" si="783"/>
        <v>13</v>
      </c>
      <c r="W3086" s="293" t="str">
        <f t="shared" si="784"/>
        <v/>
      </c>
      <c r="X3086" s="293" t="str">
        <f t="shared" si="785"/>
        <v/>
      </c>
      <c r="Y3086" s="293" t="str">
        <f t="shared" si="786"/>
        <v/>
      </c>
      <c r="Z3086" s="293" t="str">
        <f t="shared" si="787"/>
        <v/>
      </c>
      <c r="AA3086" s="293">
        <f t="shared" si="774"/>
        <v>0</v>
      </c>
      <c r="AB3086" s="293">
        <f t="shared" si="775"/>
        <v>0</v>
      </c>
      <c r="AC3086" s="293">
        <f t="shared" si="776"/>
        <v>0</v>
      </c>
      <c r="AD3086" s="293">
        <f t="shared" si="788"/>
        <v>0</v>
      </c>
      <c r="AE3086" s="293">
        <f>IF(ISBLANK(T3086),AE3085,IF(COUNTIF(T$2:T3086,T3086)&gt;1,AE3085,1+MAX(AE3085,0)))</f>
        <v>85</v>
      </c>
      <c r="AI3086" s="42" t="str">
        <f t="shared" si="789"/>
        <v/>
      </c>
      <c r="AJ3086">
        <f>SUM(AG$2:AG3086)</f>
        <v>21</v>
      </c>
      <c r="AK3086">
        <f>COUNTA(AF$2:AF3086)</f>
        <v>41</v>
      </c>
    </row>
    <row r="3087" spans="1:37" x14ac:dyDescent="0.25">
      <c r="A3087">
        <v>164</v>
      </c>
      <c r="B3087" t="s">
        <v>66</v>
      </c>
      <c r="C3087" s="246" t="s">
        <v>852</v>
      </c>
      <c r="D3087"/>
      <c r="E3087">
        <v>1</v>
      </c>
      <c r="F3087">
        <v>4</v>
      </c>
      <c r="G3087">
        <v>2</v>
      </c>
      <c r="H3087">
        <v>1</v>
      </c>
      <c r="I3087">
        <v>0</v>
      </c>
      <c r="J3087">
        <v>0</v>
      </c>
      <c r="K3087">
        <v>1</v>
      </c>
      <c r="L3087">
        <v>1</v>
      </c>
      <c r="M3087" t="s">
        <v>854</v>
      </c>
      <c r="O3087" s="101">
        <f>IF(ISBLANK(C3087),O3086,IF(COUNTIF(C$2:C3087,C3087)&gt;1,O3086,1+MAX(O3086,0)))</f>
        <v>75</v>
      </c>
      <c r="P3087" s="45">
        <f t="shared" si="777"/>
        <v>47</v>
      </c>
      <c r="Q3087" s="33" t="str">
        <f t="shared" si="778"/>
        <v/>
      </c>
      <c r="R3087" s="33">
        <f t="shared" si="779"/>
        <v>12</v>
      </c>
      <c r="S3087" s="33" t="str">
        <f t="shared" si="780"/>
        <v>164_12</v>
      </c>
      <c r="T3087" s="35" t="str">
        <f t="shared" si="781"/>
        <v>164PM</v>
      </c>
      <c r="U3087" s="35" t="str">
        <f t="shared" si="782"/>
        <v>164PMNS</v>
      </c>
      <c r="V3087" s="301">
        <f t="shared" si="783"/>
        <v>14</v>
      </c>
      <c r="W3087" s="293" t="str">
        <f t="shared" si="784"/>
        <v/>
      </c>
      <c r="X3087" s="293" t="str">
        <f t="shared" si="785"/>
        <v/>
      </c>
      <c r="Y3087" s="293" t="str">
        <f t="shared" si="786"/>
        <v/>
      </c>
      <c r="Z3087" s="293" t="str">
        <f t="shared" si="787"/>
        <v/>
      </c>
      <c r="AA3087" s="293">
        <f t="shared" si="774"/>
        <v>0</v>
      </c>
      <c r="AB3087" s="293">
        <f t="shared" si="775"/>
        <v>0</v>
      </c>
      <c r="AC3087" s="293">
        <f t="shared" si="776"/>
        <v>0</v>
      </c>
      <c r="AD3087" s="293">
        <f t="shared" si="788"/>
        <v>0</v>
      </c>
      <c r="AE3087" s="293">
        <f>IF(ISBLANK(T3087),AE3086,IF(COUNTIF(T$2:T3087,T3087)&gt;1,AE3086,1+MAX(AE3086,0)))</f>
        <v>85</v>
      </c>
      <c r="AI3087" s="42" t="str">
        <f t="shared" si="789"/>
        <v/>
      </c>
      <c r="AJ3087">
        <f>SUM(AG$2:AG3087)</f>
        <v>21</v>
      </c>
      <c r="AK3087">
        <f>COUNTA(AF$2:AF3087)</f>
        <v>41</v>
      </c>
    </row>
    <row r="3088" spans="1:37" x14ac:dyDescent="0.25">
      <c r="A3088">
        <v>164</v>
      </c>
      <c r="B3088" t="s">
        <v>66</v>
      </c>
      <c r="C3088" s="246" t="s">
        <v>852</v>
      </c>
      <c r="D3088"/>
      <c r="E3088">
        <v>1</v>
      </c>
      <c r="F3088">
        <v>4</v>
      </c>
      <c r="G3088">
        <v>3</v>
      </c>
      <c r="H3088">
        <v>6</v>
      </c>
      <c r="I3088">
        <v>2</v>
      </c>
      <c r="J3088">
        <v>0</v>
      </c>
      <c r="K3088">
        <v>0</v>
      </c>
      <c r="L3088">
        <v>6</v>
      </c>
      <c r="M3088" t="s">
        <v>854</v>
      </c>
      <c r="O3088" s="101">
        <f>IF(ISBLANK(C3088),O3087,IF(COUNTIF(C$2:C3088,C3088)&gt;1,O3087,1+MAX(O3087,0)))</f>
        <v>75</v>
      </c>
      <c r="P3088" s="45">
        <f t="shared" si="777"/>
        <v>47</v>
      </c>
      <c r="Q3088" s="33" t="str">
        <f t="shared" si="778"/>
        <v/>
      </c>
      <c r="R3088" s="33">
        <f t="shared" si="779"/>
        <v>12</v>
      </c>
      <c r="S3088" s="33" t="str">
        <f t="shared" si="780"/>
        <v>164_12</v>
      </c>
      <c r="T3088" s="35" t="str">
        <f t="shared" si="781"/>
        <v>164PM</v>
      </c>
      <c r="U3088" s="35" t="str">
        <f t="shared" si="782"/>
        <v>164PMEW</v>
      </c>
      <c r="V3088" s="301">
        <f t="shared" si="783"/>
        <v>15</v>
      </c>
      <c r="W3088" s="293" t="str">
        <f t="shared" si="784"/>
        <v/>
      </c>
      <c r="X3088" s="293" t="str">
        <f t="shared" si="785"/>
        <v/>
      </c>
      <c r="Y3088" s="293" t="str">
        <f t="shared" si="786"/>
        <v/>
      </c>
      <c r="Z3088" s="293" t="str">
        <f t="shared" si="787"/>
        <v/>
      </c>
      <c r="AA3088" s="293">
        <f t="shared" si="774"/>
        <v>0</v>
      </c>
      <c r="AB3088" s="293">
        <f t="shared" si="775"/>
        <v>0</v>
      </c>
      <c r="AC3088" s="293">
        <f t="shared" si="776"/>
        <v>0</v>
      </c>
      <c r="AD3088" s="293">
        <f t="shared" si="788"/>
        <v>0</v>
      </c>
      <c r="AE3088" s="293">
        <f>IF(ISBLANK(T3088),AE3087,IF(COUNTIF(T$2:T3088,T3088)&gt;1,AE3087,1+MAX(AE3087,0)))</f>
        <v>85</v>
      </c>
      <c r="AI3088" s="42" t="str">
        <f t="shared" si="789"/>
        <v/>
      </c>
      <c r="AJ3088">
        <f>SUM(AG$2:AG3088)</f>
        <v>21</v>
      </c>
      <c r="AK3088">
        <f>COUNTA(AF$2:AF3088)</f>
        <v>41</v>
      </c>
    </row>
    <row r="3089" spans="1:37" x14ac:dyDescent="0.25">
      <c r="A3089">
        <v>164</v>
      </c>
      <c r="B3089" t="s">
        <v>66</v>
      </c>
      <c r="C3089" s="246" t="s">
        <v>852</v>
      </c>
      <c r="D3089"/>
      <c r="E3089">
        <v>1</v>
      </c>
      <c r="F3089">
        <v>4</v>
      </c>
      <c r="G3089">
        <v>4</v>
      </c>
      <c r="H3089">
        <v>3</v>
      </c>
      <c r="I3089">
        <v>0</v>
      </c>
      <c r="J3089">
        <v>0</v>
      </c>
      <c r="K3089">
        <v>0</v>
      </c>
      <c r="L3089">
        <v>1</v>
      </c>
      <c r="M3089" t="s">
        <v>854</v>
      </c>
      <c r="O3089" s="101">
        <f>IF(ISBLANK(C3089),O3088,IF(COUNTIF(C$2:C3089,C3089)&gt;1,O3088,1+MAX(O3088,0)))</f>
        <v>75</v>
      </c>
      <c r="P3089" s="45">
        <f t="shared" si="777"/>
        <v>47</v>
      </c>
      <c r="Q3089" s="33" t="str">
        <f t="shared" si="778"/>
        <v/>
      </c>
      <c r="R3089" s="33">
        <f t="shared" si="779"/>
        <v>12</v>
      </c>
      <c r="S3089" s="33" t="str">
        <f t="shared" si="780"/>
        <v>164_12</v>
      </c>
      <c r="T3089" s="35" t="str">
        <f t="shared" si="781"/>
        <v>164PM</v>
      </c>
      <c r="U3089" s="35" t="str">
        <f t="shared" si="782"/>
        <v>164PMEW</v>
      </c>
      <c r="V3089" s="301">
        <f t="shared" si="783"/>
        <v>16</v>
      </c>
      <c r="W3089" s="293" t="str">
        <f t="shared" si="784"/>
        <v/>
      </c>
      <c r="X3089" s="293" t="str">
        <f t="shared" si="785"/>
        <v/>
      </c>
      <c r="Y3089" s="293" t="str">
        <f t="shared" si="786"/>
        <v/>
      </c>
      <c r="Z3089" s="293" t="str">
        <f t="shared" si="787"/>
        <v/>
      </c>
      <c r="AA3089" s="293">
        <f t="shared" si="774"/>
        <v>0</v>
      </c>
      <c r="AB3089" s="293">
        <f t="shared" si="775"/>
        <v>0</v>
      </c>
      <c r="AC3089" s="293">
        <f t="shared" si="776"/>
        <v>0</v>
      </c>
      <c r="AD3089" s="293">
        <f t="shared" si="788"/>
        <v>0</v>
      </c>
      <c r="AE3089" s="293">
        <f>IF(ISBLANK(T3089),AE3088,IF(COUNTIF(T$2:T3089,T3089)&gt;1,AE3088,1+MAX(AE3088,0)))</f>
        <v>85</v>
      </c>
      <c r="AI3089" s="42" t="str">
        <f t="shared" si="789"/>
        <v/>
      </c>
      <c r="AJ3089">
        <f>SUM(AG$2:AG3089)</f>
        <v>21</v>
      </c>
      <c r="AK3089">
        <f>COUNTA(AF$2:AF3089)</f>
        <v>41</v>
      </c>
    </row>
    <row r="3090" spans="1:37" x14ac:dyDescent="0.25">
      <c r="A3090">
        <v>164</v>
      </c>
      <c r="B3090" t="s">
        <v>66</v>
      </c>
      <c r="C3090" s="246" t="s">
        <v>852</v>
      </c>
      <c r="D3090"/>
      <c r="E3090">
        <v>2</v>
      </c>
      <c r="F3090">
        <v>1</v>
      </c>
      <c r="G3090">
        <v>1</v>
      </c>
      <c r="H3090">
        <v>2</v>
      </c>
      <c r="I3090">
        <v>1</v>
      </c>
      <c r="J3090">
        <v>2</v>
      </c>
      <c r="K3090">
        <v>2</v>
      </c>
      <c r="L3090">
        <v>2</v>
      </c>
      <c r="M3090"/>
      <c r="O3090" s="101">
        <f>IF(ISBLANK(C3090),O3089,IF(COUNTIF(C$2:C3090,C3090)&gt;1,O3089,1+MAX(O3089,0)))</f>
        <v>75</v>
      </c>
      <c r="P3090" s="45">
        <f t="shared" si="777"/>
        <v>47</v>
      </c>
      <c r="Q3090" s="33" t="str">
        <f t="shared" si="778"/>
        <v/>
      </c>
      <c r="R3090" s="33">
        <f t="shared" si="779"/>
        <v>13</v>
      </c>
      <c r="S3090" s="33" t="str">
        <f t="shared" si="780"/>
        <v>164_13</v>
      </c>
      <c r="T3090" s="35" t="str">
        <f t="shared" si="781"/>
        <v>164PM</v>
      </c>
      <c r="U3090" s="35" t="str">
        <f t="shared" si="782"/>
        <v>164PMNS</v>
      </c>
      <c r="V3090" s="301">
        <f t="shared" si="783"/>
        <v>17</v>
      </c>
      <c r="W3090" s="293" t="str">
        <f t="shared" si="784"/>
        <v/>
      </c>
      <c r="X3090" s="293" t="str">
        <f t="shared" si="785"/>
        <v/>
      </c>
      <c r="Y3090" s="293" t="str">
        <f t="shared" si="786"/>
        <v/>
      </c>
      <c r="Z3090" s="293" t="str">
        <f t="shared" si="787"/>
        <v/>
      </c>
      <c r="AA3090" s="293">
        <f t="shared" si="774"/>
        <v>0</v>
      </c>
      <c r="AB3090" s="293">
        <f t="shared" si="775"/>
        <v>0</v>
      </c>
      <c r="AC3090" s="293">
        <f t="shared" si="776"/>
        <v>0</v>
      </c>
      <c r="AD3090" s="293">
        <f t="shared" si="788"/>
        <v>0</v>
      </c>
      <c r="AE3090" s="293">
        <f>IF(ISBLANK(T3090),AE3089,IF(COUNTIF(T$2:T3090,T3090)&gt;1,AE3089,1+MAX(AE3089,0)))</f>
        <v>85</v>
      </c>
      <c r="AI3090" s="42" t="str">
        <f t="shared" si="789"/>
        <v/>
      </c>
      <c r="AJ3090">
        <f>SUM(AG$2:AG3090)</f>
        <v>21</v>
      </c>
      <c r="AK3090">
        <f>COUNTA(AF$2:AF3090)</f>
        <v>41</v>
      </c>
    </row>
    <row r="3091" spans="1:37" x14ac:dyDescent="0.25">
      <c r="A3091">
        <v>164</v>
      </c>
      <c r="B3091" t="s">
        <v>66</v>
      </c>
      <c r="C3091" s="246" t="s">
        <v>852</v>
      </c>
      <c r="D3091"/>
      <c r="E3091">
        <v>2</v>
      </c>
      <c r="F3091">
        <v>1</v>
      </c>
      <c r="G3091">
        <v>2</v>
      </c>
      <c r="H3091">
        <v>4</v>
      </c>
      <c r="I3091">
        <v>1</v>
      </c>
      <c r="J3091">
        <v>0</v>
      </c>
      <c r="K3091">
        <v>0</v>
      </c>
      <c r="L3091">
        <v>4</v>
      </c>
      <c r="M3091"/>
      <c r="O3091" s="101">
        <f>IF(ISBLANK(C3091),O3090,IF(COUNTIF(C$2:C3091,C3091)&gt;1,O3090,1+MAX(O3090,0)))</f>
        <v>75</v>
      </c>
      <c r="P3091" s="45">
        <f t="shared" si="777"/>
        <v>47</v>
      </c>
      <c r="Q3091" s="33" t="str">
        <f t="shared" si="778"/>
        <v/>
      </c>
      <c r="R3091" s="33">
        <f t="shared" si="779"/>
        <v>13</v>
      </c>
      <c r="S3091" s="33" t="str">
        <f t="shared" si="780"/>
        <v>164_13</v>
      </c>
      <c r="T3091" s="35" t="str">
        <f t="shared" si="781"/>
        <v>164PM</v>
      </c>
      <c r="U3091" s="35" t="str">
        <f t="shared" si="782"/>
        <v>164PMNS</v>
      </c>
      <c r="V3091" s="301">
        <f t="shared" si="783"/>
        <v>18</v>
      </c>
      <c r="W3091" s="293" t="str">
        <f t="shared" si="784"/>
        <v/>
      </c>
      <c r="X3091" s="293" t="str">
        <f t="shared" si="785"/>
        <v/>
      </c>
      <c r="Y3091" s="293" t="str">
        <f t="shared" si="786"/>
        <v/>
      </c>
      <c r="Z3091" s="293" t="str">
        <f t="shared" si="787"/>
        <v/>
      </c>
      <c r="AA3091" s="293">
        <f t="shared" si="774"/>
        <v>0</v>
      </c>
      <c r="AB3091" s="293">
        <f t="shared" si="775"/>
        <v>0</v>
      </c>
      <c r="AC3091" s="293">
        <f t="shared" si="776"/>
        <v>0</v>
      </c>
      <c r="AD3091" s="293">
        <f t="shared" si="788"/>
        <v>0</v>
      </c>
      <c r="AE3091" s="293">
        <f>IF(ISBLANK(T3091),AE3090,IF(COUNTIF(T$2:T3091,T3091)&gt;1,AE3090,1+MAX(AE3090,0)))</f>
        <v>85</v>
      </c>
      <c r="AI3091" s="42" t="str">
        <f t="shared" si="789"/>
        <v/>
      </c>
      <c r="AJ3091">
        <f>SUM(AG$2:AG3091)</f>
        <v>21</v>
      </c>
      <c r="AK3091">
        <f>COUNTA(AF$2:AF3091)</f>
        <v>41</v>
      </c>
    </row>
    <row r="3092" spans="1:37" x14ac:dyDescent="0.25">
      <c r="A3092">
        <v>164</v>
      </c>
      <c r="B3092" t="s">
        <v>66</v>
      </c>
      <c r="C3092" s="246" t="s">
        <v>852</v>
      </c>
      <c r="D3092"/>
      <c r="E3092">
        <v>2</v>
      </c>
      <c r="F3092">
        <v>1</v>
      </c>
      <c r="G3092">
        <v>3</v>
      </c>
      <c r="H3092">
        <v>2</v>
      </c>
      <c r="I3092">
        <v>0</v>
      </c>
      <c r="J3092">
        <v>0</v>
      </c>
      <c r="K3092">
        <v>1</v>
      </c>
      <c r="L3092">
        <v>2</v>
      </c>
      <c r="M3092"/>
      <c r="O3092" s="101">
        <f>IF(ISBLANK(C3092),O3091,IF(COUNTIF(C$2:C3092,C3092)&gt;1,O3091,1+MAX(O3091,0)))</f>
        <v>75</v>
      </c>
      <c r="P3092" s="45">
        <f t="shared" si="777"/>
        <v>47</v>
      </c>
      <c r="Q3092" s="33" t="str">
        <f t="shared" si="778"/>
        <v/>
      </c>
      <c r="R3092" s="33">
        <f t="shared" si="779"/>
        <v>13</v>
      </c>
      <c r="S3092" s="33" t="str">
        <f t="shared" si="780"/>
        <v>164_13</v>
      </c>
      <c r="T3092" s="35" t="str">
        <f t="shared" si="781"/>
        <v>164PM</v>
      </c>
      <c r="U3092" s="35" t="str">
        <f t="shared" si="782"/>
        <v>164PMEW</v>
      </c>
      <c r="V3092" s="301">
        <f t="shared" si="783"/>
        <v>19</v>
      </c>
      <c r="W3092" s="293" t="str">
        <f t="shared" si="784"/>
        <v/>
      </c>
      <c r="X3092" s="293" t="str">
        <f t="shared" si="785"/>
        <v/>
      </c>
      <c r="Y3092" s="293" t="str">
        <f t="shared" si="786"/>
        <v/>
      </c>
      <c r="Z3092" s="293" t="str">
        <f t="shared" si="787"/>
        <v/>
      </c>
      <c r="AA3092" s="293">
        <f t="shared" si="774"/>
        <v>0</v>
      </c>
      <c r="AB3092" s="293">
        <f t="shared" si="775"/>
        <v>0</v>
      </c>
      <c r="AC3092" s="293">
        <f t="shared" si="776"/>
        <v>0</v>
      </c>
      <c r="AD3092" s="293">
        <f t="shared" si="788"/>
        <v>0</v>
      </c>
      <c r="AE3092" s="293">
        <f>IF(ISBLANK(T3092),AE3091,IF(COUNTIF(T$2:T3092,T3092)&gt;1,AE3091,1+MAX(AE3091,0)))</f>
        <v>85</v>
      </c>
      <c r="AI3092" s="42" t="str">
        <f t="shared" si="789"/>
        <v/>
      </c>
      <c r="AJ3092">
        <f>SUM(AG$2:AG3092)</f>
        <v>21</v>
      </c>
      <c r="AK3092">
        <f>COUNTA(AF$2:AF3092)</f>
        <v>41</v>
      </c>
    </row>
    <row r="3093" spans="1:37" x14ac:dyDescent="0.25">
      <c r="A3093">
        <v>164</v>
      </c>
      <c r="B3093" t="s">
        <v>66</v>
      </c>
      <c r="C3093" s="246" t="s">
        <v>852</v>
      </c>
      <c r="D3093"/>
      <c r="E3093">
        <v>2</v>
      </c>
      <c r="F3093">
        <v>1</v>
      </c>
      <c r="G3093">
        <v>4</v>
      </c>
      <c r="H3093">
        <v>8</v>
      </c>
      <c r="I3093">
        <v>3</v>
      </c>
      <c r="J3093">
        <v>2</v>
      </c>
      <c r="K3093">
        <v>0</v>
      </c>
      <c r="L3093">
        <v>5</v>
      </c>
      <c r="M3093"/>
      <c r="O3093" s="101">
        <f>IF(ISBLANK(C3093),O3092,IF(COUNTIF(C$2:C3093,C3093)&gt;1,O3092,1+MAX(O3092,0)))</f>
        <v>75</v>
      </c>
      <c r="P3093" s="45">
        <f t="shared" si="777"/>
        <v>47</v>
      </c>
      <c r="Q3093" s="33" t="str">
        <f t="shared" si="778"/>
        <v/>
      </c>
      <c r="R3093" s="33">
        <f t="shared" si="779"/>
        <v>13</v>
      </c>
      <c r="S3093" s="33" t="str">
        <f t="shared" si="780"/>
        <v>164_13</v>
      </c>
      <c r="T3093" s="35" t="str">
        <f t="shared" si="781"/>
        <v>164PM</v>
      </c>
      <c r="U3093" s="35" t="str">
        <f t="shared" si="782"/>
        <v>164PMEW</v>
      </c>
      <c r="V3093" s="301">
        <f t="shared" si="783"/>
        <v>20</v>
      </c>
      <c r="W3093" s="293" t="str">
        <f t="shared" si="784"/>
        <v/>
      </c>
      <c r="X3093" s="293" t="str">
        <f t="shared" si="785"/>
        <v/>
      </c>
      <c r="Y3093" s="293" t="str">
        <f t="shared" si="786"/>
        <v/>
      </c>
      <c r="Z3093" s="293" t="str">
        <f t="shared" si="787"/>
        <v/>
      </c>
      <c r="AA3093" s="293">
        <f t="shared" si="774"/>
        <v>0</v>
      </c>
      <c r="AB3093" s="293">
        <f t="shared" si="775"/>
        <v>0</v>
      </c>
      <c r="AC3093" s="293">
        <f t="shared" si="776"/>
        <v>0</v>
      </c>
      <c r="AD3093" s="293">
        <f t="shared" si="788"/>
        <v>0</v>
      </c>
      <c r="AE3093" s="293">
        <f>IF(ISBLANK(T3093),AE3092,IF(COUNTIF(T$2:T3093,T3093)&gt;1,AE3092,1+MAX(AE3092,0)))</f>
        <v>85</v>
      </c>
      <c r="AI3093" s="42" t="str">
        <f t="shared" si="789"/>
        <v/>
      </c>
      <c r="AJ3093">
        <f>SUM(AG$2:AG3093)</f>
        <v>21</v>
      </c>
      <c r="AK3093">
        <f>COUNTA(AF$2:AF3093)</f>
        <v>41</v>
      </c>
    </row>
    <row r="3094" spans="1:37" x14ac:dyDescent="0.25">
      <c r="A3094">
        <v>164</v>
      </c>
      <c r="B3094" t="s">
        <v>66</v>
      </c>
      <c r="C3094" s="246" t="s">
        <v>852</v>
      </c>
      <c r="D3094"/>
      <c r="E3094">
        <v>2</v>
      </c>
      <c r="F3094">
        <v>2</v>
      </c>
      <c r="G3094">
        <v>1</v>
      </c>
      <c r="H3094">
        <v>2</v>
      </c>
      <c r="I3094">
        <v>0</v>
      </c>
      <c r="J3094">
        <v>0</v>
      </c>
      <c r="K3094">
        <v>1</v>
      </c>
      <c r="L3094">
        <v>2</v>
      </c>
      <c r="M3094"/>
      <c r="O3094" s="101">
        <f>IF(ISBLANK(C3094),O3093,IF(COUNTIF(C$2:C3094,C3094)&gt;1,O3093,1+MAX(O3093,0)))</f>
        <v>75</v>
      </c>
      <c r="P3094" s="45">
        <f t="shared" si="777"/>
        <v>47</v>
      </c>
      <c r="Q3094" s="33" t="str">
        <f t="shared" si="778"/>
        <v/>
      </c>
      <c r="R3094" s="33">
        <f t="shared" si="779"/>
        <v>14</v>
      </c>
      <c r="S3094" s="33" t="str">
        <f t="shared" si="780"/>
        <v>164_14</v>
      </c>
      <c r="T3094" s="35" t="str">
        <f t="shared" si="781"/>
        <v>164PM</v>
      </c>
      <c r="U3094" s="35" t="str">
        <f t="shared" si="782"/>
        <v>164PMNS</v>
      </c>
      <c r="V3094" s="301">
        <f t="shared" si="783"/>
        <v>21</v>
      </c>
      <c r="W3094" s="293" t="str">
        <f t="shared" si="784"/>
        <v/>
      </c>
      <c r="X3094" s="293" t="str">
        <f t="shared" si="785"/>
        <v/>
      </c>
      <c r="Y3094" s="293" t="str">
        <f t="shared" si="786"/>
        <v/>
      </c>
      <c r="Z3094" s="293" t="str">
        <f t="shared" si="787"/>
        <v/>
      </c>
      <c r="AA3094" s="293">
        <f t="shared" si="774"/>
        <v>0</v>
      </c>
      <c r="AB3094" s="293">
        <f t="shared" si="775"/>
        <v>0</v>
      </c>
      <c r="AC3094" s="293">
        <f t="shared" si="776"/>
        <v>0</v>
      </c>
      <c r="AD3094" s="293">
        <f t="shared" si="788"/>
        <v>0</v>
      </c>
      <c r="AE3094" s="293">
        <f>IF(ISBLANK(T3094),AE3093,IF(COUNTIF(T$2:T3094,T3094)&gt;1,AE3093,1+MAX(AE3093,0)))</f>
        <v>85</v>
      </c>
      <c r="AI3094" s="42" t="str">
        <f t="shared" si="789"/>
        <v/>
      </c>
      <c r="AJ3094">
        <f>SUM(AG$2:AG3094)</f>
        <v>21</v>
      </c>
      <c r="AK3094">
        <f>COUNTA(AF$2:AF3094)</f>
        <v>41</v>
      </c>
    </row>
    <row r="3095" spans="1:37" x14ac:dyDescent="0.25">
      <c r="A3095">
        <v>164</v>
      </c>
      <c r="B3095" t="s">
        <v>66</v>
      </c>
      <c r="C3095" s="246" t="s">
        <v>852</v>
      </c>
      <c r="D3095"/>
      <c r="E3095">
        <v>2</v>
      </c>
      <c r="F3095">
        <v>2</v>
      </c>
      <c r="G3095">
        <v>2</v>
      </c>
      <c r="H3095">
        <v>1</v>
      </c>
      <c r="I3095">
        <v>0</v>
      </c>
      <c r="J3095">
        <v>0</v>
      </c>
      <c r="K3095">
        <v>1</v>
      </c>
      <c r="L3095">
        <v>1</v>
      </c>
      <c r="M3095"/>
      <c r="O3095" s="101">
        <f>IF(ISBLANK(C3095),O3094,IF(COUNTIF(C$2:C3095,C3095)&gt;1,O3094,1+MAX(O3094,0)))</f>
        <v>75</v>
      </c>
      <c r="P3095" s="45">
        <f t="shared" si="777"/>
        <v>47</v>
      </c>
      <c r="Q3095" s="33" t="str">
        <f t="shared" si="778"/>
        <v/>
      </c>
      <c r="R3095" s="33">
        <f t="shared" si="779"/>
        <v>14</v>
      </c>
      <c r="S3095" s="33" t="str">
        <f t="shared" si="780"/>
        <v>164_14</v>
      </c>
      <c r="T3095" s="35" t="str">
        <f t="shared" si="781"/>
        <v>164PM</v>
      </c>
      <c r="U3095" s="35" t="str">
        <f t="shared" si="782"/>
        <v>164PMNS</v>
      </c>
      <c r="V3095" s="301">
        <f t="shared" si="783"/>
        <v>22</v>
      </c>
      <c r="W3095" s="293" t="str">
        <f t="shared" si="784"/>
        <v/>
      </c>
      <c r="X3095" s="293" t="str">
        <f t="shared" si="785"/>
        <v/>
      </c>
      <c r="Y3095" s="293" t="str">
        <f t="shared" si="786"/>
        <v/>
      </c>
      <c r="Z3095" s="293" t="str">
        <f t="shared" si="787"/>
        <v/>
      </c>
      <c r="AA3095" s="293">
        <f t="shared" si="774"/>
        <v>0</v>
      </c>
      <c r="AB3095" s="293">
        <f t="shared" si="775"/>
        <v>0</v>
      </c>
      <c r="AC3095" s="293">
        <f t="shared" si="776"/>
        <v>0</v>
      </c>
      <c r="AD3095" s="293">
        <f t="shared" si="788"/>
        <v>0</v>
      </c>
      <c r="AE3095" s="293">
        <f>IF(ISBLANK(T3095),AE3094,IF(COUNTIF(T$2:T3095,T3095)&gt;1,AE3094,1+MAX(AE3094,0)))</f>
        <v>85</v>
      </c>
      <c r="AI3095" s="42" t="str">
        <f t="shared" si="789"/>
        <v/>
      </c>
      <c r="AJ3095">
        <f>SUM(AG$2:AG3095)</f>
        <v>21</v>
      </c>
      <c r="AK3095">
        <f>COUNTA(AF$2:AF3095)</f>
        <v>41</v>
      </c>
    </row>
    <row r="3096" spans="1:37" x14ac:dyDescent="0.25">
      <c r="A3096">
        <v>164</v>
      </c>
      <c r="B3096" t="s">
        <v>66</v>
      </c>
      <c r="C3096" s="246" t="s">
        <v>852</v>
      </c>
      <c r="D3096"/>
      <c r="E3096">
        <v>2</v>
      </c>
      <c r="F3096">
        <v>2</v>
      </c>
      <c r="G3096">
        <v>3</v>
      </c>
      <c r="H3096">
        <v>4</v>
      </c>
      <c r="I3096">
        <v>1</v>
      </c>
      <c r="J3096">
        <v>0</v>
      </c>
      <c r="K3096">
        <v>1</v>
      </c>
      <c r="L3096">
        <v>4</v>
      </c>
      <c r="M3096"/>
      <c r="O3096" s="101">
        <f>IF(ISBLANK(C3096),O3095,IF(COUNTIF(C$2:C3096,C3096)&gt;1,O3095,1+MAX(O3095,0)))</f>
        <v>75</v>
      </c>
      <c r="P3096" s="45">
        <f t="shared" si="777"/>
        <v>47</v>
      </c>
      <c r="Q3096" s="33" t="str">
        <f t="shared" si="778"/>
        <v/>
      </c>
      <c r="R3096" s="33">
        <f t="shared" si="779"/>
        <v>14</v>
      </c>
      <c r="S3096" s="33" t="str">
        <f t="shared" si="780"/>
        <v>164_14</v>
      </c>
      <c r="T3096" s="35" t="str">
        <f t="shared" si="781"/>
        <v>164PM</v>
      </c>
      <c r="U3096" s="35" t="str">
        <f t="shared" si="782"/>
        <v>164PMEW</v>
      </c>
      <c r="V3096" s="301">
        <f t="shared" si="783"/>
        <v>23</v>
      </c>
      <c r="W3096" s="293" t="str">
        <f t="shared" si="784"/>
        <v/>
      </c>
      <c r="X3096" s="293" t="str">
        <f t="shared" si="785"/>
        <v/>
      </c>
      <c r="Y3096" s="293" t="str">
        <f t="shared" si="786"/>
        <v/>
      </c>
      <c r="Z3096" s="293" t="str">
        <f t="shared" si="787"/>
        <v/>
      </c>
      <c r="AA3096" s="293">
        <f t="shared" si="774"/>
        <v>0</v>
      </c>
      <c r="AB3096" s="293">
        <f t="shared" si="775"/>
        <v>0</v>
      </c>
      <c r="AC3096" s="293">
        <f t="shared" si="776"/>
        <v>0</v>
      </c>
      <c r="AD3096" s="293">
        <f t="shared" si="788"/>
        <v>0</v>
      </c>
      <c r="AE3096" s="293">
        <f>IF(ISBLANK(T3096),AE3095,IF(COUNTIF(T$2:T3096,T3096)&gt;1,AE3095,1+MAX(AE3095,0)))</f>
        <v>85</v>
      </c>
      <c r="AI3096" s="42" t="str">
        <f t="shared" si="789"/>
        <v/>
      </c>
      <c r="AJ3096">
        <f>SUM(AG$2:AG3096)</f>
        <v>21</v>
      </c>
      <c r="AK3096">
        <f>COUNTA(AF$2:AF3096)</f>
        <v>41</v>
      </c>
    </row>
    <row r="3097" spans="1:37" x14ac:dyDescent="0.25">
      <c r="A3097">
        <v>164</v>
      </c>
      <c r="B3097" t="s">
        <v>66</v>
      </c>
      <c r="C3097" s="246" t="s">
        <v>852</v>
      </c>
      <c r="D3097"/>
      <c r="E3097">
        <v>2</v>
      </c>
      <c r="F3097">
        <v>2</v>
      </c>
      <c r="G3097">
        <v>4</v>
      </c>
      <c r="H3097">
        <v>3</v>
      </c>
      <c r="I3097">
        <v>0</v>
      </c>
      <c r="J3097">
        <v>0</v>
      </c>
      <c r="K3097">
        <v>3</v>
      </c>
      <c r="L3097">
        <v>3</v>
      </c>
      <c r="M3097"/>
      <c r="O3097" s="101">
        <f>IF(ISBLANK(C3097),O3096,IF(COUNTIF(C$2:C3097,C3097)&gt;1,O3096,1+MAX(O3096,0)))</f>
        <v>75</v>
      </c>
      <c r="P3097" s="45">
        <f t="shared" si="777"/>
        <v>47</v>
      </c>
      <c r="Q3097" s="33" t="str">
        <f t="shared" si="778"/>
        <v/>
      </c>
      <c r="R3097" s="33">
        <f t="shared" si="779"/>
        <v>14</v>
      </c>
      <c r="S3097" s="33" t="str">
        <f t="shared" si="780"/>
        <v>164_14</v>
      </c>
      <c r="T3097" s="35" t="str">
        <f t="shared" si="781"/>
        <v>164PM</v>
      </c>
      <c r="U3097" s="35" t="str">
        <f t="shared" si="782"/>
        <v>164PMEW</v>
      </c>
      <c r="V3097" s="301">
        <f t="shared" si="783"/>
        <v>24</v>
      </c>
      <c r="W3097" s="293" t="str">
        <f t="shared" si="784"/>
        <v/>
      </c>
      <c r="X3097" s="293" t="str">
        <f t="shared" si="785"/>
        <v/>
      </c>
      <c r="Y3097" s="293" t="str">
        <f t="shared" si="786"/>
        <v/>
      </c>
      <c r="Z3097" s="293" t="str">
        <f t="shared" si="787"/>
        <v/>
      </c>
      <c r="AA3097" s="293">
        <f t="shared" si="774"/>
        <v>0</v>
      </c>
      <c r="AB3097" s="293">
        <f t="shared" si="775"/>
        <v>0</v>
      </c>
      <c r="AC3097" s="293">
        <f t="shared" si="776"/>
        <v>0</v>
      </c>
      <c r="AD3097" s="293">
        <f t="shared" si="788"/>
        <v>0</v>
      </c>
      <c r="AE3097" s="293">
        <f>IF(ISBLANK(T3097),AE3096,IF(COUNTIF(T$2:T3097,T3097)&gt;1,AE3096,1+MAX(AE3096,0)))</f>
        <v>85</v>
      </c>
      <c r="AI3097" s="42" t="str">
        <f t="shared" si="789"/>
        <v/>
      </c>
      <c r="AJ3097">
        <f>SUM(AG$2:AG3097)</f>
        <v>21</v>
      </c>
      <c r="AK3097">
        <f>COUNTA(AF$2:AF3097)</f>
        <v>41</v>
      </c>
    </row>
    <row r="3098" spans="1:37" x14ac:dyDescent="0.25">
      <c r="A3098">
        <v>164</v>
      </c>
      <c r="B3098" t="s">
        <v>66</v>
      </c>
      <c r="C3098" s="246" t="s">
        <v>852</v>
      </c>
      <c r="D3098"/>
      <c r="E3098">
        <v>2</v>
      </c>
      <c r="F3098">
        <v>3</v>
      </c>
      <c r="G3098">
        <v>1</v>
      </c>
      <c r="H3098">
        <v>1</v>
      </c>
      <c r="I3098">
        <v>0</v>
      </c>
      <c r="J3098">
        <v>0</v>
      </c>
      <c r="K3098">
        <v>0</v>
      </c>
      <c r="L3098">
        <v>1</v>
      </c>
      <c r="M3098"/>
      <c r="O3098" s="101">
        <f>IF(ISBLANK(C3098),O3097,IF(COUNTIF(C$2:C3098,C3098)&gt;1,O3097,1+MAX(O3097,0)))</f>
        <v>75</v>
      </c>
      <c r="P3098" s="45">
        <f t="shared" si="777"/>
        <v>47</v>
      </c>
      <c r="Q3098" s="33" t="str">
        <f t="shared" si="778"/>
        <v/>
      </c>
      <c r="R3098" s="33">
        <f t="shared" si="779"/>
        <v>15</v>
      </c>
      <c r="S3098" s="33" t="str">
        <f t="shared" si="780"/>
        <v>164_15</v>
      </c>
      <c r="T3098" s="35" t="str">
        <f t="shared" si="781"/>
        <v>164PM</v>
      </c>
      <c r="U3098" s="35" t="str">
        <f t="shared" si="782"/>
        <v>164PMNS</v>
      </c>
      <c r="V3098" s="301">
        <f t="shared" si="783"/>
        <v>25</v>
      </c>
      <c r="W3098" s="293" t="str">
        <f t="shared" si="784"/>
        <v/>
      </c>
      <c r="X3098" s="293" t="str">
        <f t="shared" si="785"/>
        <v/>
      </c>
      <c r="Y3098" s="293" t="str">
        <f t="shared" si="786"/>
        <v/>
      </c>
      <c r="Z3098" s="293" t="str">
        <f t="shared" si="787"/>
        <v/>
      </c>
      <c r="AA3098" s="293">
        <f t="shared" si="774"/>
        <v>0</v>
      </c>
      <c r="AB3098" s="293">
        <f t="shared" si="775"/>
        <v>0</v>
      </c>
      <c r="AC3098" s="293">
        <f t="shared" si="776"/>
        <v>0</v>
      </c>
      <c r="AD3098" s="293">
        <f t="shared" si="788"/>
        <v>0</v>
      </c>
      <c r="AE3098" s="293">
        <f>IF(ISBLANK(T3098),AE3097,IF(COUNTIF(T$2:T3098,T3098)&gt;1,AE3097,1+MAX(AE3097,0)))</f>
        <v>85</v>
      </c>
      <c r="AI3098" s="42" t="str">
        <f t="shared" si="789"/>
        <v/>
      </c>
      <c r="AJ3098">
        <f>SUM(AG$2:AG3098)</f>
        <v>21</v>
      </c>
      <c r="AK3098">
        <f>COUNTA(AF$2:AF3098)</f>
        <v>41</v>
      </c>
    </row>
    <row r="3099" spans="1:37" x14ac:dyDescent="0.25">
      <c r="A3099">
        <v>164</v>
      </c>
      <c r="B3099" t="s">
        <v>66</v>
      </c>
      <c r="C3099" s="246" t="s">
        <v>852</v>
      </c>
      <c r="D3099"/>
      <c r="E3099">
        <v>2</v>
      </c>
      <c r="F3099">
        <v>3</v>
      </c>
      <c r="G3099">
        <v>2</v>
      </c>
      <c r="H3099">
        <v>1</v>
      </c>
      <c r="I3099">
        <v>0</v>
      </c>
      <c r="J3099">
        <v>0</v>
      </c>
      <c r="K3099">
        <v>0</v>
      </c>
      <c r="L3099">
        <v>1</v>
      </c>
      <c r="M3099"/>
      <c r="O3099" s="101">
        <f>IF(ISBLANK(C3099),O3098,IF(COUNTIF(C$2:C3099,C3099)&gt;1,O3098,1+MAX(O3098,0)))</f>
        <v>75</v>
      </c>
      <c r="P3099" s="45">
        <f t="shared" si="777"/>
        <v>47</v>
      </c>
      <c r="Q3099" s="33" t="str">
        <f t="shared" si="778"/>
        <v/>
      </c>
      <c r="R3099" s="33">
        <f t="shared" si="779"/>
        <v>15</v>
      </c>
      <c r="S3099" s="33" t="str">
        <f t="shared" si="780"/>
        <v>164_15</v>
      </c>
      <c r="T3099" s="35" t="str">
        <f t="shared" si="781"/>
        <v>164PM</v>
      </c>
      <c r="U3099" s="35" t="str">
        <f t="shared" si="782"/>
        <v>164PMNS</v>
      </c>
      <c r="V3099" s="301">
        <f t="shared" si="783"/>
        <v>26</v>
      </c>
      <c r="W3099" s="293" t="str">
        <f t="shared" si="784"/>
        <v/>
      </c>
      <c r="X3099" s="293" t="str">
        <f t="shared" si="785"/>
        <v/>
      </c>
      <c r="Y3099" s="293" t="str">
        <f t="shared" si="786"/>
        <v/>
      </c>
      <c r="Z3099" s="293" t="str">
        <f t="shared" si="787"/>
        <v/>
      </c>
      <c r="AA3099" s="293">
        <f t="shared" si="774"/>
        <v>0</v>
      </c>
      <c r="AB3099" s="293">
        <f t="shared" si="775"/>
        <v>0</v>
      </c>
      <c r="AC3099" s="293">
        <f t="shared" si="776"/>
        <v>0</v>
      </c>
      <c r="AD3099" s="293">
        <f t="shared" si="788"/>
        <v>0</v>
      </c>
      <c r="AE3099" s="293">
        <f>IF(ISBLANK(T3099),AE3098,IF(COUNTIF(T$2:T3099,T3099)&gt;1,AE3098,1+MAX(AE3098,0)))</f>
        <v>85</v>
      </c>
      <c r="AI3099" s="42" t="str">
        <f t="shared" si="789"/>
        <v/>
      </c>
      <c r="AJ3099">
        <f>SUM(AG$2:AG3099)</f>
        <v>21</v>
      </c>
      <c r="AK3099">
        <f>COUNTA(AF$2:AF3099)</f>
        <v>41</v>
      </c>
    </row>
    <row r="3100" spans="1:37" x14ac:dyDescent="0.25">
      <c r="A3100">
        <v>164</v>
      </c>
      <c r="B3100" t="s">
        <v>66</v>
      </c>
      <c r="C3100" s="246" t="s">
        <v>852</v>
      </c>
      <c r="D3100"/>
      <c r="E3100">
        <v>2</v>
      </c>
      <c r="F3100">
        <v>3</v>
      </c>
      <c r="G3100">
        <v>3</v>
      </c>
      <c r="H3100">
        <v>3</v>
      </c>
      <c r="I3100">
        <v>1</v>
      </c>
      <c r="J3100">
        <v>0</v>
      </c>
      <c r="K3100">
        <v>2</v>
      </c>
      <c r="L3100">
        <v>3</v>
      </c>
      <c r="M3100"/>
      <c r="O3100" s="101">
        <f>IF(ISBLANK(C3100),O3099,IF(COUNTIF(C$2:C3100,C3100)&gt;1,O3099,1+MAX(O3099,0)))</f>
        <v>75</v>
      </c>
      <c r="P3100" s="45">
        <f t="shared" si="777"/>
        <v>47</v>
      </c>
      <c r="Q3100" s="33" t="str">
        <f t="shared" si="778"/>
        <v/>
      </c>
      <c r="R3100" s="33">
        <f t="shared" si="779"/>
        <v>15</v>
      </c>
      <c r="S3100" s="33" t="str">
        <f t="shared" si="780"/>
        <v>164_15</v>
      </c>
      <c r="T3100" s="35" t="str">
        <f t="shared" si="781"/>
        <v>164PM</v>
      </c>
      <c r="U3100" s="35" t="str">
        <f t="shared" si="782"/>
        <v>164PMEW</v>
      </c>
      <c r="V3100" s="301">
        <f t="shared" si="783"/>
        <v>27</v>
      </c>
      <c r="W3100" s="293" t="str">
        <f t="shared" si="784"/>
        <v/>
      </c>
      <c r="X3100" s="293" t="str">
        <f t="shared" si="785"/>
        <v/>
      </c>
      <c r="Y3100" s="293" t="str">
        <f t="shared" si="786"/>
        <v/>
      </c>
      <c r="Z3100" s="293" t="str">
        <f t="shared" si="787"/>
        <v/>
      </c>
      <c r="AA3100" s="293">
        <f t="shared" si="774"/>
        <v>0</v>
      </c>
      <c r="AB3100" s="293">
        <f t="shared" si="775"/>
        <v>0</v>
      </c>
      <c r="AC3100" s="293">
        <f t="shared" si="776"/>
        <v>0</v>
      </c>
      <c r="AD3100" s="293">
        <f t="shared" si="788"/>
        <v>0</v>
      </c>
      <c r="AE3100" s="293">
        <f>IF(ISBLANK(T3100),AE3099,IF(COUNTIF(T$2:T3100,T3100)&gt;1,AE3099,1+MAX(AE3099,0)))</f>
        <v>85</v>
      </c>
      <c r="AI3100" s="42" t="str">
        <f t="shared" si="789"/>
        <v/>
      </c>
      <c r="AJ3100">
        <f>SUM(AG$2:AG3100)</f>
        <v>21</v>
      </c>
      <c r="AK3100">
        <f>COUNTA(AF$2:AF3100)</f>
        <v>41</v>
      </c>
    </row>
    <row r="3101" spans="1:37" x14ac:dyDescent="0.25">
      <c r="A3101">
        <v>164</v>
      </c>
      <c r="B3101" t="s">
        <v>66</v>
      </c>
      <c r="C3101" s="246" t="s">
        <v>852</v>
      </c>
      <c r="D3101"/>
      <c r="E3101">
        <v>2</v>
      </c>
      <c r="F3101">
        <v>3</v>
      </c>
      <c r="G3101">
        <v>4</v>
      </c>
      <c r="H3101">
        <v>4</v>
      </c>
      <c r="I3101">
        <v>0</v>
      </c>
      <c r="J3101">
        <v>1</v>
      </c>
      <c r="K3101">
        <v>0</v>
      </c>
      <c r="L3101">
        <v>4</v>
      </c>
      <c r="M3101"/>
      <c r="O3101" s="101">
        <f>IF(ISBLANK(C3101),O3100,IF(COUNTIF(C$2:C3101,C3101)&gt;1,O3100,1+MAX(O3100,0)))</f>
        <v>75</v>
      </c>
      <c r="P3101" s="45">
        <f t="shared" si="777"/>
        <v>47</v>
      </c>
      <c r="Q3101" s="33" t="str">
        <f t="shared" si="778"/>
        <v/>
      </c>
      <c r="R3101" s="33">
        <f t="shared" si="779"/>
        <v>15</v>
      </c>
      <c r="S3101" s="33" t="str">
        <f t="shared" si="780"/>
        <v>164_15</v>
      </c>
      <c r="T3101" s="35" t="str">
        <f t="shared" si="781"/>
        <v>164PM</v>
      </c>
      <c r="U3101" s="35" t="str">
        <f t="shared" si="782"/>
        <v>164PMEW</v>
      </c>
      <c r="V3101" s="301">
        <f t="shared" si="783"/>
        <v>28</v>
      </c>
      <c r="W3101" s="293" t="str">
        <f t="shared" si="784"/>
        <v/>
      </c>
      <c r="X3101" s="293" t="str">
        <f t="shared" si="785"/>
        <v/>
      </c>
      <c r="Y3101" s="293" t="str">
        <f t="shared" si="786"/>
        <v/>
      </c>
      <c r="Z3101" s="293" t="str">
        <f t="shared" si="787"/>
        <v/>
      </c>
      <c r="AA3101" s="293">
        <f t="shared" si="774"/>
        <v>0</v>
      </c>
      <c r="AB3101" s="293">
        <f t="shared" si="775"/>
        <v>0</v>
      </c>
      <c r="AC3101" s="293">
        <f t="shared" si="776"/>
        <v>0</v>
      </c>
      <c r="AD3101" s="293">
        <f t="shared" si="788"/>
        <v>0</v>
      </c>
      <c r="AE3101" s="293">
        <f>IF(ISBLANK(T3101),AE3100,IF(COUNTIF(T$2:T3101,T3101)&gt;1,AE3100,1+MAX(AE3100,0)))</f>
        <v>85</v>
      </c>
      <c r="AI3101" s="42" t="str">
        <f t="shared" si="789"/>
        <v/>
      </c>
      <c r="AJ3101">
        <f>SUM(AG$2:AG3101)</f>
        <v>21</v>
      </c>
      <c r="AK3101">
        <f>COUNTA(AF$2:AF3101)</f>
        <v>41</v>
      </c>
    </row>
    <row r="3102" spans="1:37" x14ac:dyDescent="0.25">
      <c r="A3102">
        <v>164</v>
      </c>
      <c r="B3102" t="s">
        <v>66</v>
      </c>
      <c r="C3102" s="246" t="s">
        <v>852</v>
      </c>
      <c r="D3102"/>
      <c r="E3102">
        <v>2</v>
      </c>
      <c r="F3102">
        <v>4</v>
      </c>
      <c r="G3102">
        <v>1</v>
      </c>
      <c r="H3102">
        <v>3</v>
      </c>
      <c r="I3102">
        <v>1</v>
      </c>
      <c r="J3102">
        <v>1</v>
      </c>
      <c r="K3102">
        <v>2</v>
      </c>
      <c r="L3102">
        <v>3</v>
      </c>
      <c r="M3102"/>
      <c r="O3102" s="101">
        <f>IF(ISBLANK(C3102),O3101,IF(COUNTIF(C$2:C3102,C3102)&gt;1,O3101,1+MAX(O3101,0)))</f>
        <v>75</v>
      </c>
      <c r="P3102" s="45">
        <f t="shared" si="777"/>
        <v>47</v>
      </c>
      <c r="Q3102" s="33" t="str">
        <f t="shared" si="778"/>
        <v/>
      </c>
      <c r="R3102" s="33">
        <f t="shared" si="779"/>
        <v>16</v>
      </c>
      <c r="S3102" s="33" t="str">
        <f t="shared" si="780"/>
        <v>164_16</v>
      </c>
      <c r="T3102" s="35" t="str">
        <f t="shared" si="781"/>
        <v>164PM</v>
      </c>
      <c r="U3102" s="35" t="str">
        <f t="shared" si="782"/>
        <v>164PMNS</v>
      </c>
      <c r="V3102" s="301">
        <f t="shared" si="783"/>
        <v>29</v>
      </c>
      <c r="W3102" s="293" t="str">
        <f t="shared" si="784"/>
        <v/>
      </c>
      <c r="X3102" s="293" t="str">
        <f t="shared" si="785"/>
        <v/>
      </c>
      <c r="Y3102" s="293" t="str">
        <f t="shared" si="786"/>
        <v/>
      </c>
      <c r="Z3102" s="293" t="str">
        <f t="shared" si="787"/>
        <v/>
      </c>
      <c r="AA3102" s="293">
        <f t="shared" si="774"/>
        <v>0</v>
      </c>
      <c r="AB3102" s="293">
        <f t="shared" si="775"/>
        <v>0</v>
      </c>
      <c r="AC3102" s="293">
        <f t="shared" si="776"/>
        <v>0</v>
      </c>
      <c r="AD3102" s="293">
        <f t="shared" si="788"/>
        <v>0</v>
      </c>
      <c r="AE3102" s="293">
        <f>IF(ISBLANK(T3102),AE3101,IF(COUNTIF(T$2:T3102,T3102)&gt;1,AE3101,1+MAX(AE3101,0)))</f>
        <v>85</v>
      </c>
      <c r="AI3102" s="42" t="str">
        <f t="shared" si="789"/>
        <v/>
      </c>
      <c r="AJ3102">
        <f>SUM(AG$2:AG3102)</f>
        <v>21</v>
      </c>
      <c r="AK3102">
        <f>COUNTA(AF$2:AF3102)</f>
        <v>41</v>
      </c>
    </row>
    <row r="3103" spans="1:37" x14ac:dyDescent="0.25">
      <c r="A3103">
        <v>164</v>
      </c>
      <c r="B3103" t="s">
        <v>66</v>
      </c>
      <c r="C3103" s="246" t="s">
        <v>852</v>
      </c>
      <c r="D3103"/>
      <c r="E3103">
        <v>2</v>
      </c>
      <c r="F3103">
        <v>4</v>
      </c>
      <c r="G3103">
        <v>2</v>
      </c>
      <c r="H3103">
        <v>0</v>
      </c>
      <c r="I3103">
        <v>0</v>
      </c>
      <c r="J3103">
        <v>0</v>
      </c>
      <c r="K3103">
        <v>0</v>
      </c>
      <c r="L3103">
        <v>0</v>
      </c>
      <c r="M3103"/>
      <c r="O3103" s="101">
        <f>IF(ISBLANK(C3103),O3102,IF(COUNTIF(C$2:C3103,C3103)&gt;1,O3102,1+MAX(O3102,0)))</f>
        <v>75</v>
      </c>
      <c r="P3103" s="45">
        <f t="shared" si="777"/>
        <v>47</v>
      </c>
      <c r="Q3103" s="33" t="str">
        <f t="shared" si="778"/>
        <v/>
      </c>
      <c r="R3103" s="33">
        <f t="shared" si="779"/>
        <v>16</v>
      </c>
      <c r="S3103" s="33" t="str">
        <f t="shared" si="780"/>
        <v>164_16</v>
      </c>
      <c r="T3103" s="35" t="str">
        <f t="shared" si="781"/>
        <v>164PM</v>
      </c>
      <c r="U3103" s="35" t="str">
        <f t="shared" si="782"/>
        <v>164PMNS</v>
      </c>
      <c r="V3103" s="301">
        <f t="shared" si="783"/>
        <v>30</v>
      </c>
      <c r="W3103" s="293" t="str">
        <f t="shared" si="784"/>
        <v/>
      </c>
      <c r="X3103" s="293" t="str">
        <f t="shared" si="785"/>
        <v/>
      </c>
      <c r="Y3103" s="293" t="str">
        <f t="shared" si="786"/>
        <v/>
      </c>
      <c r="Z3103" s="293" t="str">
        <f t="shared" si="787"/>
        <v/>
      </c>
      <c r="AA3103" s="293">
        <f t="shared" si="774"/>
        <v>0</v>
      </c>
      <c r="AB3103" s="293">
        <f t="shared" si="775"/>
        <v>0</v>
      </c>
      <c r="AC3103" s="293">
        <f t="shared" si="776"/>
        <v>0</v>
      </c>
      <c r="AD3103" s="293">
        <f t="shared" si="788"/>
        <v>0</v>
      </c>
      <c r="AE3103" s="293">
        <f>IF(ISBLANK(T3103),AE3102,IF(COUNTIF(T$2:T3103,T3103)&gt;1,AE3102,1+MAX(AE3102,0)))</f>
        <v>85</v>
      </c>
      <c r="AI3103" s="42" t="str">
        <f t="shared" si="789"/>
        <v/>
      </c>
      <c r="AJ3103">
        <f>SUM(AG$2:AG3103)</f>
        <v>21</v>
      </c>
      <c r="AK3103">
        <f>COUNTA(AF$2:AF3103)</f>
        <v>41</v>
      </c>
    </row>
    <row r="3104" spans="1:37" x14ac:dyDescent="0.25">
      <c r="A3104">
        <v>164</v>
      </c>
      <c r="B3104" t="s">
        <v>66</v>
      </c>
      <c r="C3104" s="246" t="s">
        <v>852</v>
      </c>
      <c r="D3104"/>
      <c r="E3104">
        <v>2</v>
      </c>
      <c r="F3104">
        <v>4</v>
      </c>
      <c r="G3104">
        <v>3</v>
      </c>
      <c r="H3104">
        <v>2</v>
      </c>
      <c r="I3104">
        <v>0</v>
      </c>
      <c r="J3104">
        <v>0</v>
      </c>
      <c r="K3104">
        <v>1</v>
      </c>
      <c r="L3104">
        <v>2</v>
      </c>
      <c r="M3104"/>
      <c r="O3104" s="101">
        <f>IF(ISBLANK(C3104),O3103,IF(COUNTIF(C$2:C3104,C3104)&gt;1,O3103,1+MAX(O3103,0)))</f>
        <v>75</v>
      </c>
      <c r="P3104" s="45">
        <f t="shared" si="777"/>
        <v>47</v>
      </c>
      <c r="Q3104" s="33" t="str">
        <f t="shared" si="778"/>
        <v/>
      </c>
      <c r="R3104" s="33">
        <f t="shared" si="779"/>
        <v>16</v>
      </c>
      <c r="S3104" s="33" t="str">
        <f t="shared" si="780"/>
        <v>164_16</v>
      </c>
      <c r="T3104" s="35" t="str">
        <f t="shared" si="781"/>
        <v>164PM</v>
      </c>
      <c r="U3104" s="35" t="str">
        <f t="shared" si="782"/>
        <v>164PMEW</v>
      </c>
      <c r="V3104" s="301">
        <f t="shared" si="783"/>
        <v>31</v>
      </c>
      <c r="W3104" s="293" t="str">
        <f t="shared" si="784"/>
        <v/>
      </c>
      <c r="X3104" s="293" t="str">
        <f t="shared" si="785"/>
        <v/>
      </c>
      <c r="Y3104" s="293" t="str">
        <f t="shared" si="786"/>
        <v/>
      </c>
      <c r="Z3104" s="293" t="str">
        <f t="shared" si="787"/>
        <v/>
      </c>
      <c r="AA3104" s="293">
        <f t="shared" si="774"/>
        <v>0</v>
      </c>
      <c r="AB3104" s="293">
        <f t="shared" si="775"/>
        <v>0</v>
      </c>
      <c r="AC3104" s="293">
        <f t="shared" si="776"/>
        <v>0</v>
      </c>
      <c r="AD3104" s="293">
        <f t="shared" si="788"/>
        <v>0</v>
      </c>
      <c r="AE3104" s="293">
        <f>IF(ISBLANK(T3104),AE3103,IF(COUNTIF(T$2:T3104,T3104)&gt;1,AE3103,1+MAX(AE3103,0)))</f>
        <v>85</v>
      </c>
      <c r="AI3104" s="42" t="str">
        <f t="shared" si="789"/>
        <v/>
      </c>
      <c r="AJ3104">
        <f>SUM(AG$2:AG3104)</f>
        <v>21</v>
      </c>
      <c r="AK3104">
        <f>COUNTA(AF$2:AF3104)</f>
        <v>41</v>
      </c>
    </row>
    <row r="3105" spans="1:37" x14ac:dyDescent="0.25">
      <c r="A3105">
        <v>164</v>
      </c>
      <c r="B3105" t="s">
        <v>66</v>
      </c>
      <c r="C3105" s="246" t="s">
        <v>852</v>
      </c>
      <c r="D3105"/>
      <c r="E3105">
        <v>2</v>
      </c>
      <c r="F3105">
        <v>4</v>
      </c>
      <c r="G3105">
        <v>4</v>
      </c>
      <c r="H3105">
        <v>2</v>
      </c>
      <c r="I3105">
        <v>0</v>
      </c>
      <c r="J3105">
        <v>0</v>
      </c>
      <c r="K3105">
        <v>0</v>
      </c>
      <c r="L3105">
        <v>2</v>
      </c>
      <c r="M3105"/>
      <c r="O3105" s="101">
        <f>IF(ISBLANK(C3105),O3104,IF(COUNTIF(C$2:C3105,C3105)&gt;1,O3104,1+MAX(O3104,0)))</f>
        <v>75</v>
      </c>
      <c r="P3105" s="45">
        <f t="shared" si="777"/>
        <v>47</v>
      </c>
      <c r="Q3105" s="33" t="str">
        <f t="shared" si="778"/>
        <v/>
      </c>
      <c r="R3105" s="33">
        <f t="shared" si="779"/>
        <v>16</v>
      </c>
      <c r="S3105" s="33" t="str">
        <f t="shared" si="780"/>
        <v>164_16</v>
      </c>
      <c r="T3105" s="35" t="str">
        <f t="shared" si="781"/>
        <v>164PM</v>
      </c>
      <c r="U3105" s="35" t="str">
        <f t="shared" si="782"/>
        <v>164PMEW</v>
      </c>
      <c r="V3105" s="301">
        <f t="shared" si="783"/>
        <v>32</v>
      </c>
      <c r="W3105" s="293" t="str">
        <f t="shared" si="784"/>
        <v/>
      </c>
      <c r="X3105" s="293" t="str">
        <f t="shared" si="785"/>
        <v/>
      </c>
      <c r="Y3105" s="293" t="str">
        <f t="shared" si="786"/>
        <v/>
      </c>
      <c r="Z3105" s="293" t="str">
        <f t="shared" si="787"/>
        <v/>
      </c>
      <c r="AA3105" s="293">
        <f t="shared" si="774"/>
        <v>0</v>
      </c>
      <c r="AB3105" s="293">
        <f t="shared" si="775"/>
        <v>0</v>
      </c>
      <c r="AC3105" s="293">
        <f t="shared" si="776"/>
        <v>0</v>
      </c>
      <c r="AD3105" s="293">
        <f t="shared" si="788"/>
        <v>0</v>
      </c>
      <c r="AE3105" s="293">
        <f>IF(ISBLANK(T3105),AE3104,IF(COUNTIF(T$2:T3105,T3105)&gt;1,AE3104,1+MAX(AE3104,0)))</f>
        <v>85</v>
      </c>
      <c r="AI3105" s="42" t="str">
        <f t="shared" si="789"/>
        <v/>
      </c>
      <c r="AJ3105">
        <f>SUM(AG$2:AG3105)</f>
        <v>21</v>
      </c>
      <c r="AK3105">
        <f>COUNTA(AF$2:AF3105)</f>
        <v>41</v>
      </c>
    </row>
    <row r="3106" spans="1:37"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777"/>
        <v>48</v>
      </c>
      <c r="Q3106" s="33">
        <f t="shared" si="778"/>
        <v>48</v>
      </c>
      <c r="R3106" s="33">
        <f t="shared" si="779"/>
        <v>1</v>
      </c>
      <c r="S3106" s="33" t="str">
        <f t="shared" si="780"/>
        <v>165_1</v>
      </c>
      <c r="T3106" s="35" t="str">
        <f t="shared" si="781"/>
        <v>165AM</v>
      </c>
      <c r="U3106" s="35" t="str">
        <f t="shared" si="782"/>
        <v>165AMNS</v>
      </c>
      <c r="V3106" s="301">
        <f t="shared" si="783"/>
        <v>1</v>
      </c>
      <c r="W3106" s="293" t="str">
        <f t="shared" si="784"/>
        <v/>
      </c>
      <c r="X3106" s="293" t="str">
        <f t="shared" si="785"/>
        <v/>
      </c>
      <c r="Y3106" s="293" t="str">
        <f t="shared" si="786"/>
        <v/>
      </c>
      <c r="Z3106" s="293" t="str">
        <f t="shared" si="787"/>
        <v/>
      </c>
      <c r="AA3106" s="293">
        <f t="shared" si="774"/>
        <v>0</v>
      </c>
      <c r="AB3106" s="293">
        <f t="shared" si="775"/>
        <v>0</v>
      </c>
      <c r="AC3106" s="293">
        <f t="shared" si="776"/>
        <v>3</v>
      </c>
      <c r="AD3106" s="293">
        <f t="shared" si="788"/>
        <v>1</v>
      </c>
      <c r="AE3106" s="293">
        <f>IF(ISBLANK(T3106),AE3105,IF(COUNTIF(T$2:T3106,T3106)&gt;1,AE3105,1+MAX(AE3105,0)))</f>
        <v>86</v>
      </c>
      <c r="AI3106" s="42" t="str">
        <f t="shared" si="789"/>
        <v/>
      </c>
      <c r="AJ3106">
        <f>SUM(AG$2:AG3106)</f>
        <v>21</v>
      </c>
      <c r="AK3106">
        <f>COUNTA(AF$2:AF3106)</f>
        <v>41</v>
      </c>
    </row>
    <row r="3107" spans="1:37"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777"/>
        <v>48</v>
      </c>
      <c r="Q3107" s="33" t="str">
        <f t="shared" si="778"/>
        <v/>
      </c>
      <c r="R3107" s="33">
        <f t="shared" si="779"/>
        <v>1</v>
      </c>
      <c r="S3107" s="33" t="str">
        <f t="shared" si="780"/>
        <v>165_1</v>
      </c>
      <c r="T3107" s="35" t="str">
        <f t="shared" si="781"/>
        <v>165AM</v>
      </c>
      <c r="U3107" s="35" t="str">
        <f t="shared" si="782"/>
        <v>165AMNS</v>
      </c>
      <c r="V3107" s="301">
        <f t="shared" si="783"/>
        <v>2</v>
      </c>
      <c r="W3107" s="293" t="str">
        <f t="shared" si="784"/>
        <v/>
      </c>
      <c r="X3107" s="293" t="str">
        <f t="shared" si="785"/>
        <v/>
      </c>
      <c r="Y3107" s="293" t="str">
        <f t="shared" si="786"/>
        <v/>
      </c>
      <c r="Z3107" s="293" t="str">
        <f t="shared" si="787"/>
        <v/>
      </c>
      <c r="AA3107" s="293">
        <f t="shared" si="774"/>
        <v>0</v>
      </c>
      <c r="AB3107" s="293">
        <f t="shared" si="775"/>
        <v>0</v>
      </c>
      <c r="AC3107" s="293">
        <f t="shared" si="776"/>
        <v>1</v>
      </c>
      <c r="AD3107" s="293">
        <f t="shared" si="788"/>
        <v>1</v>
      </c>
      <c r="AE3107" s="293">
        <f>IF(ISBLANK(T3107),AE3106,IF(COUNTIF(T$2:T3107,T3107)&gt;1,AE3106,1+MAX(AE3106,0)))</f>
        <v>86</v>
      </c>
      <c r="AI3107" s="42" t="str">
        <f t="shared" si="789"/>
        <v/>
      </c>
      <c r="AJ3107">
        <f>SUM(AG$2:AG3107)</f>
        <v>21</v>
      </c>
      <c r="AK3107">
        <f>COUNTA(AF$2:AF3107)</f>
        <v>41</v>
      </c>
    </row>
    <row r="3108" spans="1:37"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777"/>
        <v>48</v>
      </c>
      <c r="Q3108" s="33" t="str">
        <f t="shared" si="778"/>
        <v/>
      </c>
      <c r="R3108" s="33">
        <f t="shared" si="779"/>
        <v>1</v>
      </c>
      <c r="S3108" s="33" t="str">
        <f t="shared" si="780"/>
        <v>165_1</v>
      </c>
      <c r="T3108" s="35" t="str">
        <f t="shared" si="781"/>
        <v>165AM</v>
      </c>
      <c r="U3108" s="35" t="str">
        <f t="shared" si="782"/>
        <v>165AMEW</v>
      </c>
      <c r="V3108" s="301">
        <f t="shared" si="783"/>
        <v>3</v>
      </c>
      <c r="W3108" s="293" t="str">
        <f t="shared" si="784"/>
        <v/>
      </c>
      <c r="X3108" s="293" t="str">
        <f t="shared" si="785"/>
        <v/>
      </c>
      <c r="Y3108" s="293" t="str">
        <f t="shared" si="786"/>
        <v/>
      </c>
      <c r="Z3108" s="293" t="str">
        <f t="shared" si="787"/>
        <v/>
      </c>
      <c r="AA3108" s="293">
        <f t="shared" si="774"/>
        <v>0</v>
      </c>
      <c r="AB3108" s="293">
        <f t="shared" si="775"/>
        <v>0</v>
      </c>
      <c r="AC3108" s="293">
        <f t="shared" si="776"/>
        <v>3</v>
      </c>
      <c r="AD3108" s="293">
        <f t="shared" si="788"/>
        <v>1</v>
      </c>
      <c r="AE3108" s="293">
        <f>IF(ISBLANK(T3108),AE3107,IF(COUNTIF(T$2:T3108,T3108)&gt;1,AE3107,1+MAX(AE3107,0)))</f>
        <v>86</v>
      </c>
      <c r="AI3108" s="42" t="str">
        <f t="shared" si="789"/>
        <v/>
      </c>
      <c r="AJ3108">
        <f>SUM(AG$2:AG3108)</f>
        <v>21</v>
      </c>
      <c r="AK3108">
        <f>COUNTA(AF$2:AF3108)</f>
        <v>41</v>
      </c>
    </row>
    <row r="3109" spans="1:37"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777"/>
        <v>48</v>
      </c>
      <c r="Q3109" s="33" t="str">
        <f t="shared" si="778"/>
        <v/>
      </c>
      <c r="R3109" s="33">
        <f t="shared" si="779"/>
        <v>1</v>
      </c>
      <c r="S3109" s="33" t="str">
        <f t="shared" si="780"/>
        <v>165_1</v>
      </c>
      <c r="T3109" s="35" t="str">
        <f t="shared" si="781"/>
        <v>165AM</v>
      </c>
      <c r="U3109" s="35" t="str">
        <f t="shared" si="782"/>
        <v>165AMEW</v>
      </c>
      <c r="V3109" s="301">
        <f t="shared" si="783"/>
        <v>4</v>
      </c>
      <c r="W3109" s="293" t="str">
        <f t="shared" si="784"/>
        <v/>
      </c>
      <c r="X3109" s="293" t="str">
        <f t="shared" si="785"/>
        <v/>
      </c>
      <c r="Y3109" s="293" t="str">
        <f t="shared" si="786"/>
        <v/>
      </c>
      <c r="Z3109" s="293" t="str">
        <f t="shared" si="787"/>
        <v/>
      </c>
      <c r="AA3109" s="293">
        <f t="shared" si="774"/>
        <v>0</v>
      </c>
      <c r="AB3109" s="293">
        <f t="shared" si="775"/>
        <v>0</v>
      </c>
      <c r="AC3109" s="293">
        <f t="shared" si="776"/>
        <v>3</v>
      </c>
      <c r="AD3109" s="293">
        <f t="shared" si="788"/>
        <v>1</v>
      </c>
      <c r="AE3109" s="293">
        <f>IF(ISBLANK(T3109),AE3108,IF(COUNTIF(T$2:T3109,T3109)&gt;1,AE3108,1+MAX(AE3108,0)))</f>
        <v>86</v>
      </c>
      <c r="AI3109" s="42" t="str">
        <f t="shared" si="789"/>
        <v/>
      </c>
      <c r="AJ3109">
        <f>SUM(AG$2:AG3109)</f>
        <v>21</v>
      </c>
      <c r="AK3109">
        <f>COUNTA(AF$2:AF3109)</f>
        <v>41</v>
      </c>
    </row>
    <row r="3110" spans="1:37"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777"/>
        <v>48</v>
      </c>
      <c r="Q3110" s="33" t="str">
        <f t="shared" si="778"/>
        <v/>
      </c>
      <c r="R3110" s="33">
        <f t="shared" si="779"/>
        <v>2</v>
      </c>
      <c r="S3110" s="33" t="str">
        <f t="shared" si="780"/>
        <v>165_2</v>
      </c>
      <c r="T3110" s="35" t="str">
        <f t="shared" si="781"/>
        <v>165AM</v>
      </c>
      <c r="U3110" s="35" t="str">
        <f t="shared" si="782"/>
        <v>165AMNS</v>
      </c>
      <c r="V3110" s="301">
        <f t="shared" si="783"/>
        <v>5</v>
      </c>
      <c r="W3110" s="293" t="str">
        <f t="shared" si="784"/>
        <v/>
      </c>
      <c r="X3110" s="293" t="str">
        <f t="shared" si="785"/>
        <v/>
      </c>
      <c r="Y3110" s="293" t="str">
        <f t="shared" si="786"/>
        <v/>
      </c>
      <c r="Z3110" s="293" t="str">
        <f t="shared" si="787"/>
        <v/>
      </c>
      <c r="AA3110" s="293">
        <f t="shared" si="774"/>
        <v>0</v>
      </c>
      <c r="AB3110" s="293">
        <f t="shared" si="775"/>
        <v>0</v>
      </c>
      <c r="AC3110" s="293">
        <f t="shared" si="776"/>
        <v>3</v>
      </c>
      <c r="AD3110" s="293">
        <f t="shared" si="788"/>
        <v>1</v>
      </c>
      <c r="AE3110" s="293">
        <f>IF(ISBLANK(T3110),AE3109,IF(COUNTIF(T$2:T3110,T3110)&gt;1,AE3109,1+MAX(AE3109,0)))</f>
        <v>86</v>
      </c>
      <c r="AI3110" s="42" t="str">
        <f t="shared" si="789"/>
        <v/>
      </c>
      <c r="AJ3110">
        <f>SUM(AG$2:AG3110)</f>
        <v>21</v>
      </c>
      <c r="AK3110">
        <f>COUNTA(AF$2:AF3110)</f>
        <v>41</v>
      </c>
    </row>
    <row r="3111" spans="1:37"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777"/>
        <v>48</v>
      </c>
      <c r="Q3111" s="33" t="str">
        <f t="shared" si="778"/>
        <v/>
      </c>
      <c r="R3111" s="33">
        <f t="shared" si="779"/>
        <v>2</v>
      </c>
      <c r="S3111" s="33" t="str">
        <f t="shared" si="780"/>
        <v>165_2</v>
      </c>
      <c r="T3111" s="35" t="str">
        <f t="shared" si="781"/>
        <v>165AM</v>
      </c>
      <c r="U3111" s="35" t="str">
        <f t="shared" si="782"/>
        <v>165AMNS</v>
      </c>
      <c r="V3111" s="301">
        <f t="shared" si="783"/>
        <v>6</v>
      </c>
      <c r="W3111" s="293" t="str">
        <f t="shared" si="784"/>
        <v/>
      </c>
      <c r="X3111" s="293" t="str">
        <f t="shared" si="785"/>
        <v/>
      </c>
      <c r="Y3111" s="293" t="str">
        <f t="shared" si="786"/>
        <v/>
      </c>
      <c r="Z3111" s="293" t="str">
        <f t="shared" si="787"/>
        <v/>
      </c>
      <c r="AA3111" s="293">
        <f t="shared" si="774"/>
        <v>0</v>
      </c>
      <c r="AB3111" s="293">
        <f t="shared" si="775"/>
        <v>0</v>
      </c>
      <c r="AC3111" s="293">
        <f t="shared" si="776"/>
        <v>1</v>
      </c>
      <c r="AD3111" s="293">
        <f t="shared" si="788"/>
        <v>1</v>
      </c>
      <c r="AE3111" s="293">
        <f>IF(ISBLANK(T3111),AE3110,IF(COUNTIF(T$2:T3111,T3111)&gt;1,AE3110,1+MAX(AE3110,0)))</f>
        <v>86</v>
      </c>
      <c r="AI3111" s="42" t="str">
        <f t="shared" si="789"/>
        <v/>
      </c>
      <c r="AJ3111">
        <f>SUM(AG$2:AG3111)</f>
        <v>21</v>
      </c>
      <c r="AK3111">
        <f>COUNTA(AF$2:AF3111)</f>
        <v>41</v>
      </c>
    </row>
    <row r="3112" spans="1:37"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777"/>
        <v>48</v>
      </c>
      <c r="Q3112" s="33" t="str">
        <f t="shared" si="778"/>
        <v/>
      </c>
      <c r="R3112" s="33">
        <f t="shared" si="779"/>
        <v>2</v>
      </c>
      <c r="S3112" s="33" t="str">
        <f t="shared" si="780"/>
        <v>165_2</v>
      </c>
      <c r="T3112" s="35" t="str">
        <f t="shared" si="781"/>
        <v>165AM</v>
      </c>
      <c r="U3112" s="35" t="str">
        <f t="shared" si="782"/>
        <v>165AMEW</v>
      </c>
      <c r="V3112" s="301">
        <f t="shared" si="783"/>
        <v>7</v>
      </c>
      <c r="W3112" s="293" t="str">
        <f t="shared" si="784"/>
        <v/>
      </c>
      <c r="X3112" s="293" t="str">
        <f t="shared" si="785"/>
        <v/>
      </c>
      <c r="Y3112" s="293" t="str">
        <f t="shared" si="786"/>
        <v/>
      </c>
      <c r="Z3112" s="293" t="str">
        <f t="shared" si="787"/>
        <v/>
      </c>
      <c r="AA3112" s="293">
        <f t="shared" si="774"/>
        <v>0</v>
      </c>
      <c r="AB3112" s="293">
        <f t="shared" si="775"/>
        <v>0</v>
      </c>
      <c r="AC3112" s="293">
        <f t="shared" si="776"/>
        <v>3</v>
      </c>
      <c r="AD3112" s="293">
        <f t="shared" si="788"/>
        <v>1</v>
      </c>
      <c r="AE3112" s="293">
        <f>IF(ISBLANK(T3112),AE3111,IF(COUNTIF(T$2:T3112,T3112)&gt;1,AE3111,1+MAX(AE3111,0)))</f>
        <v>86</v>
      </c>
      <c r="AI3112" s="42" t="str">
        <f t="shared" si="789"/>
        <v/>
      </c>
      <c r="AJ3112">
        <f>SUM(AG$2:AG3112)</f>
        <v>21</v>
      </c>
      <c r="AK3112">
        <f>COUNTA(AF$2:AF3112)</f>
        <v>41</v>
      </c>
    </row>
    <row r="3113" spans="1:37"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777"/>
        <v>48</v>
      </c>
      <c r="Q3113" s="33" t="str">
        <f t="shared" si="778"/>
        <v/>
      </c>
      <c r="R3113" s="33">
        <f t="shared" si="779"/>
        <v>2</v>
      </c>
      <c r="S3113" s="33" t="str">
        <f t="shared" si="780"/>
        <v>165_2</v>
      </c>
      <c r="T3113" s="35" t="str">
        <f t="shared" si="781"/>
        <v>165AM</v>
      </c>
      <c r="U3113" s="35" t="str">
        <f t="shared" si="782"/>
        <v>165AMEW</v>
      </c>
      <c r="V3113" s="301">
        <f t="shared" si="783"/>
        <v>8</v>
      </c>
      <c r="W3113" s="293" t="str">
        <f t="shared" si="784"/>
        <v/>
      </c>
      <c r="X3113" s="293" t="str">
        <f t="shared" si="785"/>
        <v/>
      </c>
      <c r="Y3113" s="293" t="str">
        <f t="shared" si="786"/>
        <v/>
      </c>
      <c r="Z3113" s="293" t="str">
        <f t="shared" si="787"/>
        <v/>
      </c>
      <c r="AA3113" s="293">
        <f t="shared" si="774"/>
        <v>0</v>
      </c>
      <c r="AB3113" s="293">
        <f t="shared" si="775"/>
        <v>0</v>
      </c>
      <c r="AC3113" s="293">
        <f t="shared" si="776"/>
        <v>3</v>
      </c>
      <c r="AD3113" s="293">
        <f t="shared" si="788"/>
        <v>1</v>
      </c>
      <c r="AE3113" s="293">
        <f>IF(ISBLANK(T3113),AE3112,IF(COUNTIF(T$2:T3113,T3113)&gt;1,AE3112,1+MAX(AE3112,0)))</f>
        <v>86</v>
      </c>
      <c r="AI3113" s="42" t="str">
        <f t="shared" si="789"/>
        <v/>
      </c>
      <c r="AJ3113">
        <f>SUM(AG$2:AG3113)</f>
        <v>21</v>
      </c>
      <c r="AK3113">
        <f>COUNTA(AF$2:AF3113)</f>
        <v>41</v>
      </c>
    </row>
    <row r="3114" spans="1:37"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777"/>
        <v>48</v>
      </c>
      <c r="Q3114" s="33" t="str">
        <f t="shared" si="778"/>
        <v/>
      </c>
      <c r="R3114" s="33">
        <f t="shared" si="779"/>
        <v>3</v>
      </c>
      <c r="S3114" s="33" t="str">
        <f t="shared" si="780"/>
        <v>165_3</v>
      </c>
      <c r="T3114" s="35" t="str">
        <f t="shared" si="781"/>
        <v>165AM</v>
      </c>
      <c r="U3114" s="35" t="str">
        <f t="shared" si="782"/>
        <v>165AMNS</v>
      </c>
      <c r="V3114" s="301">
        <f t="shared" si="783"/>
        <v>9</v>
      </c>
      <c r="W3114" s="293" t="str">
        <f t="shared" si="784"/>
        <v/>
      </c>
      <c r="X3114" s="293" t="str">
        <f t="shared" si="785"/>
        <v/>
      </c>
      <c r="Y3114" s="293" t="str">
        <f t="shared" si="786"/>
        <v/>
      </c>
      <c r="Z3114" s="293" t="str">
        <f t="shared" si="787"/>
        <v/>
      </c>
      <c r="AA3114" s="293">
        <f t="shared" si="774"/>
        <v>0</v>
      </c>
      <c r="AB3114" s="293">
        <f t="shared" si="775"/>
        <v>0</v>
      </c>
      <c r="AC3114" s="293">
        <f t="shared" si="776"/>
        <v>3</v>
      </c>
      <c r="AD3114" s="293">
        <f t="shared" si="788"/>
        <v>1</v>
      </c>
      <c r="AE3114" s="293">
        <f>IF(ISBLANK(T3114),AE3113,IF(COUNTIF(T$2:T3114,T3114)&gt;1,AE3113,1+MAX(AE3113,0)))</f>
        <v>86</v>
      </c>
      <c r="AI3114" s="42" t="str">
        <f t="shared" si="789"/>
        <v/>
      </c>
      <c r="AJ3114">
        <f>SUM(AG$2:AG3114)</f>
        <v>21</v>
      </c>
      <c r="AK3114">
        <f>COUNTA(AF$2:AF3114)</f>
        <v>41</v>
      </c>
    </row>
    <row r="3115" spans="1:37"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777"/>
        <v>48</v>
      </c>
      <c r="Q3115" s="33" t="str">
        <f t="shared" si="778"/>
        <v/>
      </c>
      <c r="R3115" s="33">
        <f t="shared" si="779"/>
        <v>3</v>
      </c>
      <c r="S3115" s="33" t="str">
        <f t="shared" si="780"/>
        <v>165_3</v>
      </c>
      <c r="T3115" s="35" t="str">
        <f t="shared" si="781"/>
        <v>165AM</v>
      </c>
      <c r="U3115" s="35" t="str">
        <f t="shared" si="782"/>
        <v>165AMNS</v>
      </c>
      <c r="V3115" s="301">
        <f t="shared" si="783"/>
        <v>10</v>
      </c>
      <c r="W3115" s="293" t="str">
        <f t="shared" si="784"/>
        <v/>
      </c>
      <c r="X3115" s="293" t="str">
        <f t="shared" si="785"/>
        <v/>
      </c>
      <c r="Y3115" s="293" t="str">
        <f t="shared" si="786"/>
        <v/>
      </c>
      <c r="Z3115" s="293" t="str">
        <f t="shared" si="787"/>
        <v/>
      </c>
      <c r="AA3115" s="293">
        <f t="shared" si="774"/>
        <v>0</v>
      </c>
      <c r="AB3115" s="293">
        <f t="shared" si="775"/>
        <v>0</v>
      </c>
      <c r="AC3115" s="293">
        <f t="shared" si="776"/>
        <v>1</v>
      </c>
      <c r="AD3115" s="293">
        <f t="shared" si="788"/>
        <v>1</v>
      </c>
      <c r="AE3115" s="293">
        <f>IF(ISBLANK(T3115),AE3114,IF(COUNTIF(T$2:T3115,T3115)&gt;1,AE3114,1+MAX(AE3114,0)))</f>
        <v>86</v>
      </c>
      <c r="AI3115" s="42" t="str">
        <f t="shared" si="789"/>
        <v/>
      </c>
      <c r="AJ3115">
        <f>SUM(AG$2:AG3115)</f>
        <v>21</v>
      </c>
      <c r="AK3115">
        <f>COUNTA(AF$2:AF3115)</f>
        <v>41</v>
      </c>
    </row>
    <row r="3116" spans="1:37"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777"/>
        <v>48</v>
      </c>
      <c r="Q3116" s="33" t="str">
        <f t="shared" si="778"/>
        <v/>
      </c>
      <c r="R3116" s="33">
        <f t="shared" si="779"/>
        <v>3</v>
      </c>
      <c r="S3116" s="33" t="str">
        <f t="shared" si="780"/>
        <v>165_3</v>
      </c>
      <c r="T3116" s="35" t="str">
        <f t="shared" si="781"/>
        <v>165AM</v>
      </c>
      <c r="U3116" s="35" t="str">
        <f t="shared" si="782"/>
        <v>165AMEW</v>
      </c>
      <c r="V3116" s="301">
        <f t="shared" si="783"/>
        <v>11</v>
      </c>
      <c r="W3116" s="293" t="str">
        <f t="shared" si="784"/>
        <v/>
      </c>
      <c r="X3116" s="293" t="str">
        <f t="shared" si="785"/>
        <v/>
      </c>
      <c r="Y3116" s="293" t="str">
        <f t="shared" si="786"/>
        <v/>
      </c>
      <c r="Z3116" s="293" t="str">
        <f t="shared" si="787"/>
        <v/>
      </c>
      <c r="AA3116" s="293">
        <f t="shared" si="774"/>
        <v>0</v>
      </c>
      <c r="AB3116" s="293">
        <f t="shared" si="775"/>
        <v>0</v>
      </c>
      <c r="AC3116" s="293">
        <f t="shared" si="776"/>
        <v>3</v>
      </c>
      <c r="AD3116" s="293">
        <f t="shared" si="788"/>
        <v>1</v>
      </c>
      <c r="AE3116" s="293">
        <f>IF(ISBLANK(T3116),AE3115,IF(COUNTIF(T$2:T3116,T3116)&gt;1,AE3115,1+MAX(AE3115,0)))</f>
        <v>86</v>
      </c>
      <c r="AI3116" s="42" t="str">
        <f t="shared" si="789"/>
        <v/>
      </c>
      <c r="AJ3116">
        <f>SUM(AG$2:AG3116)</f>
        <v>21</v>
      </c>
      <c r="AK3116">
        <f>COUNTA(AF$2:AF3116)</f>
        <v>41</v>
      </c>
    </row>
    <row r="3117" spans="1:37"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777"/>
        <v>48</v>
      </c>
      <c r="Q3117" s="33" t="str">
        <f t="shared" si="778"/>
        <v/>
      </c>
      <c r="R3117" s="33">
        <f t="shared" si="779"/>
        <v>3</v>
      </c>
      <c r="S3117" s="33" t="str">
        <f t="shared" si="780"/>
        <v>165_3</v>
      </c>
      <c r="T3117" s="35" t="str">
        <f t="shared" si="781"/>
        <v>165AM</v>
      </c>
      <c r="U3117" s="35" t="str">
        <f t="shared" si="782"/>
        <v>165AMEW</v>
      </c>
      <c r="V3117" s="301">
        <f t="shared" si="783"/>
        <v>12</v>
      </c>
      <c r="W3117" s="293" t="str">
        <f t="shared" si="784"/>
        <v/>
      </c>
      <c r="X3117" s="293" t="str">
        <f t="shared" si="785"/>
        <v/>
      </c>
      <c r="Y3117" s="293" t="str">
        <f t="shared" si="786"/>
        <v/>
      </c>
      <c r="Z3117" s="293" t="str">
        <f t="shared" si="787"/>
        <v/>
      </c>
      <c r="AA3117" s="293">
        <f t="shared" si="774"/>
        <v>0</v>
      </c>
      <c r="AB3117" s="293">
        <f t="shared" si="775"/>
        <v>0</v>
      </c>
      <c r="AC3117" s="293">
        <f t="shared" si="776"/>
        <v>3</v>
      </c>
      <c r="AD3117" s="293">
        <f t="shared" si="788"/>
        <v>1</v>
      </c>
      <c r="AE3117" s="293">
        <f>IF(ISBLANK(T3117),AE3116,IF(COUNTIF(T$2:T3117,T3117)&gt;1,AE3116,1+MAX(AE3116,0)))</f>
        <v>86</v>
      </c>
      <c r="AI3117" s="42" t="str">
        <f t="shared" si="789"/>
        <v/>
      </c>
      <c r="AJ3117">
        <f>SUM(AG$2:AG3117)</f>
        <v>21</v>
      </c>
      <c r="AK3117">
        <f>COUNTA(AF$2:AF3117)</f>
        <v>41</v>
      </c>
    </row>
    <row r="3118" spans="1:37"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777"/>
        <v>48</v>
      </c>
      <c r="Q3118" s="33" t="str">
        <f t="shared" si="778"/>
        <v/>
      </c>
      <c r="R3118" s="33">
        <f t="shared" si="779"/>
        <v>4</v>
      </c>
      <c r="S3118" s="33" t="str">
        <f t="shared" si="780"/>
        <v>165_4</v>
      </c>
      <c r="T3118" s="35" t="str">
        <f t="shared" si="781"/>
        <v>165AM</v>
      </c>
      <c r="U3118" s="35" t="str">
        <f t="shared" si="782"/>
        <v>165AMNS</v>
      </c>
      <c r="V3118" s="301">
        <f t="shared" si="783"/>
        <v>13</v>
      </c>
      <c r="W3118" s="293" t="str">
        <f t="shared" si="784"/>
        <v/>
      </c>
      <c r="X3118" s="293" t="str">
        <f t="shared" si="785"/>
        <v/>
      </c>
      <c r="Y3118" s="293" t="str">
        <f t="shared" si="786"/>
        <v/>
      </c>
      <c r="Z3118" s="293" t="str">
        <f t="shared" si="787"/>
        <v/>
      </c>
      <c r="AA3118" s="293">
        <f t="shared" si="774"/>
        <v>0</v>
      </c>
      <c r="AB3118" s="293">
        <f t="shared" si="775"/>
        <v>0</v>
      </c>
      <c r="AC3118" s="293">
        <f t="shared" si="776"/>
        <v>3</v>
      </c>
      <c r="AD3118" s="293">
        <f t="shared" si="788"/>
        <v>1</v>
      </c>
      <c r="AE3118" s="293">
        <f>IF(ISBLANK(T3118),AE3117,IF(COUNTIF(T$2:T3118,T3118)&gt;1,AE3117,1+MAX(AE3117,0)))</f>
        <v>86</v>
      </c>
      <c r="AI3118" s="42" t="str">
        <f t="shared" si="789"/>
        <v/>
      </c>
      <c r="AJ3118">
        <f>SUM(AG$2:AG3118)</f>
        <v>21</v>
      </c>
      <c r="AK3118">
        <f>COUNTA(AF$2:AF3118)</f>
        <v>41</v>
      </c>
    </row>
    <row r="3119" spans="1:37"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777"/>
        <v>48</v>
      </c>
      <c r="Q3119" s="33" t="str">
        <f t="shared" si="778"/>
        <v/>
      </c>
      <c r="R3119" s="33">
        <f t="shared" si="779"/>
        <v>4</v>
      </c>
      <c r="S3119" s="33" t="str">
        <f t="shared" si="780"/>
        <v>165_4</v>
      </c>
      <c r="T3119" s="35" t="str">
        <f t="shared" si="781"/>
        <v>165AM</v>
      </c>
      <c r="U3119" s="35" t="str">
        <f t="shared" si="782"/>
        <v>165AMNS</v>
      </c>
      <c r="V3119" s="301">
        <f t="shared" si="783"/>
        <v>14</v>
      </c>
      <c r="W3119" s="293" t="str">
        <f t="shared" si="784"/>
        <v/>
      </c>
      <c r="X3119" s="293" t="str">
        <f t="shared" si="785"/>
        <v/>
      </c>
      <c r="Y3119" s="293" t="str">
        <f t="shared" si="786"/>
        <v/>
      </c>
      <c r="Z3119" s="293" t="str">
        <f t="shared" si="787"/>
        <v/>
      </c>
      <c r="AA3119" s="293">
        <f t="shared" si="774"/>
        <v>0</v>
      </c>
      <c r="AB3119" s="293">
        <f t="shared" si="775"/>
        <v>0</v>
      </c>
      <c r="AC3119" s="293">
        <f t="shared" si="776"/>
        <v>1</v>
      </c>
      <c r="AD3119" s="293">
        <f t="shared" si="788"/>
        <v>1</v>
      </c>
      <c r="AE3119" s="293">
        <f>IF(ISBLANK(T3119),AE3118,IF(COUNTIF(T$2:T3119,T3119)&gt;1,AE3118,1+MAX(AE3118,0)))</f>
        <v>86</v>
      </c>
      <c r="AI3119" s="42" t="str">
        <f t="shared" si="789"/>
        <v/>
      </c>
      <c r="AJ3119">
        <f>SUM(AG$2:AG3119)</f>
        <v>21</v>
      </c>
      <c r="AK3119">
        <f>COUNTA(AF$2:AF3119)</f>
        <v>41</v>
      </c>
    </row>
    <row r="3120" spans="1:37"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777"/>
        <v>48</v>
      </c>
      <c r="Q3120" s="33" t="str">
        <f t="shared" si="778"/>
        <v/>
      </c>
      <c r="R3120" s="33">
        <f t="shared" si="779"/>
        <v>4</v>
      </c>
      <c r="S3120" s="33" t="str">
        <f t="shared" si="780"/>
        <v>165_4</v>
      </c>
      <c r="T3120" s="35" t="str">
        <f t="shared" si="781"/>
        <v>165AM</v>
      </c>
      <c r="U3120" s="35" t="str">
        <f t="shared" si="782"/>
        <v>165AMEW</v>
      </c>
      <c r="V3120" s="301">
        <f t="shared" si="783"/>
        <v>15</v>
      </c>
      <c r="W3120" s="293" t="str">
        <f t="shared" si="784"/>
        <v/>
      </c>
      <c r="X3120" s="293" t="str">
        <f t="shared" si="785"/>
        <v/>
      </c>
      <c r="Y3120" s="293" t="str">
        <f t="shared" si="786"/>
        <v/>
      </c>
      <c r="Z3120" s="293" t="str">
        <f t="shared" si="787"/>
        <v/>
      </c>
      <c r="AA3120" s="293">
        <f t="shared" si="774"/>
        <v>0</v>
      </c>
      <c r="AB3120" s="293">
        <f t="shared" si="775"/>
        <v>0</v>
      </c>
      <c r="AC3120" s="293">
        <f t="shared" si="776"/>
        <v>3</v>
      </c>
      <c r="AD3120" s="293">
        <f t="shared" si="788"/>
        <v>1</v>
      </c>
      <c r="AE3120" s="293">
        <f>IF(ISBLANK(T3120),AE3119,IF(COUNTIF(T$2:T3120,T3120)&gt;1,AE3119,1+MAX(AE3119,0)))</f>
        <v>86</v>
      </c>
      <c r="AI3120" s="42" t="str">
        <f t="shared" si="789"/>
        <v/>
      </c>
      <c r="AJ3120">
        <f>SUM(AG$2:AG3120)</f>
        <v>21</v>
      </c>
      <c r="AK3120">
        <f>COUNTA(AF$2:AF3120)</f>
        <v>41</v>
      </c>
    </row>
    <row r="3121" spans="1:37"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777"/>
        <v>48</v>
      </c>
      <c r="Q3121" s="33" t="str">
        <f t="shared" si="778"/>
        <v/>
      </c>
      <c r="R3121" s="33">
        <f t="shared" si="779"/>
        <v>4</v>
      </c>
      <c r="S3121" s="33" t="str">
        <f t="shared" si="780"/>
        <v>165_4</v>
      </c>
      <c r="T3121" s="35" t="str">
        <f t="shared" si="781"/>
        <v>165AM</v>
      </c>
      <c r="U3121" s="35" t="str">
        <f t="shared" si="782"/>
        <v>165AMEW</v>
      </c>
      <c r="V3121" s="301">
        <f t="shared" si="783"/>
        <v>16</v>
      </c>
      <c r="W3121" s="293" t="str">
        <f t="shared" si="784"/>
        <v/>
      </c>
      <c r="X3121" s="293" t="str">
        <f t="shared" si="785"/>
        <v/>
      </c>
      <c r="Y3121" s="293" t="str">
        <f t="shared" si="786"/>
        <v/>
      </c>
      <c r="Z3121" s="293" t="str">
        <f t="shared" si="787"/>
        <v/>
      </c>
      <c r="AA3121" s="293">
        <f t="shared" si="774"/>
        <v>0</v>
      </c>
      <c r="AB3121" s="293">
        <f t="shared" si="775"/>
        <v>0</v>
      </c>
      <c r="AC3121" s="293">
        <f t="shared" si="776"/>
        <v>3</v>
      </c>
      <c r="AD3121" s="293">
        <f t="shared" si="788"/>
        <v>1</v>
      </c>
      <c r="AE3121" s="293">
        <f>IF(ISBLANK(T3121),AE3120,IF(COUNTIF(T$2:T3121,T3121)&gt;1,AE3120,1+MAX(AE3120,0)))</f>
        <v>86</v>
      </c>
      <c r="AI3121" s="42" t="str">
        <f t="shared" si="789"/>
        <v/>
      </c>
      <c r="AJ3121">
        <f>SUM(AG$2:AG3121)</f>
        <v>21</v>
      </c>
      <c r="AK3121">
        <f>COUNTA(AF$2:AF3121)</f>
        <v>41</v>
      </c>
    </row>
    <row r="3122" spans="1:37"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777"/>
        <v>48</v>
      </c>
      <c r="Q3122" s="33" t="str">
        <f t="shared" si="778"/>
        <v/>
      </c>
      <c r="R3122" s="33">
        <f t="shared" si="779"/>
        <v>5</v>
      </c>
      <c r="S3122" s="33" t="str">
        <f t="shared" si="780"/>
        <v>165_5</v>
      </c>
      <c r="T3122" s="35" t="str">
        <f t="shared" si="781"/>
        <v>165AM</v>
      </c>
      <c r="U3122" s="35" t="str">
        <f t="shared" si="782"/>
        <v>165AMNS</v>
      </c>
      <c r="V3122" s="301">
        <f t="shared" si="783"/>
        <v>17</v>
      </c>
      <c r="W3122" s="293" t="str">
        <f t="shared" si="784"/>
        <v/>
      </c>
      <c r="X3122" s="293" t="str">
        <f t="shared" si="785"/>
        <v/>
      </c>
      <c r="Y3122" s="293" t="str">
        <f t="shared" si="786"/>
        <v/>
      </c>
      <c r="Z3122" s="293" t="str">
        <f t="shared" si="787"/>
        <v/>
      </c>
      <c r="AA3122" s="293">
        <f t="shared" si="774"/>
        <v>0</v>
      </c>
      <c r="AB3122" s="293">
        <f t="shared" si="775"/>
        <v>0</v>
      </c>
      <c r="AC3122" s="293">
        <f t="shared" si="776"/>
        <v>3</v>
      </c>
      <c r="AD3122" s="293">
        <f t="shared" si="788"/>
        <v>1</v>
      </c>
      <c r="AE3122" s="293">
        <f>IF(ISBLANK(T3122),AE3121,IF(COUNTIF(T$2:T3122,T3122)&gt;1,AE3121,1+MAX(AE3121,0)))</f>
        <v>86</v>
      </c>
      <c r="AI3122" s="42" t="str">
        <f t="shared" si="789"/>
        <v/>
      </c>
      <c r="AJ3122">
        <f>SUM(AG$2:AG3122)</f>
        <v>21</v>
      </c>
      <c r="AK3122">
        <f>COUNTA(AF$2:AF3122)</f>
        <v>41</v>
      </c>
    </row>
    <row r="3123" spans="1:37"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777"/>
        <v>48</v>
      </c>
      <c r="Q3123" s="33" t="str">
        <f t="shared" si="778"/>
        <v/>
      </c>
      <c r="R3123" s="33">
        <f t="shared" si="779"/>
        <v>5</v>
      </c>
      <c r="S3123" s="33" t="str">
        <f t="shared" si="780"/>
        <v>165_5</v>
      </c>
      <c r="T3123" s="35" t="str">
        <f t="shared" si="781"/>
        <v>165AM</v>
      </c>
      <c r="U3123" s="35" t="str">
        <f t="shared" si="782"/>
        <v>165AMNS</v>
      </c>
      <c r="V3123" s="301">
        <f t="shared" si="783"/>
        <v>18</v>
      </c>
      <c r="W3123" s="293" t="str">
        <f t="shared" si="784"/>
        <v/>
      </c>
      <c r="X3123" s="293" t="str">
        <f t="shared" si="785"/>
        <v/>
      </c>
      <c r="Y3123" s="293" t="str">
        <f t="shared" si="786"/>
        <v/>
      </c>
      <c r="Z3123" s="293" t="str">
        <f t="shared" si="787"/>
        <v/>
      </c>
      <c r="AA3123" s="293">
        <f t="shared" si="774"/>
        <v>0</v>
      </c>
      <c r="AB3123" s="293">
        <f t="shared" si="775"/>
        <v>0</v>
      </c>
      <c r="AC3123" s="293">
        <f t="shared" si="776"/>
        <v>1</v>
      </c>
      <c r="AD3123" s="293">
        <f t="shared" si="788"/>
        <v>1</v>
      </c>
      <c r="AE3123" s="293">
        <f>IF(ISBLANK(T3123),AE3122,IF(COUNTIF(T$2:T3123,T3123)&gt;1,AE3122,1+MAX(AE3122,0)))</f>
        <v>86</v>
      </c>
      <c r="AI3123" s="42" t="str">
        <f t="shared" si="789"/>
        <v/>
      </c>
      <c r="AJ3123">
        <f>SUM(AG$2:AG3123)</f>
        <v>21</v>
      </c>
      <c r="AK3123">
        <f>COUNTA(AF$2:AF3123)</f>
        <v>41</v>
      </c>
    </row>
    <row r="3124" spans="1:37"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777"/>
        <v>48</v>
      </c>
      <c r="Q3124" s="33" t="str">
        <f t="shared" si="778"/>
        <v/>
      </c>
      <c r="R3124" s="33">
        <f t="shared" si="779"/>
        <v>5</v>
      </c>
      <c r="S3124" s="33" t="str">
        <f t="shared" si="780"/>
        <v>165_5</v>
      </c>
      <c r="T3124" s="35" t="str">
        <f t="shared" si="781"/>
        <v>165AM</v>
      </c>
      <c r="U3124" s="35" t="str">
        <f t="shared" si="782"/>
        <v>165AMEW</v>
      </c>
      <c r="V3124" s="301">
        <f t="shared" si="783"/>
        <v>19</v>
      </c>
      <c r="W3124" s="293" t="str">
        <f t="shared" si="784"/>
        <v/>
      </c>
      <c r="X3124" s="293" t="str">
        <f t="shared" si="785"/>
        <v/>
      </c>
      <c r="Y3124" s="293" t="str">
        <f t="shared" si="786"/>
        <v/>
      </c>
      <c r="Z3124" s="293" t="str">
        <f t="shared" si="787"/>
        <v/>
      </c>
      <c r="AA3124" s="293">
        <f t="shared" si="774"/>
        <v>0</v>
      </c>
      <c r="AB3124" s="293">
        <f t="shared" si="775"/>
        <v>0</v>
      </c>
      <c r="AC3124" s="293">
        <f t="shared" si="776"/>
        <v>3</v>
      </c>
      <c r="AD3124" s="293">
        <f t="shared" si="788"/>
        <v>1</v>
      </c>
      <c r="AE3124" s="293">
        <f>IF(ISBLANK(T3124),AE3123,IF(COUNTIF(T$2:T3124,T3124)&gt;1,AE3123,1+MAX(AE3123,0)))</f>
        <v>86</v>
      </c>
      <c r="AI3124" s="42" t="str">
        <f t="shared" si="789"/>
        <v/>
      </c>
      <c r="AJ3124">
        <f>SUM(AG$2:AG3124)</f>
        <v>21</v>
      </c>
      <c r="AK3124">
        <f>COUNTA(AF$2:AF3124)</f>
        <v>41</v>
      </c>
    </row>
    <row r="3125" spans="1:37"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777"/>
        <v>48</v>
      </c>
      <c r="Q3125" s="33" t="str">
        <f t="shared" si="778"/>
        <v/>
      </c>
      <c r="R3125" s="33">
        <f t="shared" si="779"/>
        <v>5</v>
      </c>
      <c r="S3125" s="33" t="str">
        <f t="shared" si="780"/>
        <v>165_5</v>
      </c>
      <c r="T3125" s="35" t="str">
        <f t="shared" si="781"/>
        <v>165AM</v>
      </c>
      <c r="U3125" s="35" t="str">
        <f t="shared" si="782"/>
        <v>165AMEW</v>
      </c>
      <c r="V3125" s="301">
        <f t="shared" si="783"/>
        <v>20</v>
      </c>
      <c r="W3125" s="293" t="str">
        <f t="shared" si="784"/>
        <v/>
      </c>
      <c r="X3125" s="293" t="str">
        <f t="shared" si="785"/>
        <v/>
      </c>
      <c r="Y3125" s="293" t="str">
        <f t="shared" si="786"/>
        <v/>
      </c>
      <c r="Z3125" s="293" t="str">
        <f t="shared" si="787"/>
        <v/>
      </c>
      <c r="AA3125" s="293">
        <f t="shared" si="774"/>
        <v>0</v>
      </c>
      <c r="AB3125" s="293">
        <f t="shared" si="775"/>
        <v>0</v>
      </c>
      <c r="AC3125" s="293">
        <f t="shared" si="776"/>
        <v>3</v>
      </c>
      <c r="AD3125" s="293">
        <f t="shared" si="788"/>
        <v>1</v>
      </c>
      <c r="AE3125" s="293">
        <f>IF(ISBLANK(T3125),AE3124,IF(COUNTIF(T$2:T3125,T3125)&gt;1,AE3124,1+MAX(AE3124,0)))</f>
        <v>86</v>
      </c>
      <c r="AI3125" s="42" t="str">
        <f t="shared" si="789"/>
        <v/>
      </c>
      <c r="AJ3125">
        <f>SUM(AG$2:AG3125)</f>
        <v>21</v>
      </c>
      <c r="AK3125">
        <f>COUNTA(AF$2:AF3125)</f>
        <v>41</v>
      </c>
    </row>
    <row r="3126" spans="1:37"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777"/>
        <v>48</v>
      </c>
      <c r="Q3126" s="33" t="str">
        <f t="shared" si="778"/>
        <v/>
      </c>
      <c r="R3126" s="33">
        <f t="shared" si="779"/>
        <v>6</v>
      </c>
      <c r="S3126" s="33" t="str">
        <f t="shared" si="780"/>
        <v>165_6</v>
      </c>
      <c r="T3126" s="35" t="str">
        <f t="shared" si="781"/>
        <v>165AM</v>
      </c>
      <c r="U3126" s="35" t="str">
        <f t="shared" si="782"/>
        <v>165AMNS</v>
      </c>
      <c r="V3126" s="301">
        <f t="shared" si="783"/>
        <v>21</v>
      </c>
      <c r="W3126" s="293" t="str">
        <f t="shared" si="784"/>
        <v/>
      </c>
      <c r="X3126" s="293" t="str">
        <f t="shared" si="785"/>
        <v/>
      </c>
      <c r="Y3126" s="293" t="str">
        <f t="shared" si="786"/>
        <v/>
      </c>
      <c r="Z3126" s="293" t="str">
        <f t="shared" si="787"/>
        <v/>
      </c>
      <c r="AA3126" s="293">
        <f t="shared" si="774"/>
        <v>0</v>
      </c>
      <c r="AB3126" s="293">
        <f t="shared" si="775"/>
        <v>0</v>
      </c>
      <c r="AC3126" s="293">
        <f t="shared" si="776"/>
        <v>3</v>
      </c>
      <c r="AD3126" s="293">
        <f t="shared" si="788"/>
        <v>1</v>
      </c>
      <c r="AE3126" s="293">
        <f>IF(ISBLANK(T3126),AE3125,IF(COUNTIF(T$2:T3126,T3126)&gt;1,AE3125,1+MAX(AE3125,0)))</f>
        <v>86</v>
      </c>
      <c r="AI3126" s="42" t="str">
        <f t="shared" si="789"/>
        <v/>
      </c>
      <c r="AJ3126">
        <f>SUM(AG$2:AG3126)</f>
        <v>21</v>
      </c>
      <c r="AK3126">
        <f>COUNTA(AF$2:AF3126)</f>
        <v>41</v>
      </c>
    </row>
    <row r="3127" spans="1:37"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777"/>
        <v>48</v>
      </c>
      <c r="Q3127" s="33" t="str">
        <f t="shared" si="778"/>
        <v/>
      </c>
      <c r="R3127" s="33">
        <f t="shared" si="779"/>
        <v>6</v>
      </c>
      <c r="S3127" s="33" t="str">
        <f t="shared" si="780"/>
        <v>165_6</v>
      </c>
      <c r="T3127" s="35" t="str">
        <f t="shared" si="781"/>
        <v>165AM</v>
      </c>
      <c r="U3127" s="35" t="str">
        <f t="shared" si="782"/>
        <v>165AMNS</v>
      </c>
      <c r="V3127" s="301">
        <f t="shared" si="783"/>
        <v>22</v>
      </c>
      <c r="W3127" s="293" t="str">
        <f t="shared" si="784"/>
        <v/>
      </c>
      <c r="X3127" s="293" t="str">
        <f t="shared" si="785"/>
        <v/>
      </c>
      <c r="Y3127" s="293" t="str">
        <f t="shared" si="786"/>
        <v/>
      </c>
      <c r="Z3127" s="293" t="str">
        <f t="shared" si="787"/>
        <v/>
      </c>
      <c r="AA3127" s="293">
        <f t="shared" si="774"/>
        <v>0</v>
      </c>
      <c r="AB3127" s="293">
        <f t="shared" si="775"/>
        <v>0</v>
      </c>
      <c r="AC3127" s="293">
        <f t="shared" si="776"/>
        <v>1</v>
      </c>
      <c r="AD3127" s="293">
        <f t="shared" si="788"/>
        <v>1</v>
      </c>
      <c r="AE3127" s="293">
        <f>IF(ISBLANK(T3127),AE3126,IF(COUNTIF(T$2:T3127,T3127)&gt;1,AE3126,1+MAX(AE3126,0)))</f>
        <v>86</v>
      </c>
      <c r="AI3127" s="42" t="str">
        <f t="shared" si="789"/>
        <v/>
      </c>
      <c r="AJ3127">
        <f>SUM(AG$2:AG3127)</f>
        <v>21</v>
      </c>
      <c r="AK3127">
        <f>COUNTA(AF$2:AF3127)</f>
        <v>41</v>
      </c>
    </row>
    <row r="3128" spans="1:37"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777"/>
        <v>48</v>
      </c>
      <c r="Q3128" s="33" t="str">
        <f t="shared" si="778"/>
        <v/>
      </c>
      <c r="R3128" s="33">
        <f t="shared" si="779"/>
        <v>6</v>
      </c>
      <c r="S3128" s="33" t="str">
        <f t="shared" si="780"/>
        <v>165_6</v>
      </c>
      <c r="T3128" s="35" t="str">
        <f t="shared" si="781"/>
        <v>165AM</v>
      </c>
      <c r="U3128" s="35" t="str">
        <f t="shared" si="782"/>
        <v>165AMEW</v>
      </c>
      <c r="V3128" s="301">
        <f t="shared" si="783"/>
        <v>23</v>
      </c>
      <c r="W3128" s="293" t="str">
        <f t="shared" si="784"/>
        <v/>
      </c>
      <c r="X3128" s="293" t="str">
        <f t="shared" si="785"/>
        <v/>
      </c>
      <c r="Y3128" s="293" t="str">
        <f t="shared" si="786"/>
        <v/>
      </c>
      <c r="Z3128" s="293" t="str">
        <f t="shared" si="787"/>
        <v/>
      </c>
      <c r="AA3128" s="293">
        <f t="shared" si="774"/>
        <v>0</v>
      </c>
      <c r="AB3128" s="293">
        <f t="shared" si="775"/>
        <v>0</v>
      </c>
      <c r="AC3128" s="293">
        <f t="shared" si="776"/>
        <v>3</v>
      </c>
      <c r="AD3128" s="293">
        <f t="shared" si="788"/>
        <v>1</v>
      </c>
      <c r="AE3128" s="293">
        <f>IF(ISBLANK(T3128),AE3127,IF(COUNTIF(T$2:T3128,T3128)&gt;1,AE3127,1+MAX(AE3127,0)))</f>
        <v>86</v>
      </c>
      <c r="AI3128" s="42" t="str">
        <f t="shared" si="789"/>
        <v/>
      </c>
      <c r="AJ3128">
        <f>SUM(AG$2:AG3128)</f>
        <v>21</v>
      </c>
      <c r="AK3128">
        <f>COUNTA(AF$2:AF3128)</f>
        <v>41</v>
      </c>
    </row>
    <row r="3129" spans="1:37"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777"/>
        <v>48</v>
      </c>
      <c r="Q3129" s="33" t="str">
        <f t="shared" si="778"/>
        <v/>
      </c>
      <c r="R3129" s="33">
        <f t="shared" si="779"/>
        <v>6</v>
      </c>
      <c r="S3129" s="33" t="str">
        <f t="shared" si="780"/>
        <v>165_6</v>
      </c>
      <c r="T3129" s="35" t="str">
        <f t="shared" si="781"/>
        <v>165AM</v>
      </c>
      <c r="U3129" s="35" t="str">
        <f t="shared" si="782"/>
        <v>165AMEW</v>
      </c>
      <c r="V3129" s="301">
        <f t="shared" si="783"/>
        <v>24</v>
      </c>
      <c r="W3129" s="293" t="str">
        <f t="shared" si="784"/>
        <v/>
      </c>
      <c r="X3129" s="293" t="str">
        <f t="shared" si="785"/>
        <v/>
      </c>
      <c r="Y3129" s="293" t="str">
        <f t="shared" si="786"/>
        <v/>
      </c>
      <c r="Z3129" s="293" t="str">
        <f t="shared" si="787"/>
        <v/>
      </c>
      <c r="AA3129" s="293">
        <f t="shared" si="774"/>
        <v>0</v>
      </c>
      <c r="AB3129" s="293">
        <f t="shared" si="775"/>
        <v>0</v>
      </c>
      <c r="AC3129" s="293">
        <f t="shared" si="776"/>
        <v>3</v>
      </c>
      <c r="AD3129" s="293">
        <f t="shared" si="788"/>
        <v>1</v>
      </c>
      <c r="AE3129" s="293">
        <f>IF(ISBLANK(T3129),AE3128,IF(COUNTIF(T$2:T3129,T3129)&gt;1,AE3128,1+MAX(AE3128,0)))</f>
        <v>86</v>
      </c>
      <c r="AI3129" s="42" t="str">
        <f t="shared" si="789"/>
        <v/>
      </c>
      <c r="AJ3129">
        <f>SUM(AG$2:AG3129)</f>
        <v>21</v>
      </c>
      <c r="AK3129">
        <f>COUNTA(AF$2:AF3129)</f>
        <v>41</v>
      </c>
    </row>
    <row r="3130" spans="1:37"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777"/>
        <v>48</v>
      </c>
      <c r="Q3130" s="33" t="str">
        <f t="shared" si="778"/>
        <v/>
      </c>
      <c r="R3130" s="33">
        <f t="shared" si="779"/>
        <v>7</v>
      </c>
      <c r="S3130" s="33" t="str">
        <f t="shared" si="780"/>
        <v>165_7</v>
      </c>
      <c r="T3130" s="35" t="str">
        <f t="shared" si="781"/>
        <v>165AM</v>
      </c>
      <c r="U3130" s="35" t="str">
        <f t="shared" si="782"/>
        <v>165AMNS</v>
      </c>
      <c r="V3130" s="301">
        <f t="shared" si="783"/>
        <v>25</v>
      </c>
      <c r="W3130" s="293" t="str">
        <f t="shared" si="784"/>
        <v/>
      </c>
      <c r="X3130" s="293" t="str">
        <f t="shared" si="785"/>
        <v/>
      </c>
      <c r="Y3130" s="293" t="str">
        <f t="shared" si="786"/>
        <v/>
      </c>
      <c r="Z3130" s="293" t="str">
        <f t="shared" si="787"/>
        <v/>
      </c>
      <c r="AA3130" s="293">
        <f t="shared" si="774"/>
        <v>0</v>
      </c>
      <c r="AB3130" s="293">
        <f t="shared" si="775"/>
        <v>0</v>
      </c>
      <c r="AC3130" s="293">
        <f t="shared" si="776"/>
        <v>3</v>
      </c>
      <c r="AD3130" s="293">
        <f t="shared" si="788"/>
        <v>1</v>
      </c>
      <c r="AE3130" s="293">
        <f>IF(ISBLANK(T3130),AE3129,IF(COUNTIF(T$2:T3130,T3130)&gt;1,AE3129,1+MAX(AE3129,0)))</f>
        <v>86</v>
      </c>
      <c r="AI3130" s="42" t="str">
        <f t="shared" si="789"/>
        <v/>
      </c>
      <c r="AJ3130">
        <f>SUM(AG$2:AG3130)</f>
        <v>21</v>
      </c>
      <c r="AK3130">
        <f>COUNTA(AF$2:AF3130)</f>
        <v>41</v>
      </c>
    </row>
    <row r="3131" spans="1:37"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777"/>
        <v>48</v>
      </c>
      <c r="Q3131" s="33" t="str">
        <f t="shared" si="778"/>
        <v/>
      </c>
      <c r="R3131" s="33">
        <f t="shared" si="779"/>
        <v>7</v>
      </c>
      <c r="S3131" s="33" t="str">
        <f t="shared" si="780"/>
        <v>165_7</v>
      </c>
      <c r="T3131" s="35" t="str">
        <f t="shared" si="781"/>
        <v>165AM</v>
      </c>
      <c r="U3131" s="35" t="str">
        <f t="shared" si="782"/>
        <v>165AMNS</v>
      </c>
      <c r="V3131" s="301">
        <f t="shared" si="783"/>
        <v>26</v>
      </c>
      <c r="W3131" s="293" t="str">
        <f t="shared" si="784"/>
        <v/>
      </c>
      <c r="X3131" s="293" t="str">
        <f t="shared" si="785"/>
        <v/>
      </c>
      <c r="Y3131" s="293" t="str">
        <f t="shared" si="786"/>
        <v/>
      </c>
      <c r="Z3131" s="293" t="str">
        <f t="shared" si="787"/>
        <v/>
      </c>
      <c r="AA3131" s="293">
        <f t="shared" si="774"/>
        <v>0</v>
      </c>
      <c r="AB3131" s="293">
        <f t="shared" si="775"/>
        <v>0</v>
      </c>
      <c r="AC3131" s="293">
        <f t="shared" si="776"/>
        <v>1</v>
      </c>
      <c r="AD3131" s="293">
        <f t="shared" si="788"/>
        <v>1</v>
      </c>
      <c r="AE3131" s="293">
        <f>IF(ISBLANK(T3131),AE3130,IF(COUNTIF(T$2:T3131,T3131)&gt;1,AE3130,1+MAX(AE3130,0)))</f>
        <v>86</v>
      </c>
      <c r="AI3131" s="42" t="str">
        <f t="shared" si="789"/>
        <v/>
      </c>
      <c r="AJ3131">
        <f>SUM(AG$2:AG3131)</f>
        <v>21</v>
      </c>
      <c r="AK3131">
        <f>COUNTA(AF$2:AF3131)</f>
        <v>41</v>
      </c>
    </row>
    <row r="3132" spans="1:37"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777"/>
        <v>48</v>
      </c>
      <c r="Q3132" s="33" t="str">
        <f t="shared" si="778"/>
        <v/>
      </c>
      <c r="R3132" s="33">
        <f t="shared" si="779"/>
        <v>7</v>
      </c>
      <c r="S3132" s="33" t="str">
        <f t="shared" si="780"/>
        <v>165_7</v>
      </c>
      <c r="T3132" s="35" t="str">
        <f t="shared" si="781"/>
        <v>165AM</v>
      </c>
      <c r="U3132" s="35" t="str">
        <f t="shared" si="782"/>
        <v>165AMEW</v>
      </c>
      <c r="V3132" s="301">
        <f t="shared" si="783"/>
        <v>27</v>
      </c>
      <c r="W3132" s="293" t="str">
        <f t="shared" si="784"/>
        <v/>
      </c>
      <c r="X3132" s="293" t="str">
        <f t="shared" si="785"/>
        <v/>
      </c>
      <c r="Y3132" s="293" t="str">
        <f t="shared" si="786"/>
        <v/>
      </c>
      <c r="Z3132" s="293" t="str">
        <f t="shared" si="787"/>
        <v/>
      </c>
      <c r="AA3132" s="293">
        <f t="shared" si="774"/>
        <v>0</v>
      </c>
      <c r="AB3132" s="293">
        <f t="shared" si="775"/>
        <v>0</v>
      </c>
      <c r="AC3132" s="293">
        <f t="shared" si="776"/>
        <v>3</v>
      </c>
      <c r="AD3132" s="293">
        <f t="shared" si="788"/>
        <v>1</v>
      </c>
      <c r="AE3132" s="293">
        <f>IF(ISBLANK(T3132),AE3131,IF(COUNTIF(T$2:T3132,T3132)&gt;1,AE3131,1+MAX(AE3131,0)))</f>
        <v>86</v>
      </c>
      <c r="AI3132" s="42" t="str">
        <f t="shared" si="789"/>
        <v/>
      </c>
      <c r="AJ3132">
        <f>SUM(AG$2:AG3132)</f>
        <v>21</v>
      </c>
      <c r="AK3132">
        <f>COUNTA(AF$2:AF3132)</f>
        <v>41</v>
      </c>
    </row>
    <row r="3133" spans="1:37"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777"/>
        <v>48</v>
      </c>
      <c r="Q3133" s="33" t="str">
        <f t="shared" si="778"/>
        <v/>
      </c>
      <c r="R3133" s="33">
        <f t="shared" si="779"/>
        <v>7</v>
      </c>
      <c r="S3133" s="33" t="str">
        <f t="shared" si="780"/>
        <v>165_7</v>
      </c>
      <c r="T3133" s="35" t="str">
        <f t="shared" si="781"/>
        <v>165AM</v>
      </c>
      <c r="U3133" s="35" t="str">
        <f t="shared" si="782"/>
        <v>165AMEW</v>
      </c>
      <c r="V3133" s="301">
        <f t="shared" si="783"/>
        <v>28</v>
      </c>
      <c r="W3133" s="293" t="str">
        <f t="shared" si="784"/>
        <v/>
      </c>
      <c r="X3133" s="293" t="str">
        <f t="shared" si="785"/>
        <v/>
      </c>
      <c r="Y3133" s="293" t="str">
        <f t="shared" si="786"/>
        <v/>
      </c>
      <c r="Z3133" s="293" t="str">
        <f t="shared" si="787"/>
        <v/>
      </c>
      <c r="AA3133" s="293">
        <f t="shared" si="774"/>
        <v>0</v>
      </c>
      <c r="AB3133" s="293">
        <f t="shared" si="775"/>
        <v>0</v>
      </c>
      <c r="AC3133" s="293">
        <f t="shared" si="776"/>
        <v>3</v>
      </c>
      <c r="AD3133" s="293">
        <f t="shared" si="788"/>
        <v>1</v>
      </c>
      <c r="AE3133" s="293">
        <f>IF(ISBLANK(T3133),AE3132,IF(COUNTIF(T$2:T3133,T3133)&gt;1,AE3132,1+MAX(AE3132,0)))</f>
        <v>86</v>
      </c>
      <c r="AI3133" s="42" t="str">
        <f t="shared" si="789"/>
        <v/>
      </c>
      <c r="AJ3133">
        <f>SUM(AG$2:AG3133)</f>
        <v>21</v>
      </c>
      <c r="AK3133">
        <f>COUNTA(AF$2:AF3133)</f>
        <v>41</v>
      </c>
    </row>
    <row r="3134" spans="1:37"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777"/>
        <v>48</v>
      </c>
      <c r="Q3134" s="33" t="str">
        <f t="shared" si="778"/>
        <v/>
      </c>
      <c r="R3134" s="33">
        <f t="shared" si="779"/>
        <v>8</v>
      </c>
      <c r="S3134" s="33" t="str">
        <f t="shared" si="780"/>
        <v>165_8</v>
      </c>
      <c r="T3134" s="35" t="str">
        <f t="shared" si="781"/>
        <v>165AM</v>
      </c>
      <c r="U3134" s="35" t="str">
        <f t="shared" si="782"/>
        <v>165AMNS</v>
      </c>
      <c r="V3134" s="301">
        <f t="shared" si="783"/>
        <v>29</v>
      </c>
      <c r="W3134" s="293" t="str">
        <f t="shared" si="784"/>
        <v/>
      </c>
      <c r="X3134" s="293" t="str">
        <f t="shared" si="785"/>
        <v/>
      </c>
      <c r="Y3134" s="293" t="str">
        <f t="shared" si="786"/>
        <v/>
      </c>
      <c r="Z3134" s="293" t="str">
        <f t="shared" si="787"/>
        <v/>
      </c>
      <c r="AA3134" s="293">
        <f t="shared" si="774"/>
        <v>0</v>
      </c>
      <c r="AB3134" s="293">
        <f t="shared" si="775"/>
        <v>0</v>
      </c>
      <c r="AC3134" s="293">
        <f t="shared" si="776"/>
        <v>3</v>
      </c>
      <c r="AD3134" s="293">
        <f t="shared" si="788"/>
        <v>1</v>
      </c>
      <c r="AE3134" s="293">
        <f>IF(ISBLANK(T3134),AE3133,IF(COUNTIF(T$2:T3134,T3134)&gt;1,AE3133,1+MAX(AE3133,0)))</f>
        <v>86</v>
      </c>
      <c r="AI3134" s="42" t="str">
        <f t="shared" si="789"/>
        <v/>
      </c>
      <c r="AJ3134">
        <f>SUM(AG$2:AG3134)</f>
        <v>21</v>
      </c>
      <c r="AK3134">
        <f>COUNTA(AF$2:AF3134)</f>
        <v>41</v>
      </c>
    </row>
    <row r="3135" spans="1:37"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777"/>
        <v>48</v>
      </c>
      <c r="Q3135" s="33" t="str">
        <f t="shared" si="778"/>
        <v/>
      </c>
      <c r="R3135" s="33">
        <f t="shared" si="779"/>
        <v>8</v>
      </c>
      <c r="S3135" s="33" t="str">
        <f t="shared" si="780"/>
        <v>165_8</v>
      </c>
      <c r="T3135" s="35" t="str">
        <f t="shared" si="781"/>
        <v>165AM</v>
      </c>
      <c r="U3135" s="35" t="str">
        <f t="shared" si="782"/>
        <v>165AMNS</v>
      </c>
      <c r="V3135" s="301">
        <f t="shared" si="783"/>
        <v>30</v>
      </c>
      <c r="W3135" s="293" t="str">
        <f t="shared" si="784"/>
        <v/>
      </c>
      <c r="X3135" s="293" t="str">
        <f t="shared" si="785"/>
        <v/>
      </c>
      <c r="Y3135" s="293" t="str">
        <f t="shared" si="786"/>
        <v/>
      </c>
      <c r="Z3135" s="293" t="str">
        <f t="shared" si="787"/>
        <v/>
      </c>
      <c r="AA3135" s="293">
        <f t="shared" si="774"/>
        <v>0</v>
      </c>
      <c r="AB3135" s="293">
        <f t="shared" si="775"/>
        <v>0</v>
      </c>
      <c r="AC3135" s="293">
        <f t="shared" si="776"/>
        <v>1</v>
      </c>
      <c r="AD3135" s="293">
        <f t="shared" si="788"/>
        <v>1</v>
      </c>
      <c r="AE3135" s="293">
        <f>IF(ISBLANK(T3135),AE3134,IF(COUNTIF(T$2:T3135,T3135)&gt;1,AE3134,1+MAX(AE3134,0)))</f>
        <v>86</v>
      </c>
      <c r="AI3135" s="42" t="str">
        <f t="shared" si="789"/>
        <v/>
      </c>
      <c r="AJ3135">
        <f>SUM(AG$2:AG3135)</f>
        <v>21</v>
      </c>
      <c r="AK3135">
        <f>COUNTA(AF$2:AF3135)</f>
        <v>41</v>
      </c>
    </row>
    <row r="3136" spans="1:37"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777"/>
        <v>48</v>
      </c>
      <c r="Q3136" s="33" t="str">
        <f t="shared" si="778"/>
        <v/>
      </c>
      <c r="R3136" s="33">
        <f t="shared" si="779"/>
        <v>8</v>
      </c>
      <c r="S3136" s="33" t="str">
        <f t="shared" si="780"/>
        <v>165_8</v>
      </c>
      <c r="T3136" s="35" t="str">
        <f t="shared" si="781"/>
        <v>165AM</v>
      </c>
      <c r="U3136" s="35" t="str">
        <f t="shared" si="782"/>
        <v>165AMEW</v>
      </c>
      <c r="V3136" s="301">
        <f t="shared" si="783"/>
        <v>31</v>
      </c>
      <c r="W3136" s="293" t="str">
        <f t="shared" si="784"/>
        <v/>
      </c>
      <c r="X3136" s="293" t="str">
        <f t="shared" si="785"/>
        <v/>
      </c>
      <c r="Y3136" s="293" t="str">
        <f t="shared" si="786"/>
        <v/>
      </c>
      <c r="Z3136" s="293" t="str">
        <f t="shared" si="787"/>
        <v/>
      </c>
      <c r="AA3136" s="293">
        <f t="shared" si="774"/>
        <v>0</v>
      </c>
      <c r="AB3136" s="293">
        <f t="shared" si="775"/>
        <v>0</v>
      </c>
      <c r="AC3136" s="293">
        <f t="shared" si="776"/>
        <v>3</v>
      </c>
      <c r="AD3136" s="293">
        <f t="shared" si="788"/>
        <v>1</v>
      </c>
      <c r="AE3136" s="293">
        <f>IF(ISBLANK(T3136),AE3135,IF(COUNTIF(T$2:T3136,T3136)&gt;1,AE3135,1+MAX(AE3135,0)))</f>
        <v>86</v>
      </c>
      <c r="AI3136" s="42" t="str">
        <f t="shared" si="789"/>
        <v/>
      </c>
      <c r="AJ3136">
        <f>SUM(AG$2:AG3136)</f>
        <v>21</v>
      </c>
      <c r="AK3136">
        <f>COUNTA(AF$2:AF3136)</f>
        <v>41</v>
      </c>
    </row>
    <row r="3137" spans="1:37"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777"/>
        <v>48</v>
      </c>
      <c r="Q3137" s="33" t="str">
        <f t="shared" si="778"/>
        <v/>
      </c>
      <c r="R3137" s="33">
        <f t="shared" si="779"/>
        <v>8</v>
      </c>
      <c r="S3137" s="33" t="str">
        <f t="shared" si="780"/>
        <v>165_8</v>
      </c>
      <c r="T3137" s="35" t="str">
        <f t="shared" si="781"/>
        <v>165AM</v>
      </c>
      <c r="U3137" s="35" t="str">
        <f t="shared" si="782"/>
        <v>165AMEW</v>
      </c>
      <c r="V3137" s="301">
        <f t="shared" si="783"/>
        <v>32</v>
      </c>
      <c r="W3137" s="293" t="str">
        <f t="shared" si="784"/>
        <v/>
      </c>
      <c r="X3137" s="293" t="str">
        <f t="shared" si="785"/>
        <v/>
      </c>
      <c r="Y3137" s="293" t="str">
        <f t="shared" si="786"/>
        <v/>
      </c>
      <c r="Z3137" s="293" t="str">
        <f t="shared" si="787"/>
        <v/>
      </c>
      <c r="AA3137" s="293">
        <f t="shared" si="774"/>
        <v>0</v>
      </c>
      <c r="AB3137" s="293">
        <f t="shared" si="775"/>
        <v>0</v>
      </c>
      <c r="AC3137" s="293">
        <f t="shared" si="776"/>
        <v>3</v>
      </c>
      <c r="AD3137" s="293">
        <f t="shared" si="788"/>
        <v>1</v>
      </c>
      <c r="AE3137" s="293">
        <f>IF(ISBLANK(T3137),AE3136,IF(COUNTIF(T$2:T3137,T3137)&gt;1,AE3136,1+MAX(AE3136,0)))</f>
        <v>86</v>
      </c>
      <c r="AI3137" s="42" t="str">
        <f t="shared" si="789"/>
        <v/>
      </c>
      <c r="AJ3137">
        <f>SUM(AG$2:AG3137)</f>
        <v>21</v>
      </c>
      <c r="AK3137">
        <f>COUNTA(AF$2:AF3137)</f>
        <v>41</v>
      </c>
    </row>
    <row r="3138" spans="1:37"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777"/>
        <v>48</v>
      </c>
      <c r="Q3138" s="33" t="str">
        <f t="shared" si="778"/>
        <v/>
      </c>
      <c r="R3138" s="33">
        <f t="shared" si="779"/>
        <v>9</v>
      </c>
      <c r="S3138" s="33" t="str">
        <f t="shared" si="780"/>
        <v>165_9</v>
      </c>
      <c r="T3138" s="35" t="str">
        <f t="shared" si="781"/>
        <v>165PM</v>
      </c>
      <c r="U3138" s="35" t="str">
        <f t="shared" si="782"/>
        <v>165PMNS</v>
      </c>
      <c r="V3138" s="301">
        <f t="shared" si="783"/>
        <v>1</v>
      </c>
      <c r="W3138" s="293" t="str">
        <f t="shared" si="784"/>
        <v/>
      </c>
      <c r="X3138" s="293" t="str">
        <f t="shared" si="785"/>
        <v/>
      </c>
      <c r="Y3138" s="293" t="str">
        <f t="shared" si="786"/>
        <v/>
      </c>
      <c r="Z3138" s="293" t="str">
        <f t="shared" si="787"/>
        <v/>
      </c>
      <c r="AA3138" s="293">
        <f t="shared" ref="AA3138:AA3169" si="790">IF(AND(ISNUMBER($G3138),$B3138="AM"),INDEX(Cordon,MATCH($A3138,loc_ID,0),$G3138),0)</f>
        <v>0</v>
      </c>
      <c r="AB3138" s="293">
        <f t="shared" ref="AB3138:AB3169" si="791">IF(AND(ISNUMBER($G3138),$B3138="PM"),INDEX(Cordon,MATCH($A3138,loc_ID,0),VLOOKUP($G3138,dir_correction,2,FALSE)),0)</f>
        <v>0</v>
      </c>
      <c r="AC3138" s="293">
        <f t="shared" ref="AC3138:AC3169" si="792">IF(AND(ISNUMBER($G3138),$B3138="AM"),INDEX(Lane,MATCH($A3138,loc_ID,0),$G3138),0)</f>
        <v>0</v>
      </c>
      <c r="AD3138" s="293">
        <f t="shared" si="788"/>
        <v>0</v>
      </c>
      <c r="AE3138" s="293">
        <f>IF(ISBLANK(T3138),AE3137,IF(COUNTIF(T$2:T3138,T3138)&gt;1,AE3137,1+MAX(AE3137,0)))</f>
        <v>87</v>
      </c>
      <c r="AI3138" s="42" t="str">
        <f t="shared" si="789"/>
        <v/>
      </c>
      <c r="AJ3138">
        <f>SUM(AG$2:AG3138)</f>
        <v>21</v>
      </c>
      <c r="AK3138">
        <f>COUNTA(AF$2:AF3138)</f>
        <v>41</v>
      </c>
    </row>
    <row r="3139" spans="1:37"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793">IF(A3139=A3138,P3138,IF(ISNUMBER(P3138),P3138+1,1))</f>
        <v>48</v>
      </c>
      <c r="Q3139" s="33" t="str">
        <f t="shared" ref="Q3139:Q3169" si="794">IF(OR(P3139=P3138,LEN(A3139)&lt;1),"",P3139)</f>
        <v/>
      </c>
      <c r="R3139" s="33">
        <f t="shared" ref="R3139:R3169" si="795">IF(ISNUMBER(F3139),F3139+4*(E3139-1)+8*IF(B3139="PM",1,0),"")</f>
        <v>9</v>
      </c>
      <c r="S3139" s="33" t="str">
        <f t="shared" ref="S3139:S3169" si="796">IF(ISNUMBER(R3139),A3139&amp;"_"&amp;R3139,"")</f>
        <v>165_9</v>
      </c>
      <c r="T3139" s="35" t="str">
        <f t="shared" ref="T3139:T3169" si="797">A3139&amp;B3139</f>
        <v>165PM</v>
      </c>
      <c r="U3139" s="35" t="str">
        <f t="shared" ref="U3139:U3169" si="798">IF(OR(G3139=1,G3139=2),T3139&amp;"NS",IF(OR(G3139=3,G3139=4),T3139&amp;"EW",""))</f>
        <v>165PMNS</v>
      </c>
      <c r="V3139" s="301">
        <f t="shared" ref="V3139:V3169" si="799">G3139+4*(F3139-1)+16*(E3139-1)</f>
        <v>2</v>
      </c>
      <c r="W3139" s="293" t="str">
        <f t="shared" ref="W3139:W3169" si="800">IF(I3139&gt;$H3139,1,"")</f>
        <v/>
      </c>
      <c r="X3139" s="293" t="str">
        <f t="shared" ref="X3139:X3169" si="801">IF(J3139&gt;$H3139,1,"")</f>
        <v/>
      </c>
      <c r="Y3139" s="293" t="str">
        <f t="shared" ref="Y3139:Y3169" si="802">IF(K3139&gt;$H3139,1,"")</f>
        <v/>
      </c>
      <c r="Z3139" s="293" t="str">
        <f t="shared" ref="Z3139:Z3169" si="803">IF(L3139&gt;$H3139,1,"")</f>
        <v/>
      </c>
      <c r="AA3139" s="293">
        <f t="shared" si="790"/>
        <v>0</v>
      </c>
      <c r="AB3139" s="293">
        <f t="shared" si="791"/>
        <v>0</v>
      </c>
      <c r="AC3139" s="293">
        <f t="shared" si="792"/>
        <v>0</v>
      </c>
      <c r="AD3139" s="293">
        <f t="shared" ref="AD3139:AD3169" si="804">IF(AND(AC3139&gt;0,ISNUMBER(AC3139)),1,0)</f>
        <v>0</v>
      </c>
      <c r="AE3139" s="293">
        <f>IF(ISBLANK(T3139),AE3138,IF(COUNTIF(T$2:T3139,T3139)&gt;1,AE3138,1+MAX(AE3138,0)))</f>
        <v>87</v>
      </c>
      <c r="AI3139" s="42" t="str">
        <f t="shared" ref="AI3139:AI3169" si="805">IF(SUM(W3139:Z3139)&gt;0,1,"")</f>
        <v/>
      </c>
      <c r="AJ3139">
        <f>SUM(AG$2:AG3139)</f>
        <v>21</v>
      </c>
      <c r="AK3139">
        <f>COUNTA(AF$2:AF3139)</f>
        <v>41</v>
      </c>
    </row>
    <row r="3140" spans="1:37" x14ac:dyDescent="0.25">
      <c r="A3140">
        <v>165</v>
      </c>
      <c r="B3140" t="s">
        <v>66</v>
      </c>
      <c r="C3140" t="s">
        <v>821</v>
      </c>
      <c r="D3140"/>
      <c r="E3140">
        <v>1</v>
      </c>
      <c r="F3140">
        <v>1</v>
      </c>
      <c r="G3140">
        <v>3</v>
      </c>
      <c r="H3140" s="246">
        <v>2</v>
      </c>
      <c r="I3140">
        <v>0</v>
      </c>
      <c r="J3140">
        <v>0</v>
      </c>
      <c r="K3140">
        <v>1</v>
      </c>
      <c r="L3140">
        <v>2</v>
      </c>
      <c r="M3140" t="s">
        <v>858</v>
      </c>
      <c r="O3140" s="101">
        <f>IF(ISBLANK(C3140),O3139,IF(COUNTIF(C$2:C3140,C3140)&gt;1,O3139,1+MAX(O3139,0)))</f>
        <v>76</v>
      </c>
      <c r="P3140" s="45">
        <f t="shared" si="793"/>
        <v>48</v>
      </c>
      <c r="Q3140" s="33" t="str">
        <f t="shared" si="794"/>
        <v/>
      </c>
      <c r="R3140" s="33">
        <f t="shared" si="795"/>
        <v>9</v>
      </c>
      <c r="S3140" s="33" t="str">
        <f t="shared" si="796"/>
        <v>165_9</v>
      </c>
      <c r="T3140" s="35" t="str">
        <f t="shared" si="797"/>
        <v>165PM</v>
      </c>
      <c r="U3140" s="35" t="str">
        <f t="shared" si="798"/>
        <v>165PMEW</v>
      </c>
      <c r="V3140" s="301">
        <f t="shared" si="799"/>
        <v>3</v>
      </c>
      <c r="W3140" s="293" t="str">
        <f t="shared" si="800"/>
        <v/>
      </c>
      <c r="X3140" s="293" t="str">
        <f t="shared" si="801"/>
        <v/>
      </c>
      <c r="Y3140" s="293" t="str">
        <f t="shared" si="802"/>
        <v/>
      </c>
      <c r="Z3140" s="293" t="str">
        <f t="shared" si="803"/>
        <v/>
      </c>
      <c r="AA3140" s="293">
        <f t="shared" si="790"/>
        <v>0</v>
      </c>
      <c r="AB3140" s="293">
        <f t="shared" si="791"/>
        <v>0</v>
      </c>
      <c r="AC3140" s="293">
        <f t="shared" si="792"/>
        <v>0</v>
      </c>
      <c r="AD3140" s="293">
        <f t="shared" si="804"/>
        <v>0</v>
      </c>
      <c r="AE3140" s="293">
        <f>IF(ISBLANK(T3140),AE3139,IF(COUNTIF(T$2:T3140,T3140)&gt;1,AE3139,1+MAX(AE3139,0)))</f>
        <v>87</v>
      </c>
      <c r="AF3140" s="42" t="s">
        <v>938</v>
      </c>
      <c r="AG3140" s="42">
        <v>1</v>
      </c>
      <c r="AI3140" s="42" t="str">
        <f t="shared" si="805"/>
        <v/>
      </c>
      <c r="AJ3140">
        <f>SUM(AG$2:AG3140)</f>
        <v>22</v>
      </c>
      <c r="AK3140">
        <f>COUNTA(AF$2:AF3140)</f>
        <v>42</v>
      </c>
    </row>
    <row r="3141" spans="1:37"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793"/>
        <v>48</v>
      </c>
      <c r="Q3141" s="33" t="str">
        <f t="shared" si="794"/>
        <v/>
      </c>
      <c r="R3141" s="33">
        <f t="shared" si="795"/>
        <v>9</v>
      </c>
      <c r="S3141" s="33" t="str">
        <f t="shared" si="796"/>
        <v>165_9</v>
      </c>
      <c r="T3141" s="35" t="str">
        <f t="shared" si="797"/>
        <v>165PM</v>
      </c>
      <c r="U3141" s="35" t="str">
        <f t="shared" si="798"/>
        <v>165PMEW</v>
      </c>
      <c r="V3141" s="301">
        <f t="shared" si="799"/>
        <v>4</v>
      </c>
      <c r="W3141" s="293" t="str">
        <f t="shared" si="800"/>
        <v/>
      </c>
      <c r="X3141" s="293" t="str">
        <f t="shared" si="801"/>
        <v/>
      </c>
      <c r="Y3141" s="293" t="str">
        <f t="shared" si="802"/>
        <v/>
      </c>
      <c r="Z3141" s="293" t="str">
        <f t="shared" si="803"/>
        <v/>
      </c>
      <c r="AA3141" s="293">
        <f t="shared" si="790"/>
        <v>0</v>
      </c>
      <c r="AB3141" s="293">
        <f t="shared" si="791"/>
        <v>0</v>
      </c>
      <c r="AC3141" s="293">
        <f t="shared" si="792"/>
        <v>0</v>
      </c>
      <c r="AD3141" s="293">
        <f t="shared" si="804"/>
        <v>0</v>
      </c>
      <c r="AE3141" s="293">
        <f>IF(ISBLANK(T3141),AE3140,IF(COUNTIF(T$2:T3141,T3141)&gt;1,AE3140,1+MAX(AE3140,0)))</f>
        <v>87</v>
      </c>
      <c r="AI3141" s="42" t="str">
        <f t="shared" si="805"/>
        <v/>
      </c>
      <c r="AJ3141">
        <f>SUM(AG$2:AG3141)</f>
        <v>22</v>
      </c>
      <c r="AK3141">
        <f>COUNTA(AF$2:AF3141)</f>
        <v>42</v>
      </c>
    </row>
    <row r="3142" spans="1:37"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793"/>
        <v>48</v>
      </c>
      <c r="Q3142" s="33" t="str">
        <f t="shared" si="794"/>
        <v/>
      </c>
      <c r="R3142" s="33">
        <f t="shared" si="795"/>
        <v>10</v>
      </c>
      <c r="S3142" s="33" t="str">
        <f t="shared" si="796"/>
        <v>165_10</v>
      </c>
      <c r="T3142" s="35" t="str">
        <f t="shared" si="797"/>
        <v>165PM</v>
      </c>
      <c r="U3142" s="35" t="str">
        <f t="shared" si="798"/>
        <v>165PMNS</v>
      </c>
      <c r="V3142" s="301">
        <f t="shared" si="799"/>
        <v>5</v>
      </c>
      <c r="W3142" s="293" t="str">
        <f t="shared" si="800"/>
        <v/>
      </c>
      <c r="X3142" s="293" t="str">
        <f t="shared" si="801"/>
        <v/>
      </c>
      <c r="Y3142" s="293" t="str">
        <f t="shared" si="802"/>
        <v/>
      </c>
      <c r="Z3142" s="293" t="str">
        <f t="shared" si="803"/>
        <v/>
      </c>
      <c r="AA3142" s="293">
        <f t="shared" si="790"/>
        <v>0</v>
      </c>
      <c r="AB3142" s="293">
        <f t="shared" si="791"/>
        <v>0</v>
      </c>
      <c r="AC3142" s="293">
        <f t="shared" si="792"/>
        <v>0</v>
      </c>
      <c r="AD3142" s="293">
        <f t="shared" si="804"/>
        <v>0</v>
      </c>
      <c r="AE3142" s="293">
        <f>IF(ISBLANK(T3142),AE3141,IF(COUNTIF(T$2:T3142,T3142)&gt;1,AE3141,1+MAX(AE3141,0)))</f>
        <v>87</v>
      </c>
      <c r="AI3142" s="42" t="str">
        <f t="shared" si="805"/>
        <v/>
      </c>
      <c r="AJ3142">
        <f>SUM(AG$2:AG3142)</f>
        <v>22</v>
      </c>
      <c r="AK3142">
        <f>COUNTA(AF$2:AF3142)</f>
        <v>42</v>
      </c>
    </row>
    <row r="3143" spans="1:37"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793"/>
        <v>48</v>
      </c>
      <c r="Q3143" s="33" t="str">
        <f t="shared" si="794"/>
        <v/>
      </c>
      <c r="R3143" s="33">
        <f t="shared" si="795"/>
        <v>10</v>
      </c>
      <c r="S3143" s="33" t="str">
        <f t="shared" si="796"/>
        <v>165_10</v>
      </c>
      <c r="T3143" s="35" t="str">
        <f t="shared" si="797"/>
        <v>165PM</v>
      </c>
      <c r="U3143" s="35" t="str">
        <f t="shared" si="798"/>
        <v>165PMNS</v>
      </c>
      <c r="V3143" s="301">
        <f t="shared" si="799"/>
        <v>6</v>
      </c>
      <c r="W3143" s="293" t="str">
        <f t="shared" si="800"/>
        <v/>
      </c>
      <c r="X3143" s="293" t="str">
        <f t="shared" si="801"/>
        <v/>
      </c>
      <c r="Y3143" s="293" t="str">
        <f t="shared" si="802"/>
        <v/>
      </c>
      <c r="Z3143" s="293" t="str">
        <f t="shared" si="803"/>
        <v/>
      </c>
      <c r="AA3143" s="293">
        <f t="shared" si="790"/>
        <v>0</v>
      </c>
      <c r="AB3143" s="293">
        <f t="shared" si="791"/>
        <v>0</v>
      </c>
      <c r="AC3143" s="293">
        <f t="shared" si="792"/>
        <v>0</v>
      </c>
      <c r="AD3143" s="293">
        <f t="shared" si="804"/>
        <v>0</v>
      </c>
      <c r="AE3143" s="293">
        <f>IF(ISBLANK(T3143),AE3142,IF(COUNTIF(T$2:T3143,T3143)&gt;1,AE3142,1+MAX(AE3142,0)))</f>
        <v>87</v>
      </c>
      <c r="AI3143" s="42" t="str">
        <f t="shared" si="805"/>
        <v/>
      </c>
      <c r="AJ3143">
        <f>SUM(AG$2:AG3143)</f>
        <v>22</v>
      </c>
      <c r="AK3143">
        <f>COUNTA(AF$2:AF3143)</f>
        <v>42</v>
      </c>
    </row>
    <row r="3144" spans="1:37"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793"/>
        <v>48</v>
      </c>
      <c r="Q3144" s="33" t="str">
        <f t="shared" si="794"/>
        <v/>
      </c>
      <c r="R3144" s="33">
        <f t="shared" si="795"/>
        <v>10</v>
      </c>
      <c r="S3144" s="33" t="str">
        <f t="shared" si="796"/>
        <v>165_10</v>
      </c>
      <c r="T3144" s="35" t="str">
        <f t="shared" si="797"/>
        <v>165PM</v>
      </c>
      <c r="U3144" s="35" t="str">
        <f t="shared" si="798"/>
        <v>165PMEW</v>
      </c>
      <c r="V3144" s="301">
        <f t="shared" si="799"/>
        <v>7</v>
      </c>
      <c r="W3144" s="293" t="str">
        <f t="shared" si="800"/>
        <v/>
      </c>
      <c r="X3144" s="293" t="str">
        <f t="shared" si="801"/>
        <v/>
      </c>
      <c r="Y3144" s="293" t="str">
        <f t="shared" si="802"/>
        <v/>
      </c>
      <c r="Z3144" s="293" t="str">
        <f t="shared" si="803"/>
        <v/>
      </c>
      <c r="AA3144" s="293">
        <f t="shared" si="790"/>
        <v>0</v>
      </c>
      <c r="AB3144" s="293">
        <f t="shared" si="791"/>
        <v>0</v>
      </c>
      <c r="AC3144" s="293">
        <f t="shared" si="792"/>
        <v>0</v>
      </c>
      <c r="AD3144" s="293">
        <f t="shared" si="804"/>
        <v>0</v>
      </c>
      <c r="AE3144" s="293">
        <f>IF(ISBLANK(T3144),AE3143,IF(COUNTIF(T$2:T3144,T3144)&gt;1,AE3143,1+MAX(AE3143,0)))</f>
        <v>87</v>
      </c>
      <c r="AI3144" s="42" t="str">
        <f t="shared" si="805"/>
        <v/>
      </c>
      <c r="AJ3144">
        <f>SUM(AG$2:AG3144)</f>
        <v>22</v>
      </c>
      <c r="AK3144">
        <f>COUNTA(AF$2:AF3144)</f>
        <v>42</v>
      </c>
    </row>
    <row r="3145" spans="1:37"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793"/>
        <v>48</v>
      </c>
      <c r="Q3145" s="33" t="str">
        <f t="shared" si="794"/>
        <v/>
      </c>
      <c r="R3145" s="33">
        <f t="shared" si="795"/>
        <v>10</v>
      </c>
      <c r="S3145" s="33" t="str">
        <f t="shared" si="796"/>
        <v>165_10</v>
      </c>
      <c r="T3145" s="35" t="str">
        <f t="shared" si="797"/>
        <v>165PM</v>
      </c>
      <c r="U3145" s="35" t="str">
        <f t="shared" si="798"/>
        <v>165PMEW</v>
      </c>
      <c r="V3145" s="301">
        <f t="shared" si="799"/>
        <v>8</v>
      </c>
      <c r="W3145" s="293" t="str">
        <f t="shared" si="800"/>
        <v/>
      </c>
      <c r="X3145" s="293" t="str">
        <f t="shared" si="801"/>
        <v/>
      </c>
      <c r="Y3145" s="293" t="str">
        <f t="shared" si="802"/>
        <v/>
      </c>
      <c r="Z3145" s="293" t="str">
        <f t="shared" si="803"/>
        <v/>
      </c>
      <c r="AA3145" s="293">
        <f t="shared" si="790"/>
        <v>0</v>
      </c>
      <c r="AB3145" s="293">
        <f t="shared" si="791"/>
        <v>0</v>
      </c>
      <c r="AC3145" s="293">
        <f t="shared" si="792"/>
        <v>0</v>
      </c>
      <c r="AD3145" s="293">
        <f t="shared" si="804"/>
        <v>0</v>
      </c>
      <c r="AE3145" s="293">
        <f>IF(ISBLANK(T3145),AE3144,IF(COUNTIF(T$2:T3145,T3145)&gt;1,AE3144,1+MAX(AE3144,0)))</f>
        <v>87</v>
      </c>
      <c r="AI3145" s="42" t="str">
        <f t="shared" si="805"/>
        <v/>
      </c>
      <c r="AJ3145">
        <f>SUM(AG$2:AG3145)</f>
        <v>22</v>
      </c>
      <c r="AK3145">
        <f>COUNTA(AF$2:AF3145)</f>
        <v>42</v>
      </c>
    </row>
    <row r="3146" spans="1:37"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793"/>
        <v>48</v>
      </c>
      <c r="Q3146" s="33" t="str">
        <f t="shared" si="794"/>
        <v/>
      </c>
      <c r="R3146" s="33">
        <f t="shared" si="795"/>
        <v>11</v>
      </c>
      <c r="S3146" s="33" t="str">
        <f t="shared" si="796"/>
        <v>165_11</v>
      </c>
      <c r="T3146" s="35" t="str">
        <f t="shared" si="797"/>
        <v>165PM</v>
      </c>
      <c r="U3146" s="35" t="str">
        <f t="shared" si="798"/>
        <v>165PMNS</v>
      </c>
      <c r="V3146" s="301">
        <f t="shared" si="799"/>
        <v>9</v>
      </c>
      <c r="W3146" s="293" t="str">
        <f t="shared" si="800"/>
        <v/>
      </c>
      <c r="X3146" s="293" t="str">
        <f t="shared" si="801"/>
        <v/>
      </c>
      <c r="Y3146" s="293" t="str">
        <f t="shared" si="802"/>
        <v/>
      </c>
      <c r="Z3146" s="293" t="str">
        <f t="shared" si="803"/>
        <v/>
      </c>
      <c r="AA3146" s="293">
        <f t="shared" si="790"/>
        <v>0</v>
      </c>
      <c r="AB3146" s="293">
        <f t="shared" si="791"/>
        <v>0</v>
      </c>
      <c r="AC3146" s="293">
        <f t="shared" si="792"/>
        <v>0</v>
      </c>
      <c r="AD3146" s="293">
        <f t="shared" si="804"/>
        <v>0</v>
      </c>
      <c r="AE3146" s="293">
        <f>IF(ISBLANK(T3146),AE3145,IF(COUNTIF(T$2:T3146,T3146)&gt;1,AE3145,1+MAX(AE3145,0)))</f>
        <v>87</v>
      </c>
      <c r="AI3146" s="42" t="str">
        <f t="shared" si="805"/>
        <v/>
      </c>
      <c r="AJ3146">
        <f>SUM(AG$2:AG3146)</f>
        <v>22</v>
      </c>
      <c r="AK3146">
        <f>COUNTA(AF$2:AF3146)</f>
        <v>42</v>
      </c>
    </row>
    <row r="3147" spans="1:37"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793"/>
        <v>48</v>
      </c>
      <c r="Q3147" s="33" t="str">
        <f t="shared" si="794"/>
        <v/>
      </c>
      <c r="R3147" s="33">
        <f t="shared" si="795"/>
        <v>11</v>
      </c>
      <c r="S3147" s="33" t="str">
        <f t="shared" si="796"/>
        <v>165_11</v>
      </c>
      <c r="T3147" s="35" t="str">
        <f t="shared" si="797"/>
        <v>165PM</v>
      </c>
      <c r="U3147" s="35" t="str">
        <f t="shared" si="798"/>
        <v>165PMNS</v>
      </c>
      <c r="V3147" s="301">
        <f t="shared" si="799"/>
        <v>10</v>
      </c>
      <c r="W3147" s="293" t="str">
        <f t="shared" si="800"/>
        <v/>
      </c>
      <c r="X3147" s="293" t="str">
        <f t="shared" si="801"/>
        <v/>
      </c>
      <c r="Y3147" s="293" t="str">
        <f t="shared" si="802"/>
        <v/>
      </c>
      <c r="Z3147" s="293" t="str">
        <f t="shared" si="803"/>
        <v/>
      </c>
      <c r="AA3147" s="293">
        <f t="shared" si="790"/>
        <v>0</v>
      </c>
      <c r="AB3147" s="293">
        <f t="shared" si="791"/>
        <v>0</v>
      </c>
      <c r="AC3147" s="293">
        <f t="shared" si="792"/>
        <v>0</v>
      </c>
      <c r="AD3147" s="293">
        <f t="shared" si="804"/>
        <v>0</v>
      </c>
      <c r="AE3147" s="293">
        <f>IF(ISBLANK(T3147),AE3146,IF(COUNTIF(T$2:T3147,T3147)&gt;1,AE3146,1+MAX(AE3146,0)))</f>
        <v>87</v>
      </c>
      <c r="AI3147" s="42" t="str">
        <f t="shared" si="805"/>
        <v/>
      </c>
      <c r="AJ3147">
        <f>SUM(AG$2:AG3147)</f>
        <v>22</v>
      </c>
      <c r="AK3147">
        <f>COUNTA(AF$2:AF3147)</f>
        <v>42</v>
      </c>
    </row>
    <row r="3148" spans="1:37"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793"/>
        <v>48</v>
      </c>
      <c r="Q3148" s="33" t="str">
        <f t="shared" si="794"/>
        <v/>
      </c>
      <c r="R3148" s="33">
        <f t="shared" si="795"/>
        <v>11</v>
      </c>
      <c r="S3148" s="33" t="str">
        <f t="shared" si="796"/>
        <v>165_11</v>
      </c>
      <c r="T3148" s="35" t="str">
        <f t="shared" si="797"/>
        <v>165PM</v>
      </c>
      <c r="U3148" s="35" t="str">
        <f t="shared" si="798"/>
        <v>165PMEW</v>
      </c>
      <c r="V3148" s="301">
        <f t="shared" si="799"/>
        <v>11</v>
      </c>
      <c r="W3148" s="293" t="str">
        <f t="shared" si="800"/>
        <v/>
      </c>
      <c r="X3148" s="293" t="str">
        <f t="shared" si="801"/>
        <v/>
      </c>
      <c r="Y3148" s="293" t="str">
        <f t="shared" si="802"/>
        <v/>
      </c>
      <c r="Z3148" s="293" t="str">
        <f t="shared" si="803"/>
        <v/>
      </c>
      <c r="AA3148" s="293">
        <f t="shared" si="790"/>
        <v>0</v>
      </c>
      <c r="AB3148" s="293">
        <f t="shared" si="791"/>
        <v>0</v>
      </c>
      <c r="AC3148" s="293">
        <f t="shared" si="792"/>
        <v>0</v>
      </c>
      <c r="AD3148" s="293">
        <f t="shared" si="804"/>
        <v>0</v>
      </c>
      <c r="AE3148" s="293">
        <f>IF(ISBLANK(T3148),AE3147,IF(COUNTIF(T$2:T3148,T3148)&gt;1,AE3147,1+MAX(AE3147,0)))</f>
        <v>87</v>
      </c>
      <c r="AI3148" s="42" t="str">
        <f t="shared" si="805"/>
        <v/>
      </c>
      <c r="AJ3148">
        <f>SUM(AG$2:AG3148)</f>
        <v>22</v>
      </c>
      <c r="AK3148">
        <f>COUNTA(AF$2:AF3148)</f>
        <v>42</v>
      </c>
    </row>
    <row r="3149" spans="1:37"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793"/>
        <v>48</v>
      </c>
      <c r="Q3149" s="33" t="str">
        <f t="shared" si="794"/>
        <v/>
      </c>
      <c r="R3149" s="33">
        <f t="shared" si="795"/>
        <v>11</v>
      </c>
      <c r="S3149" s="33" t="str">
        <f t="shared" si="796"/>
        <v>165_11</v>
      </c>
      <c r="T3149" s="35" t="str">
        <f t="shared" si="797"/>
        <v>165PM</v>
      </c>
      <c r="U3149" s="35" t="str">
        <f t="shared" si="798"/>
        <v>165PMEW</v>
      </c>
      <c r="V3149" s="301">
        <f t="shared" si="799"/>
        <v>12</v>
      </c>
      <c r="W3149" s="293" t="str">
        <f t="shared" si="800"/>
        <v/>
      </c>
      <c r="X3149" s="293" t="str">
        <f t="shared" si="801"/>
        <v/>
      </c>
      <c r="Y3149" s="293" t="str">
        <f t="shared" si="802"/>
        <v/>
      </c>
      <c r="Z3149" s="293" t="str">
        <f t="shared" si="803"/>
        <v/>
      </c>
      <c r="AA3149" s="293">
        <f t="shared" si="790"/>
        <v>0</v>
      </c>
      <c r="AB3149" s="293">
        <f t="shared" si="791"/>
        <v>0</v>
      </c>
      <c r="AC3149" s="293">
        <f t="shared" si="792"/>
        <v>0</v>
      </c>
      <c r="AD3149" s="293">
        <f t="shared" si="804"/>
        <v>0</v>
      </c>
      <c r="AE3149" s="293">
        <f>IF(ISBLANK(T3149),AE3148,IF(COUNTIF(T$2:T3149,T3149)&gt;1,AE3148,1+MAX(AE3148,0)))</f>
        <v>87</v>
      </c>
      <c r="AI3149" s="42" t="str">
        <f t="shared" si="805"/>
        <v/>
      </c>
      <c r="AJ3149">
        <f>SUM(AG$2:AG3149)</f>
        <v>22</v>
      </c>
      <c r="AK3149">
        <f>COUNTA(AF$2:AF3149)</f>
        <v>42</v>
      </c>
    </row>
    <row r="3150" spans="1:37"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793"/>
        <v>48</v>
      </c>
      <c r="Q3150" s="33" t="str">
        <f t="shared" si="794"/>
        <v/>
      </c>
      <c r="R3150" s="33">
        <f t="shared" si="795"/>
        <v>12</v>
      </c>
      <c r="S3150" s="33" t="str">
        <f t="shared" si="796"/>
        <v>165_12</v>
      </c>
      <c r="T3150" s="35" t="str">
        <f t="shared" si="797"/>
        <v>165PM</v>
      </c>
      <c r="U3150" s="35" t="str">
        <f t="shared" si="798"/>
        <v>165PMNS</v>
      </c>
      <c r="V3150" s="301">
        <f t="shared" si="799"/>
        <v>13</v>
      </c>
      <c r="W3150" s="293" t="str">
        <f t="shared" si="800"/>
        <v/>
      </c>
      <c r="X3150" s="293" t="str">
        <f t="shared" si="801"/>
        <v/>
      </c>
      <c r="Y3150" s="293" t="str">
        <f t="shared" si="802"/>
        <v/>
      </c>
      <c r="Z3150" s="293" t="str">
        <f t="shared" si="803"/>
        <v/>
      </c>
      <c r="AA3150" s="293">
        <f t="shared" si="790"/>
        <v>0</v>
      </c>
      <c r="AB3150" s="293">
        <f t="shared" si="791"/>
        <v>0</v>
      </c>
      <c r="AC3150" s="293">
        <f t="shared" si="792"/>
        <v>0</v>
      </c>
      <c r="AD3150" s="293">
        <f t="shared" si="804"/>
        <v>0</v>
      </c>
      <c r="AE3150" s="293">
        <f>IF(ISBLANK(T3150),AE3149,IF(COUNTIF(T$2:T3150,T3150)&gt;1,AE3149,1+MAX(AE3149,0)))</f>
        <v>87</v>
      </c>
      <c r="AI3150" s="42" t="str">
        <f t="shared" si="805"/>
        <v/>
      </c>
      <c r="AJ3150">
        <f>SUM(AG$2:AG3150)</f>
        <v>22</v>
      </c>
      <c r="AK3150">
        <f>COUNTA(AF$2:AF3150)</f>
        <v>42</v>
      </c>
    </row>
    <row r="3151" spans="1:37"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793"/>
        <v>48</v>
      </c>
      <c r="Q3151" s="33" t="str">
        <f t="shared" si="794"/>
        <v/>
      </c>
      <c r="R3151" s="33">
        <f t="shared" si="795"/>
        <v>12</v>
      </c>
      <c r="S3151" s="33" t="str">
        <f t="shared" si="796"/>
        <v>165_12</v>
      </c>
      <c r="T3151" s="35" t="str">
        <f t="shared" si="797"/>
        <v>165PM</v>
      </c>
      <c r="U3151" s="35" t="str">
        <f t="shared" si="798"/>
        <v>165PMNS</v>
      </c>
      <c r="V3151" s="301">
        <f t="shared" si="799"/>
        <v>14</v>
      </c>
      <c r="W3151" s="293" t="str">
        <f t="shared" si="800"/>
        <v/>
      </c>
      <c r="X3151" s="293" t="str">
        <f t="shared" si="801"/>
        <v/>
      </c>
      <c r="Y3151" s="293" t="str">
        <f t="shared" si="802"/>
        <v/>
      </c>
      <c r="Z3151" s="293" t="str">
        <f t="shared" si="803"/>
        <v/>
      </c>
      <c r="AA3151" s="293">
        <f t="shared" si="790"/>
        <v>0</v>
      </c>
      <c r="AB3151" s="293">
        <f t="shared" si="791"/>
        <v>0</v>
      </c>
      <c r="AC3151" s="293">
        <f t="shared" si="792"/>
        <v>0</v>
      </c>
      <c r="AD3151" s="293">
        <f t="shared" si="804"/>
        <v>0</v>
      </c>
      <c r="AE3151" s="293">
        <f>IF(ISBLANK(T3151),AE3150,IF(COUNTIF(T$2:T3151,T3151)&gt;1,AE3150,1+MAX(AE3150,0)))</f>
        <v>87</v>
      </c>
      <c r="AI3151" s="42" t="str">
        <f t="shared" si="805"/>
        <v/>
      </c>
      <c r="AJ3151">
        <f>SUM(AG$2:AG3151)</f>
        <v>22</v>
      </c>
      <c r="AK3151">
        <f>COUNTA(AF$2:AF3151)</f>
        <v>42</v>
      </c>
    </row>
    <row r="3152" spans="1:37"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793"/>
        <v>48</v>
      </c>
      <c r="Q3152" s="33" t="str">
        <f t="shared" si="794"/>
        <v/>
      </c>
      <c r="R3152" s="33">
        <f t="shared" si="795"/>
        <v>12</v>
      </c>
      <c r="S3152" s="33" t="str">
        <f t="shared" si="796"/>
        <v>165_12</v>
      </c>
      <c r="T3152" s="35" t="str">
        <f t="shared" si="797"/>
        <v>165PM</v>
      </c>
      <c r="U3152" s="35" t="str">
        <f t="shared" si="798"/>
        <v>165PMEW</v>
      </c>
      <c r="V3152" s="301">
        <f t="shared" si="799"/>
        <v>15</v>
      </c>
      <c r="W3152" s="293" t="str">
        <f t="shared" si="800"/>
        <v/>
      </c>
      <c r="X3152" s="293" t="str">
        <f t="shared" si="801"/>
        <v/>
      </c>
      <c r="Y3152" s="293" t="str">
        <f t="shared" si="802"/>
        <v/>
      </c>
      <c r="Z3152" s="293" t="str">
        <f t="shared" si="803"/>
        <v/>
      </c>
      <c r="AA3152" s="293">
        <f t="shared" si="790"/>
        <v>0</v>
      </c>
      <c r="AB3152" s="293">
        <f t="shared" si="791"/>
        <v>0</v>
      </c>
      <c r="AC3152" s="293">
        <f t="shared" si="792"/>
        <v>0</v>
      </c>
      <c r="AD3152" s="293">
        <f t="shared" si="804"/>
        <v>0</v>
      </c>
      <c r="AE3152" s="293">
        <f>IF(ISBLANK(T3152),AE3151,IF(COUNTIF(T$2:T3152,T3152)&gt;1,AE3151,1+MAX(AE3151,0)))</f>
        <v>87</v>
      </c>
      <c r="AI3152" s="42" t="str">
        <f t="shared" si="805"/>
        <v/>
      </c>
      <c r="AJ3152">
        <f>SUM(AG$2:AG3152)</f>
        <v>22</v>
      </c>
      <c r="AK3152">
        <f>COUNTA(AF$2:AF3152)</f>
        <v>42</v>
      </c>
    </row>
    <row r="3153" spans="1:37" x14ac:dyDescent="0.25">
      <c r="A3153">
        <v>165</v>
      </c>
      <c r="B3153" t="s">
        <v>66</v>
      </c>
      <c r="C3153" t="s">
        <v>821</v>
      </c>
      <c r="D3153"/>
      <c r="E3153">
        <v>1</v>
      </c>
      <c r="F3153">
        <v>4</v>
      </c>
      <c r="G3153">
        <v>4</v>
      </c>
      <c r="H3153" s="246">
        <v>2</v>
      </c>
      <c r="I3153">
        <v>0</v>
      </c>
      <c r="J3153">
        <v>0</v>
      </c>
      <c r="K3153">
        <v>0</v>
      </c>
      <c r="L3153">
        <v>2</v>
      </c>
      <c r="M3153" t="s">
        <v>858</v>
      </c>
      <c r="O3153" s="101">
        <f>IF(ISBLANK(C3153),O3152,IF(COUNTIF(C$2:C3153,C3153)&gt;1,O3152,1+MAX(O3152,0)))</f>
        <v>76</v>
      </c>
      <c r="P3153" s="45">
        <f t="shared" si="793"/>
        <v>48</v>
      </c>
      <c r="Q3153" s="33" t="str">
        <f t="shared" si="794"/>
        <v/>
      </c>
      <c r="R3153" s="33">
        <f t="shared" si="795"/>
        <v>12</v>
      </c>
      <c r="S3153" s="33" t="str">
        <f t="shared" si="796"/>
        <v>165_12</v>
      </c>
      <c r="T3153" s="35" t="str">
        <f t="shared" si="797"/>
        <v>165PM</v>
      </c>
      <c r="U3153" s="35" t="str">
        <f t="shared" si="798"/>
        <v>165PMEW</v>
      </c>
      <c r="V3153" s="301">
        <f t="shared" si="799"/>
        <v>16</v>
      </c>
      <c r="W3153" s="293" t="str">
        <f t="shared" si="800"/>
        <v/>
      </c>
      <c r="X3153" s="293" t="str">
        <f t="shared" si="801"/>
        <v/>
      </c>
      <c r="Y3153" s="293" t="str">
        <f t="shared" si="802"/>
        <v/>
      </c>
      <c r="Z3153" s="293" t="str">
        <f t="shared" si="803"/>
        <v/>
      </c>
      <c r="AA3153" s="293">
        <f t="shared" si="790"/>
        <v>0</v>
      </c>
      <c r="AB3153" s="293">
        <f t="shared" si="791"/>
        <v>0</v>
      </c>
      <c r="AC3153" s="293">
        <f t="shared" si="792"/>
        <v>0</v>
      </c>
      <c r="AD3153" s="293">
        <f t="shared" si="804"/>
        <v>0</v>
      </c>
      <c r="AE3153" s="293">
        <f>IF(ISBLANK(T3153),AE3152,IF(COUNTIF(T$2:T3153,T3153)&gt;1,AE3152,1+MAX(AE3152,0)))</f>
        <v>87</v>
      </c>
      <c r="AF3153" s="42" t="s">
        <v>938</v>
      </c>
      <c r="AG3153" s="42">
        <v>1</v>
      </c>
      <c r="AI3153" s="42" t="str">
        <f t="shared" si="805"/>
        <v/>
      </c>
      <c r="AJ3153">
        <f>SUM(AG$2:AG3153)</f>
        <v>23</v>
      </c>
      <c r="AK3153">
        <f>COUNTA(AF$2:AF3153)</f>
        <v>43</v>
      </c>
    </row>
    <row r="3154" spans="1:37"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793"/>
        <v>48</v>
      </c>
      <c r="Q3154" s="33" t="str">
        <f t="shared" si="794"/>
        <v/>
      </c>
      <c r="R3154" s="33">
        <f t="shared" si="795"/>
        <v>13</v>
      </c>
      <c r="S3154" s="33" t="str">
        <f t="shared" si="796"/>
        <v>165_13</v>
      </c>
      <c r="T3154" s="35" t="str">
        <f t="shared" si="797"/>
        <v>165PM</v>
      </c>
      <c r="U3154" s="35" t="str">
        <f t="shared" si="798"/>
        <v>165PMNS</v>
      </c>
      <c r="V3154" s="301">
        <f t="shared" si="799"/>
        <v>17</v>
      </c>
      <c r="W3154" s="293" t="str">
        <f t="shared" si="800"/>
        <v/>
      </c>
      <c r="X3154" s="293" t="str">
        <f t="shared" si="801"/>
        <v/>
      </c>
      <c r="Y3154" s="293" t="str">
        <f t="shared" si="802"/>
        <v/>
      </c>
      <c r="Z3154" s="293" t="str">
        <f t="shared" si="803"/>
        <v/>
      </c>
      <c r="AA3154" s="293">
        <f t="shared" si="790"/>
        <v>0</v>
      </c>
      <c r="AB3154" s="293">
        <f t="shared" si="791"/>
        <v>0</v>
      </c>
      <c r="AC3154" s="293">
        <f t="shared" si="792"/>
        <v>0</v>
      </c>
      <c r="AD3154" s="293">
        <f t="shared" si="804"/>
        <v>0</v>
      </c>
      <c r="AE3154" s="293">
        <f>IF(ISBLANK(T3154),AE3153,IF(COUNTIF(T$2:T3154,T3154)&gt;1,AE3153,1+MAX(AE3153,0)))</f>
        <v>87</v>
      </c>
      <c r="AI3154" s="42" t="str">
        <f t="shared" si="805"/>
        <v/>
      </c>
      <c r="AJ3154">
        <f>SUM(AG$2:AG3154)</f>
        <v>23</v>
      </c>
      <c r="AK3154">
        <f>COUNTA(AF$2:AF3154)</f>
        <v>43</v>
      </c>
    </row>
    <row r="3155" spans="1:37"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793"/>
        <v>48</v>
      </c>
      <c r="Q3155" s="33" t="str">
        <f t="shared" si="794"/>
        <v/>
      </c>
      <c r="R3155" s="33">
        <f t="shared" si="795"/>
        <v>13</v>
      </c>
      <c r="S3155" s="33" t="str">
        <f t="shared" si="796"/>
        <v>165_13</v>
      </c>
      <c r="T3155" s="35" t="str">
        <f t="shared" si="797"/>
        <v>165PM</v>
      </c>
      <c r="U3155" s="35" t="str">
        <f t="shared" si="798"/>
        <v>165PMNS</v>
      </c>
      <c r="V3155" s="301">
        <f t="shared" si="799"/>
        <v>18</v>
      </c>
      <c r="W3155" s="293" t="str">
        <f t="shared" si="800"/>
        <v/>
      </c>
      <c r="X3155" s="293" t="str">
        <f t="shared" si="801"/>
        <v/>
      </c>
      <c r="Y3155" s="293" t="str">
        <f t="shared" si="802"/>
        <v/>
      </c>
      <c r="Z3155" s="293" t="str">
        <f t="shared" si="803"/>
        <v/>
      </c>
      <c r="AA3155" s="293">
        <f t="shared" si="790"/>
        <v>0</v>
      </c>
      <c r="AB3155" s="293">
        <f t="shared" si="791"/>
        <v>0</v>
      </c>
      <c r="AC3155" s="293">
        <f t="shared" si="792"/>
        <v>0</v>
      </c>
      <c r="AD3155" s="293">
        <f t="shared" si="804"/>
        <v>0</v>
      </c>
      <c r="AE3155" s="293">
        <f>IF(ISBLANK(T3155),AE3154,IF(COUNTIF(T$2:T3155,T3155)&gt;1,AE3154,1+MAX(AE3154,0)))</f>
        <v>87</v>
      </c>
      <c r="AI3155" s="42" t="str">
        <f t="shared" si="805"/>
        <v/>
      </c>
      <c r="AJ3155">
        <f>SUM(AG$2:AG3155)</f>
        <v>23</v>
      </c>
      <c r="AK3155">
        <f>COUNTA(AF$2:AF3155)</f>
        <v>43</v>
      </c>
    </row>
    <row r="3156" spans="1:37"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793"/>
        <v>48</v>
      </c>
      <c r="Q3156" s="33" t="str">
        <f t="shared" si="794"/>
        <v/>
      </c>
      <c r="R3156" s="33">
        <f t="shared" si="795"/>
        <v>13</v>
      </c>
      <c r="S3156" s="33" t="str">
        <f t="shared" si="796"/>
        <v>165_13</v>
      </c>
      <c r="T3156" s="35" t="str">
        <f t="shared" si="797"/>
        <v>165PM</v>
      </c>
      <c r="U3156" s="35" t="str">
        <f t="shared" si="798"/>
        <v>165PMEW</v>
      </c>
      <c r="V3156" s="301">
        <f t="shared" si="799"/>
        <v>19</v>
      </c>
      <c r="W3156" s="293" t="str">
        <f t="shared" si="800"/>
        <v/>
      </c>
      <c r="X3156" s="293" t="str">
        <f t="shared" si="801"/>
        <v/>
      </c>
      <c r="Y3156" s="293" t="str">
        <f t="shared" si="802"/>
        <v/>
      </c>
      <c r="Z3156" s="293" t="str">
        <f t="shared" si="803"/>
        <v/>
      </c>
      <c r="AA3156" s="293">
        <f t="shared" si="790"/>
        <v>0</v>
      </c>
      <c r="AB3156" s="293">
        <f t="shared" si="791"/>
        <v>0</v>
      </c>
      <c r="AC3156" s="293">
        <f t="shared" si="792"/>
        <v>0</v>
      </c>
      <c r="AD3156" s="293">
        <f t="shared" si="804"/>
        <v>0</v>
      </c>
      <c r="AE3156" s="293">
        <f>IF(ISBLANK(T3156),AE3155,IF(COUNTIF(T$2:T3156,T3156)&gt;1,AE3155,1+MAX(AE3155,0)))</f>
        <v>87</v>
      </c>
      <c r="AI3156" s="42" t="str">
        <f t="shared" si="805"/>
        <v/>
      </c>
      <c r="AJ3156">
        <f>SUM(AG$2:AG3156)</f>
        <v>23</v>
      </c>
      <c r="AK3156">
        <f>COUNTA(AF$2:AF3156)</f>
        <v>43</v>
      </c>
    </row>
    <row r="3157" spans="1:37"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793"/>
        <v>48</v>
      </c>
      <c r="Q3157" s="33" t="str">
        <f t="shared" si="794"/>
        <v/>
      </c>
      <c r="R3157" s="33">
        <f t="shared" si="795"/>
        <v>13</v>
      </c>
      <c r="S3157" s="33" t="str">
        <f t="shared" si="796"/>
        <v>165_13</v>
      </c>
      <c r="T3157" s="35" t="str">
        <f t="shared" si="797"/>
        <v>165PM</v>
      </c>
      <c r="U3157" s="35" t="str">
        <f t="shared" si="798"/>
        <v>165PMEW</v>
      </c>
      <c r="V3157" s="301">
        <f t="shared" si="799"/>
        <v>20</v>
      </c>
      <c r="W3157" s="293" t="str">
        <f t="shared" si="800"/>
        <v/>
      </c>
      <c r="X3157" s="293" t="str">
        <f t="shared" si="801"/>
        <v/>
      </c>
      <c r="Y3157" s="293" t="str">
        <f t="shared" si="802"/>
        <v/>
      </c>
      <c r="Z3157" s="293" t="str">
        <f t="shared" si="803"/>
        <v/>
      </c>
      <c r="AA3157" s="293">
        <f t="shared" si="790"/>
        <v>0</v>
      </c>
      <c r="AB3157" s="293">
        <f t="shared" si="791"/>
        <v>0</v>
      </c>
      <c r="AC3157" s="293">
        <f t="shared" si="792"/>
        <v>0</v>
      </c>
      <c r="AD3157" s="293">
        <f t="shared" si="804"/>
        <v>0</v>
      </c>
      <c r="AE3157" s="293">
        <f>IF(ISBLANK(T3157),AE3156,IF(COUNTIF(T$2:T3157,T3157)&gt;1,AE3156,1+MAX(AE3156,0)))</f>
        <v>87</v>
      </c>
      <c r="AI3157" s="42" t="str">
        <f t="shared" si="805"/>
        <v/>
      </c>
      <c r="AJ3157">
        <f>SUM(AG$2:AG3157)</f>
        <v>23</v>
      </c>
      <c r="AK3157">
        <f>COUNTA(AF$2:AF3157)</f>
        <v>43</v>
      </c>
    </row>
    <row r="3158" spans="1:37"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793"/>
        <v>48</v>
      </c>
      <c r="Q3158" s="33" t="str">
        <f t="shared" si="794"/>
        <v/>
      </c>
      <c r="R3158" s="33">
        <f t="shared" si="795"/>
        <v>14</v>
      </c>
      <c r="S3158" s="33" t="str">
        <f t="shared" si="796"/>
        <v>165_14</v>
      </c>
      <c r="T3158" s="35" t="str">
        <f t="shared" si="797"/>
        <v>165PM</v>
      </c>
      <c r="U3158" s="35" t="str">
        <f t="shared" si="798"/>
        <v>165PMNS</v>
      </c>
      <c r="V3158" s="301">
        <f t="shared" si="799"/>
        <v>21</v>
      </c>
      <c r="W3158" s="293" t="str">
        <f t="shared" si="800"/>
        <v/>
      </c>
      <c r="X3158" s="293" t="str">
        <f t="shared" si="801"/>
        <v/>
      </c>
      <c r="Y3158" s="293" t="str">
        <f t="shared" si="802"/>
        <v/>
      </c>
      <c r="Z3158" s="293" t="str">
        <f t="shared" si="803"/>
        <v/>
      </c>
      <c r="AA3158" s="293">
        <f t="shared" si="790"/>
        <v>0</v>
      </c>
      <c r="AB3158" s="293">
        <f t="shared" si="791"/>
        <v>0</v>
      </c>
      <c r="AC3158" s="293">
        <f t="shared" si="792"/>
        <v>0</v>
      </c>
      <c r="AD3158" s="293">
        <f t="shared" si="804"/>
        <v>0</v>
      </c>
      <c r="AE3158" s="293">
        <f>IF(ISBLANK(T3158),AE3157,IF(COUNTIF(T$2:T3158,T3158)&gt;1,AE3157,1+MAX(AE3157,0)))</f>
        <v>87</v>
      </c>
      <c r="AI3158" s="42" t="str">
        <f t="shared" si="805"/>
        <v/>
      </c>
      <c r="AJ3158">
        <f>SUM(AG$2:AG3158)</f>
        <v>23</v>
      </c>
      <c r="AK3158">
        <f>COUNTA(AF$2:AF3158)</f>
        <v>43</v>
      </c>
    </row>
    <row r="3159" spans="1:37"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793"/>
        <v>48</v>
      </c>
      <c r="Q3159" s="33" t="str">
        <f t="shared" si="794"/>
        <v/>
      </c>
      <c r="R3159" s="33">
        <f t="shared" si="795"/>
        <v>14</v>
      </c>
      <c r="S3159" s="33" t="str">
        <f t="shared" si="796"/>
        <v>165_14</v>
      </c>
      <c r="T3159" s="35" t="str">
        <f t="shared" si="797"/>
        <v>165PM</v>
      </c>
      <c r="U3159" s="35" t="str">
        <f t="shared" si="798"/>
        <v>165PMNS</v>
      </c>
      <c r="V3159" s="301">
        <f t="shared" si="799"/>
        <v>22</v>
      </c>
      <c r="W3159" s="293" t="str">
        <f t="shared" si="800"/>
        <v/>
      </c>
      <c r="X3159" s="293" t="str">
        <f t="shared" si="801"/>
        <v/>
      </c>
      <c r="Y3159" s="293" t="str">
        <f t="shared" si="802"/>
        <v/>
      </c>
      <c r="Z3159" s="293" t="str">
        <f t="shared" si="803"/>
        <v/>
      </c>
      <c r="AA3159" s="293">
        <f t="shared" si="790"/>
        <v>0</v>
      </c>
      <c r="AB3159" s="293">
        <f t="shared" si="791"/>
        <v>0</v>
      </c>
      <c r="AC3159" s="293">
        <f t="shared" si="792"/>
        <v>0</v>
      </c>
      <c r="AD3159" s="293">
        <f t="shared" si="804"/>
        <v>0</v>
      </c>
      <c r="AE3159" s="293">
        <f>IF(ISBLANK(T3159),AE3158,IF(COUNTIF(T$2:T3159,T3159)&gt;1,AE3158,1+MAX(AE3158,0)))</f>
        <v>87</v>
      </c>
      <c r="AI3159" s="42" t="str">
        <f t="shared" si="805"/>
        <v/>
      </c>
      <c r="AJ3159">
        <f>SUM(AG$2:AG3159)</f>
        <v>23</v>
      </c>
      <c r="AK3159">
        <f>COUNTA(AF$2:AF3159)</f>
        <v>43</v>
      </c>
    </row>
    <row r="3160" spans="1:37"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793"/>
        <v>48</v>
      </c>
      <c r="Q3160" s="33" t="str">
        <f t="shared" si="794"/>
        <v/>
      </c>
      <c r="R3160" s="33">
        <f t="shared" si="795"/>
        <v>14</v>
      </c>
      <c r="S3160" s="33" t="str">
        <f t="shared" si="796"/>
        <v>165_14</v>
      </c>
      <c r="T3160" s="35" t="str">
        <f t="shared" si="797"/>
        <v>165PM</v>
      </c>
      <c r="U3160" s="35" t="str">
        <f t="shared" si="798"/>
        <v>165PMEW</v>
      </c>
      <c r="V3160" s="301">
        <f t="shared" si="799"/>
        <v>23</v>
      </c>
      <c r="W3160" s="293" t="str">
        <f t="shared" si="800"/>
        <v/>
      </c>
      <c r="X3160" s="293" t="str">
        <f t="shared" si="801"/>
        <v/>
      </c>
      <c r="Y3160" s="293" t="str">
        <f t="shared" si="802"/>
        <v/>
      </c>
      <c r="Z3160" s="293" t="str">
        <f t="shared" si="803"/>
        <v/>
      </c>
      <c r="AA3160" s="293">
        <f t="shared" si="790"/>
        <v>0</v>
      </c>
      <c r="AB3160" s="293">
        <f t="shared" si="791"/>
        <v>0</v>
      </c>
      <c r="AC3160" s="293">
        <f t="shared" si="792"/>
        <v>0</v>
      </c>
      <c r="AD3160" s="293">
        <f t="shared" si="804"/>
        <v>0</v>
      </c>
      <c r="AE3160" s="293">
        <f>IF(ISBLANK(T3160),AE3159,IF(COUNTIF(T$2:T3160,T3160)&gt;1,AE3159,1+MAX(AE3159,0)))</f>
        <v>87</v>
      </c>
      <c r="AI3160" s="42" t="str">
        <f t="shared" si="805"/>
        <v/>
      </c>
      <c r="AJ3160">
        <f>SUM(AG$2:AG3160)</f>
        <v>23</v>
      </c>
      <c r="AK3160">
        <f>COUNTA(AF$2:AF3160)</f>
        <v>43</v>
      </c>
    </row>
    <row r="3161" spans="1:37"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793"/>
        <v>48</v>
      </c>
      <c r="Q3161" s="33" t="str">
        <f t="shared" si="794"/>
        <v/>
      </c>
      <c r="R3161" s="33">
        <f t="shared" si="795"/>
        <v>14</v>
      </c>
      <c r="S3161" s="33" t="str">
        <f t="shared" si="796"/>
        <v>165_14</v>
      </c>
      <c r="T3161" s="35" t="str">
        <f t="shared" si="797"/>
        <v>165PM</v>
      </c>
      <c r="U3161" s="35" t="str">
        <f t="shared" si="798"/>
        <v>165PMEW</v>
      </c>
      <c r="V3161" s="301">
        <f t="shared" si="799"/>
        <v>24</v>
      </c>
      <c r="W3161" s="293" t="str">
        <f t="shared" si="800"/>
        <v/>
      </c>
      <c r="X3161" s="293" t="str">
        <f t="shared" si="801"/>
        <v/>
      </c>
      <c r="Y3161" s="293" t="str">
        <f t="shared" si="802"/>
        <v/>
      </c>
      <c r="Z3161" s="293" t="str">
        <f t="shared" si="803"/>
        <v/>
      </c>
      <c r="AA3161" s="293">
        <f t="shared" si="790"/>
        <v>0</v>
      </c>
      <c r="AB3161" s="293">
        <f t="shared" si="791"/>
        <v>0</v>
      </c>
      <c r="AC3161" s="293">
        <f t="shared" si="792"/>
        <v>0</v>
      </c>
      <c r="AD3161" s="293">
        <f t="shared" si="804"/>
        <v>0</v>
      </c>
      <c r="AE3161" s="293">
        <f>IF(ISBLANK(T3161),AE3160,IF(COUNTIF(T$2:T3161,T3161)&gt;1,AE3160,1+MAX(AE3160,0)))</f>
        <v>87</v>
      </c>
      <c r="AI3161" s="42" t="str">
        <f t="shared" si="805"/>
        <v/>
      </c>
      <c r="AJ3161">
        <f>SUM(AG$2:AG3161)</f>
        <v>23</v>
      </c>
      <c r="AK3161">
        <f>COUNTA(AF$2:AF3161)</f>
        <v>43</v>
      </c>
    </row>
    <row r="3162" spans="1:37"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793"/>
        <v>48</v>
      </c>
      <c r="Q3162" s="33" t="str">
        <f t="shared" si="794"/>
        <v/>
      </c>
      <c r="R3162" s="33">
        <f t="shared" si="795"/>
        <v>15</v>
      </c>
      <c r="S3162" s="33" t="str">
        <f t="shared" si="796"/>
        <v>165_15</v>
      </c>
      <c r="T3162" s="35" t="str">
        <f t="shared" si="797"/>
        <v>165PM</v>
      </c>
      <c r="U3162" s="35" t="str">
        <f t="shared" si="798"/>
        <v>165PMNS</v>
      </c>
      <c r="V3162" s="301">
        <f t="shared" si="799"/>
        <v>25</v>
      </c>
      <c r="W3162" s="293" t="str">
        <f t="shared" si="800"/>
        <v/>
      </c>
      <c r="X3162" s="293" t="str">
        <f t="shared" si="801"/>
        <v/>
      </c>
      <c r="Y3162" s="293" t="str">
        <f t="shared" si="802"/>
        <v/>
      </c>
      <c r="Z3162" s="293" t="str">
        <f t="shared" si="803"/>
        <v/>
      </c>
      <c r="AA3162" s="293">
        <f t="shared" si="790"/>
        <v>0</v>
      </c>
      <c r="AB3162" s="293">
        <f t="shared" si="791"/>
        <v>0</v>
      </c>
      <c r="AC3162" s="293">
        <f t="shared" si="792"/>
        <v>0</v>
      </c>
      <c r="AD3162" s="293">
        <f t="shared" si="804"/>
        <v>0</v>
      </c>
      <c r="AE3162" s="293">
        <f>IF(ISBLANK(T3162),AE3161,IF(COUNTIF(T$2:T3162,T3162)&gt;1,AE3161,1+MAX(AE3161,0)))</f>
        <v>87</v>
      </c>
      <c r="AI3162" s="42" t="str">
        <f t="shared" si="805"/>
        <v/>
      </c>
      <c r="AJ3162">
        <f>SUM(AG$2:AG3162)</f>
        <v>23</v>
      </c>
      <c r="AK3162">
        <f>COUNTA(AF$2:AF3162)</f>
        <v>43</v>
      </c>
    </row>
    <row r="3163" spans="1:37"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793"/>
        <v>48</v>
      </c>
      <c r="Q3163" s="33" t="str">
        <f t="shared" si="794"/>
        <v/>
      </c>
      <c r="R3163" s="33">
        <f t="shared" si="795"/>
        <v>15</v>
      </c>
      <c r="S3163" s="33" t="str">
        <f t="shared" si="796"/>
        <v>165_15</v>
      </c>
      <c r="T3163" s="35" t="str">
        <f t="shared" si="797"/>
        <v>165PM</v>
      </c>
      <c r="U3163" s="35" t="str">
        <f t="shared" si="798"/>
        <v>165PMNS</v>
      </c>
      <c r="V3163" s="301">
        <f t="shared" si="799"/>
        <v>26</v>
      </c>
      <c r="W3163" s="293" t="str">
        <f t="shared" si="800"/>
        <v/>
      </c>
      <c r="X3163" s="293" t="str">
        <f t="shared" si="801"/>
        <v/>
      </c>
      <c r="Y3163" s="293" t="str">
        <f t="shared" si="802"/>
        <v/>
      </c>
      <c r="Z3163" s="293" t="str">
        <f t="shared" si="803"/>
        <v/>
      </c>
      <c r="AA3163" s="293">
        <f t="shared" si="790"/>
        <v>0</v>
      </c>
      <c r="AB3163" s="293">
        <f t="shared" si="791"/>
        <v>0</v>
      </c>
      <c r="AC3163" s="293">
        <f t="shared" si="792"/>
        <v>0</v>
      </c>
      <c r="AD3163" s="293">
        <f t="shared" si="804"/>
        <v>0</v>
      </c>
      <c r="AE3163" s="293">
        <f>IF(ISBLANK(T3163),AE3162,IF(COUNTIF(T$2:T3163,T3163)&gt;1,AE3162,1+MAX(AE3162,0)))</f>
        <v>87</v>
      </c>
      <c r="AI3163" s="42" t="str">
        <f t="shared" si="805"/>
        <v/>
      </c>
      <c r="AJ3163">
        <f>SUM(AG$2:AG3163)</f>
        <v>23</v>
      </c>
      <c r="AK3163">
        <f>COUNTA(AF$2:AF3163)</f>
        <v>43</v>
      </c>
    </row>
    <row r="3164" spans="1:37"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793"/>
        <v>48</v>
      </c>
      <c r="Q3164" s="33" t="str">
        <f t="shared" si="794"/>
        <v/>
      </c>
      <c r="R3164" s="33">
        <f t="shared" si="795"/>
        <v>15</v>
      </c>
      <c r="S3164" s="33" t="str">
        <f t="shared" si="796"/>
        <v>165_15</v>
      </c>
      <c r="T3164" s="35" t="str">
        <f t="shared" si="797"/>
        <v>165PM</v>
      </c>
      <c r="U3164" s="35" t="str">
        <f t="shared" si="798"/>
        <v>165PMEW</v>
      </c>
      <c r="V3164" s="301">
        <f t="shared" si="799"/>
        <v>27</v>
      </c>
      <c r="W3164" s="293" t="str">
        <f t="shared" si="800"/>
        <v/>
      </c>
      <c r="X3164" s="293" t="str">
        <f t="shared" si="801"/>
        <v/>
      </c>
      <c r="Y3164" s="293" t="str">
        <f t="shared" si="802"/>
        <v/>
      </c>
      <c r="Z3164" s="293" t="str">
        <f t="shared" si="803"/>
        <v/>
      </c>
      <c r="AA3164" s="293">
        <f t="shared" si="790"/>
        <v>0</v>
      </c>
      <c r="AB3164" s="293">
        <f t="shared" si="791"/>
        <v>0</v>
      </c>
      <c r="AC3164" s="293">
        <f t="shared" si="792"/>
        <v>0</v>
      </c>
      <c r="AD3164" s="293">
        <f t="shared" si="804"/>
        <v>0</v>
      </c>
      <c r="AE3164" s="293">
        <f>IF(ISBLANK(T3164),AE3163,IF(COUNTIF(T$2:T3164,T3164)&gt;1,AE3163,1+MAX(AE3163,0)))</f>
        <v>87</v>
      </c>
      <c r="AI3164" s="42" t="str">
        <f t="shared" si="805"/>
        <v/>
      </c>
      <c r="AJ3164">
        <f>SUM(AG$2:AG3164)</f>
        <v>23</v>
      </c>
      <c r="AK3164">
        <f>COUNTA(AF$2:AF3164)</f>
        <v>43</v>
      </c>
    </row>
    <row r="3165" spans="1:37"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793"/>
        <v>48</v>
      </c>
      <c r="Q3165" s="33" t="str">
        <f t="shared" si="794"/>
        <v/>
      </c>
      <c r="R3165" s="33">
        <f t="shared" si="795"/>
        <v>15</v>
      </c>
      <c r="S3165" s="33" t="str">
        <f t="shared" si="796"/>
        <v>165_15</v>
      </c>
      <c r="T3165" s="35" t="str">
        <f t="shared" si="797"/>
        <v>165PM</v>
      </c>
      <c r="U3165" s="35" t="str">
        <f t="shared" si="798"/>
        <v>165PMEW</v>
      </c>
      <c r="V3165" s="301">
        <f t="shared" si="799"/>
        <v>28</v>
      </c>
      <c r="W3165" s="293" t="str">
        <f t="shared" si="800"/>
        <v/>
      </c>
      <c r="X3165" s="293" t="str">
        <f t="shared" si="801"/>
        <v/>
      </c>
      <c r="Y3165" s="293" t="str">
        <f t="shared" si="802"/>
        <v/>
      </c>
      <c r="Z3165" s="293" t="str">
        <f t="shared" si="803"/>
        <v/>
      </c>
      <c r="AA3165" s="293">
        <f t="shared" si="790"/>
        <v>0</v>
      </c>
      <c r="AB3165" s="293">
        <f t="shared" si="791"/>
        <v>0</v>
      </c>
      <c r="AC3165" s="293">
        <f t="shared" si="792"/>
        <v>0</v>
      </c>
      <c r="AD3165" s="293">
        <f t="shared" si="804"/>
        <v>0</v>
      </c>
      <c r="AE3165" s="293">
        <f>IF(ISBLANK(T3165),AE3164,IF(COUNTIF(T$2:T3165,T3165)&gt;1,AE3164,1+MAX(AE3164,0)))</f>
        <v>87</v>
      </c>
      <c r="AI3165" s="42" t="str">
        <f t="shared" si="805"/>
        <v/>
      </c>
      <c r="AJ3165">
        <f>SUM(AG$2:AG3165)</f>
        <v>23</v>
      </c>
      <c r="AK3165">
        <f>COUNTA(AF$2:AF3165)</f>
        <v>43</v>
      </c>
    </row>
    <row r="3166" spans="1:37"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793"/>
        <v>48</v>
      </c>
      <c r="Q3166" s="33" t="str">
        <f t="shared" si="794"/>
        <v/>
      </c>
      <c r="R3166" s="33">
        <f t="shared" si="795"/>
        <v>16</v>
      </c>
      <c r="S3166" s="33" t="str">
        <f t="shared" si="796"/>
        <v>165_16</v>
      </c>
      <c r="T3166" s="35" t="str">
        <f t="shared" si="797"/>
        <v>165PM</v>
      </c>
      <c r="U3166" s="35" t="str">
        <f t="shared" si="798"/>
        <v>165PMNS</v>
      </c>
      <c r="V3166" s="301">
        <f t="shared" si="799"/>
        <v>29</v>
      </c>
      <c r="W3166" s="293" t="str">
        <f t="shared" si="800"/>
        <v/>
      </c>
      <c r="X3166" s="293" t="str">
        <f t="shared" si="801"/>
        <v/>
      </c>
      <c r="Y3166" s="293" t="str">
        <f t="shared" si="802"/>
        <v/>
      </c>
      <c r="Z3166" s="293" t="str">
        <f t="shared" si="803"/>
        <v/>
      </c>
      <c r="AA3166" s="293">
        <f t="shared" si="790"/>
        <v>0</v>
      </c>
      <c r="AB3166" s="293">
        <f t="shared" si="791"/>
        <v>0</v>
      </c>
      <c r="AC3166" s="293">
        <f t="shared" si="792"/>
        <v>0</v>
      </c>
      <c r="AD3166" s="293">
        <f t="shared" si="804"/>
        <v>0</v>
      </c>
      <c r="AE3166" s="293">
        <f>IF(ISBLANK(T3166),AE3165,IF(COUNTIF(T$2:T3166,T3166)&gt;1,AE3165,1+MAX(AE3165,0)))</f>
        <v>87</v>
      </c>
      <c r="AI3166" s="42" t="str">
        <f t="shared" si="805"/>
        <v/>
      </c>
      <c r="AJ3166">
        <f>SUM(AG$2:AG3166)</f>
        <v>23</v>
      </c>
      <c r="AK3166">
        <f>COUNTA(AF$2:AF3166)</f>
        <v>43</v>
      </c>
    </row>
    <row r="3167" spans="1:37"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793"/>
        <v>48</v>
      </c>
      <c r="Q3167" s="33" t="str">
        <f t="shared" si="794"/>
        <v/>
      </c>
      <c r="R3167" s="33">
        <f t="shared" si="795"/>
        <v>16</v>
      </c>
      <c r="S3167" s="33" t="str">
        <f t="shared" si="796"/>
        <v>165_16</v>
      </c>
      <c r="T3167" s="35" t="str">
        <f t="shared" si="797"/>
        <v>165PM</v>
      </c>
      <c r="U3167" s="35" t="str">
        <f t="shared" si="798"/>
        <v>165PMNS</v>
      </c>
      <c r="V3167" s="301">
        <f t="shared" si="799"/>
        <v>30</v>
      </c>
      <c r="W3167" s="293" t="str">
        <f t="shared" si="800"/>
        <v/>
      </c>
      <c r="X3167" s="293" t="str">
        <f t="shared" si="801"/>
        <v/>
      </c>
      <c r="Y3167" s="293" t="str">
        <f t="shared" si="802"/>
        <v/>
      </c>
      <c r="Z3167" s="293" t="str">
        <f t="shared" si="803"/>
        <v/>
      </c>
      <c r="AA3167" s="293">
        <f t="shared" si="790"/>
        <v>0</v>
      </c>
      <c r="AB3167" s="293">
        <f t="shared" si="791"/>
        <v>0</v>
      </c>
      <c r="AC3167" s="293">
        <f t="shared" si="792"/>
        <v>0</v>
      </c>
      <c r="AD3167" s="293">
        <f t="shared" si="804"/>
        <v>0</v>
      </c>
      <c r="AE3167" s="293">
        <f>IF(ISBLANK(T3167),AE3166,IF(COUNTIF(T$2:T3167,T3167)&gt;1,AE3166,1+MAX(AE3166,0)))</f>
        <v>87</v>
      </c>
      <c r="AI3167" s="42" t="str">
        <f t="shared" si="805"/>
        <v/>
      </c>
      <c r="AJ3167">
        <f>SUM(AG$2:AG3167)</f>
        <v>23</v>
      </c>
      <c r="AK3167">
        <f>COUNTA(AF$2:AF3167)</f>
        <v>43</v>
      </c>
    </row>
    <row r="3168" spans="1:37" x14ac:dyDescent="0.25">
      <c r="A3168">
        <v>165</v>
      </c>
      <c r="B3168" t="s">
        <v>66</v>
      </c>
      <c r="C3168" t="s">
        <v>859</v>
      </c>
      <c r="D3168"/>
      <c r="E3168">
        <v>2</v>
      </c>
      <c r="F3168">
        <v>4</v>
      </c>
      <c r="G3168">
        <v>3</v>
      </c>
      <c r="H3168" s="246">
        <v>1</v>
      </c>
      <c r="I3168">
        <v>0</v>
      </c>
      <c r="J3168">
        <v>0</v>
      </c>
      <c r="K3168">
        <v>0</v>
      </c>
      <c r="L3168">
        <v>1</v>
      </c>
      <c r="M3168" t="s">
        <v>860</v>
      </c>
      <c r="O3168" s="101">
        <f>IF(ISBLANK(C3168),O3167,IF(COUNTIF(C$2:C3168,C3168)&gt;1,O3167,1+MAX(O3167,0)))</f>
        <v>77</v>
      </c>
      <c r="P3168" s="45">
        <f t="shared" si="793"/>
        <v>48</v>
      </c>
      <c r="Q3168" s="33" t="str">
        <f t="shared" si="794"/>
        <v/>
      </c>
      <c r="R3168" s="33">
        <f t="shared" si="795"/>
        <v>16</v>
      </c>
      <c r="S3168" s="33" t="str">
        <f t="shared" si="796"/>
        <v>165_16</v>
      </c>
      <c r="T3168" s="35" t="str">
        <f t="shared" si="797"/>
        <v>165PM</v>
      </c>
      <c r="U3168" s="35" t="str">
        <f t="shared" si="798"/>
        <v>165PMEW</v>
      </c>
      <c r="V3168" s="301">
        <f t="shared" si="799"/>
        <v>31</v>
      </c>
      <c r="W3168" s="293" t="str">
        <f t="shared" si="800"/>
        <v/>
      </c>
      <c r="X3168" s="293" t="str">
        <f t="shared" si="801"/>
        <v/>
      </c>
      <c r="Y3168" s="293" t="str">
        <f t="shared" si="802"/>
        <v/>
      </c>
      <c r="Z3168" s="293" t="str">
        <f t="shared" si="803"/>
        <v/>
      </c>
      <c r="AA3168" s="293">
        <f t="shared" si="790"/>
        <v>0</v>
      </c>
      <c r="AB3168" s="293">
        <f t="shared" si="791"/>
        <v>0</v>
      </c>
      <c r="AC3168" s="293">
        <f t="shared" si="792"/>
        <v>0</v>
      </c>
      <c r="AD3168" s="293">
        <f t="shared" si="804"/>
        <v>0</v>
      </c>
      <c r="AE3168" s="293">
        <f>IF(ISBLANK(T3168),AE3167,IF(COUNTIF(T$2:T3168,T3168)&gt;1,AE3167,1+MAX(AE3167,0)))</f>
        <v>87</v>
      </c>
      <c r="AF3168" s="42" t="s">
        <v>937</v>
      </c>
      <c r="AG3168" s="42">
        <v>1</v>
      </c>
      <c r="AI3168" s="42" t="str">
        <f t="shared" si="805"/>
        <v/>
      </c>
      <c r="AJ3168">
        <f>SUM(AG$2:AG3168)</f>
        <v>24</v>
      </c>
      <c r="AK3168">
        <f>COUNTA(AF$2:AF3168)</f>
        <v>44</v>
      </c>
    </row>
    <row r="3169" spans="1:37"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793"/>
        <v>48</v>
      </c>
      <c r="Q3169" s="33" t="str">
        <f t="shared" si="794"/>
        <v/>
      </c>
      <c r="R3169" s="33">
        <f t="shared" si="795"/>
        <v>16</v>
      </c>
      <c r="S3169" s="33" t="str">
        <f t="shared" si="796"/>
        <v>165_16</v>
      </c>
      <c r="T3169" s="35" t="str">
        <f t="shared" si="797"/>
        <v>165PM</v>
      </c>
      <c r="U3169" s="35" t="str">
        <f t="shared" si="798"/>
        <v>165PMEW</v>
      </c>
      <c r="V3169" s="301">
        <f t="shared" si="799"/>
        <v>32</v>
      </c>
      <c r="W3169" s="293" t="str">
        <f t="shared" si="800"/>
        <v/>
      </c>
      <c r="X3169" s="293" t="str">
        <f t="shared" si="801"/>
        <v/>
      </c>
      <c r="Y3169" s="293" t="str">
        <f t="shared" si="802"/>
        <v/>
      </c>
      <c r="Z3169" s="293" t="str">
        <f t="shared" si="803"/>
        <v/>
      </c>
      <c r="AA3169" s="293">
        <f t="shared" si="790"/>
        <v>0</v>
      </c>
      <c r="AB3169" s="293">
        <f t="shared" si="791"/>
        <v>0</v>
      </c>
      <c r="AC3169" s="293">
        <f t="shared" si="792"/>
        <v>0</v>
      </c>
      <c r="AD3169" s="293">
        <f t="shared" si="804"/>
        <v>0</v>
      </c>
      <c r="AE3169" s="293">
        <f>IF(ISBLANK(T3169),AE3168,IF(COUNTIF(T$2:T3169,T3169)&gt;1,AE3168,1+MAX(AE3168,0)))</f>
        <v>87</v>
      </c>
      <c r="AI3169" s="42" t="str">
        <f t="shared" si="805"/>
        <v/>
      </c>
      <c r="AJ3169">
        <f>SUM(AG$2:AG3169)</f>
        <v>24</v>
      </c>
      <c r="AK3169">
        <f>COUNTA(AF$2:AF3169)</f>
        <v>44</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4" s="246" customFormat="1" x14ac:dyDescent="0.25">
      <c r="A2" s="246">
        <v>102</v>
      </c>
      <c r="B2" s="246" t="s">
        <v>65</v>
      </c>
      <c r="C2" s="246" t="s">
        <v>679</v>
      </c>
      <c r="E2" s="246">
        <v>1</v>
      </c>
      <c r="F2" s="246">
        <v>1</v>
      </c>
      <c r="G2" s="246">
        <v>1</v>
      </c>
      <c r="H2" s="246" t="s">
        <v>680</v>
      </c>
      <c r="I2" s="246">
        <v>0</v>
      </c>
      <c r="J2" s="246">
        <v>0</v>
      </c>
      <c r="K2" s="246">
        <v>0</v>
      </c>
      <c r="L2" s="246">
        <v>0</v>
      </c>
      <c r="M2" s="246" t="s">
        <v>681</v>
      </c>
      <c r="O2" s="248">
        <f>IF(ISBLANK(C2),Data!O33,IF(COUNTIF(C$2:C2,C2)&gt;1,Data!O33,1+MAX(Data!O33,0)))</f>
        <v>2</v>
      </c>
      <c r="P2" s="303">
        <f>IF(A2=Data!A33,Data!P33,IF(ISNUMBER(Data!P33),Data!P33+1,1))</f>
        <v>2</v>
      </c>
      <c r="Q2" s="304">
        <f>IF(OR(P2=Data!P33,LEN(A2)&lt;1),"",P2)</f>
        <v>2</v>
      </c>
      <c r="R2" s="304">
        <f t="shared" ref="R2:R33" si="0">IF(ISNUMBER(F2),F2+4*(E2-1)+8*IF(B2="PM",1,0),"")</f>
        <v>1</v>
      </c>
      <c r="S2" s="304" t="str">
        <f t="shared" ref="S2:S33" si="1">IF(ISNUMBER(R2),A2&amp;"_"&amp;R2,"")</f>
        <v>102_1</v>
      </c>
      <c r="T2" s="305" t="str">
        <f t="shared" ref="T2:T33" si="2">A2&amp;B2</f>
        <v>102AM</v>
      </c>
      <c r="U2" s="305" t="str">
        <f t="shared" ref="U2:U33" si="3">IF(OR(G2=1,G2=2),T2&amp;"NS",IF(OR(G2=3,G2=4),T2&amp;"EW",""))</f>
        <v>102AMNS</v>
      </c>
      <c r="W2" s="247" t="str">
        <f t="shared" ref="W2:W33" si="4">IF(I2&gt;$H2,1,"")</f>
        <v/>
      </c>
      <c r="X2" s="247" t="str">
        <f t="shared" ref="X2:X33" si="5">IF(J2&gt;$H2,1,"")</f>
        <v/>
      </c>
      <c r="Y2" s="247" t="str">
        <f t="shared" ref="Y2:Y33" si="6">IF(K2&gt;$H2,1,"")</f>
        <v/>
      </c>
      <c r="Z2" s="247" t="str">
        <f t="shared" ref="Z2:Z33" si="7">IF(L2&gt;$H2,1,"")</f>
        <v/>
      </c>
      <c r="AA2" s="247">
        <f t="shared" ref="AA2:AA33" si="8">IF(AND(ISNUMBER($G2),$B2="AM"),INDEX(Cordon,MATCH($A2,loc_ID,0),$G2),0)</f>
        <v>0</v>
      </c>
      <c r="AB2" s="247">
        <f t="shared" ref="AB2:AB33" si="9">IF(AND(ISNUMBER($G2),$B2="PM"),INDEX(Cordon,MATCH($A2,loc_ID,0),VLOOKUP($G2,dir_correction,2,FALSE)),0)</f>
        <v>0</v>
      </c>
      <c r="AC2" s="247">
        <f t="shared" ref="AC2:AC33" si="10">IF(AND(ISNUMBER($G2),$B2="AM"),INDEX(Lane,MATCH($A2,loc_ID,0),$G2),0)</f>
        <v>3</v>
      </c>
      <c r="AD2" s="247">
        <f t="shared" ref="AD2:AD33" si="11">IF(AND(AC2&gt;0,ISNUMBER(AC2)),1,0)</f>
        <v>1</v>
      </c>
      <c r="AE2" s="247">
        <f>IF(ISBLANK(T2),Data!AE33,IF(COUNTIF(T$2:T2,T2)&gt;1,Data!AE33,1+MAX(Data!AE33,0)))</f>
        <v>2</v>
      </c>
      <c r="AG2" s="246" t="str">
        <f t="shared" ref="AG2:AG33" si="12">IF(SUM(W2:Z2)&gt;0,1,"")</f>
        <v/>
      </c>
      <c r="AH2" s="246">
        <f>SUM(AG$2:AG2)</f>
        <v>0</v>
      </c>
    </row>
    <row r="3" spans="1:34" s="246" customFormat="1" x14ac:dyDescent="0.25">
      <c r="A3" s="246">
        <v>102</v>
      </c>
      <c r="B3" s="246" t="s">
        <v>65</v>
      </c>
      <c r="C3" s="246" t="s">
        <v>679</v>
      </c>
      <c r="E3" s="246">
        <v>1</v>
      </c>
      <c r="F3" s="246">
        <v>1</v>
      </c>
      <c r="G3" s="246">
        <v>2</v>
      </c>
      <c r="H3" s="246" t="s">
        <v>680</v>
      </c>
      <c r="I3" s="246">
        <v>0</v>
      </c>
      <c r="J3" s="246">
        <v>0</v>
      </c>
      <c r="K3" s="246">
        <v>0</v>
      </c>
      <c r="L3" s="246">
        <v>0</v>
      </c>
      <c r="M3" s="246" t="s">
        <v>681</v>
      </c>
      <c r="O3" s="248">
        <f>IF(ISBLANK(C3),O2,IF(COUNTIF(C$2:C3,C3)&gt;1,O2,1+MAX(O2,0)))</f>
        <v>2</v>
      </c>
      <c r="P3" s="303">
        <f t="shared" ref="P3:P17" si="13">IF(A3=A2,P2,IF(ISNUMBER(P2),P2+1,1))</f>
        <v>2</v>
      </c>
      <c r="Q3" s="304" t="str">
        <f t="shared" ref="Q3:Q17" si="14">IF(OR(P3=P2,LEN(A3)&lt;1),"",P3)</f>
        <v/>
      </c>
      <c r="R3" s="304">
        <f t="shared" si="0"/>
        <v>1</v>
      </c>
      <c r="S3" s="304" t="str">
        <f t="shared" si="1"/>
        <v>102_1</v>
      </c>
      <c r="T3" s="305" t="str">
        <f t="shared" si="2"/>
        <v>102AM</v>
      </c>
      <c r="U3" s="305" t="str">
        <f t="shared" si="3"/>
        <v>102AMNS</v>
      </c>
      <c r="W3" s="247" t="str">
        <f t="shared" si="4"/>
        <v/>
      </c>
      <c r="X3" s="247" t="str">
        <f t="shared" si="5"/>
        <v/>
      </c>
      <c r="Y3" s="247" t="str">
        <f t="shared" si="6"/>
        <v/>
      </c>
      <c r="Z3" s="247" t="str">
        <f t="shared" si="7"/>
        <v/>
      </c>
      <c r="AA3" s="247">
        <f t="shared" si="8"/>
        <v>1</v>
      </c>
      <c r="AB3" s="247">
        <f t="shared" si="9"/>
        <v>0</v>
      </c>
      <c r="AC3" s="247">
        <f t="shared" si="10"/>
        <v>3</v>
      </c>
      <c r="AD3" s="247">
        <f t="shared" si="11"/>
        <v>1</v>
      </c>
      <c r="AE3" s="247">
        <f>IF(ISBLANK(T3),AE2,IF(COUNTIF(T$2:T3,T3)&gt;1,AE2,1+MAX(AE2,0)))</f>
        <v>2</v>
      </c>
      <c r="AG3" s="246" t="str">
        <f t="shared" si="12"/>
        <v/>
      </c>
      <c r="AH3" s="246">
        <f>SUM(AG$2:AG3)</f>
        <v>0</v>
      </c>
    </row>
    <row r="4" spans="1:34" s="246" customFormat="1" x14ac:dyDescent="0.25">
      <c r="A4" s="246">
        <v>102</v>
      </c>
      <c r="B4" s="246" t="s">
        <v>65</v>
      </c>
      <c r="C4" s="246" t="s">
        <v>679</v>
      </c>
      <c r="E4" s="246">
        <v>1</v>
      </c>
      <c r="F4" s="246">
        <v>1</v>
      </c>
      <c r="G4" s="246">
        <v>3</v>
      </c>
      <c r="H4" s="246" t="s">
        <v>680</v>
      </c>
      <c r="I4" s="246">
        <v>0</v>
      </c>
      <c r="J4" s="246">
        <v>0</v>
      </c>
      <c r="K4" s="246">
        <v>0</v>
      </c>
      <c r="L4" s="246">
        <v>0</v>
      </c>
      <c r="M4" s="246" t="s">
        <v>681</v>
      </c>
      <c r="O4" s="248">
        <f>IF(ISBLANK(C4),O3,IF(COUNTIF(C$2:C4,C4)&gt;1,O3,1+MAX(O3,0)))</f>
        <v>2</v>
      </c>
      <c r="P4" s="303">
        <f t="shared" si="13"/>
        <v>2</v>
      </c>
      <c r="Q4" s="304" t="str">
        <f t="shared" si="14"/>
        <v/>
      </c>
      <c r="R4" s="304">
        <f t="shared" si="0"/>
        <v>1</v>
      </c>
      <c r="S4" s="304" t="str">
        <f t="shared" si="1"/>
        <v>102_1</v>
      </c>
      <c r="T4" s="305" t="str">
        <f t="shared" si="2"/>
        <v>102AM</v>
      </c>
      <c r="U4" s="305" t="str">
        <f t="shared" si="3"/>
        <v>102AMEW</v>
      </c>
      <c r="W4" s="247" t="str">
        <f t="shared" si="4"/>
        <v/>
      </c>
      <c r="X4" s="247" t="str">
        <f t="shared" si="5"/>
        <v/>
      </c>
      <c r="Y4" s="247" t="str">
        <f t="shared" si="6"/>
        <v/>
      </c>
      <c r="Z4" s="247" t="str">
        <f t="shared" si="7"/>
        <v/>
      </c>
      <c r="AA4" s="247">
        <f t="shared" si="8"/>
        <v>1</v>
      </c>
      <c r="AB4" s="247">
        <f t="shared" si="9"/>
        <v>0</v>
      </c>
      <c r="AC4" s="247">
        <f t="shared" si="10"/>
        <v>3</v>
      </c>
      <c r="AD4" s="247">
        <f t="shared" si="11"/>
        <v>1</v>
      </c>
      <c r="AE4" s="247">
        <f>IF(ISBLANK(T4),AE3,IF(COUNTIF(T$2:T4,T4)&gt;1,AE3,1+MAX(AE3,0)))</f>
        <v>2</v>
      </c>
      <c r="AG4" s="246" t="str">
        <f t="shared" si="12"/>
        <v/>
      </c>
      <c r="AH4" s="246">
        <f>SUM(AG$2:AG4)</f>
        <v>0</v>
      </c>
    </row>
    <row r="5" spans="1:34" s="246" customFormat="1" x14ac:dyDescent="0.25">
      <c r="A5" s="246">
        <v>102</v>
      </c>
      <c r="B5" s="246" t="s">
        <v>65</v>
      </c>
      <c r="C5" s="246" t="s">
        <v>679</v>
      </c>
      <c r="E5" s="246">
        <v>1</v>
      </c>
      <c r="F5" s="246">
        <v>1</v>
      </c>
      <c r="G5" s="246">
        <v>4</v>
      </c>
      <c r="H5" s="246" t="s">
        <v>680</v>
      </c>
      <c r="I5" s="246">
        <v>0</v>
      </c>
      <c r="J5" s="246">
        <v>0</v>
      </c>
      <c r="K5" s="246">
        <v>0</v>
      </c>
      <c r="L5" s="246">
        <v>0</v>
      </c>
      <c r="M5" s="246" t="s">
        <v>681</v>
      </c>
      <c r="O5" s="248">
        <f>IF(ISBLANK(C5),O4,IF(COUNTIF(C$2:C5,C5)&gt;1,O4,1+MAX(O4,0)))</f>
        <v>2</v>
      </c>
      <c r="P5" s="303">
        <f t="shared" si="13"/>
        <v>2</v>
      </c>
      <c r="Q5" s="304" t="str">
        <f t="shared" si="14"/>
        <v/>
      </c>
      <c r="R5" s="304">
        <f t="shared" si="0"/>
        <v>1</v>
      </c>
      <c r="S5" s="304" t="str">
        <f t="shared" si="1"/>
        <v>102_1</v>
      </c>
      <c r="T5" s="305" t="str">
        <f t="shared" si="2"/>
        <v>102AM</v>
      </c>
      <c r="U5" s="305" t="str">
        <f t="shared" si="3"/>
        <v>102AMEW</v>
      </c>
      <c r="W5" s="247" t="str">
        <f t="shared" si="4"/>
        <v/>
      </c>
      <c r="X5" s="247" t="str">
        <f t="shared" si="5"/>
        <v/>
      </c>
      <c r="Y5" s="247" t="str">
        <f t="shared" si="6"/>
        <v/>
      </c>
      <c r="Z5" s="247" t="str">
        <f t="shared" si="7"/>
        <v/>
      </c>
      <c r="AA5" s="247">
        <f t="shared" si="8"/>
        <v>0</v>
      </c>
      <c r="AB5" s="247">
        <f t="shared" si="9"/>
        <v>0</v>
      </c>
      <c r="AC5" s="247">
        <f t="shared" si="10"/>
        <v>3</v>
      </c>
      <c r="AD5" s="247">
        <f t="shared" si="11"/>
        <v>1</v>
      </c>
      <c r="AE5" s="247">
        <f>IF(ISBLANK(T5),AE4,IF(COUNTIF(T$2:T5,T5)&gt;1,AE4,1+MAX(AE4,0)))</f>
        <v>2</v>
      </c>
      <c r="AG5" s="246" t="str">
        <f t="shared" si="12"/>
        <v/>
      </c>
      <c r="AH5" s="246">
        <f>SUM(AG$2:AG5)</f>
        <v>0</v>
      </c>
    </row>
    <row r="6" spans="1:34" s="246" customFormat="1" x14ac:dyDescent="0.25">
      <c r="A6" s="246">
        <v>102</v>
      </c>
      <c r="B6" s="246" t="s">
        <v>65</v>
      </c>
      <c r="C6" s="246" t="s">
        <v>679</v>
      </c>
      <c r="E6" s="246">
        <v>1</v>
      </c>
      <c r="F6" s="246">
        <v>2</v>
      </c>
      <c r="G6" s="246">
        <v>1</v>
      </c>
      <c r="H6" s="246">
        <v>2</v>
      </c>
      <c r="I6" s="246">
        <v>0</v>
      </c>
      <c r="J6" s="246">
        <v>2</v>
      </c>
      <c r="K6" s="246">
        <v>0</v>
      </c>
      <c r="L6" s="246">
        <v>0</v>
      </c>
      <c r="M6" s="246" t="s">
        <v>681</v>
      </c>
      <c r="O6" s="248">
        <f>IF(ISBLANK(C6),O5,IF(COUNTIF(C$2:C6,C6)&gt;1,O5,1+MAX(O5,0)))</f>
        <v>2</v>
      </c>
      <c r="P6" s="303">
        <f t="shared" si="13"/>
        <v>2</v>
      </c>
      <c r="Q6" s="304" t="str">
        <f t="shared" si="14"/>
        <v/>
      </c>
      <c r="R6" s="304">
        <f t="shared" si="0"/>
        <v>2</v>
      </c>
      <c r="S6" s="304" t="str">
        <f t="shared" si="1"/>
        <v>102_2</v>
      </c>
      <c r="T6" s="305" t="str">
        <f t="shared" si="2"/>
        <v>102AM</v>
      </c>
      <c r="U6" s="305" t="str">
        <f t="shared" si="3"/>
        <v>102AMNS</v>
      </c>
      <c r="W6" s="247" t="str">
        <f t="shared" si="4"/>
        <v/>
      </c>
      <c r="X6" s="247" t="str">
        <f t="shared" si="5"/>
        <v/>
      </c>
      <c r="Y6" s="247" t="str">
        <f t="shared" si="6"/>
        <v/>
      </c>
      <c r="Z6" s="247" t="str">
        <f t="shared" si="7"/>
        <v/>
      </c>
      <c r="AA6" s="247">
        <f t="shared" si="8"/>
        <v>0</v>
      </c>
      <c r="AB6" s="247">
        <f t="shared" si="9"/>
        <v>0</v>
      </c>
      <c r="AC6" s="247">
        <f t="shared" si="10"/>
        <v>3</v>
      </c>
      <c r="AD6" s="247">
        <f t="shared" si="11"/>
        <v>1</v>
      </c>
      <c r="AE6" s="247">
        <f>IF(ISBLANK(T6),AE5,IF(COUNTIF(T$2:T6,T6)&gt;1,AE5,1+MAX(AE5,0)))</f>
        <v>2</v>
      </c>
      <c r="AG6" s="246" t="str">
        <f t="shared" si="12"/>
        <v/>
      </c>
      <c r="AH6" s="246">
        <f>SUM(AG$2:AG6)</f>
        <v>0</v>
      </c>
    </row>
    <row r="7" spans="1:34" s="246" customFormat="1" x14ac:dyDescent="0.25">
      <c r="A7" s="246">
        <v>102</v>
      </c>
      <c r="B7" s="246" t="s">
        <v>65</v>
      </c>
      <c r="C7" s="246" t="s">
        <v>679</v>
      </c>
      <c r="E7" s="246">
        <v>1</v>
      </c>
      <c r="F7" s="246">
        <v>2</v>
      </c>
      <c r="G7" s="246">
        <v>2</v>
      </c>
      <c r="H7" s="246">
        <v>3</v>
      </c>
      <c r="I7" s="246">
        <v>1</v>
      </c>
      <c r="J7" s="246">
        <v>1</v>
      </c>
      <c r="K7" s="246">
        <v>1</v>
      </c>
      <c r="L7" s="246">
        <v>1</v>
      </c>
      <c r="M7" s="246" t="s">
        <v>681</v>
      </c>
      <c r="O7" s="248">
        <f>IF(ISBLANK(C7),O6,IF(COUNTIF(C$2:C7,C7)&gt;1,O6,1+MAX(O6,0)))</f>
        <v>2</v>
      </c>
      <c r="P7" s="303">
        <f t="shared" si="13"/>
        <v>2</v>
      </c>
      <c r="Q7" s="304" t="str">
        <f t="shared" si="14"/>
        <v/>
      </c>
      <c r="R7" s="304">
        <f t="shared" si="0"/>
        <v>2</v>
      </c>
      <c r="S7" s="304" t="str">
        <f t="shared" si="1"/>
        <v>102_2</v>
      </c>
      <c r="T7" s="305" t="str">
        <f t="shared" si="2"/>
        <v>102AM</v>
      </c>
      <c r="U7" s="305" t="str">
        <f t="shared" si="3"/>
        <v>102AMNS</v>
      </c>
      <c r="W7" s="247" t="str">
        <f t="shared" si="4"/>
        <v/>
      </c>
      <c r="X7" s="247" t="str">
        <f t="shared" si="5"/>
        <v/>
      </c>
      <c r="Y7" s="247" t="str">
        <f t="shared" si="6"/>
        <v/>
      </c>
      <c r="Z7" s="247" t="str">
        <f t="shared" si="7"/>
        <v/>
      </c>
      <c r="AA7" s="247">
        <f t="shared" si="8"/>
        <v>1</v>
      </c>
      <c r="AB7" s="247">
        <f t="shared" si="9"/>
        <v>0</v>
      </c>
      <c r="AC7" s="247">
        <f t="shared" si="10"/>
        <v>3</v>
      </c>
      <c r="AD7" s="247">
        <f t="shared" si="11"/>
        <v>1</v>
      </c>
      <c r="AE7" s="247">
        <f>IF(ISBLANK(T7),AE6,IF(COUNTIF(T$2:T7,T7)&gt;1,AE6,1+MAX(AE6,0)))</f>
        <v>2</v>
      </c>
      <c r="AG7" s="246" t="str">
        <f t="shared" si="12"/>
        <v/>
      </c>
      <c r="AH7" s="246">
        <f>SUM(AG$2:AG7)</f>
        <v>0</v>
      </c>
    </row>
    <row r="8" spans="1:34" s="246" customFormat="1" x14ac:dyDescent="0.25">
      <c r="A8" s="246">
        <v>102</v>
      </c>
      <c r="B8" s="246" t="s">
        <v>65</v>
      </c>
      <c r="C8" s="246" t="s">
        <v>679</v>
      </c>
      <c r="E8" s="246">
        <v>1</v>
      </c>
      <c r="F8" s="246">
        <v>2</v>
      </c>
      <c r="G8" s="246">
        <v>3</v>
      </c>
      <c r="H8" s="246">
        <v>2</v>
      </c>
      <c r="I8" s="246">
        <v>0</v>
      </c>
      <c r="J8" s="246">
        <v>0</v>
      </c>
      <c r="K8" s="246">
        <v>1</v>
      </c>
      <c r="L8" s="246">
        <v>2</v>
      </c>
      <c r="M8" s="246" t="s">
        <v>681</v>
      </c>
      <c r="O8" s="248">
        <f>IF(ISBLANK(C8),O7,IF(COUNTIF(C$2:C8,C8)&gt;1,O7,1+MAX(O7,0)))</f>
        <v>2</v>
      </c>
      <c r="P8" s="303">
        <f t="shared" si="13"/>
        <v>2</v>
      </c>
      <c r="Q8" s="304" t="str">
        <f t="shared" si="14"/>
        <v/>
      </c>
      <c r="R8" s="304">
        <f t="shared" si="0"/>
        <v>2</v>
      </c>
      <c r="S8" s="304" t="str">
        <f t="shared" si="1"/>
        <v>102_2</v>
      </c>
      <c r="T8" s="305" t="str">
        <f t="shared" si="2"/>
        <v>102AM</v>
      </c>
      <c r="U8" s="305" t="str">
        <f t="shared" si="3"/>
        <v>102AMEW</v>
      </c>
      <c r="W8" s="247" t="str">
        <f t="shared" si="4"/>
        <v/>
      </c>
      <c r="X8" s="247" t="str">
        <f t="shared" si="5"/>
        <v/>
      </c>
      <c r="Y8" s="247" t="str">
        <f t="shared" si="6"/>
        <v/>
      </c>
      <c r="Z8" s="247" t="str">
        <f t="shared" si="7"/>
        <v/>
      </c>
      <c r="AA8" s="247">
        <f t="shared" si="8"/>
        <v>1</v>
      </c>
      <c r="AB8" s="247">
        <f t="shared" si="9"/>
        <v>0</v>
      </c>
      <c r="AC8" s="247">
        <f t="shared" si="10"/>
        <v>3</v>
      </c>
      <c r="AD8" s="247">
        <f t="shared" si="11"/>
        <v>1</v>
      </c>
      <c r="AE8" s="247">
        <f>IF(ISBLANK(T8),AE7,IF(COUNTIF(T$2:T8,T8)&gt;1,AE7,1+MAX(AE7,0)))</f>
        <v>2</v>
      </c>
      <c r="AG8" s="246" t="str">
        <f t="shared" si="12"/>
        <v/>
      </c>
      <c r="AH8" s="246">
        <f>SUM(AG$2:AG8)</f>
        <v>0</v>
      </c>
    </row>
    <row r="9" spans="1:34" s="246" customFormat="1" x14ac:dyDescent="0.25">
      <c r="A9" s="246">
        <v>102</v>
      </c>
      <c r="B9" s="246" t="s">
        <v>65</v>
      </c>
      <c r="C9" s="246" t="s">
        <v>679</v>
      </c>
      <c r="E9" s="246">
        <v>1</v>
      </c>
      <c r="F9" s="246">
        <v>2</v>
      </c>
      <c r="G9" s="246">
        <v>4</v>
      </c>
      <c r="H9" s="246">
        <v>1</v>
      </c>
      <c r="I9" s="246">
        <v>0</v>
      </c>
      <c r="J9" s="246">
        <v>0</v>
      </c>
      <c r="K9" s="246">
        <v>0</v>
      </c>
      <c r="L9" s="246">
        <v>0</v>
      </c>
      <c r="M9" s="246" t="s">
        <v>681</v>
      </c>
      <c r="O9" s="248">
        <f>IF(ISBLANK(C9),O8,IF(COUNTIF(C$2:C9,C9)&gt;1,O8,1+MAX(O8,0)))</f>
        <v>2</v>
      </c>
      <c r="P9" s="303">
        <f t="shared" si="13"/>
        <v>2</v>
      </c>
      <c r="Q9" s="304" t="str">
        <f t="shared" si="14"/>
        <v/>
      </c>
      <c r="R9" s="304">
        <f t="shared" si="0"/>
        <v>2</v>
      </c>
      <c r="S9" s="304" t="str">
        <f t="shared" si="1"/>
        <v>102_2</v>
      </c>
      <c r="T9" s="305" t="str">
        <f t="shared" si="2"/>
        <v>102AM</v>
      </c>
      <c r="U9" s="305" t="str">
        <f t="shared" si="3"/>
        <v>102AMEW</v>
      </c>
      <c r="W9" s="247" t="str">
        <f t="shared" si="4"/>
        <v/>
      </c>
      <c r="X9" s="247" t="str">
        <f t="shared" si="5"/>
        <v/>
      </c>
      <c r="Y9" s="247" t="str">
        <f t="shared" si="6"/>
        <v/>
      </c>
      <c r="Z9" s="247" t="str">
        <f t="shared" si="7"/>
        <v/>
      </c>
      <c r="AA9" s="247">
        <f t="shared" si="8"/>
        <v>0</v>
      </c>
      <c r="AB9" s="247">
        <f t="shared" si="9"/>
        <v>0</v>
      </c>
      <c r="AC9" s="247">
        <f t="shared" si="10"/>
        <v>3</v>
      </c>
      <c r="AD9" s="247">
        <f t="shared" si="11"/>
        <v>1</v>
      </c>
      <c r="AE9" s="247">
        <f>IF(ISBLANK(T9),AE8,IF(COUNTIF(T$2:T9,T9)&gt;1,AE8,1+MAX(AE8,0)))</f>
        <v>2</v>
      </c>
      <c r="AG9" s="246" t="str">
        <f t="shared" si="12"/>
        <v/>
      </c>
      <c r="AH9" s="246">
        <f>SUM(AG$2:AG9)</f>
        <v>0</v>
      </c>
    </row>
    <row r="10" spans="1:34" s="246" customFormat="1" x14ac:dyDescent="0.25">
      <c r="A10" s="246">
        <v>102</v>
      </c>
      <c r="B10" s="246" t="s">
        <v>65</v>
      </c>
      <c r="C10" s="246" t="s">
        <v>679</v>
      </c>
      <c r="E10" s="246">
        <v>1</v>
      </c>
      <c r="F10" s="246">
        <v>3</v>
      </c>
      <c r="G10" s="246">
        <v>1</v>
      </c>
      <c r="H10" s="246">
        <v>4</v>
      </c>
      <c r="I10" s="246">
        <v>0</v>
      </c>
      <c r="J10" s="246">
        <v>3</v>
      </c>
      <c r="K10" s="246">
        <v>0</v>
      </c>
      <c r="L10" s="246">
        <v>0</v>
      </c>
      <c r="M10" s="246" t="s">
        <v>681</v>
      </c>
      <c r="O10" s="248">
        <f>IF(ISBLANK(C10),O9,IF(COUNTIF(C$2:C10,C10)&gt;1,O9,1+MAX(O9,0)))</f>
        <v>2</v>
      </c>
      <c r="P10" s="303">
        <f t="shared" si="13"/>
        <v>2</v>
      </c>
      <c r="Q10" s="304" t="str">
        <f t="shared" si="14"/>
        <v/>
      </c>
      <c r="R10" s="304">
        <f t="shared" si="0"/>
        <v>3</v>
      </c>
      <c r="S10" s="304" t="str">
        <f t="shared" si="1"/>
        <v>102_3</v>
      </c>
      <c r="T10" s="305" t="str">
        <f t="shared" si="2"/>
        <v>102AM</v>
      </c>
      <c r="U10" s="305" t="str">
        <f t="shared" si="3"/>
        <v>102AMNS</v>
      </c>
      <c r="W10" s="247" t="str">
        <f t="shared" si="4"/>
        <v/>
      </c>
      <c r="X10" s="247" t="str">
        <f t="shared" si="5"/>
        <v/>
      </c>
      <c r="Y10" s="247" t="str">
        <f t="shared" si="6"/>
        <v/>
      </c>
      <c r="Z10" s="247" t="str">
        <f t="shared" si="7"/>
        <v/>
      </c>
      <c r="AA10" s="247">
        <f t="shared" si="8"/>
        <v>0</v>
      </c>
      <c r="AB10" s="247">
        <f t="shared" si="9"/>
        <v>0</v>
      </c>
      <c r="AC10" s="247">
        <f t="shared" si="10"/>
        <v>3</v>
      </c>
      <c r="AD10" s="247">
        <f t="shared" si="11"/>
        <v>1</v>
      </c>
      <c r="AE10" s="247">
        <f>IF(ISBLANK(T10),AE9,IF(COUNTIF(T$2:T10,T10)&gt;1,AE9,1+MAX(AE9,0)))</f>
        <v>2</v>
      </c>
      <c r="AG10" s="246" t="str">
        <f t="shared" si="12"/>
        <v/>
      </c>
      <c r="AH10" s="246">
        <f>SUM(AG$2:AG10)</f>
        <v>0</v>
      </c>
    </row>
    <row r="11" spans="1:34" s="246" customFormat="1" x14ac:dyDescent="0.25">
      <c r="A11" s="246">
        <v>102</v>
      </c>
      <c r="B11" s="246" t="s">
        <v>65</v>
      </c>
      <c r="C11" s="246" t="s">
        <v>679</v>
      </c>
      <c r="E11" s="246">
        <v>1</v>
      </c>
      <c r="F11" s="246">
        <v>3</v>
      </c>
      <c r="G11" s="246">
        <v>2</v>
      </c>
      <c r="H11" s="246">
        <v>2</v>
      </c>
      <c r="I11" s="246">
        <v>0</v>
      </c>
      <c r="J11" s="246">
        <v>1</v>
      </c>
      <c r="K11" s="246">
        <v>1</v>
      </c>
      <c r="L11" s="246">
        <v>1</v>
      </c>
      <c r="M11" s="246" t="s">
        <v>681</v>
      </c>
      <c r="O11" s="248">
        <f>IF(ISBLANK(C11),O10,IF(COUNTIF(C$2:C11,C11)&gt;1,O10,1+MAX(O10,0)))</f>
        <v>2</v>
      </c>
      <c r="P11" s="303">
        <f t="shared" si="13"/>
        <v>2</v>
      </c>
      <c r="Q11" s="304" t="str">
        <f t="shared" si="14"/>
        <v/>
      </c>
      <c r="R11" s="304">
        <f t="shared" si="0"/>
        <v>3</v>
      </c>
      <c r="S11" s="304" t="str">
        <f t="shared" si="1"/>
        <v>102_3</v>
      </c>
      <c r="T11" s="305" t="str">
        <f t="shared" si="2"/>
        <v>102AM</v>
      </c>
      <c r="U11" s="305" t="str">
        <f t="shared" si="3"/>
        <v>102AMNS</v>
      </c>
      <c r="W11" s="247" t="str">
        <f t="shared" si="4"/>
        <v/>
      </c>
      <c r="X11" s="247" t="str">
        <f t="shared" si="5"/>
        <v/>
      </c>
      <c r="Y11" s="247" t="str">
        <f t="shared" si="6"/>
        <v/>
      </c>
      <c r="Z11" s="247" t="str">
        <f t="shared" si="7"/>
        <v/>
      </c>
      <c r="AA11" s="247">
        <f t="shared" si="8"/>
        <v>1</v>
      </c>
      <c r="AB11" s="247">
        <f t="shared" si="9"/>
        <v>0</v>
      </c>
      <c r="AC11" s="247">
        <f t="shared" si="10"/>
        <v>3</v>
      </c>
      <c r="AD11" s="247">
        <f t="shared" si="11"/>
        <v>1</v>
      </c>
      <c r="AE11" s="247">
        <f>IF(ISBLANK(T11),AE10,IF(COUNTIF(T$2:T11,T11)&gt;1,AE10,1+MAX(AE10,0)))</f>
        <v>2</v>
      </c>
      <c r="AG11" s="246" t="str">
        <f t="shared" si="12"/>
        <v/>
      </c>
      <c r="AH11" s="246">
        <f>SUM(AG$2:AG11)</f>
        <v>0</v>
      </c>
    </row>
    <row r="12" spans="1:34" s="246" customFormat="1" x14ac:dyDescent="0.25">
      <c r="A12" s="246">
        <v>102</v>
      </c>
      <c r="B12" s="246" t="s">
        <v>65</v>
      </c>
      <c r="C12" s="246" t="s">
        <v>679</v>
      </c>
      <c r="E12" s="246">
        <v>1</v>
      </c>
      <c r="F12" s="246">
        <v>3</v>
      </c>
      <c r="G12" s="246">
        <v>3</v>
      </c>
      <c r="H12" s="246">
        <v>0</v>
      </c>
      <c r="I12" s="246">
        <v>0</v>
      </c>
      <c r="J12" s="246">
        <v>0</v>
      </c>
      <c r="K12" s="246">
        <v>0</v>
      </c>
      <c r="L12" s="246">
        <v>0</v>
      </c>
      <c r="M12" s="246" t="s">
        <v>681</v>
      </c>
      <c r="O12" s="248">
        <f>IF(ISBLANK(C12),O11,IF(COUNTIF(C$2:C12,C12)&gt;1,O11,1+MAX(O11,0)))</f>
        <v>2</v>
      </c>
      <c r="P12" s="303">
        <f t="shared" si="13"/>
        <v>2</v>
      </c>
      <c r="Q12" s="304" t="str">
        <f t="shared" si="14"/>
        <v/>
      </c>
      <c r="R12" s="304">
        <f t="shared" si="0"/>
        <v>3</v>
      </c>
      <c r="S12" s="304" t="str">
        <f t="shared" si="1"/>
        <v>102_3</v>
      </c>
      <c r="T12" s="305" t="str">
        <f t="shared" si="2"/>
        <v>102AM</v>
      </c>
      <c r="U12" s="305" t="str">
        <f t="shared" si="3"/>
        <v>102AMEW</v>
      </c>
      <c r="W12" s="247" t="str">
        <f t="shared" si="4"/>
        <v/>
      </c>
      <c r="X12" s="247" t="str">
        <f t="shared" si="5"/>
        <v/>
      </c>
      <c r="Y12" s="247" t="str">
        <f t="shared" si="6"/>
        <v/>
      </c>
      <c r="Z12" s="247" t="str">
        <f t="shared" si="7"/>
        <v/>
      </c>
      <c r="AA12" s="247">
        <f t="shared" si="8"/>
        <v>1</v>
      </c>
      <c r="AB12" s="247">
        <f t="shared" si="9"/>
        <v>0</v>
      </c>
      <c r="AC12" s="247">
        <f t="shared" si="10"/>
        <v>3</v>
      </c>
      <c r="AD12" s="247">
        <f t="shared" si="11"/>
        <v>1</v>
      </c>
      <c r="AE12" s="247">
        <f>IF(ISBLANK(T12),AE11,IF(COUNTIF(T$2:T12,T12)&gt;1,AE11,1+MAX(AE11,0)))</f>
        <v>2</v>
      </c>
      <c r="AG12" s="246" t="str">
        <f t="shared" si="12"/>
        <v/>
      </c>
      <c r="AH12" s="246">
        <f>SUM(AG$2:AG12)</f>
        <v>0</v>
      </c>
    </row>
    <row r="13" spans="1:34" s="246" customFormat="1" x14ac:dyDescent="0.25">
      <c r="A13" s="246">
        <v>102</v>
      </c>
      <c r="B13" s="246" t="s">
        <v>65</v>
      </c>
      <c r="C13" s="246" t="s">
        <v>679</v>
      </c>
      <c r="E13" s="246">
        <v>1</v>
      </c>
      <c r="F13" s="246">
        <v>3</v>
      </c>
      <c r="G13" s="246">
        <v>4</v>
      </c>
      <c r="H13" s="246">
        <v>4</v>
      </c>
      <c r="I13" s="246">
        <v>0</v>
      </c>
      <c r="J13" s="246">
        <v>3</v>
      </c>
      <c r="K13" s="246">
        <v>0</v>
      </c>
      <c r="L13" s="246">
        <v>0</v>
      </c>
      <c r="M13" s="246" t="s">
        <v>681</v>
      </c>
      <c r="O13" s="248">
        <f>IF(ISBLANK(C13),O12,IF(COUNTIF(C$2:C13,C13)&gt;1,O12,1+MAX(O12,0)))</f>
        <v>2</v>
      </c>
      <c r="P13" s="303">
        <f t="shared" si="13"/>
        <v>2</v>
      </c>
      <c r="Q13" s="304" t="str">
        <f t="shared" si="14"/>
        <v/>
      </c>
      <c r="R13" s="304">
        <f t="shared" si="0"/>
        <v>3</v>
      </c>
      <c r="S13" s="304" t="str">
        <f t="shared" si="1"/>
        <v>102_3</v>
      </c>
      <c r="T13" s="305" t="str">
        <f t="shared" si="2"/>
        <v>102AM</v>
      </c>
      <c r="U13" s="305" t="str">
        <f t="shared" si="3"/>
        <v>102AMEW</v>
      </c>
      <c r="W13" s="247" t="str">
        <f t="shared" si="4"/>
        <v/>
      </c>
      <c r="X13" s="247" t="str">
        <f t="shared" si="5"/>
        <v/>
      </c>
      <c r="Y13" s="247" t="str">
        <f t="shared" si="6"/>
        <v/>
      </c>
      <c r="Z13" s="247" t="str">
        <f t="shared" si="7"/>
        <v/>
      </c>
      <c r="AA13" s="247">
        <f t="shared" si="8"/>
        <v>0</v>
      </c>
      <c r="AB13" s="247">
        <f t="shared" si="9"/>
        <v>0</v>
      </c>
      <c r="AC13" s="247">
        <f t="shared" si="10"/>
        <v>3</v>
      </c>
      <c r="AD13" s="247">
        <f t="shared" si="11"/>
        <v>1</v>
      </c>
      <c r="AE13" s="247">
        <f>IF(ISBLANK(T13),AE12,IF(COUNTIF(T$2:T13,T13)&gt;1,AE12,1+MAX(AE12,0)))</f>
        <v>2</v>
      </c>
      <c r="AG13" s="246" t="str">
        <f t="shared" si="12"/>
        <v/>
      </c>
      <c r="AH13" s="246">
        <f>SUM(AG$2:AG13)</f>
        <v>0</v>
      </c>
    </row>
    <row r="14" spans="1:34" s="246" customFormat="1" x14ac:dyDescent="0.25">
      <c r="A14" s="246">
        <v>102</v>
      </c>
      <c r="B14" s="246" t="s">
        <v>65</v>
      </c>
      <c r="C14" s="246" t="s">
        <v>679</v>
      </c>
      <c r="E14" s="246">
        <v>1</v>
      </c>
      <c r="F14" s="246">
        <v>4</v>
      </c>
      <c r="G14" s="246">
        <v>1</v>
      </c>
      <c r="H14" s="246">
        <v>2</v>
      </c>
      <c r="I14" s="246">
        <v>0</v>
      </c>
      <c r="J14" s="246">
        <v>0</v>
      </c>
      <c r="K14" s="246">
        <v>0</v>
      </c>
      <c r="L14" s="246">
        <v>0</v>
      </c>
      <c r="M14" s="246" t="s">
        <v>681</v>
      </c>
      <c r="O14" s="248">
        <f>IF(ISBLANK(C14),O13,IF(COUNTIF(C$2:C14,C14)&gt;1,O13,1+MAX(O13,0)))</f>
        <v>2</v>
      </c>
      <c r="P14" s="303">
        <f t="shared" si="13"/>
        <v>2</v>
      </c>
      <c r="Q14" s="304" t="str">
        <f t="shared" si="14"/>
        <v/>
      </c>
      <c r="R14" s="304">
        <f t="shared" si="0"/>
        <v>4</v>
      </c>
      <c r="S14" s="304" t="str">
        <f t="shared" si="1"/>
        <v>102_4</v>
      </c>
      <c r="T14" s="305" t="str">
        <f t="shared" si="2"/>
        <v>102AM</v>
      </c>
      <c r="U14" s="305" t="str">
        <f t="shared" si="3"/>
        <v>102AMNS</v>
      </c>
      <c r="W14" s="247" t="str">
        <f t="shared" si="4"/>
        <v/>
      </c>
      <c r="X14" s="247" t="str">
        <f t="shared" si="5"/>
        <v/>
      </c>
      <c r="Y14" s="247" t="str">
        <f t="shared" si="6"/>
        <v/>
      </c>
      <c r="Z14" s="247" t="str">
        <f t="shared" si="7"/>
        <v/>
      </c>
      <c r="AA14" s="247">
        <f t="shared" si="8"/>
        <v>0</v>
      </c>
      <c r="AB14" s="247">
        <f t="shared" si="9"/>
        <v>0</v>
      </c>
      <c r="AC14" s="247">
        <f t="shared" si="10"/>
        <v>3</v>
      </c>
      <c r="AD14" s="247">
        <f t="shared" si="11"/>
        <v>1</v>
      </c>
      <c r="AE14" s="247">
        <f>IF(ISBLANK(T14),AE13,IF(COUNTIF(T$2:T14,T14)&gt;1,AE13,1+MAX(AE13,0)))</f>
        <v>2</v>
      </c>
      <c r="AG14" s="246" t="str">
        <f t="shared" si="12"/>
        <v/>
      </c>
      <c r="AH14" s="246">
        <f>SUM(AG$2:AG14)</f>
        <v>0</v>
      </c>
    </row>
    <row r="15" spans="1:34" s="246" customFormat="1" x14ac:dyDescent="0.25">
      <c r="A15" s="246">
        <v>102</v>
      </c>
      <c r="B15" s="246" t="s">
        <v>65</v>
      </c>
      <c r="C15" s="246" t="s">
        <v>679</v>
      </c>
      <c r="E15" s="246">
        <v>1</v>
      </c>
      <c r="F15" s="246">
        <v>4</v>
      </c>
      <c r="G15" s="246">
        <v>2</v>
      </c>
      <c r="H15" s="246">
        <v>8</v>
      </c>
      <c r="I15" s="246">
        <v>2</v>
      </c>
      <c r="J15" s="246">
        <v>0</v>
      </c>
      <c r="K15" s="246">
        <v>1</v>
      </c>
      <c r="L15" s="246">
        <v>2</v>
      </c>
      <c r="M15" s="246" t="s">
        <v>681</v>
      </c>
      <c r="O15" s="248">
        <f>IF(ISBLANK(C15),O14,IF(COUNTIF(C$2:C15,C15)&gt;1,O14,1+MAX(O14,0)))</f>
        <v>2</v>
      </c>
      <c r="P15" s="303">
        <f t="shared" si="13"/>
        <v>2</v>
      </c>
      <c r="Q15" s="304" t="str">
        <f t="shared" si="14"/>
        <v/>
      </c>
      <c r="R15" s="304">
        <f t="shared" si="0"/>
        <v>4</v>
      </c>
      <c r="S15" s="304" t="str">
        <f t="shared" si="1"/>
        <v>102_4</v>
      </c>
      <c r="T15" s="305" t="str">
        <f t="shared" si="2"/>
        <v>102AM</v>
      </c>
      <c r="U15" s="305" t="str">
        <f t="shared" si="3"/>
        <v>102AMNS</v>
      </c>
      <c r="W15" s="247" t="str">
        <f t="shared" si="4"/>
        <v/>
      </c>
      <c r="X15" s="247" t="str">
        <f t="shared" si="5"/>
        <v/>
      </c>
      <c r="Y15" s="247" t="str">
        <f t="shared" si="6"/>
        <v/>
      </c>
      <c r="Z15" s="247" t="str">
        <f t="shared" si="7"/>
        <v/>
      </c>
      <c r="AA15" s="247">
        <f t="shared" si="8"/>
        <v>1</v>
      </c>
      <c r="AB15" s="247">
        <f t="shared" si="9"/>
        <v>0</v>
      </c>
      <c r="AC15" s="247">
        <f t="shared" si="10"/>
        <v>3</v>
      </c>
      <c r="AD15" s="247">
        <f t="shared" si="11"/>
        <v>1</v>
      </c>
      <c r="AE15" s="247">
        <f>IF(ISBLANK(T15),AE14,IF(COUNTIF(T$2:T15,T15)&gt;1,AE14,1+MAX(AE14,0)))</f>
        <v>2</v>
      </c>
      <c r="AG15" s="246" t="str">
        <f t="shared" si="12"/>
        <v/>
      </c>
      <c r="AH15" s="246">
        <f>SUM(AG$2:AG15)</f>
        <v>0</v>
      </c>
    </row>
    <row r="16" spans="1:34" s="246" customFormat="1" x14ac:dyDescent="0.25">
      <c r="A16" s="246">
        <v>102</v>
      </c>
      <c r="B16" s="246" t="s">
        <v>65</v>
      </c>
      <c r="C16" s="246" t="s">
        <v>679</v>
      </c>
      <c r="E16" s="246">
        <v>1</v>
      </c>
      <c r="F16" s="246">
        <v>4</v>
      </c>
      <c r="G16" s="246">
        <v>3</v>
      </c>
      <c r="H16" s="246">
        <v>5</v>
      </c>
      <c r="I16" s="246">
        <v>1</v>
      </c>
      <c r="J16" s="246">
        <v>0</v>
      </c>
      <c r="K16" s="246">
        <v>0</v>
      </c>
      <c r="L16" s="246">
        <v>1</v>
      </c>
      <c r="M16" s="246" t="s">
        <v>681</v>
      </c>
      <c r="O16" s="248">
        <f>IF(ISBLANK(C16),O15,IF(COUNTIF(C$2:C16,C16)&gt;1,O15,1+MAX(O15,0)))</f>
        <v>2</v>
      </c>
      <c r="P16" s="303">
        <f t="shared" si="13"/>
        <v>2</v>
      </c>
      <c r="Q16" s="304" t="str">
        <f t="shared" si="14"/>
        <v/>
      </c>
      <c r="R16" s="304">
        <f t="shared" si="0"/>
        <v>4</v>
      </c>
      <c r="S16" s="304" t="str">
        <f t="shared" si="1"/>
        <v>102_4</v>
      </c>
      <c r="T16" s="305" t="str">
        <f t="shared" si="2"/>
        <v>102AM</v>
      </c>
      <c r="U16" s="305" t="str">
        <f t="shared" si="3"/>
        <v>102AMEW</v>
      </c>
      <c r="W16" s="247" t="str">
        <f t="shared" si="4"/>
        <v/>
      </c>
      <c r="X16" s="247" t="str">
        <f t="shared" si="5"/>
        <v/>
      </c>
      <c r="Y16" s="247" t="str">
        <f t="shared" si="6"/>
        <v/>
      </c>
      <c r="Z16" s="247" t="str">
        <f t="shared" si="7"/>
        <v/>
      </c>
      <c r="AA16" s="247">
        <f t="shared" si="8"/>
        <v>1</v>
      </c>
      <c r="AB16" s="247">
        <f t="shared" si="9"/>
        <v>0</v>
      </c>
      <c r="AC16" s="247">
        <f t="shared" si="10"/>
        <v>3</v>
      </c>
      <c r="AD16" s="247">
        <f t="shared" si="11"/>
        <v>1</v>
      </c>
      <c r="AE16" s="247">
        <f>IF(ISBLANK(T16),AE15,IF(COUNTIF(T$2:T16,T16)&gt;1,AE15,1+MAX(AE15,0)))</f>
        <v>2</v>
      </c>
      <c r="AG16" s="246" t="str">
        <f t="shared" si="12"/>
        <v/>
      </c>
      <c r="AH16" s="246">
        <f>SUM(AG$2:AG16)</f>
        <v>0</v>
      </c>
    </row>
    <row r="17" spans="1:34" s="246" customFormat="1" x14ac:dyDescent="0.25">
      <c r="A17" s="246">
        <v>102</v>
      </c>
      <c r="B17" s="246" t="s">
        <v>65</v>
      </c>
      <c r="C17" s="246" t="s">
        <v>679</v>
      </c>
      <c r="E17" s="246">
        <v>1</v>
      </c>
      <c r="F17" s="246">
        <v>4</v>
      </c>
      <c r="G17" s="246">
        <v>4</v>
      </c>
      <c r="H17" s="246">
        <v>2</v>
      </c>
      <c r="I17" s="246">
        <v>0</v>
      </c>
      <c r="J17" s="246">
        <v>0</v>
      </c>
      <c r="K17" s="246">
        <v>0</v>
      </c>
      <c r="L17" s="246">
        <v>1</v>
      </c>
      <c r="M17" s="246" t="s">
        <v>681</v>
      </c>
      <c r="O17" s="248">
        <f>IF(ISBLANK(C17),O16,IF(COUNTIF(C$2:C17,C17)&gt;1,O16,1+MAX(O16,0)))</f>
        <v>2</v>
      </c>
      <c r="P17" s="303">
        <f t="shared" si="13"/>
        <v>2</v>
      </c>
      <c r="Q17" s="304" t="str">
        <f t="shared" si="14"/>
        <v/>
      </c>
      <c r="R17" s="304">
        <f t="shared" si="0"/>
        <v>4</v>
      </c>
      <c r="S17" s="304" t="str">
        <f t="shared" si="1"/>
        <v>102_4</v>
      </c>
      <c r="T17" s="305" t="str">
        <f t="shared" si="2"/>
        <v>102AM</v>
      </c>
      <c r="U17" s="305" t="str">
        <f t="shared" si="3"/>
        <v>102AMEW</v>
      </c>
      <c r="W17" s="247" t="str">
        <f t="shared" si="4"/>
        <v/>
      </c>
      <c r="X17" s="247" t="str">
        <f t="shared" si="5"/>
        <v/>
      </c>
      <c r="Y17" s="247" t="str">
        <f t="shared" si="6"/>
        <v/>
      </c>
      <c r="Z17" s="247" t="str">
        <f t="shared" si="7"/>
        <v/>
      </c>
      <c r="AA17" s="247">
        <f t="shared" si="8"/>
        <v>0</v>
      </c>
      <c r="AB17" s="247">
        <f t="shared" si="9"/>
        <v>0</v>
      </c>
      <c r="AC17" s="247">
        <f t="shared" si="10"/>
        <v>3</v>
      </c>
      <c r="AD17" s="247">
        <f t="shared" si="11"/>
        <v>1</v>
      </c>
      <c r="AE17" s="247">
        <f>IF(ISBLANK(T17),AE16,IF(COUNTIF(T$2:T17,T17)&gt;1,AE16,1+MAX(AE16,0)))</f>
        <v>2</v>
      </c>
      <c r="AG17" s="246" t="str">
        <f t="shared" si="12"/>
        <v/>
      </c>
      <c r="AH17" s="246">
        <f>SUM(AG$2:AG17)</f>
        <v>0</v>
      </c>
    </row>
    <row r="18" spans="1:34" s="246" customFormat="1" x14ac:dyDescent="0.25">
      <c r="A18" s="246">
        <v>102</v>
      </c>
      <c r="B18" s="246" t="s">
        <v>65</v>
      </c>
      <c r="C18" s="246" t="s">
        <v>679</v>
      </c>
      <c r="E18" s="246">
        <v>2</v>
      </c>
      <c r="F18" s="246">
        <v>1</v>
      </c>
      <c r="G18" s="246">
        <v>1</v>
      </c>
      <c r="H18" s="246">
        <v>1</v>
      </c>
      <c r="I18" s="246">
        <v>0</v>
      </c>
      <c r="J18" s="246">
        <v>1</v>
      </c>
      <c r="K18" s="246">
        <v>1</v>
      </c>
      <c r="L18" s="246">
        <v>1</v>
      </c>
      <c r="O18" s="248">
        <f>IF(ISBLANK(C18),Data!O49,IF(COUNTIF(C$2:C18,C18)&gt;1,Data!O49,1+MAX(Data!O49,0)))</f>
        <v>2</v>
      </c>
      <c r="P18" s="303">
        <f>IF(A18=Data!A49,Data!P49,IF(ISNUMBER(Data!P49),Data!P49+1,1))</f>
        <v>2</v>
      </c>
      <c r="Q18" s="304" t="str">
        <f>IF(OR(P18=Data!P49,LEN(A18)&lt;1),"",P18)</f>
        <v/>
      </c>
      <c r="R18" s="304">
        <f t="shared" si="0"/>
        <v>5</v>
      </c>
      <c r="S18" s="304" t="str">
        <f t="shared" si="1"/>
        <v>102_5</v>
      </c>
      <c r="T18" s="305" t="str">
        <f t="shared" si="2"/>
        <v>102AM</v>
      </c>
      <c r="U18" s="305" t="str">
        <f t="shared" si="3"/>
        <v>102AMNS</v>
      </c>
      <c r="W18" s="247" t="str">
        <f t="shared" si="4"/>
        <v/>
      </c>
      <c r="X18" s="247" t="str">
        <f t="shared" si="5"/>
        <v/>
      </c>
      <c r="Y18" s="247" t="str">
        <f t="shared" si="6"/>
        <v/>
      </c>
      <c r="Z18" s="247" t="str">
        <f t="shared" si="7"/>
        <v/>
      </c>
      <c r="AA18" s="247">
        <f t="shared" si="8"/>
        <v>0</v>
      </c>
      <c r="AB18" s="247">
        <f t="shared" si="9"/>
        <v>0</v>
      </c>
      <c r="AC18" s="247">
        <f t="shared" si="10"/>
        <v>3</v>
      </c>
      <c r="AD18" s="247">
        <f t="shared" si="11"/>
        <v>1</v>
      </c>
      <c r="AE18" s="247">
        <f>IF(ISBLANK(T18),Data!AE49,IF(COUNTIF(T$2:T18,T18)&gt;1,Data!AE49,1+MAX(Data!AE49,0)))</f>
        <v>2</v>
      </c>
      <c r="AG18" s="246" t="str">
        <f t="shared" si="12"/>
        <v/>
      </c>
      <c r="AH18" s="246">
        <f>SUM(AG$2:AG18)</f>
        <v>0</v>
      </c>
    </row>
    <row r="19" spans="1:34" s="246" customFormat="1" x14ac:dyDescent="0.25">
      <c r="A19" s="246">
        <v>102</v>
      </c>
      <c r="B19" s="246" t="s">
        <v>65</v>
      </c>
      <c r="C19" s="246" t="s">
        <v>679</v>
      </c>
      <c r="E19" s="246">
        <v>2</v>
      </c>
      <c r="F19" s="246">
        <v>1</v>
      </c>
      <c r="G19" s="246">
        <v>2</v>
      </c>
      <c r="H19" s="246">
        <v>3</v>
      </c>
      <c r="I19" s="246">
        <v>1</v>
      </c>
      <c r="J19" s="246">
        <v>3</v>
      </c>
      <c r="K19" s="246">
        <v>0</v>
      </c>
      <c r="L19" s="246">
        <v>0</v>
      </c>
      <c r="O19" s="248">
        <f>IF(ISBLANK(C19),O18,IF(COUNTIF(C$2:C19,C19)&gt;1,O18,1+MAX(O18,0)))</f>
        <v>2</v>
      </c>
      <c r="P19" s="303">
        <f t="shared" ref="P19:P33" si="15">IF(A19=A18,P18,IF(ISNUMBER(P18),P18+1,1))</f>
        <v>2</v>
      </c>
      <c r="Q19" s="304" t="str">
        <f t="shared" ref="Q19:Q33" si="16">IF(OR(P19=P18,LEN(A19)&lt;1),"",P19)</f>
        <v/>
      </c>
      <c r="R19" s="304">
        <f t="shared" si="0"/>
        <v>5</v>
      </c>
      <c r="S19" s="304" t="str">
        <f t="shared" si="1"/>
        <v>102_5</v>
      </c>
      <c r="T19" s="305" t="str">
        <f t="shared" si="2"/>
        <v>102AM</v>
      </c>
      <c r="U19" s="305" t="str">
        <f t="shared" si="3"/>
        <v>102AMNS</v>
      </c>
      <c r="W19" s="247" t="str">
        <f t="shared" si="4"/>
        <v/>
      </c>
      <c r="X19" s="247" t="str">
        <f t="shared" si="5"/>
        <v/>
      </c>
      <c r="Y19" s="247" t="str">
        <f t="shared" si="6"/>
        <v/>
      </c>
      <c r="Z19" s="247" t="str">
        <f t="shared" si="7"/>
        <v/>
      </c>
      <c r="AA19" s="247">
        <f t="shared" si="8"/>
        <v>1</v>
      </c>
      <c r="AB19" s="247">
        <f t="shared" si="9"/>
        <v>0</v>
      </c>
      <c r="AC19" s="247">
        <f t="shared" si="10"/>
        <v>3</v>
      </c>
      <c r="AD19" s="247">
        <f t="shared" si="11"/>
        <v>1</v>
      </c>
      <c r="AE19" s="247">
        <f>IF(ISBLANK(T19),AE18,IF(COUNTIF(T$2:T19,T19)&gt;1,AE18,1+MAX(AE18,0)))</f>
        <v>2</v>
      </c>
      <c r="AG19" s="246" t="str">
        <f t="shared" si="12"/>
        <v/>
      </c>
      <c r="AH19" s="246">
        <f>SUM(AG$2:AG19)</f>
        <v>0</v>
      </c>
    </row>
    <row r="20" spans="1:34" s="246" customFormat="1" x14ac:dyDescent="0.25">
      <c r="A20" s="246">
        <v>102</v>
      </c>
      <c r="B20" s="246" t="s">
        <v>65</v>
      </c>
      <c r="C20" s="246" t="s">
        <v>679</v>
      </c>
      <c r="E20" s="246">
        <v>2</v>
      </c>
      <c r="F20" s="246">
        <v>1</v>
      </c>
      <c r="G20" s="246">
        <v>3</v>
      </c>
      <c r="H20" s="246">
        <v>1</v>
      </c>
      <c r="I20" s="246">
        <v>0</v>
      </c>
      <c r="J20" s="246">
        <v>0</v>
      </c>
      <c r="K20" s="246">
        <v>0</v>
      </c>
      <c r="L20" s="246">
        <v>0</v>
      </c>
      <c r="O20" s="248">
        <f>IF(ISBLANK(C20),O19,IF(COUNTIF(C$2:C20,C20)&gt;1,O19,1+MAX(O19,0)))</f>
        <v>2</v>
      </c>
      <c r="P20" s="303">
        <f t="shared" si="15"/>
        <v>2</v>
      </c>
      <c r="Q20" s="304" t="str">
        <f t="shared" si="16"/>
        <v/>
      </c>
      <c r="R20" s="304">
        <f t="shared" si="0"/>
        <v>5</v>
      </c>
      <c r="S20" s="304" t="str">
        <f t="shared" si="1"/>
        <v>102_5</v>
      </c>
      <c r="T20" s="305" t="str">
        <f t="shared" si="2"/>
        <v>102AM</v>
      </c>
      <c r="U20" s="305" t="str">
        <f t="shared" si="3"/>
        <v>102AMEW</v>
      </c>
      <c r="W20" s="247" t="str">
        <f t="shared" si="4"/>
        <v/>
      </c>
      <c r="X20" s="247" t="str">
        <f t="shared" si="5"/>
        <v/>
      </c>
      <c r="Y20" s="247" t="str">
        <f t="shared" si="6"/>
        <v/>
      </c>
      <c r="Z20" s="247" t="str">
        <f t="shared" si="7"/>
        <v/>
      </c>
      <c r="AA20" s="247">
        <f t="shared" si="8"/>
        <v>1</v>
      </c>
      <c r="AB20" s="247">
        <f t="shared" si="9"/>
        <v>0</v>
      </c>
      <c r="AC20" s="247">
        <f t="shared" si="10"/>
        <v>3</v>
      </c>
      <c r="AD20" s="247">
        <f t="shared" si="11"/>
        <v>1</v>
      </c>
      <c r="AE20" s="247">
        <f>IF(ISBLANK(T20),AE19,IF(COUNTIF(T$2:T20,T20)&gt;1,AE19,1+MAX(AE19,0)))</f>
        <v>2</v>
      </c>
      <c r="AG20" s="246" t="str">
        <f t="shared" si="12"/>
        <v/>
      </c>
      <c r="AH20" s="246">
        <f>SUM(AG$2:AG20)</f>
        <v>0</v>
      </c>
    </row>
    <row r="21" spans="1:34" s="246" customFormat="1" x14ac:dyDescent="0.25">
      <c r="A21" s="246">
        <v>102</v>
      </c>
      <c r="B21" s="246" t="s">
        <v>65</v>
      </c>
      <c r="C21" s="246" t="s">
        <v>679</v>
      </c>
      <c r="E21" s="246">
        <v>2</v>
      </c>
      <c r="F21" s="246">
        <v>1</v>
      </c>
      <c r="G21" s="246">
        <v>4</v>
      </c>
      <c r="H21" s="246">
        <v>1</v>
      </c>
      <c r="I21" s="246">
        <v>0</v>
      </c>
      <c r="J21" s="246">
        <v>0</v>
      </c>
      <c r="K21" s="246">
        <v>0</v>
      </c>
      <c r="L21" s="246">
        <v>1</v>
      </c>
      <c r="O21" s="248">
        <f>IF(ISBLANK(C21),O20,IF(COUNTIF(C$2:C21,C21)&gt;1,O20,1+MAX(O20,0)))</f>
        <v>2</v>
      </c>
      <c r="P21" s="303">
        <f t="shared" si="15"/>
        <v>2</v>
      </c>
      <c r="Q21" s="304" t="str">
        <f t="shared" si="16"/>
        <v/>
      </c>
      <c r="R21" s="304">
        <f t="shared" si="0"/>
        <v>5</v>
      </c>
      <c r="S21" s="304" t="str">
        <f t="shared" si="1"/>
        <v>102_5</v>
      </c>
      <c r="T21" s="305" t="str">
        <f t="shared" si="2"/>
        <v>102AM</v>
      </c>
      <c r="U21" s="305" t="str">
        <f t="shared" si="3"/>
        <v>102AMEW</v>
      </c>
      <c r="W21" s="247" t="str">
        <f t="shared" si="4"/>
        <v/>
      </c>
      <c r="X21" s="247" t="str">
        <f t="shared" si="5"/>
        <v/>
      </c>
      <c r="Y21" s="247" t="str">
        <f t="shared" si="6"/>
        <v/>
      </c>
      <c r="Z21" s="247" t="str">
        <f t="shared" si="7"/>
        <v/>
      </c>
      <c r="AA21" s="247">
        <f t="shared" si="8"/>
        <v>0</v>
      </c>
      <c r="AB21" s="247">
        <f t="shared" si="9"/>
        <v>0</v>
      </c>
      <c r="AC21" s="247">
        <f t="shared" si="10"/>
        <v>3</v>
      </c>
      <c r="AD21" s="247">
        <f t="shared" si="11"/>
        <v>1</v>
      </c>
      <c r="AE21" s="247">
        <f>IF(ISBLANK(T21),AE20,IF(COUNTIF(T$2:T21,T21)&gt;1,AE20,1+MAX(AE20,0)))</f>
        <v>2</v>
      </c>
      <c r="AG21" s="246" t="str">
        <f t="shared" si="12"/>
        <v/>
      </c>
      <c r="AH21" s="246">
        <f>SUM(AG$2:AG21)</f>
        <v>0</v>
      </c>
    </row>
    <row r="22" spans="1:34" s="246" customFormat="1" x14ac:dyDescent="0.25">
      <c r="A22" s="246">
        <v>102</v>
      </c>
      <c r="B22" s="246" t="s">
        <v>65</v>
      </c>
      <c r="C22" s="246" t="s">
        <v>679</v>
      </c>
      <c r="E22" s="246">
        <v>2</v>
      </c>
      <c r="F22" s="246">
        <v>2</v>
      </c>
      <c r="G22" s="246">
        <v>1</v>
      </c>
      <c r="H22" s="246">
        <v>0</v>
      </c>
      <c r="I22" s="246">
        <v>0</v>
      </c>
      <c r="J22" s="246">
        <v>0</v>
      </c>
      <c r="K22" s="246">
        <v>0</v>
      </c>
      <c r="L22" s="246">
        <v>0</v>
      </c>
      <c r="O22" s="248">
        <f>IF(ISBLANK(C22),O21,IF(COUNTIF(C$2:C22,C22)&gt;1,O21,1+MAX(O21,0)))</f>
        <v>2</v>
      </c>
      <c r="P22" s="303">
        <f t="shared" si="15"/>
        <v>2</v>
      </c>
      <c r="Q22" s="304" t="str">
        <f t="shared" si="16"/>
        <v/>
      </c>
      <c r="R22" s="304">
        <f t="shared" si="0"/>
        <v>6</v>
      </c>
      <c r="S22" s="304" t="str">
        <f t="shared" si="1"/>
        <v>102_6</v>
      </c>
      <c r="T22" s="305" t="str">
        <f t="shared" si="2"/>
        <v>102AM</v>
      </c>
      <c r="U22" s="305" t="str">
        <f t="shared" si="3"/>
        <v>102AMNS</v>
      </c>
      <c r="W22" s="247" t="str">
        <f t="shared" si="4"/>
        <v/>
      </c>
      <c r="X22" s="247" t="str">
        <f t="shared" si="5"/>
        <v/>
      </c>
      <c r="Y22" s="247" t="str">
        <f t="shared" si="6"/>
        <v/>
      </c>
      <c r="Z22" s="247" t="str">
        <f t="shared" si="7"/>
        <v/>
      </c>
      <c r="AA22" s="247">
        <f t="shared" si="8"/>
        <v>0</v>
      </c>
      <c r="AB22" s="247">
        <f t="shared" si="9"/>
        <v>0</v>
      </c>
      <c r="AC22" s="247">
        <f t="shared" si="10"/>
        <v>3</v>
      </c>
      <c r="AD22" s="247">
        <f t="shared" si="11"/>
        <v>1</v>
      </c>
      <c r="AE22" s="247">
        <f>IF(ISBLANK(T22),AE21,IF(COUNTIF(T$2:T22,T22)&gt;1,AE21,1+MAX(AE21,0)))</f>
        <v>2</v>
      </c>
      <c r="AG22" s="246" t="str">
        <f t="shared" si="12"/>
        <v/>
      </c>
      <c r="AH22" s="246">
        <f>SUM(AG$2:AG22)</f>
        <v>0</v>
      </c>
    </row>
    <row r="23" spans="1:34" s="246" customFormat="1" x14ac:dyDescent="0.25">
      <c r="A23" s="246">
        <v>102</v>
      </c>
      <c r="B23" s="246" t="s">
        <v>65</v>
      </c>
      <c r="C23" s="246" t="s">
        <v>679</v>
      </c>
      <c r="E23" s="246">
        <v>2</v>
      </c>
      <c r="F23" s="246">
        <v>2</v>
      </c>
      <c r="G23" s="246">
        <v>2</v>
      </c>
      <c r="H23" s="246">
        <v>5</v>
      </c>
      <c r="I23" s="246">
        <v>1</v>
      </c>
      <c r="J23" s="246">
        <v>3</v>
      </c>
      <c r="K23" s="246">
        <v>2</v>
      </c>
      <c r="L23" s="246">
        <v>2</v>
      </c>
      <c r="O23" s="248">
        <f>IF(ISBLANK(C23),O22,IF(COUNTIF(C$2:C23,C23)&gt;1,O22,1+MAX(O22,0)))</f>
        <v>2</v>
      </c>
      <c r="P23" s="303">
        <f t="shared" si="15"/>
        <v>2</v>
      </c>
      <c r="Q23" s="304" t="str">
        <f t="shared" si="16"/>
        <v/>
      </c>
      <c r="R23" s="304">
        <f t="shared" si="0"/>
        <v>6</v>
      </c>
      <c r="S23" s="304" t="str">
        <f t="shared" si="1"/>
        <v>102_6</v>
      </c>
      <c r="T23" s="305" t="str">
        <f t="shared" si="2"/>
        <v>102AM</v>
      </c>
      <c r="U23" s="305" t="str">
        <f t="shared" si="3"/>
        <v>102AMNS</v>
      </c>
      <c r="W23" s="247" t="str">
        <f t="shared" si="4"/>
        <v/>
      </c>
      <c r="X23" s="247" t="str">
        <f t="shared" si="5"/>
        <v/>
      </c>
      <c r="Y23" s="247" t="str">
        <f t="shared" si="6"/>
        <v/>
      </c>
      <c r="Z23" s="247" t="str">
        <f t="shared" si="7"/>
        <v/>
      </c>
      <c r="AA23" s="247">
        <f t="shared" si="8"/>
        <v>1</v>
      </c>
      <c r="AB23" s="247">
        <f t="shared" si="9"/>
        <v>0</v>
      </c>
      <c r="AC23" s="247">
        <f t="shared" si="10"/>
        <v>3</v>
      </c>
      <c r="AD23" s="247">
        <f t="shared" si="11"/>
        <v>1</v>
      </c>
      <c r="AE23" s="247">
        <f>IF(ISBLANK(T23),AE22,IF(COUNTIF(T$2:T23,T23)&gt;1,AE22,1+MAX(AE22,0)))</f>
        <v>2</v>
      </c>
      <c r="AG23" s="246" t="str">
        <f t="shared" si="12"/>
        <v/>
      </c>
      <c r="AH23" s="246">
        <f>SUM(AG$2:AG23)</f>
        <v>0</v>
      </c>
    </row>
    <row r="24" spans="1:34" s="246" customFormat="1" x14ac:dyDescent="0.25">
      <c r="A24" s="246">
        <v>102</v>
      </c>
      <c r="B24" s="246" t="s">
        <v>65</v>
      </c>
      <c r="C24" s="246" t="s">
        <v>679</v>
      </c>
      <c r="E24" s="246">
        <v>2</v>
      </c>
      <c r="F24" s="246">
        <v>2</v>
      </c>
      <c r="G24" s="246">
        <v>3</v>
      </c>
      <c r="H24" s="246">
        <v>1</v>
      </c>
      <c r="I24" s="246">
        <v>0</v>
      </c>
      <c r="J24" s="246">
        <v>0</v>
      </c>
      <c r="K24" s="246">
        <v>1</v>
      </c>
      <c r="L24" s="246">
        <v>1</v>
      </c>
      <c r="O24" s="248">
        <f>IF(ISBLANK(C24),O23,IF(COUNTIF(C$2:C24,C24)&gt;1,O23,1+MAX(O23,0)))</f>
        <v>2</v>
      </c>
      <c r="P24" s="303">
        <f t="shared" si="15"/>
        <v>2</v>
      </c>
      <c r="Q24" s="304" t="str">
        <f t="shared" si="16"/>
        <v/>
      </c>
      <c r="R24" s="304">
        <f t="shared" si="0"/>
        <v>6</v>
      </c>
      <c r="S24" s="304" t="str">
        <f t="shared" si="1"/>
        <v>102_6</v>
      </c>
      <c r="T24" s="305" t="str">
        <f t="shared" si="2"/>
        <v>102AM</v>
      </c>
      <c r="U24" s="305" t="str">
        <f t="shared" si="3"/>
        <v>102AMEW</v>
      </c>
      <c r="W24" s="247" t="str">
        <f t="shared" si="4"/>
        <v/>
      </c>
      <c r="X24" s="247" t="str">
        <f t="shared" si="5"/>
        <v/>
      </c>
      <c r="Y24" s="247" t="str">
        <f t="shared" si="6"/>
        <v/>
      </c>
      <c r="Z24" s="247" t="str">
        <f t="shared" si="7"/>
        <v/>
      </c>
      <c r="AA24" s="247">
        <f t="shared" si="8"/>
        <v>1</v>
      </c>
      <c r="AB24" s="247">
        <f t="shared" si="9"/>
        <v>0</v>
      </c>
      <c r="AC24" s="247">
        <f t="shared" si="10"/>
        <v>3</v>
      </c>
      <c r="AD24" s="247">
        <f t="shared" si="11"/>
        <v>1</v>
      </c>
      <c r="AE24" s="247">
        <f>IF(ISBLANK(T24),AE23,IF(COUNTIF(T$2:T24,T24)&gt;1,AE23,1+MAX(AE23,0)))</f>
        <v>2</v>
      </c>
      <c r="AG24" s="246" t="str">
        <f t="shared" si="12"/>
        <v/>
      </c>
      <c r="AH24" s="246">
        <f>SUM(AG$2:AG24)</f>
        <v>0</v>
      </c>
    </row>
    <row r="25" spans="1:34" s="246" customFormat="1" x14ac:dyDescent="0.25">
      <c r="A25" s="246">
        <v>102</v>
      </c>
      <c r="B25" s="246" t="s">
        <v>65</v>
      </c>
      <c r="C25" s="246" t="s">
        <v>679</v>
      </c>
      <c r="E25" s="246">
        <v>2</v>
      </c>
      <c r="F25" s="246">
        <v>2</v>
      </c>
      <c r="G25" s="246">
        <v>4</v>
      </c>
      <c r="H25" s="246">
        <v>2</v>
      </c>
      <c r="I25" s="246">
        <v>0</v>
      </c>
      <c r="J25" s="246">
        <v>2</v>
      </c>
      <c r="K25" s="246">
        <v>0</v>
      </c>
      <c r="L25" s="246">
        <v>0</v>
      </c>
      <c r="O25" s="248">
        <f>IF(ISBLANK(C25),O24,IF(COUNTIF(C$2:C25,C25)&gt;1,O24,1+MAX(O24,0)))</f>
        <v>2</v>
      </c>
      <c r="P25" s="303">
        <f t="shared" si="15"/>
        <v>2</v>
      </c>
      <c r="Q25" s="304" t="str">
        <f t="shared" si="16"/>
        <v/>
      </c>
      <c r="R25" s="304">
        <f t="shared" si="0"/>
        <v>6</v>
      </c>
      <c r="S25" s="304" t="str">
        <f t="shared" si="1"/>
        <v>102_6</v>
      </c>
      <c r="T25" s="305" t="str">
        <f t="shared" si="2"/>
        <v>102AM</v>
      </c>
      <c r="U25" s="305" t="str">
        <f t="shared" si="3"/>
        <v>102AMEW</v>
      </c>
      <c r="W25" s="247" t="str">
        <f t="shared" si="4"/>
        <v/>
      </c>
      <c r="X25" s="247" t="str">
        <f t="shared" si="5"/>
        <v/>
      </c>
      <c r="Y25" s="247" t="str">
        <f t="shared" si="6"/>
        <v/>
      </c>
      <c r="Z25" s="247" t="str">
        <f t="shared" si="7"/>
        <v/>
      </c>
      <c r="AA25" s="247">
        <f t="shared" si="8"/>
        <v>0</v>
      </c>
      <c r="AB25" s="247">
        <f t="shared" si="9"/>
        <v>0</v>
      </c>
      <c r="AC25" s="247">
        <f t="shared" si="10"/>
        <v>3</v>
      </c>
      <c r="AD25" s="247">
        <f t="shared" si="11"/>
        <v>1</v>
      </c>
      <c r="AE25" s="247">
        <f>IF(ISBLANK(T25),AE24,IF(COUNTIF(T$2:T25,T25)&gt;1,AE24,1+MAX(AE24,0)))</f>
        <v>2</v>
      </c>
      <c r="AG25" s="246" t="str">
        <f t="shared" si="12"/>
        <v/>
      </c>
      <c r="AH25" s="246">
        <f>SUM(AG$2:AG25)</f>
        <v>0</v>
      </c>
    </row>
    <row r="26" spans="1:34" s="246" customFormat="1" x14ac:dyDescent="0.25">
      <c r="A26" s="246">
        <v>102</v>
      </c>
      <c r="B26" s="246" t="s">
        <v>65</v>
      </c>
      <c r="C26" s="246" t="s">
        <v>679</v>
      </c>
      <c r="E26" s="246">
        <v>2</v>
      </c>
      <c r="F26" s="246">
        <v>3</v>
      </c>
      <c r="G26" s="246">
        <v>1</v>
      </c>
      <c r="H26" s="246">
        <v>2</v>
      </c>
      <c r="I26" s="246">
        <v>0</v>
      </c>
      <c r="J26" s="246">
        <v>1</v>
      </c>
      <c r="K26" s="246">
        <v>1</v>
      </c>
      <c r="L26" s="246">
        <v>1</v>
      </c>
      <c r="O26" s="248">
        <f>IF(ISBLANK(C26),O25,IF(COUNTIF(C$2:C26,C26)&gt;1,O25,1+MAX(O25,0)))</f>
        <v>2</v>
      </c>
      <c r="P26" s="303">
        <f t="shared" si="15"/>
        <v>2</v>
      </c>
      <c r="Q26" s="304" t="str">
        <f t="shared" si="16"/>
        <v/>
      </c>
      <c r="R26" s="304">
        <f t="shared" si="0"/>
        <v>7</v>
      </c>
      <c r="S26" s="304" t="str">
        <f t="shared" si="1"/>
        <v>102_7</v>
      </c>
      <c r="T26" s="305" t="str">
        <f t="shared" si="2"/>
        <v>102AM</v>
      </c>
      <c r="U26" s="305" t="str">
        <f t="shared" si="3"/>
        <v>102AMNS</v>
      </c>
      <c r="W26" s="247" t="str">
        <f t="shared" si="4"/>
        <v/>
      </c>
      <c r="X26" s="247" t="str">
        <f t="shared" si="5"/>
        <v/>
      </c>
      <c r="Y26" s="247" t="str">
        <f t="shared" si="6"/>
        <v/>
      </c>
      <c r="Z26" s="247" t="str">
        <f t="shared" si="7"/>
        <v/>
      </c>
      <c r="AA26" s="247">
        <f t="shared" si="8"/>
        <v>0</v>
      </c>
      <c r="AB26" s="247">
        <f t="shared" si="9"/>
        <v>0</v>
      </c>
      <c r="AC26" s="247">
        <f t="shared" si="10"/>
        <v>3</v>
      </c>
      <c r="AD26" s="247">
        <f t="shared" si="11"/>
        <v>1</v>
      </c>
      <c r="AE26" s="247">
        <f>IF(ISBLANK(T26),AE25,IF(COUNTIF(T$2:T26,T26)&gt;1,AE25,1+MAX(AE25,0)))</f>
        <v>2</v>
      </c>
      <c r="AG26" s="246" t="str">
        <f t="shared" si="12"/>
        <v/>
      </c>
      <c r="AH26" s="246">
        <f>SUM(AG$2:AG26)</f>
        <v>0</v>
      </c>
    </row>
    <row r="27" spans="1:34" s="246" customFormat="1" x14ac:dyDescent="0.25">
      <c r="A27" s="246">
        <v>102</v>
      </c>
      <c r="B27" s="246" t="s">
        <v>65</v>
      </c>
      <c r="C27" s="246" t="s">
        <v>679</v>
      </c>
      <c r="E27" s="246">
        <v>2</v>
      </c>
      <c r="F27" s="246">
        <v>3</v>
      </c>
      <c r="G27" s="246">
        <v>2</v>
      </c>
      <c r="H27" s="246">
        <v>4</v>
      </c>
      <c r="I27" s="246">
        <v>0</v>
      </c>
      <c r="J27" s="246">
        <v>4</v>
      </c>
      <c r="K27" s="246">
        <v>1</v>
      </c>
      <c r="L27" s="246">
        <v>1</v>
      </c>
      <c r="O27" s="248">
        <f>IF(ISBLANK(C27),O26,IF(COUNTIF(C$2:C27,C27)&gt;1,O26,1+MAX(O26,0)))</f>
        <v>2</v>
      </c>
      <c r="P27" s="303">
        <f t="shared" si="15"/>
        <v>2</v>
      </c>
      <c r="Q27" s="304" t="str">
        <f t="shared" si="16"/>
        <v/>
      </c>
      <c r="R27" s="304">
        <f t="shared" si="0"/>
        <v>7</v>
      </c>
      <c r="S27" s="304" t="str">
        <f t="shared" si="1"/>
        <v>102_7</v>
      </c>
      <c r="T27" s="305" t="str">
        <f t="shared" si="2"/>
        <v>102AM</v>
      </c>
      <c r="U27" s="305" t="str">
        <f t="shared" si="3"/>
        <v>102AMNS</v>
      </c>
      <c r="W27" s="247" t="str">
        <f t="shared" si="4"/>
        <v/>
      </c>
      <c r="X27" s="247" t="str">
        <f t="shared" si="5"/>
        <v/>
      </c>
      <c r="Y27" s="247" t="str">
        <f t="shared" si="6"/>
        <v/>
      </c>
      <c r="Z27" s="247" t="str">
        <f t="shared" si="7"/>
        <v/>
      </c>
      <c r="AA27" s="247">
        <f t="shared" si="8"/>
        <v>1</v>
      </c>
      <c r="AB27" s="247">
        <f t="shared" si="9"/>
        <v>0</v>
      </c>
      <c r="AC27" s="247">
        <f t="shared" si="10"/>
        <v>3</v>
      </c>
      <c r="AD27" s="247">
        <f t="shared" si="11"/>
        <v>1</v>
      </c>
      <c r="AE27" s="247">
        <f>IF(ISBLANK(T27),AE26,IF(COUNTIF(T$2:T27,T27)&gt;1,AE26,1+MAX(AE26,0)))</f>
        <v>2</v>
      </c>
      <c r="AG27" s="246" t="str">
        <f t="shared" si="12"/>
        <v/>
      </c>
      <c r="AH27" s="246">
        <f>SUM(AG$2:AG27)</f>
        <v>0</v>
      </c>
    </row>
    <row r="28" spans="1:34" s="246" customFormat="1" x14ac:dyDescent="0.25">
      <c r="A28" s="246">
        <v>102</v>
      </c>
      <c r="B28" s="246" t="s">
        <v>65</v>
      </c>
      <c r="C28" s="246" t="s">
        <v>679</v>
      </c>
      <c r="E28" s="246">
        <v>2</v>
      </c>
      <c r="F28" s="246">
        <v>3</v>
      </c>
      <c r="G28" s="246">
        <v>3</v>
      </c>
      <c r="H28" s="246">
        <v>2</v>
      </c>
      <c r="I28" s="246">
        <v>2</v>
      </c>
      <c r="J28" s="246">
        <v>0</v>
      </c>
      <c r="K28" s="246">
        <v>0</v>
      </c>
      <c r="L28" s="246">
        <v>2</v>
      </c>
      <c r="O28" s="248">
        <f>IF(ISBLANK(C28),O27,IF(COUNTIF(C$2:C28,C28)&gt;1,O27,1+MAX(O27,0)))</f>
        <v>2</v>
      </c>
      <c r="P28" s="303">
        <f t="shared" si="15"/>
        <v>2</v>
      </c>
      <c r="Q28" s="304" t="str">
        <f t="shared" si="16"/>
        <v/>
      </c>
      <c r="R28" s="304">
        <f t="shared" si="0"/>
        <v>7</v>
      </c>
      <c r="S28" s="304" t="str">
        <f t="shared" si="1"/>
        <v>102_7</v>
      </c>
      <c r="T28" s="305" t="str">
        <f t="shared" si="2"/>
        <v>102AM</v>
      </c>
      <c r="U28" s="305" t="str">
        <f t="shared" si="3"/>
        <v>102AMEW</v>
      </c>
      <c r="W28" s="247" t="str">
        <f t="shared" si="4"/>
        <v/>
      </c>
      <c r="X28" s="247" t="str">
        <f t="shared" si="5"/>
        <v/>
      </c>
      <c r="Y28" s="247" t="str">
        <f t="shared" si="6"/>
        <v/>
      </c>
      <c r="Z28" s="247" t="str">
        <f t="shared" si="7"/>
        <v/>
      </c>
      <c r="AA28" s="247">
        <f t="shared" si="8"/>
        <v>1</v>
      </c>
      <c r="AB28" s="247">
        <f t="shared" si="9"/>
        <v>0</v>
      </c>
      <c r="AC28" s="247">
        <f t="shared" si="10"/>
        <v>3</v>
      </c>
      <c r="AD28" s="247">
        <f t="shared" si="11"/>
        <v>1</v>
      </c>
      <c r="AE28" s="247">
        <f>IF(ISBLANK(T28),AE27,IF(COUNTIF(T$2:T28,T28)&gt;1,AE27,1+MAX(AE27,0)))</f>
        <v>2</v>
      </c>
      <c r="AG28" s="246" t="str">
        <f t="shared" si="12"/>
        <v/>
      </c>
      <c r="AH28" s="246">
        <f>SUM(AG$2:AG28)</f>
        <v>0</v>
      </c>
    </row>
    <row r="29" spans="1:34" s="246" customFormat="1" x14ac:dyDescent="0.25">
      <c r="A29" s="246">
        <v>102</v>
      </c>
      <c r="B29" s="246" t="s">
        <v>65</v>
      </c>
      <c r="C29" s="246" t="s">
        <v>679</v>
      </c>
      <c r="E29" s="246">
        <v>2</v>
      </c>
      <c r="F29" s="246">
        <v>3</v>
      </c>
      <c r="G29" s="246">
        <v>4</v>
      </c>
      <c r="H29" s="246">
        <v>2</v>
      </c>
      <c r="I29" s="246">
        <v>1</v>
      </c>
      <c r="J29" s="246">
        <v>0</v>
      </c>
      <c r="K29" s="246">
        <v>0</v>
      </c>
      <c r="L29" s="246">
        <v>1</v>
      </c>
      <c r="O29" s="248">
        <f>IF(ISBLANK(C29),O28,IF(COUNTIF(C$2:C29,C29)&gt;1,O28,1+MAX(O28,0)))</f>
        <v>2</v>
      </c>
      <c r="P29" s="303">
        <f t="shared" si="15"/>
        <v>2</v>
      </c>
      <c r="Q29" s="304" t="str">
        <f t="shared" si="16"/>
        <v/>
      </c>
      <c r="R29" s="304">
        <f t="shared" si="0"/>
        <v>7</v>
      </c>
      <c r="S29" s="304" t="str">
        <f t="shared" si="1"/>
        <v>102_7</v>
      </c>
      <c r="T29" s="305" t="str">
        <f t="shared" si="2"/>
        <v>102AM</v>
      </c>
      <c r="U29" s="305" t="str">
        <f t="shared" si="3"/>
        <v>102AMEW</v>
      </c>
      <c r="W29" s="247" t="str">
        <f t="shared" si="4"/>
        <v/>
      </c>
      <c r="X29" s="247" t="str">
        <f t="shared" si="5"/>
        <v/>
      </c>
      <c r="Y29" s="247" t="str">
        <f t="shared" si="6"/>
        <v/>
      </c>
      <c r="Z29" s="247" t="str">
        <f t="shared" si="7"/>
        <v/>
      </c>
      <c r="AA29" s="247">
        <f t="shared" si="8"/>
        <v>0</v>
      </c>
      <c r="AB29" s="247">
        <f t="shared" si="9"/>
        <v>0</v>
      </c>
      <c r="AC29" s="247">
        <f t="shared" si="10"/>
        <v>3</v>
      </c>
      <c r="AD29" s="247">
        <f t="shared" si="11"/>
        <v>1</v>
      </c>
      <c r="AE29" s="247">
        <f>IF(ISBLANK(T29),AE28,IF(COUNTIF(T$2:T29,T29)&gt;1,AE28,1+MAX(AE28,0)))</f>
        <v>2</v>
      </c>
      <c r="AG29" s="246" t="str">
        <f t="shared" si="12"/>
        <v/>
      </c>
      <c r="AH29" s="246">
        <f>SUM(AG$2:AG29)</f>
        <v>0</v>
      </c>
    </row>
    <row r="30" spans="1:34" s="246" customFormat="1" x14ac:dyDescent="0.25">
      <c r="A30" s="246">
        <v>102</v>
      </c>
      <c r="B30" s="246" t="s">
        <v>65</v>
      </c>
      <c r="C30" s="246" t="s">
        <v>679</v>
      </c>
      <c r="E30" s="246">
        <v>2</v>
      </c>
      <c r="F30" s="246">
        <v>4</v>
      </c>
      <c r="G30" s="246">
        <v>1</v>
      </c>
      <c r="H30" s="246">
        <v>2</v>
      </c>
      <c r="I30" s="246">
        <v>0</v>
      </c>
      <c r="J30" s="246">
        <v>1</v>
      </c>
      <c r="K30" s="246">
        <v>1</v>
      </c>
      <c r="L30" s="246">
        <v>1</v>
      </c>
      <c r="O30" s="248">
        <f>IF(ISBLANK(C30),O29,IF(COUNTIF(C$2:C30,C30)&gt;1,O29,1+MAX(O29,0)))</f>
        <v>2</v>
      </c>
      <c r="P30" s="303">
        <f t="shared" si="15"/>
        <v>2</v>
      </c>
      <c r="Q30" s="304" t="str">
        <f t="shared" si="16"/>
        <v/>
      </c>
      <c r="R30" s="304">
        <f t="shared" si="0"/>
        <v>8</v>
      </c>
      <c r="S30" s="304" t="str">
        <f t="shared" si="1"/>
        <v>102_8</v>
      </c>
      <c r="T30" s="305" t="str">
        <f t="shared" si="2"/>
        <v>102AM</v>
      </c>
      <c r="U30" s="305" t="str">
        <f t="shared" si="3"/>
        <v>102AMNS</v>
      </c>
      <c r="W30" s="247" t="str">
        <f t="shared" si="4"/>
        <v/>
      </c>
      <c r="X30" s="247" t="str">
        <f t="shared" si="5"/>
        <v/>
      </c>
      <c r="Y30" s="247" t="str">
        <f t="shared" si="6"/>
        <v/>
      </c>
      <c r="Z30" s="247" t="str">
        <f t="shared" si="7"/>
        <v/>
      </c>
      <c r="AA30" s="247">
        <f t="shared" si="8"/>
        <v>0</v>
      </c>
      <c r="AB30" s="247">
        <f t="shared" si="9"/>
        <v>0</v>
      </c>
      <c r="AC30" s="247">
        <f t="shared" si="10"/>
        <v>3</v>
      </c>
      <c r="AD30" s="247">
        <f t="shared" si="11"/>
        <v>1</v>
      </c>
      <c r="AE30" s="247">
        <f>IF(ISBLANK(T30),AE29,IF(COUNTIF(T$2:T30,T30)&gt;1,AE29,1+MAX(AE29,0)))</f>
        <v>2</v>
      </c>
      <c r="AG30" s="246" t="str">
        <f t="shared" si="12"/>
        <v/>
      </c>
      <c r="AH30" s="246">
        <f>SUM(AG$2:AG30)</f>
        <v>0</v>
      </c>
    </row>
    <row r="31" spans="1:34" s="246" customFormat="1" x14ac:dyDescent="0.25">
      <c r="A31" s="246">
        <v>102</v>
      </c>
      <c r="B31" s="246" t="s">
        <v>65</v>
      </c>
      <c r="C31" s="246" t="s">
        <v>679</v>
      </c>
      <c r="E31" s="246">
        <v>2</v>
      </c>
      <c r="F31" s="246">
        <v>4</v>
      </c>
      <c r="G31" s="246">
        <v>2</v>
      </c>
      <c r="H31" s="246">
        <v>10</v>
      </c>
      <c r="I31" s="246">
        <v>1</v>
      </c>
      <c r="J31" s="246">
        <v>3</v>
      </c>
      <c r="K31" s="246">
        <v>1</v>
      </c>
      <c r="L31" s="246">
        <v>1</v>
      </c>
      <c r="O31" s="248">
        <f>IF(ISBLANK(C31),O30,IF(COUNTIF(C$2:C31,C31)&gt;1,O30,1+MAX(O30,0)))</f>
        <v>2</v>
      </c>
      <c r="P31" s="303">
        <f t="shared" si="15"/>
        <v>2</v>
      </c>
      <c r="Q31" s="304" t="str">
        <f t="shared" si="16"/>
        <v/>
      </c>
      <c r="R31" s="304">
        <f t="shared" si="0"/>
        <v>8</v>
      </c>
      <c r="S31" s="304" t="str">
        <f t="shared" si="1"/>
        <v>102_8</v>
      </c>
      <c r="T31" s="305" t="str">
        <f t="shared" si="2"/>
        <v>102AM</v>
      </c>
      <c r="U31" s="305" t="str">
        <f t="shared" si="3"/>
        <v>102AMNS</v>
      </c>
      <c r="W31" s="247" t="str">
        <f t="shared" si="4"/>
        <v/>
      </c>
      <c r="X31" s="247" t="str">
        <f t="shared" si="5"/>
        <v/>
      </c>
      <c r="Y31" s="247" t="str">
        <f t="shared" si="6"/>
        <v/>
      </c>
      <c r="Z31" s="247" t="str">
        <f t="shared" si="7"/>
        <v/>
      </c>
      <c r="AA31" s="247">
        <f t="shared" si="8"/>
        <v>1</v>
      </c>
      <c r="AB31" s="247">
        <f t="shared" si="9"/>
        <v>0</v>
      </c>
      <c r="AC31" s="247">
        <f t="shared" si="10"/>
        <v>3</v>
      </c>
      <c r="AD31" s="247">
        <f t="shared" si="11"/>
        <v>1</v>
      </c>
      <c r="AE31" s="247">
        <f>IF(ISBLANK(T31),AE30,IF(COUNTIF(T$2:T31,T31)&gt;1,AE30,1+MAX(AE30,0)))</f>
        <v>2</v>
      </c>
      <c r="AG31" s="246" t="str">
        <f t="shared" si="12"/>
        <v/>
      </c>
      <c r="AH31" s="246">
        <f>SUM(AG$2:AG31)</f>
        <v>0</v>
      </c>
    </row>
    <row r="32" spans="1:34" s="246" customFormat="1" x14ac:dyDescent="0.25">
      <c r="A32" s="246">
        <v>102</v>
      </c>
      <c r="B32" s="246" t="s">
        <v>65</v>
      </c>
      <c r="C32" s="246" t="s">
        <v>679</v>
      </c>
      <c r="E32" s="246">
        <v>2</v>
      </c>
      <c r="F32" s="246">
        <v>4</v>
      </c>
      <c r="G32" s="246">
        <v>3</v>
      </c>
      <c r="H32" s="246">
        <v>1</v>
      </c>
      <c r="I32" s="246">
        <v>0</v>
      </c>
      <c r="J32" s="246">
        <v>1</v>
      </c>
      <c r="K32" s="246">
        <v>0</v>
      </c>
      <c r="L32" s="246">
        <v>0</v>
      </c>
      <c r="O32" s="248">
        <f>IF(ISBLANK(C32),O31,IF(COUNTIF(C$2:C32,C32)&gt;1,O31,1+MAX(O31,0)))</f>
        <v>2</v>
      </c>
      <c r="P32" s="303">
        <f t="shared" si="15"/>
        <v>2</v>
      </c>
      <c r="Q32" s="304" t="str">
        <f t="shared" si="16"/>
        <v/>
      </c>
      <c r="R32" s="304">
        <f t="shared" si="0"/>
        <v>8</v>
      </c>
      <c r="S32" s="304" t="str">
        <f t="shared" si="1"/>
        <v>102_8</v>
      </c>
      <c r="T32" s="305" t="str">
        <f t="shared" si="2"/>
        <v>102AM</v>
      </c>
      <c r="U32" s="305" t="str">
        <f t="shared" si="3"/>
        <v>102AMEW</v>
      </c>
      <c r="W32" s="247" t="str">
        <f t="shared" si="4"/>
        <v/>
      </c>
      <c r="X32" s="247" t="str">
        <f t="shared" si="5"/>
        <v/>
      </c>
      <c r="Y32" s="247" t="str">
        <f t="shared" si="6"/>
        <v/>
      </c>
      <c r="Z32" s="247" t="str">
        <f t="shared" si="7"/>
        <v/>
      </c>
      <c r="AA32" s="247">
        <f t="shared" si="8"/>
        <v>1</v>
      </c>
      <c r="AB32" s="247">
        <f t="shared" si="9"/>
        <v>0</v>
      </c>
      <c r="AC32" s="247">
        <f t="shared" si="10"/>
        <v>3</v>
      </c>
      <c r="AD32" s="247">
        <f t="shared" si="11"/>
        <v>1</v>
      </c>
      <c r="AE32" s="247">
        <f>IF(ISBLANK(T32),AE31,IF(COUNTIF(T$2:T32,T32)&gt;1,AE31,1+MAX(AE31,0)))</f>
        <v>2</v>
      </c>
      <c r="AG32" s="246" t="str">
        <f t="shared" si="12"/>
        <v/>
      </c>
      <c r="AH32" s="246">
        <f>SUM(AG$2:AG32)</f>
        <v>0</v>
      </c>
    </row>
    <row r="33" spans="1:39" s="246" customFormat="1" x14ac:dyDescent="0.25">
      <c r="A33" s="246">
        <v>102</v>
      </c>
      <c r="B33" s="246" t="s">
        <v>65</v>
      </c>
      <c r="C33" s="246" t="s">
        <v>679</v>
      </c>
      <c r="E33" s="246">
        <v>2</v>
      </c>
      <c r="F33" s="246">
        <v>4</v>
      </c>
      <c r="G33" s="246">
        <v>4</v>
      </c>
      <c r="H33" s="246">
        <v>1</v>
      </c>
      <c r="I33" s="246">
        <v>1</v>
      </c>
      <c r="J33" s="246">
        <v>0</v>
      </c>
      <c r="K33" s="246">
        <v>0</v>
      </c>
      <c r="L33" s="246">
        <v>0</v>
      </c>
      <c r="O33" s="248">
        <f>IF(ISBLANK(C33),O32,IF(COUNTIF(C$2:C33,C33)&gt;1,O32,1+MAX(O32,0)))</f>
        <v>2</v>
      </c>
      <c r="P33" s="303">
        <f t="shared" si="15"/>
        <v>2</v>
      </c>
      <c r="Q33" s="304" t="str">
        <f t="shared" si="16"/>
        <v/>
      </c>
      <c r="R33" s="304">
        <f t="shared" si="0"/>
        <v>8</v>
      </c>
      <c r="S33" s="304" t="str">
        <f t="shared" si="1"/>
        <v>102_8</v>
      </c>
      <c r="T33" s="305" t="str">
        <f t="shared" si="2"/>
        <v>102AM</v>
      </c>
      <c r="U33" s="305" t="str">
        <f t="shared" si="3"/>
        <v>102AMEW</v>
      </c>
      <c r="W33" s="247" t="str">
        <f t="shared" si="4"/>
        <v/>
      </c>
      <c r="X33" s="247" t="str">
        <f t="shared" si="5"/>
        <v/>
      </c>
      <c r="Y33" s="247" t="str">
        <f t="shared" si="6"/>
        <v/>
      </c>
      <c r="Z33" s="247" t="str">
        <f t="shared" si="7"/>
        <v/>
      </c>
      <c r="AA33" s="247">
        <f t="shared" si="8"/>
        <v>0</v>
      </c>
      <c r="AB33" s="247">
        <f t="shared" si="9"/>
        <v>0</v>
      </c>
      <c r="AC33" s="247">
        <f t="shared" si="10"/>
        <v>3</v>
      </c>
      <c r="AD33" s="247">
        <f t="shared" si="11"/>
        <v>1</v>
      </c>
      <c r="AE33" s="247">
        <f>IF(ISBLANK(T33),AE32,IF(COUNTIF(T$2:T33,T33)&gt;1,AE32,1+MAX(AE32,0)))</f>
        <v>2</v>
      </c>
      <c r="AG33" s="246" t="str">
        <f t="shared" si="12"/>
        <v/>
      </c>
      <c r="AH33" s="246">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93" t="str">
        <f t="shared" ref="W34:W65" si="21">IF(I34&gt;$H34,1,"")</f>
        <v/>
      </c>
      <c r="X34" s="293" t="str">
        <f t="shared" ref="X34:X65" si="22">IF(J34&gt;$H34,1,"")</f>
        <v/>
      </c>
      <c r="Y34" s="293" t="str">
        <f t="shared" ref="Y34:Y65" si="23">IF(K34&gt;$H34,1,"")</f>
        <v/>
      </c>
      <c r="Z34" s="293" t="str">
        <f t="shared" ref="Z34:Z65" si="24">IF(L34&gt;$H34,1,"")</f>
        <v/>
      </c>
      <c r="AA34" s="293">
        <f t="shared" ref="AA34:AA65" si="25">IF(AND(ISNUMBER($G34),$B34="AM"),INDEX(Cordon,MATCH($A34,loc_ID,0),$G34),0)</f>
        <v>0</v>
      </c>
      <c r="AB34" s="293">
        <f t="shared" ref="AB34:AB65" si="26">IF(AND(ISNUMBER($G34),$B34="PM"),INDEX(Cordon,MATCH($A34,loc_ID,0),VLOOKUP($G34,dir_correction,2,FALSE)),0)</f>
        <v>0</v>
      </c>
      <c r="AC34" s="293">
        <f t="shared" ref="AC34:AC65" si="27">IF(AND(ISNUMBER($G34),$B34="AM"),INDEX(Lane,MATCH($A34,loc_ID,0),$G34),0)</f>
        <v>5</v>
      </c>
      <c r="AD34" s="293">
        <f t="shared" ref="AD34:AD65" si="28">IF(AND(AC34&gt;0,ISNUMBER(AC34)),1,0)</f>
        <v>1</v>
      </c>
      <c r="AE34" s="293">
        <f>IF(ISBLANK(T34),Data!AE705,IF(COUNTIF(T$34:T34,T34)&gt;1,Data!AE705,1+MAX(Data!AE705,0)))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1</v>
      </c>
      <c r="AM34" t="b">
        <f>L34=Data!L706+Data!L722+Data!L738</f>
        <v>1</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93" t="str">
        <f t="shared" si="21"/>
        <v/>
      </c>
      <c r="X35" s="293" t="str">
        <f t="shared" si="22"/>
        <v/>
      </c>
      <c r="Y35" s="293" t="str">
        <f t="shared" si="23"/>
        <v/>
      </c>
      <c r="Z35" s="293" t="str">
        <f t="shared" si="24"/>
        <v/>
      </c>
      <c r="AA35" s="293">
        <f t="shared" si="25"/>
        <v>0</v>
      </c>
      <c r="AB35" s="293">
        <f t="shared" si="26"/>
        <v>0</v>
      </c>
      <c r="AC35" s="293">
        <f t="shared" si="27"/>
        <v>3</v>
      </c>
      <c r="AD35" s="293">
        <f t="shared" si="28"/>
        <v>1</v>
      </c>
      <c r="AE35" s="293">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93" t="str">
        <f t="shared" si="21"/>
        <v/>
      </c>
      <c r="X36" s="293" t="str">
        <f t="shared" si="22"/>
        <v/>
      </c>
      <c r="Y36" s="293" t="str">
        <f t="shared" si="23"/>
        <v/>
      </c>
      <c r="Z36" s="293" t="str">
        <f t="shared" si="24"/>
        <v/>
      </c>
      <c r="AA36" s="293">
        <f t="shared" si="25"/>
        <v>0</v>
      </c>
      <c r="AB36" s="293">
        <f t="shared" si="26"/>
        <v>0</v>
      </c>
      <c r="AC36" s="293">
        <f t="shared" si="27"/>
        <v>3</v>
      </c>
      <c r="AD36" s="293">
        <f t="shared" si="28"/>
        <v>1</v>
      </c>
      <c r="AE36" s="293">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93" t="str">
        <f t="shared" si="21"/>
        <v/>
      </c>
      <c r="X37" s="293" t="str">
        <f t="shared" si="22"/>
        <v/>
      </c>
      <c r="Y37" s="293" t="str">
        <f t="shared" si="23"/>
        <v/>
      </c>
      <c r="Z37" s="293" t="str">
        <f t="shared" si="24"/>
        <v/>
      </c>
      <c r="AA37" s="293">
        <f t="shared" si="25"/>
        <v>0</v>
      </c>
      <c r="AB37" s="293">
        <f t="shared" si="26"/>
        <v>0</v>
      </c>
      <c r="AC37" s="293">
        <f t="shared" si="27"/>
        <v>3</v>
      </c>
      <c r="AD37" s="293">
        <f t="shared" si="28"/>
        <v>1</v>
      </c>
      <c r="AE37" s="293">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93" t="str">
        <f t="shared" si="21"/>
        <v/>
      </c>
      <c r="X38" s="293" t="str">
        <f t="shared" si="22"/>
        <v/>
      </c>
      <c r="Y38" s="293" t="str">
        <f t="shared" si="23"/>
        <v/>
      </c>
      <c r="Z38" s="293" t="str">
        <f t="shared" si="24"/>
        <v/>
      </c>
      <c r="AA38" s="293">
        <f t="shared" si="25"/>
        <v>0</v>
      </c>
      <c r="AB38" s="293">
        <f t="shared" si="26"/>
        <v>0</v>
      </c>
      <c r="AC38" s="293">
        <f t="shared" si="27"/>
        <v>5</v>
      </c>
      <c r="AD38" s="293">
        <f t="shared" si="28"/>
        <v>1</v>
      </c>
      <c r="AE38" s="293">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1</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93" t="str">
        <f t="shared" si="21"/>
        <v/>
      </c>
      <c r="X39" s="293" t="str">
        <f t="shared" si="22"/>
        <v/>
      </c>
      <c r="Y39" s="293" t="str">
        <f t="shared" si="23"/>
        <v/>
      </c>
      <c r="Z39" s="293" t="str">
        <f t="shared" si="24"/>
        <v/>
      </c>
      <c r="AA39" s="293">
        <f t="shared" si="25"/>
        <v>0</v>
      </c>
      <c r="AB39" s="293">
        <f t="shared" si="26"/>
        <v>0</v>
      </c>
      <c r="AC39" s="293">
        <f t="shared" si="27"/>
        <v>3</v>
      </c>
      <c r="AD39" s="293">
        <f t="shared" si="28"/>
        <v>1</v>
      </c>
      <c r="AE39" s="293">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93" t="str">
        <f t="shared" si="21"/>
        <v/>
      </c>
      <c r="X40" s="293" t="str">
        <f t="shared" si="22"/>
        <v/>
      </c>
      <c r="Y40" s="293" t="str">
        <f t="shared" si="23"/>
        <v/>
      </c>
      <c r="Z40" s="293" t="str">
        <f t="shared" si="24"/>
        <v/>
      </c>
      <c r="AA40" s="293">
        <f t="shared" si="25"/>
        <v>0</v>
      </c>
      <c r="AB40" s="293">
        <f t="shared" si="26"/>
        <v>0</v>
      </c>
      <c r="AC40" s="293">
        <f t="shared" si="27"/>
        <v>3</v>
      </c>
      <c r="AD40" s="293">
        <f t="shared" si="28"/>
        <v>1</v>
      </c>
      <c r="AE40" s="293">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93" t="str">
        <f t="shared" si="21"/>
        <v/>
      </c>
      <c r="X41" s="293" t="str">
        <f t="shared" si="22"/>
        <v/>
      </c>
      <c r="Y41" s="293" t="str">
        <f t="shared" si="23"/>
        <v/>
      </c>
      <c r="Z41" s="293" t="str">
        <f t="shared" si="24"/>
        <v/>
      </c>
      <c r="AA41" s="293">
        <f t="shared" si="25"/>
        <v>0</v>
      </c>
      <c r="AB41" s="293">
        <f t="shared" si="26"/>
        <v>0</v>
      </c>
      <c r="AC41" s="293">
        <f t="shared" si="27"/>
        <v>3</v>
      </c>
      <c r="AD41" s="293">
        <f t="shared" si="28"/>
        <v>1</v>
      </c>
      <c r="AE41" s="293">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93" t="str">
        <f t="shared" si="21"/>
        <v/>
      </c>
      <c r="X42" s="293" t="str">
        <f t="shared" si="22"/>
        <v/>
      </c>
      <c r="Y42" s="293" t="str">
        <f t="shared" si="23"/>
        <v/>
      </c>
      <c r="Z42" s="293" t="str">
        <f t="shared" si="24"/>
        <v/>
      </c>
      <c r="AA42" s="293">
        <f t="shared" si="25"/>
        <v>0</v>
      </c>
      <c r="AB42" s="293">
        <f t="shared" si="26"/>
        <v>0</v>
      </c>
      <c r="AC42" s="293">
        <f t="shared" si="27"/>
        <v>5</v>
      </c>
      <c r="AD42" s="293">
        <f t="shared" si="28"/>
        <v>1</v>
      </c>
      <c r="AE42" s="293">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1</v>
      </c>
      <c r="AM42" t="b">
        <f>L42=Data!L714+Data!L730+Data!L746</f>
        <v>1</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93" t="str">
        <f t="shared" si="21"/>
        <v/>
      </c>
      <c r="X43" s="293" t="str">
        <f t="shared" si="22"/>
        <v/>
      </c>
      <c r="Y43" s="293" t="str">
        <f t="shared" si="23"/>
        <v/>
      </c>
      <c r="Z43" s="293" t="str">
        <f t="shared" si="24"/>
        <v/>
      </c>
      <c r="AA43" s="293">
        <f t="shared" si="25"/>
        <v>0</v>
      </c>
      <c r="AB43" s="293">
        <f t="shared" si="26"/>
        <v>0</v>
      </c>
      <c r="AC43" s="293">
        <f t="shared" si="27"/>
        <v>3</v>
      </c>
      <c r="AD43" s="293">
        <f t="shared" si="28"/>
        <v>1</v>
      </c>
      <c r="AE43" s="293">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93" t="str">
        <f t="shared" si="21"/>
        <v/>
      </c>
      <c r="X44" s="293" t="str">
        <f t="shared" si="22"/>
        <v/>
      </c>
      <c r="Y44" s="293" t="str">
        <f t="shared" si="23"/>
        <v/>
      </c>
      <c r="Z44" s="293" t="str">
        <f t="shared" si="24"/>
        <v/>
      </c>
      <c r="AA44" s="293">
        <f t="shared" si="25"/>
        <v>0</v>
      </c>
      <c r="AB44" s="293">
        <f t="shared" si="26"/>
        <v>0</v>
      </c>
      <c r="AC44" s="293">
        <f t="shared" si="27"/>
        <v>3</v>
      </c>
      <c r="AD44" s="293">
        <f t="shared" si="28"/>
        <v>1</v>
      </c>
      <c r="AE44" s="293">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93" t="str">
        <f t="shared" si="21"/>
        <v/>
      </c>
      <c r="X45" s="293" t="str">
        <f t="shared" si="22"/>
        <v/>
      </c>
      <c r="Y45" s="293" t="str">
        <f t="shared" si="23"/>
        <v/>
      </c>
      <c r="Z45" s="293" t="str">
        <f t="shared" si="24"/>
        <v/>
      </c>
      <c r="AA45" s="293">
        <f t="shared" si="25"/>
        <v>0</v>
      </c>
      <c r="AB45" s="293">
        <f t="shared" si="26"/>
        <v>0</v>
      </c>
      <c r="AC45" s="293">
        <f t="shared" si="27"/>
        <v>3</v>
      </c>
      <c r="AD45" s="293">
        <f t="shared" si="28"/>
        <v>1</v>
      </c>
      <c r="AE45" s="293">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93" t="str">
        <f t="shared" si="21"/>
        <v/>
      </c>
      <c r="X46" s="293" t="str">
        <f t="shared" si="22"/>
        <v/>
      </c>
      <c r="Y46" s="293" t="str">
        <f t="shared" si="23"/>
        <v/>
      </c>
      <c r="Z46" s="293" t="str">
        <f t="shared" si="24"/>
        <v/>
      </c>
      <c r="AA46" s="293">
        <f t="shared" si="25"/>
        <v>0</v>
      </c>
      <c r="AB46" s="293">
        <f t="shared" si="26"/>
        <v>0</v>
      </c>
      <c r="AC46" s="293">
        <f t="shared" si="27"/>
        <v>5</v>
      </c>
      <c r="AD46" s="293">
        <f t="shared" si="28"/>
        <v>1</v>
      </c>
      <c r="AE46" s="293">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1</v>
      </c>
      <c r="AM46" t="b">
        <f>L46=Data!L718+Data!L734+Data!L750</f>
        <v>1</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93" t="str">
        <f t="shared" si="21"/>
        <v/>
      </c>
      <c r="X47" s="293" t="str">
        <f t="shared" si="22"/>
        <v/>
      </c>
      <c r="Y47" s="293" t="str">
        <f t="shared" si="23"/>
        <v/>
      </c>
      <c r="Z47" s="293" t="str">
        <f t="shared" si="24"/>
        <v/>
      </c>
      <c r="AA47" s="293">
        <f t="shared" si="25"/>
        <v>0</v>
      </c>
      <c r="AB47" s="293">
        <f t="shared" si="26"/>
        <v>0</v>
      </c>
      <c r="AC47" s="293">
        <f t="shared" si="27"/>
        <v>3</v>
      </c>
      <c r="AD47" s="293">
        <f t="shared" si="28"/>
        <v>1</v>
      </c>
      <c r="AE47" s="293">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93" t="str">
        <f t="shared" si="21"/>
        <v/>
      </c>
      <c r="X48" s="293" t="str">
        <f t="shared" si="22"/>
        <v/>
      </c>
      <c r="Y48" s="293" t="str">
        <f t="shared" si="23"/>
        <v/>
      </c>
      <c r="Z48" s="293" t="str">
        <f t="shared" si="24"/>
        <v/>
      </c>
      <c r="AA48" s="293">
        <f t="shared" si="25"/>
        <v>0</v>
      </c>
      <c r="AB48" s="293">
        <f t="shared" si="26"/>
        <v>0</v>
      </c>
      <c r="AC48" s="293">
        <f t="shared" si="27"/>
        <v>3</v>
      </c>
      <c r="AD48" s="293">
        <f t="shared" si="28"/>
        <v>1</v>
      </c>
      <c r="AE48" s="293">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93" t="str">
        <f t="shared" si="21"/>
        <v/>
      </c>
      <c r="X49" s="293" t="str">
        <f t="shared" si="22"/>
        <v/>
      </c>
      <c r="Y49" s="293" t="str">
        <f t="shared" si="23"/>
        <v/>
      </c>
      <c r="Z49" s="293" t="str">
        <f t="shared" si="24"/>
        <v/>
      </c>
      <c r="AA49" s="293">
        <f t="shared" si="25"/>
        <v>0</v>
      </c>
      <c r="AB49" s="293">
        <f t="shared" si="26"/>
        <v>0</v>
      </c>
      <c r="AC49" s="293">
        <f t="shared" si="27"/>
        <v>3</v>
      </c>
      <c r="AD49" s="293">
        <f t="shared" si="28"/>
        <v>1</v>
      </c>
      <c r="AE49" s="293">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93" t="str">
        <f t="shared" si="21"/>
        <v/>
      </c>
      <c r="X50" s="293" t="str">
        <f t="shared" si="22"/>
        <v/>
      </c>
      <c r="Y50" s="293" t="str">
        <f t="shared" si="23"/>
        <v/>
      </c>
      <c r="Z50" s="293" t="str">
        <f t="shared" si="24"/>
        <v/>
      </c>
      <c r="AA50" s="293">
        <f t="shared" si="25"/>
        <v>0</v>
      </c>
      <c r="AB50" s="293">
        <f t="shared" si="26"/>
        <v>0</v>
      </c>
      <c r="AC50" s="293">
        <f t="shared" si="27"/>
        <v>5</v>
      </c>
      <c r="AD50" s="293">
        <f t="shared" si="28"/>
        <v>1</v>
      </c>
      <c r="AE50" s="293">
        <f>IF(ISBLANK(T50),Data!AE753,IF(COUNTIF(T$50:T50,T50)&gt;1,Data!AE753,1+MAX(Data!AE753,0)))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1</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93" t="str">
        <f t="shared" si="21"/>
        <v/>
      </c>
      <c r="X51" s="293" t="str">
        <f t="shared" si="22"/>
        <v/>
      </c>
      <c r="Y51" s="293" t="str">
        <f t="shared" si="23"/>
        <v/>
      </c>
      <c r="Z51" s="293" t="str">
        <f t="shared" si="24"/>
        <v/>
      </c>
      <c r="AA51" s="293">
        <f t="shared" si="25"/>
        <v>0</v>
      </c>
      <c r="AB51" s="293">
        <f t="shared" si="26"/>
        <v>0</v>
      </c>
      <c r="AC51" s="293">
        <f t="shared" si="27"/>
        <v>3</v>
      </c>
      <c r="AD51" s="293">
        <f t="shared" si="28"/>
        <v>1</v>
      </c>
      <c r="AE51" s="293">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93" t="str">
        <f t="shared" si="21"/>
        <v/>
      </c>
      <c r="X52" s="293" t="str">
        <f t="shared" si="22"/>
        <v/>
      </c>
      <c r="Y52" s="293" t="str">
        <f t="shared" si="23"/>
        <v/>
      </c>
      <c r="Z52" s="293" t="str">
        <f t="shared" si="24"/>
        <v/>
      </c>
      <c r="AA52" s="293">
        <f t="shared" si="25"/>
        <v>0</v>
      </c>
      <c r="AB52" s="293">
        <f t="shared" si="26"/>
        <v>0</v>
      </c>
      <c r="AC52" s="293">
        <f t="shared" si="27"/>
        <v>3</v>
      </c>
      <c r="AD52" s="293">
        <f t="shared" si="28"/>
        <v>1</v>
      </c>
      <c r="AE52" s="293">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93" t="str">
        <f t="shared" si="21"/>
        <v/>
      </c>
      <c r="X53" s="293" t="str">
        <f t="shared" si="22"/>
        <v/>
      </c>
      <c r="Y53" s="293" t="str">
        <f t="shared" si="23"/>
        <v/>
      </c>
      <c r="Z53" s="293" t="str">
        <f t="shared" si="24"/>
        <v/>
      </c>
      <c r="AA53" s="293">
        <f t="shared" si="25"/>
        <v>0</v>
      </c>
      <c r="AB53" s="293">
        <f t="shared" si="26"/>
        <v>0</v>
      </c>
      <c r="AC53" s="293">
        <f t="shared" si="27"/>
        <v>3</v>
      </c>
      <c r="AD53" s="293">
        <f t="shared" si="28"/>
        <v>1</v>
      </c>
      <c r="AE53" s="293">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93" t="str">
        <f t="shared" si="21"/>
        <v/>
      </c>
      <c r="X54" s="293" t="str">
        <f t="shared" si="22"/>
        <v/>
      </c>
      <c r="Y54" s="293" t="str">
        <f t="shared" si="23"/>
        <v/>
      </c>
      <c r="Z54" s="293" t="str">
        <f t="shared" si="24"/>
        <v/>
      </c>
      <c r="AA54" s="293">
        <f t="shared" si="25"/>
        <v>0</v>
      </c>
      <c r="AB54" s="293">
        <f t="shared" si="26"/>
        <v>0</v>
      </c>
      <c r="AC54" s="293">
        <f t="shared" si="27"/>
        <v>5</v>
      </c>
      <c r="AD54" s="293">
        <f t="shared" si="28"/>
        <v>1</v>
      </c>
      <c r="AE54" s="293">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1</v>
      </c>
      <c r="AM54" t="b">
        <f>L54=Data!L758+Data!L774+Data!L790</f>
        <v>1</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93" t="str">
        <f t="shared" si="21"/>
        <v/>
      </c>
      <c r="X55" s="293" t="str">
        <f t="shared" si="22"/>
        <v/>
      </c>
      <c r="Y55" s="293" t="str">
        <f t="shared" si="23"/>
        <v/>
      </c>
      <c r="Z55" s="293" t="str">
        <f t="shared" si="24"/>
        <v/>
      </c>
      <c r="AA55" s="293">
        <f t="shared" si="25"/>
        <v>0</v>
      </c>
      <c r="AB55" s="293">
        <f t="shared" si="26"/>
        <v>0</v>
      </c>
      <c r="AC55" s="293">
        <f t="shared" si="27"/>
        <v>3</v>
      </c>
      <c r="AD55" s="293">
        <f t="shared" si="28"/>
        <v>1</v>
      </c>
      <c r="AE55" s="293">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93" t="str">
        <f t="shared" si="21"/>
        <v/>
      </c>
      <c r="X56" s="293" t="str">
        <f t="shared" si="22"/>
        <v/>
      </c>
      <c r="Y56" s="293" t="str">
        <f t="shared" si="23"/>
        <v/>
      </c>
      <c r="Z56" s="293" t="str">
        <f t="shared" si="24"/>
        <v/>
      </c>
      <c r="AA56" s="293">
        <f t="shared" si="25"/>
        <v>0</v>
      </c>
      <c r="AB56" s="293">
        <f t="shared" si="26"/>
        <v>0</v>
      </c>
      <c r="AC56" s="293">
        <f t="shared" si="27"/>
        <v>3</v>
      </c>
      <c r="AD56" s="293">
        <f t="shared" si="28"/>
        <v>1</v>
      </c>
      <c r="AE56" s="293">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93" t="str">
        <f t="shared" si="21"/>
        <v/>
      </c>
      <c r="X57" s="293" t="str">
        <f t="shared" si="22"/>
        <v/>
      </c>
      <c r="Y57" s="293" t="str">
        <f t="shared" si="23"/>
        <v/>
      </c>
      <c r="Z57" s="293" t="str">
        <f t="shared" si="24"/>
        <v/>
      </c>
      <c r="AA57" s="293">
        <f t="shared" si="25"/>
        <v>0</v>
      </c>
      <c r="AB57" s="293">
        <f t="shared" si="26"/>
        <v>0</v>
      </c>
      <c r="AC57" s="293">
        <f t="shared" si="27"/>
        <v>3</v>
      </c>
      <c r="AD57" s="293">
        <f t="shared" si="28"/>
        <v>1</v>
      </c>
      <c r="AE57" s="293">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93" t="str">
        <f t="shared" si="21"/>
        <v/>
      </c>
      <c r="X58" s="293" t="str">
        <f t="shared" si="22"/>
        <v/>
      </c>
      <c r="Y58" s="293" t="str">
        <f t="shared" si="23"/>
        <v/>
      </c>
      <c r="Z58" s="293" t="str">
        <f t="shared" si="24"/>
        <v/>
      </c>
      <c r="AA58" s="293">
        <f t="shared" si="25"/>
        <v>0</v>
      </c>
      <c r="AB58" s="293">
        <f t="shared" si="26"/>
        <v>0</v>
      </c>
      <c r="AC58" s="293">
        <f t="shared" si="27"/>
        <v>5</v>
      </c>
      <c r="AD58" s="293">
        <f t="shared" si="28"/>
        <v>1</v>
      </c>
      <c r="AE58" s="293">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1</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93" t="str">
        <f t="shared" si="21"/>
        <v/>
      </c>
      <c r="X59" s="293" t="str">
        <f t="shared" si="22"/>
        <v/>
      </c>
      <c r="Y59" s="293" t="str">
        <f t="shared" si="23"/>
        <v/>
      </c>
      <c r="Z59" s="293" t="str">
        <f t="shared" si="24"/>
        <v/>
      </c>
      <c r="AA59" s="293">
        <f t="shared" si="25"/>
        <v>0</v>
      </c>
      <c r="AB59" s="293">
        <f t="shared" si="26"/>
        <v>0</v>
      </c>
      <c r="AC59" s="293">
        <f t="shared" si="27"/>
        <v>3</v>
      </c>
      <c r="AD59" s="293">
        <f t="shared" si="28"/>
        <v>1</v>
      </c>
      <c r="AE59" s="293">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5" customFormat="1" x14ac:dyDescent="0.25">
      <c r="A60" s="265">
        <v>115</v>
      </c>
      <c r="B60" s="265" t="s">
        <v>65</v>
      </c>
      <c r="C60" s="265" t="s">
        <v>727</v>
      </c>
      <c r="E60" s="265">
        <v>2</v>
      </c>
      <c r="F60" s="265">
        <v>3</v>
      </c>
      <c r="G60" s="265">
        <v>3</v>
      </c>
      <c r="H60" s="265">
        <v>8</v>
      </c>
      <c r="I60" s="265">
        <v>1</v>
      </c>
      <c r="J60" s="265">
        <v>0</v>
      </c>
      <c r="K60" s="265">
        <v>0</v>
      </c>
      <c r="L60" s="265">
        <v>2</v>
      </c>
      <c r="O60" s="307">
        <f>IF(ISBLANK(C60),O59,IF(COUNTIF(C$50:C60,C60)&gt;1,O59,1+MAX(O59,0)))</f>
        <v>27</v>
      </c>
      <c r="P60" s="308">
        <f t="shared" si="32"/>
        <v>12</v>
      </c>
      <c r="Q60" s="309" t="str">
        <f t="shared" si="33"/>
        <v/>
      </c>
      <c r="R60" s="309">
        <f t="shared" si="17"/>
        <v>7</v>
      </c>
      <c r="S60" s="309" t="str">
        <f t="shared" si="18"/>
        <v>115_7</v>
      </c>
      <c r="T60" s="310" t="str">
        <f t="shared" si="19"/>
        <v>115AM</v>
      </c>
      <c r="U60" s="310" t="str">
        <f t="shared" si="20"/>
        <v>115AMEW</v>
      </c>
      <c r="W60" s="311" t="str">
        <f t="shared" si="21"/>
        <v/>
      </c>
      <c r="X60" s="311" t="str">
        <f t="shared" si="22"/>
        <v/>
      </c>
      <c r="Y60" s="311" t="str">
        <f t="shared" si="23"/>
        <v/>
      </c>
      <c r="Z60" s="311" t="str">
        <f t="shared" si="24"/>
        <v/>
      </c>
      <c r="AA60" s="311">
        <f t="shared" si="25"/>
        <v>0</v>
      </c>
      <c r="AB60" s="311">
        <f t="shared" si="26"/>
        <v>0</v>
      </c>
      <c r="AC60" s="311">
        <f t="shared" si="27"/>
        <v>3</v>
      </c>
      <c r="AD60" s="311">
        <f t="shared" si="28"/>
        <v>1</v>
      </c>
      <c r="AE60" s="311">
        <f>IF(ISBLANK(T60),AE59,IF(COUNTIF(T$50:T60,T60)&gt;1,AE59,1+MAX(AE59,0)))</f>
        <v>22</v>
      </c>
      <c r="AF60" s="265" t="s">
        <v>882</v>
      </c>
      <c r="AG60" s="265" t="str">
        <f t="shared" si="29"/>
        <v/>
      </c>
      <c r="AH60" s="265">
        <f>SUM(AG$50:AG60)</f>
        <v>0</v>
      </c>
      <c r="AI60" s="265" t="b">
        <f>H60=Data!H764+Data!H780+Data!H796</f>
        <v>0</v>
      </c>
      <c r="AJ60" s="265" t="b">
        <f>I60=Data!I764+Data!I780+Data!I796</f>
        <v>1</v>
      </c>
      <c r="AK60" s="265" t="b">
        <f>J60=Data!J764+Data!J780+Data!J796</f>
        <v>1</v>
      </c>
      <c r="AL60" s="265" t="b">
        <f>K60=Data!K764+Data!K780+Data!K796</f>
        <v>1</v>
      </c>
      <c r="AM60" s="265"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93" t="str">
        <f t="shared" si="21"/>
        <v/>
      </c>
      <c r="X61" s="293" t="str">
        <f t="shared" si="22"/>
        <v/>
      </c>
      <c r="Y61" s="293" t="str">
        <f t="shared" si="23"/>
        <v/>
      </c>
      <c r="Z61" s="293" t="str">
        <f t="shared" si="24"/>
        <v/>
      </c>
      <c r="AA61" s="293">
        <f t="shared" si="25"/>
        <v>0</v>
      </c>
      <c r="AB61" s="293">
        <f t="shared" si="26"/>
        <v>0</v>
      </c>
      <c r="AC61" s="293">
        <f t="shared" si="27"/>
        <v>3</v>
      </c>
      <c r="AD61" s="293">
        <f t="shared" si="28"/>
        <v>1</v>
      </c>
      <c r="AE61" s="293">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93" t="str">
        <f t="shared" si="21"/>
        <v/>
      </c>
      <c r="X62" s="293" t="str">
        <f t="shared" si="22"/>
        <v/>
      </c>
      <c r="Y62" s="293" t="str">
        <f t="shared" si="23"/>
        <v/>
      </c>
      <c r="Z62" s="293" t="str">
        <f t="shared" si="24"/>
        <v/>
      </c>
      <c r="AA62" s="293">
        <f t="shared" si="25"/>
        <v>0</v>
      </c>
      <c r="AB62" s="293">
        <f t="shared" si="26"/>
        <v>0</v>
      </c>
      <c r="AC62" s="293">
        <f t="shared" si="27"/>
        <v>5</v>
      </c>
      <c r="AD62" s="293">
        <f t="shared" si="28"/>
        <v>1</v>
      </c>
      <c r="AE62" s="293">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1</v>
      </c>
      <c r="AM62" t="b">
        <f>L62=Data!L766+Data!L782+Data!L798</f>
        <v>1</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93" t="str">
        <f t="shared" si="21"/>
        <v/>
      </c>
      <c r="X63" s="293" t="str">
        <f t="shared" si="22"/>
        <v/>
      </c>
      <c r="Y63" s="293" t="str">
        <f t="shared" si="23"/>
        <v/>
      </c>
      <c r="Z63" s="293" t="str">
        <f t="shared" si="24"/>
        <v/>
      </c>
      <c r="AA63" s="293">
        <f t="shared" si="25"/>
        <v>0</v>
      </c>
      <c r="AB63" s="293">
        <f t="shared" si="26"/>
        <v>0</v>
      </c>
      <c r="AC63" s="293">
        <f t="shared" si="27"/>
        <v>3</v>
      </c>
      <c r="AD63" s="293">
        <f t="shared" si="28"/>
        <v>1</v>
      </c>
      <c r="AE63" s="293">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93" t="str">
        <f t="shared" si="21"/>
        <v/>
      </c>
      <c r="X64" s="293" t="str">
        <f t="shared" si="22"/>
        <v/>
      </c>
      <c r="Y64" s="293" t="str">
        <f t="shared" si="23"/>
        <v/>
      </c>
      <c r="Z64" s="293" t="str">
        <f t="shared" si="24"/>
        <v/>
      </c>
      <c r="AA64" s="293">
        <f t="shared" si="25"/>
        <v>0</v>
      </c>
      <c r="AB64" s="293">
        <f t="shared" si="26"/>
        <v>0</v>
      </c>
      <c r="AC64" s="293">
        <f t="shared" si="27"/>
        <v>3</v>
      </c>
      <c r="AD64" s="293">
        <f t="shared" si="28"/>
        <v>1</v>
      </c>
      <c r="AE64" s="293">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93" t="str">
        <f t="shared" si="21"/>
        <v/>
      </c>
      <c r="X65" s="293" t="str">
        <f t="shared" si="22"/>
        <v/>
      </c>
      <c r="Y65" s="293" t="str">
        <f t="shared" si="23"/>
        <v/>
      </c>
      <c r="Z65" s="293" t="str">
        <f t="shared" si="24"/>
        <v/>
      </c>
      <c r="AA65" s="293">
        <f t="shared" si="25"/>
        <v>0</v>
      </c>
      <c r="AB65" s="293">
        <f t="shared" si="26"/>
        <v>0</v>
      </c>
      <c r="AC65" s="293">
        <f t="shared" si="27"/>
        <v>3</v>
      </c>
      <c r="AD65" s="293">
        <f t="shared" si="28"/>
        <v>1</v>
      </c>
      <c r="AE65" s="293">
        <f>IF(ISBLANK(T65),AE64,IF(COUNTIF(Data!T$2:T753,T65)&gt;1,AE64,1+MAX(AE64,0)))</f>
        <v>22</v>
      </c>
      <c r="AF65" s="42"/>
      <c r="AG65" s="42" t="str">
        <f t="shared" si="29"/>
        <v/>
      </c>
      <c r="AH65">
        <f>SUM(Data!AI$2:AI753)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4"/>
      <c r="O66" s="101"/>
      <c r="P66" s="45"/>
      <c r="Q66" s="33"/>
      <c r="R66" s="33"/>
      <c r="S66" s="33"/>
      <c r="T66" s="35"/>
      <c r="U66" s="35"/>
      <c r="AE66" s="16"/>
    </row>
    <row r="67" spans="1:39" x14ac:dyDescent="0.25">
      <c r="M67" s="224"/>
      <c r="O67" s="101"/>
      <c r="P67" s="45"/>
      <c r="Q67" s="33"/>
      <c r="R67" s="33"/>
      <c r="S67" s="33"/>
      <c r="T67" s="35"/>
      <c r="U67" s="35"/>
      <c r="AE67" s="16"/>
    </row>
    <row r="68" spans="1:39" x14ac:dyDescent="0.25">
      <c r="M68" s="224"/>
      <c r="O68" s="101"/>
      <c r="P68" s="45"/>
      <c r="Q68" s="33"/>
      <c r="R68" s="33"/>
      <c r="S68" s="33"/>
      <c r="T68" s="35"/>
      <c r="U68" s="35"/>
      <c r="AE68" s="16"/>
    </row>
    <row r="69" spans="1:39" x14ac:dyDescent="0.25">
      <c r="M69" s="224"/>
      <c r="O69" s="101"/>
      <c r="P69" s="45"/>
      <c r="Q69" s="33"/>
      <c r="R69" s="33"/>
      <c r="S69" s="33"/>
      <c r="T69" s="35"/>
      <c r="U69" s="35"/>
      <c r="AE69" s="16"/>
    </row>
    <row r="70" spans="1:39" x14ac:dyDescent="0.25">
      <c r="M70" s="224"/>
      <c r="O70" s="101"/>
      <c r="P70" s="45"/>
      <c r="Q70" s="33"/>
      <c r="R70" s="33"/>
      <c r="S70" s="33"/>
      <c r="T70" s="35"/>
      <c r="U70" s="35"/>
      <c r="AE70" s="16"/>
    </row>
    <row r="71" spans="1:39" x14ac:dyDescent="0.25">
      <c r="M71" s="224"/>
      <c r="O71" s="101"/>
      <c r="P71" s="45"/>
      <c r="Q71" s="33"/>
      <c r="R71" s="33"/>
      <c r="S71" s="33"/>
      <c r="T71" s="35"/>
      <c r="U71" s="35"/>
      <c r="AE71" s="16"/>
    </row>
    <row r="72" spans="1:39" x14ac:dyDescent="0.25">
      <c r="M72" s="224"/>
      <c r="O72" s="101"/>
      <c r="P72" s="45"/>
      <c r="Q72" s="33"/>
      <c r="R72" s="33"/>
      <c r="S72" s="33"/>
      <c r="T72" s="35"/>
      <c r="U72" s="35"/>
      <c r="AE72" s="16"/>
    </row>
    <row r="73" spans="1:39" x14ac:dyDescent="0.25">
      <c r="M73" s="224"/>
      <c r="O73" s="101"/>
      <c r="P73" s="45"/>
      <c r="Q73" s="33"/>
      <c r="R73" s="33"/>
      <c r="S73" s="33"/>
      <c r="T73" s="35"/>
      <c r="U73" s="35"/>
      <c r="AE73" s="16"/>
    </row>
    <row r="74" spans="1:39" x14ac:dyDescent="0.25">
      <c r="M74" s="224"/>
      <c r="O74" s="101"/>
      <c r="P74" s="45"/>
      <c r="Q74" s="33"/>
      <c r="R74" s="33"/>
      <c r="S74" s="33"/>
      <c r="T74" s="35"/>
      <c r="U74" s="35"/>
      <c r="AE74" s="16"/>
    </row>
    <row r="75" spans="1:39" x14ac:dyDescent="0.25">
      <c r="M75" s="224"/>
      <c r="O75" s="101"/>
      <c r="P75" s="45"/>
      <c r="Q75" s="33"/>
      <c r="R75" s="33"/>
      <c r="S75" s="33"/>
      <c r="T75" s="35"/>
      <c r="U75" s="35"/>
      <c r="AE75" s="16"/>
    </row>
    <row r="76" spans="1:39" x14ac:dyDescent="0.25">
      <c r="M76" s="224"/>
      <c r="O76" s="101"/>
      <c r="P76" s="45"/>
      <c r="Q76" s="33"/>
      <c r="R76" s="33"/>
      <c r="S76" s="33"/>
      <c r="T76" s="35"/>
      <c r="U76" s="35"/>
      <c r="AE76" s="16"/>
    </row>
    <row r="77" spans="1:39" x14ac:dyDescent="0.25">
      <c r="M77" s="224"/>
      <c r="O77" s="101"/>
      <c r="P77" s="45"/>
      <c r="Q77" s="33"/>
      <c r="R77" s="33"/>
      <c r="S77" s="33"/>
      <c r="T77" s="35"/>
      <c r="U77" s="35"/>
      <c r="AE77" s="16"/>
    </row>
    <row r="78" spans="1:39" x14ac:dyDescent="0.25">
      <c r="M78" s="224"/>
      <c r="O78" s="101"/>
      <c r="P78" s="45"/>
      <c r="Q78" s="33"/>
      <c r="R78" s="33"/>
      <c r="S78" s="33"/>
      <c r="T78" s="35"/>
      <c r="U78" s="35"/>
      <c r="AE78" s="16"/>
    </row>
    <row r="79" spans="1:39" x14ac:dyDescent="0.25">
      <c r="M79" s="224"/>
      <c r="O79" s="101"/>
      <c r="P79" s="45"/>
      <c r="Q79" s="33"/>
      <c r="R79" s="33"/>
      <c r="S79" s="33"/>
      <c r="T79" s="35"/>
      <c r="U79" s="35"/>
      <c r="AE79" s="16"/>
    </row>
    <row r="80" spans="1:39" x14ac:dyDescent="0.25">
      <c r="M80" s="224"/>
      <c r="O80" s="101"/>
      <c r="P80" s="45"/>
      <c r="Q80" s="33"/>
      <c r="R80" s="33"/>
      <c r="S80" s="33"/>
      <c r="T80" s="35"/>
      <c r="U80" s="35"/>
      <c r="AE80" s="16"/>
    </row>
    <row r="81" spans="5:31" x14ac:dyDescent="0.25">
      <c r="M81" s="224"/>
      <c r="O81" s="101"/>
      <c r="P81" s="45"/>
      <c r="Q81" s="33"/>
      <c r="R81" s="33"/>
      <c r="S81" s="33"/>
      <c r="T81" s="35"/>
      <c r="U81" s="35"/>
      <c r="AE81" s="16"/>
    </row>
    <row r="82" spans="5:31" x14ac:dyDescent="0.25">
      <c r="M82" s="224"/>
      <c r="O82" s="101"/>
      <c r="P82" s="45"/>
      <c r="Q82" s="33"/>
      <c r="R82" s="33"/>
      <c r="S82" s="33"/>
      <c r="T82" s="35"/>
      <c r="U82" s="35"/>
      <c r="AE82" s="16"/>
    </row>
    <row r="83" spans="5:31" x14ac:dyDescent="0.25">
      <c r="E83" s="42"/>
      <c r="F83" s="42"/>
      <c r="G83" s="42"/>
      <c r="H83" s="42"/>
      <c r="I83" s="42"/>
      <c r="J83" s="42"/>
      <c r="K83" s="42"/>
      <c r="L83" s="42"/>
      <c r="M83" s="250"/>
      <c r="N83" s="42"/>
      <c r="O83" s="101"/>
      <c r="P83" s="45"/>
      <c r="Q83" s="33"/>
      <c r="R83" s="33"/>
      <c r="S83" s="33"/>
      <c r="T83" s="35"/>
      <c r="U83" s="35"/>
      <c r="AE83" s="16"/>
    </row>
    <row r="84" spans="5:31" x14ac:dyDescent="0.25">
      <c r="E84" s="42"/>
      <c r="F84" s="42"/>
      <c r="G84" s="42"/>
      <c r="H84" s="42"/>
      <c r="I84" s="42"/>
      <c r="J84" s="42"/>
      <c r="K84" s="42"/>
      <c r="L84" s="42"/>
      <c r="M84" s="250"/>
      <c r="N84" s="42"/>
      <c r="O84" s="101"/>
      <c r="P84" s="45"/>
      <c r="Q84" s="33"/>
      <c r="R84" s="33"/>
      <c r="S84" s="33"/>
      <c r="T84" s="35"/>
      <c r="U84" s="35"/>
      <c r="AE84" s="16"/>
    </row>
    <row r="85" spans="5:31" x14ac:dyDescent="0.25">
      <c r="E85" s="42"/>
      <c r="F85" s="42"/>
      <c r="G85" s="42"/>
      <c r="H85" s="42"/>
      <c r="I85" s="42"/>
      <c r="J85" s="42"/>
      <c r="K85" s="42"/>
      <c r="L85" s="42"/>
      <c r="M85" s="250"/>
      <c r="N85" s="42"/>
      <c r="O85" s="101"/>
      <c r="P85" s="45"/>
      <c r="Q85" s="33"/>
      <c r="R85" s="33"/>
      <c r="S85" s="33"/>
      <c r="T85" s="35"/>
      <c r="U85" s="35"/>
      <c r="AE85" s="16"/>
    </row>
    <row r="86" spans="5:31" x14ac:dyDescent="0.25">
      <c r="E86" s="42"/>
      <c r="F86" s="42"/>
      <c r="G86" s="42"/>
      <c r="H86" s="42"/>
      <c r="I86" s="42"/>
      <c r="J86" s="42"/>
      <c r="K86" s="42"/>
      <c r="L86" s="42"/>
      <c r="M86" s="250"/>
      <c r="N86" s="42"/>
      <c r="O86" s="101"/>
      <c r="P86" s="45"/>
      <c r="Q86" s="33"/>
      <c r="R86" s="33"/>
      <c r="S86" s="33"/>
      <c r="T86" s="35"/>
      <c r="U86" s="35"/>
      <c r="AE86" s="16"/>
    </row>
    <row r="87" spans="5:31" x14ac:dyDescent="0.25">
      <c r="E87" s="42"/>
      <c r="F87" s="42"/>
      <c r="G87" s="42"/>
      <c r="H87" s="42"/>
      <c r="I87" s="42"/>
      <c r="J87" s="42"/>
      <c r="K87" s="42"/>
      <c r="L87" s="42"/>
      <c r="M87" s="250"/>
      <c r="N87" s="42"/>
      <c r="O87" s="101"/>
      <c r="P87" s="45"/>
      <c r="Q87" s="33"/>
      <c r="R87" s="33"/>
      <c r="S87" s="33"/>
      <c r="T87" s="35"/>
      <c r="U87" s="35"/>
      <c r="AE87" s="16"/>
    </row>
    <row r="88" spans="5:31" x14ac:dyDescent="0.25">
      <c r="E88" s="42"/>
      <c r="F88" s="42"/>
      <c r="G88" s="42"/>
      <c r="H88" s="42"/>
      <c r="I88" s="42"/>
      <c r="J88" s="42"/>
      <c r="K88" s="42"/>
      <c r="L88" s="42"/>
      <c r="M88" s="250"/>
      <c r="N88" s="42"/>
      <c r="O88" s="101"/>
      <c r="P88" s="45"/>
      <c r="Q88" s="33"/>
      <c r="R88" s="33"/>
      <c r="S88" s="33"/>
      <c r="T88" s="35"/>
      <c r="U88" s="35"/>
      <c r="AE88" s="16"/>
    </row>
    <row r="89" spans="5:31" x14ac:dyDescent="0.25">
      <c r="E89" s="42"/>
      <c r="F89" s="42"/>
      <c r="G89" s="42"/>
      <c r="H89" s="42"/>
      <c r="I89" s="42"/>
      <c r="J89" s="42"/>
      <c r="K89" s="42"/>
      <c r="L89" s="42"/>
      <c r="M89" s="250"/>
      <c r="N89" s="42"/>
      <c r="O89" s="101"/>
      <c r="P89" s="45"/>
      <c r="Q89" s="33"/>
      <c r="R89" s="33"/>
      <c r="S89" s="33"/>
      <c r="T89" s="35"/>
      <c r="U89" s="35"/>
      <c r="AE89" s="16"/>
    </row>
    <row r="90" spans="5:31" x14ac:dyDescent="0.25">
      <c r="E90" s="42"/>
      <c r="F90" s="42"/>
      <c r="G90" s="42"/>
      <c r="H90" s="42"/>
      <c r="I90" s="42"/>
      <c r="J90" s="42"/>
      <c r="K90" s="42"/>
      <c r="L90" s="42"/>
      <c r="M90" s="250"/>
      <c r="N90" s="42"/>
      <c r="O90" s="101"/>
      <c r="P90" s="45"/>
      <c r="Q90" s="33"/>
      <c r="R90" s="33"/>
      <c r="S90" s="33"/>
      <c r="T90" s="35"/>
      <c r="U90" s="35"/>
      <c r="AE90" s="16"/>
    </row>
    <row r="91" spans="5:31" x14ac:dyDescent="0.25">
      <c r="E91" s="42"/>
      <c r="F91" s="42"/>
      <c r="G91" s="42"/>
      <c r="H91" s="42"/>
      <c r="I91" s="42"/>
      <c r="J91" s="42"/>
      <c r="K91" s="42"/>
      <c r="L91" s="42"/>
      <c r="M91" s="250"/>
      <c r="N91" s="42"/>
      <c r="O91" s="101"/>
      <c r="P91" s="45"/>
      <c r="Q91" s="33"/>
      <c r="R91" s="33"/>
      <c r="S91" s="33"/>
      <c r="T91" s="35"/>
      <c r="U91" s="35"/>
      <c r="AE91" s="16"/>
    </row>
    <row r="92" spans="5:31" x14ac:dyDescent="0.25">
      <c r="E92" s="42"/>
      <c r="F92" s="42"/>
      <c r="G92" s="42"/>
      <c r="H92" s="42"/>
      <c r="I92" s="42"/>
      <c r="J92" s="42"/>
      <c r="K92" s="42"/>
      <c r="L92" s="42"/>
      <c r="M92" s="250"/>
      <c r="N92" s="42"/>
      <c r="O92" s="101"/>
      <c r="P92" s="45"/>
      <c r="Q92" s="33"/>
      <c r="R92" s="33"/>
      <c r="S92" s="33"/>
      <c r="T92" s="35"/>
      <c r="U92" s="35"/>
      <c r="AE92" s="16"/>
    </row>
    <row r="93" spans="5:31" x14ac:dyDescent="0.25">
      <c r="E93" s="42"/>
      <c r="F93" s="42"/>
      <c r="G93" s="42"/>
      <c r="H93" s="42"/>
      <c r="I93" s="42"/>
      <c r="J93" s="42"/>
      <c r="K93" s="42"/>
      <c r="L93" s="42"/>
      <c r="M93" s="250"/>
      <c r="N93" s="42"/>
      <c r="O93" s="101"/>
      <c r="P93" s="45"/>
      <c r="Q93" s="33"/>
      <c r="R93" s="33"/>
      <c r="S93" s="33"/>
      <c r="T93" s="35"/>
      <c r="U93" s="35"/>
      <c r="AE93" s="16"/>
    </row>
    <row r="94" spans="5:31" x14ac:dyDescent="0.25">
      <c r="E94" s="42"/>
      <c r="F94" s="42"/>
      <c r="G94" s="42"/>
      <c r="H94" s="42"/>
      <c r="I94" s="42"/>
      <c r="J94" s="42"/>
      <c r="K94" s="42"/>
      <c r="L94" s="42"/>
      <c r="M94" s="250"/>
      <c r="N94" s="42"/>
      <c r="O94" s="101"/>
      <c r="P94" s="45"/>
      <c r="Q94" s="33"/>
      <c r="R94" s="33"/>
      <c r="S94" s="33"/>
      <c r="T94" s="35"/>
      <c r="U94" s="35"/>
      <c r="AE94" s="16"/>
    </row>
    <row r="95" spans="5:31" x14ac:dyDescent="0.25">
      <c r="E95" s="42"/>
      <c r="F95" s="42"/>
      <c r="G95" s="42"/>
      <c r="H95" s="42"/>
      <c r="I95" s="42"/>
      <c r="J95" s="42"/>
      <c r="K95" s="42"/>
      <c r="L95" s="42"/>
      <c r="M95" s="250"/>
      <c r="N95" s="42"/>
      <c r="O95" s="101"/>
      <c r="P95" s="45"/>
      <c r="Q95" s="33"/>
      <c r="R95" s="33"/>
      <c r="S95" s="33"/>
      <c r="T95" s="35"/>
      <c r="U95" s="35"/>
      <c r="AE95" s="16"/>
    </row>
    <row r="96" spans="5:31" x14ac:dyDescent="0.25">
      <c r="E96" s="42"/>
      <c r="F96" s="42"/>
      <c r="G96" s="42"/>
      <c r="H96" s="42"/>
      <c r="I96" s="42"/>
      <c r="J96" s="42"/>
      <c r="K96" s="42"/>
      <c r="L96" s="42"/>
      <c r="M96" s="250"/>
      <c r="N96" s="42"/>
      <c r="O96" s="101"/>
      <c r="P96" s="45"/>
      <c r="Q96" s="33"/>
      <c r="R96" s="33"/>
      <c r="S96" s="33"/>
      <c r="T96" s="35"/>
      <c r="U96" s="35"/>
      <c r="AE96" s="16"/>
    </row>
    <row r="97" spans="5:31" x14ac:dyDescent="0.25">
      <c r="E97" s="42"/>
      <c r="F97" s="42"/>
      <c r="G97" s="42"/>
      <c r="H97" s="42"/>
      <c r="I97" s="42"/>
      <c r="J97" s="42"/>
      <c r="K97" s="42"/>
      <c r="L97" s="42"/>
      <c r="M97" s="250"/>
      <c r="N97" s="42"/>
      <c r="O97" s="101"/>
      <c r="P97" s="45"/>
      <c r="Q97" s="33"/>
      <c r="R97" s="33"/>
      <c r="S97" s="33"/>
      <c r="T97" s="35"/>
      <c r="U97" s="35"/>
      <c r="AE97" s="16"/>
    </row>
    <row r="98" spans="5:31" x14ac:dyDescent="0.25">
      <c r="E98" s="42"/>
      <c r="F98" s="42"/>
      <c r="G98" s="42"/>
      <c r="H98" s="42"/>
      <c r="I98" s="42"/>
      <c r="J98" s="42"/>
      <c r="K98" s="42"/>
      <c r="L98" s="42"/>
      <c r="M98" s="250"/>
      <c r="N98" s="42"/>
      <c r="O98" s="101"/>
      <c r="P98" s="45"/>
      <c r="Q98" s="33"/>
      <c r="R98" s="33"/>
      <c r="S98" s="33"/>
      <c r="T98" s="35"/>
      <c r="U98" s="35"/>
      <c r="AA98" s="20"/>
      <c r="AB98" s="20"/>
      <c r="AC98" s="20"/>
      <c r="AE98" s="16"/>
    </row>
    <row r="99" spans="5:31" x14ac:dyDescent="0.25">
      <c r="E99" s="42"/>
      <c r="F99" s="42"/>
      <c r="G99" s="42"/>
      <c r="H99" s="42"/>
      <c r="I99" s="42"/>
      <c r="J99" s="42"/>
      <c r="K99" s="42"/>
      <c r="L99" s="42"/>
      <c r="M99" s="250"/>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50"/>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50"/>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50"/>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50"/>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50"/>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50"/>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50"/>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50"/>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50"/>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50"/>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50"/>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50"/>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50"/>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50"/>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50"/>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50"/>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50"/>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50"/>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50"/>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50"/>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50"/>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50"/>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50"/>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50"/>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50"/>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50"/>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50"/>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50"/>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50"/>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50"/>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9"/>
      <c r="O130" s="233"/>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9"/>
      <c r="O131" s="233"/>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9"/>
      <c r="O132" s="233"/>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9"/>
      <c r="O133" s="233"/>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9"/>
      <c r="O134" s="233"/>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9"/>
      <c r="O135" s="233"/>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9"/>
      <c r="O136" s="233"/>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9"/>
      <c r="O137" s="233"/>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9"/>
      <c r="O138" s="233"/>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9"/>
      <c r="O139" s="233"/>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9"/>
      <c r="O140" s="233"/>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9"/>
      <c r="O141" s="233"/>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9"/>
      <c r="O142" s="233"/>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9"/>
      <c r="O143" s="233"/>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9"/>
      <c r="O144" s="233"/>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9"/>
      <c r="O145" s="233"/>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9"/>
      <c r="O146" s="233"/>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9"/>
      <c r="O147" s="233"/>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9"/>
      <c r="O148" s="233"/>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9"/>
      <c r="O149" s="233"/>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9"/>
      <c r="O150" s="233"/>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9"/>
      <c r="O151" s="233"/>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9"/>
      <c r="O152" s="233"/>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9"/>
      <c r="O153" s="233"/>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9"/>
      <c r="O154" s="233"/>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9"/>
      <c r="O155" s="233"/>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9"/>
      <c r="O156" s="233"/>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9"/>
      <c r="O157" s="233"/>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9"/>
      <c r="O158" s="233"/>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9"/>
      <c r="O159" s="233"/>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9"/>
      <c r="O160" s="233"/>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9"/>
      <c r="O161" s="233"/>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50"/>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50"/>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50"/>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50"/>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50"/>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50"/>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50"/>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50"/>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50"/>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50"/>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50"/>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50"/>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50"/>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50"/>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50"/>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50"/>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50"/>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50"/>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50"/>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50"/>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50"/>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50"/>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50"/>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50"/>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50"/>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50"/>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50"/>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50"/>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50"/>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50"/>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50"/>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50"/>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50"/>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50"/>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50"/>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50"/>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50"/>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50"/>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50"/>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50"/>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50"/>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50"/>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50"/>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50"/>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50"/>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50"/>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50"/>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50"/>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9"/>
      <c r="O226" s="233"/>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9"/>
      <c r="O227" s="233"/>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9"/>
      <c r="O228" s="233"/>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9"/>
      <c r="O229" s="233"/>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9"/>
      <c r="O230" s="233"/>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9"/>
      <c r="O231" s="233"/>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9"/>
      <c r="O232" s="233"/>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9"/>
      <c r="O233" s="233"/>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9"/>
      <c r="O234" s="233"/>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9"/>
      <c r="O235" s="233"/>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9"/>
      <c r="O236" s="233"/>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9"/>
      <c r="O237" s="233"/>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9"/>
      <c r="O238" s="233"/>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9"/>
      <c r="O239" s="233"/>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9"/>
      <c r="O240" s="233"/>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9"/>
      <c r="O241" s="233"/>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9"/>
      <c r="O242" s="233"/>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9"/>
      <c r="O243" s="233"/>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9"/>
      <c r="O244" s="233"/>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9"/>
      <c r="O245" s="233"/>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9"/>
      <c r="O246" s="233"/>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9"/>
      <c r="O247" s="233"/>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9"/>
      <c r="O248" s="233"/>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9"/>
      <c r="O249" s="233"/>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9"/>
      <c r="O250" s="233"/>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9"/>
      <c r="O251" s="233"/>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9"/>
      <c r="O252" s="233"/>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9"/>
      <c r="O253" s="233"/>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9"/>
      <c r="O254" s="233"/>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9"/>
      <c r="O255" s="233"/>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9"/>
      <c r="O256" s="233"/>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9"/>
      <c r="O257" s="233"/>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1"/>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9"/>
      <c r="O2" s="233"/>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9"/>
      <c r="O3" s="233"/>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9"/>
      <c r="O4" s="233"/>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9"/>
      <c r="O5" s="233"/>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9"/>
      <c r="O6" s="233"/>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9"/>
      <c r="O7" s="233"/>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9"/>
      <c r="O8" s="233"/>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9"/>
      <c r="O9" s="233"/>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9"/>
      <c r="O10" s="233"/>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9"/>
      <c r="O11" s="233"/>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9"/>
      <c r="O12" s="233"/>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9"/>
      <c r="O13" s="233"/>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9"/>
      <c r="O14" s="233"/>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9"/>
      <c r="O15" s="233"/>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9"/>
      <c r="O16" s="233"/>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9"/>
      <c r="O17" s="233"/>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9"/>
      <c r="O18" s="233"/>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9"/>
      <c r="O19" s="233"/>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9"/>
      <c r="O20" s="233"/>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9"/>
      <c r="O21" s="233"/>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9"/>
      <c r="O22" s="233"/>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9"/>
      <c r="O23" s="233"/>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9"/>
      <c r="O24" s="233"/>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9"/>
      <c r="O25" s="233"/>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9"/>
      <c r="O26" s="233"/>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9"/>
      <c r="O27" s="233"/>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9"/>
      <c r="O28" s="233"/>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9"/>
      <c r="O29" s="233"/>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9"/>
      <c r="O30" s="233"/>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9"/>
      <c r="O31" s="233"/>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9"/>
      <c r="O32" s="233"/>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9"/>
      <c r="O33" s="233"/>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50"/>
      <c r="N34"/>
      <c r="O34" s="101"/>
      <c r="P34" s="45"/>
      <c r="Q34" s="33"/>
      <c r="R34" s="33"/>
      <c r="S34" s="33"/>
      <c r="T34" s="35"/>
      <c r="U34" s="35"/>
      <c r="AE34" s="16"/>
    </row>
    <row r="35" spans="1:31" x14ac:dyDescent="0.25">
      <c r="E35" s="42"/>
      <c r="F35" s="42"/>
      <c r="G35" s="42"/>
      <c r="H35" s="42"/>
      <c r="I35" s="42"/>
      <c r="J35" s="42"/>
      <c r="K35" s="42"/>
      <c r="L35" s="42"/>
      <c r="M35" s="250"/>
      <c r="N35"/>
      <c r="O35" s="101"/>
      <c r="P35" s="45"/>
      <c r="Q35" s="33"/>
      <c r="R35" s="33"/>
      <c r="S35" s="33"/>
      <c r="T35" s="35"/>
      <c r="U35" s="35"/>
      <c r="AE35" s="16"/>
    </row>
    <row r="36" spans="1:31" x14ac:dyDescent="0.25">
      <c r="E36" s="42"/>
      <c r="F36" s="42"/>
      <c r="G36" s="42"/>
      <c r="H36" s="42"/>
      <c r="I36" s="42"/>
      <c r="J36" s="42"/>
      <c r="K36" s="42"/>
      <c r="L36" s="42"/>
      <c r="M36" s="250"/>
      <c r="N36"/>
      <c r="O36" s="101"/>
      <c r="P36" s="45"/>
      <c r="Q36" s="33"/>
      <c r="R36" s="33"/>
      <c r="S36" s="33"/>
      <c r="T36" s="35"/>
      <c r="U36" s="35"/>
      <c r="AE36" s="16"/>
    </row>
    <row r="37" spans="1:31" x14ac:dyDescent="0.25">
      <c r="E37" s="42"/>
      <c r="F37" s="42"/>
      <c r="G37" s="42"/>
      <c r="H37" s="42"/>
      <c r="I37" s="42"/>
      <c r="J37" s="42"/>
      <c r="K37" s="42"/>
      <c r="L37" s="42"/>
      <c r="M37" s="250"/>
      <c r="N37"/>
      <c r="O37" s="101"/>
      <c r="P37" s="45"/>
      <c r="Q37" s="33"/>
      <c r="R37" s="33"/>
      <c r="S37" s="33"/>
      <c r="T37" s="35"/>
      <c r="U37" s="35"/>
      <c r="AE37" s="16"/>
    </row>
    <row r="38" spans="1:31" x14ac:dyDescent="0.25">
      <c r="E38" s="42"/>
      <c r="F38" s="42"/>
      <c r="G38" s="42"/>
      <c r="H38" s="42"/>
      <c r="I38" s="42"/>
      <c r="J38" s="42"/>
      <c r="K38" s="42"/>
      <c r="L38" s="42"/>
      <c r="M38" s="250"/>
      <c r="N38"/>
      <c r="O38" s="101"/>
      <c r="P38" s="45"/>
      <c r="Q38" s="33"/>
      <c r="R38" s="33"/>
      <c r="S38" s="33"/>
      <c r="T38" s="35"/>
      <c r="U38" s="35"/>
      <c r="AE38" s="16"/>
    </row>
    <row r="39" spans="1:31" x14ac:dyDescent="0.25">
      <c r="E39" s="42"/>
      <c r="F39" s="42"/>
      <c r="G39" s="42"/>
      <c r="H39" s="42"/>
      <c r="I39" s="42"/>
      <c r="J39" s="42"/>
      <c r="K39" s="42"/>
      <c r="L39" s="42"/>
      <c r="M39" s="250"/>
      <c r="N39"/>
      <c r="O39" s="101"/>
      <c r="P39" s="45"/>
      <c r="Q39" s="33"/>
      <c r="R39" s="33"/>
      <c r="S39" s="33"/>
      <c r="T39" s="35"/>
      <c r="U39" s="35"/>
      <c r="AE39" s="16"/>
    </row>
    <row r="40" spans="1:31" x14ac:dyDescent="0.25">
      <c r="E40" s="42"/>
      <c r="F40" s="42"/>
      <c r="G40" s="42"/>
      <c r="H40" s="42"/>
      <c r="I40" s="42"/>
      <c r="J40" s="42"/>
      <c r="K40" s="42"/>
      <c r="L40" s="42"/>
      <c r="M40" s="250"/>
      <c r="N40"/>
      <c r="O40" s="101"/>
      <c r="P40" s="45"/>
      <c r="Q40" s="33"/>
      <c r="R40" s="33"/>
      <c r="S40" s="33"/>
      <c r="T40" s="35"/>
      <c r="U40" s="35"/>
      <c r="AE40" s="16"/>
    </row>
    <row r="41" spans="1:31" x14ac:dyDescent="0.25">
      <c r="E41" s="42"/>
      <c r="F41" s="42"/>
      <c r="G41" s="42"/>
      <c r="H41" s="42"/>
      <c r="I41" s="42"/>
      <c r="J41" s="42"/>
      <c r="K41" s="42"/>
      <c r="L41" s="42"/>
      <c r="M41" s="250"/>
      <c r="N41"/>
      <c r="O41" s="101"/>
      <c r="P41" s="45"/>
      <c r="Q41" s="33"/>
      <c r="R41" s="33"/>
      <c r="S41" s="33"/>
      <c r="T41" s="35"/>
      <c r="U41" s="35"/>
      <c r="AE41" s="16"/>
    </row>
    <row r="42" spans="1:31" x14ac:dyDescent="0.25">
      <c r="E42" s="42"/>
      <c r="F42" s="42"/>
      <c r="G42" s="42"/>
      <c r="H42" s="42"/>
      <c r="I42" s="42"/>
      <c r="J42" s="42"/>
      <c r="K42" s="42"/>
      <c r="L42" s="42"/>
      <c r="M42" s="250"/>
      <c r="N42"/>
      <c r="O42" s="101"/>
      <c r="P42" s="45"/>
      <c r="Q42" s="33"/>
      <c r="R42" s="33"/>
      <c r="S42" s="33"/>
      <c r="T42" s="35"/>
      <c r="U42" s="35"/>
      <c r="AE42" s="16"/>
    </row>
    <row r="43" spans="1:31" x14ac:dyDescent="0.25">
      <c r="E43" s="42"/>
      <c r="F43" s="42"/>
      <c r="G43" s="42"/>
      <c r="H43" s="42"/>
      <c r="I43" s="42"/>
      <c r="J43" s="42"/>
      <c r="K43" s="42"/>
      <c r="L43" s="42"/>
      <c r="M43" s="250"/>
      <c r="N43"/>
      <c r="O43" s="101"/>
      <c r="P43" s="45"/>
      <c r="Q43" s="33"/>
      <c r="R43" s="33"/>
      <c r="S43" s="33"/>
      <c r="T43" s="35"/>
      <c r="U43" s="35"/>
      <c r="AE43" s="16"/>
    </row>
    <row r="44" spans="1:31" x14ac:dyDescent="0.25">
      <c r="E44" s="42"/>
      <c r="F44" s="42"/>
      <c r="G44" s="42"/>
      <c r="H44" s="42"/>
      <c r="I44" s="42"/>
      <c r="J44" s="42"/>
      <c r="K44" s="42"/>
      <c r="L44" s="42"/>
      <c r="M44" s="250"/>
      <c r="N44"/>
      <c r="O44" s="101"/>
      <c r="P44" s="45"/>
      <c r="Q44" s="33"/>
      <c r="R44" s="33"/>
      <c r="S44" s="33"/>
      <c r="T44" s="35"/>
      <c r="U44" s="35"/>
      <c r="AE44" s="16"/>
    </row>
    <row r="45" spans="1:31" x14ac:dyDescent="0.25">
      <c r="E45" s="42"/>
      <c r="F45" s="42"/>
      <c r="G45" s="42"/>
      <c r="H45" s="42"/>
      <c r="I45" s="42"/>
      <c r="J45" s="42"/>
      <c r="K45" s="42"/>
      <c r="L45" s="42"/>
      <c r="M45" s="250"/>
      <c r="N45"/>
      <c r="O45" s="101"/>
      <c r="P45" s="45"/>
      <c r="Q45" s="33"/>
      <c r="R45" s="33"/>
      <c r="S45" s="33"/>
      <c r="T45" s="35"/>
      <c r="U45" s="35"/>
      <c r="AE45" s="16"/>
    </row>
    <row r="46" spans="1:31" x14ac:dyDescent="0.25">
      <c r="E46" s="42"/>
      <c r="F46" s="42"/>
      <c r="G46" s="42"/>
      <c r="H46" s="42"/>
      <c r="I46" s="42"/>
      <c r="J46" s="42"/>
      <c r="K46" s="42"/>
      <c r="L46" s="42"/>
      <c r="M46" s="250"/>
      <c r="N46"/>
      <c r="O46" s="101"/>
      <c r="P46" s="45"/>
      <c r="Q46" s="33"/>
      <c r="R46" s="33"/>
      <c r="S46" s="33"/>
      <c r="T46" s="35"/>
      <c r="U46" s="35"/>
      <c r="AE46" s="16"/>
    </row>
    <row r="47" spans="1:31" x14ac:dyDescent="0.25">
      <c r="E47" s="42"/>
      <c r="F47" s="42"/>
      <c r="G47" s="42"/>
      <c r="H47" s="42"/>
      <c r="I47" s="42"/>
      <c r="J47" s="42"/>
      <c r="K47" s="42"/>
      <c r="L47" s="42"/>
      <c r="M47" s="250"/>
      <c r="N47"/>
      <c r="O47" s="101"/>
      <c r="P47" s="45"/>
      <c r="Q47" s="33"/>
      <c r="R47" s="33"/>
      <c r="S47" s="33"/>
      <c r="T47" s="35"/>
      <c r="U47" s="35"/>
      <c r="AE47" s="16"/>
    </row>
    <row r="48" spans="1:31" x14ac:dyDescent="0.25">
      <c r="E48" s="42"/>
      <c r="F48" s="42"/>
      <c r="G48" s="42"/>
      <c r="H48" s="42"/>
      <c r="I48" s="42"/>
      <c r="J48" s="42"/>
      <c r="K48" s="42"/>
      <c r="L48" s="42"/>
      <c r="M48" s="250"/>
      <c r="N48"/>
      <c r="O48" s="101"/>
      <c r="P48" s="45"/>
      <c r="Q48" s="33"/>
      <c r="R48" s="33"/>
      <c r="S48" s="33"/>
      <c r="T48" s="35"/>
      <c r="U48" s="35"/>
      <c r="AE48" s="16"/>
    </row>
    <row r="49" spans="5:31" x14ac:dyDescent="0.25">
      <c r="E49" s="42"/>
      <c r="F49" s="42"/>
      <c r="G49" s="42"/>
      <c r="H49" s="42"/>
      <c r="I49" s="42"/>
      <c r="J49" s="42"/>
      <c r="K49" s="42"/>
      <c r="L49" s="42"/>
      <c r="M49" s="250"/>
      <c r="N49"/>
      <c r="O49" s="101"/>
      <c r="P49" s="45"/>
      <c r="Q49" s="33"/>
      <c r="R49" s="33"/>
      <c r="S49" s="33"/>
      <c r="T49" s="35"/>
      <c r="U49" s="35"/>
      <c r="AE49" s="16"/>
    </row>
    <row r="50" spans="5:31" x14ac:dyDescent="0.25">
      <c r="E50" s="42"/>
      <c r="F50" s="42"/>
      <c r="G50" s="42"/>
      <c r="H50" s="42"/>
      <c r="I50" s="42"/>
      <c r="J50" s="42"/>
      <c r="K50" s="42"/>
      <c r="L50" s="42"/>
      <c r="M50" s="250"/>
      <c r="N50"/>
      <c r="O50" s="101"/>
      <c r="P50" s="45"/>
      <c r="Q50" s="33"/>
      <c r="R50" s="33"/>
      <c r="S50" s="33"/>
      <c r="T50" s="35"/>
      <c r="U50" s="35"/>
      <c r="AE50" s="16"/>
    </row>
    <row r="51" spans="5:31" x14ac:dyDescent="0.25">
      <c r="E51" s="42"/>
      <c r="F51" s="42"/>
      <c r="G51" s="42"/>
      <c r="H51" s="42"/>
      <c r="I51" s="42"/>
      <c r="J51" s="42"/>
      <c r="K51" s="42"/>
      <c r="L51" s="42"/>
      <c r="M51" s="250"/>
      <c r="N51"/>
      <c r="O51" s="101"/>
      <c r="P51" s="45"/>
      <c r="Q51" s="33"/>
      <c r="R51" s="33"/>
      <c r="S51" s="33"/>
      <c r="T51" s="35"/>
      <c r="U51" s="35"/>
      <c r="AE51" s="16"/>
    </row>
    <row r="52" spans="5:31" x14ac:dyDescent="0.25">
      <c r="E52" s="42"/>
      <c r="F52" s="42"/>
      <c r="G52" s="42"/>
      <c r="H52" s="42"/>
      <c r="I52" s="42"/>
      <c r="J52" s="42"/>
      <c r="K52" s="42"/>
      <c r="L52" s="42"/>
      <c r="M52" s="250"/>
      <c r="N52"/>
      <c r="O52" s="101"/>
      <c r="P52" s="45"/>
      <c r="Q52" s="33"/>
      <c r="R52" s="33"/>
      <c r="S52" s="33"/>
      <c r="T52" s="35"/>
      <c r="U52" s="35"/>
      <c r="AE52" s="16"/>
    </row>
    <row r="53" spans="5:31" x14ac:dyDescent="0.25">
      <c r="E53" s="42"/>
      <c r="F53" s="42"/>
      <c r="G53" s="42"/>
      <c r="H53" s="42"/>
      <c r="I53" s="42"/>
      <c r="J53" s="42"/>
      <c r="K53" s="42"/>
      <c r="L53" s="42"/>
      <c r="M53" s="250"/>
      <c r="N53"/>
      <c r="O53" s="101"/>
      <c r="P53" s="45"/>
      <c r="Q53" s="33"/>
      <c r="R53" s="33"/>
      <c r="S53" s="33"/>
      <c r="T53" s="35"/>
      <c r="U53" s="35"/>
      <c r="AE53" s="16"/>
    </row>
    <row r="54" spans="5:31" x14ac:dyDescent="0.25">
      <c r="E54" s="42"/>
      <c r="F54" s="42"/>
      <c r="G54" s="42"/>
      <c r="H54" s="42"/>
      <c r="I54" s="42"/>
      <c r="J54" s="42"/>
      <c r="K54" s="42"/>
      <c r="L54" s="42"/>
      <c r="M54" s="250"/>
      <c r="N54"/>
      <c r="O54" s="101"/>
      <c r="P54" s="45"/>
      <c r="Q54" s="33"/>
      <c r="R54" s="33"/>
      <c r="S54" s="33"/>
      <c r="T54" s="35"/>
      <c r="U54" s="35"/>
      <c r="AE54" s="16"/>
    </row>
    <row r="55" spans="5:31" x14ac:dyDescent="0.25">
      <c r="E55" s="42"/>
      <c r="F55" s="42"/>
      <c r="G55" s="42"/>
      <c r="H55" s="42"/>
      <c r="I55" s="42"/>
      <c r="J55" s="42"/>
      <c r="K55" s="42"/>
      <c r="L55" s="42"/>
      <c r="M55" s="250"/>
      <c r="N55"/>
      <c r="O55" s="101"/>
      <c r="P55" s="45"/>
      <c r="Q55" s="33"/>
      <c r="R55" s="33"/>
      <c r="S55" s="33"/>
      <c r="T55" s="35"/>
      <c r="U55" s="35"/>
      <c r="AE55" s="16"/>
    </row>
    <row r="56" spans="5:31" x14ac:dyDescent="0.25">
      <c r="E56" s="42"/>
      <c r="F56" s="42"/>
      <c r="G56" s="42"/>
      <c r="H56" s="42"/>
      <c r="I56" s="42"/>
      <c r="J56" s="42"/>
      <c r="K56" s="42"/>
      <c r="L56" s="42"/>
      <c r="M56" s="250"/>
      <c r="N56"/>
      <c r="O56" s="101"/>
      <c r="P56" s="45"/>
      <c r="Q56" s="33"/>
      <c r="R56" s="33"/>
      <c r="S56" s="33"/>
      <c r="T56" s="35"/>
      <c r="U56" s="35"/>
      <c r="AE56" s="16"/>
    </row>
    <row r="57" spans="5:31" x14ac:dyDescent="0.25">
      <c r="E57" s="42"/>
      <c r="F57" s="42"/>
      <c r="G57" s="42"/>
      <c r="H57" s="42"/>
      <c r="I57" s="42"/>
      <c r="J57" s="42"/>
      <c r="K57" s="42"/>
      <c r="L57" s="42"/>
      <c r="M57" s="250"/>
      <c r="N57"/>
      <c r="O57" s="101"/>
      <c r="P57" s="45"/>
      <c r="Q57" s="33"/>
      <c r="R57" s="33"/>
      <c r="S57" s="33"/>
      <c r="T57" s="35"/>
      <c r="U57" s="35"/>
      <c r="AE57" s="16"/>
    </row>
    <row r="58" spans="5:31" x14ac:dyDescent="0.25">
      <c r="E58" s="42"/>
      <c r="F58" s="42"/>
      <c r="G58" s="42"/>
      <c r="H58" s="42"/>
      <c r="I58" s="42"/>
      <c r="J58" s="42"/>
      <c r="K58" s="42"/>
      <c r="L58" s="42"/>
      <c r="M58" s="250"/>
      <c r="N58"/>
      <c r="O58" s="101"/>
      <c r="P58" s="45"/>
      <c r="Q58" s="33"/>
      <c r="R58" s="33"/>
      <c r="S58" s="33"/>
      <c r="T58" s="35"/>
      <c r="U58" s="35"/>
      <c r="AE58" s="16"/>
    </row>
    <row r="59" spans="5:31" x14ac:dyDescent="0.25">
      <c r="E59" s="42"/>
      <c r="F59" s="42"/>
      <c r="G59" s="42"/>
      <c r="H59" s="42"/>
      <c r="I59" s="42"/>
      <c r="J59" s="42"/>
      <c r="K59" s="42"/>
      <c r="L59" s="42"/>
      <c r="M59" s="250"/>
      <c r="N59"/>
      <c r="O59" s="101"/>
      <c r="P59" s="45"/>
      <c r="Q59" s="33"/>
      <c r="R59" s="33"/>
      <c r="S59" s="33"/>
      <c r="T59" s="35"/>
      <c r="U59" s="35"/>
      <c r="AE59" s="16"/>
    </row>
    <row r="60" spans="5:31" x14ac:dyDescent="0.25">
      <c r="E60" s="42"/>
      <c r="F60" s="42"/>
      <c r="G60" s="42"/>
      <c r="H60" s="42"/>
      <c r="I60" s="42"/>
      <c r="J60" s="42"/>
      <c r="K60" s="42"/>
      <c r="L60" s="42"/>
      <c r="M60" s="250"/>
      <c r="N60"/>
      <c r="O60" s="101"/>
      <c r="P60" s="45"/>
      <c r="Q60" s="33"/>
      <c r="R60" s="33"/>
      <c r="S60" s="33"/>
      <c r="T60" s="35"/>
      <c r="U60" s="35"/>
      <c r="AE60" s="16"/>
    </row>
    <row r="61" spans="5:31" x14ac:dyDescent="0.25">
      <c r="E61" s="42"/>
      <c r="F61" s="42"/>
      <c r="G61" s="42"/>
      <c r="H61" s="42"/>
      <c r="I61" s="42"/>
      <c r="J61" s="42"/>
      <c r="K61" s="42"/>
      <c r="L61" s="42"/>
      <c r="M61" s="250"/>
      <c r="N61"/>
      <c r="O61" s="101"/>
      <c r="P61" s="45"/>
      <c r="Q61" s="33"/>
      <c r="R61" s="33"/>
      <c r="S61" s="33"/>
      <c r="T61" s="35"/>
      <c r="U61" s="35"/>
      <c r="AE61" s="16"/>
    </row>
    <row r="62" spans="5:31" x14ac:dyDescent="0.25">
      <c r="E62" s="42"/>
      <c r="F62" s="42"/>
      <c r="G62" s="42"/>
      <c r="H62" s="42"/>
      <c r="I62" s="42"/>
      <c r="J62" s="42"/>
      <c r="K62" s="42"/>
      <c r="L62" s="42"/>
      <c r="M62" s="250"/>
      <c r="N62"/>
      <c r="O62" s="101"/>
      <c r="P62" s="45"/>
      <c r="Q62" s="33"/>
      <c r="R62" s="33"/>
      <c r="S62" s="33"/>
      <c r="T62" s="35"/>
      <c r="U62" s="35"/>
      <c r="AE62" s="16"/>
    </row>
    <row r="63" spans="5:31" x14ac:dyDescent="0.25">
      <c r="E63" s="42"/>
      <c r="F63" s="42"/>
      <c r="G63" s="42"/>
      <c r="H63" s="42"/>
      <c r="I63" s="42"/>
      <c r="J63" s="42"/>
      <c r="K63" s="42"/>
      <c r="L63" s="42"/>
      <c r="M63" s="250"/>
      <c r="N63"/>
      <c r="O63" s="101"/>
      <c r="P63" s="45"/>
      <c r="Q63" s="33"/>
      <c r="R63" s="33"/>
      <c r="S63" s="33"/>
      <c r="T63" s="35"/>
      <c r="U63" s="35"/>
      <c r="AE63" s="16"/>
    </row>
    <row r="64" spans="5:31" x14ac:dyDescent="0.25">
      <c r="E64" s="42"/>
      <c r="F64" s="42"/>
      <c r="G64" s="42"/>
      <c r="H64" s="42"/>
      <c r="I64" s="42"/>
      <c r="J64" s="42"/>
      <c r="K64" s="42"/>
      <c r="L64" s="42"/>
      <c r="M64" s="250"/>
      <c r="N64"/>
      <c r="O64" s="101"/>
      <c r="P64" s="45"/>
      <c r="Q64" s="33"/>
      <c r="R64" s="33"/>
      <c r="S64" s="33"/>
      <c r="T64" s="35"/>
      <c r="U64" s="35"/>
      <c r="AE64" s="16"/>
    </row>
    <row r="65" spans="5:31" x14ac:dyDescent="0.25">
      <c r="E65" s="42"/>
      <c r="F65" s="42"/>
      <c r="G65" s="42"/>
      <c r="H65" s="42"/>
      <c r="I65" s="42"/>
      <c r="J65" s="42"/>
      <c r="K65" s="42"/>
      <c r="L65" s="42"/>
      <c r="M65" s="250"/>
      <c r="N65"/>
      <c r="O65" s="101"/>
      <c r="P65" s="45"/>
      <c r="Q65" s="33"/>
      <c r="R65" s="33"/>
      <c r="S65" s="33"/>
      <c r="T65" s="35"/>
      <c r="U65" s="35"/>
      <c r="AE65" s="16"/>
    </row>
    <row r="66" spans="5:31" x14ac:dyDescent="0.25">
      <c r="E66" s="42"/>
      <c r="F66" s="42"/>
      <c r="G66" s="42"/>
      <c r="H66" s="42"/>
      <c r="I66" s="42"/>
      <c r="J66" s="42"/>
      <c r="K66" s="42"/>
      <c r="L66" s="42"/>
      <c r="M66" s="250"/>
      <c r="N66"/>
      <c r="O66" s="101"/>
      <c r="P66" s="45"/>
      <c r="Q66" s="33"/>
      <c r="R66" s="33"/>
      <c r="S66" s="33"/>
      <c r="T66" s="35"/>
      <c r="U66" s="35"/>
      <c r="AA66" s="20"/>
      <c r="AB66" s="20"/>
      <c r="AC66" s="20"/>
      <c r="AE66" s="16"/>
    </row>
    <row r="67" spans="5:31" x14ac:dyDescent="0.25">
      <c r="E67" s="42"/>
      <c r="F67" s="42"/>
      <c r="G67" s="42"/>
      <c r="H67" s="42"/>
      <c r="I67" s="42"/>
      <c r="J67" s="42"/>
      <c r="K67" s="42"/>
      <c r="L67" s="42"/>
      <c r="M67" s="250"/>
      <c r="N67"/>
      <c r="O67" s="101"/>
      <c r="P67" s="45"/>
      <c r="Q67" s="33"/>
      <c r="R67" s="33"/>
      <c r="S67" s="33"/>
      <c r="T67" s="35"/>
      <c r="U67" s="35"/>
      <c r="AA67" s="20"/>
      <c r="AB67" s="20"/>
      <c r="AC67" s="20"/>
      <c r="AE67" s="16"/>
    </row>
    <row r="68" spans="5:31" x14ac:dyDescent="0.25">
      <c r="E68" s="42"/>
      <c r="F68" s="42"/>
      <c r="G68" s="42"/>
      <c r="H68" s="42"/>
      <c r="I68" s="42"/>
      <c r="J68" s="42"/>
      <c r="K68" s="42"/>
      <c r="L68" s="42"/>
      <c r="M68" s="250"/>
      <c r="N68"/>
      <c r="O68" s="101"/>
      <c r="P68" s="45"/>
      <c r="Q68" s="33"/>
      <c r="R68" s="33"/>
      <c r="S68" s="33"/>
      <c r="T68" s="35"/>
      <c r="U68" s="35"/>
      <c r="AA68" s="20"/>
      <c r="AB68" s="20"/>
      <c r="AC68" s="20"/>
      <c r="AE68" s="16"/>
    </row>
    <row r="69" spans="5:31" x14ac:dyDescent="0.25">
      <c r="E69" s="42"/>
      <c r="F69" s="42"/>
      <c r="G69" s="42"/>
      <c r="H69" s="42"/>
      <c r="I69" s="42"/>
      <c r="J69" s="42"/>
      <c r="K69" s="42"/>
      <c r="L69" s="42"/>
      <c r="M69" s="250"/>
      <c r="N69"/>
      <c r="O69" s="101"/>
      <c r="P69" s="45"/>
      <c r="Q69" s="33"/>
      <c r="R69" s="33"/>
      <c r="S69" s="33"/>
      <c r="T69" s="35"/>
      <c r="U69" s="35"/>
      <c r="AA69" s="20"/>
      <c r="AB69" s="20"/>
      <c r="AC69" s="20"/>
      <c r="AE69" s="16"/>
    </row>
    <row r="70" spans="5:31" x14ac:dyDescent="0.25">
      <c r="E70" s="42"/>
      <c r="F70" s="42"/>
      <c r="G70" s="42"/>
      <c r="H70" s="42"/>
      <c r="I70" s="42"/>
      <c r="J70" s="42"/>
      <c r="K70" s="42"/>
      <c r="L70" s="42"/>
      <c r="M70" s="250"/>
      <c r="N70"/>
      <c r="O70" s="101"/>
      <c r="P70" s="45"/>
      <c r="Q70" s="33"/>
      <c r="R70" s="33"/>
      <c r="S70" s="33"/>
      <c r="T70" s="35"/>
      <c r="U70" s="35"/>
      <c r="AA70" s="20"/>
      <c r="AB70" s="20"/>
      <c r="AC70" s="20"/>
      <c r="AE70" s="16"/>
    </row>
    <row r="71" spans="5:31" x14ac:dyDescent="0.25">
      <c r="E71" s="42"/>
      <c r="F71" s="42"/>
      <c r="G71" s="42"/>
      <c r="H71" s="42"/>
      <c r="I71" s="42"/>
      <c r="J71" s="42"/>
      <c r="K71" s="42"/>
      <c r="L71" s="42"/>
      <c r="M71" s="250"/>
      <c r="N71"/>
      <c r="O71" s="101"/>
      <c r="P71" s="45"/>
      <c r="Q71" s="33"/>
      <c r="R71" s="33"/>
      <c r="S71" s="33"/>
      <c r="T71" s="35"/>
      <c r="U71" s="35"/>
      <c r="AA71" s="20"/>
      <c r="AB71" s="20"/>
      <c r="AC71" s="20"/>
      <c r="AE71" s="16"/>
    </row>
    <row r="72" spans="5:31" x14ac:dyDescent="0.25">
      <c r="E72" s="42"/>
      <c r="F72" s="42"/>
      <c r="G72" s="42"/>
      <c r="H72" s="42"/>
      <c r="I72" s="42"/>
      <c r="J72" s="42"/>
      <c r="K72" s="42"/>
      <c r="L72" s="42"/>
      <c r="M72" s="250"/>
      <c r="N72"/>
      <c r="O72" s="101"/>
      <c r="P72" s="45"/>
      <c r="Q72" s="33"/>
      <c r="R72" s="33"/>
      <c r="S72" s="33"/>
      <c r="T72" s="35"/>
      <c r="U72" s="35"/>
      <c r="AA72" s="20"/>
      <c r="AB72" s="20"/>
      <c r="AC72" s="20"/>
      <c r="AE72" s="16"/>
    </row>
    <row r="73" spans="5:31" x14ac:dyDescent="0.25">
      <c r="E73" s="42"/>
      <c r="F73" s="42"/>
      <c r="G73" s="42"/>
      <c r="H73" s="42"/>
      <c r="I73" s="42"/>
      <c r="J73" s="42"/>
      <c r="K73" s="42"/>
      <c r="L73" s="42"/>
      <c r="M73" s="250"/>
      <c r="N73"/>
      <c r="O73" s="101"/>
      <c r="P73" s="45"/>
      <c r="Q73" s="33"/>
      <c r="R73" s="33"/>
      <c r="S73" s="33"/>
      <c r="T73" s="35"/>
      <c r="U73" s="35"/>
      <c r="AA73" s="20"/>
      <c r="AB73" s="20"/>
      <c r="AC73" s="20"/>
      <c r="AE73" s="16"/>
    </row>
    <row r="74" spans="5:31" x14ac:dyDescent="0.25">
      <c r="E74" s="42"/>
      <c r="F74" s="42"/>
      <c r="G74" s="42"/>
      <c r="H74" s="42"/>
      <c r="I74" s="42"/>
      <c r="J74" s="42"/>
      <c r="K74" s="42"/>
      <c r="L74" s="42"/>
      <c r="M74" s="250"/>
      <c r="N74"/>
      <c r="O74" s="101"/>
      <c r="P74" s="45"/>
      <c r="Q74" s="33"/>
      <c r="R74" s="33"/>
      <c r="S74" s="33"/>
      <c r="T74" s="35"/>
      <c r="U74" s="35"/>
      <c r="AA74" s="20"/>
      <c r="AB74" s="20"/>
      <c r="AC74" s="20"/>
      <c r="AE74" s="16"/>
    </row>
    <row r="75" spans="5:31" x14ac:dyDescent="0.25">
      <c r="E75" s="42"/>
      <c r="F75" s="42"/>
      <c r="G75" s="42"/>
      <c r="H75" s="42"/>
      <c r="I75" s="42"/>
      <c r="J75" s="42"/>
      <c r="K75" s="42"/>
      <c r="L75" s="42"/>
      <c r="M75" s="250"/>
      <c r="N75"/>
      <c r="O75" s="101"/>
      <c r="P75" s="45"/>
      <c r="Q75" s="33"/>
      <c r="R75" s="33"/>
      <c r="S75" s="33"/>
      <c r="T75" s="35"/>
      <c r="U75" s="35"/>
      <c r="AA75" s="20"/>
      <c r="AB75" s="20"/>
      <c r="AC75" s="20"/>
      <c r="AE75" s="16"/>
    </row>
    <row r="76" spans="5:31" x14ac:dyDescent="0.25">
      <c r="E76" s="42"/>
      <c r="F76" s="42"/>
      <c r="G76" s="42"/>
      <c r="H76" s="42"/>
      <c r="I76" s="42"/>
      <c r="J76" s="42"/>
      <c r="K76" s="42"/>
      <c r="L76" s="42"/>
      <c r="M76" s="250"/>
      <c r="N76"/>
      <c r="O76" s="101"/>
      <c r="P76" s="45"/>
      <c r="Q76" s="33"/>
      <c r="R76" s="33"/>
      <c r="S76" s="33"/>
      <c r="T76" s="35"/>
      <c r="U76" s="35"/>
      <c r="AA76" s="20"/>
      <c r="AB76" s="20"/>
      <c r="AC76" s="20"/>
      <c r="AE76" s="16"/>
    </row>
    <row r="77" spans="5:31" x14ac:dyDescent="0.25">
      <c r="E77" s="42"/>
      <c r="F77" s="42"/>
      <c r="G77" s="42"/>
      <c r="H77" s="42"/>
      <c r="I77" s="42"/>
      <c r="J77" s="42"/>
      <c r="K77" s="42"/>
      <c r="L77" s="42"/>
      <c r="M77" s="250"/>
      <c r="N77"/>
      <c r="O77" s="101"/>
      <c r="P77" s="45"/>
      <c r="Q77" s="33"/>
      <c r="R77" s="33"/>
      <c r="S77" s="33"/>
      <c r="T77" s="35"/>
      <c r="U77" s="35"/>
      <c r="AA77" s="20"/>
      <c r="AB77" s="20"/>
      <c r="AC77" s="20"/>
      <c r="AE77" s="16"/>
    </row>
    <row r="78" spans="5:31" x14ac:dyDescent="0.25">
      <c r="E78" s="42"/>
      <c r="F78" s="42"/>
      <c r="G78" s="42"/>
      <c r="H78" s="42"/>
      <c r="I78" s="42"/>
      <c r="J78" s="42"/>
      <c r="K78" s="42"/>
      <c r="L78" s="42"/>
      <c r="M78" s="250"/>
      <c r="N78"/>
      <c r="O78" s="101"/>
      <c r="P78" s="45"/>
      <c r="Q78" s="33"/>
      <c r="R78" s="33"/>
      <c r="S78" s="33"/>
      <c r="T78" s="35"/>
      <c r="U78" s="35"/>
      <c r="AA78" s="20"/>
      <c r="AB78" s="20"/>
      <c r="AC78" s="20"/>
      <c r="AE78" s="16"/>
    </row>
    <row r="79" spans="5:31" x14ac:dyDescent="0.25">
      <c r="E79" s="42"/>
      <c r="F79" s="42"/>
      <c r="G79" s="42"/>
      <c r="H79" s="42"/>
      <c r="I79" s="42"/>
      <c r="J79" s="42"/>
      <c r="K79" s="42"/>
      <c r="L79" s="42"/>
      <c r="M79" s="250"/>
      <c r="N79"/>
      <c r="O79" s="101"/>
      <c r="P79" s="45"/>
      <c r="Q79" s="33"/>
      <c r="R79" s="33"/>
      <c r="S79" s="33"/>
      <c r="T79" s="35"/>
      <c r="U79" s="35"/>
      <c r="AA79" s="20"/>
      <c r="AB79" s="20"/>
      <c r="AC79" s="20"/>
      <c r="AE79" s="16"/>
    </row>
    <row r="80" spans="5:31" x14ac:dyDescent="0.25">
      <c r="E80" s="42"/>
      <c r="F80" s="42"/>
      <c r="G80" s="42"/>
      <c r="H80" s="42"/>
      <c r="I80" s="42"/>
      <c r="J80" s="42"/>
      <c r="K80" s="42"/>
      <c r="L80" s="42"/>
      <c r="M80" s="250"/>
      <c r="N80"/>
      <c r="O80" s="101"/>
      <c r="P80" s="45"/>
      <c r="Q80" s="33"/>
      <c r="R80" s="33"/>
      <c r="S80" s="33"/>
      <c r="T80" s="35"/>
      <c r="U80" s="35"/>
      <c r="AA80" s="20"/>
      <c r="AB80" s="20"/>
      <c r="AC80" s="20"/>
      <c r="AE80" s="16"/>
    </row>
    <row r="81" spans="5:31" x14ac:dyDescent="0.25">
      <c r="E81" s="42"/>
      <c r="F81" s="42"/>
      <c r="G81" s="42"/>
      <c r="H81" s="42"/>
      <c r="I81" s="42"/>
      <c r="J81" s="42"/>
      <c r="K81" s="42"/>
      <c r="L81" s="42"/>
      <c r="M81" s="250"/>
      <c r="N81"/>
      <c r="O81" s="101"/>
      <c r="P81" s="45"/>
      <c r="Q81" s="33"/>
      <c r="R81" s="33"/>
      <c r="S81" s="33"/>
      <c r="T81" s="35"/>
      <c r="U81" s="35"/>
      <c r="AA81" s="20"/>
      <c r="AB81" s="20"/>
      <c r="AC81" s="20"/>
      <c r="AE81" s="16"/>
    </row>
    <row r="82" spans="5:31" x14ac:dyDescent="0.25">
      <c r="E82" s="42"/>
      <c r="F82" s="42"/>
      <c r="G82" s="42"/>
      <c r="H82" s="42"/>
      <c r="I82" s="42"/>
      <c r="J82" s="42"/>
      <c r="K82" s="42"/>
      <c r="L82" s="42"/>
      <c r="M82" s="250"/>
      <c r="N82"/>
      <c r="O82" s="101"/>
      <c r="P82" s="45"/>
      <c r="Q82" s="33"/>
      <c r="R82" s="33"/>
      <c r="S82" s="33"/>
      <c r="T82" s="35"/>
      <c r="U82" s="35"/>
      <c r="AA82" s="20"/>
      <c r="AB82" s="20"/>
      <c r="AC82" s="20"/>
      <c r="AE82" s="16"/>
    </row>
    <row r="83" spans="5:31" x14ac:dyDescent="0.25">
      <c r="E83" s="42"/>
      <c r="F83" s="42"/>
      <c r="G83" s="42"/>
      <c r="H83" s="42"/>
      <c r="I83" s="42"/>
      <c r="J83" s="42"/>
      <c r="K83" s="42"/>
      <c r="L83" s="42"/>
      <c r="M83" s="250"/>
      <c r="N83"/>
      <c r="O83" s="101"/>
      <c r="P83" s="45"/>
      <c r="Q83" s="33"/>
      <c r="R83" s="33"/>
      <c r="S83" s="33"/>
      <c r="T83" s="35"/>
      <c r="U83" s="35"/>
      <c r="AA83" s="20"/>
      <c r="AB83" s="20"/>
      <c r="AC83" s="20"/>
      <c r="AE83" s="16"/>
    </row>
    <row r="84" spans="5:31" x14ac:dyDescent="0.25">
      <c r="E84" s="42"/>
      <c r="F84" s="42"/>
      <c r="G84" s="42"/>
      <c r="H84" s="42"/>
      <c r="I84" s="42"/>
      <c r="J84" s="42"/>
      <c r="K84" s="42"/>
      <c r="L84" s="42"/>
      <c r="M84" s="250"/>
      <c r="N84"/>
      <c r="O84" s="101"/>
      <c r="P84" s="45"/>
      <c r="Q84" s="33"/>
      <c r="R84" s="33"/>
      <c r="S84" s="33"/>
      <c r="T84" s="35"/>
      <c r="U84" s="35"/>
      <c r="AA84" s="20"/>
      <c r="AB84" s="20"/>
      <c r="AC84" s="20"/>
      <c r="AE84" s="16"/>
    </row>
    <row r="85" spans="5:31" x14ac:dyDescent="0.25">
      <c r="E85" s="42"/>
      <c r="F85" s="42"/>
      <c r="G85" s="42"/>
      <c r="H85" s="42"/>
      <c r="I85" s="42"/>
      <c r="J85" s="42"/>
      <c r="K85" s="42"/>
      <c r="L85" s="42"/>
      <c r="M85" s="250"/>
      <c r="N85"/>
      <c r="O85" s="101"/>
      <c r="P85" s="45"/>
      <c r="Q85" s="33"/>
      <c r="R85" s="33"/>
      <c r="S85" s="33"/>
      <c r="T85" s="35"/>
      <c r="U85" s="35"/>
      <c r="AA85" s="20"/>
      <c r="AB85" s="20"/>
      <c r="AC85" s="20"/>
      <c r="AE85" s="16"/>
    </row>
    <row r="86" spans="5:31" x14ac:dyDescent="0.25">
      <c r="E86" s="42"/>
      <c r="F86" s="42"/>
      <c r="G86" s="42"/>
      <c r="H86" s="42"/>
      <c r="I86" s="42"/>
      <c r="J86" s="42"/>
      <c r="K86" s="42"/>
      <c r="L86" s="42"/>
      <c r="M86" s="250"/>
      <c r="N86"/>
      <c r="O86" s="101"/>
      <c r="P86" s="45"/>
      <c r="Q86" s="33"/>
      <c r="R86" s="33"/>
      <c r="S86" s="33"/>
      <c r="T86" s="35"/>
      <c r="U86" s="35"/>
      <c r="AA86" s="20"/>
      <c r="AB86" s="20"/>
      <c r="AC86" s="20"/>
      <c r="AE86" s="16"/>
    </row>
    <row r="87" spans="5:31" x14ac:dyDescent="0.25">
      <c r="E87" s="42"/>
      <c r="F87" s="42"/>
      <c r="G87" s="42"/>
      <c r="H87" s="42"/>
      <c r="I87" s="42"/>
      <c r="J87" s="42"/>
      <c r="K87" s="42"/>
      <c r="L87" s="42"/>
      <c r="M87" s="250"/>
      <c r="N87"/>
      <c r="O87" s="101"/>
      <c r="P87" s="45"/>
      <c r="Q87" s="33"/>
      <c r="R87" s="33"/>
      <c r="S87" s="33"/>
      <c r="T87" s="35"/>
      <c r="U87" s="35"/>
      <c r="AA87" s="20"/>
      <c r="AB87" s="20"/>
      <c r="AC87" s="20"/>
      <c r="AE87" s="16"/>
    </row>
    <row r="88" spans="5:31" x14ac:dyDescent="0.25">
      <c r="E88" s="42"/>
      <c r="F88" s="42"/>
      <c r="G88" s="42"/>
      <c r="H88" s="42"/>
      <c r="I88" s="42"/>
      <c r="J88" s="42"/>
      <c r="K88" s="42"/>
      <c r="L88" s="42"/>
      <c r="M88" s="250"/>
      <c r="N88"/>
      <c r="O88" s="101"/>
      <c r="P88" s="45"/>
      <c r="Q88" s="33"/>
      <c r="R88" s="33"/>
      <c r="S88" s="33"/>
      <c r="T88" s="35"/>
      <c r="U88" s="35"/>
      <c r="AA88" s="20"/>
      <c r="AB88" s="20"/>
      <c r="AC88" s="20"/>
      <c r="AE88" s="16"/>
    </row>
    <row r="89" spans="5:31" x14ac:dyDescent="0.25">
      <c r="E89" s="42"/>
      <c r="F89" s="42"/>
      <c r="G89" s="42"/>
      <c r="H89" s="42"/>
      <c r="I89" s="42"/>
      <c r="J89" s="42"/>
      <c r="K89" s="42"/>
      <c r="L89" s="42"/>
      <c r="M89" s="250"/>
      <c r="N89"/>
      <c r="O89" s="101"/>
      <c r="P89" s="45"/>
      <c r="Q89" s="33"/>
      <c r="R89" s="33"/>
      <c r="S89" s="33"/>
      <c r="T89" s="35"/>
      <c r="U89" s="35"/>
      <c r="AA89" s="20"/>
      <c r="AB89" s="20"/>
      <c r="AC89" s="20"/>
      <c r="AE89" s="16"/>
    </row>
    <row r="90" spans="5:31" x14ac:dyDescent="0.25">
      <c r="E90" s="42"/>
      <c r="F90" s="42"/>
      <c r="G90" s="42"/>
      <c r="H90" s="42"/>
      <c r="I90" s="42"/>
      <c r="J90" s="42"/>
      <c r="K90" s="42"/>
      <c r="L90" s="42"/>
      <c r="M90" s="250"/>
      <c r="N90"/>
      <c r="O90" s="101"/>
      <c r="P90" s="45"/>
      <c r="Q90" s="33"/>
      <c r="R90" s="33"/>
      <c r="S90" s="33"/>
      <c r="T90" s="35"/>
      <c r="U90" s="35"/>
      <c r="AA90" s="20"/>
      <c r="AB90" s="20"/>
      <c r="AC90" s="20"/>
      <c r="AE90" s="16"/>
    </row>
    <row r="91" spans="5:31" x14ac:dyDescent="0.25">
      <c r="E91" s="42"/>
      <c r="F91" s="42"/>
      <c r="G91" s="42"/>
      <c r="H91" s="42"/>
      <c r="I91" s="42"/>
      <c r="J91" s="42"/>
      <c r="K91" s="42"/>
      <c r="L91" s="42"/>
      <c r="M91" s="250"/>
      <c r="N91"/>
      <c r="O91" s="101"/>
      <c r="P91" s="45"/>
      <c r="Q91" s="33"/>
      <c r="R91" s="33"/>
      <c r="S91" s="33"/>
      <c r="T91" s="35"/>
      <c r="U91" s="35"/>
      <c r="AA91" s="20"/>
      <c r="AB91" s="20"/>
      <c r="AC91" s="20"/>
      <c r="AE91" s="16"/>
    </row>
    <row r="92" spans="5:31" x14ac:dyDescent="0.25">
      <c r="E92" s="42"/>
      <c r="F92" s="42"/>
      <c r="G92" s="42"/>
      <c r="H92" s="42"/>
      <c r="I92" s="42"/>
      <c r="J92" s="42"/>
      <c r="K92" s="42"/>
      <c r="L92" s="42"/>
      <c r="M92" s="250"/>
      <c r="N92"/>
      <c r="O92" s="101"/>
      <c r="P92" s="45"/>
      <c r="Q92" s="33"/>
      <c r="R92" s="33"/>
      <c r="S92" s="33"/>
      <c r="T92" s="35"/>
      <c r="U92" s="35"/>
      <c r="AA92" s="20"/>
      <c r="AB92" s="20"/>
      <c r="AC92" s="20"/>
      <c r="AE92" s="16"/>
    </row>
    <row r="93" spans="5:31" x14ac:dyDescent="0.25">
      <c r="E93" s="42"/>
      <c r="F93" s="42"/>
      <c r="G93" s="42"/>
      <c r="H93" s="42"/>
      <c r="I93" s="42"/>
      <c r="J93" s="42"/>
      <c r="K93" s="42"/>
      <c r="L93" s="42"/>
      <c r="M93" s="250"/>
      <c r="N93"/>
      <c r="O93" s="101"/>
      <c r="P93" s="45"/>
      <c r="Q93" s="33"/>
      <c r="R93" s="33"/>
      <c r="S93" s="33"/>
      <c r="T93" s="35"/>
      <c r="U93" s="35"/>
      <c r="AA93" s="20"/>
      <c r="AB93" s="20"/>
      <c r="AC93" s="20"/>
      <c r="AE93" s="16"/>
    </row>
    <row r="94" spans="5:31" x14ac:dyDescent="0.25">
      <c r="E94" s="42"/>
      <c r="F94" s="42"/>
      <c r="G94" s="42"/>
      <c r="H94" s="42"/>
      <c r="I94" s="42"/>
      <c r="J94" s="42"/>
      <c r="K94" s="42"/>
      <c r="L94" s="42"/>
      <c r="M94" s="250"/>
      <c r="N94"/>
      <c r="O94" s="101"/>
      <c r="P94" s="45"/>
      <c r="Q94" s="33"/>
      <c r="R94" s="33"/>
      <c r="S94" s="33"/>
      <c r="T94" s="35"/>
      <c r="U94" s="35"/>
      <c r="AA94" s="20"/>
      <c r="AB94" s="20"/>
      <c r="AC94" s="20"/>
      <c r="AE94" s="16"/>
    </row>
    <row r="95" spans="5:31" x14ac:dyDescent="0.25">
      <c r="E95" s="42"/>
      <c r="F95" s="42"/>
      <c r="G95" s="42"/>
      <c r="H95" s="42"/>
      <c r="I95" s="42"/>
      <c r="J95" s="42"/>
      <c r="K95" s="42"/>
      <c r="L95" s="42"/>
      <c r="M95" s="250"/>
      <c r="N95"/>
      <c r="O95" s="101"/>
      <c r="P95" s="45"/>
      <c r="Q95" s="33"/>
      <c r="R95" s="33"/>
      <c r="S95" s="33"/>
      <c r="T95" s="35"/>
      <c r="U95" s="35"/>
      <c r="AA95" s="20"/>
      <c r="AB95" s="20"/>
      <c r="AC95" s="20"/>
      <c r="AE95" s="16"/>
    </row>
    <row r="96" spans="5:31" x14ac:dyDescent="0.25">
      <c r="E96" s="42"/>
      <c r="F96" s="42"/>
      <c r="G96" s="42"/>
      <c r="H96" s="42"/>
      <c r="I96" s="42"/>
      <c r="J96" s="42"/>
      <c r="K96" s="42"/>
      <c r="L96" s="42"/>
      <c r="M96" s="250"/>
      <c r="N96"/>
      <c r="O96" s="101"/>
      <c r="P96" s="45"/>
      <c r="Q96" s="33"/>
      <c r="R96" s="33"/>
      <c r="S96" s="33"/>
      <c r="T96" s="35"/>
      <c r="U96" s="35"/>
      <c r="AA96" s="20"/>
      <c r="AB96" s="20"/>
      <c r="AC96" s="20"/>
      <c r="AE96" s="16"/>
    </row>
    <row r="97" spans="1:31" x14ac:dyDescent="0.25">
      <c r="E97" s="42"/>
      <c r="F97" s="42"/>
      <c r="G97" s="42"/>
      <c r="H97" s="42"/>
      <c r="I97" s="42"/>
      <c r="J97" s="42"/>
      <c r="K97" s="42"/>
      <c r="L97" s="42"/>
      <c r="M97" s="250"/>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9"/>
      <c r="O98" s="233"/>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9"/>
      <c r="O99" s="233"/>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9"/>
      <c r="O100" s="233"/>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9"/>
      <c r="O101" s="233"/>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9"/>
      <c r="O102" s="233"/>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9"/>
      <c r="O103" s="233"/>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9"/>
      <c r="O104" s="233"/>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9"/>
      <c r="O105" s="233"/>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9"/>
      <c r="O106" s="233"/>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9"/>
      <c r="O107" s="233"/>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9"/>
      <c r="O108" s="233"/>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9"/>
      <c r="O109" s="233"/>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9"/>
      <c r="O110" s="233"/>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9"/>
      <c r="O111" s="233"/>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9"/>
      <c r="O112" s="233"/>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9"/>
      <c r="O113" s="233"/>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9"/>
      <c r="O114" s="233"/>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9"/>
      <c r="O115" s="233"/>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9"/>
      <c r="O116" s="233"/>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9"/>
      <c r="O117" s="233"/>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9"/>
      <c r="O118" s="233"/>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9"/>
      <c r="O119" s="233"/>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9"/>
      <c r="O120" s="233"/>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9"/>
      <c r="O121" s="233"/>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9"/>
      <c r="O122" s="233"/>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9"/>
      <c r="O123" s="233"/>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9"/>
      <c r="O124" s="233"/>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9"/>
      <c r="O125" s="233"/>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9"/>
      <c r="O126" s="233"/>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9"/>
      <c r="O127" s="233"/>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9"/>
      <c r="O128" s="233"/>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9"/>
      <c r="O129" s="233"/>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50"/>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50"/>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50"/>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50"/>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50"/>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50"/>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50"/>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50"/>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50"/>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50"/>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50"/>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50"/>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50"/>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50"/>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50"/>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50"/>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50"/>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50"/>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50"/>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50"/>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50"/>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50"/>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50"/>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50"/>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50"/>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50"/>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50"/>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50"/>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50"/>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50"/>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50"/>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50"/>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50"/>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50"/>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50"/>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50"/>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50"/>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50"/>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50"/>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50"/>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50"/>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50"/>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50"/>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50"/>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50"/>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50"/>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50"/>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50"/>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9"/>
      <c r="O194" s="233"/>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9"/>
      <c r="O195" s="233"/>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9"/>
      <c r="O196" s="233"/>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9"/>
      <c r="O197" s="233"/>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9"/>
      <c r="O198" s="233"/>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9"/>
      <c r="O199" s="233"/>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9"/>
      <c r="O200" s="233"/>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9"/>
      <c r="O201" s="233"/>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9"/>
      <c r="O202" s="233"/>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9"/>
      <c r="O203" s="233"/>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9"/>
      <c r="O204" s="233"/>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9"/>
      <c r="O205" s="233"/>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9"/>
      <c r="O206" s="233"/>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9"/>
      <c r="O207" s="233"/>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9"/>
      <c r="O208" s="233"/>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9"/>
      <c r="O209" s="233"/>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9"/>
      <c r="O210" s="233"/>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9"/>
      <c r="O211" s="233"/>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9"/>
      <c r="O212" s="233"/>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9"/>
      <c r="O213" s="233"/>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9"/>
      <c r="O214" s="233"/>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9"/>
      <c r="O215" s="233"/>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9"/>
      <c r="O216" s="233"/>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9"/>
      <c r="O217" s="233"/>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9"/>
      <c r="O218" s="233"/>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9"/>
      <c r="O219" s="233"/>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9"/>
      <c r="O220" s="233"/>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9"/>
      <c r="O221" s="233"/>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9"/>
      <c r="O222" s="233"/>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9"/>
      <c r="O223" s="233"/>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9"/>
      <c r="O224" s="233"/>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9"/>
      <c r="O225" s="233"/>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1"/>
      <c r="B249" s="241"/>
      <c r="C249" s="241"/>
      <c r="D249" s="241"/>
      <c r="E249" s="242"/>
      <c r="F249" s="242"/>
      <c r="G249" s="242"/>
      <c r="H249" s="243"/>
      <c r="I249" s="242"/>
      <c r="J249" s="242"/>
      <c r="K249" s="242"/>
      <c r="L249" s="242"/>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9"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9" t="str">
        <f>M323&amp;"_"&amp;M355</f>
        <v>_</v>
      </c>
    </row>
    <row r="292" spans="1:31" x14ac:dyDescent="0.25">
      <c r="A292" s="42">
        <f t="shared" si="0"/>
        <v>133</v>
      </c>
      <c r="B292" s="42" t="str">
        <f t="shared" si="1"/>
        <v>PM</v>
      </c>
      <c r="C292" s="249"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9" t="str">
        <f t="shared" ref="M292:M322" si="5">M324&amp;"_"&amp;M356</f>
        <v>_</v>
      </c>
    </row>
    <row r="293" spans="1:31" x14ac:dyDescent="0.25">
      <c r="A293" s="42">
        <f t="shared" si="0"/>
        <v>133</v>
      </c>
      <c r="B293" s="42" t="str">
        <f t="shared" si="1"/>
        <v>PM</v>
      </c>
      <c r="C293" s="249"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9" t="str">
        <f t="shared" si="5"/>
        <v>_</v>
      </c>
    </row>
    <row r="294" spans="1:31" x14ac:dyDescent="0.25">
      <c r="A294" s="42">
        <f t="shared" si="0"/>
        <v>133</v>
      </c>
      <c r="B294" s="42" t="str">
        <f t="shared" si="1"/>
        <v>PM</v>
      </c>
      <c r="C294" s="249"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9" t="str">
        <f t="shared" si="5"/>
        <v>_</v>
      </c>
    </row>
    <row r="295" spans="1:31" x14ac:dyDescent="0.25">
      <c r="A295" s="42">
        <f t="shared" si="0"/>
        <v>133</v>
      </c>
      <c r="B295" s="42" t="str">
        <f t="shared" si="1"/>
        <v>PM</v>
      </c>
      <c r="C295" s="249"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9" t="str">
        <f t="shared" si="5"/>
        <v>_</v>
      </c>
    </row>
    <row r="296" spans="1:31" x14ac:dyDescent="0.25">
      <c r="A296" s="42">
        <f t="shared" si="0"/>
        <v>133</v>
      </c>
      <c r="B296" s="42" t="str">
        <f t="shared" si="1"/>
        <v>PM</v>
      </c>
      <c r="C296" s="249"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9" t="str">
        <f t="shared" si="5"/>
        <v>_</v>
      </c>
    </row>
    <row r="297" spans="1:31" x14ac:dyDescent="0.25">
      <c r="A297" s="42">
        <f t="shared" si="0"/>
        <v>133</v>
      </c>
      <c r="B297" s="42" t="str">
        <f t="shared" si="1"/>
        <v>PM</v>
      </c>
      <c r="C297" s="249"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9" t="str">
        <f t="shared" si="5"/>
        <v>_</v>
      </c>
    </row>
    <row r="298" spans="1:31" x14ac:dyDescent="0.25">
      <c r="A298" s="42">
        <f t="shared" si="0"/>
        <v>133</v>
      </c>
      <c r="B298" s="42" t="str">
        <f t="shared" si="1"/>
        <v>PM</v>
      </c>
      <c r="C298" s="249"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9" t="str">
        <f t="shared" si="5"/>
        <v>_</v>
      </c>
    </row>
    <row r="299" spans="1:31" x14ac:dyDescent="0.25">
      <c r="A299" s="42">
        <f t="shared" si="0"/>
        <v>133</v>
      </c>
      <c r="B299" s="42" t="str">
        <f t="shared" si="1"/>
        <v>PM</v>
      </c>
      <c r="C299" s="249"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9" t="str">
        <f t="shared" si="5"/>
        <v>_</v>
      </c>
    </row>
    <row r="300" spans="1:31" x14ac:dyDescent="0.25">
      <c r="A300" s="42">
        <f t="shared" si="0"/>
        <v>133</v>
      </c>
      <c r="B300" s="42" t="str">
        <f t="shared" si="1"/>
        <v>PM</v>
      </c>
      <c r="C300" s="249"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9" t="str">
        <f t="shared" si="5"/>
        <v>_</v>
      </c>
    </row>
    <row r="301" spans="1:31" x14ac:dyDescent="0.25">
      <c r="A301" s="42">
        <f t="shared" si="0"/>
        <v>133</v>
      </c>
      <c r="B301" s="42" t="str">
        <f t="shared" si="1"/>
        <v>PM</v>
      </c>
      <c r="C301" s="249"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9" t="str">
        <f t="shared" si="5"/>
        <v>_</v>
      </c>
    </row>
    <row r="302" spans="1:31" x14ac:dyDescent="0.25">
      <c r="A302" s="42">
        <f t="shared" si="0"/>
        <v>133</v>
      </c>
      <c r="B302" s="42" t="str">
        <f t="shared" si="1"/>
        <v>PM</v>
      </c>
      <c r="C302" s="249"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9" t="str">
        <f t="shared" si="5"/>
        <v>_</v>
      </c>
    </row>
    <row r="303" spans="1:31" x14ac:dyDescent="0.25">
      <c r="A303" s="42">
        <f t="shared" si="0"/>
        <v>133</v>
      </c>
      <c r="B303" s="42" t="str">
        <f t="shared" si="1"/>
        <v>PM</v>
      </c>
      <c r="C303" s="249"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9" t="str">
        <f t="shared" si="5"/>
        <v>_</v>
      </c>
    </row>
    <row r="304" spans="1:31" x14ac:dyDescent="0.25">
      <c r="A304" s="42">
        <f t="shared" si="0"/>
        <v>133</v>
      </c>
      <c r="B304" s="42" t="str">
        <f t="shared" si="1"/>
        <v>PM</v>
      </c>
      <c r="C304" s="249"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9" t="str">
        <f t="shared" si="5"/>
        <v>_</v>
      </c>
    </row>
    <row r="305" spans="1:13" x14ac:dyDescent="0.25">
      <c r="A305" s="42">
        <f t="shared" si="0"/>
        <v>133</v>
      </c>
      <c r="B305" s="42" t="str">
        <f t="shared" si="1"/>
        <v>PM</v>
      </c>
      <c r="C305" s="249"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9" t="str">
        <f t="shared" si="5"/>
        <v>_</v>
      </c>
    </row>
    <row r="306" spans="1:13" x14ac:dyDescent="0.25">
      <c r="A306" s="42">
        <f t="shared" si="0"/>
        <v>133</v>
      </c>
      <c r="B306" s="42" t="str">
        <f t="shared" si="1"/>
        <v>PM</v>
      </c>
      <c r="C306" s="249"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9" t="str">
        <f t="shared" si="5"/>
        <v>_</v>
      </c>
    </row>
    <row r="307" spans="1:13" x14ac:dyDescent="0.25">
      <c r="A307" s="42">
        <f t="shared" si="0"/>
        <v>133</v>
      </c>
      <c r="B307" s="42" t="str">
        <f t="shared" si="1"/>
        <v>PM</v>
      </c>
      <c r="C307" s="249"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9" t="str">
        <f t="shared" si="5"/>
        <v>_</v>
      </c>
    </row>
    <row r="308" spans="1:13" x14ac:dyDescent="0.25">
      <c r="A308" s="42">
        <f t="shared" si="0"/>
        <v>133</v>
      </c>
      <c r="B308" s="42" t="str">
        <f t="shared" si="1"/>
        <v>PM</v>
      </c>
      <c r="C308" s="249"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9" t="str">
        <f t="shared" si="5"/>
        <v>_</v>
      </c>
    </row>
    <row r="309" spans="1:13" x14ac:dyDescent="0.25">
      <c r="A309" s="42">
        <f t="shared" si="0"/>
        <v>133</v>
      </c>
      <c r="B309" s="42" t="str">
        <f t="shared" si="1"/>
        <v>PM</v>
      </c>
      <c r="C309" s="249"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9" t="str">
        <f t="shared" si="5"/>
        <v>_</v>
      </c>
    </row>
    <row r="310" spans="1:13" x14ac:dyDescent="0.25">
      <c r="A310" s="42">
        <f t="shared" si="0"/>
        <v>133</v>
      </c>
      <c r="B310" s="42" t="str">
        <f t="shared" si="1"/>
        <v>PM</v>
      </c>
      <c r="C310" s="249"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9" t="str">
        <f t="shared" si="5"/>
        <v>_</v>
      </c>
    </row>
    <row r="311" spans="1:13" x14ac:dyDescent="0.25">
      <c r="A311" s="42">
        <f t="shared" si="0"/>
        <v>133</v>
      </c>
      <c r="B311" s="42" t="str">
        <f t="shared" si="1"/>
        <v>PM</v>
      </c>
      <c r="C311" s="249"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9" t="str">
        <f t="shared" si="5"/>
        <v>_</v>
      </c>
    </row>
    <row r="312" spans="1:13" x14ac:dyDescent="0.25">
      <c r="A312" s="42">
        <f t="shared" si="0"/>
        <v>133</v>
      </c>
      <c r="B312" s="42" t="str">
        <f t="shared" si="1"/>
        <v>PM</v>
      </c>
      <c r="C312" s="249"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9" t="str">
        <f t="shared" si="5"/>
        <v>_</v>
      </c>
    </row>
    <row r="313" spans="1:13" x14ac:dyDescent="0.25">
      <c r="A313" s="42">
        <f t="shared" si="0"/>
        <v>133</v>
      </c>
      <c r="B313" s="42" t="str">
        <f t="shared" si="1"/>
        <v>PM</v>
      </c>
      <c r="C313" s="249"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9" t="str">
        <f t="shared" si="5"/>
        <v>_</v>
      </c>
    </row>
    <row r="314" spans="1:13" x14ac:dyDescent="0.25">
      <c r="A314" s="42">
        <f t="shared" si="0"/>
        <v>133</v>
      </c>
      <c r="B314" s="42" t="str">
        <f t="shared" si="1"/>
        <v>PM</v>
      </c>
      <c r="C314" s="249"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9" t="str">
        <f t="shared" si="5"/>
        <v>_</v>
      </c>
    </row>
    <row r="315" spans="1:13" x14ac:dyDescent="0.25">
      <c r="A315" s="42">
        <f t="shared" si="0"/>
        <v>133</v>
      </c>
      <c r="B315" s="42" t="str">
        <f t="shared" si="1"/>
        <v>PM</v>
      </c>
      <c r="C315" s="249"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9" t="str">
        <f t="shared" si="5"/>
        <v>_</v>
      </c>
    </row>
    <row r="316" spans="1:13" x14ac:dyDescent="0.25">
      <c r="A316" s="42">
        <f t="shared" si="0"/>
        <v>133</v>
      </c>
      <c r="B316" s="42" t="str">
        <f t="shared" si="1"/>
        <v>PM</v>
      </c>
      <c r="C316" s="249"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9" t="str">
        <f t="shared" si="5"/>
        <v>_</v>
      </c>
    </row>
    <row r="317" spans="1:13" x14ac:dyDescent="0.25">
      <c r="A317" s="42">
        <f t="shared" si="0"/>
        <v>133</v>
      </c>
      <c r="B317" s="42" t="str">
        <f t="shared" si="1"/>
        <v>PM</v>
      </c>
      <c r="C317" s="249"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9" t="str">
        <f t="shared" si="5"/>
        <v>_</v>
      </c>
    </row>
    <row r="318" spans="1:13" x14ac:dyDescent="0.25">
      <c r="A318" s="42">
        <f t="shared" si="0"/>
        <v>133</v>
      </c>
      <c r="B318" s="42" t="str">
        <f t="shared" si="1"/>
        <v>PM</v>
      </c>
      <c r="C318" s="249"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9" t="str">
        <f t="shared" si="5"/>
        <v>_</v>
      </c>
    </row>
    <row r="319" spans="1:13" x14ac:dyDescent="0.25">
      <c r="A319" s="42">
        <f t="shared" si="0"/>
        <v>133</v>
      </c>
      <c r="B319" s="42" t="str">
        <f t="shared" si="1"/>
        <v>PM</v>
      </c>
      <c r="C319" s="249"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9" t="str">
        <f t="shared" si="5"/>
        <v>_</v>
      </c>
    </row>
    <row r="320" spans="1:13" x14ac:dyDescent="0.25">
      <c r="A320" s="42">
        <f t="shared" si="0"/>
        <v>133</v>
      </c>
      <c r="B320" s="42" t="str">
        <f t="shared" si="1"/>
        <v>PM</v>
      </c>
      <c r="C320" s="249"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9" t="str">
        <f t="shared" si="5"/>
        <v>_</v>
      </c>
    </row>
    <row r="321" spans="1:13" x14ac:dyDescent="0.25">
      <c r="A321" s="42">
        <f t="shared" si="0"/>
        <v>133</v>
      </c>
      <c r="B321" s="42" t="str">
        <f t="shared" si="1"/>
        <v>PM</v>
      </c>
      <c r="C321" s="249"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9" t="str">
        <f t="shared" si="5"/>
        <v>_</v>
      </c>
    </row>
    <row r="322" spans="1:13" x14ac:dyDescent="0.25">
      <c r="A322" s="42">
        <f t="shared" si="0"/>
        <v>133</v>
      </c>
      <c r="B322" s="42" t="str">
        <f t="shared" si="1"/>
        <v>PM</v>
      </c>
      <c r="C322" s="249"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9"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abSelected="1"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 sqref="A2:A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6"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39.6" x14ac:dyDescent="0.25">
      <c r="A1" s="106" t="s">
        <v>61</v>
      </c>
      <c r="B1" s="106" t="s">
        <v>141</v>
      </c>
      <c r="C1" s="106" t="s">
        <v>5</v>
      </c>
      <c r="D1" s="107" t="s">
        <v>147</v>
      </c>
      <c r="E1" s="108" t="s">
        <v>142</v>
      </c>
      <c r="F1" s="108" t="s">
        <v>143</v>
      </c>
      <c r="G1" s="108" t="s">
        <v>144</v>
      </c>
      <c r="H1" s="108" t="s">
        <v>145</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A1</f>
        <v>Loc ID</v>
      </c>
      <c r="BD1" s="315" t="str">
        <f t="shared" ref="BD1:BE1" si="0">B1</f>
        <v>Location or Intersection: E/W</v>
      </c>
      <c r="BE1" s="315" t="str">
        <f t="shared" si="0"/>
        <v>Location or Intersection: N/S</v>
      </c>
      <c r="BF1" s="318" t="str">
        <f>BJ1&amp;" Total per hr"</f>
        <v>2011 Total per hr</v>
      </c>
      <c r="BG1" s="318" t="str">
        <f t="shared" ref="BG1:BI1" si="1">BK1&amp;" Total per hr"</f>
        <v>2012 Total per hr</v>
      </c>
      <c r="BH1" s="318" t="str">
        <f t="shared" si="1"/>
        <v>2013 Total per hr</v>
      </c>
      <c r="BI1" s="318" t="str">
        <f t="shared" si="1"/>
        <v>2014 Total per hr</v>
      </c>
      <c r="BJ1" s="316">
        <v>2011</v>
      </c>
      <c r="BK1" s="316">
        <v>2012</v>
      </c>
      <c r="BL1" s="316">
        <v>2013</v>
      </c>
      <c r="BM1" s="316">
        <v>2014</v>
      </c>
      <c r="BN1" s="317" t="s">
        <v>910</v>
      </c>
      <c r="BO1" s="317" t="s">
        <v>661</v>
      </c>
      <c r="BP1" s="55" t="s">
        <v>911</v>
      </c>
      <c r="BQ1" s="55" t="s">
        <v>604</v>
      </c>
      <c r="BR1" s="55" t="s">
        <v>605</v>
      </c>
      <c r="BS1" s="54" t="s">
        <v>873</v>
      </c>
      <c r="BT1" s="55" t="s">
        <v>903</v>
      </c>
      <c r="BU1" s="316" t="s">
        <v>972</v>
      </c>
      <c r="BV1" t="s">
        <v>973</v>
      </c>
      <c r="BW1" t="s">
        <v>974</v>
      </c>
      <c r="BX1" t="s">
        <v>1067</v>
      </c>
      <c r="BY1" t="s">
        <v>1066</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917</v>
      </c>
      <c r="T2" s="116" t="s">
        <v>82</v>
      </c>
      <c r="U2" s="116" t="s">
        <v>83</v>
      </c>
      <c r="V2" s="57">
        <v>1</v>
      </c>
      <c r="W2" s="57"/>
      <c r="X2" s="52">
        <f t="shared" ref="X2:X37" si="2">IF(MAX(AY2:BB2)&gt;0,MAX(AY2:BB2),"")</f>
        <v>14035</v>
      </c>
      <c r="Y2" s="52">
        <f t="shared" ref="Y2:Y37" si="3">IF(MAX(AA2:AD2)&gt;0,MAX(AA2:AD2),"")</f>
        <v>9628</v>
      </c>
      <c r="Z2" s="52">
        <f t="shared" ref="Z2:Z37" si="4">IF(MAX(AE2:AH2)&gt;0,MAX(AE2:AH2),"")</f>
        <v>14035</v>
      </c>
      <c r="AA2" s="52">
        <f t="shared" ref="AA2:AA37" si="5">IF(LEN(AI2)&gt;0,INDEX(TC_Dir,AI2+1)*AY2,"")</f>
        <v>9628</v>
      </c>
      <c r="AB2" s="52">
        <f t="shared" ref="AB2:AB37" si="6">IF(LEN(AJ2)&gt;0,INDEX(TC_Dir,AJ2+1)*AZ2,"")</f>
        <v>0</v>
      </c>
      <c r="AC2" s="52" t="str">
        <f t="shared" ref="AC2:AC37" si="7">IF(LEN(AK2)&gt;0,INDEX(TC_Dir,AK2+1)*BA2,"")</f>
        <v/>
      </c>
      <c r="AD2" s="52" t="str">
        <f t="shared" ref="AD2:AD37" si="8">IF(LEN(AL2)&gt;0,INDEX(TC_Dir,AL2+1)*BB2,"")</f>
        <v/>
      </c>
      <c r="AE2" s="52">
        <f t="shared" ref="AE2:AE37" si="9">IF(LEN(AI2)&gt;0,NOT(INDEX(TC_Dir,AI2+1))*AY2,"")</f>
        <v>0</v>
      </c>
      <c r="AF2" s="52">
        <f t="shared" ref="AF2:AF37" si="10">IF(LEN(AJ2)&gt;0,NOT(INDEX(TC_Dir,AJ2+1))*AZ2,"")</f>
        <v>14035</v>
      </c>
      <c r="AG2" s="52" t="str">
        <f t="shared" ref="AG2:AG37" si="11">IF(LEN(AK2)&gt;0,NOT(INDEX(TC_Dir,AK2+1))*BA2,"")</f>
        <v/>
      </c>
      <c r="AH2" s="52" t="str">
        <f t="shared" ref="AH2:AH37" si="12">IF(LEN(AL2)&gt;0,NOT(INDEX(TC_Dir,AL2+1))*BB2,"")</f>
        <v/>
      </c>
      <c r="AI2" s="73">
        <v>11</v>
      </c>
      <c r="AJ2" s="73">
        <v>12</v>
      </c>
      <c r="AK2" s="323"/>
      <c r="AL2" s="117"/>
      <c r="AM2" t="str">
        <f t="shared" ref="AM2:AM7" si="13">AN2&amp;" &amp; "&amp;AO2</f>
        <v>Curry &amp; Mill</v>
      </c>
      <c r="AN2" s="88" t="s">
        <v>203</v>
      </c>
      <c r="AO2" s="48" t="str">
        <f>IF(ISERROR(FIND(" ",C2)),C2,LEFT(C2,FIND(" ",C2)-1))</f>
        <v>Mill</v>
      </c>
      <c r="AP2" t="str">
        <f>B2</f>
        <v>Washington/Curry</v>
      </c>
      <c r="AQ2" t="str">
        <f t="shared" ref="AQ2:AQ51" si="14">C2</f>
        <v>Mill Ave</v>
      </c>
      <c r="AR2" t="str">
        <f>B2&amp;" &amp; "&amp;C2</f>
        <v>Washington/Curry &amp; Mill Ave</v>
      </c>
      <c r="AS2" s="16">
        <f t="shared" ref="AS2:AS33" si="15">COUNTIF(ConcFrom,AR2)+COUNTIF(ConcTo,AR2)</f>
        <v>0</v>
      </c>
      <c r="AT2" t="str">
        <f t="shared" ref="AT2:AW21" si="16">IF($AS2&gt;=AT$1,$AR2&amp;"_"&amp;AT$1,"")</f>
        <v/>
      </c>
      <c r="AU2" t="str">
        <f t="shared" si="16"/>
        <v/>
      </c>
      <c r="AV2" t="str">
        <f t="shared" si="16"/>
        <v/>
      </c>
      <c r="AW2" t="str">
        <f t="shared" si="16"/>
        <v/>
      </c>
      <c r="AY2">
        <f t="shared" ref="AY2:AY33" si="17">IF(ISNUMBER(AI2),INDEX(TrfCnt,AI2+1),"")</f>
        <v>9628</v>
      </c>
      <c r="AZ2">
        <f t="shared" ref="AZ2:AZ33" si="18">IF(ISNUMBER(AJ2),INDEX(TrfCnt,AJ2+1),"")</f>
        <v>14035</v>
      </c>
      <c r="BA2" t="str">
        <f t="shared" ref="BA2:BA33" si="19">IF(ISNUMBER(AK2),INDEX(TrfCnt,AK2+1),"")</f>
        <v/>
      </c>
      <c r="BB2" t="str">
        <f t="shared" ref="BB2:BB33" si="20">IF(ISNUMBER(AL2),INDEX(TrfCnt,AL2+1),"")</f>
        <v/>
      </c>
      <c r="BC2" s="52">
        <f t="shared" ref="BC2:BC65" si="21">A2</f>
        <v>101</v>
      </c>
      <c r="BD2" s="86" t="str">
        <f t="shared" ref="BD2:BD65" si="22">B2</f>
        <v>Washington/Curry</v>
      </c>
      <c r="BE2" s="86" t="str">
        <f t="shared" ref="BE2:BE65" si="23">C2</f>
        <v>Mill Ave</v>
      </c>
      <c r="BF2" s="258">
        <f>IF(ISERROR(MATCH($A2,[2]!summary_loc,0)),"",INDEX([2]!summary_data,MATCH($A2,[2]!summary_loc,0),MATCH(MID(BF$1,6,20),[2]!summary_hdr,0)))</f>
        <v>35</v>
      </c>
      <c r="BG2" s="258" t="str">
        <f>IF(ISERROR(MATCH($A2,[3]!summary_loc,0)),"",INDEX([3]!summary_data,MATCH($A2,[3]!summary_loc,0),MATCH(MID(BG$1,6,20),[3]!summary_hdr,0)))</f>
        <v/>
      </c>
      <c r="BH2" s="258">
        <f>IF(ISERROR(MATCH($A2,[4]SummDir!summary_loc,0)),"",INDEX([4]SummDir!summary_data,MATCH($A2,[4]SummDir!summary_loc,0),MATCH(MID(BH$1,6,20),[4]SummDir!summary_hdr,0)))</f>
        <v>27.75</v>
      </c>
      <c r="BI2" s="258">
        <f t="shared" ref="BI2:BI33" si="24">IF(ISERROR(MATCH($A2,summary_loc,0)),"",INDEX(summary_data,MATCH($A2,summary_loc,0),MATCH(MID(BI$1,6,20),summary_hdr,0)))</f>
        <v>29</v>
      </c>
      <c r="BJ2" s="316" t="b">
        <f>ISNUMBER(INDEX([2]Report!$E$1:$E$65536,MATCH($A2,[2]Report!$B$1:$B$65536,0),1))</f>
        <v>1</v>
      </c>
      <c r="BK2" s="316" t="b">
        <v>0</v>
      </c>
      <c r="BL2" s="316" t="b">
        <v>1</v>
      </c>
      <c r="BM2" s="316" t="b">
        <f>NOT(ISERROR(MATCH(A2,Summary!A:A,0)))</f>
        <v>1</v>
      </c>
      <c r="BN2" s="316" t="b">
        <f>AND(BJ2,BK2,BL2,BM2)</f>
        <v>0</v>
      </c>
      <c r="BO2" s="316" t="b">
        <f>AND(BJ2,BK2,BL2)</f>
        <v>0</v>
      </c>
      <c r="BQ2">
        <f>IF(BJ2,$R2,"")</f>
        <v>0.6</v>
      </c>
      <c r="BR2" t="str">
        <f>IF(BK2,$R2,"")</f>
        <v/>
      </c>
      <c r="BT2">
        <f>COUNTIF(BM$2:BM2,TRUE)</f>
        <v>1</v>
      </c>
      <c r="BU2" s="316" t="b">
        <v>1</v>
      </c>
      <c r="BV2">
        <v>33.437573999999998</v>
      </c>
      <c r="BW2">
        <v>-111.943254</v>
      </c>
      <c r="BX2" s="331">
        <f>COUNTIF('Accidents_2009-2013'!$M:$M,"="&amp;$A2)</f>
        <v>2</v>
      </c>
      <c r="BY2" s="331">
        <v>0</v>
      </c>
    </row>
    <row r="3" spans="1:77" ht="12.75" customHeight="1" x14ac:dyDescent="0.25">
      <c r="A3" s="114">
        <v>102</v>
      </c>
      <c r="B3" s="118" t="s">
        <v>31</v>
      </c>
      <c r="C3" s="114" t="s">
        <v>30</v>
      </c>
      <c r="D3" s="57">
        <v>1</v>
      </c>
      <c r="E3" s="115"/>
      <c r="F3" s="115">
        <v>1</v>
      </c>
      <c r="G3" s="115">
        <v>1</v>
      </c>
      <c r="H3" s="115"/>
      <c r="I3" s="115" t="b">
        <f t="shared" ref="I3:I51" si="25">OR(K3&gt;0,L3&gt;0)</f>
        <v>1</v>
      </c>
      <c r="J3" s="115" t="b">
        <f t="shared" ref="J3:J51" si="26">OR(M3&gt;0,N3&gt;0)</f>
        <v>1</v>
      </c>
      <c r="K3" s="115">
        <v>3</v>
      </c>
      <c r="L3" s="115">
        <v>3</v>
      </c>
      <c r="M3" s="115">
        <v>3</v>
      </c>
      <c r="N3" s="115">
        <v>3</v>
      </c>
      <c r="O3" s="57">
        <v>1</v>
      </c>
      <c r="P3" s="57">
        <f t="shared" ref="P3:P52" si="27">O3</f>
        <v>1</v>
      </c>
      <c r="Q3" s="57">
        <v>3</v>
      </c>
      <c r="R3" s="57">
        <v>0</v>
      </c>
      <c r="S3" s="51"/>
      <c r="T3" s="116" t="s">
        <v>84</v>
      </c>
      <c r="U3" s="116" t="s">
        <v>85</v>
      </c>
      <c r="V3" s="57">
        <v>2</v>
      </c>
      <c r="W3" s="57"/>
      <c r="X3" s="52">
        <f t="shared" si="2"/>
        <v>14670</v>
      </c>
      <c r="Y3" s="52">
        <f t="shared" si="3"/>
        <v>14670</v>
      </c>
      <c r="Z3" s="52">
        <f t="shared" si="4"/>
        <v>14634</v>
      </c>
      <c r="AA3" s="52">
        <f t="shared" si="5"/>
        <v>0</v>
      </c>
      <c r="AB3" s="52">
        <f t="shared" si="6"/>
        <v>0</v>
      </c>
      <c r="AC3" s="52">
        <f t="shared" si="7"/>
        <v>14670</v>
      </c>
      <c r="AD3" s="52" t="str">
        <f t="shared" si="8"/>
        <v/>
      </c>
      <c r="AE3" s="52">
        <f t="shared" si="9"/>
        <v>14634</v>
      </c>
      <c r="AF3" s="52">
        <f t="shared" si="10"/>
        <v>9426</v>
      </c>
      <c r="AG3" s="52">
        <f t="shared" si="11"/>
        <v>0</v>
      </c>
      <c r="AH3" s="52" t="str">
        <f t="shared" si="12"/>
        <v/>
      </c>
      <c r="AI3" s="52">
        <f t="shared" ref="AI3:AI34" si="28">IF(LEN(AT3)&gt;0,IF(NOT(ISERROR(MATCH(AT3,TC_concat,0))),MOD(MATCH(AT3,TC_concat,0)-1,156),""),"")</f>
        <v>25</v>
      </c>
      <c r="AJ3" s="52">
        <f t="shared" ref="AJ3:AJ33" si="29">IF(LEN(AU3)&gt;0,IF(NOT(ISERROR(MATCH(AU3,TC_concat,0))),MOD(MATCH(AU3,TC_concat,0)-1,156),""),"")</f>
        <v>20</v>
      </c>
      <c r="AK3" s="141">
        <v>17</v>
      </c>
      <c r="AL3" s="52" t="str">
        <f t="shared" ref="AL3:AL34" si="30">IF(LEN(AW3)&gt;0,IF(NOT(ISERROR(MATCH(AW3,TC_concat,0))),MOD(MATCH(AW3,TC_concat,0)-1,156),""),"")</f>
        <v/>
      </c>
      <c r="AM3" t="str">
        <f t="shared" si="13"/>
        <v>Rio Sal. &amp; Mill</v>
      </c>
      <c r="AN3" s="88" t="s">
        <v>213</v>
      </c>
      <c r="AO3" s="48" t="str">
        <f>IF(ISERROR(FIND(" ",C3)),C3,LEFT(C3,FIND(" ",C3)-1))</f>
        <v>Mill</v>
      </c>
      <c r="AP3" t="str">
        <f t="shared" ref="AP3:AP51" si="31">B3</f>
        <v>Rio Salado Pkwy</v>
      </c>
      <c r="AQ3" t="str">
        <f t="shared" si="14"/>
        <v>Mill Ave</v>
      </c>
      <c r="AR3" t="str">
        <f t="shared" ref="AR3:AR51" si="32">B3&amp;" &amp; "&amp;C3</f>
        <v>Rio Salado Pkwy &amp; Mill Ave</v>
      </c>
      <c r="AS3" s="16">
        <f t="shared" si="15"/>
        <v>2</v>
      </c>
      <c r="AT3" t="str">
        <f t="shared" si="16"/>
        <v>Rio Salado Pkwy &amp; Mill Ave_1</v>
      </c>
      <c r="AU3" t="str">
        <f t="shared" si="16"/>
        <v>Rio Salado Pkwy &amp; Mill Ave_2</v>
      </c>
      <c r="AV3" t="str">
        <f t="shared" si="16"/>
        <v/>
      </c>
      <c r="AW3" t="str">
        <f t="shared" si="16"/>
        <v/>
      </c>
      <c r="AY3">
        <f t="shared" si="17"/>
        <v>14634</v>
      </c>
      <c r="AZ3">
        <f t="shared" si="18"/>
        <v>9426</v>
      </c>
      <c r="BA3">
        <f t="shared" si="19"/>
        <v>14670</v>
      </c>
      <c r="BB3" t="str">
        <f t="shared" si="20"/>
        <v/>
      </c>
      <c r="BC3" s="52">
        <f t="shared" si="21"/>
        <v>102</v>
      </c>
      <c r="BD3" s="86" t="str">
        <f t="shared" si="22"/>
        <v>Rio Salado Pkwy</v>
      </c>
      <c r="BE3" s="86" t="str">
        <f t="shared" si="23"/>
        <v>Mill Ave</v>
      </c>
      <c r="BF3" s="258">
        <f>IF(ISERROR(MATCH($A3,[2]!summary_loc,0)),"",INDEX([2]!summary_data,MATCH($A3,[2]!summary_loc,0),MATCH(MID(BF$1,6,20),[2]!summary_hdr,0)))</f>
        <v>46.5</v>
      </c>
      <c r="BG3" s="258" t="str">
        <f>IF(ISERROR(MATCH($A3,[3]!summary_loc,0)),"",INDEX([3]!summary_data,MATCH($A3,[3]!summary_loc,0),MATCH(MID(BG$1,6,20),[3]!summary_hdr,0)))</f>
        <v/>
      </c>
      <c r="BH3" s="258">
        <f>IF(ISERROR(MATCH($A3,[4]SummDir!summary_loc,0)),"",INDEX([4]SummDir!summary_data,MATCH($A3,[4]SummDir!summary_loc,0),MATCH(MID(BH$1,6,20),[4]SummDir!summary_hdr,0)))</f>
        <v>57.25</v>
      </c>
      <c r="BI3" s="258">
        <f t="shared" ca="1" si="24"/>
        <v>63.625</v>
      </c>
      <c r="BJ3" s="316" t="b">
        <f>ISNUMBER(INDEX([2]Report!$E$1:$E$65536,MATCH($A3,[2]Report!$B$1:$B$65536,0),1))</f>
        <v>1</v>
      </c>
      <c r="BK3" s="316" t="b">
        <v>0</v>
      </c>
      <c r="BL3" s="316" t="b">
        <v>1</v>
      </c>
      <c r="BM3" s="316" t="b">
        <f>NOT(ISERROR(MATCH(A3,Summary!A:A,0)))</f>
        <v>1</v>
      </c>
      <c r="BN3" s="316" t="b">
        <f t="shared" ref="BN3:BN66" si="33">AND(BJ3,BK3,BL3,BM3)</f>
        <v>0</v>
      </c>
      <c r="BO3" s="316" t="b">
        <f t="shared" ref="BO3:BO66" si="34">AND(BJ3,BK3,BL3)</f>
        <v>0</v>
      </c>
      <c r="BQ3">
        <f t="shared" ref="BQ3:BQ66" si="35">IF(BJ3,$R3,"")</f>
        <v>0</v>
      </c>
      <c r="BR3" t="str">
        <f t="shared" ref="BR3:BR66" si="36">IF(BK3,$R3,"")</f>
        <v/>
      </c>
      <c r="BT3">
        <f>COUNTIF(BM$2:BM3,TRUE)</f>
        <v>2</v>
      </c>
      <c r="BU3" s="316" t="b">
        <v>1</v>
      </c>
      <c r="BV3">
        <v>33.429690000000001</v>
      </c>
      <c r="BW3">
        <v>-111.94045</v>
      </c>
      <c r="BX3" s="331">
        <f>COUNTIF('Accidents_2009-2013'!$M:$M,"="&amp;$A3)</f>
        <v>5</v>
      </c>
      <c r="BY3" s="331">
        <v>1</v>
      </c>
    </row>
    <row r="4" spans="1:77" ht="12.75" customHeight="1" x14ac:dyDescent="0.25">
      <c r="A4" s="114">
        <v>103</v>
      </c>
      <c r="B4" s="118" t="s">
        <v>31</v>
      </c>
      <c r="C4" s="119" t="s">
        <v>27</v>
      </c>
      <c r="D4" s="57">
        <v>1</v>
      </c>
      <c r="E4" s="115"/>
      <c r="F4" s="115">
        <v>1</v>
      </c>
      <c r="G4" s="115"/>
      <c r="H4" s="115">
        <v>1</v>
      </c>
      <c r="I4" s="115" t="b">
        <f t="shared" si="25"/>
        <v>0</v>
      </c>
      <c r="J4" s="115" t="b">
        <f t="shared" si="26"/>
        <v>1</v>
      </c>
      <c r="K4" s="115">
        <v>0</v>
      </c>
      <c r="L4" s="115">
        <v>0</v>
      </c>
      <c r="M4" s="115">
        <v>3</v>
      </c>
      <c r="N4" s="115">
        <v>3</v>
      </c>
      <c r="O4" s="57">
        <v>1</v>
      </c>
      <c r="P4" s="57">
        <f t="shared" si="27"/>
        <v>1</v>
      </c>
      <c r="Q4" s="57" t="s">
        <v>86</v>
      </c>
      <c r="R4" s="57">
        <v>0</v>
      </c>
      <c r="S4" s="51"/>
      <c r="T4" s="116" t="s">
        <v>87</v>
      </c>
      <c r="U4" s="116" t="s">
        <v>88</v>
      </c>
      <c r="V4" s="57">
        <v>1</v>
      </c>
      <c r="W4" s="57"/>
      <c r="X4" s="52">
        <f t="shared" si="2"/>
        <v>51380</v>
      </c>
      <c r="Y4" s="52">
        <f t="shared" si="3"/>
        <v>51380</v>
      </c>
      <c r="Z4" s="52">
        <f t="shared" si="4"/>
        <v>14634</v>
      </c>
      <c r="AA4" s="52">
        <f t="shared" si="5"/>
        <v>51380</v>
      </c>
      <c r="AB4" s="52">
        <f t="shared" si="6"/>
        <v>0</v>
      </c>
      <c r="AC4" s="52">
        <f t="shared" si="7"/>
        <v>0</v>
      </c>
      <c r="AD4" s="52">
        <f t="shared" si="8"/>
        <v>38911</v>
      </c>
      <c r="AE4" s="52">
        <f t="shared" si="9"/>
        <v>0</v>
      </c>
      <c r="AF4" s="52">
        <f t="shared" si="10"/>
        <v>13458</v>
      </c>
      <c r="AG4" s="52">
        <f t="shared" si="11"/>
        <v>14634</v>
      </c>
      <c r="AH4" s="52">
        <f t="shared" si="12"/>
        <v>0</v>
      </c>
      <c r="AI4" s="52">
        <f t="shared" si="28"/>
        <v>26</v>
      </c>
      <c r="AJ4" s="52">
        <f t="shared" si="29"/>
        <v>27</v>
      </c>
      <c r="AK4" s="52">
        <f>IF(LEN(AV4)&gt;0,IF(NOT(ISERROR(MATCH(AV4,TC_concat,0))),MOD(MATCH(AV4,TC_concat,0)-1,156),""),"")</f>
        <v>25</v>
      </c>
      <c r="AL4" s="141">
        <v>18</v>
      </c>
      <c r="AM4" t="str">
        <f t="shared" si="13"/>
        <v>Rio Sal. &amp; Rural</v>
      </c>
      <c r="AN4" s="88" t="s">
        <v>213</v>
      </c>
      <c r="AO4" s="48" t="str">
        <f>IF(ISERROR(FIND(" ",C4)),C4,LEFT(C4,FIND(" ",C4)-1))</f>
        <v>Rural</v>
      </c>
      <c r="AP4" t="str">
        <f t="shared" si="31"/>
        <v>Rio Salado Pkwy</v>
      </c>
      <c r="AQ4" t="str">
        <f t="shared" si="14"/>
        <v>Rural Rd</v>
      </c>
      <c r="AR4" t="str">
        <f t="shared" si="32"/>
        <v>Rio Salado Pkwy &amp; Rural Rd</v>
      </c>
      <c r="AS4" s="16">
        <f t="shared" si="15"/>
        <v>3</v>
      </c>
      <c r="AT4" t="str">
        <f t="shared" si="16"/>
        <v>Rio Salado Pkwy &amp; Rural Rd_1</v>
      </c>
      <c r="AU4" t="str">
        <f t="shared" si="16"/>
        <v>Rio Salado Pkwy &amp; Rural Rd_2</v>
      </c>
      <c r="AV4" t="str">
        <f t="shared" si="16"/>
        <v>Rio Salado Pkwy &amp; Rural Rd_3</v>
      </c>
      <c r="AW4" t="str">
        <f t="shared" si="16"/>
        <v/>
      </c>
      <c r="AY4">
        <f t="shared" si="17"/>
        <v>51380</v>
      </c>
      <c r="AZ4">
        <f t="shared" si="18"/>
        <v>13458</v>
      </c>
      <c r="BA4">
        <f t="shared" si="19"/>
        <v>14634</v>
      </c>
      <c r="BB4">
        <f t="shared" si="20"/>
        <v>38911</v>
      </c>
      <c r="BC4" s="52">
        <f t="shared" si="21"/>
        <v>103</v>
      </c>
      <c r="BD4" s="86" t="str">
        <f t="shared" si="22"/>
        <v>Rio Salado Pkwy</v>
      </c>
      <c r="BE4" s="86" t="str">
        <f t="shared" si="23"/>
        <v>Rural Rd</v>
      </c>
      <c r="BF4" s="258">
        <f>IF(ISERROR(MATCH($A4,[2]!summary_loc,0)),"",INDEX([2]!summary_data,MATCH($A4,[2]!summary_loc,0),MATCH(MID(BF$1,6,20),[2]!summary_hdr,0)))</f>
        <v>48</v>
      </c>
      <c r="BG4" s="258">
        <f>IF(ISERROR(MATCH($A4,[3]!summary_loc,0)),"",INDEX([3]!summary_data,MATCH($A4,[3]!summary_loc,0),MATCH(MID(BG$1,6,20),[3]!summary_hdr,0)))</f>
        <v>43.5</v>
      </c>
      <c r="BH4" s="258">
        <f>IF(ISERROR(MATCH($A4,[4]SummDir!summary_loc,0)),"",INDEX([4]SummDir!summary_data,MATCH($A4,[4]SummDir!summary_loc,0),MATCH(MID(BH$1,6,20),[4]SummDir!summary_hdr,0)))</f>
        <v>49.5</v>
      </c>
      <c r="BI4" s="258">
        <f t="shared" si="24"/>
        <v>61</v>
      </c>
      <c r="BJ4" s="316" t="b">
        <f>ISNUMBER(INDEX([2]Report!$E$1:$E$65536,MATCH($A4,[2]Report!$B$1:$B$65536,0),1))</f>
        <v>1</v>
      </c>
      <c r="BK4" s="316" t="b">
        <v>1</v>
      </c>
      <c r="BL4" s="316" t="b">
        <v>1</v>
      </c>
      <c r="BM4" s="316" t="b">
        <f>NOT(ISERROR(MATCH(A4,Summary!A:A,0)))</f>
        <v>1</v>
      </c>
      <c r="BN4" s="316" t="b">
        <f t="shared" si="33"/>
        <v>1</v>
      </c>
      <c r="BO4" s="316" t="b">
        <f t="shared" si="34"/>
        <v>1</v>
      </c>
      <c r="BQ4">
        <f t="shared" si="35"/>
        <v>0</v>
      </c>
      <c r="BR4">
        <f t="shared" si="36"/>
        <v>0</v>
      </c>
      <c r="BT4">
        <f>COUNTIF(BM$2:BM4,TRUE)</f>
        <v>3</v>
      </c>
      <c r="BU4" s="316" t="b">
        <v>1</v>
      </c>
      <c r="BV4">
        <v>33.429245000000002</v>
      </c>
      <c r="BW4">
        <v>-111.92609899999999</v>
      </c>
      <c r="BX4" s="331">
        <f>COUNTIF('Accidents_2009-2013'!$M:$M,"="&amp;$A4)</f>
        <v>10</v>
      </c>
      <c r="BY4" s="331">
        <v>3</v>
      </c>
    </row>
    <row r="5" spans="1:77" ht="12.75" customHeight="1" x14ac:dyDescent="0.25">
      <c r="A5" s="114">
        <v>104</v>
      </c>
      <c r="B5" s="118" t="s">
        <v>31</v>
      </c>
      <c r="C5" s="118" t="s">
        <v>249</v>
      </c>
      <c r="D5" s="57">
        <v>0</v>
      </c>
      <c r="E5" s="115"/>
      <c r="F5" s="115"/>
      <c r="G5" s="115"/>
      <c r="H5" s="115"/>
      <c r="I5" s="115" t="b">
        <f t="shared" si="25"/>
        <v>0</v>
      </c>
      <c r="J5" s="115" t="b">
        <f t="shared" si="26"/>
        <v>1</v>
      </c>
      <c r="K5" s="115">
        <v>0</v>
      </c>
      <c r="L5" s="115">
        <v>0</v>
      </c>
      <c r="M5" s="115">
        <v>3</v>
      </c>
      <c r="N5" s="115">
        <v>3</v>
      </c>
      <c r="O5" s="57">
        <v>1</v>
      </c>
      <c r="P5" s="57">
        <f t="shared" si="27"/>
        <v>1</v>
      </c>
      <c r="Q5" s="57"/>
      <c r="R5" s="57">
        <v>1</v>
      </c>
      <c r="S5" s="51"/>
      <c r="T5" s="116" t="s">
        <v>89</v>
      </c>
      <c r="U5" s="116" t="s">
        <v>90</v>
      </c>
      <c r="V5" s="57">
        <v>1</v>
      </c>
      <c r="W5" s="57"/>
      <c r="X5" s="52">
        <f t="shared" si="2"/>
        <v>39025</v>
      </c>
      <c r="Y5" s="52">
        <f t="shared" si="3"/>
        <v>39025</v>
      </c>
      <c r="Z5" s="52">
        <f t="shared" si="4"/>
        <v>20597</v>
      </c>
      <c r="AA5" s="52">
        <f t="shared" si="5"/>
        <v>0</v>
      </c>
      <c r="AB5" s="52">
        <f t="shared" si="6"/>
        <v>36366</v>
      </c>
      <c r="AC5" s="52">
        <f t="shared" si="7"/>
        <v>39025</v>
      </c>
      <c r="AD5" s="52">
        <f t="shared" si="8"/>
        <v>0</v>
      </c>
      <c r="AE5" s="52">
        <f t="shared" si="9"/>
        <v>20597</v>
      </c>
      <c r="AF5" s="52">
        <f t="shared" si="10"/>
        <v>0</v>
      </c>
      <c r="AG5" s="52">
        <f t="shared" si="11"/>
        <v>0</v>
      </c>
      <c r="AH5" s="52">
        <f t="shared" si="12"/>
        <v>13458</v>
      </c>
      <c r="AI5" s="52">
        <f t="shared" si="28"/>
        <v>28</v>
      </c>
      <c r="AJ5" s="52">
        <f t="shared" si="29"/>
        <v>31</v>
      </c>
      <c r="AK5" s="52">
        <f>IF(LEN(AV5)&gt;0,IF(NOT(ISERROR(MATCH(AV5,TC_concat,0))),MOD(MATCH(AV5,TC_concat,0)-1,156),""),"")</f>
        <v>19</v>
      </c>
      <c r="AL5" s="52">
        <f t="shared" si="30"/>
        <v>27</v>
      </c>
      <c r="AM5" t="str">
        <f t="shared" si="13"/>
        <v>Rio Sal. &amp; McClntk</v>
      </c>
      <c r="AN5" s="88" t="s">
        <v>213</v>
      </c>
      <c r="AO5" s="90" t="s">
        <v>212</v>
      </c>
      <c r="AP5" t="str">
        <f t="shared" si="31"/>
        <v>Rio Salado Pkwy</v>
      </c>
      <c r="AQ5" t="str">
        <f t="shared" si="14"/>
        <v>McClintock Dr</v>
      </c>
      <c r="AR5" t="str">
        <f t="shared" si="32"/>
        <v>Rio Salado Pkwy &amp; McClintock Dr</v>
      </c>
      <c r="AS5" s="16">
        <f t="shared" si="15"/>
        <v>4</v>
      </c>
      <c r="AT5" t="str">
        <f t="shared" si="16"/>
        <v>Rio Salado Pkwy &amp; McClintock Dr_1</v>
      </c>
      <c r="AU5" t="str">
        <f t="shared" si="16"/>
        <v>Rio Salado Pkwy &amp; McClintock Dr_2</v>
      </c>
      <c r="AV5" t="str">
        <f t="shared" si="16"/>
        <v>Rio Salado Pkwy &amp; McClintock Dr_3</v>
      </c>
      <c r="AW5" t="str">
        <f t="shared" si="16"/>
        <v>Rio Salado Pkwy &amp; McClintock Dr_4</v>
      </c>
      <c r="AY5">
        <f t="shared" si="17"/>
        <v>20597</v>
      </c>
      <c r="AZ5">
        <f t="shared" si="18"/>
        <v>36366</v>
      </c>
      <c r="BA5">
        <f t="shared" si="19"/>
        <v>39025</v>
      </c>
      <c r="BB5">
        <f t="shared" si="20"/>
        <v>13458</v>
      </c>
      <c r="BC5" s="52">
        <f t="shared" si="21"/>
        <v>104</v>
      </c>
      <c r="BD5" s="86" t="str">
        <f t="shared" si="22"/>
        <v>Rio Salado Pkwy</v>
      </c>
      <c r="BE5" s="86" t="str">
        <f t="shared" si="23"/>
        <v>McClintock Dr</v>
      </c>
      <c r="BF5" s="258">
        <f>IF(ISERROR(MATCH($A5,[2]!summary_loc,0)),"",INDEX([2]!summary_data,MATCH($A5,[2]!summary_loc,0),MATCH(MID(BF$1,6,20),[2]!summary_hdr,0)))</f>
        <v>38.5</v>
      </c>
      <c r="BG5" s="258">
        <f>IF(ISERROR(MATCH($A5,[3]!summary_loc,0)),"",INDEX([3]!summary_data,MATCH($A5,[3]!summary_loc,0),MATCH(MID(BG$1,6,20),[3]!summary_hdr,0)))</f>
        <v>19</v>
      </c>
      <c r="BH5" s="258">
        <f>IF(ISERROR(MATCH($A5,[4]SummDir!summary_loc,0)),"",INDEX([4]SummDir!summary_data,MATCH($A5,[4]SummDir!summary_loc,0),MATCH(MID(BH$1,6,20),[4]SummDir!summary_hdr,0)))</f>
        <v>9.5</v>
      </c>
      <c r="BI5" s="258">
        <f t="shared" si="24"/>
        <v>30</v>
      </c>
      <c r="BJ5" s="316" t="b">
        <f>ISNUMBER(INDEX([2]Report!$E$1:$E$65536,MATCH($A5,[2]Report!$B$1:$B$65536,0),1))</f>
        <v>1</v>
      </c>
      <c r="BK5" s="316" t="b">
        <v>1</v>
      </c>
      <c r="BL5" s="316" t="b">
        <v>1</v>
      </c>
      <c r="BM5" s="316" t="b">
        <f>NOT(ISERROR(MATCH(A5,Summary!A:A,0)))</f>
        <v>1</v>
      </c>
      <c r="BN5" s="316" t="b">
        <f t="shared" si="33"/>
        <v>1</v>
      </c>
      <c r="BO5" s="316" t="b">
        <f t="shared" si="34"/>
        <v>1</v>
      </c>
      <c r="BQ5">
        <f t="shared" si="35"/>
        <v>1</v>
      </c>
      <c r="BR5">
        <f t="shared" si="36"/>
        <v>1</v>
      </c>
      <c r="BT5">
        <f>COUNTIF(BM$2:BM5,TRUE)</f>
        <v>4</v>
      </c>
      <c r="BU5" s="316" t="b">
        <v>1</v>
      </c>
      <c r="BV5">
        <v>33.429144999999998</v>
      </c>
      <c r="BW5">
        <v>-111.90889799999999</v>
      </c>
      <c r="BX5" s="331">
        <f>COUNTIF('Accidents_2009-2013'!$M:$M,"="&amp;$A5)</f>
        <v>9</v>
      </c>
      <c r="BY5" s="331">
        <v>1</v>
      </c>
    </row>
    <row r="6" spans="1:77" ht="12.75" customHeight="1" x14ac:dyDescent="0.25">
      <c r="A6" s="114">
        <v>105</v>
      </c>
      <c r="B6" s="118" t="s">
        <v>31</v>
      </c>
      <c r="C6" s="114" t="s">
        <v>29</v>
      </c>
      <c r="D6" s="57">
        <v>0</v>
      </c>
      <c r="E6" s="115"/>
      <c r="F6" s="115"/>
      <c r="G6" s="115"/>
      <c r="H6" s="115"/>
      <c r="I6" s="115" t="b">
        <f t="shared" si="25"/>
        <v>1</v>
      </c>
      <c r="J6" s="115" t="b">
        <f t="shared" si="26"/>
        <v>1</v>
      </c>
      <c r="K6" s="115">
        <v>3</v>
      </c>
      <c r="L6" s="115">
        <v>4</v>
      </c>
      <c r="M6" s="115">
        <v>1</v>
      </c>
      <c r="N6" s="115">
        <v>1</v>
      </c>
      <c r="O6" s="57">
        <v>1</v>
      </c>
      <c r="P6" s="57">
        <f t="shared" si="27"/>
        <v>1</v>
      </c>
      <c r="Q6" s="57"/>
      <c r="R6" s="125">
        <v>0.83</v>
      </c>
      <c r="S6" s="51"/>
      <c r="T6" s="116" t="s">
        <v>91</v>
      </c>
      <c r="U6" s="116" t="s">
        <v>92</v>
      </c>
      <c r="V6" s="57">
        <v>1</v>
      </c>
      <c r="W6" s="57"/>
      <c r="X6" s="52">
        <f t="shared" si="2"/>
        <v>9784</v>
      </c>
      <c r="Y6" s="52">
        <f t="shared" si="3"/>
        <v>6409</v>
      </c>
      <c r="Z6" s="52">
        <f t="shared" si="4"/>
        <v>9784</v>
      </c>
      <c r="AA6" s="52">
        <f t="shared" si="5"/>
        <v>0</v>
      </c>
      <c r="AB6" s="52">
        <f t="shared" si="6"/>
        <v>6409</v>
      </c>
      <c r="AC6" s="52">
        <f t="shared" si="7"/>
        <v>0</v>
      </c>
      <c r="AD6" s="52" t="str">
        <f t="shared" si="8"/>
        <v/>
      </c>
      <c r="AE6" s="52">
        <f t="shared" si="9"/>
        <v>9426</v>
      </c>
      <c r="AF6" s="52">
        <f t="shared" si="10"/>
        <v>0</v>
      </c>
      <c r="AG6" s="52">
        <f t="shared" si="11"/>
        <v>9784</v>
      </c>
      <c r="AH6" s="52" t="str">
        <f t="shared" si="12"/>
        <v/>
      </c>
      <c r="AI6" s="52">
        <f t="shared" si="28"/>
        <v>20</v>
      </c>
      <c r="AJ6" s="52">
        <f t="shared" si="29"/>
        <v>34</v>
      </c>
      <c r="AK6" s="52">
        <f>IF(LEN(AV6)&gt;0,IF(NOT(ISERROR(MATCH(AV6,TC_concat,0))),MOD(MATCH(AV6,TC_concat,0)-1,156),""),"")</f>
        <v>16</v>
      </c>
      <c r="AL6" s="52" t="str">
        <f t="shared" si="30"/>
        <v/>
      </c>
      <c r="AM6" t="str">
        <f t="shared" si="13"/>
        <v>Rio Sal. &amp; Hardy</v>
      </c>
      <c r="AN6" s="88" t="s">
        <v>213</v>
      </c>
      <c r="AO6" s="48" t="str">
        <f t="shared" ref="AO6:AO51" si="37">IF(ISERROR(FIND(" ",C6)),C6,LEFT(C6,FIND(" ",C6)-1))</f>
        <v>Hardy</v>
      </c>
      <c r="AP6" t="str">
        <f t="shared" si="31"/>
        <v>Rio Salado Pkwy</v>
      </c>
      <c r="AQ6" t="str">
        <f t="shared" si="14"/>
        <v>Hardy Dr</v>
      </c>
      <c r="AR6" t="str">
        <f t="shared" si="32"/>
        <v>Rio Salado Pkwy &amp; Hardy Dr</v>
      </c>
      <c r="AS6" s="16">
        <f t="shared" si="15"/>
        <v>3</v>
      </c>
      <c r="AT6" t="str">
        <f t="shared" si="16"/>
        <v>Rio Salado Pkwy &amp; Hardy Dr_1</v>
      </c>
      <c r="AU6" t="str">
        <f t="shared" si="16"/>
        <v>Rio Salado Pkwy &amp; Hardy Dr_2</v>
      </c>
      <c r="AV6" t="str">
        <f t="shared" si="16"/>
        <v>Rio Salado Pkwy &amp; Hardy Dr_3</v>
      </c>
      <c r="AW6" t="str">
        <f t="shared" si="16"/>
        <v/>
      </c>
      <c r="AY6">
        <f t="shared" si="17"/>
        <v>9426</v>
      </c>
      <c r="AZ6">
        <f t="shared" si="18"/>
        <v>6409</v>
      </c>
      <c r="BA6">
        <f t="shared" si="19"/>
        <v>9784</v>
      </c>
      <c r="BB6" t="str">
        <f t="shared" si="20"/>
        <v/>
      </c>
      <c r="BC6" s="52">
        <f t="shared" si="21"/>
        <v>105</v>
      </c>
      <c r="BD6" s="86" t="str">
        <f t="shared" si="22"/>
        <v>Rio Salado Pkwy</v>
      </c>
      <c r="BE6" s="86" t="str">
        <f t="shared" si="23"/>
        <v>Hardy Dr</v>
      </c>
      <c r="BF6" s="258">
        <f>IF(ISERROR(MATCH($A6,[2]!summary_loc,0)),"",INDEX([2]!summary_data,MATCH($A6,[2]!summary_loc,0),MATCH(MID(BF$1,6,20),[2]!summary_hdr,0)))</f>
        <v>8.25</v>
      </c>
      <c r="BG6" s="258" t="str">
        <f>IF(ISERROR(MATCH($A6,[3]!summary_loc,0)),"",INDEX([3]!summary_data,MATCH($A6,[3]!summary_loc,0),MATCH(MID(BG$1,6,20),[3]!summary_hdr,0)))</f>
        <v/>
      </c>
      <c r="BH6" s="258">
        <f>IF(ISERROR(MATCH($A6,[4]SummDir!summary_loc,0)),"",INDEX([4]SummDir!summary_data,MATCH($A6,[4]SummDir!summary_loc,0),MATCH(MID(BH$1,6,20),[4]SummDir!summary_hdr,0)))</f>
        <v>13.75</v>
      </c>
      <c r="BI6" s="258" t="str">
        <f t="shared" si="24"/>
        <v/>
      </c>
      <c r="BJ6" s="316" t="b">
        <f>ISNUMBER(INDEX([2]Report!$E$1:$E$65536,MATCH($A6,[2]Report!$B$1:$B$65536,0),1))</f>
        <v>1</v>
      </c>
      <c r="BK6" s="316" t="b">
        <v>0</v>
      </c>
      <c r="BL6" s="316" t="b">
        <v>1</v>
      </c>
      <c r="BM6" s="316" t="b">
        <f ca="1">NOT(ISERROR(MATCH(A6,Summary!A:A,0)))</f>
        <v>0</v>
      </c>
      <c r="BN6" s="316" t="b">
        <f t="shared" ca="1" si="33"/>
        <v>0</v>
      </c>
      <c r="BO6" s="316" t="b">
        <f t="shared" si="34"/>
        <v>0</v>
      </c>
      <c r="BQ6">
        <f t="shared" si="35"/>
        <v>0.83</v>
      </c>
      <c r="BR6" t="str">
        <f t="shared" si="36"/>
        <v/>
      </c>
      <c r="BT6">
        <f ca="1">COUNTIF(BM$2:BM6,TRUE)</f>
        <v>4</v>
      </c>
      <c r="BU6" s="316" t="b">
        <v>1</v>
      </c>
      <c r="BV6">
        <v>33.430948000000001</v>
      </c>
      <c r="BW6">
        <v>-111.95246</v>
      </c>
      <c r="BX6" s="331">
        <f>COUNTIF('Accidents_2009-2013'!$M:$M,"="&amp;$A6)</f>
        <v>0</v>
      </c>
      <c r="BY6" s="331">
        <v>0</v>
      </c>
    </row>
    <row r="7" spans="1:77" ht="12.75" customHeight="1" x14ac:dyDescent="0.25">
      <c r="A7" s="114">
        <v>106</v>
      </c>
      <c r="B7" s="118" t="s">
        <v>270</v>
      </c>
      <c r="C7" s="114" t="s">
        <v>30</v>
      </c>
      <c r="D7" s="57">
        <v>1</v>
      </c>
      <c r="E7" s="115"/>
      <c r="F7" s="115"/>
      <c r="G7" s="115">
        <v>1</v>
      </c>
      <c r="H7" s="115"/>
      <c r="I7" s="115" t="b">
        <f t="shared" si="25"/>
        <v>1</v>
      </c>
      <c r="J7" s="115" t="b">
        <f t="shared" si="26"/>
        <v>1</v>
      </c>
      <c r="K7" s="115">
        <v>3</v>
      </c>
      <c r="L7" s="115">
        <v>3</v>
      </c>
      <c r="M7" s="115">
        <v>3</v>
      </c>
      <c r="N7" s="115">
        <v>3</v>
      </c>
      <c r="O7" s="57">
        <v>1</v>
      </c>
      <c r="P7" s="57">
        <f t="shared" si="27"/>
        <v>1</v>
      </c>
      <c r="Q7" s="57">
        <v>3</v>
      </c>
      <c r="R7" s="57">
        <v>0</v>
      </c>
      <c r="S7" s="51"/>
      <c r="T7" s="116" t="s">
        <v>93</v>
      </c>
      <c r="U7" s="116" t="s">
        <v>94</v>
      </c>
      <c r="V7" s="57">
        <v>2</v>
      </c>
      <c r="W7" s="57"/>
      <c r="X7" s="52">
        <f t="shared" si="2"/>
        <v>14670</v>
      </c>
      <c r="Y7" s="52">
        <f t="shared" si="3"/>
        <v>14670</v>
      </c>
      <c r="Z7" s="52">
        <f t="shared" si="4"/>
        <v>6739</v>
      </c>
      <c r="AA7" s="52">
        <f t="shared" si="5"/>
        <v>0</v>
      </c>
      <c r="AB7" s="52">
        <f t="shared" si="6"/>
        <v>0</v>
      </c>
      <c r="AC7" s="52">
        <f t="shared" si="7"/>
        <v>14670</v>
      </c>
      <c r="AD7" s="52" t="str">
        <f t="shared" si="8"/>
        <v/>
      </c>
      <c r="AE7" s="52">
        <f t="shared" si="9"/>
        <v>6739</v>
      </c>
      <c r="AF7" s="52">
        <f t="shared" si="10"/>
        <v>3508</v>
      </c>
      <c r="AG7" s="52">
        <f t="shared" si="11"/>
        <v>0</v>
      </c>
      <c r="AH7" s="52" t="str">
        <f t="shared" si="12"/>
        <v/>
      </c>
      <c r="AI7" s="52">
        <f t="shared" si="28"/>
        <v>24</v>
      </c>
      <c r="AJ7" s="52">
        <f t="shared" si="29"/>
        <v>23</v>
      </c>
      <c r="AK7" s="141">
        <v>17</v>
      </c>
      <c r="AL7" s="52" t="str">
        <f t="shared" si="30"/>
        <v/>
      </c>
      <c r="AM7" t="str">
        <f t="shared" si="13"/>
        <v>5th &amp; Mill</v>
      </c>
      <c r="AN7" s="88" t="s">
        <v>207</v>
      </c>
      <c r="AO7" s="48" t="str">
        <f t="shared" si="37"/>
        <v>Mill</v>
      </c>
      <c r="AP7" t="str">
        <f t="shared" si="31"/>
        <v>5th St</v>
      </c>
      <c r="AQ7" t="str">
        <f t="shared" si="14"/>
        <v>Mill Ave</v>
      </c>
      <c r="AR7" t="str">
        <f t="shared" si="32"/>
        <v>5th St &amp; Mill Ave</v>
      </c>
      <c r="AS7" s="16">
        <f t="shared" si="15"/>
        <v>2</v>
      </c>
      <c r="AT7" t="str">
        <f t="shared" si="16"/>
        <v>5th St &amp; Mill Ave_1</v>
      </c>
      <c r="AU7" t="str">
        <f t="shared" si="16"/>
        <v>5th St &amp; Mill Ave_2</v>
      </c>
      <c r="AV7" t="str">
        <f t="shared" si="16"/>
        <v/>
      </c>
      <c r="AW7" t="str">
        <f t="shared" si="16"/>
        <v/>
      </c>
      <c r="AY7">
        <f t="shared" si="17"/>
        <v>6739</v>
      </c>
      <c r="AZ7">
        <f t="shared" si="18"/>
        <v>3508</v>
      </c>
      <c r="BA7">
        <f t="shared" si="19"/>
        <v>14670</v>
      </c>
      <c r="BB7" t="str">
        <f t="shared" si="20"/>
        <v/>
      </c>
      <c r="BC7" s="52">
        <f t="shared" si="21"/>
        <v>106</v>
      </c>
      <c r="BD7" s="86" t="str">
        <f t="shared" si="22"/>
        <v>5th St</v>
      </c>
      <c r="BE7" s="86" t="str">
        <f t="shared" si="23"/>
        <v>Mill Ave</v>
      </c>
      <c r="BF7" s="258">
        <f>IF(ISERROR(MATCH($A7,[2]!summary_loc,0)),"",INDEX([2]!summary_data,MATCH($A7,[2]!summary_loc,0),MATCH(MID(BF$1,6,20),[2]!summary_hdr,0)))</f>
        <v>117.5</v>
      </c>
      <c r="BG7" s="258">
        <f>IF(ISERROR(MATCH($A7,[3]!summary_loc,0)),"",INDEX([3]!summary_data,MATCH($A7,[3]!summary_loc,0),MATCH(MID(BG$1,6,20),[3]!summary_hdr,0)))</f>
        <v>91</v>
      </c>
      <c r="BH7" s="258">
        <f>IF(ISERROR(MATCH($A7,[4]SummDir!summary_loc,0)),"",INDEX([4]SummDir!summary_data,MATCH($A7,[4]SummDir!summary_loc,0),MATCH(MID(BH$1,6,20),[4]SummDir!summary_hdr,0)))</f>
        <v>59.5</v>
      </c>
      <c r="BI7" s="258">
        <f t="shared" si="24"/>
        <v>101.25</v>
      </c>
      <c r="BJ7" s="316" t="b">
        <f>ISNUMBER(INDEX([2]Report!$E$1:$E$65536,MATCH($A7,[2]Report!$B$1:$B$65536,0),1))</f>
        <v>1</v>
      </c>
      <c r="BK7" s="316" t="b">
        <v>1</v>
      </c>
      <c r="BL7" s="316" t="b">
        <v>1</v>
      </c>
      <c r="BM7" s="316" t="b">
        <f>NOT(ISERROR(MATCH(A7,Summary!A:A,0)))</f>
        <v>1</v>
      </c>
      <c r="BN7" s="316" t="b">
        <f t="shared" si="33"/>
        <v>1</v>
      </c>
      <c r="BO7" s="316" t="b">
        <f t="shared" si="34"/>
        <v>1</v>
      </c>
      <c r="BQ7">
        <f t="shared" si="35"/>
        <v>0</v>
      </c>
      <c r="BR7">
        <f t="shared" si="36"/>
        <v>0</v>
      </c>
      <c r="BT7">
        <f ca="1">COUNTIF(BM$2:BM7,TRUE)</f>
        <v>5</v>
      </c>
      <c r="BU7" s="316" t="b">
        <v>1</v>
      </c>
      <c r="BV7">
        <v>33.425445000000003</v>
      </c>
      <c r="BW7">
        <v>-111.93979899999999</v>
      </c>
      <c r="BX7" s="331">
        <f>COUNTIF('Accidents_2009-2013'!$M:$M,"="&amp;$A7)</f>
        <v>21</v>
      </c>
      <c r="BY7" s="331">
        <v>1</v>
      </c>
    </row>
    <row r="8" spans="1:77" ht="12.75" customHeight="1" x14ac:dyDescent="0.25">
      <c r="A8" s="114">
        <v>107</v>
      </c>
      <c r="B8" s="118" t="s">
        <v>270</v>
      </c>
      <c r="C8" s="114" t="s">
        <v>33</v>
      </c>
      <c r="D8" s="120">
        <v>0</v>
      </c>
      <c r="E8" s="115"/>
      <c r="F8" s="115"/>
      <c r="G8" s="115"/>
      <c r="H8" s="115"/>
      <c r="I8" s="115" t="b">
        <f t="shared" si="25"/>
        <v>0</v>
      </c>
      <c r="J8" s="115" t="b">
        <f t="shared" si="26"/>
        <v>1</v>
      </c>
      <c r="K8" s="115">
        <v>0</v>
      </c>
      <c r="L8" s="115">
        <v>0</v>
      </c>
      <c r="M8" s="115">
        <v>3</v>
      </c>
      <c r="N8" s="115">
        <v>3</v>
      </c>
      <c r="O8" s="57">
        <v>1</v>
      </c>
      <c r="P8" s="57">
        <f t="shared" si="27"/>
        <v>1</v>
      </c>
      <c r="Q8" s="57"/>
      <c r="R8" s="57">
        <v>0</v>
      </c>
      <c r="S8" s="51"/>
      <c r="T8" s="116" t="s">
        <v>95</v>
      </c>
      <c r="U8" s="116" t="s">
        <v>96</v>
      </c>
      <c r="V8" s="57">
        <v>2</v>
      </c>
      <c r="W8" s="57"/>
      <c r="X8" s="52">
        <f t="shared" si="2"/>
        <v>6739</v>
      </c>
      <c r="Y8" s="52" t="str">
        <f t="shared" si="3"/>
        <v/>
      </c>
      <c r="Z8" s="52">
        <f t="shared" si="4"/>
        <v>6739</v>
      </c>
      <c r="AA8" s="52">
        <f t="shared" si="5"/>
        <v>0</v>
      </c>
      <c r="AB8" s="52" t="str">
        <f t="shared" si="6"/>
        <v/>
      </c>
      <c r="AC8" s="52" t="str">
        <f t="shared" si="7"/>
        <v/>
      </c>
      <c r="AD8" s="52" t="str">
        <f t="shared" si="8"/>
        <v/>
      </c>
      <c r="AE8" s="52">
        <f t="shared" si="9"/>
        <v>6739</v>
      </c>
      <c r="AF8" s="52" t="str">
        <f t="shared" si="10"/>
        <v/>
      </c>
      <c r="AG8" s="52" t="str">
        <f t="shared" si="11"/>
        <v/>
      </c>
      <c r="AH8" s="52" t="str">
        <f t="shared" si="12"/>
        <v/>
      </c>
      <c r="AI8" s="141">
        <v>24</v>
      </c>
      <c r="AJ8" s="324" t="str">
        <f t="shared" si="29"/>
        <v/>
      </c>
      <c r="AK8" s="324" t="str">
        <f>IF(LEN(AV8)&gt;0,IF(NOT(ISERROR(MATCH(AV8,TC_concat,0))),MOD(MATCH(AV8,TC_concat,0)-1,156),""),"")</f>
        <v/>
      </c>
      <c r="AL8" s="324" t="str">
        <f t="shared" si="30"/>
        <v/>
      </c>
      <c r="AM8" t="str">
        <f t="shared" ref="AM8:AM51" si="38">AN8&amp;" &amp; "&amp;AO8</f>
        <v>5th &amp; Forest</v>
      </c>
      <c r="AN8" s="88" t="s">
        <v>207</v>
      </c>
      <c r="AO8" s="48" t="str">
        <f t="shared" si="37"/>
        <v>Forest</v>
      </c>
      <c r="AP8" t="str">
        <f t="shared" si="31"/>
        <v>5th St</v>
      </c>
      <c r="AQ8" t="str">
        <f t="shared" si="14"/>
        <v>Forest Ave</v>
      </c>
      <c r="AR8" t="str">
        <f t="shared" si="32"/>
        <v>5th St &amp; Forest Ave</v>
      </c>
      <c r="AS8" s="16">
        <f t="shared" si="15"/>
        <v>0</v>
      </c>
      <c r="AT8" t="str">
        <f t="shared" si="16"/>
        <v/>
      </c>
      <c r="AU8" t="str">
        <f t="shared" si="16"/>
        <v/>
      </c>
      <c r="AV8" t="str">
        <f t="shared" si="16"/>
        <v/>
      </c>
      <c r="AW8" t="str">
        <f t="shared" si="16"/>
        <v/>
      </c>
      <c r="AY8">
        <f t="shared" si="17"/>
        <v>6739</v>
      </c>
      <c r="AZ8" t="str">
        <f t="shared" si="18"/>
        <v/>
      </c>
      <c r="BA8" t="str">
        <f t="shared" si="19"/>
        <v/>
      </c>
      <c r="BB8" t="str">
        <f t="shared" si="20"/>
        <v/>
      </c>
      <c r="BC8" s="52">
        <f t="shared" si="21"/>
        <v>107</v>
      </c>
      <c r="BD8" s="86" t="str">
        <f t="shared" si="22"/>
        <v>5th St</v>
      </c>
      <c r="BE8" s="86" t="str">
        <f t="shared" si="23"/>
        <v>Forest Ave</v>
      </c>
      <c r="BF8" s="258">
        <f>IF(ISERROR(MATCH($A8,[2]!summary_loc,0)),"",INDEX([2]!summary_data,MATCH($A8,[2]!summary_loc,0),MATCH(MID(BF$1,6,20),[2]!summary_hdr,0)))</f>
        <v>47.5</v>
      </c>
      <c r="BG8" s="258" t="str">
        <f>IF(ISERROR(MATCH($A8,[3]!summary_loc,0)),"",INDEX([3]!summary_data,MATCH($A8,[3]!summary_loc,0),MATCH(MID(BG$1,6,20),[3]!summary_hdr,0)))</f>
        <v/>
      </c>
      <c r="BH8" s="258">
        <f>IF(ISERROR(MATCH($A8,[4]SummDir!summary_loc,0)),"",INDEX([4]SummDir!summary_data,MATCH($A8,[4]SummDir!summary_loc,0),MATCH(MID(BH$1,6,20),[4]SummDir!summary_hdr,0)))</f>
        <v>23.5</v>
      </c>
      <c r="BI8" s="258" t="str">
        <f t="shared" si="24"/>
        <v/>
      </c>
      <c r="BJ8" s="316" t="b">
        <f>ISNUMBER(INDEX([2]Report!$E$1:$E$65536,MATCH($A8,[2]Report!$B$1:$B$65536,0),1))</f>
        <v>1</v>
      </c>
      <c r="BK8" s="316" t="b">
        <v>0</v>
      </c>
      <c r="BL8" s="316" t="b">
        <v>1</v>
      </c>
      <c r="BM8" s="316" t="b">
        <f ca="1">NOT(ISERROR(MATCH(A8,Summary!A:A,0)))</f>
        <v>0</v>
      </c>
      <c r="BN8" s="316" t="b">
        <f t="shared" ca="1" si="33"/>
        <v>0</v>
      </c>
      <c r="BO8" s="316" t="b">
        <f t="shared" si="34"/>
        <v>0</v>
      </c>
      <c r="BQ8">
        <f t="shared" si="35"/>
        <v>0</v>
      </c>
      <c r="BR8" t="str">
        <f t="shared" si="36"/>
        <v/>
      </c>
      <c r="BT8">
        <f ca="1">COUNTIF(BM$2:BM8,TRUE)</f>
        <v>5</v>
      </c>
      <c r="BU8" s="316" t="b">
        <v>1</v>
      </c>
      <c r="BV8">
        <v>33.425445000000003</v>
      </c>
      <c r="BW8">
        <v>-111.936499</v>
      </c>
      <c r="BX8" s="331">
        <f>COUNTIF('Accidents_2009-2013'!$M:$M,"="&amp;$A8)</f>
        <v>2</v>
      </c>
      <c r="BY8" s="331">
        <v>1</v>
      </c>
    </row>
    <row r="9" spans="1:77" ht="26.4" x14ac:dyDescent="0.25">
      <c r="A9" s="114">
        <v>108</v>
      </c>
      <c r="B9" s="118" t="s">
        <v>270</v>
      </c>
      <c r="C9" s="114" t="s">
        <v>97</v>
      </c>
      <c r="D9" s="120">
        <v>0</v>
      </c>
      <c r="E9" s="115"/>
      <c r="F9" s="115"/>
      <c r="G9" s="115"/>
      <c r="H9" s="115"/>
      <c r="I9" s="115" t="b">
        <f t="shared" si="25"/>
        <v>0</v>
      </c>
      <c r="J9" s="115" t="b">
        <f t="shared" si="26"/>
        <v>1</v>
      </c>
      <c r="K9" s="115">
        <v>0</v>
      </c>
      <c r="L9" s="115">
        <v>0</v>
      </c>
      <c r="M9" s="115">
        <v>3</v>
      </c>
      <c r="N9" s="115">
        <v>3</v>
      </c>
      <c r="O9" s="57">
        <v>1</v>
      </c>
      <c r="P9" s="57">
        <f t="shared" si="27"/>
        <v>1</v>
      </c>
      <c r="Q9" s="57"/>
      <c r="R9" s="57">
        <v>0.25</v>
      </c>
      <c r="S9" s="116" t="s">
        <v>98</v>
      </c>
      <c r="T9" s="116" t="s">
        <v>99</v>
      </c>
      <c r="U9" s="116" t="s">
        <v>100</v>
      </c>
      <c r="V9" s="57">
        <v>1</v>
      </c>
      <c r="W9" s="57"/>
      <c r="X9" s="52">
        <f t="shared" si="2"/>
        <v>3508</v>
      </c>
      <c r="Y9" s="52" t="str">
        <f t="shared" si="3"/>
        <v/>
      </c>
      <c r="Z9" s="52">
        <f t="shared" si="4"/>
        <v>3508</v>
      </c>
      <c r="AA9" s="52">
        <f t="shared" si="5"/>
        <v>0</v>
      </c>
      <c r="AB9" s="52" t="str">
        <f t="shared" si="6"/>
        <v/>
      </c>
      <c r="AC9" s="52" t="str">
        <f t="shared" si="7"/>
        <v/>
      </c>
      <c r="AD9" s="52" t="str">
        <f t="shared" si="8"/>
        <v/>
      </c>
      <c r="AE9" s="52">
        <f t="shared" si="9"/>
        <v>3508</v>
      </c>
      <c r="AF9" s="52" t="str">
        <f t="shared" si="10"/>
        <v/>
      </c>
      <c r="AG9" s="52" t="str">
        <f t="shared" si="11"/>
        <v/>
      </c>
      <c r="AH9" s="52" t="str">
        <f t="shared" si="12"/>
        <v/>
      </c>
      <c r="AI9" s="141">
        <v>23</v>
      </c>
      <c r="AJ9" s="324" t="str">
        <f t="shared" si="29"/>
        <v/>
      </c>
      <c r="AK9" s="324" t="str">
        <f>IF(LEN(AV9)&gt;0,IF(NOT(ISERROR(MATCH(AV9,TC_concat,0))),MOD(MATCH(AV9,TC_concat,0)-1,156),""),"")</f>
        <v/>
      </c>
      <c r="AL9" s="324" t="str">
        <f t="shared" si="30"/>
        <v/>
      </c>
      <c r="AM9" t="str">
        <f t="shared" si="38"/>
        <v>5th &amp; Farmer</v>
      </c>
      <c r="AN9" s="88" t="s">
        <v>207</v>
      </c>
      <c r="AO9" s="48" t="str">
        <f t="shared" si="37"/>
        <v>Farmer</v>
      </c>
      <c r="AP9" t="str">
        <f t="shared" si="31"/>
        <v>5th St</v>
      </c>
      <c r="AQ9" t="str">
        <f t="shared" si="14"/>
        <v>Farmer Ave</v>
      </c>
      <c r="AR9" t="str">
        <f t="shared" si="32"/>
        <v>5th St &amp; Farmer Ave</v>
      </c>
      <c r="AS9" s="16">
        <f t="shared" si="15"/>
        <v>0</v>
      </c>
      <c r="AT9" t="str">
        <f t="shared" si="16"/>
        <v/>
      </c>
      <c r="AU9" t="str">
        <f t="shared" si="16"/>
        <v/>
      </c>
      <c r="AV9" t="str">
        <f t="shared" si="16"/>
        <v/>
      </c>
      <c r="AW9" t="str">
        <f t="shared" si="16"/>
        <v/>
      </c>
      <c r="AY9">
        <f t="shared" si="17"/>
        <v>3508</v>
      </c>
      <c r="AZ9" t="str">
        <f t="shared" si="18"/>
        <v/>
      </c>
      <c r="BA9" t="str">
        <f t="shared" si="19"/>
        <v/>
      </c>
      <c r="BB9" t="str">
        <f t="shared" si="20"/>
        <v/>
      </c>
      <c r="BC9" s="52">
        <f t="shared" si="21"/>
        <v>108</v>
      </c>
      <c r="BD9" s="86" t="str">
        <f t="shared" si="22"/>
        <v>5th St</v>
      </c>
      <c r="BE9" s="86" t="str">
        <f t="shared" si="23"/>
        <v>Farmer Ave</v>
      </c>
      <c r="BF9" s="258" t="str">
        <f>IF(ISERROR(MATCH($A9,[2]!summary_loc,0)),"",INDEX([2]!summary_data,MATCH($A9,[2]!summary_loc,0),MATCH(MID(BF$1,6,20),[2]!summary_hdr,0)))</f>
        <v/>
      </c>
      <c r="BG9" s="258" t="str">
        <f>IF(ISERROR(MATCH($A9,[3]!summary_loc,0)),"",INDEX([3]!summary_data,MATCH($A9,[3]!summary_loc,0),MATCH(MID(BG$1,6,20),[3]!summary_hdr,0)))</f>
        <v/>
      </c>
      <c r="BH9" s="258">
        <f>IF(ISERROR(MATCH($A9,[4]SummDir!summary_loc,0)),"",INDEX([4]SummDir!summary_data,MATCH($A9,[4]SummDir!summary_loc,0),MATCH(MID(BH$1,6,20),[4]SummDir!summary_hdr,0)))</f>
        <v>11.25</v>
      </c>
      <c r="BI9" s="258">
        <f t="shared" si="24"/>
        <v>78</v>
      </c>
      <c r="BJ9" s="316" t="b">
        <f>ISNUMBER(INDEX([2]Report!$E$1:$E$65536,MATCH($A9,[2]Report!$B$1:$B$65536,0),1))</f>
        <v>0</v>
      </c>
      <c r="BK9" s="316" t="b">
        <v>0</v>
      </c>
      <c r="BL9" s="316" t="b">
        <v>1</v>
      </c>
      <c r="BM9" s="316" t="b">
        <f>NOT(ISERROR(MATCH(A9,Summary!A:A,0)))</f>
        <v>1</v>
      </c>
      <c r="BN9" s="316" t="b">
        <f t="shared" si="33"/>
        <v>0</v>
      </c>
      <c r="BO9" s="316" t="b">
        <f t="shared" si="34"/>
        <v>0</v>
      </c>
      <c r="BQ9" t="str">
        <f t="shared" si="35"/>
        <v/>
      </c>
      <c r="BR9" t="str">
        <f t="shared" si="36"/>
        <v/>
      </c>
      <c r="BT9">
        <f ca="1">COUNTIF(BM$2:BM9,TRUE)</f>
        <v>6</v>
      </c>
      <c r="BU9" s="316" t="b">
        <v>0</v>
      </c>
      <c r="BV9">
        <v>33.425445000000003</v>
      </c>
      <c r="BW9">
        <v>-111.94409899999999</v>
      </c>
      <c r="BX9" s="331">
        <f>COUNTIF('Accidents_2009-2013'!$M:$M,"="&amp;$A9)</f>
        <v>12</v>
      </c>
      <c r="BY9" s="331">
        <v>1</v>
      </c>
    </row>
    <row r="10" spans="1:77" ht="12.75" customHeight="1" x14ac:dyDescent="0.25">
      <c r="A10" s="114">
        <v>109</v>
      </c>
      <c r="B10" s="118" t="s">
        <v>270</v>
      </c>
      <c r="C10" s="114" t="s">
        <v>29</v>
      </c>
      <c r="D10" s="57">
        <v>0</v>
      </c>
      <c r="E10" s="115"/>
      <c r="F10" s="115"/>
      <c r="G10" s="115"/>
      <c r="H10" s="115"/>
      <c r="I10" s="115" t="b">
        <f t="shared" si="25"/>
        <v>1</v>
      </c>
      <c r="J10" s="115" t="b">
        <f t="shared" si="26"/>
        <v>1</v>
      </c>
      <c r="K10" s="115">
        <v>3</v>
      </c>
      <c r="L10" s="115">
        <v>3</v>
      </c>
      <c r="M10" s="115">
        <v>3</v>
      </c>
      <c r="N10" s="115">
        <v>3</v>
      </c>
      <c r="O10" s="57">
        <v>1</v>
      </c>
      <c r="P10" s="57">
        <f t="shared" si="27"/>
        <v>1</v>
      </c>
      <c r="Q10" s="57"/>
      <c r="R10" s="57">
        <v>0.72</v>
      </c>
      <c r="S10" s="116" t="s">
        <v>101</v>
      </c>
      <c r="T10" s="116" t="s">
        <v>102</v>
      </c>
      <c r="U10" s="116" t="s">
        <v>103</v>
      </c>
      <c r="V10" s="57">
        <v>1</v>
      </c>
      <c r="W10" s="57"/>
      <c r="X10" s="52">
        <f t="shared" si="2"/>
        <v>6409</v>
      </c>
      <c r="Y10" s="52">
        <f t="shared" si="3"/>
        <v>6409</v>
      </c>
      <c r="Z10" s="52">
        <f t="shared" si="4"/>
        <v>3747</v>
      </c>
      <c r="AA10" s="52">
        <f t="shared" si="5"/>
        <v>0</v>
      </c>
      <c r="AB10" s="52">
        <f t="shared" si="6"/>
        <v>0</v>
      </c>
      <c r="AC10" s="52">
        <f t="shared" si="7"/>
        <v>6409</v>
      </c>
      <c r="AD10" s="52" t="str">
        <f t="shared" si="8"/>
        <v/>
      </c>
      <c r="AE10" s="52">
        <f t="shared" si="9"/>
        <v>3508</v>
      </c>
      <c r="AF10" s="52">
        <f t="shared" si="10"/>
        <v>3747</v>
      </c>
      <c r="AG10" s="52">
        <f t="shared" si="11"/>
        <v>0</v>
      </c>
      <c r="AH10" s="52" t="str">
        <f t="shared" si="12"/>
        <v/>
      </c>
      <c r="AI10" s="52">
        <f t="shared" si="28"/>
        <v>23</v>
      </c>
      <c r="AJ10" s="52">
        <f t="shared" si="29"/>
        <v>22</v>
      </c>
      <c r="AK10" s="142">
        <v>34</v>
      </c>
      <c r="AL10" s="52" t="str">
        <f t="shared" si="30"/>
        <v/>
      </c>
      <c r="AM10" t="str">
        <f t="shared" si="38"/>
        <v>5th &amp; Hardy</v>
      </c>
      <c r="AN10" s="88" t="s">
        <v>207</v>
      </c>
      <c r="AO10" s="48" t="str">
        <f t="shared" si="37"/>
        <v>Hardy</v>
      </c>
      <c r="AP10" t="str">
        <f t="shared" si="31"/>
        <v>5th St</v>
      </c>
      <c r="AQ10" t="str">
        <f t="shared" si="14"/>
        <v>Hardy Dr</v>
      </c>
      <c r="AR10" t="str">
        <f t="shared" si="32"/>
        <v>5th St &amp; Hardy Dr</v>
      </c>
      <c r="AS10" s="16">
        <f t="shared" si="15"/>
        <v>2</v>
      </c>
      <c r="AT10" t="str">
        <f t="shared" si="16"/>
        <v>5th St &amp; Hardy Dr_1</v>
      </c>
      <c r="AU10" t="str">
        <f t="shared" si="16"/>
        <v>5th St &amp; Hardy Dr_2</v>
      </c>
      <c r="AV10" t="str">
        <f t="shared" si="16"/>
        <v/>
      </c>
      <c r="AW10" t="str">
        <f t="shared" si="16"/>
        <v/>
      </c>
      <c r="AY10">
        <f t="shared" si="17"/>
        <v>3508</v>
      </c>
      <c r="AZ10">
        <f t="shared" si="18"/>
        <v>3747</v>
      </c>
      <c r="BA10">
        <f t="shared" si="19"/>
        <v>6409</v>
      </c>
      <c r="BB10" t="str">
        <f t="shared" si="20"/>
        <v/>
      </c>
      <c r="BC10" s="52">
        <f t="shared" si="21"/>
        <v>109</v>
      </c>
      <c r="BD10" s="86" t="str">
        <f t="shared" si="22"/>
        <v>5th St</v>
      </c>
      <c r="BE10" s="86" t="str">
        <f t="shared" si="23"/>
        <v>Hardy Dr</v>
      </c>
      <c r="BF10" s="258" t="str">
        <f>IF(ISERROR(MATCH($A10,[2]!summary_loc,0)),"",INDEX([2]!summary_data,MATCH($A10,[2]!summary_loc,0),MATCH(MID(BF$1,6,20),[2]!summary_hdr,0)))</f>
        <v/>
      </c>
      <c r="BG10" s="258">
        <f>IF(ISERROR(MATCH($A10,[3]!summary_loc,0)),"",INDEX([3]!summary_data,MATCH($A10,[3]!summary_loc,0),MATCH(MID(BG$1,6,20),[3]!summary_hdr,0)))</f>
        <v>31.5</v>
      </c>
      <c r="BH10" s="258">
        <f>IF(ISERROR(MATCH($A10,[4]SummDir!summary_loc,0)),"",INDEX([4]SummDir!summary_data,MATCH($A10,[4]SummDir!summary_loc,0),MATCH(MID(BH$1,6,20),[4]SummDir!summary_hdr,0)))</f>
        <v>23.75</v>
      </c>
      <c r="BI10" s="258" t="str">
        <f t="shared" si="24"/>
        <v/>
      </c>
      <c r="BJ10" s="316" t="b">
        <f>ISNUMBER(INDEX([2]Report!$E$1:$E$65536,MATCH($A10,[2]Report!$B$1:$B$65536,0),1))</f>
        <v>0</v>
      </c>
      <c r="BK10" s="316" t="b">
        <v>1</v>
      </c>
      <c r="BL10" s="316" t="b">
        <v>1</v>
      </c>
      <c r="BM10" s="316" t="b">
        <f ca="1">NOT(ISERROR(MATCH(A10,Summary!A:A,0)))</f>
        <v>0</v>
      </c>
      <c r="BN10" s="316" t="b">
        <f t="shared" ca="1" si="33"/>
        <v>0</v>
      </c>
      <c r="BO10" s="316" t="b">
        <f t="shared" si="34"/>
        <v>0</v>
      </c>
      <c r="BQ10" t="str">
        <f t="shared" si="35"/>
        <v/>
      </c>
      <c r="BR10">
        <f t="shared" si="36"/>
        <v>0.72</v>
      </c>
      <c r="BT10">
        <f ca="1">COUNTIF(BM$2:BM10,TRUE)</f>
        <v>6</v>
      </c>
      <c r="BU10" s="316" t="b">
        <v>1</v>
      </c>
      <c r="BV10">
        <v>33.425545</v>
      </c>
      <c r="BW10">
        <v>-111.95219899999999</v>
      </c>
      <c r="BX10" s="331">
        <f>COUNTIF('Accidents_2009-2013'!$M:$M,"="&amp;$A10)</f>
        <v>1</v>
      </c>
      <c r="BY10" s="331">
        <v>0</v>
      </c>
    </row>
    <row r="11" spans="1:77" ht="12.75" customHeight="1" x14ac:dyDescent="0.25">
      <c r="A11" s="114">
        <v>110</v>
      </c>
      <c r="B11" s="118" t="s">
        <v>270</v>
      </c>
      <c r="C11" s="119" t="s">
        <v>164</v>
      </c>
      <c r="D11" s="57">
        <v>0</v>
      </c>
      <c r="E11" s="115"/>
      <c r="F11" s="115"/>
      <c r="G11" s="115"/>
      <c r="H11" s="115"/>
      <c r="I11" s="115" t="b">
        <f t="shared" si="25"/>
        <v>1</v>
      </c>
      <c r="J11" s="115" t="b">
        <f t="shared" si="26"/>
        <v>1</v>
      </c>
      <c r="K11" s="115">
        <v>1</v>
      </c>
      <c r="L11" s="115">
        <v>1</v>
      </c>
      <c r="M11" s="115">
        <v>0</v>
      </c>
      <c r="N11" s="115">
        <v>3</v>
      </c>
      <c r="O11" s="57">
        <v>1</v>
      </c>
      <c r="P11" s="57">
        <f t="shared" si="27"/>
        <v>1</v>
      </c>
      <c r="Q11" s="57"/>
      <c r="R11" s="57">
        <v>1.24</v>
      </c>
      <c r="S11" s="51"/>
      <c r="T11" s="116" t="s">
        <v>104</v>
      </c>
      <c r="U11" s="116" t="s">
        <v>105</v>
      </c>
      <c r="V11" s="57">
        <v>2</v>
      </c>
      <c r="W11" s="57"/>
      <c r="X11" s="52">
        <f t="shared" si="2"/>
        <v>28310</v>
      </c>
      <c r="Y11" s="52">
        <f t="shared" si="3"/>
        <v>28310</v>
      </c>
      <c r="Z11" s="52">
        <f t="shared" si="4"/>
        <v>3747</v>
      </c>
      <c r="AA11" s="52">
        <f t="shared" si="5"/>
        <v>0</v>
      </c>
      <c r="AB11" s="52">
        <f t="shared" si="6"/>
        <v>28310</v>
      </c>
      <c r="AC11" s="52" t="str">
        <f t="shared" si="7"/>
        <v/>
      </c>
      <c r="AD11" s="52" t="str">
        <f t="shared" si="8"/>
        <v/>
      </c>
      <c r="AE11" s="52">
        <f t="shared" si="9"/>
        <v>3747</v>
      </c>
      <c r="AF11" s="52">
        <f t="shared" si="10"/>
        <v>0</v>
      </c>
      <c r="AG11" s="52" t="str">
        <f t="shared" si="11"/>
        <v/>
      </c>
      <c r="AH11" s="52" t="str">
        <f t="shared" si="12"/>
        <v/>
      </c>
      <c r="AI11" s="52">
        <f t="shared" si="28"/>
        <v>22</v>
      </c>
      <c r="AJ11" s="141">
        <v>21</v>
      </c>
      <c r="AK11" s="52" t="str">
        <f>IF(LEN(AV11)&gt;0,IF(NOT(ISERROR(MATCH(AV11,TC_concat,0))),MOD(MATCH(AV11,TC_concat,0)-1,156),""),"")</f>
        <v/>
      </c>
      <c r="AL11" s="52" t="str">
        <f t="shared" si="30"/>
        <v/>
      </c>
      <c r="AM11" t="str">
        <f t="shared" si="38"/>
        <v>5th &amp; Priest</v>
      </c>
      <c r="AN11" s="88" t="s">
        <v>207</v>
      </c>
      <c r="AO11" s="48" t="str">
        <f t="shared" si="37"/>
        <v>Priest</v>
      </c>
      <c r="AP11" t="str">
        <f t="shared" si="31"/>
        <v>5th St</v>
      </c>
      <c r="AQ11" t="str">
        <f t="shared" si="14"/>
        <v>Priest Dr</v>
      </c>
      <c r="AR11" t="str">
        <f t="shared" si="32"/>
        <v>5th St &amp; Priest Dr</v>
      </c>
      <c r="AS11" s="16">
        <f t="shared" si="15"/>
        <v>1</v>
      </c>
      <c r="AT11" t="str">
        <f t="shared" si="16"/>
        <v>5th St &amp; Priest Dr_1</v>
      </c>
      <c r="AU11" t="str">
        <f t="shared" si="16"/>
        <v/>
      </c>
      <c r="AV11" t="str">
        <f t="shared" si="16"/>
        <v/>
      </c>
      <c r="AW11" t="str">
        <f t="shared" si="16"/>
        <v/>
      </c>
      <c r="AY11">
        <f t="shared" si="17"/>
        <v>3747</v>
      </c>
      <c r="AZ11">
        <f t="shared" si="18"/>
        <v>28310</v>
      </c>
      <c r="BA11" t="str">
        <f t="shared" si="19"/>
        <v/>
      </c>
      <c r="BB11" t="str">
        <f t="shared" si="20"/>
        <v/>
      </c>
      <c r="BC11" s="52">
        <f t="shared" si="21"/>
        <v>110</v>
      </c>
      <c r="BD11" s="86" t="str">
        <f t="shared" si="22"/>
        <v>5th St</v>
      </c>
      <c r="BE11" s="86" t="str">
        <f t="shared" si="23"/>
        <v>Priest Dr</v>
      </c>
      <c r="BF11" s="258">
        <f>IF(ISERROR(MATCH($A11,[2]!summary_loc,0)),"",INDEX([2]!summary_data,MATCH($A11,[2]!summary_loc,0),MATCH(MID(BF$1,6,20),[2]!summary_hdr,0)))</f>
        <v>18</v>
      </c>
      <c r="BG11" s="258" t="str">
        <f>IF(ISERROR(MATCH($A11,[3]!summary_loc,0)),"",INDEX([3]!summary_data,MATCH($A11,[3]!summary_loc,0),MATCH(MID(BG$1,6,20),[3]!summary_hdr,0)))</f>
        <v/>
      </c>
      <c r="BH11" s="258">
        <f>IF(ISERROR(MATCH($A11,[4]SummDir!summary_loc,0)),"",INDEX([4]SummDir!summary_data,MATCH($A11,[4]SummDir!summary_loc,0),MATCH(MID(BH$1,6,20),[4]SummDir!summary_hdr,0)))</f>
        <v>12.5</v>
      </c>
      <c r="BI11" s="258">
        <f t="shared" si="24"/>
        <v>20</v>
      </c>
      <c r="BJ11" s="316" t="b">
        <f>ISNUMBER(INDEX([2]Report!$E$1:$E$65536,MATCH($A11,[2]Report!$B$1:$B$65536,0),1))</f>
        <v>1</v>
      </c>
      <c r="BK11" s="316" t="b">
        <v>0</v>
      </c>
      <c r="BL11" s="316" t="b">
        <v>1</v>
      </c>
      <c r="BM11" s="316" t="b">
        <f>NOT(ISERROR(MATCH(A11,Summary!A:A,0)))</f>
        <v>1</v>
      </c>
      <c r="BN11" s="316" t="b">
        <f t="shared" si="33"/>
        <v>0</v>
      </c>
      <c r="BO11" s="316" t="b">
        <f t="shared" si="34"/>
        <v>0</v>
      </c>
      <c r="BQ11">
        <f t="shared" si="35"/>
        <v>1.24</v>
      </c>
      <c r="BR11" t="str">
        <f t="shared" si="36"/>
        <v/>
      </c>
      <c r="BT11">
        <f ca="1">COUNTIF(BM$2:BM11,TRUE)</f>
        <v>7</v>
      </c>
      <c r="BU11" s="316" t="b">
        <v>1</v>
      </c>
      <c r="BV11">
        <v>33.423789999999997</v>
      </c>
      <c r="BW11">
        <v>-111.96124</v>
      </c>
      <c r="BX11" s="331">
        <f>COUNTIF('Accidents_2009-2013'!$M:$M,"="&amp;$A11)</f>
        <v>3</v>
      </c>
      <c r="BY11" s="331">
        <v>0</v>
      </c>
    </row>
    <row r="12" spans="1:77" ht="12.75" customHeight="1" x14ac:dyDescent="0.25">
      <c r="A12" s="114">
        <v>111</v>
      </c>
      <c r="B12" s="118" t="s">
        <v>349</v>
      </c>
      <c r="C12" s="114" t="s">
        <v>30</v>
      </c>
      <c r="D12" s="57">
        <v>1</v>
      </c>
      <c r="E12" s="115"/>
      <c r="F12" s="115"/>
      <c r="G12" s="115">
        <v>1</v>
      </c>
      <c r="H12" s="115"/>
      <c r="I12" s="115" t="b">
        <f t="shared" si="25"/>
        <v>0</v>
      </c>
      <c r="J12" s="115" t="b">
        <f t="shared" si="26"/>
        <v>1</v>
      </c>
      <c r="K12" s="115">
        <v>0</v>
      </c>
      <c r="L12" s="115">
        <v>0</v>
      </c>
      <c r="M12" s="115">
        <v>2</v>
      </c>
      <c r="N12" s="115">
        <v>3</v>
      </c>
      <c r="O12" s="57">
        <v>1</v>
      </c>
      <c r="P12" s="57">
        <f t="shared" si="27"/>
        <v>1</v>
      </c>
      <c r="Q12" s="57">
        <v>3</v>
      </c>
      <c r="R12" s="57">
        <v>0</v>
      </c>
      <c r="S12" s="51"/>
      <c r="T12" s="116" t="s">
        <v>106</v>
      </c>
      <c r="U12" s="116" t="s">
        <v>107</v>
      </c>
      <c r="V12" s="57">
        <v>2</v>
      </c>
      <c r="W12" s="57"/>
      <c r="X12" s="52">
        <f t="shared" si="2"/>
        <v>26392</v>
      </c>
      <c r="Y12" s="52">
        <f t="shared" si="3"/>
        <v>26392</v>
      </c>
      <c r="Z12" s="52" t="str">
        <f t="shared" si="4"/>
        <v/>
      </c>
      <c r="AA12" s="52">
        <f t="shared" si="5"/>
        <v>26392</v>
      </c>
      <c r="AB12" s="52" t="str">
        <f t="shared" si="6"/>
        <v/>
      </c>
      <c r="AC12" s="52" t="str">
        <f t="shared" si="7"/>
        <v/>
      </c>
      <c r="AD12" s="52" t="str">
        <f t="shared" si="8"/>
        <v/>
      </c>
      <c r="AE12" s="52">
        <f t="shared" si="9"/>
        <v>0</v>
      </c>
      <c r="AF12" s="52" t="str">
        <f t="shared" si="10"/>
        <v/>
      </c>
      <c r="AG12" s="52" t="str">
        <f t="shared" si="11"/>
        <v/>
      </c>
      <c r="AH12" s="52" t="str">
        <f t="shared" si="12"/>
        <v/>
      </c>
      <c r="AI12" s="141">
        <v>49</v>
      </c>
      <c r="AJ12" s="324" t="str">
        <f>IF(LEN(AU12)&gt;0,IF(NOT(ISERROR(MATCH(AU12,TC_concat,0))),MOD(MATCH(AU12,TC_concat,0)-1,156),""),"")</f>
        <v/>
      </c>
      <c r="AK12" s="324" t="str">
        <f>IF(LEN(AV12)&gt;0,IF(NOT(ISERROR(MATCH(AV12,TC_concat,0))),MOD(MATCH(AV12,TC_concat,0)-1,156),""),"")</f>
        <v/>
      </c>
      <c r="AL12" s="324" t="str">
        <f t="shared" si="30"/>
        <v/>
      </c>
      <c r="AM12" t="str">
        <f t="shared" si="38"/>
        <v>10th &amp; Mill</v>
      </c>
      <c r="AN12" s="88" t="s">
        <v>208</v>
      </c>
      <c r="AO12" s="48" t="str">
        <f t="shared" si="37"/>
        <v>Mill</v>
      </c>
      <c r="AP12" t="str">
        <f t="shared" si="31"/>
        <v>10th St</v>
      </c>
      <c r="AQ12" t="str">
        <f t="shared" si="14"/>
        <v>Mill Ave</v>
      </c>
      <c r="AR12" t="str">
        <f t="shared" si="32"/>
        <v>10th St &amp; Mill Ave</v>
      </c>
      <c r="AS12" s="16">
        <f t="shared" si="15"/>
        <v>0</v>
      </c>
      <c r="AT12" t="str">
        <f t="shared" si="16"/>
        <v/>
      </c>
      <c r="AU12" t="str">
        <f t="shared" si="16"/>
        <v/>
      </c>
      <c r="AV12" t="str">
        <f t="shared" si="16"/>
        <v/>
      </c>
      <c r="AW12" t="str">
        <f t="shared" si="16"/>
        <v/>
      </c>
      <c r="AY12">
        <f t="shared" si="17"/>
        <v>26392</v>
      </c>
      <c r="AZ12" t="str">
        <f t="shared" si="18"/>
        <v/>
      </c>
      <c r="BA12" t="str">
        <f t="shared" si="19"/>
        <v/>
      </c>
      <c r="BB12" t="str">
        <f t="shared" si="20"/>
        <v/>
      </c>
      <c r="BC12" s="52">
        <f t="shared" si="21"/>
        <v>111</v>
      </c>
      <c r="BD12" s="86" t="str">
        <f t="shared" si="22"/>
        <v>10th St</v>
      </c>
      <c r="BE12" s="86" t="str">
        <f t="shared" si="23"/>
        <v>Mill Ave</v>
      </c>
      <c r="BF12" s="258" t="str">
        <f>IF(ISERROR(MATCH($A12,[2]!summary_loc,0)),"",INDEX([2]!summary_data,MATCH($A12,[2]!summary_loc,0),MATCH(MID(BF$1,6,20),[2]!summary_hdr,0)))</f>
        <v/>
      </c>
      <c r="BG12" s="258">
        <f>IF(ISERROR(MATCH($A12,[3]!summary_loc,0)),"",INDEX([3]!summary_data,MATCH($A12,[3]!summary_loc,0),MATCH(MID(BG$1,6,20),[3]!summary_hdr,0)))</f>
        <v>137.75</v>
      </c>
      <c r="BH12" s="258">
        <f>IF(ISERROR(MATCH($A12,[4]SummDir!summary_loc,0)),"",INDEX([4]SummDir!summary_data,MATCH($A12,[4]SummDir!summary_loc,0),MATCH(MID(BH$1,6,20),[4]SummDir!summary_hdr,0)))</f>
        <v>36</v>
      </c>
      <c r="BI12" s="258">
        <f t="shared" si="24"/>
        <v>112.5</v>
      </c>
      <c r="BJ12" s="316" t="b">
        <f>ISNUMBER(INDEX([2]Report!$E$1:$E$65536,MATCH($A12,[2]Report!$B$1:$B$65536,0),1))</f>
        <v>0</v>
      </c>
      <c r="BK12" s="316" t="b">
        <v>1</v>
      </c>
      <c r="BL12" s="316" t="b">
        <v>1</v>
      </c>
      <c r="BM12" s="316" t="b">
        <f>NOT(ISERROR(MATCH(A12,Summary!A:A,0)))</f>
        <v>1</v>
      </c>
      <c r="BN12" s="316" t="b">
        <f t="shared" si="33"/>
        <v>0</v>
      </c>
      <c r="BO12" s="316" t="b">
        <f t="shared" si="34"/>
        <v>0</v>
      </c>
      <c r="BQ12" t="str">
        <f t="shared" si="35"/>
        <v/>
      </c>
      <c r="BR12">
        <f t="shared" si="36"/>
        <v>0</v>
      </c>
      <c r="BT12">
        <f ca="1">COUNTIF(BM$2:BM12,TRUE)</f>
        <v>8</v>
      </c>
      <c r="BU12" s="316" t="b">
        <v>1</v>
      </c>
      <c r="BV12">
        <v>33.418945000000001</v>
      </c>
      <c r="BW12">
        <v>-111.93979899999999</v>
      </c>
      <c r="BX12" s="331">
        <f>COUNTIF('Accidents_2009-2013'!$M:$M,"="&amp;$A12)</f>
        <v>11</v>
      </c>
      <c r="BY12" s="331">
        <v>1</v>
      </c>
    </row>
    <row r="13" spans="1:77" ht="12.75" customHeight="1" x14ac:dyDescent="0.25">
      <c r="A13" s="114">
        <v>112</v>
      </c>
      <c r="B13" s="326" t="s">
        <v>308</v>
      </c>
      <c r="C13" s="114" t="s">
        <v>25</v>
      </c>
      <c r="D13" s="57">
        <v>0</v>
      </c>
      <c r="E13" s="115"/>
      <c r="F13" s="115"/>
      <c r="G13" s="115"/>
      <c r="H13" s="115"/>
      <c r="I13" s="115" t="b">
        <f t="shared" si="25"/>
        <v>1</v>
      </c>
      <c r="J13" s="115" t="b">
        <f t="shared" si="26"/>
        <v>0</v>
      </c>
      <c r="K13" s="115">
        <v>2</v>
      </c>
      <c r="L13" s="115">
        <v>3</v>
      </c>
      <c r="M13" s="115">
        <v>0</v>
      </c>
      <c r="N13" s="115">
        <v>0</v>
      </c>
      <c r="O13" s="57">
        <v>2</v>
      </c>
      <c r="P13" s="57">
        <f t="shared" si="27"/>
        <v>2</v>
      </c>
      <c r="Q13" s="57"/>
      <c r="R13" s="57">
        <v>2</v>
      </c>
      <c r="S13" s="51"/>
      <c r="T13" s="116" t="s">
        <v>108</v>
      </c>
      <c r="U13" s="116" t="s">
        <v>109</v>
      </c>
      <c r="V13" s="121">
        <v>1</v>
      </c>
      <c r="W13" s="57"/>
      <c r="X13" s="52">
        <f t="shared" si="2"/>
        <v>1774</v>
      </c>
      <c r="Y13" s="52">
        <f t="shared" si="3"/>
        <v>1774</v>
      </c>
      <c r="Z13" s="52" t="str">
        <f t="shared" si="4"/>
        <v/>
      </c>
      <c r="AA13" s="52">
        <f t="shared" si="5"/>
        <v>1570</v>
      </c>
      <c r="AB13" s="52">
        <f t="shared" si="6"/>
        <v>1774</v>
      </c>
      <c r="AC13" s="52" t="str">
        <f t="shared" si="7"/>
        <v/>
      </c>
      <c r="AD13" s="52" t="str">
        <f t="shared" si="8"/>
        <v/>
      </c>
      <c r="AE13" s="52">
        <f t="shared" si="9"/>
        <v>0</v>
      </c>
      <c r="AF13" s="52">
        <f t="shared" si="10"/>
        <v>0</v>
      </c>
      <c r="AG13" s="52" t="str">
        <f t="shared" si="11"/>
        <v/>
      </c>
      <c r="AH13" s="52" t="str">
        <f t="shared" si="12"/>
        <v/>
      </c>
      <c r="AI13" s="52">
        <f t="shared" ref="AI13" si="39">IF(LEN(AT13)&gt;0,IF(NOT(ISERROR(MATCH(AT13,TC_concat,0))),MOD(MATCH(AT13,TC_concat,0)-1,156),""),"")</f>
        <v>101</v>
      </c>
      <c r="AJ13" s="52">
        <f t="shared" ref="AJ13" si="40">IF(LEN(AU13)&gt;0,IF(NOT(ISERROR(MATCH(AU13,TC_concat,0))),MOD(MATCH(AU13,TC_concat,0)-1,156),""),"")</f>
        <v>90</v>
      </c>
      <c r="AK13" s="324" t="str">
        <f>IF(LEN(AV13)&gt;0,IF(NOT(ISERROR(MATCH(AV13,TC_concat,0))),MOD(MATCH(AV13,TC_concat,0)-1,156),""),"")</f>
        <v/>
      </c>
      <c r="AL13" s="324" t="str">
        <f t="shared" si="30"/>
        <v/>
      </c>
      <c r="AM13" t="str">
        <f t="shared" si="38"/>
        <v>60 Fwy &amp; College</v>
      </c>
      <c r="AN13" s="88" t="s">
        <v>352</v>
      </c>
      <c r="AO13" s="48" t="str">
        <f t="shared" si="37"/>
        <v>College</v>
      </c>
      <c r="AP13" t="str">
        <f t="shared" si="31"/>
        <v>Superstition Fwy</v>
      </c>
      <c r="AQ13" t="str">
        <f t="shared" si="14"/>
        <v>College Ave</v>
      </c>
      <c r="AR13" t="str">
        <f t="shared" si="32"/>
        <v>Superstition Fwy &amp; College Ave</v>
      </c>
      <c r="AS13" s="16">
        <f t="shared" si="15"/>
        <v>2</v>
      </c>
      <c r="AT13" t="str">
        <f t="shared" si="16"/>
        <v>Superstition Fwy &amp; College Ave_1</v>
      </c>
      <c r="AU13" t="str">
        <f t="shared" si="16"/>
        <v>Superstition Fwy &amp; College Ave_2</v>
      </c>
      <c r="AV13" t="str">
        <f t="shared" si="16"/>
        <v/>
      </c>
      <c r="AW13" t="str">
        <f t="shared" si="16"/>
        <v/>
      </c>
      <c r="AY13">
        <f t="shared" si="17"/>
        <v>1570</v>
      </c>
      <c r="AZ13">
        <f t="shared" si="18"/>
        <v>1774</v>
      </c>
      <c r="BA13" t="str">
        <f t="shared" si="19"/>
        <v/>
      </c>
      <c r="BB13" t="str">
        <f t="shared" si="20"/>
        <v/>
      </c>
      <c r="BC13" s="52">
        <f t="shared" si="21"/>
        <v>112</v>
      </c>
      <c r="BD13" s="86" t="str">
        <f t="shared" si="22"/>
        <v>Superstition Fwy</v>
      </c>
      <c r="BE13" s="86" t="str">
        <f t="shared" si="23"/>
        <v>College Ave</v>
      </c>
      <c r="BF13" s="258">
        <f>IF(ISERROR(MATCH($A13,[2]!summary_loc,0)),"",INDEX([2]!summary_data,MATCH($A13,[2]!summary_loc,0),MATCH(MID(BF$1,6,20),[2]!summary_hdr,0)))</f>
        <v>32.5</v>
      </c>
      <c r="BG13" s="258">
        <f>IF(ISERROR(MATCH($A13,[3]!summary_loc,0)),"",INDEX([3]!summary_data,MATCH($A13,[3]!summary_loc,0),MATCH(MID(BG$1,6,20),[3]!summary_hdr,0)))</f>
        <v>27.75</v>
      </c>
      <c r="BH13" s="258">
        <f>IF(ISERROR(MATCH($A13,[4]SummDir!summary_loc,0)),"",INDEX([4]SummDir!summary_data,MATCH($A13,[4]SummDir!summary_loc,0),MATCH(MID(BH$1,6,20),[4]SummDir!summary_hdr,0)))</f>
        <v>38.25</v>
      </c>
      <c r="BI13" s="258">
        <f t="shared" si="24"/>
        <v>28</v>
      </c>
      <c r="BJ13" s="316" t="b">
        <f>ISNUMBER(INDEX([2]Report!$E$1:$E$65536,MATCH($A13,[2]Report!$B$1:$B$65536,0),1))</f>
        <v>1</v>
      </c>
      <c r="BK13" s="316" t="b">
        <v>1</v>
      </c>
      <c r="BL13" s="316" t="b">
        <v>1</v>
      </c>
      <c r="BM13" s="316" t="b">
        <f>NOT(ISERROR(MATCH(A13,Summary!A:A,0)))</f>
        <v>1</v>
      </c>
      <c r="BN13" s="316" t="b">
        <f t="shared" si="33"/>
        <v>1</v>
      </c>
      <c r="BO13" s="316" t="b">
        <f t="shared" si="34"/>
        <v>1</v>
      </c>
      <c r="BQ13">
        <f t="shared" si="35"/>
        <v>2</v>
      </c>
      <c r="BR13">
        <f t="shared" si="36"/>
        <v>2</v>
      </c>
      <c r="BT13">
        <f ca="1">COUNTIF(BM$2:BM13,TRUE)</f>
        <v>9</v>
      </c>
      <c r="BU13" s="316" t="b">
        <v>1</v>
      </c>
      <c r="BV13">
        <v>33.385480000000001</v>
      </c>
      <c r="BW13">
        <v>-111.93477</v>
      </c>
      <c r="BX13" s="331">
        <f>COUNTIF('Accidents_2009-2013'!$M:$M,"="&amp;$A13)</f>
        <v>1</v>
      </c>
      <c r="BY13" s="331">
        <v>0</v>
      </c>
    </row>
    <row r="14" spans="1:77" ht="12.75" customHeight="1" x14ac:dyDescent="0.25">
      <c r="A14" s="114">
        <v>113</v>
      </c>
      <c r="B14" s="118" t="s">
        <v>288</v>
      </c>
      <c r="C14" s="114" t="s">
        <v>30</v>
      </c>
      <c r="D14" s="57">
        <v>1</v>
      </c>
      <c r="E14" s="115">
        <v>1</v>
      </c>
      <c r="F14" s="115"/>
      <c r="G14" s="115">
        <v>1</v>
      </c>
      <c r="H14" s="115"/>
      <c r="I14" s="115" t="b">
        <f t="shared" si="25"/>
        <v>1</v>
      </c>
      <c r="J14" s="115" t="b">
        <f t="shared" si="26"/>
        <v>1</v>
      </c>
      <c r="K14" s="115">
        <v>1</v>
      </c>
      <c r="L14" s="115">
        <v>0</v>
      </c>
      <c r="M14" s="115">
        <v>3</v>
      </c>
      <c r="N14" s="115">
        <v>3</v>
      </c>
      <c r="O14" s="57">
        <v>1</v>
      </c>
      <c r="P14" s="57">
        <f t="shared" si="27"/>
        <v>1</v>
      </c>
      <c r="Q14" s="57">
        <v>3</v>
      </c>
      <c r="R14" s="57">
        <v>0</v>
      </c>
      <c r="S14" s="51"/>
      <c r="T14" s="116" t="s">
        <v>110</v>
      </c>
      <c r="U14" s="116" t="s">
        <v>111</v>
      </c>
      <c r="V14" s="57">
        <v>1</v>
      </c>
      <c r="W14" s="57"/>
      <c r="X14" s="52">
        <f t="shared" si="2"/>
        <v>26392</v>
      </c>
      <c r="Y14" s="52">
        <f t="shared" si="3"/>
        <v>26392</v>
      </c>
      <c r="Z14" s="52">
        <f t="shared" si="4"/>
        <v>3917</v>
      </c>
      <c r="AA14" s="52">
        <f t="shared" si="5"/>
        <v>0</v>
      </c>
      <c r="AB14" s="52">
        <f t="shared" si="6"/>
        <v>26392</v>
      </c>
      <c r="AC14" s="52">
        <f t="shared" si="7"/>
        <v>25257</v>
      </c>
      <c r="AD14" s="52" t="str">
        <f t="shared" si="8"/>
        <v/>
      </c>
      <c r="AE14" s="52">
        <f t="shared" si="9"/>
        <v>3917</v>
      </c>
      <c r="AF14" s="52">
        <f t="shared" si="10"/>
        <v>0</v>
      </c>
      <c r="AG14" s="52">
        <f t="shared" si="11"/>
        <v>0</v>
      </c>
      <c r="AH14" s="52" t="str">
        <f t="shared" si="12"/>
        <v/>
      </c>
      <c r="AI14" s="52">
        <f t="shared" si="28"/>
        <v>58</v>
      </c>
      <c r="AJ14" s="141">
        <v>49</v>
      </c>
      <c r="AK14" s="141">
        <v>59</v>
      </c>
      <c r="AL14" s="52" t="str">
        <f t="shared" si="30"/>
        <v/>
      </c>
      <c r="AM14" t="str">
        <f t="shared" si="38"/>
        <v>13th &amp; Mill</v>
      </c>
      <c r="AN14" s="88" t="s">
        <v>204</v>
      </c>
      <c r="AO14" s="48" t="str">
        <f t="shared" si="37"/>
        <v>Mill</v>
      </c>
      <c r="AP14" t="str">
        <f t="shared" si="31"/>
        <v>13th St</v>
      </c>
      <c r="AQ14" t="str">
        <f t="shared" si="14"/>
        <v>Mill Ave</v>
      </c>
      <c r="AR14" t="str">
        <f t="shared" si="32"/>
        <v>13th St &amp; Mill Ave</v>
      </c>
      <c r="AS14" s="16">
        <f t="shared" si="15"/>
        <v>1</v>
      </c>
      <c r="AT14" t="str">
        <f t="shared" si="16"/>
        <v>13th St &amp; Mill Ave_1</v>
      </c>
      <c r="AU14" t="str">
        <f t="shared" si="16"/>
        <v/>
      </c>
      <c r="AV14" t="str">
        <f t="shared" si="16"/>
        <v/>
      </c>
      <c r="AW14" t="str">
        <f t="shared" si="16"/>
        <v/>
      </c>
      <c r="AY14">
        <f t="shared" si="17"/>
        <v>3917</v>
      </c>
      <c r="AZ14">
        <f t="shared" si="18"/>
        <v>26392</v>
      </c>
      <c r="BA14">
        <f t="shared" si="19"/>
        <v>25257</v>
      </c>
      <c r="BB14" t="str">
        <f t="shared" si="20"/>
        <v/>
      </c>
      <c r="BC14" s="52">
        <f t="shared" si="21"/>
        <v>113</v>
      </c>
      <c r="BD14" s="86" t="str">
        <f t="shared" si="22"/>
        <v>13th St</v>
      </c>
      <c r="BE14" s="86" t="str">
        <f t="shared" si="23"/>
        <v>Mill Ave</v>
      </c>
      <c r="BF14" s="258">
        <f>IF(ISERROR(MATCH($A14,[2]!summary_loc,0)),"",INDEX([2]!summary_data,MATCH($A14,[2]!summary_loc,0),MATCH(MID(BF$1,6,20),[2]!summary_hdr,0)))</f>
        <v>49</v>
      </c>
      <c r="BG14" s="258">
        <f>IF(ISERROR(MATCH($A14,[3]!summary_loc,0)),"",INDEX([3]!summary_data,MATCH($A14,[3]!summary_loc,0),MATCH(MID(BG$1,6,20),[3]!summary_hdr,0)))</f>
        <v>31.5</v>
      </c>
      <c r="BH14" s="258">
        <f>IF(ISERROR(MATCH($A14,[4]SummDir!summary_loc,0)),"",INDEX([4]SummDir!summary_data,MATCH($A14,[4]SummDir!summary_loc,0),MATCH(MID(BH$1,6,20),[4]SummDir!summary_hdr,0)))</f>
        <v>20</v>
      </c>
      <c r="BI14" s="258">
        <f t="shared" ca="1" si="24"/>
        <v>52.625</v>
      </c>
      <c r="BJ14" s="316" t="b">
        <f>ISNUMBER(INDEX([2]Report!$E$1:$E$65536,MATCH($A14,[2]Report!$B$1:$B$65536,0),1))</f>
        <v>1</v>
      </c>
      <c r="BK14" s="316" t="b">
        <v>1</v>
      </c>
      <c r="BL14" s="316" t="b">
        <v>1</v>
      </c>
      <c r="BM14" s="316" t="b">
        <f>NOT(ISERROR(MATCH(A14,Summary!A:A,0)))</f>
        <v>1</v>
      </c>
      <c r="BN14" s="316" t="b">
        <f t="shared" si="33"/>
        <v>1</v>
      </c>
      <c r="BO14" s="316" t="b">
        <f t="shared" si="34"/>
        <v>1</v>
      </c>
      <c r="BQ14">
        <f t="shared" si="35"/>
        <v>0</v>
      </c>
      <c r="BR14">
        <f t="shared" si="36"/>
        <v>0</v>
      </c>
      <c r="BT14">
        <f ca="1">COUNTIF(BM$2:BM14,TRUE)</f>
        <v>10</v>
      </c>
      <c r="BU14" s="316" t="b">
        <v>1</v>
      </c>
      <c r="BV14">
        <v>33.414645</v>
      </c>
      <c r="BW14">
        <v>-111.93979899999999</v>
      </c>
      <c r="BX14" s="331">
        <f>COUNTIF('Accidents_2009-2013'!$M:$M,"="&amp;$A14)</f>
        <v>9</v>
      </c>
      <c r="BY14" s="331">
        <v>1</v>
      </c>
    </row>
    <row r="15" spans="1:77" ht="12.75" customHeight="1" x14ac:dyDescent="0.25">
      <c r="A15" s="114">
        <v>114</v>
      </c>
      <c r="B15" s="118" t="s">
        <v>288</v>
      </c>
      <c r="C15" s="114" t="s">
        <v>29</v>
      </c>
      <c r="D15" s="57">
        <v>0</v>
      </c>
      <c r="E15" s="115"/>
      <c r="F15" s="115"/>
      <c r="G15" s="115"/>
      <c r="H15" s="115"/>
      <c r="I15" s="115" t="b">
        <f t="shared" si="25"/>
        <v>1</v>
      </c>
      <c r="J15" s="115" t="b">
        <f t="shared" si="26"/>
        <v>1</v>
      </c>
      <c r="K15" s="115">
        <v>3</v>
      </c>
      <c r="L15" s="115">
        <v>3</v>
      </c>
      <c r="M15" s="115">
        <v>3</v>
      </c>
      <c r="N15" s="115">
        <v>3</v>
      </c>
      <c r="O15" s="57">
        <v>1</v>
      </c>
      <c r="P15" s="57">
        <f t="shared" si="27"/>
        <v>1</v>
      </c>
      <c r="Q15" s="57"/>
      <c r="R15" s="57">
        <v>0.72</v>
      </c>
      <c r="S15" s="51"/>
      <c r="T15" s="116" t="s">
        <v>112</v>
      </c>
      <c r="U15" s="116" t="s">
        <v>113</v>
      </c>
      <c r="V15" s="57">
        <v>1</v>
      </c>
      <c r="W15" s="57"/>
      <c r="X15" s="52">
        <f t="shared" si="2"/>
        <v>9690</v>
      </c>
      <c r="Y15" s="52">
        <f t="shared" si="3"/>
        <v>9690</v>
      </c>
      <c r="Z15" s="52">
        <f t="shared" si="4"/>
        <v>3917</v>
      </c>
      <c r="AA15" s="52">
        <f t="shared" si="5"/>
        <v>0</v>
      </c>
      <c r="AB15" s="52">
        <f t="shared" si="6"/>
        <v>0</v>
      </c>
      <c r="AC15" s="52">
        <f t="shared" si="7"/>
        <v>9690</v>
      </c>
      <c r="AD15" s="52" t="str">
        <f t="shared" si="8"/>
        <v/>
      </c>
      <c r="AE15" s="52">
        <f t="shared" si="9"/>
        <v>3917</v>
      </c>
      <c r="AF15" s="52">
        <f t="shared" si="10"/>
        <v>1901</v>
      </c>
      <c r="AG15" s="52">
        <f t="shared" si="11"/>
        <v>0</v>
      </c>
      <c r="AH15" s="52" t="str">
        <f t="shared" si="12"/>
        <v/>
      </c>
      <c r="AI15" s="52">
        <f t="shared" si="28"/>
        <v>58</v>
      </c>
      <c r="AJ15" s="52">
        <f t="shared" si="29"/>
        <v>51</v>
      </c>
      <c r="AK15" s="141">
        <v>50</v>
      </c>
      <c r="AL15" s="52" t="str">
        <f t="shared" si="30"/>
        <v/>
      </c>
      <c r="AM15" t="str">
        <f t="shared" si="38"/>
        <v>13th &amp; Hardy</v>
      </c>
      <c r="AN15" s="88" t="s">
        <v>204</v>
      </c>
      <c r="AO15" s="48" t="str">
        <f t="shared" si="37"/>
        <v>Hardy</v>
      </c>
      <c r="AP15" t="str">
        <f t="shared" si="31"/>
        <v>13th St</v>
      </c>
      <c r="AQ15" t="str">
        <f t="shared" si="14"/>
        <v>Hardy Dr</v>
      </c>
      <c r="AR15" t="str">
        <f t="shared" si="32"/>
        <v>13th St &amp; Hardy Dr</v>
      </c>
      <c r="AS15" s="16">
        <f t="shared" si="15"/>
        <v>2</v>
      </c>
      <c r="AT15" t="str">
        <f t="shared" si="16"/>
        <v>13th St &amp; Hardy Dr_1</v>
      </c>
      <c r="AU15" t="str">
        <f t="shared" si="16"/>
        <v>13th St &amp; Hardy Dr_2</v>
      </c>
      <c r="AV15" t="str">
        <f t="shared" si="16"/>
        <v/>
      </c>
      <c r="AW15" t="str">
        <f t="shared" si="16"/>
        <v/>
      </c>
      <c r="AY15">
        <f t="shared" si="17"/>
        <v>3917</v>
      </c>
      <c r="AZ15">
        <f t="shared" si="18"/>
        <v>1901</v>
      </c>
      <c r="BA15">
        <f t="shared" si="19"/>
        <v>9690</v>
      </c>
      <c r="BB15" t="str">
        <f t="shared" si="20"/>
        <v/>
      </c>
      <c r="BC15" s="52">
        <f t="shared" si="21"/>
        <v>114</v>
      </c>
      <c r="BD15" s="86" t="str">
        <f t="shared" si="22"/>
        <v>13th St</v>
      </c>
      <c r="BE15" s="86" t="str">
        <f t="shared" si="23"/>
        <v>Hardy Dr</v>
      </c>
      <c r="BF15" s="258" t="str">
        <f>IF(ISERROR(MATCH($A15,[2]!summary_loc,0)),"",INDEX([2]!summary_data,MATCH($A15,[2]!summary_loc,0),MATCH(MID(BF$1,6,20),[2]!summary_hdr,0)))</f>
        <v/>
      </c>
      <c r="BG15" s="258" t="str">
        <f>IF(ISERROR(MATCH($A15,[3]!summary_loc,0)),"",INDEX([3]!summary_data,MATCH($A15,[3]!summary_loc,0),MATCH(MID(BG$1,6,20),[3]!summary_hdr,0)))</f>
        <v/>
      </c>
      <c r="BH15" s="258">
        <f>IF(ISERROR(MATCH($A15,[4]SummDir!summary_loc,0)),"",INDEX([4]SummDir!summary_data,MATCH($A15,[4]SummDir!summary_loc,0),MATCH(MID(BH$1,6,20),[4]SummDir!summary_hdr,0)))</f>
        <v>25.25</v>
      </c>
      <c r="BI15" s="258">
        <f t="shared" si="24"/>
        <v>40</v>
      </c>
      <c r="BJ15" s="316" t="b">
        <f>ISNUMBER(INDEX([2]Report!$E$1:$E$65536,MATCH($A15,[2]Report!$B$1:$B$65536,0),1))</f>
        <v>0</v>
      </c>
      <c r="BK15" s="316" t="b">
        <v>0</v>
      </c>
      <c r="BL15" s="316" t="b">
        <v>1</v>
      </c>
      <c r="BM15" s="316" t="b">
        <f>NOT(ISERROR(MATCH(A15,Summary!A:A,0)))</f>
        <v>1</v>
      </c>
      <c r="BN15" s="316" t="b">
        <f t="shared" si="33"/>
        <v>0</v>
      </c>
      <c r="BO15" s="316" t="b">
        <f t="shared" si="34"/>
        <v>0</v>
      </c>
      <c r="BQ15" t="str">
        <f t="shared" si="35"/>
        <v/>
      </c>
      <c r="BR15" t="str">
        <f t="shared" si="36"/>
        <v/>
      </c>
      <c r="BT15">
        <f ca="1">COUNTIF(BM$2:BM15,TRUE)</f>
        <v>11</v>
      </c>
      <c r="BU15" s="316" t="b">
        <v>0</v>
      </c>
      <c r="BV15">
        <v>33.414645</v>
      </c>
      <c r="BW15">
        <v>-111.951999</v>
      </c>
      <c r="BX15" s="331">
        <f>COUNTIF('Accidents_2009-2013'!$M:$M,"="&amp;$A15)</f>
        <v>5</v>
      </c>
      <c r="BY15" s="331">
        <v>0</v>
      </c>
    </row>
    <row r="16" spans="1:77" ht="12.75" customHeight="1" x14ac:dyDescent="0.25">
      <c r="A16" s="114">
        <v>115</v>
      </c>
      <c r="B16" s="119" t="s">
        <v>163</v>
      </c>
      <c r="C16" s="114" t="s">
        <v>25</v>
      </c>
      <c r="D16" s="120">
        <v>0</v>
      </c>
      <c r="E16" s="115"/>
      <c r="F16" s="115"/>
      <c r="G16" s="115"/>
      <c r="H16" s="115"/>
      <c r="I16" s="115" t="b">
        <f t="shared" si="25"/>
        <v>1</v>
      </c>
      <c r="J16" s="115" t="b">
        <f t="shared" si="26"/>
        <v>1</v>
      </c>
      <c r="K16" s="115">
        <v>5</v>
      </c>
      <c r="L16" s="115">
        <v>3</v>
      </c>
      <c r="M16" s="115">
        <v>3</v>
      </c>
      <c r="N16" s="115">
        <v>3</v>
      </c>
      <c r="O16" s="57">
        <v>1</v>
      </c>
      <c r="P16" s="57">
        <f t="shared" si="27"/>
        <v>1</v>
      </c>
      <c r="Q16" s="57"/>
      <c r="R16" s="57">
        <v>0</v>
      </c>
      <c r="S16" s="51"/>
      <c r="T16" s="116" t="s">
        <v>114</v>
      </c>
      <c r="U16" s="116" t="s">
        <v>115</v>
      </c>
      <c r="V16" s="57">
        <v>2</v>
      </c>
      <c r="W16" s="57"/>
      <c r="X16" s="52">
        <f t="shared" si="2"/>
        <v>26482</v>
      </c>
      <c r="Y16" s="52">
        <f t="shared" si="3"/>
        <v>5044</v>
      </c>
      <c r="Z16" s="52">
        <f t="shared" si="4"/>
        <v>26482</v>
      </c>
      <c r="AA16" s="52">
        <f t="shared" si="5"/>
        <v>5044</v>
      </c>
      <c r="AB16" s="52">
        <f t="shared" si="6"/>
        <v>0</v>
      </c>
      <c r="AC16" s="52" t="str">
        <f t="shared" si="7"/>
        <v/>
      </c>
      <c r="AD16" s="52" t="str">
        <f t="shared" si="8"/>
        <v/>
      </c>
      <c r="AE16" s="52">
        <f t="shared" si="9"/>
        <v>0</v>
      </c>
      <c r="AF16" s="52">
        <f t="shared" si="10"/>
        <v>26482</v>
      </c>
      <c r="AG16" s="52" t="str">
        <f t="shared" si="11"/>
        <v/>
      </c>
      <c r="AH16" s="52" t="str">
        <f t="shared" si="12"/>
        <v/>
      </c>
      <c r="AI16" s="52">
        <f t="shared" si="28"/>
        <v>33</v>
      </c>
      <c r="AJ16" s="142">
        <v>38</v>
      </c>
      <c r="AK16" s="324" t="str">
        <f t="shared" ref="AK16:AK21" si="41">IF(LEN(AV16)&gt;0,IF(NOT(ISERROR(MATCH(AV16,TC_concat,0))),MOD(MATCH(AV16,TC_concat,0)-1,156),""),"")</f>
        <v/>
      </c>
      <c r="AL16" s="324" t="str">
        <f t="shared" si="30"/>
        <v/>
      </c>
      <c r="AM16" t="str">
        <f t="shared" si="38"/>
        <v>Univ &amp; College</v>
      </c>
      <c r="AN16" s="88" t="s">
        <v>205</v>
      </c>
      <c r="AO16" s="48" t="str">
        <f t="shared" si="37"/>
        <v>College</v>
      </c>
      <c r="AP16" t="str">
        <f t="shared" si="31"/>
        <v>University Dr</v>
      </c>
      <c r="AQ16" t="str">
        <f t="shared" si="14"/>
        <v>College Ave</v>
      </c>
      <c r="AR16" t="str">
        <f t="shared" si="32"/>
        <v>University Dr &amp; College Ave</v>
      </c>
      <c r="AS16" s="16">
        <f t="shared" si="15"/>
        <v>1</v>
      </c>
      <c r="AT16" t="str">
        <f t="shared" si="16"/>
        <v>University Dr &amp; College Ave_1</v>
      </c>
      <c r="AU16" t="str">
        <f t="shared" si="16"/>
        <v/>
      </c>
      <c r="AV16" t="str">
        <f t="shared" si="16"/>
        <v/>
      </c>
      <c r="AW16" t="str">
        <f t="shared" si="16"/>
        <v/>
      </c>
      <c r="AY16">
        <f t="shared" si="17"/>
        <v>5044</v>
      </c>
      <c r="AZ16">
        <f t="shared" si="18"/>
        <v>26482</v>
      </c>
      <c r="BA16" t="str">
        <f t="shared" si="19"/>
        <v/>
      </c>
      <c r="BB16" t="str">
        <f t="shared" si="20"/>
        <v/>
      </c>
      <c r="BC16" s="52">
        <f t="shared" si="21"/>
        <v>115</v>
      </c>
      <c r="BD16" s="86" t="str">
        <f t="shared" si="22"/>
        <v>University Dr</v>
      </c>
      <c r="BE16" s="86" t="str">
        <f t="shared" si="23"/>
        <v>College Ave</v>
      </c>
      <c r="BF16" s="258">
        <f>IF(ISERROR(MATCH($A16,[2]!summary_loc,0)),"",INDEX([2]!summary_data,MATCH($A16,[2]!summary_loc,0),MATCH(MID(BF$1,6,20),[2]!summary_hdr,0)))</f>
        <v>452</v>
      </c>
      <c r="BG16" s="258">
        <f>IF(ISERROR(MATCH($A16,[3]!summary_loc,0)),"",INDEX([3]!summary_data,MATCH($A16,[3]!summary_loc,0),MATCH(MID(BG$1,6,20),[3]!summary_hdr,0)))</f>
        <v>173.5</v>
      </c>
      <c r="BH16" s="258">
        <f>IF(ISERROR(MATCH($A16,[4]SummDir!summary_loc,0)),"",INDEX([4]SummDir!summary_data,MATCH($A16,[4]SummDir!summary_loc,0),MATCH(MID(BH$1,6,20),[4]SummDir!summary_hdr,0)))</f>
        <v>119.75</v>
      </c>
      <c r="BI16" s="258">
        <f t="shared" ca="1" si="24"/>
        <v>216.25</v>
      </c>
      <c r="BJ16" s="316" t="b">
        <f>ISNUMBER(INDEX([2]Report!$E$1:$E$65536,MATCH($A16,[2]Report!$B$1:$B$65536,0),1))</f>
        <v>1</v>
      </c>
      <c r="BK16" s="316" t="b">
        <v>1</v>
      </c>
      <c r="BL16" s="316" t="b">
        <v>1</v>
      </c>
      <c r="BM16" s="316" t="b">
        <f>NOT(ISERROR(MATCH(A16,Summary!A:A,0)))</f>
        <v>1</v>
      </c>
      <c r="BN16" s="316" t="b">
        <f t="shared" si="33"/>
        <v>1</v>
      </c>
      <c r="BO16" s="316" t="b">
        <f t="shared" si="34"/>
        <v>1</v>
      </c>
      <c r="BQ16">
        <f t="shared" si="35"/>
        <v>0</v>
      </c>
      <c r="BR16">
        <f t="shared" si="36"/>
        <v>0</v>
      </c>
      <c r="BT16">
        <f ca="1">COUNTIF(BM$2:BM16,TRUE)</f>
        <v>12</v>
      </c>
      <c r="BU16" s="316" t="b">
        <v>1</v>
      </c>
      <c r="BV16">
        <v>33.421844999999998</v>
      </c>
      <c r="BW16">
        <v>-111.934799</v>
      </c>
      <c r="BX16" s="331">
        <f>COUNTIF('Accidents_2009-2013'!$M:$M,"="&amp;$A16)</f>
        <v>13</v>
      </c>
      <c r="BY16" s="331">
        <v>0</v>
      </c>
    </row>
    <row r="17" spans="1:77" ht="12.75" customHeight="1" x14ac:dyDescent="0.25">
      <c r="A17" s="114">
        <v>116</v>
      </c>
      <c r="B17" s="119" t="s">
        <v>163</v>
      </c>
      <c r="C17" s="114" t="s">
        <v>39</v>
      </c>
      <c r="D17" s="57">
        <v>0</v>
      </c>
      <c r="E17" s="115"/>
      <c r="F17" s="115"/>
      <c r="G17" s="115"/>
      <c r="H17" s="115"/>
      <c r="I17" s="115" t="b">
        <f t="shared" si="25"/>
        <v>1</v>
      </c>
      <c r="J17" s="115" t="b">
        <f t="shared" si="26"/>
        <v>1</v>
      </c>
      <c r="K17" s="115">
        <v>2</v>
      </c>
      <c r="L17" s="115">
        <v>0</v>
      </c>
      <c r="M17" s="115">
        <v>3</v>
      </c>
      <c r="N17" s="115">
        <v>3</v>
      </c>
      <c r="O17" s="57">
        <v>1</v>
      </c>
      <c r="P17" s="57">
        <f t="shared" si="27"/>
        <v>1</v>
      </c>
      <c r="Q17" s="57"/>
      <c r="R17" s="57">
        <v>0.5</v>
      </c>
      <c r="S17" s="51"/>
      <c r="T17" s="116" t="s">
        <v>116</v>
      </c>
      <c r="U17" s="116" t="s">
        <v>117</v>
      </c>
      <c r="V17" s="57">
        <v>1</v>
      </c>
      <c r="W17" s="57"/>
      <c r="X17" s="52">
        <f t="shared" si="2"/>
        <v>30015</v>
      </c>
      <c r="Y17" s="52" t="str">
        <f t="shared" si="3"/>
        <v/>
      </c>
      <c r="Z17" s="52">
        <f t="shared" si="4"/>
        <v>30015</v>
      </c>
      <c r="AA17" s="52">
        <f t="shared" si="5"/>
        <v>0</v>
      </c>
      <c r="AB17" s="52" t="str">
        <f t="shared" si="6"/>
        <v/>
      </c>
      <c r="AC17" s="52" t="str">
        <f t="shared" si="7"/>
        <v/>
      </c>
      <c r="AD17" s="52" t="str">
        <f t="shared" si="8"/>
        <v/>
      </c>
      <c r="AE17" s="52">
        <f t="shared" si="9"/>
        <v>30015</v>
      </c>
      <c r="AF17" s="52" t="str">
        <f t="shared" si="10"/>
        <v/>
      </c>
      <c r="AG17" s="52" t="str">
        <f t="shared" si="11"/>
        <v/>
      </c>
      <c r="AH17" s="52" t="str">
        <f t="shared" si="12"/>
        <v/>
      </c>
      <c r="AI17" s="141">
        <v>32</v>
      </c>
      <c r="AJ17" s="324" t="str">
        <f t="shared" si="29"/>
        <v/>
      </c>
      <c r="AK17" s="324" t="str">
        <f t="shared" si="41"/>
        <v/>
      </c>
      <c r="AL17" s="324" t="str">
        <f t="shared" si="30"/>
        <v/>
      </c>
      <c r="AM17" t="str">
        <f t="shared" si="38"/>
        <v>Univ &amp; Dorsey</v>
      </c>
      <c r="AN17" s="88" t="s">
        <v>205</v>
      </c>
      <c r="AO17" s="48" t="str">
        <f t="shared" si="37"/>
        <v>Dorsey</v>
      </c>
      <c r="AP17" t="str">
        <f t="shared" si="31"/>
        <v>University Dr</v>
      </c>
      <c r="AQ17" t="str">
        <f t="shared" si="14"/>
        <v>Dorsey Ln</v>
      </c>
      <c r="AR17" t="str">
        <f t="shared" si="32"/>
        <v>University Dr &amp; Dorsey Ln</v>
      </c>
      <c r="AS17" s="16">
        <f t="shared" si="15"/>
        <v>0</v>
      </c>
      <c r="AT17" t="str">
        <f t="shared" si="16"/>
        <v/>
      </c>
      <c r="AU17" t="str">
        <f t="shared" si="16"/>
        <v/>
      </c>
      <c r="AV17" t="str">
        <f t="shared" si="16"/>
        <v/>
      </c>
      <c r="AW17" t="str">
        <f t="shared" si="16"/>
        <v/>
      </c>
      <c r="AY17">
        <f t="shared" si="17"/>
        <v>30015</v>
      </c>
      <c r="AZ17" t="str">
        <f t="shared" si="18"/>
        <v/>
      </c>
      <c r="BA17" t="str">
        <f t="shared" si="19"/>
        <v/>
      </c>
      <c r="BB17" t="str">
        <f t="shared" si="20"/>
        <v/>
      </c>
      <c r="BC17" s="52">
        <f t="shared" si="21"/>
        <v>116</v>
      </c>
      <c r="BD17" s="86" t="str">
        <f t="shared" si="22"/>
        <v>University Dr</v>
      </c>
      <c r="BE17" s="86" t="str">
        <f t="shared" si="23"/>
        <v>Dorsey Ln</v>
      </c>
      <c r="BF17" s="258">
        <f>IF(ISERROR(MATCH($A17,[2]!summary_loc,0)),"",INDEX([2]!summary_data,MATCH($A17,[2]!summary_loc,0),MATCH(MID(BF$1,6,20),[2]!summary_hdr,0)))</f>
        <v>65.5</v>
      </c>
      <c r="BG17" s="258" t="str">
        <f>IF(ISERROR(MATCH($A17,[3]!summary_loc,0)),"",INDEX([3]!summary_data,MATCH($A17,[3]!summary_loc,0),MATCH(MID(BG$1,6,20),[3]!summary_hdr,0)))</f>
        <v/>
      </c>
      <c r="BH17" s="258">
        <f>IF(ISERROR(MATCH($A17,[4]SummDir!summary_loc,0)),"",INDEX([4]SummDir!summary_data,MATCH($A17,[4]SummDir!summary_loc,0),MATCH(MID(BH$1,6,20),[4]SummDir!summary_hdr,0)))</f>
        <v>5.25</v>
      </c>
      <c r="BI17" s="258">
        <f t="shared" ca="1" si="24"/>
        <v>72.75</v>
      </c>
      <c r="BJ17" s="316" t="b">
        <f>ISNUMBER(INDEX([2]Report!$E$1:$E$65536,MATCH($A17,[2]Report!$B$1:$B$65536,0),1))</f>
        <v>1</v>
      </c>
      <c r="BK17" s="316" t="b">
        <v>0</v>
      </c>
      <c r="BL17" s="316" t="b">
        <v>1</v>
      </c>
      <c r="BM17" s="316" t="b">
        <f>NOT(ISERROR(MATCH(A17,Summary!A:A,0)))</f>
        <v>1</v>
      </c>
      <c r="BN17" s="316" t="b">
        <f t="shared" si="33"/>
        <v>0</v>
      </c>
      <c r="BO17" s="316" t="b">
        <f t="shared" si="34"/>
        <v>0</v>
      </c>
      <c r="BQ17">
        <f t="shared" si="35"/>
        <v>0.5</v>
      </c>
      <c r="BR17" t="str">
        <f t="shared" si="36"/>
        <v/>
      </c>
      <c r="BT17">
        <f ca="1">COUNTIF(BM$2:BM17,TRUE)</f>
        <v>13</v>
      </c>
      <c r="BU17" s="316" t="b">
        <v>1</v>
      </c>
      <c r="BV17">
        <v>33.421779999999998</v>
      </c>
      <c r="BW17">
        <v>-111.91791000000001</v>
      </c>
      <c r="BX17" s="331">
        <f>COUNTIF('Accidents_2009-2013'!$M:$M,"="&amp;$A17)</f>
        <v>15</v>
      </c>
      <c r="BY17" s="331">
        <v>4</v>
      </c>
    </row>
    <row r="18" spans="1:77" ht="12.75" customHeight="1" x14ac:dyDescent="0.25">
      <c r="A18" s="114">
        <v>117</v>
      </c>
      <c r="B18" s="119" t="s">
        <v>163</v>
      </c>
      <c r="C18" s="119" t="s">
        <v>27</v>
      </c>
      <c r="D18" s="57">
        <v>1</v>
      </c>
      <c r="E18" s="115"/>
      <c r="F18" s="115"/>
      <c r="G18" s="115"/>
      <c r="H18" s="115">
        <v>1</v>
      </c>
      <c r="I18" s="115" t="b">
        <f t="shared" si="25"/>
        <v>0</v>
      </c>
      <c r="J18" s="115" t="b">
        <f t="shared" si="26"/>
        <v>1</v>
      </c>
      <c r="K18" s="115">
        <v>0</v>
      </c>
      <c r="L18" s="115">
        <v>0</v>
      </c>
      <c r="M18" s="115">
        <v>3</v>
      </c>
      <c r="N18" s="115">
        <v>3</v>
      </c>
      <c r="O18" s="57">
        <v>1</v>
      </c>
      <c r="P18" s="57">
        <f t="shared" si="27"/>
        <v>1</v>
      </c>
      <c r="Q18" s="57">
        <v>2</v>
      </c>
      <c r="R18" s="57">
        <v>0</v>
      </c>
      <c r="S18" s="51"/>
      <c r="T18" s="116" t="s">
        <v>118</v>
      </c>
      <c r="U18" s="116" t="s">
        <v>119</v>
      </c>
      <c r="V18" s="57">
        <v>2</v>
      </c>
      <c r="W18" s="57"/>
      <c r="X18" s="52">
        <f t="shared" si="2"/>
        <v>51380</v>
      </c>
      <c r="Y18" s="52">
        <f t="shared" si="3"/>
        <v>51380</v>
      </c>
      <c r="Z18" s="52">
        <f t="shared" si="4"/>
        <v>30015</v>
      </c>
      <c r="AA18" s="52">
        <f t="shared" si="5"/>
        <v>0</v>
      </c>
      <c r="AB18" s="52">
        <f t="shared" si="6"/>
        <v>37510</v>
      </c>
      <c r="AC18" s="52">
        <f t="shared" si="7"/>
        <v>51380</v>
      </c>
      <c r="AD18" s="52">
        <f t="shared" si="8"/>
        <v>0</v>
      </c>
      <c r="AE18" s="52">
        <f t="shared" si="9"/>
        <v>30015</v>
      </c>
      <c r="AF18" s="52">
        <f t="shared" si="10"/>
        <v>0</v>
      </c>
      <c r="AG18" s="52">
        <f t="shared" si="11"/>
        <v>0</v>
      </c>
      <c r="AH18" s="52">
        <f t="shared" si="12"/>
        <v>26482</v>
      </c>
      <c r="AI18" s="52">
        <f t="shared" si="28"/>
        <v>32</v>
      </c>
      <c r="AJ18" s="52">
        <f t="shared" si="29"/>
        <v>46</v>
      </c>
      <c r="AK18" s="52">
        <f t="shared" si="41"/>
        <v>26</v>
      </c>
      <c r="AL18" s="52">
        <f t="shared" si="30"/>
        <v>38</v>
      </c>
      <c r="AM18" t="str">
        <f t="shared" si="38"/>
        <v>Univ &amp; Rural</v>
      </c>
      <c r="AN18" s="88" t="s">
        <v>205</v>
      </c>
      <c r="AO18" s="48" t="str">
        <f t="shared" si="37"/>
        <v>Rural</v>
      </c>
      <c r="AP18" t="str">
        <f t="shared" si="31"/>
        <v>University Dr</v>
      </c>
      <c r="AQ18" t="str">
        <f t="shared" si="14"/>
        <v>Rural Rd</v>
      </c>
      <c r="AR18" t="str">
        <f t="shared" si="32"/>
        <v>University Dr &amp; Rural Rd</v>
      </c>
      <c r="AS18" s="16">
        <f t="shared" si="15"/>
        <v>4</v>
      </c>
      <c r="AT18" t="str">
        <f t="shared" si="16"/>
        <v>University Dr &amp; Rural Rd_1</v>
      </c>
      <c r="AU18" t="str">
        <f t="shared" si="16"/>
        <v>University Dr &amp; Rural Rd_2</v>
      </c>
      <c r="AV18" t="str">
        <f t="shared" si="16"/>
        <v>University Dr &amp; Rural Rd_3</v>
      </c>
      <c r="AW18" t="str">
        <f t="shared" si="16"/>
        <v>University Dr &amp; Rural Rd_4</v>
      </c>
      <c r="AY18">
        <f t="shared" si="17"/>
        <v>30015</v>
      </c>
      <c r="AZ18">
        <f t="shared" si="18"/>
        <v>37510</v>
      </c>
      <c r="BA18">
        <f t="shared" si="19"/>
        <v>51380</v>
      </c>
      <c r="BB18">
        <f t="shared" si="20"/>
        <v>26482</v>
      </c>
      <c r="BC18" s="52">
        <f t="shared" si="21"/>
        <v>117</v>
      </c>
      <c r="BD18" s="86" t="str">
        <f t="shared" si="22"/>
        <v>University Dr</v>
      </c>
      <c r="BE18" s="86" t="str">
        <f t="shared" si="23"/>
        <v>Rural Rd</v>
      </c>
      <c r="BF18" s="258">
        <f>IF(ISERROR(MATCH($A18,[2]!summary_loc,0)),"",INDEX([2]!summary_data,MATCH($A18,[2]!summary_loc,0),MATCH(MID(BF$1,6,20),[2]!summary_hdr,0)))</f>
        <v>116</v>
      </c>
      <c r="BG18" s="258">
        <f>IF(ISERROR(MATCH($A18,[3]!summary_loc,0)),"",INDEX([3]!summary_data,MATCH($A18,[3]!summary_loc,0),MATCH(MID(BG$1,6,20),[3]!summary_hdr,0)))</f>
        <v>181</v>
      </c>
      <c r="BH18" s="258">
        <f>IF(ISERROR(MATCH($A18,[4]SummDir!summary_loc,0)),"",INDEX([4]SummDir!summary_data,MATCH($A18,[4]SummDir!summary_loc,0),MATCH(MID(BH$1,6,20),[4]SummDir!summary_hdr,0)))</f>
        <v>44.75</v>
      </c>
      <c r="BI18" s="258">
        <f t="shared" si="24"/>
        <v>145.25</v>
      </c>
      <c r="BJ18" s="316" t="b">
        <f>ISNUMBER(INDEX([2]Report!$E$1:$E$65536,MATCH($A18,[2]Report!$B$1:$B$65536,0),1))</f>
        <v>1</v>
      </c>
      <c r="BK18" s="316" t="b">
        <v>1</v>
      </c>
      <c r="BL18" s="316" t="b">
        <v>1</v>
      </c>
      <c r="BM18" s="316" t="b">
        <f>NOT(ISERROR(MATCH(A18,Summary!A:A,0)))</f>
        <v>1</v>
      </c>
      <c r="BN18" s="316" t="b">
        <f t="shared" si="33"/>
        <v>1</v>
      </c>
      <c r="BO18" s="316" t="b">
        <f t="shared" si="34"/>
        <v>1</v>
      </c>
      <c r="BQ18">
        <f t="shared" si="35"/>
        <v>0</v>
      </c>
      <c r="BR18">
        <f t="shared" si="36"/>
        <v>0</v>
      </c>
      <c r="BT18">
        <f ca="1">COUNTIF(BM$2:BM18,TRUE)</f>
        <v>14</v>
      </c>
      <c r="BU18" s="316" t="b">
        <v>1</v>
      </c>
      <c r="BV18">
        <v>33.422044999999997</v>
      </c>
      <c r="BW18">
        <v>-111.926299</v>
      </c>
      <c r="BX18" s="331">
        <f>COUNTIF('Accidents_2009-2013'!$M:$M,"="&amp;$A18)</f>
        <v>58</v>
      </c>
      <c r="BY18" s="331">
        <v>7</v>
      </c>
    </row>
    <row r="19" spans="1:77" ht="12.75" customHeight="1" x14ac:dyDescent="0.25">
      <c r="A19" s="114">
        <v>118</v>
      </c>
      <c r="B19" s="119" t="s">
        <v>163</v>
      </c>
      <c r="C19" s="114" t="s">
        <v>30</v>
      </c>
      <c r="D19" s="57">
        <v>1</v>
      </c>
      <c r="E19" s="115"/>
      <c r="F19" s="115"/>
      <c r="G19" s="115">
        <v>1</v>
      </c>
      <c r="H19" s="115"/>
      <c r="I19" s="115" t="b">
        <f t="shared" si="25"/>
        <v>1</v>
      </c>
      <c r="J19" s="115" t="b">
        <f t="shared" si="26"/>
        <v>1</v>
      </c>
      <c r="K19" s="115">
        <v>0</v>
      </c>
      <c r="L19" s="115">
        <v>3</v>
      </c>
      <c r="M19" s="115">
        <v>3</v>
      </c>
      <c r="N19" s="115">
        <v>3</v>
      </c>
      <c r="O19" s="57">
        <v>1</v>
      </c>
      <c r="P19" s="57">
        <f t="shared" si="27"/>
        <v>1</v>
      </c>
      <c r="Q19" s="57">
        <v>3</v>
      </c>
      <c r="R19" s="57">
        <v>0</v>
      </c>
      <c r="S19" s="51"/>
      <c r="T19" s="116" t="s">
        <v>120</v>
      </c>
      <c r="U19" s="116" t="s">
        <v>117</v>
      </c>
      <c r="V19" s="57">
        <v>2</v>
      </c>
      <c r="W19" s="57"/>
      <c r="X19" s="52">
        <f t="shared" si="2"/>
        <v>27003</v>
      </c>
      <c r="Y19" s="52">
        <f t="shared" si="3"/>
        <v>26392</v>
      </c>
      <c r="Z19" s="52">
        <f t="shared" si="4"/>
        <v>27003</v>
      </c>
      <c r="AA19" s="52">
        <f t="shared" si="5"/>
        <v>0</v>
      </c>
      <c r="AB19" s="52">
        <f t="shared" si="6"/>
        <v>26392</v>
      </c>
      <c r="AC19" s="52">
        <f t="shared" si="7"/>
        <v>14670</v>
      </c>
      <c r="AD19" s="52">
        <f t="shared" si="8"/>
        <v>0</v>
      </c>
      <c r="AE19" s="52">
        <f t="shared" si="9"/>
        <v>26482</v>
      </c>
      <c r="AF19" s="52">
        <f t="shared" si="10"/>
        <v>0</v>
      </c>
      <c r="AG19" s="52">
        <f t="shared" si="11"/>
        <v>0</v>
      </c>
      <c r="AH19" s="52">
        <f t="shared" si="12"/>
        <v>27003</v>
      </c>
      <c r="AI19" s="52">
        <f t="shared" si="28"/>
        <v>38</v>
      </c>
      <c r="AJ19" s="52">
        <f t="shared" si="29"/>
        <v>49</v>
      </c>
      <c r="AK19" s="52">
        <f t="shared" si="41"/>
        <v>17</v>
      </c>
      <c r="AL19" s="52">
        <f t="shared" si="30"/>
        <v>37</v>
      </c>
      <c r="AM19" t="str">
        <f t="shared" si="38"/>
        <v>Univ &amp; Mill</v>
      </c>
      <c r="AN19" s="88" t="s">
        <v>205</v>
      </c>
      <c r="AO19" s="48" t="str">
        <f t="shared" si="37"/>
        <v>Mill</v>
      </c>
      <c r="AP19" t="str">
        <f t="shared" si="31"/>
        <v>University Dr</v>
      </c>
      <c r="AQ19" t="str">
        <f t="shared" si="14"/>
        <v>Mill Ave</v>
      </c>
      <c r="AR19" t="str">
        <f t="shared" si="32"/>
        <v>University Dr &amp; Mill Ave</v>
      </c>
      <c r="AS19" s="16">
        <f t="shared" si="15"/>
        <v>4</v>
      </c>
      <c r="AT19" t="str">
        <f t="shared" si="16"/>
        <v>University Dr &amp; Mill Ave_1</v>
      </c>
      <c r="AU19" t="str">
        <f t="shared" si="16"/>
        <v>University Dr &amp; Mill Ave_2</v>
      </c>
      <c r="AV19" t="str">
        <f t="shared" si="16"/>
        <v>University Dr &amp; Mill Ave_3</v>
      </c>
      <c r="AW19" t="str">
        <f t="shared" si="16"/>
        <v>University Dr &amp; Mill Ave_4</v>
      </c>
      <c r="AY19">
        <f t="shared" si="17"/>
        <v>26482</v>
      </c>
      <c r="AZ19">
        <f t="shared" si="18"/>
        <v>26392</v>
      </c>
      <c r="BA19">
        <f t="shared" si="19"/>
        <v>14670</v>
      </c>
      <c r="BB19">
        <f t="shared" si="20"/>
        <v>27003</v>
      </c>
      <c r="BC19" s="52">
        <f t="shared" si="21"/>
        <v>118</v>
      </c>
      <c r="BD19" s="86" t="str">
        <f t="shared" si="22"/>
        <v>University Dr</v>
      </c>
      <c r="BE19" s="86" t="str">
        <f t="shared" si="23"/>
        <v>Mill Ave</v>
      </c>
      <c r="BF19" s="258">
        <f>IF(ISERROR(MATCH($A19,[2]!summary_loc,0)),"",INDEX([2]!summary_data,MATCH($A19,[2]!summary_loc,0),MATCH(MID(BF$1,6,20),[2]!summary_hdr,0)))</f>
        <v>93.25</v>
      </c>
      <c r="BG19" s="258">
        <f>IF(ISERROR(MATCH($A19,[3]!summary_loc,0)),"",INDEX([3]!summary_data,MATCH($A19,[3]!summary_loc,0),MATCH(MID(BG$1,6,20),[3]!summary_hdr,0)))</f>
        <v>116.75</v>
      </c>
      <c r="BH19" s="258">
        <f>IF(ISERROR(MATCH($A19,[4]SummDir!summary_loc,0)),"",INDEX([4]SummDir!summary_data,MATCH($A19,[4]SummDir!summary_loc,0),MATCH(MID(BH$1,6,20),[4]SummDir!summary_hdr,0)))</f>
        <v>92.5</v>
      </c>
      <c r="BI19" s="258">
        <f t="shared" si="24"/>
        <v>141.25</v>
      </c>
      <c r="BJ19" s="316" t="b">
        <f>ISNUMBER(INDEX([2]Report!$E$1:$E$65536,MATCH($A19,[2]Report!$B$1:$B$65536,0),1))</f>
        <v>1</v>
      </c>
      <c r="BK19" s="316" t="b">
        <v>1</v>
      </c>
      <c r="BL19" s="316" t="b">
        <v>1</v>
      </c>
      <c r="BM19" s="316" t="b">
        <f>NOT(ISERROR(MATCH(A19,Summary!A:A,0)))</f>
        <v>1</v>
      </c>
      <c r="BN19" s="316" t="b">
        <f t="shared" si="33"/>
        <v>1</v>
      </c>
      <c r="BO19" s="316" t="b">
        <f t="shared" si="34"/>
        <v>1</v>
      </c>
      <c r="BQ19">
        <f t="shared" si="35"/>
        <v>0</v>
      </c>
      <c r="BR19">
        <f t="shared" si="36"/>
        <v>0</v>
      </c>
      <c r="BT19">
        <f ca="1">COUNTIF(BM$2:BM19,TRUE)</f>
        <v>15</v>
      </c>
      <c r="BU19" s="316" t="b">
        <v>1</v>
      </c>
      <c r="BV19">
        <v>33.421945000000001</v>
      </c>
      <c r="BW19">
        <v>-111.93979899999999</v>
      </c>
      <c r="BX19" s="331">
        <f>COUNTIF('Accidents_2009-2013'!$M:$M,"="&amp;$A19)</f>
        <v>8</v>
      </c>
      <c r="BY19" s="331">
        <v>1</v>
      </c>
    </row>
    <row r="20" spans="1:77" ht="12.75" customHeight="1" x14ac:dyDescent="0.25">
      <c r="A20" s="114">
        <v>119</v>
      </c>
      <c r="B20" s="119" t="s">
        <v>163</v>
      </c>
      <c r="C20" s="114" t="s">
        <v>36</v>
      </c>
      <c r="D20" s="120">
        <v>0</v>
      </c>
      <c r="E20" s="115"/>
      <c r="F20" s="115"/>
      <c r="G20" s="115"/>
      <c r="H20" s="115"/>
      <c r="I20" s="115" t="b">
        <f t="shared" si="25"/>
        <v>1</v>
      </c>
      <c r="J20" s="115" t="b">
        <f t="shared" si="26"/>
        <v>1</v>
      </c>
      <c r="K20" s="115">
        <v>0</v>
      </c>
      <c r="L20" s="115">
        <v>3</v>
      </c>
      <c r="M20" s="115">
        <v>3</v>
      </c>
      <c r="N20" s="115">
        <v>3</v>
      </c>
      <c r="O20" s="57">
        <v>1</v>
      </c>
      <c r="P20" s="57">
        <f t="shared" si="27"/>
        <v>1</v>
      </c>
      <c r="Q20" s="57"/>
      <c r="R20" s="57">
        <v>0.11</v>
      </c>
      <c r="S20" s="51"/>
      <c r="T20" s="116" t="s">
        <v>121</v>
      </c>
      <c r="U20" s="116" t="s">
        <v>122</v>
      </c>
      <c r="V20" s="57">
        <v>1</v>
      </c>
      <c r="W20" s="57"/>
      <c r="X20" s="52">
        <f t="shared" si="2"/>
        <v>27003</v>
      </c>
      <c r="Y20" s="52" t="str">
        <f t="shared" si="3"/>
        <v/>
      </c>
      <c r="Z20" s="52">
        <f t="shared" si="4"/>
        <v>27003</v>
      </c>
      <c r="AA20" s="52">
        <f t="shared" si="5"/>
        <v>0</v>
      </c>
      <c r="AB20" s="52" t="str">
        <f t="shared" si="6"/>
        <v/>
      </c>
      <c r="AC20" s="52" t="str">
        <f t="shared" si="7"/>
        <v/>
      </c>
      <c r="AD20" s="52" t="str">
        <f t="shared" si="8"/>
        <v/>
      </c>
      <c r="AE20" s="52">
        <f t="shared" si="9"/>
        <v>27003</v>
      </c>
      <c r="AF20" s="52" t="str">
        <f t="shared" si="10"/>
        <v/>
      </c>
      <c r="AG20" s="52" t="str">
        <f t="shared" si="11"/>
        <v/>
      </c>
      <c r="AH20" s="52" t="str">
        <f t="shared" si="12"/>
        <v/>
      </c>
      <c r="AI20" s="142">
        <v>37</v>
      </c>
      <c r="AJ20" s="324" t="str">
        <f t="shared" si="29"/>
        <v/>
      </c>
      <c r="AK20" s="324" t="str">
        <f t="shared" si="41"/>
        <v/>
      </c>
      <c r="AL20" s="324" t="str">
        <f t="shared" si="30"/>
        <v/>
      </c>
      <c r="AM20" t="str">
        <f t="shared" si="38"/>
        <v>Univ &amp; Ash</v>
      </c>
      <c r="AN20" s="88" t="s">
        <v>205</v>
      </c>
      <c r="AO20" s="48" t="str">
        <f t="shared" si="37"/>
        <v>Ash</v>
      </c>
      <c r="AP20" t="str">
        <f t="shared" si="31"/>
        <v>University Dr</v>
      </c>
      <c r="AQ20" t="str">
        <f t="shared" si="14"/>
        <v>Ash Ave</v>
      </c>
      <c r="AR20" t="str">
        <f t="shared" si="32"/>
        <v>University Dr &amp; Ash Ave</v>
      </c>
      <c r="AS20" s="16">
        <f t="shared" si="15"/>
        <v>0</v>
      </c>
      <c r="AT20" t="str">
        <f t="shared" si="16"/>
        <v/>
      </c>
      <c r="AU20" t="str">
        <f t="shared" si="16"/>
        <v/>
      </c>
      <c r="AV20" t="str">
        <f t="shared" si="16"/>
        <v/>
      </c>
      <c r="AW20" t="str">
        <f t="shared" si="16"/>
        <v/>
      </c>
      <c r="AY20">
        <f t="shared" si="17"/>
        <v>27003</v>
      </c>
      <c r="AZ20" t="str">
        <f t="shared" si="18"/>
        <v/>
      </c>
      <c r="BA20" t="str">
        <f t="shared" si="19"/>
        <v/>
      </c>
      <c r="BB20" t="str">
        <f t="shared" si="20"/>
        <v/>
      </c>
      <c r="BC20" s="52">
        <f t="shared" si="21"/>
        <v>119</v>
      </c>
      <c r="BD20" s="86" t="str">
        <f t="shared" si="22"/>
        <v>University Dr</v>
      </c>
      <c r="BE20" s="86" t="str">
        <f t="shared" si="23"/>
        <v>Ash Ave</v>
      </c>
      <c r="BF20" s="258">
        <f>IF(ISERROR(MATCH($A20,[2]!summary_loc,0)),"",INDEX([2]!summary_data,MATCH($A20,[2]!summary_loc,0),MATCH(MID(BF$1,6,20),[2]!summary_hdr,0)))</f>
        <v>87.5</v>
      </c>
      <c r="BG20" s="258">
        <f>IF(ISERROR(MATCH($A20,[3]!summary_loc,0)),"",INDEX([3]!summary_data,MATCH($A20,[3]!summary_loc,0),MATCH(MID(BG$1,6,20),[3]!summary_hdr,0)))</f>
        <v>60.5</v>
      </c>
      <c r="BH20" s="258">
        <f>IF(ISERROR(MATCH($A20,[4]SummDir!summary_loc,0)),"",INDEX([4]SummDir!summary_data,MATCH($A20,[4]SummDir!summary_loc,0),MATCH(MID(BH$1,6,20),[4]SummDir!summary_hdr,0)))</f>
        <v>31.75</v>
      </c>
      <c r="BI20" s="258">
        <f t="shared" si="24"/>
        <v>95.5</v>
      </c>
      <c r="BJ20" s="316" t="b">
        <f>ISNUMBER(INDEX([2]Report!$E$1:$E$65536,MATCH($A20,[2]Report!$B$1:$B$65536,0),1))</f>
        <v>1</v>
      </c>
      <c r="BK20" s="316" t="b">
        <v>1</v>
      </c>
      <c r="BL20" s="316" t="b">
        <v>1</v>
      </c>
      <c r="BM20" s="316" t="b">
        <f>NOT(ISERROR(MATCH(A20,Summary!A:A,0)))</f>
        <v>1</v>
      </c>
      <c r="BN20" s="316" t="b">
        <f t="shared" si="33"/>
        <v>1</v>
      </c>
      <c r="BO20" s="316" t="b">
        <f t="shared" si="34"/>
        <v>1</v>
      </c>
      <c r="BQ20">
        <f t="shared" si="35"/>
        <v>0.11</v>
      </c>
      <c r="BR20">
        <f t="shared" si="36"/>
        <v>0.11</v>
      </c>
      <c r="BT20">
        <f ca="1">COUNTIF(BM$2:BM20,TRUE)</f>
        <v>16</v>
      </c>
      <c r="BU20" s="316" t="b">
        <v>1</v>
      </c>
      <c r="BV20">
        <v>33.421945000000001</v>
      </c>
      <c r="BW20">
        <v>-111.942199</v>
      </c>
      <c r="BX20" s="331">
        <f>COUNTIF('Accidents_2009-2013'!$M:$M,"="&amp;$A20)</f>
        <v>21</v>
      </c>
      <c r="BY20" s="331">
        <v>4</v>
      </c>
    </row>
    <row r="21" spans="1:77" ht="12.75" customHeight="1" x14ac:dyDescent="0.25">
      <c r="A21" s="114">
        <v>120</v>
      </c>
      <c r="B21" s="119" t="s">
        <v>163</v>
      </c>
      <c r="C21" s="118" t="s">
        <v>293</v>
      </c>
      <c r="D21" s="57">
        <v>0</v>
      </c>
      <c r="E21" s="115"/>
      <c r="F21" s="115"/>
      <c r="G21" s="115"/>
      <c r="H21" s="115"/>
      <c r="I21" s="115" t="b">
        <f t="shared" si="25"/>
        <v>1</v>
      </c>
      <c r="J21" s="115" t="b">
        <f t="shared" si="26"/>
        <v>1</v>
      </c>
      <c r="K21" s="115">
        <v>3</v>
      </c>
      <c r="L21" s="115">
        <v>2</v>
      </c>
      <c r="M21" s="115">
        <v>3</v>
      </c>
      <c r="N21" s="115">
        <v>3</v>
      </c>
      <c r="O21" s="57">
        <v>1</v>
      </c>
      <c r="P21" s="57">
        <f t="shared" si="27"/>
        <v>1</v>
      </c>
      <c r="Q21" s="57"/>
      <c r="R21" s="57">
        <v>0.43</v>
      </c>
      <c r="S21" s="51"/>
      <c r="T21" s="116" t="s">
        <v>123</v>
      </c>
      <c r="U21" s="116" t="s">
        <v>124</v>
      </c>
      <c r="V21" s="57">
        <v>1</v>
      </c>
      <c r="W21" s="57"/>
      <c r="X21" s="52">
        <f t="shared" si="2"/>
        <v>27003</v>
      </c>
      <c r="Y21" s="52" t="str">
        <f t="shared" si="3"/>
        <v/>
      </c>
      <c r="Z21" s="52">
        <f t="shared" si="4"/>
        <v>27003</v>
      </c>
      <c r="AA21" s="52">
        <f t="shared" si="5"/>
        <v>0</v>
      </c>
      <c r="AB21" s="52" t="str">
        <f t="shared" si="6"/>
        <v/>
      </c>
      <c r="AC21" s="52" t="str">
        <f t="shared" si="7"/>
        <v/>
      </c>
      <c r="AD21" s="52" t="str">
        <f t="shared" si="8"/>
        <v/>
      </c>
      <c r="AE21" s="52">
        <f t="shared" si="9"/>
        <v>27003</v>
      </c>
      <c r="AF21" s="52" t="str">
        <f t="shared" si="10"/>
        <v/>
      </c>
      <c r="AG21" s="52" t="str">
        <f t="shared" si="11"/>
        <v/>
      </c>
      <c r="AH21" s="52" t="str">
        <f t="shared" si="12"/>
        <v/>
      </c>
      <c r="AI21" s="142">
        <v>37</v>
      </c>
      <c r="AJ21" s="324" t="str">
        <f t="shared" si="29"/>
        <v/>
      </c>
      <c r="AK21" s="324" t="str">
        <f t="shared" si="41"/>
        <v/>
      </c>
      <c r="AL21" s="324" t="str">
        <f t="shared" si="30"/>
        <v/>
      </c>
      <c r="AM21" t="str">
        <f t="shared" si="38"/>
        <v>Univ &amp; Rsvlt</v>
      </c>
      <c r="AN21" s="88" t="s">
        <v>205</v>
      </c>
      <c r="AO21" s="90" t="s">
        <v>971</v>
      </c>
      <c r="AP21" t="str">
        <f t="shared" si="31"/>
        <v>University Dr</v>
      </c>
      <c r="AQ21" t="str">
        <f t="shared" si="14"/>
        <v>Roosevelt St</v>
      </c>
      <c r="AR21" t="str">
        <f t="shared" si="32"/>
        <v>University Dr &amp; Roosevelt St</v>
      </c>
      <c r="AS21" s="16">
        <f t="shared" si="15"/>
        <v>0</v>
      </c>
      <c r="AT21" t="str">
        <f t="shared" si="16"/>
        <v/>
      </c>
      <c r="AU21" t="str">
        <f t="shared" si="16"/>
        <v/>
      </c>
      <c r="AV21" t="str">
        <f t="shared" si="16"/>
        <v/>
      </c>
      <c r="AW21" t="str">
        <f t="shared" si="16"/>
        <v/>
      </c>
      <c r="AY21">
        <f t="shared" si="17"/>
        <v>27003</v>
      </c>
      <c r="AZ21" t="str">
        <f t="shared" si="18"/>
        <v/>
      </c>
      <c r="BA21" t="str">
        <f t="shared" si="19"/>
        <v/>
      </c>
      <c r="BB21" t="str">
        <f t="shared" si="20"/>
        <v/>
      </c>
      <c r="BC21" s="52">
        <f t="shared" si="21"/>
        <v>120</v>
      </c>
      <c r="BD21" s="86" t="str">
        <f t="shared" si="22"/>
        <v>University Dr</v>
      </c>
      <c r="BE21" s="86" t="str">
        <f t="shared" si="23"/>
        <v>Roosevelt St</v>
      </c>
      <c r="BF21" s="258">
        <f>IF(ISERROR(MATCH($A21,[2]!summary_loc,0)),"",INDEX([2]!summary_data,MATCH($A21,[2]!summary_loc,0),MATCH(MID(BF$1,6,20),[2]!summary_hdr,0)))</f>
        <v>45.5</v>
      </c>
      <c r="BG21" s="258">
        <f>IF(ISERROR(MATCH($A21,[3]!summary_loc,0)),"",INDEX([3]!summary_data,MATCH($A21,[3]!summary_loc,0),MATCH(MID(BG$1,6,20),[3]!summary_hdr,0)))</f>
        <v>50.5</v>
      </c>
      <c r="BH21" s="258">
        <f>IF(ISERROR(MATCH($A21,[4]SummDir!summary_loc,0)),"",INDEX([4]SummDir!summary_data,MATCH($A21,[4]SummDir!summary_loc,0),MATCH(MID(BH$1,6,20),[4]SummDir!summary_hdr,0)))</f>
        <v>6.25</v>
      </c>
      <c r="BI21" s="258">
        <f t="shared" si="24"/>
        <v>53</v>
      </c>
      <c r="BJ21" s="316" t="b">
        <f>ISNUMBER(INDEX([2]Report!$E$1:$E$65536,MATCH($A21,[2]Report!$B$1:$B$65536,0),1))</f>
        <v>1</v>
      </c>
      <c r="BK21" s="316" t="b">
        <v>1</v>
      </c>
      <c r="BL21" s="316" t="b">
        <v>1</v>
      </c>
      <c r="BM21" s="316" t="b">
        <f>NOT(ISERROR(MATCH(A21,Summary!A:A,0)))</f>
        <v>1</v>
      </c>
      <c r="BN21" s="316" t="b">
        <f t="shared" si="33"/>
        <v>1</v>
      </c>
      <c r="BO21" s="316" t="b">
        <f t="shared" si="34"/>
        <v>1</v>
      </c>
      <c r="BQ21">
        <f t="shared" si="35"/>
        <v>0.43</v>
      </c>
      <c r="BR21">
        <f t="shared" si="36"/>
        <v>0.43</v>
      </c>
      <c r="BT21">
        <f ca="1">COUNTIF(BM$2:BM21,TRUE)</f>
        <v>17</v>
      </c>
      <c r="BU21" s="316" t="b">
        <v>1</v>
      </c>
      <c r="BV21">
        <v>33.421844999999998</v>
      </c>
      <c r="BW21">
        <v>-111.94709899999999</v>
      </c>
      <c r="BX21" s="331">
        <f>COUNTIF('Accidents_2009-2013'!$M:$M,"="&amp;$A21)</f>
        <v>7</v>
      </c>
      <c r="BY21" s="331">
        <v>1</v>
      </c>
    </row>
    <row r="22" spans="1:77" ht="12.75" customHeight="1" x14ac:dyDescent="0.25">
      <c r="A22" s="114">
        <v>121</v>
      </c>
      <c r="B22" s="119" t="s">
        <v>163</v>
      </c>
      <c r="C22" s="114" t="s">
        <v>29</v>
      </c>
      <c r="D22" s="52">
        <v>0</v>
      </c>
      <c r="E22" s="115"/>
      <c r="F22" s="115"/>
      <c r="G22" s="115"/>
      <c r="H22" s="115"/>
      <c r="I22" s="115" t="b">
        <f t="shared" si="25"/>
        <v>1</v>
      </c>
      <c r="J22" s="115" t="b">
        <f t="shared" si="26"/>
        <v>1</v>
      </c>
      <c r="K22" s="115">
        <v>3</v>
      </c>
      <c r="L22" s="115">
        <v>3</v>
      </c>
      <c r="M22" s="115">
        <v>3</v>
      </c>
      <c r="N22" s="115">
        <v>3</v>
      </c>
      <c r="O22" s="57">
        <v>1</v>
      </c>
      <c r="P22" s="57">
        <f t="shared" si="27"/>
        <v>1</v>
      </c>
      <c r="Q22" s="57"/>
      <c r="R22" s="57">
        <v>0.72</v>
      </c>
      <c r="S22" s="51"/>
      <c r="T22" s="51"/>
      <c r="U22" s="51"/>
      <c r="V22" s="57">
        <v>1</v>
      </c>
      <c r="W22" s="57"/>
      <c r="X22" s="52">
        <f t="shared" si="2"/>
        <v>27003</v>
      </c>
      <c r="Y22" s="52">
        <f t="shared" si="3"/>
        <v>9690</v>
      </c>
      <c r="Z22" s="52">
        <f t="shared" si="4"/>
        <v>27003</v>
      </c>
      <c r="AA22" s="52">
        <f t="shared" si="5"/>
        <v>9690</v>
      </c>
      <c r="AB22" s="52">
        <f t="shared" si="6"/>
        <v>6409</v>
      </c>
      <c r="AC22" s="52">
        <f t="shared" si="7"/>
        <v>0</v>
      </c>
      <c r="AD22" s="52" t="str">
        <f t="shared" si="8"/>
        <v/>
      </c>
      <c r="AE22" s="52">
        <f t="shared" si="9"/>
        <v>0</v>
      </c>
      <c r="AF22" s="52">
        <f t="shared" si="10"/>
        <v>0</v>
      </c>
      <c r="AG22" s="52">
        <f t="shared" si="11"/>
        <v>27003</v>
      </c>
      <c r="AH22" s="52" t="str">
        <f t="shared" si="12"/>
        <v/>
      </c>
      <c r="AI22" s="52">
        <f t="shared" si="28"/>
        <v>50</v>
      </c>
      <c r="AJ22" s="52">
        <f t="shared" si="29"/>
        <v>34</v>
      </c>
      <c r="AK22" s="142">
        <v>37</v>
      </c>
      <c r="AL22" s="52" t="str">
        <f t="shared" si="30"/>
        <v/>
      </c>
      <c r="AM22" t="str">
        <f t="shared" si="38"/>
        <v>Univ &amp; Hardy</v>
      </c>
      <c r="AN22" s="88" t="s">
        <v>205</v>
      </c>
      <c r="AO22" s="48" t="str">
        <f t="shared" si="37"/>
        <v>Hardy</v>
      </c>
      <c r="AP22" t="str">
        <f t="shared" si="31"/>
        <v>University Dr</v>
      </c>
      <c r="AQ22" t="str">
        <f t="shared" si="14"/>
        <v>Hardy Dr</v>
      </c>
      <c r="AR22" t="str">
        <f t="shared" si="32"/>
        <v>University Dr &amp; Hardy Dr</v>
      </c>
      <c r="AS22" s="16">
        <f t="shared" si="15"/>
        <v>2</v>
      </c>
      <c r="AT22" t="str">
        <f t="shared" ref="AT22:AW41" si="42">IF($AS22&gt;=AT$1,$AR22&amp;"_"&amp;AT$1,"")</f>
        <v>University Dr &amp; Hardy Dr_1</v>
      </c>
      <c r="AU22" t="str">
        <f t="shared" si="42"/>
        <v>University Dr &amp; Hardy Dr_2</v>
      </c>
      <c r="AV22" t="str">
        <f t="shared" si="42"/>
        <v/>
      </c>
      <c r="AW22" t="str">
        <f t="shared" si="42"/>
        <v/>
      </c>
      <c r="AY22">
        <f t="shared" si="17"/>
        <v>9690</v>
      </c>
      <c r="AZ22">
        <f t="shared" si="18"/>
        <v>6409</v>
      </c>
      <c r="BA22">
        <f t="shared" si="19"/>
        <v>27003</v>
      </c>
      <c r="BB22" t="str">
        <f t="shared" si="20"/>
        <v/>
      </c>
      <c r="BC22" s="52">
        <f t="shared" si="21"/>
        <v>121</v>
      </c>
      <c r="BD22" s="86" t="str">
        <f t="shared" si="22"/>
        <v>University Dr</v>
      </c>
      <c r="BE22" s="86" t="str">
        <f t="shared" si="23"/>
        <v>Hardy Dr</v>
      </c>
      <c r="BF22" s="258">
        <f>IF(ISERROR(MATCH($A22,[2]!summary_loc,0)),"",INDEX([2]!summary_data,MATCH($A22,[2]!summary_loc,0),MATCH(MID(BF$1,6,20),[2]!summary_hdr,0)))</f>
        <v>62</v>
      </c>
      <c r="BG22" s="258">
        <f>IF(ISERROR(MATCH($A22,[3]!summary_loc,0)),"",INDEX([3]!summary_data,MATCH($A22,[3]!summary_loc,0),MATCH(MID(BG$1,6,20),[3]!summary_hdr,0)))</f>
        <v>35</v>
      </c>
      <c r="BH22" s="258">
        <f>IF(ISERROR(MATCH($A22,[4]SummDir!summary_loc,0)),"",INDEX([4]SummDir!summary_data,MATCH($A22,[4]SummDir!summary_loc,0),MATCH(MID(BH$1,6,20),[4]SummDir!summary_hdr,0)))</f>
        <v>21</v>
      </c>
      <c r="BI22" s="258">
        <f t="shared" si="24"/>
        <v>56.5</v>
      </c>
      <c r="BJ22" s="316" t="b">
        <f>ISNUMBER(INDEX([2]Report!$E$1:$E$65536,MATCH($A22,[2]Report!$B$1:$B$65536,0),1))</f>
        <v>1</v>
      </c>
      <c r="BK22" s="316" t="b">
        <v>1</v>
      </c>
      <c r="BL22" s="316" t="b">
        <v>1</v>
      </c>
      <c r="BM22" s="316" t="b">
        <f>NOT(ISERROR(MATCH(A22,Summary!A:A,0)))</f>
        <v>1</v>
      </c>
      <c r="BN22" s="316" t="b">
        <f t="shared" si="33"/>
        <v>1</v>
      </c>
      <c r="BO22" s="316" t="b">
        <f t="shared" si="34"/>
        <v>1</v>
      </c>
      <c r="BQ22">
        <f t="shared" si="35"/>
        <v>0.72</v>
      </c>
      <c r="BR22">
        <f t="shared" si="36"/>
        <v>0.72</v>
      </c>
      <c r="BT22">
        <f ca="1">COUNTIF(BM$2:BM22,TRUE)</f>
        <v>18</v>
      </c>
      <c r="BU22" s="316" t="b">
        <v>1</v>
      </c>
      <c r="BV22">
        <v>33.421844999999998</v>
      </c>
      <c r="BW22">
        <v>-111.95219899999999</v>
      </c>
      <c r="BX22" s="331">
        <f>COUNTIF('Accidents_2009-2013'!$M:$M,"="&amp;$A22)</f>
        <v>12</v>
      </c>
      <c r="BY22" s="331">
        <v>3</v>
      </c>
    </row>
    <row r="23" spans="1:77" ht="26.4" x14ac:dyDescent="0.25">
      <c r="A23" s="114">
        <v>122</v>
      </c>
      <c r="B23" s="118" t="s">
        <v>244</v>
      </c>
      <c r="C23" s="114" t="s">
        <v>32</v>
      </c>
      <c r="D23" s="52">
        <v>0</v>
      </c>
      <c r="E23" s="115"/>
      <c r="F23" s="115"/>
      <c r="G23" s="114"/>
      <c r="H23" s="115"/>
      <c r="I23" s="115" t="b">
        <f t="shared" si="25"/>
        <v>1</v>
      </c>
      <c r="J23" s="115" t="b">
        <f t="shared" si="26"/>
        <v>1</v>
      </c>
      <c r="K23" s="115">
        <v>4</v>
      </c>
      <c r="L23" s="115">
        <v>4</v>
      </c>
      <c r="M23" s="115">
        <v>3</v>
      </c>
      <c r="N23" s="115">
        <v>3</v>
      </c>
      <c r="O23" s="57">
        <v>1</v>
      </c>
      <c r="P23" s="57">
        <f t="shared" si="27"/>
        <v>1</v>
      </c>
      <c r="Q23" s="57">
        <v>1</v>
      </c>
      <c r="R23" s="125">
        <v>2.2000000000000002</v>
      </c>
      <c r="S23" s="51"/>
      <c r="T23" s="116" t="s">
        <v>125</v>
      </c>
      <c r="U23" s="51"/>
      <c r="V23" s="57">
        <v>1</v>
      </c>
      <c r="W23" s="57"/>
      <c r="X23" s="52">
        <f t="shared" si="2"/>
        <v>14788</v>
      </c>
      <c r="Y23" s="328">
        <v>0</v>
      </c>
      <c r="Z23" s="52">
        <f t="shared" si="4"/>
        <v>14788</v>
      </c>
      <c r="AA23" s="52">
        <f t="shared" si="5"/>
        <v>0</v>
      </c>
      <c r="AB23" s="52" t="str">
        <f t="shared" si="6"/>
        <v/>
      </c>
      <c r="AC23" s="52" t="str">
        <f t="shared" si="7"/>
        <v/>
      </c>
      <c r="AD23" s="52" t="str">
        <f t="shared" si="8"/>
        <v/>
      </c>
      <c r="AE23" s="52">
        <f t="shared" si="9"/>
        <v>14788</v>
      </c>
      <c r="AF23" s="52" t="str">
        <f t="shared" si="10"/>
        <v/>
      </c>
      <c r="AG23" s="52" t="str">
        <f t="shared" si="11"/>
        <v/>
      </c>
      <c r="AH23" s="52" t="str">
        <f t="shared" si="12"/>
        <v/>
      </c>
      <c r="AI23" s="141">
        <v>3</v>
      </c>
      <c r="AJ23" s="52" t="str">
        <f t="shared" si="29"/>
        <v/>
      </c>
      <c r="AK23" s="52" t="str">
        <f t="shared" ref="AK23:AK34" si="43">IF(LEN(AV23)&gt;0,IF(NOT(ISERROR(MATCH(AV23,TC_concat,0))),MOD(MATCH(AV23,TC_concat,0)-1,156),""),"")</f>
        <v/>
      </c>
      <c r="AL23" s="52" t="str">
        <f t="shared" si="30"/>
        <v/>
      </c>
      <c r="AM23" t="str">
        <f t="shared" si="38"/>
        <v>McKlps &amp; Greenbelt</v>
      </c>
      <c r="AN23" s="88" t="s">
        <v>214</v>
      </c>
      <c r="AO23" s="48" t="str">
        <f t="shared" si="37"/>
        <v>Greenbelt</v>
      </c>
      <c r="AP23" t="str">
        <f t="shared" si="31"/>
        <v>McKellips Rd</v>
      </c>
      <c r="AQ23" t="str">
        <f t="shared" si="14"/>
        <v>Greenbelt Path</v>
      </c>
      <c r="AR23" t="str">
        <f t="shared" si="32"/>
        <v>McKellips Rd &amp; Greenbelt Path</v>
      </c>
      <c r="AS23" s="16">
        <f t="shared" si="15"/>
        <v>0</v>
      </c>
      <c r="AT23" t="str">
        <f t="shared" si="42"/>
        <v/>
      </c>
      <c r="AU23" t="str">
        <f t="shared" si="42"/>
        <v/>
      </c>
      <c r="AV23" t="str">
        <f t="shared" si="42"/>
        <v/>
      </c>
      <c r="AW23" t="str">
        <f t="shared" si="42"/>
        <v/>
      </c>
      <c r="AY23">
        <f t="shared" si="17"/>
        <v>14788</v>
      </c>
      <c r="AZ23" t="str">
        <f t="shared" si="18"/>
        <v/>
      </c>
      <c r="BA23" t="str">
        <f t="shared" si="19"/>
        <v/>
      </c>
      <c r="BB23" t="str">
        <f t="shared" si="20"/>
        <v/>
      </c>
      <c r="BC23" s="52">
        <f t="shared" si="21"/>
        <v>122</v>
      </c>
      <c r="BD23" s="86" t="str">
        <f t="shared" si="22"/>
        <v>McKellips Rd</v>
      </c>
      <c r="BE23" s="86" t="str">
        <f t="shared" si="23"/>
        <v>Greenbelt Path</v>
      </c>
      <c r="BF23" s="258">
        <f>IF(ISERROR(MATCH($A23,[2]!summary_loc,0)),"",INDEX([2]!summary_data,MATCH($A23,[2]!summary_loc,0),MATCH(MID(BF$1,6,20),[2]!summary_hdr,0)))</f>
        <v>42</v>
      </c>
      <c r="BG23" s="258">
        <f>IF(ISERROR(MATCH($A23,[3]!summary_loc,0)),"",INDEX([3]!summary_data,MATCH($A23,[3]!summary_loc,0),MATCH(MID(BG$1,6,20),[3]!summary_hdr,0)))</f>
        <v>40.5</v>
      </c>
      <c r="BH23" s="258">
        <f>IF(ISERROR(MATCH($A23,[4]SummDir!summary_loc,0)),"",INDEX([4]SummDir!summary_data,MATCH($A23,[4]SummDir!summary_loc,0),MATCH(MID(BH$1,6,20),[4]SummDir!summary_hdr,0)))</f>
        <v>34.75</v>
      </c>
      <c r="BI23" s="258">
        <f t="shared" si="24"/>
        <v>44.25</v>
      </c>
      <c r="BJ23" s="316" t="b">
        <f>ISNUMBER(INDEX([2]Report!$E$1:$E$65536,MATCH($A23,[2]Report!$B$1:$B$65536,0),1))</f>
        <v>1</v>
      </c>
      <c r="BK23" s="316" t="b">
        <v>1</v>
      </c>
      <c r="BL23" s="316" t="b">
        <v>1</v>
      </c>
      <c r="BM23" s="316" t="b">
        <f>NOT(ISERROR(MATCH(A23,Summary!A:A,0)))</f>
        <v>1</v>
      </c>
      <c r="BN23" s="316" t="b">
        <f t="shared" si="33"/>
        <v>1</v>
      </c>
      <c r="BO23" s="316" t="b">
        <f t="shared" si="34"/>
        <v>1</v>
      </c>
      <c r="BQ23">
        <f t="shared" si="35"/>
        <v>2.2000000000000002</v>
      </c>
      <c r="BR23">
        <f t="shared" si="36"/>
        <v>2.2000000000000002</v>
      </c>
      <c r="BT23">
        <f ca="1">COUNTIF(BM$2:BM23,TRUE)</f>
        <v>19</v>
      </c>
      <c r="BU23" s="316" t="b">
        <v>1</v>
      </c>
      <c r="BV23">
        <v>33.451279999999997</v>
      </c>
      <c r="BW23">
        <v>-111.91303000000001</v>
      </c>
      <c r="BX23" s="331">
        <f>COUNTIF('Accidents_2009-2013'!$M:$M,"="&amp;$A23)</f>
        <v>1</v>
      </c>
      <c r="BY23" s="331">
        <v>0</v>
      </c>
    </row>
    <row r="24" spans="1:77" ht="12.75" customHeight="1" x14ac:dyDescent="0.25">
      <c r="A24" s="114">
        <v>123</v>
      </c>
      <c r="B24" s="114" t="s">
        <v>23</v>
      </c>
      <c r="C24" s="114" t="s">
        <v>27</v>
      </c>
      <c r="D24" s="52">
        <v>0</v>
      </c>
      <c r="E24" s="115"/>
      <c r="F24" s="115"/>
      <c r="G24" s="115"/>
      <c r="H24" s="115"/>
      <c r="I24" s="115" t="b">
        <f t="shared" si="25"/>
        <v>0</v>
      </c>
      <c r="J24" s="115" t="b">
        <f t="shared" si="26"/>
        <v>1</v>
      </c>
      <c r="K24" s="115">
        <v>0</v>
      </c>
      <c r="L24" s="115">
        <v>0</v>
      </c>
      <c r="M24" s="115">
        <v>4</v>
      </c>
      <c r="N24" s="115">
        <v>4</v>
      </c>
      <c r="O24" s="57">
        <v>3</v>
      </c>
      <c r="P24" s="57">
        <f t="shared" si="27"/>
        <v>3</v>
      </c>
      <c r="Q24" s="57">
        <v>6</v>
      </c>
      <c r="R24" s="57">
        <v>4</v>
      </c>
      <c r="S24" s="51"/>
      <c r="T24" s="51"/>
      <c r="U24" s="51"/>
      <c r="V24" s="57">
        <v>1</v>
      </c>
      <c r="W24" s="57"/>
      <c r="X24" s="52">
        <f t="shared" si="2"/>
        <v>29395</v>
      </c>
      <c r="Y24" s="52">
        <f t="shared" si="3"/>
        <v>29395</v>
      </c>
      <c r="Z24" s="52" t="str">
        <f t="shared" si="4"/>
        <v/>
      </c>
      <c r="AA24" s="52">
        <f t="shared" si="5"/>
        <v>29395</v>
      </c>
      <c r="AB24" s="52" t="str">
        <f t="shared" si="6"/>
        <v/>
      </c>
      <c r="AC24" s="52" t="str">
        <f t="shared" si="7"/>
        <v/>
      </c>
      <c r="AD24" s="52" t="str">
        <f t="shared" si="8"/>
        <v/>
      </c>
      <c r="AE24" s="52">
        <f t="shared" si="9"/>
        <v>0</v>
      </c>
      <c r="AF24" s="52" t="str">
        <f t="shared" si="10"/>
        <v/>
      </c>
      <c r="AG24" s="52" t="str">
        <f t="shared" si="11"/>
        <v/>
      </c>
      <c r="AH24" s="52" t="str">
        <f t="shared" si="12"/>
        <v/>
      </c>
      <c r="AI24" s="141">
        <v>115</v>
      </c>
      <c r="AJ24" s="52" t="str">
        <f t="shared" si="29"/>
        <v/>
      </c>
      <c r="AK24" s="52" t="str">
        <f t="shared" si="43"/>
        <v/>
      </c>
      <c r="AL24" s="52" t="str">
        <f t="shared" si="30"/>
        <v/>
      </c>
      <c r="AM24" t="str">
        <f t="shared" si="38"/>
        <v>Canal &amp; Rural</v>
      </c>
      <c r="AN24" s="88" t="s">
        <v>206</v>
      </c>
      <c r="AO24" s="48" t="str">
        <f t="shared" si="37"/>
        <v>Rural</v>
      </c>
      <c r="AP24" t="str">
        <f t="shared" si="31"/>
        <v>Western Canal</v>
      </c>
      <c r="AQ24" t="str">
        <f t="shared" si="14"/>
        <v>Rural Rd</v>
      </c>
      <c r="AR24" t="str">
        <f t="shared" si="32"/>
        <v>Western Canal &amp; Rural Rd</v>
      </c>
      <c r="AS24" s="16">
        <f t="shared" si="15"/>
        <v>0</v>
      </c>
      <c r="AT24" t="str">
        <f t="shared" si="42"/>
        <v/>
      </c>
      <c r="AU24" t="str">
        <f t="shared" si="42"/>
        <v/>
      </c>
      <c r="AV24" t="str">
        <f t="shared" si="42"/>
        <v/>
      </c>
      <c r="AW24" t="str">
        <f t="shared" si="42"/>
        <v/>
      </c>
      <c r="AY24">
        <f t="shared" si="17"/>
        <v>29395</v>
      </c>
      <c r="AZ24" t="str">
        <f t="shared" si="18"/>
        <v/>
      </c>
      <c r="BA24" t="str">
        <f t="shared" si="19"/>
        <v/>
      </c>
      <c r="BB24" t="str">
        <f t="shared" si="20"/>
        <v/>
      </c>
      <c r="BC24" s="52">
        <f t="shared" si="21"/>
        <v>123</v>
      </c>
      <c r="BD24" s="86" t="str">
        <f t="shared" si="22"/>
        <v>Western Canal</v>
      </c>
      <c r="BE24" s="86" t="str">
        <f t="shared" si="23"/>
        <v>Rural Rd</v>
      </c>
      <c r="BF24" s="258" t="str">
        <f>IF(ISERROR(MATCH($A24,[2]!summary_loc,0)),"",INDEX([2]!summary_data,MATCH($A24,[2]!summary_loc,0),MATCH(MID(BF$1,6,20),[2]!summary_hdr,0)))</f>
        <v/>
      </c>
      <c r="BG24" s="258">
        <f>IF(ISERROR(MATCH($A24,[3]!summary_loc,0)),"",INDEX([3]!summary_data,MATCH($A24,[3]!summary_loc,0),MATCH(MID(BG$1,6,20),[3]!summary_hdr,0)))</f>
        <v>44.5</v>
      </c>
      <c r="BH24" s="258">
        <f>IF(ISERROR(MATCH($A24,[4]SummDir!summary_loc,0)),"",INDEX([4]SummDir!summary_data,MATCH($A24,[4]SummDir!summary_loc,0),MATCH(MID(BH$1,6,20),[4]SummDir!summary_hdr,0)))</f>
        <v>12.5</v>
      </c>
      <c r="BI24" s="258">
        <f t="shared" si="24"/>
        <v>40.5</v>
      </c>
      <c r="BJ24" s="316" t="b">
        <f>ISNUMBER(INDEX([2]Report!$E$1:$E$65536,MATCH($A24,[2]Report!$B$1:$B$65536,0),1))</f>
        <v>0</v>
      </c>
      <c r="BK24" s="316" t="b">
        <v>1</v>
      </c>
      <c r="BL24" s="316" t="b">
        <v>1</v>
      </c>
      <c r="BM24" s="316" t="b">
        <f>NOT(ISERROR(MATCH(A24,Summary!A:A,0)))</f>
        <v>1</v>
      </c>
      <c r="BN24" s="316" t="b">
        <f t="shared" si="33"/>
        <v>0</v>
      </c>
      <c r="BO24" s="316" t="b">
        <f t="shared" si="34"/>
        <v>0</v>
      </c>
      <c r="BQ24" t="str">
        <f t="shared" si="35"/>
        <v/>
      </c>
      <c r="BR24">
        <f t="shared" si="36"/>
        <v>4</v>
      </c>
      <c r="BT24">
        <f ca="1">COUNTIF(BM$2:BM24,TRUE)</f>
        <v>20</v>
      </c>
      <c r="BU24" s="316" t="b">
        <v>1</v>
      </c>
      <c r="BV24">
        <v>33.356630000000003</v>
      </c>
      <c r="BW24">
        <v>-111.92854</v>
      </c>
      <c r="BX24" s="331">
        <f>COUNTIF('Accidents_2009-2013'!$M:$M,"="&amp;$A24)</f>
        <v>4</v>
      </c>
      <c r="BY24" s="331">
        <v>1</v>
      </c>
    </row>
    <row r="25" spans="1:77" ht="12.75" customHeight="1" x14ac:dyDescent="0.25">
      <c r="A25" s="114">
        <v>124</v>
      </c>
      <c r="B25" s="114" t="s">
        <v>23</v>
      </c>
      <c r="C25" s="118" t="s">
        <v>249</v>
      </c>
      <c r="D25" s="52">
        <v>0</v>
      </c>
      <c r="E25" s="115"/>
      <c r="F25" s="115"/>
      <c r="G25" s="115"/>
      <c r="H25" s="115"/>
      <c r="I25" s="115" t="b">
        <f t="shared" si="25"/>
        <v>1</v>
      </c>
      <c r="J25" s="115" t="b">
        <f t="shared" si="26"/>
        <v>1</v>
      </c>
      <c r="K25" s="115">
        <v>3</v>
      </c>
      <c r="L25" s="115">
        <v>3</v>
      </c>
      <c r="M25" s="115">
        <v>4</v>
      </c>
      <c r="N25" s="115">
        <v>4</v>
      </c>
      <c r="O25" s="57">
        <v>3</v>
      </c>
      <c r="P25" s="57">
        <f t="shared" si="27"/>
        <v>3</v>
      </c>
      <c r="Q25" s="57">
        <v>6</v>
      </c>
      <c r="R25" s="57">
        <v>5</v>
      </c>
      <c r="S25" s="51"/>
      <c r="T25" s="51"/>
      <c r="U25" s="51"/>
      <c r="V25" s="57">
        <v>1</v>
      </c>
      <c r="W25" s="57"/>
      <c r="X25" s="52">
        <f t="shared" si="2"/>
        <v>30170</v>
      </c>
      <c r="Y25" s="52">
        <f t="shared" si="3"/>
        <v>30170</v>
      </c>
      <c r="Z25" s="52" t="str">
        <f t="shared" si="4"/>
        <v/>
      </c>
      <c r="AA25" s="52">
        <f t="shared" si="5"/>
        <v>30170</v>
      </c>
      <c r="AB25" s="52" t="str">
        <f t="shared" si="6"/>
        <v/>
      </c>
      <c r="AC25" s="52" t="str">
        <f t="shared" si="7"/>
        <v/>
      </c>
      <c r="AD25" s="52" t="str">
        <f t="shared" si="8"/>
        <v/>
      </c>
      <c r="AE25" s="52">
        <f t="shared" si="9"/>
        <v>0</v>
      </c>
      <c r="AF25" s="52" t="str">
        <f t="shared" si="10"/>
        <v/>
      </c>
      <c r="AG25" s="52" t="str">
        <f t="shared" si="11"/>
        <v/>
      </c>
      <c r="AH25" s="52" t="str">
        <f t="shared" si="12"/>
        <v/>
      </c>
      <c r="AI25" s="141">
        <v>118</v>
      </c>
      <c r="AJ25" s="52" t="str">
        <f t="shared" si="29"/>
        <v/>
      </c>
      <c r="AK25" s="52" t="str">
        <f t="shared" si="43"/>
        <v/>
      </c>
      <c r="AL25" s="52" t="str">
        <f t="shared" si="30"/>
        <v/>
      </c>
      <c r="AM25" t="str">
        <f t="shared" si="38"/>
        <v>Canal &amp; McClntk</v>
      </c>
      <c r="AN25" s="88" t="s">
        <v>206</v>
      </c>
      <c r="AO25" s="90" t="s">
        <v>212</v>
      </c>
      <c r="AP25" t="str">
        <f t="shared" si="31"/>
        <v>Western Canal</v>
      </c>
      <c r="AQ25" t="str">
        <f t="shared" si="14"/>
        <v>McClintock Dr</v>
      </c>
      <c r="AR25" t="str">
        <f t="shared" si="32"/>
        <v>Western Canal &amp; McClintock Dr</v>
      </c>
      <c r="AS25" s="16">
        <f t="shared" si="15"/>
        <v>0</v>
      </c>
      <c r="AT25" t="str">
        <f t="shared" si="42"/>
        <v/>
      </c>
      <c r="AU25" t="str">
        <f t="shared" si="42"/>
        <v/>
      </c>
      <c r="AV25" t="str">
        <f t="shared" si="42"/>
        <v/>
      </c>
      <c r="AW25" t="str">
        <f t="shared" si="42"/>
        <v/>
      </c>
      <c r="AY25">
        <f t="shared" si="17"/>
        <v>30170</v>
      </c>
      <c r="AZ25" t="str">
        <f t="shared" si="18"/>
        <v/>
      </c>
      <c r="BA25" t="str">
        <f t="shared" si="19"/>
        <v/>
      </c>
      <c r="BB25" t="str">
        <f t="shared" si="20"/>
        <v/>
      </c>
      <c r="BC25" s="52">
        <f t="shared" si="21"/>
        <v>124</v>
      </c>
      <c r="BD25" s="86" t="str">
        <f t="shared" si="22"/>
        <v>Western Canal</v>
      </c>
      <c r="BE25" s="86" t="str">
        <f t="shared" si="23"/>
        <v>McClintock Dr</v>
      </c>
      <c r="BF25" s="258" t="str">
        <f>IF(ISERROR(MATCH($A25,[2]!summary_loc,0)),"",INDEX([2]!summary_data,MATCH($A25,[2]!summary_loc,0),MATCH(MID(BF$1,6,20),[2]!summary_hdr,0)))</f>
        <v/>
      </c>
      <c r="BG25" s="258" t="str">
        <f>IF(ISERROR(MATCH($A25,[3]!summary_loc,0)),"",INDEX([3]!summary_data,MATCH($A25,[3]!summary_loc,0),MATCH(MID(BG$1,6,20),[3]!summary_hdr,0)))</f>
        <v/>
      </c>
      <c r="BH25" s="258">
        <f>IF(ISERROR(MATCH($A25,[4]SummDir!summary_loc,0)),"",INDEX([4]SummDir!summary_data,MATCH($A25,[4]SummDir!summary_loc,0),MATCH(MID(BH$1,6,20),[4]SummDir!summary_hdr,0)))</f>
        <v>9.25</v>
      </c>
      <c r="BI25" s="258">
        <f t="shared" si="24"/>
        <v>37.75</v>
      </c>
      <c r="BJ25" s="316" t="b">
        <f>ISNUMBER(INDEX([2]Report!$E$1:$E$65536,MATCH($A25,[2]Report!$B$1:$B$65536,0),1))</f>
        <v>0</v>
      </c>
      <c r="BK25" s="316" t="b">
        <v>0</v>
      </c>
      <c r="BL25" s="316" t="b">
        <v>1</v>
      </c>
      <c r="BM25" s="316" t="b">
        <f>NOT(ISERROR(MATCH(A25,Summary!A:A,0)))</f>
        <v>1</v>
      </c>
      <c r="BN25" s="316" t="b">
        <f t="shared" si="33"/>
        <v>0</v>
      </c>
      <c r="BO25" s="316" t="b">
        <f t="shared" si="34"/>
        <v>0</v>
      </c>
      <c r="BQ25" t="str">
        <f t="shared" si="35"/>
        <v/>
      </c>
      <c r="BR25" t="str">
        <f t="shared" si="36"/>
        <v/>
      </c>
      <c r="BT25">
        <f ca="1">COUNTIF(BM$2:BM25,TRUE)</f>
        <v>21</v>
      </c>
      <c r="BU25" s="316" t="b">
        <v>1</v>
      </c>
      <c r="BV25">
        <v>33.356769999999997</v>
      </c>
      <c r="BW25">
        <v>-111.91153</v>
      </c>
      <c r="BX25" s="331">
        <f>COUNTIF('Accidents_2009-2013'!$M:$M,"="&amp;$A25)</f>
        <v>8</v>
      </c>
      <c r="BY25" s="331">
        <v>0</v>
      </c>
    </row>
    <row r="26" spans="1:77" ht="12.75" customHeight="1" x14ac:dyDescent="0.25">
      <c r="A26" s="114">
        <v>125</v>
      </c>
      <c r="B26" s="114" t="s">
        <v>23</v>
      </c>
      <c r="C26" s="114" t="s">
        <v>24</v>
      </c>
      <c r="D26" s="52">
        <v>0</v>
      </c>
      <c r="E26" s="115"/>
      <c r="F26" s="115"/>
      <c r="G26" s="115"/>
      <c r="H26" s="115"/>
      <c r="I26" s="115" t="b">
        <f t="shared" si="25"/>
        <v>1</v>
      </c>
      <c r="J26" s="115" t="b">
        <f t="shared" si="26"/>
        <v>1</v>
      </c>
      <c r="K26" s="115">
        <v>2</v>
      </c>
      <c r="L26" s="115">
        <v>3</v>
      </c>
      <c r="M26" s="115">
        <v>4</v>
      </c>
      <c r="N26" s="115">
        <v>4</v>
      </c>
      <c r="O26" s="57">
        <v>3</v>
      </c>
      <c r="P26" s="57">
        <f t="shared" si="27"/>
        <v>3</v>
      </c>
      <c r="Q26" s="57">
        <v>6</v>
      </c>
      <c r="R26" s="57">
        <v>4.5</v>
      </c>
      <c r="S26" s="51"/>
      <c r="T26" s="51"/>
      <c r="U26" s="51"/>
      <c r="V26" s="57">
        <v>1</v>
      </c>
      <c r="W26" s="57"/>
      <c r="X26" s="52" t="str">
        <f t="shared" si="2"/>
        <v/>
      </c>
      <c r="Y26" s="52" t="str">
        <f t="shared" si="3"/>
        <v/>
      </c>
      <c r="Z26" s="52" t="str">
        <f t="shared" si="4"/>
        <v/>
      </c>
      <c r="AA26" s="52" t="str">
        <f t="shared" si="5"/>
        <v/>
      </c>
      <c r="AB26" s="52" t="str">
        <f t="shared" si="6"/>
        <v/>
      </c>
      <c r="AC26" s="52" t="str">
        <f t="shared" si="7"/>
        <v/>
      </c>
      <c r="AD26" s="52" t="str">
        <f t="shared" si="8"/>
        <v/>
      </c>
      <c r="AE26" s="52" t="str">
        <f t="shared" si="9"/>
        <v/>
      </c>
      <c r="AF26" s="52" t="str">
        <f t="shared" si="10"/>
        <v/>
      </c>
      <c r="AG26" s="52" t="str">
        <f t="shared" si="11"/>
        <v/>
      </c>
      <c r="AH26" s="52" t="str">
        <f t="shared" si="12"/>
        <v/>
      </c>
      <c r="AI26" s="324" t="str">
        <f t="shared" si="28"/>
        <v/>
      </c>
      <c r="AJ26" s="324" t="str">
        <f t="shared" si="29"/>
        <v/>
      </c>
      <c r="AK26" s="324" t="str">
        <f t="shared" si="43"/>
        <v/>
      </c>
      <c r="AL26" s="324" t="str">
        <f t="shared" si="30"/>
        <v/>
      </c>
      <c r="AM26" t="str">
        <f t="shared" si="38"/>
        <v>Canal &amp; Lakeshore</v>
      </c>
      <c r="AN26" s="88" t="s">
        <v>206</v>
      </c>
      <c r="AO26" s="48" t="str">
        <f t="shared" si="37"/>
        <v>Lakeshore</v>
      </c>
      <c r="AP26" t="str">
        <f t="shared" si="31"/>
        <v>Western Canal</v>
      </c>
      <c r="AQ26" t="str">
        <f t="shared" si="14"/>
        <v>Lakeshore Dr</v>
      </c>
      <c r="AR26" t="str">
        <f t="shared" si="32"/>
        <v>Western Canal &amp; Lakeshore Dr</v>
      </c>
      <c r="AS26" s="16">
        <f t="shared" si="15"/>
        <v>0</v>
      </c>
      <c r="AT26" t="str">
        <f t="shared" si="42"/>
        <v/>
      </c>
      <c r="AU26" t="str">
        <f t="shared" si="42"/>
        <v/>
      </c>
      <c r="AV26" t="str">
        <f t="shared" si="42"/>
        <v/>
      </c>
      <c r="AW26" t="str">
        <f t="shared" si="42"/>
        <v/>
      </c>
      <c r="AY26" t="str">
        <f t="shared" si="17"/>
        <v/>
      </c>
      <c r="AZ26" t="str">
        <f t="shared" si="18"/>
        <v/>
      </c>
      <c r="BA26" t="str">
        <f t="shared" si="19"/>
        <v/>
      </c>
      <c r="BB26" t="str">
        <f t="shared" si="20"/>
        <v/>
      </c>
      <c r="BC26" s="52">
        <f t="shared" si="21"/>
        <v>125</v>
      </c>
      <c r="BD26" s="86" t="str">
        <f t="shared" si="22"/>
        <v>Western Canal</v>
      </c>
      <c r="BE26" s="86" t="str">
        <f t="shared" si="23"/>
        <v>Lakeshore Dr</v>
      </c>
      <c r="BF26" s="258">
        <f>IF(ISERROR(MATCH($A26,[2]!summary_loc,0)),"",INDEX([2]!summary_data,MATCH($A26,[2]!summary_loc,0),MATCH(MID(BF$1,6,20),[2]!summary_hdr,0)))</f>
        <v>86</v>
      </c>
      <c r="BG26" s="258">
        <f>IF(ISERROR(MATCH($A26,[3]!summary_loc,0)),"",INDEX([3]!summary_data,MATCH($A26,[3]!summary_loc,0),MATCH(MID(BG$1,6,20),[3]!summary_hdr,0)))</f>
        <v>42.5</v>
      </c>
      <c r="BH26" s="258">
        <f>IF(ISERROR(MATCH($A26,[4]SummDir!summary_loc,0)),"",INDEX([4]SummDir!summary_data,MATCH($A26,[4]SummDir!summary_loc,0),MATCH(MID(BH$1,6,20),[4]SummDir!summary_hdr,0)))</f>
        <v>12.5</v>
      </c>
      <c r="BI26" s="258" t="str">
        <f t="shared" si="24"/>
        <v/>
      </c>
      <c r="BJ26" s="316" t="b">
        <f>ISNUMBER(INDEX([2]Report!$E$1:$E$65536,MATCH($A26,[2]Report!$B$1:$B$65536,0),1))</f>
        <v>1</v>
      </c>
      <c r="BK26" s="316" t="b">
        <v>1</v>
      </c>
      <c r="BL26" s="316" t="b">
        <v>1</v>
      </c>
      <c r="BM26" s="316" t="b">
        <f ca="1">NOT(ISERROR(MATCH(A26,Summary!A:A,0)))</f>
        <v>0</v>
      </c>
      <c r="BN26" s="316" t="b">
        <f t="shared" ca="1" si="33"/>
        <v>0</v>
      </c>
      <c r="BO26" s="316" t="b">
        <f t="shared" si="34"/>
        <v>1</v>
      </c>
      <c r="BQ26">
        <f t="shared" si="35"/>
        <v>4.5</v>
      </c>
      <c r="BR26">
        <f t="shared" si="36"/>
        <v>4.5</v>
      </c>
      <c r="BT26">
        <f ca="1">COUNTIF(BM$2:BM26,TRUE)</f>
        <v>21</v>
      </c>
      <c r="BU26" s="316" t="b">
        <v>1</v>
      </c>
      <c r="BV26">
        <v>33.356279999999998</v>
      </c>
      <c r="BW26">
        <v>-111.92068</v>
      </c>
      <c r="BX26" s="331">
        <f>COUNTIF('Accidents_2009-2013'!$M:$M,"="&amp;$A26)</f>
        <v>1</v>
      </c>
      <c r="BY26" s="331">
        <v>0</v>
      </c>
    </row>
    <row r="27" spans="1:77" ht="12.75" customHeight="1" x14ac:dyDescent="0.25">
      <c r="A27" s="114">
        <v>126</v>
      </c>
      <c r="B27" s="122" t="s">
        <v>309</v>
      </c>
      <c r="C27" s="114" t="s">
        <v>23</v>
      </c>
      <c r="D27" s="52">
        <v>0</v>
      </c>
      <c r="E27" s="115"/>
      <c r="F27" s="115"/>
      <c r="G27" s="115"/>
      <c r="H27" s="115"/>
      <c r="I27" s="115" t="b">
        <f t="shared" si="25"/>
        <v>1</v>
      </c>
      <c r="J27" s="115" t="b">
        <f t="shared" si="26"/>
        <v>0</v>
      </c>
      <c r="K27" s="115">
        <v>4</v>
      </c>
      <c r="L27" s="115">
        <v>4</v>
      </c>
      <c r="M27" s="115">
        <v>0</v>
      </c>
      <c r="N27" s="115">
        <v>0</v>
      </c>
      <c r="O27" s="57">
        <v>3</v>
      </c>
      <c r="P27" s="57">
        <f t="shared" si="27"/>
        <v>3</v>
      </c>
      <c r="Q27" s="57">
        <v>6</v>
      </c>
      <c r="R27" s="57">
        <v>2.9</v>
      </c>
      <c r="S27" s="51"/>
      <c r="T27" s="51"/>
      <c r="U27" s="51"/>
      <c r="V27" s="57">
        <v>1</v>
      </c>
      <c r="W27" s="57"/>
      <c r="X27" s="52">
        <f t="shared" si="2"/>
        <v>24094</v>
      </c>
      <c r="Y27" s="52" t="str">
        <f t="shared" si="3"/>
        <v/>
      </c>
      <c r="Z27" s="52">
        <f t="shared" si="4"/>
        <v>24094</v>
      </c>
      <c r="AA27" s="52">
        <f t="shared" si="5"/>
        <v>0</v>
      </c>
      <c r="AB27" s="52" t="str">
        <f t="shared" si="6"/>
        <v/>
      </c>
      <c r="AC27" s="52" t="str">
        <f t="shared" si="7"/>
        <v/>
      </c>
      <c r="AD27" s="52" t="str">
        <f t="shared" si="8"/>
        <v/>
      </c>
      <c r="AE27" s="52">
        <f t="shared" si="9"/>
        <v>24094</v>
      </c>
      <c r="AF27" s="52" t="str">
        <f t="shared" si="10"/>
        <v/>
      </c>
      <c r="AG27" s="52" t="str">
        <f t="shared" si="11"/>
        <v/>
      </c>
      <c r="AH27" s="52" t="str">
        <f t="shared" si="12"/>
        <v/>
      </c>
      <c r="AI27" s="165">
        <v>104</v>
      </c>
      <c r="AJ27" s="52" t="str">
        <f t="shared" si="29"/>
        <v/>
      </c>
      <c r="AK27" s="52" t="str">
        <f t="shared" si="43"/>
        <v/>
      </c>
      <c r="AL27" s="52" t="str">
        <f t="shared" si="30"/>
        <v/>
      </c>
      <c r="AM27" t="str">
        <f t="shared" si="38"/>
        <v>Baseline &amp; Western</v>
      </c>
      <c r="AN27" s="48" t="str">
        <f t="shared" ref="AN27:AN48" si="44">IF(ISERROR(FIND(" ",B27)),B27,LEFT(B27,FIND(" ",B27)-1))</f>
        <v>Baseline</v>
      </c>
      <c r="AO27" s="48" t="str">
        <f t="shared" si="37"/>
        <v>Western</v>
      </c>
      <c r="AP27" t="str">
        <f t="shared" si="31"/>
        <v>Baseline Rd</v>
      </c>
      <c r="AQ27" t="str">
        <f t="shared" si="14"/>
        <v>Western Canal</v>
      </c>
      <c r="AR27" t="str">
        <f t="shared" si="32"/>
        <v>Baseline Rd &amp; Western Canal</v>
      </c>
      <c r="AS27" s="16">
        <f t="shared" si="15"/>
        <v>0</v>
      </c>
      <c r="AT27" t="str">
        <f t="shared" si="42"/>
        <v/>
      </c>
      <c r="AU27" t="str">
        <f t="shared" si="42"/>
        <v/>
      </c>
      <c r="AV27" t="str">
        <f t="shared" si="42"/>
        <v/>
      </c>
      <c r="AW27" t="str">
        <f t="shared" si="42"/>
        <v/>
      </c>
      <c r="AY27">
        <f t="shared" si="17"/>
        <v>24094</v>
      </c>
      <c r="AZ27" t="str">
        <f t="shared" si="18"/>
        <v/>
      </c>
      <c r="BA27" t="str">
        <f t="shared" si="19"/>
        <v/>
      </c>
      <c r="BB27" t="str">
        <f t="shared" si="20"/>
        <v/>
      </c>
      <c r="BC27" s="52">
        <f t="shared" si="21"/>
        <v>126</v>
      </c>
      <c r="BD27" s="86" t="str">
        <f t="shared" si="22"/>
        <v>Baseline Rd</v>
      </c>
      <c r="BE27" s="86" t="str">
        <f t="shared" si="23"/>
        <v>Western Canal</v>
      </c>
      <c r="BF27" s="258">
        <f>IF(ISERROR(MATCH($A27,[2]!summary_loc,0)),"",INDEX([2]!summary_data,MATCH($A27,[2]!summary_loc,0),MATCH(MID(BF$1,6,20),[2]!summary_hdr,0)))</f>
        <v>24.5</v>
      </c>
      <c r="BG27" s="258" t="str">
        <f>IF(ISERROR(MATCH($A27,[3]!summary_loc,0)),"",INDEX([3]!summary_data,MATCH($A27,[3]!summary_loc,0),MATCH(MID(BG$1,6,20),[3]!summary_hdr,0)))</f>
        <v/>
      </c>
      <c r="BH27" s="258">
        <f>IF(ISERROR(MATCH($A27,[4]SummDir!summary_loc,0)),"",INDEX([4]SummDir!summary_data,MATCH($A27,[4]SummDir!summary_loc,0),MATCH(MID(BH$1,6,20),[4]SummDir!summary_hdr,0)))</f>
        <v>9.75</v>
      </c>
      <c r="BI27" s="258">
        <f t="shared" si="24"/>
        <v>37.25</v>
      </c>
      <c r="BJ27" s="316" t="b">
        <f>ISNUMBER(INDEX([2]Report!$E$1:$E$65536,MATCH($A27,[2]Report!$B$1:$B$65536,0),1))</f>
        <v>1</v>
      </c>
      <c r="BK27" s="316" t="b">
        <v>0</v>
      </c>
      <c r="BL27" s="316" t="b">
        <v>1</v>
      </c>
      <c r="BM27" s="316" t="b">
        <f>NOT(ISERROR(MATCH(A27,Summary!A:A,0)))</f>
        <v>1</v>
      </c>
      <c r="BN27" s="316" t="b">
        <f t="shared" si="33"/>
        <v>0</v>
      </c>
      <c r="BO27" s="316" t="b">
        <f t="shared" si="34"/>
        <v>0</v>
      </c>
      <c r="BQ27">
        <f t="shared" si="35"/>
        <v>2.9</v>
      </c>
      <c r="BR27" t="str">
        <f t="shared" si="36"/>
        <v/>
      </c>
      <c r="BT27">
        <f ca="1">COUNTIF(BM$2:BM27,TRUE)</f>
        <v>22</v>
      </c>
      <c r="BU27" s="316" t="b">
        <v>1</v>
      </c>
      <c r="BV27">
        <v>33.377958</v>
      </c>
      <c r="BW27">
        <v>-111.945448</v>
      </c>
      <c r="BX27" s="331">
        <f>COUNTIF('Accidents_2009-2013'!$M:$M,"="&amp;$A27)</f>
        <v>19</v>
      </c>
      <c r="BY27" s="331">
        <v>3</v>
      </c>
    </row>
    <row r="28" spans="1:77" ht="12.75" customHeight="1" x14ac:dyDescent="0.25">
      <c r="A28" s="114">
        <v>127</v>
      </c>
      <c r="B28" s="114" t="s">
        <v>37</v>
      </c>
      <c r="C28" s="118" t="s">
        <v>249</v>
      </c>
      <c r="D28" s="52">
        <v>0</v>
      </c>
      <c r="E28" s="115"/>
      <c r="F28" s="115"/>
      <c r="G28" s="115"/>
      <c r="H28" s="115"/>
      <c r="I28" s="115" t="b">
        <f t="shared" si="25"/>
        <v>1</v>
      </c>
      <c r="J28" s="115" t="b">
        <f t="shared" si="26"/>
        <v>0</v>
      </c>
      <c r="K28" s="115">
        <v>3</v>
      </c>
      <c r="L28" s="115">
        <v>3</v>
      </c>
      <c r="M28" s="115">
        <v>0</v>
      </c>
      <c r="N28" s="115">
        <v>0</v>
      </c>
      <c r="O28" s="57">
        <v>4</v>
      </c>
      <c r="P28" s="123">
        <f>O28-1</f>
        <v>3</v>
      </c>
      <c r="Q28" s="57">
        <v>6</v>
      </c>
      <c r="R28" s="57">
        <v>5.5</v>
      </c>
      <c r="S28" s="51"/>
      <c r="T28" s="51"/>
      <c r="U28" s="51"/>
      <c r="V28" s="57">
        <v>1</v>
      </c>
      <c r="W28" s="57"/>
      <c r="X28" s="52">
        <f t="shared" si="2"/>
        <v>38743</v>
      </c>
      <c r="Y28" s="52">
        <f t="shared" si="3"/>
        <v>27418</v>
      </c>
      <c r="Z28" s="52">
        <f t="shared" si="4"/>
        <v>38743</v>
      </c>
      <c r="AA28" s="52">
        <f t="shared" si="5"/>
        <v>0</v>
      </c>
      <c r="AB28" s="52">
        <f t="shared" si="6"/>
        <v>21129</v>
      </c>
      <c r="AC28" s="52">
        <f t="shared" si="7"/>
        <v>27418</v>
      </c>
      <c r="AD28" s="52">
        <f t="shared" si="8"/>
        <v>0</v>
      </c>
      <c r="AE28" s="52">
        <f t="shared" si="9"/>
        <v>32341</v>
      </c>
      <c r="AF28" s="52">
        <f t="shared" si="10"/>
        <v>0</v>
      </c>
      <c r="AG28" s="52">
        <f t="shared" si="11"/>
        <v>0</v>
      </c>
      <c r="AH28" s="52">
        <f t="shared" si="12"/>
        <v>38743</v>
      </c>
      <c r="AI28" s="52">
        <f t="shared" si="28"/>
        <v>130</v>
      </c>
      <c r="AJ28" s="52">
        <f t="shared" si="29"/>
        <v>138</v>
      </c>
      <c r="AK28" s="52">
        <f t="shared" si="43"/>
        <v>128</v>
      </c>
      <c r="AL28" s="52">
        <f t="shared" si="30"/>
        <v>131</v>
      </c>
      <c r="AM28" t="str">
        <f t="shared" si="38"/>
        <v>Elliot &amp; McClntk</v>
      </c>
      <c r="AN28" s="48" t="str">
        <f t="shared" si="44"/>
        <v>Elliot</v>
      </c>
      <c r="AO28" s="90" t="s">
        <v>212</v>
      </c>
      <c r="AP28" t="str">
        <f t="shared" si="31"/>
        <v>Elliot Rd</v>
      </c>
      <c r="AQ28" t="str">
        <f t="shared" si="14"/>
        <v>McClintock Dr</v>
      </c>
      <c r="AR28" t="str">
        <f t="shared" si="32"/>
        <v>Elliot Rd &amp; McClintock Dr</v>
      </c>
      <c r="AS28" s="16">
        <f t="shared" si="15"/>
        <v>4</v>
      </c>
      <c r="AT28" t="str">
        <f t="shared" si="42"/>
        <v>Elliot Rd &amp; McClintock Dr_1</v>
      </c>
      <c r="AU28" t="str">
        <f t="shared" si="42"/>
        <v>Elliot Rd &amp; McClintock Dr_2</v>
      </c>
      <c r="AV28" t="str">
        <f t="shared" si="42"/>
        <v>Elliot Rd &amp; McClintock Dr_3</v>
      </c>
      <c r="AW28" t="str">
        <f t="shared" si="42"/>
        <v>Elliot Rd &amp; McClintock Dr_4</v>
      </c>
      <c r="AY28">
        <f t="shared" si="17"/>
        <v>32341</v>
      </c>
      <c r="AZ28">
        <f t="shared" si="18"/>
        <v>21129</v>
      </c>
      <c r="BA28">
        <f t="shared" si="19"/>
        <v>27418</v>
      </c>
      <c r="BB28">
        <f t="shared" si="20"/>
        <v>38743</v>
      </c>
      <c r="BC28" s="52">
        <f t="shared" si="21"/>
        <v>127</v>
      </c>
      <c r="BD28" s="86" t="str">
        <f t="shared" si="22"/>
        <v>Elliot Rd</v>
      </c>
      <c r="BE28" s="86" t="str">
        <f t="shared" si="23"/>
        <v>McClintock Dr</v>
      </c>
      <c r="BF28" s="258">
        <f>IF(ISERROR(MATCH($A28,[2]!summary_loc,0)),"",INDEX([2]!summary_data,MATCH($A28,[2]!summary_loc,0),MATCH(MID(BF$1,6,20),[2]!summary_hdr,0)))</f>
        <v>9.5</v>
      </c>
      <c r="BG28" s="258" t="str">
        <f>IF(ISERROR(MATCH($A28,[3]!summary_loc,0)),"",INDEX([3]!summary_data,MATCH($A28,[3]!summary_loc,0),MATCH(MID(BG$1,6,20),[3]!summary_hdr,0)))</f>
        <v/>
      </c>
      <c r="BH28" s="258">
        <f>IF(ISERROR(MATCH($A28,[4]SummDir!summary_loc,0)),"",INDEX([4]SummDir!summary_data,MATCH($A28,[4]SummDir!summary_loc,0),MATCH(MID(BH$1,6,20),[4]SummDir!summary_hdr,0)))</f>
        <v>8.5</v>
      </c>
      <c r="BI28" s="258" t="str">
        <f t="shared" si="24"/>
        <v/>
      </c>
      <c r="BJ28" s="316" t="b">
        <f>ISNUMBER(INDEX([2]Report!$E$1:$E$65536,MATCH($A28,[2]Report!$B$1:$B$65536,0),1))</f>
        <v>1</v>
      </c>
      <c r="BK28" s="316" t="b">
        <v>0</v>
      </c>
      <c r="BL28" s="316" t="b">
        <v>1</v>
      </c>
      <c r="BM28" s="316" t="b">
        <f ca="1">NOT(ISERROR(MATCH(A28,Summary!A:A,0)))</f>
        <v>0</v>
      </c>
      <c r="BN28" s="316" t="b">
        <f t="shared" ca="1" si="33"/>
        <v>0</v>
      </c>
      <c r="BO28" s="316" t="b">
        <f t="shared" si="34"/>
        <v>0</v>
      </c>
      <c r="BQ28">
        <f t="shared" si="35"/>
        <v>5.5</v>
      </c>
      <c r="BR28" t="str">
        <f t="shared" si="36"/>
        <v/>
      </c>
      <c r="BT28">
        <f ca="1">COUNTIF(BM$2:BM28,TRUE)</f>
        <v>22</v>
      </c>
      <c r="BU28" s="316" t="b">
        <v>1</v>
      </c>
      <c r="BV28">
        <v>33.349147000000002</v>
      </c>
      <c r="BW28">
        <v>-111.911297</v>
      </c>
      <c r="BX28" s="331">
        <f>COUNTIF('Accidents_2009-2013'!$M:$M,"="&amp;$A28)</f>
        <v>4</v>
      </c>
      <c r="BY28" s="331">
        <v>1</v>
      </c>
    </row>
    <row r="29" spans="1:77" ht="12.75" customHeight="1" x14ac:dyDescent="0.25">
      <c r="A29" s="114">
        <v>128</v>
      </c>
      <c r="B29" s="119" t="s">
        <v>305</v>
      </c>
      <c r="C29" s="118" t="s">
        <v>249</v>
      </c>
      <c r="D29" s="52">
        <v>0</v>
      </c>
      <c r="E29" s="115"/>
      <c r="F29" s="115"/>
      <c r="G29" s="115"/>
      <c r="H29" s="115"/>
      <c r="I29" s="115" t="b">
        <f t="shared" si="25"/>
        <v>0</v>
      </c>
      <c r="J29" s="115" t="b">
        <f t="shared" si="26"/>
        <v>1</v>
      </c>
      <c r="K29" s="115">
        <v>0</v>
      </c>
      <c r="L29" s="115">
        <v>0</v>
      </c>
      <c r="M29" s="115">
        <v>2</v>
      </c>
      <c r="N29" s="115">
        <v>2</v>
      </c>
      <c r="O29" s="57">
        <v>2</v>
      </c>
      <c r="P29" s="57">
        <f t="shared" si="27"/>
        <v>2</v>
      </c>
      <c r="Q29" s="57"/>
      <c r="R29" s="57">
        <v>2</v>
      </c>
      <c r="S29" s="51"/>
      <c r="T29" s="51"/>
      <c r="U29" s="51"/>
      <c r="V29" s="57">
        <v>1</v>
      </c>
      <c r="W29" s="57"/>
      <c r="X29" s="52">
        <f t="shared" si="2"/>
        <v>27807</v>
      </c>
      <c r="Y29" s="52">
        <f t="shared" si="3"/>
        <v>27807</v>
      </c>
      <c r="Z29" s="52" t="str">
        <f t="shared" si="4"/>
        <v/>
      </c>
      <c r="AA29" s="52">
        <f t="shared" si="5"/>
        <v>27807</v>
      </c>
      <c r="AB29" s="52" t="str">
        <f t="shared" si="6"/>
        <v/>
      </c>
      <c r="AC29" s="52" t="str">
        <f t="shared" si="7"/>
        <v/>
      </c>
      <c r="AD29" s="52" t="str">
        <f t="shared" si="8"/>
        <v/>
      </c>
      <c r="AE29" s="52">
        <f t="shared" si="9"/>
        <v>0</v>
      </c>
      <c r="AF29" s="52" t="str">
        <f t="shared" si="10"/>
        <v/>
      </c>
      <c r="AG29" s="52" t="str">
        <f t="shared" si="11"/>
        <v/>
      </c>
      <c r="AH29" s="52" t="str">
        <f t="shared" si="12"/>
        <v/>
      </c>
      <c r="AI29" s="141">
        <v>71</v>
      </c>
      <c r="AJ29" s="324" t="str">
        <f t="shared" ref="AJ29" si="45">IF(LEN(AU29)&gt;0,IF(NOT(ISERROR(MATCH(AU29,TC_concat,0))),MOD(MATCH(AU29,TC_concat,0)-1,156),""),"")</f>
        <v/>
      </c>
      <c r="AK29" s="324" t="str">
        <f t="shared" si="43"/>
        <v/>
      </c>
      <c r="AL29" s="324" t="str">
        <f t="shared" si="30"/>
        <v/>
      </c>
      <c r="AM29" t="str">
        <f t="shared" si="38"/>
        <v>Alameda &amp; McClntk</v>
      </c>
      <c r="AN29" s="48" t="str">
        <f t="shared" si="44"/>
        <v>Alameda</v>
      </c>
      <c r="AO29" s="90" t="s">
        <v>212</v>
      </c>
      <c r="AP29" t="str">
        <f t="shared" si="31"/>
        <v>Alameda Dr</v>
      </c>
      <c r="AQ29" t="str">
        <f t="shared" si="14"/>
        <v>McClintock Dr</v>
      </c>
      <c r="AR29" t="str">
        <f t="shared" si="32"/>
        <v>Alameda Dr &amp; McClintock Dr</v>
      </c>
      <c r="AS29" s="16">
        <f t="shared" si="15"/>
        <v>0</v>
      </c>
      <c r="AT29" t="str">
        <f t="shared" si="42"/>
        <v/>
      </c>
      <c r="AU29" t="str">
        <f t="shared" si="42"/>
        <v/>
      </c>
      <c r="AV29" t="str">
        <f t="shared" si="42"/>
        <v/>
      </c>
      <c r="AW29" t="str">
        <f t="shared" si="42"/>
        <v/>
      </c>
      <c r="AY29">
        <f t="shared" si="17"/>
        <v>27807</v>
      </c>
      <c r="AZ29" t="str">
        <f t="shared" si="18"/>
        <v/>
      </c>
      <c r="BA29" t="str">
        <f t="shared" si="19"/>
        <v/>
      </c>
      <c r="BB29" t="str">
        <f t="shared" si="20"/>
        <v/>
      </c>
      <c r="BC29" s="52">
        <f t="shared" si="21"/>
        <v>128</v>
      </c>
      <c r="BD29" s="86" t="str">
        <f t="shared" si="22"/>
        <v>Alameda Dr</v>
      </c>
      <c r="BE29" s="86" t="str">
        <f t="shared" si="23"/>
        <v>McClintock Dr</v>
      </c>
      <c r="BF29" s="258">
        <f>IF(ISERROR(MATCH($A29,[2]!summary_loc,0)),"",INDEX([2]!summary_data,MATCH($A29,[2]!summary_loc,0),MATCH(MID(BF$1,6,20),[2]!summary_hdr,0)))</f>
        <v>22</v>
      </c>
      <c r="BG29" s="258" t="str">
        <f>IF(ISERROR(MATCH($A29,[3]!summary_loc,0)),"",INDEX([3]!summary_data,MATCH($A29,[3]!summary_loc,0),MATCH(MID(BG$1,6,20),[3]!summary_hdr,0)))</f>
        <v/>
      </c>
      <c r="BH29" s="258">
        <f>IF(ISERROR(MATCH($A29,[4]SummDir!summary_loc,0)),"",INDEX([4]SummDir!summary_data,MATCH($A29,[4]SummDir!summary_loc,0),MATCH(MID(BH$1,6,20),[4]SummDir!summary_hdr,0)))</f>
        <v>12</v>
      </c>
      <c r="BI29" s="258">
        <f t="shared" si="24"/>
        <v>17.5</v>
      </c>
      <c r="BJ29" s="316" t="b">
        <f>ISNUMBER(INDEX([2]Report!$E$1:$E$65536,MATCH($A29,[2]Report!$B$1:$B$65536,0),1))</f>
        <v>1</v>
      </c>
      <c r="BK29" s="316" t="b">
        <v>0</v>
      </c>
      <c r="BL29" s="316" t="b">
        <v>1</v>
      </c>
      <c r="BM29" s="316" t="b">
        <f>NOT(ISERROR(MATCH(A29,Summary!A:A,0)))</f>
        <v>1</v>
      </c>
      <c r="BN29" s="316" t="b">
        <f t="shared" si="33"/>
        <v>0</v>
      </c>
      <c r="BO29" s="316" t="b">
        <f t="shared" si="34"/>
        <v>0</v>
      </c>
      <c r="BQ29">
        <f t="shared" si="35"/>
        <v>2</v>
      </c>
      <c r="BR29" t="str">
        <f t="shared" si="36"/>
        <v/>
      </c>
      <c r="BT29">
        <f ca="1">COUNTIF(BM$2:BM29,TRUE)</f>
        <v>23</v>
      </c>
      <c r="BU29" s="316" t="b">
        <v>1</v>
      </c>
      <c r="BV29">
        <v>33.400145999999999</v>
      </c>
      <c r="BW29">
        <v>-111.908998</v>
      </c>
      <c r="BX29" s="331">
        <f>COUNTIF('Accidents_2009-2013'!$M:$M,"="&amp;$A29)</f>
        <v>4</v>
      </c>
      <c r="BY29" s="331">
        <v>0</v>
      </c>
    </row>
    <row r="30" spans="1:77" ht="12.75" customHeight="1" x14ac:dyDescent="0.25">
      <c r="A30" s="114">
        <v>129</v>
      </c>
      <c r="B30" s="119" t="s">
        <v>305</v>
      </c>
      <c r="C30" s="118" t="s">
        <v>27</v>
      </c>
      <c r="D30" s="52">
        <v>0</v>
      </c>
      <c r="E30" s="115"/>
      <c r="F30" s="115"/>
      <c r="G30" s="115"/>
      <c r="H30" s="115"/>
      <c r="I30" s="115" t="b">
        <f t="shared" si="25"/>
        <v>0</v>
      </c>
      <c r="J30" s="115" t="b">
        <f t="shared" si="26"/>
        <v>1</v>
      </c>
      <c r="K30" s="115">
        <v>0</v>
      </c>
      <c r="L30" s="115">
        <v>0</v>
      </c>
      <c r="M30" s="115">
        <v>2</v>
      </c>
      <c r="N30" s="115">
        <v>2</v>
      </c>
      <c r="O30" s="57">
        <v>2</v>
      </c>
      <c r="P30" s="57">
        <f t="shared" si="27"/>
        <v>2</v>
      </c>
      <c r="Q30" s="57"/>
      <c r="R30" s="57">
        <v>1</v>
      </c>
      <c r="S30" s="51"/>
      <c r="T30" s="51"/>
      <c r="U30" s="51"/>
      <c r="V30" s="57">
        <v>1</v>
      </c>
      <c r="W30" s="57"/>
      <c r="X30" s="52">
        <f t="shared" si="2"/>
        <v>35740</v>
      </c>
      <c r="Y30" s="52">
        <f t="shared" si="3"/>
        <v>35740</v>
      </c>
      <c r="Z30" s="52">
        <f t="shared" si="4"/>
        <v>1841</v>
      </c>
      <c r="AA30" s="52">
        <f t="shared" si="5"/>
        <v>0</v>
      </c>
      <c r="AB30" s="52">
        <f t="shared" si="6"/>
        <v>35740</v>
      </c>
      <c r="AC30" s="52" t="str">
        <f t="shared" si="7"/>
        <v/>
      </c>
      <c r="AD30" s="52" t="str">
        <f t="shared" si="8"/>
        <v/>
      </c>
      <c r="AE30" s="52">
        <f t="shared" si="9"/>
        <v>1841</v>
      </c>
      <c r="AF30" s="52">
        <f t="shared" si="10"/>
        <v>0</v>
      </c>
      <c r="AG30" s="52" t="str">
        <f t="shared" si="11"/>
        <v/>
      </c>
      <c r="AH30" s="52" t="str">
        <f t="shared" si="12"/>
        <v/>
      </c>
      <c r="AI30" s="52">
        <f t="shared" ref="AI30" si="46">IF(LEN(AT30)&gt;0,IF(NOT(ISERROR(MATCH(AT30,TC_concat,0))),MOD(MATCH(AT30,TC_concat,0)-1,156),""),"")</f>
        <v>75</v>
      </c>
      <c r="AJ30" s="141">
        <v>74</v>
      </c>
      <c r="AK30" s="52" t="str">
        <f t="shared" si="43"/>
        <v/>
      </c>
      <c r="AL30" s="52" t="str">
        <f t="shared" si="30"/>
        <v/>
      </c>
      <c r="AM30" t="str">
        <f t="shared" si="38"/>
        <v>Alameda &amp; Rural</v>
      </c>
      <c r="AN30" s="48" t="str">
        <f t="shared" si="44"/>
        <v>Alameda</v>
      </c>
      <c r="AO30" s="89" t="s">
        <v>40</v>
      </c>
      <c r="AP30" t="str">
        <f t="shared" si="31"/>
        <v>Alameda Dr</v>
      </c>
      <c r="AQ30" t="str">
        <f t="shared" si="14"/>
        <v>Rural Rd</v>
      </c>
      <c r="AR30" t="str">
        <f t="shared" si="32"/>
        <v>Alameda Dr &amp; Rural Rd</v>
      </c>
      <c r="AS30" s="16">
        <f t="shared" si="15"/>
        <v>1</v>
      </c>
      <c r="AT30" t="str">
        <f t="shared" si="42"/>
        <v>Alameda Dr &amp; Rural Rd_1</v>
      </c>
      <c r="AU30" t="str">
        <f t="shared" si="42"/>
        <v/>
      </c>
      <c r="AV30" t="str">
        <f t="shared" si="42"/>
        <v/>
      </c>
      <c r="AW30" t="str">
        <f t="shared" si="42"/>
        <v/>
      </c>
      <c r="AY30">
        <f t="shared" si="17"/>
        <v>1841</v>
      </c>
      <c r="AZ30">
        <f t="shared" si="18"/>
        <v>35740</v>
      </c>
      <c r="BA30" t="str">
        <f t="shared" si="19"/>
        <v/>
      </c>
      <c r="BB30" t="str">
        <f t="shared" si="20"/>
        <v/>
      </c>
      <c r="BC30" s="52">
        <f t="shared" si="21"/>
        <v>129</v>
      </c>
      <c r="BD30" s="86" t="str">
        <f t="shared" si="22"/>
        <v>Alameda Dr</v>
      </c>
      <c r="BE30" s="86" t="str">
        <f t="shared" si="23"/>
        <v>Rural Rd</v>
      </c>
      <c r="BF30" s="258" t="str">
        <f>IF(ISERROR(MATCH($A30,[2]!summary_loc,0)),"",INDEX([2]!summary_data,MATCH($A30,[2]!summary_loc,0),MATCH(MID(BF$1,6,20),[2]!summary_hdr,0)))</f>
        <v/>
      </c>
      <c r="BG30" s="258" t="str">
        <f>IF(ISERROR(MATCH($A30,[3]!summary_loc,0)),"",INDEX([3]!summary_data,MATCH($A30,[3]!summary_loc,0),MATCH(MID(BG$1,6,20),[3]!summary_hdr,0)))</f>
        <v/>
      </c>
      <c r="BH30" s="258">
        <f>IF(ISERROR(MATCH($A30,[4]SummDir!summary_loc,0)),"",INDEX([4]SummDir!summary_data,MATCH($A30,[4]SummDir!summary_loc,0),MATCH(MID(BH$1,6,20),[4]SummDir!summary_hdr,0)))</f>
        <v>34.25</v>
      </c>
      <c r="BI30" s="258">
        <f t="shared" ca="1" si="24"/>
        <v>63.875</v>
      </c>
      <c r="BJ30" s="316" t="b">
        <f>ISNUMBER(INDEX([2]Report!$E$1:$E$65536,MATCH($A30,[2]Report!$B$1:$B$65536,0),1))</f>
        <v>0</v>
      </c>
      <c r="BK30" s="316" t="b">
        <v>0</v>
      </c>
      <c r="BL30" s="316" t="b">
        <v>1</v>
      </c>
      <c r="BM30" s="316" t="b">
        <f>NOT(ISERROR(MATCH(A30,Summary!A:A,0)))</f>
        <v>1</v>
      </c>
      <c r="BN30" s="316" t="b">
        <f t="shared" si="33"/>
        <v>0</v>
      </c>
      <c r="BO30" s="316" t="b">
        <f t="shared" si="34"/>
        <v>0</v>
      </c>
      <c r="BQ30" t="str">
        <f t="shared" si="35"/>
        <v/>
      </c>
      <c r="BR30" t="str">
        <f t="shared" si="36"/>
        <v/>
      </c>
      <c r="BT30">
        <f ca="1">COUNTIF(BM$2:BM30,TRUE)</f>
        <v>24</v>
      </c>
      <c r="BU30" s="316" t="b">
        <v>0</v>
      </c>
      <c r="BV30">
        <v>33.400246000000003</v>
      </c>
      <c r="BW30">
        <v>-111.926098</v>
      </c>
      <c r="BX30" s="331">
        <f>COUNTIF('Accidents_2009-2013'!$M:$M,"="&amp;$A30)</f>
        <v>10</v>
      </c>
      <c r="BY30" s="331">
        <v>1</v>
      </c>
    </row>
    <row r="31" spans="1:77" ht="12.75" customHeight="1" x14ac:dyDescent="0.25">
      <c r="A31" s="114">
        <v>130</v>
      </c>
      <c r="B31" s="119" t="s">
        <v>305</v>
      </c>
      <c r="C31" s="114" t="s">
        <v>26</v>
      </c>
      <c r="D31" s="52">
        <v>0</v>
      </c>
      <c r="E31" s="115"/>
      <c r="F31" s="115"/>
      <c r="G31" s="115"/>
      <c r="H31" s="115"/>
      <c r="I31" s="115" t="b">
        <f t="shared" si="25"/>
        <v>1</v>
      </c>
      <c r="J31" s="115" t="b">
        <f t="shared" si="26"/>
        <v>1</v>
      </c>
      <c r="K31" s="115">
        <v>2</v>
      </c>
      <c r="L31" s="115">
        <v>0</v>
      </c>
      <c r="M31" s="115">
        <v>2</v>
      </c>
      <c r="N31" s="115">
        <v>2</v>
      </c>
      <c r="O31" s="57">
        <v>2</v>
      </c>
      <c r="P31" s="57">
        <f t="shared" si="27"/>
        <v>2</v>
      </c>
      <c r="Q31" s="57"/>
      <c r="R31" s="57">
        <v>2.5</v>
      </c>
      <c r="S31" s="51"/>
      <c r="T31" s="51"/>
      <c r="U31" s="51"/>
      <c r="V31" s="57">
        <v>1</v>
      </c>
      <c r="W31" s="57"/>
      <c r="X31" s="52" t="str">
        <f t="shared" si="2"/>
        <v/>
      </c>
      <c r="Y31" s="52" t="str">
        <f t="shared" si="3"/>
        <v/>
      </c>
      <c r="Z31" s="52" t="str">
        <f t="shared" si="4"/>
        <v/>
      </c>
      <c r="AA31" s="52" t="str">
        <f t="shared" si="5"/>
        <v/>
      </c>
      <c r="AB31" s="52" t="str">
        <f t="shared" si="6"/>
        <v/>
      </c>
      <c r="AC31" s="52" t="str">
        <f t="shared" si="7"/>
        <v/>
      </c>
      <c r="AD31" s="52" t="str">
        <f t="shared" si="8"/>
        <v/>
      </c>
      <c r="AE31" s="52" t="str">
        <f t="shared" si="9"/>
        <v/>
      </c>
      <c r="AF31" s="52" t="str">
        <f t="shared" si="10"/>
        <v/>
      </c>
      <c r="AG31" s="52" t="str">
        <f t="shared" si="11"/>
        <v/>
      </c>
      <c r="AH31" s="52" t="str">
        <f t="shared" si="12"/>
        <v/>
      </c>
      <c r="AI31" s="324" t="str">
        <f t="shared" si="28"/>
        <v/>
      </c>
      <c r="AJ31" s="324" t="str">
        <f t="shared" si="29"/>
        <v/>
      </c>
      <c r="AK31" s="324" t="str">
        <f t="shared" si="43"/>
        <v/>
      </c>
      <c r="AL31" s="324" t="str">
        <f t="shared" si="30"/>
        <v/>
      </c>
      <c r="AM31" t="str">
        <f t="shared" si="38"/>
        <v>Alameda &amp; CntryClub</v>
      </c>
      <c r="AN31" s="48" t="str">
        <f t="shared" si="44"/>
        <v>Alameda</v>
      </c>
      <c r="AO31" s="88" t="s">
        <v>351</v>
      </c>
      <c r="AP31" t="str">
        <f t="shared" si="31"/>
        <v>Alameda Dr</v>
      </c>
      <c r="AQ31" t="str">
        <f t="shared" si="14"/>
        <v>Country Club Wy</v>
      </c>
      <c r="AR31" t="str">
        <f t="shared" si="32"/>
        <v>Alameda Dr &amp; Country Club Wy</v>
      </c>
      <c r="AS31" s="16">
        <f t="shared" si="15"/>
        <v>0</v>
      </c>
      <c r="AT31" t="str">
        <f t="shared" si="42"/>
        <v/>
      </c>
      <c r="AU31" t="str">
        <f t="shared" si="42"/>
        <v/>
      </c>
      <c r="AV31" t="str">
        <f t="shared" si="42"/>
        <v/>
      </c>
      <c r="AW31" t="str">
        <f t="shared" si="42"/>
        <v/>
      </c>
      <c r="AY31" t="str">
        <f t="shared" si="17"/>
        <v/>
      </c>
      <c r="AZ31" t="str">
        <f t="shared" si="18"/>
        <v/>
      </c>
      <c r="BA31" t="str">
        <f t="shared" si="19"/>
        <v/>
      </c>
      <c r="BB31" t="str">
        <f t="shared" si="20"/>
        <v/>
      </c>
      <c r="BC31" s="52">
        <f t="shared" si="21"/>
        <v>130</v>
      </c>
      <c r="BD31" s="86" t="str">
        <f t="shared" si="22"/>
        <v>Alameda Dr</v>
      </c>
      <c r="BE31" s="86" t="str">
        <f t="shared" si="23"/>
        <v>Country Club Wy</v>
      </c>
      <c r="BF31" s="258">
        <f>IF(ISERROR(MATCH($A31,[2]!summary_loc,0)),"",INDEX([2]!summary_data,MATCH($A31,[2]!summary_loc,0),MATCH(MID(BF$1,6,20),[2]!summary_hdr,0)))</f>
        <v>11.5</v>
      </c>
      <c r="BG31" s="258" t="str">
        <f>IF(ISERROR(MATCH($A31,[3]!summary_loc,0)),"",INDEX([3]!summary_data,MATCH($A31,[3]!summary_loc,0),MATCH(MID(BG$1,6,20),[3]!summary_hdr,0)))</f>
        <v/>
      </c>
      <c r="BH31" s="258">
        <f>IF(ISERROR(MATCH($A31,[4]SummDir!summary_loc,0)),"",INDEX([4]SummDir!summary_data,MATCH($A31,[4]SummDir!summary_loc,0),MATCH(MID(BH$1,6,20),[4]SummDir!summary_hdr,0)))</f>
        <v>8</v>
      </c>
      <c r="BI31" s="258" t="str">
        <f t="shared" si="24"/>
        <v/>
      </c>
      <c r="BJ31" s="316" t="b">
        <f>ISNUMBER(INDEX([2]Report!$E$1:$E$65536,MATCH($A31,[2]Report!$B$1:$B$65536,0),1))</f>
        <v>1</v>
      </c>
      <c r="BK31" s="316" t="b">
        <v>0</v>
      </c>
      <c r="BL31" s="316" t="b">
        <v>1</v>
      </c>
      <c r="BM31" s="316" t="b">
        <f ca="1">NOT(ISERROR(MATCH(A31,Summary!A:A,0)))</f>
        <v>0</v>
      </c>
      <c r="BN31" s="316" t="b">
        <f t="shared" ca="1" si="33"/>
        <v>0</v>
      </c>
      <c r="BO31" s="316" t="b">
        <f t="shared" si="34"/>
        <v>0</v>
      </c>
      <c r="BQ31">
        <f t="shared" si="35"/>
        <v>2.5</v>
      </c>
      <c r="BR31" t="str">
        <f t="shared" si="36"/>
        <v/>
      </c>
      <c r="BT31">
        <f ca="1">COUNTIF(BM$2:BM31,TRUE)</f>
        <v>24</v>
      </c>
      <c r="BU31" s="316" t="b">
        <v>1</v>
      </c>
      <c r="BV31">
        <v>33.400345999999999</v>
      </c>
      <c r="BW31">
        <v>-111.900497</v>
      </c>
      <c r="BX31" s="331">
        <f>COUNTIF('Accidents_2009-2013'!$M:$M,"="&amp;$A31)</f>
        <v>0</v>
      </c>
      <c r="BY31" s="331">
        <v>0</v>
      </c>
    </row>
    <row r="32" spans="1:77" ht="12.75" customHeight="1" x14ac:dyDescent="0.25">
      <c r="A32" s="114">
        <v>131</v>
      </c>
      <c r="B32" s="119" t="s">
        <v>41</v>
      </c>
      <c r="C32" s="119" t="s">
        <v>27</v>
      </c>
      <c r="D32" s="52">
        <v>1</v>
      </c>
      <c r="E32" s="115">
        <v>1</v>
      </c>
      <c r="F32" s="115"/>
      <c r="G32" s="115"/>
      <c r="H32" s="115">
        <v>1</v>
      </c>
      <c r="I32" s="115" t="b">
        <f t="shared" si="25"/>
        <v>0</v>
      </c>
      <c r="J32" s="115" t="b">
        <f t="shared" si="26"/>
        <v>1</v>
      </c>
      <c r="K32" s="115">
        <v>0</v>
      </c>
      <c r="L32" s="115">
        <v>0</v>
      </c>
      <c r="M32" s="115">
        <v>3</v>
      </c>
      <c r="N32" s="115">
        <v>3</v>
      </c>
      <c r="O32" s="57">
        <v>1</v>
      </c>
      <c r="P32" s="57">
        <f t="shared" si="27"/>
        <v>1</v>
      </c>
      <c r="Q32" s="57">
        <v>2</v>
      </c>
      <c r="R32" s="57">
        <v>0</v>
      </c>
      <c r="S32" s="51"/>
      <c r="T32" s="51"/>
      <c r="U32" s="51"/>
      <c r="V32" s="57">
        <v>2</v>
      </c>
      <c r="W32" s="57"/>
      <c r="X32" s="52">
        <f t="shared" si="2"/>
        <v>44120</v>
      </c>
      <c r="Y32" s="52">
        <f t="shared" si="3"/>
        <v>44120</v>
      </c>
      <c r="Z32" s="52">
        <f t="shared" si="4"/>
        <v>22165</v>
      </c>
      <c r="AA32" s="52">
        <f t="shared" si="5"/>
        <v>0</v>
      </c>
      <c r="AB32" s="52">
        <f t="shared" si="6"/>
        <v>44120</v>
      </c>
      <c r="AC32" s="52">
        <f t="shared" si="7"/>
        <v>37510</v>
      </c>
      <c r="AD32" s="52">
        <f t="shared" si="8"/>
        <v>0</v>
      </c>
      <c r="AE32" s="52">
        <f t="shared" si="9"/>
        <v>18699</v>
      </c>
      <c r="AF32" s="52">
        <f t="shared" si="10"/>
        <v>0</v>
      </c>
      <c r="AG32" s="52">
        <f t="shared" si="11"/>
        <v>0</v>
      </c>
      <c r="AH32" s="52">
        <f t="shared" si="12"/>
        <v>22165</v>
      </c>
      <c r="AI32" s="52">
        <f t="shared" si="28"/>
        <v>45</v>
      </c>
      <c r="AJ32" s="52">
        <f t="shared" si="29"/>
        <v>61</v>
      </c>
      <c r="AK32" s="52">
        <f t="shared" si="43"/>
        <v>46</v>
      </c>
      <c r="AL32" s="52">
        <f t="shared" si="30"/>
        <v>48</v>
      </c>
      <c r="AM32" t="str">
        <f t="shared" si="38"/>
        <v>Apache &amp; Rural</v>
      </c>
      <c r="AN32" s="48" t="str">
        <f t="shared" si="44"/>
        <v>Apache</v>
      </c>
      <c r="AO32" s="89" t="s">
        <v>40</v>
      </c>
      <c r="AP32" t="str">
        <f t="shared" si="31"/>
        <v>Apache Blvd</v>
      </c>
      <c r="AQ32" t="str">
        <f t="shared" si="14"/>
        <v>Rural Rd</v>
      </c>
      <c r="AR32" t="str">
        <f t="shared" si="32"/>
        <v>Apache Blvd &amp; Rural Rd</v>
      </c>
      <c r="AS32" s="16">
        <f t="shared" si="15"/>
        <v>4</v>
      </c>
      <c r="AT32" t="str">
        <f t="shared" si="42"/>
        <v>Apache Blvd &amp; Rural Rd_1</v>
      </c>
      <c r="AU32" t="str">
        <f t="shared" si="42"/>
        <v>Apache Blvd &amp; Rural Rd_2</v>
      </c>
      <c r="AV32" t="str">
        <f t="shared" si="42"/>
        <v>Apache Blvd &amp; Rural Rd_3</v>
      </c>
      <c r="AW32" t="str">
        <f t="shared" si="42"/>
        <v>Apache Blvd &amp; Rural Rd_4</v>
      </c>
      <c r="AY32">
        <f t="shared" si="17"/>
        <v>18699</v>
      </c>
      <c r="AZ32">
        <f t="shared" si="18"/>
        <v>44120</v>
      </c>
      <c r="BA32">
        <f t="shared" si="19"/>
        <v>37510</v>
      </c>
      <c r="BB32">
        <f t="shared" si="20"/>
        <v>22165</v>
      </c>
      <c r="BC32" s="52">
        <f t="shared" si="21"/>
        <v>131</v>
      </c>
      <c r="BD32" s="86" t="str">
        <f t="shared" si="22"/>
        <v>Apache Blvd</v>
      </c>
      <c r="BE32" s="86" t="str">
        <f t="shared" si="23"/>
        <v>Rural Rd</v>
      </c>
      <c r="BF32" s="258" t="str">
        <f>IF(ISERROR(MATCH($A32,[2]!summary_loc,0)),"",INDEX([2]!summary_data,MATCH($A32,[2]!summary_loc,0),MATCH(MID(BF$1,6,20),[2]!summary_hdr,0)))</f>
        <v/>
      </c>
      <c r="BG32" s="258">
        <f>IF(ISERROR(MATCH($A32,[3]!summary_loc,0)),"",INDEX([3]!summary_data,MATCH($A32,[3]!summary_loc,0),MATCH(MID(BG$1,6,20),[3]!summary_hdr,0)))</f>
        <v>190.5</v>
      </c>
      <c r="BH32" s="258">
        <f>IF(ISERROR(MATCH($A32,[4]SummDir!summary_loc,0)),"",INDEX([4]SummDir!summary_data,MATCH($A32,[4]SummDir!summary_loc,0),MATCH(MID(BH$1,6,20),[4]SummDir!summary_hdr,0)))</f>
        <v>81.5</v>
      </c>
      <c r="BI32" s="258">
        <f t="shared" si="24"/>
        <v>180</v>
      </c>
      <c r="BJ32" s="316" t="b">
        <f>ISNUMBER(INDEX([2]Report!$E$1:$E$65536,MATCH($A32,[2]Report!$B$1:$B$65536,0),1))</f>
        <v>0</v>
      </c>
      <c r="BK32" s="316" t="b">
        <v>1</v>
      </c>
      <c r="BL32" s="316" t="b">
        <v>1</v>
      </c>
      <c r="BM32" s="316" t="b">
        <f>NOT(ISERROR(MATCH(A32,Summary!A:A,0)))</f>
        <v>1</v>
      </c>
      <c r="BN32" s="316" t="b">
        <f t="shared" si="33"/>
        <v>0</v>
      </c>
      <c r="BO32" s="316" t="b">
        <f t="shared" si="34"/>
        <v>0</v>
      </c>
      <c r="BQ32" t="str">
        <f t="shared" si="35"/>
        <v/>
      </c>
      <c r="BR32">
        <f t="shared" si="36"/>
        <v>0</v>
      </c>
      <c r="BT32">
        <f ca="1">COUNTIF(BM$2:BM32,TRUE)</f>
        <v>25</v>
      </c>
      <c r="BU32" s="316" t="b">
        <v>1</v>
      </c>
      <c r="BV32">
        <v>33.414645</v>
      </c>
      <c r="BW32">
        <v>-111.926098</v>
      </c>
      <c r="BX32" s="331">
        <f>COUNTIF('Accidents_2009-2013'!$M:$M,"="&amp;$A32)</f>
        <v>32</v>
      </c>
      <c r="BY32" s="331">
        <v>5</v>
      </c>
    </row>
    <row r="33" spans="1:77" ht="12.75" customHeight="1" x14ac:dyDescent="0.25">
      <c r="A33" s="114">
        <v>132</v>
      </c>
      <c r="B33" s="119" t="s">
        <v>41</v>
      </c>
      <c r="C33" s="114" t="s">
        <v>34</v>
      </c>
      <c r="D33" s="52">
        <v>0</v>
      </c>
      <c r="E33" s="115"/>
      <c r="F33" s="115"/>
      <c r="G33" s="115"/>
      <c r="H33" s="115"/>
      <c r="I33" s="115" t="b">
        <f t="shared" si="25"/>
        <v>0</v>
      </c>
      <c r="J33" s="115" t="b">
        <f t="shared" si="26"/>
        <v>1</v>
      </c>
      <c r="K33" s="115">
        <v>0</v>
      </c>
      <c r="L33" s="115">
        <v>0</v>
      </c>
      <c r="M33" s="115">
        <v>3</v>
      </c>
      <c r="N33" s="115">
        <v>3</v>
      </c>
      <c r="O33" s="57">
        <v>1</v>
      </c>
      <c r="P33" s="57">
        <f t="shared" si="27"/>
        <v>1</v>
      </c>
      <c r="Q33" s="57">
        <v>2</v>
      </c>
      <c r="R33" s="57">
        <v>0.5</v>
      </c>
      <c r="S33" s="51"/>
      <c r="T33" s="51"/>
      <c r="U33" s="51"/>
      <c r="V33" s="57">
        <v>1</v>
      </c>
      <c r="W33" s="57"/>
      <c r="X33" s="52">
        <f t="shared" si="2"/>
        <v>18699</v>
      </c>
      <c r="Y33" s="52" t="str">
        <f t="shared" si="3"/>
        <v/>
      </c>
      <c r="Z33" s="52">
        <f t="shared" si="4"/>
        <v>18699</v>
      </c>
      <c r="AA33" s="52">
        <f t="shared" si="5"/>
        <v>0</v>
      </c>
      <c r="AB33" s="52" t="str">
        <f t="shared" si="6"/>
        <v/>
      </c>
      <c r="AC33" s="52" t="str">
        <f t="shared" si="7"/>
        <v/>
      </c>
      <c r="AD33" s="52" t="str">
        <f t="shared" si="8"/>
        <v/>
      </c>
      <c r="AE33" s="52">
        <f t="shared" si="9"/>
        <v>18699</v>
      </c>
      <c r="AF33" s="52" t="str">
        <f t="shared" si="10"/>
        <v/>
      </c>
      <c r="AG33" s="52" t="str">
        <f t="shared" si="11"/>
        <v/>
      </c>
      <c r="AH33" s="52" t="str">
        <f t="shared" si="12"/>
        <v/>
      </c>
      <c r="AI33" s="141">
        <v>45</v>
      </c>
      <c r="AJ33" s="324" t="str">
        <f t="shared" si="29"/>
        <v/>
      </c>
      <c r="AK33" s="324" t="str">
        <f t="shared" si="43"/>
        <v/>
      </c>
      <c r="AL33" s="324" t="str">
        <f t="shared" si="30"/>
        <v/>
      </c>
      <c r="AM33" t="str">
        <f t="shared" si="38"/>
        <v>Apache &amp; Dorsey</v>
      </c>
      <c r="AN33" s="48" t="str">
        <f t="shared" si="44"/>
        <v>Apache</v>
      </c>
      <c r="AO33" s="88" t="s">
        <v>209</v>
      </c>
      <c r="AP33" t="str">
        <f t="shared" si="31"/>
        <v>Apache Blvd</v>
      </c>
      <c r="AQ33" t="str">
        <f t="shared" si="14"/>
        <v>S Dorsey Ln</v>
      </c>
      <c r="AR33" t="str">
        <f t="shared" si="32"/>
        <v>Apache Blvd &amp; S Dorsey Ln</v>
      </c>
      <c r="AS33" s="16">
        <f t="shared" si="15"/>
        <v>0</v>
      </c>
      <c r="AT33" t="str">
        <f t="shared" si="42"/>
        <v/>
      </c>
      <c r="AU33" t="str">
        <f t="shared" si="42"/>
        <v/>
      </c>
      <c r="AV33" t="str">
        <f t="shared" si="42"/>
        <v/>
      </c>
      <c r="AW33" t="str">
        <f t="shared" si="42"/>
        <v/>
      </c>
      <c r="AY33">
        <f t="shared" si="17"/>
        <v>18699</v>
      </c>
      <c r="AZ33" t="str">
        <f t="shared" si="18"/>
        <v/>
      </c>
      <c r="BA33" t="str">
        <f t="shared" si="19"/>
        <v/>
      </c>
      <c r="BB33" t="str">
        <f t="shared" si="20"/>
        <v/>
      </c>
      <c r="BC33" s="52">
        <f t="shared" si="21"/>
        <v>132</v>
      </c>
      <c r="BD33" s="86" t="str">
        <f t="shared" si="22"/>
        <v>Apache Blvd</v>
      </c>
      <c r="BE33" s="86" t="str">
        <f t="shared" si="23"/>
        <v>S Dorsey Ln</v>
      </c>
      <c r="BF33" s="258">
        <f>IF(ISERROR(MATCH($A33,[2]!summary_loc,0)),"",INDEX([2]!summary_data,MATCH($A33,[2]!summary_loc,0),MATCH(MID(BF$1,6,20),[2]!summary_hdr,0)))</f>
        <v>38</v>
      </c>
      <c r="BG33" s="258" t="str">
        <f>IF(ISERROR(MATCH($A33,[3]!summary_loc,0)),"",INDEX([3]!summary_data,MATCH($A33,[3]!summary_loc,0),MATCH(MID(BG$1,6,20),[3]!summary_hdr,0)))</f>
        <v/>
      </c>
      <c r="BH33" s="258">
        <f>IF(ISERROR(MATCH($A33,[4]SummDir!summary_loc,0)),"",INDEX([4]SummDir!summary_data,MATCH($A33,[4]SummDir!summary_loc,0),MATCH(MID(BH$1,6,20),[4]SummDir!summary_hdr,0)))</f>
        <v>9</v>
      </c>
      <c r="BI33" s="258">
        <f t="shared" si="24"/>
        <v>66</v>
      </c>
      <c r="BJ33" s="316" t="b">
        <f>ISNUMBER(INDEX([2]Report!$E$1:$E$65536,MATCH($A33,[2]Report!$B$1:$B$65536,0),1))</f>
        <v>1</v>
      </c>
      <c r="BK33" s="316" t="b">
        <v>0</v>
      </c>
      <c r="BL33" s="316" t="b">
        <v>1</v>
      </c>
      <c r="BM33" s="316" t="b">
        <f>NOT(ISERROR(MATCH(A33,Summary!A:A,0)))</f>
        <v>1</v>
      </c>
      <c r="BN33" s="316" t="b">
        <f t="shared" si="33"/>
        <v>0</v>
      </c>
      <c r="BO33" s="316" t="b">
        <f t="shared" si="34"/>
        <v>0</v>
      </c>
      <c r="BQ33">
        <f t="shared" si="35"/>
        <v>0.5</v>
      </c>
      <c r="BR33" t="str">
        <f t="shared" si="36"/>
        <v/>
      </c>
      <c r="BT33">
        <f ca="1">COUNTIF(BM$2:BM33,TRUE)</f>
        <v>26</v>
      </c>
      <c r="BU33" s="316" t="b">
        <v>1</v>
      </c>
      <c r="BV33">
        <v>33.414745000000003</v>
      </c>
      <c r="BW33">
        <v>-111.917698</v>
      </c>
      <c r="BX33" s="331">
        <f>COUNTIF('Accidents_2009-2013'!$M:$M,"="&amp;$A33)</f>
        <v>11</v>
      </c>
      <c r="BY33" s="331">
        <v>1</v>
      </c>
    </row>
    <row r="34" spans="1:77" ht="12.75" customHeight="1" x14ac:dyDescent="0.25">
      <c r="A34" s="114">
        <v>133</v>
      </c>
      <c r="B34" s="119" t="s">
        <v>41</v>
      </c>
      <c r="C34" s="114" t="s">
        <v>25</v>
      </c>
      <c r="D34" s="52">
        <v>1</v>
      </c>
      <c r="E34" s="115">
        <v>1</v>
      </c>
      <c r="F34" s="115"/>
      <c r="G34" s="115"/>
      <c r="H34" s="115"/>
      <c r="I34" s="115" t="b">
        <f t="shared" si="25"/>
        <v>1</v>
      </c>
      <c r="J34" s="115" t="b">
        <f t="shared" si="26"/>
        <v>1</v>
      </c>
      <c r="K34" s="115">
        <v>3</v>
      </c>
      <c r="L34" s="115">
        <v>3</v>
      </c>
      <c r="M34" s="115">
        <v>3</v>
      </c>
      <c r="N34" s="115">
        <v>3</v>
      </c>
      <c r="O34" s="57">
        <v>1</v>
      </c>
      <c r="P34" s="57">
        <f t="shared" si="27"/>
        <v>1</v>
      </c>
      <c r="Q34" s="57">
        <v>2</v>
      </c>
      <c r="R34" s="57">
        <v>0</v>
      </c>
      <c r="S34" s="51"/>
      <c r="T34" s="51"/>
      <c r="U34" s="51"/>
      <c r="V34" s="57">
        <v>2</v>
      </c>
      <c r="W34" s="57"/>
      <c r="X34" s="52">
        <f t="shared" si="2"/>
        <v>22165</v>
      </c>
      <c r="Y34" s="52">
        <f t="shared" si="3"/>
        <v>4997</v>
      </c>
      <c r="Z34" s="52">
        <f t="shared" si="4"/>
        <v>22165</v>
      </c>
      <c r="AA34" s="52">
        <f t="shared" si="5"/>
        <v>4997</v>
      </c>
      <c r="AB34" s="52">
        <f t="shared" si="6"/>
        <v>0</v>
      </c>
      <c r="AC34" s="52" t="str">
        <f t="shared" si="7"/>
        <v/>
      </c>
      <c r="AD34" s="52" t="str">
        <f t="shared" si="8"/>
        <v/>
      </c>
      <c r="AE34" s="52">
        <f t="shared" si="9"/>
        <v>0</v>
      </c>
      <c r="AF34" s="52">
        <f t="shared" si="10"/>
        <v>22165</v>
      </c>
      <c r="AG34" s="52" t="str">
        <f t="shared" si="11"/>
        <v/>
      </c>
      <c r="AH34" s="52" t="str">
        <f t="shared" si="12"/>
        <v/>
      </c>
      <c r="AI34" s="52">
        <f t="shared" si="28"/>
        <v>60</v>
      </c>
      <c r="AJ34" s="141">
        <v>48</v>
      </c>
      <c r="AK34" s="52" t="str">
        <f t="shared" si="43"/>
        <v/>
      </c>
      <c r="AL34" s="52" t="str">
        <f t="shared" si="30"/>
        <v/>
      </c>
      <c r="AM34" t="str">
        <f t="shared" si="38"/>
        <v>Apache &amp; College</v>
      </c>
      <c r="AN34" s="48" t="str">
        <f t="shared" si="44"/>
        <v>Apache</v>
      </c>
      <c r="AO34" s="48" t="str">
        <f t="shared" si="37"/>
        <v>College</v>
      </c>
      <c r="AP34" t="str">
        <f t="shared" si="31"/>
        <v>Apache Blvd</v>
      </c>
      <c r="AQ34" t="str">
        <f t="shared" si="14"/>
        <v>College Ave</v>
      </c>
      <c r="AR34" t="str">
        <f t="shared" si="32"/>
        <v>Apache Blvd &amp; College Ave</v>
      </c>
      <c r="AS34" s="16">
        <f t="shared" ref="AS34:AS66" si="47">COUNTIF(ConcFrom,AR34)+COUNTIF(ConcTo,AR34)</f>
        <v>1</v>
      </c>
      <c r="AT34" t="str">
        <f t="shared" si="42"/>
        <v>Apache Blvd &amp; College Ave_1</v>
      </c>
      <c r="AU34" t="str">
        <f t="shared" si="42"/>
        <v/>
      </c>
      <c r="AV34" t="str">
        <f t="shared" si="42"/>
        <v/>
      </c>
      <c r="AW34" t="str">
        <f t="shared" si="42"/>
        <v/>
      </c>
      <c r="AY34">
        <f t="shared" ref="AY34:AY51" si="48">IF(ISNUMBER(AI34),INDEX(TrfCnt,AI34+1),"")</f>
        <v>4997</v>
      </c>
      <c r="AZ34">
        <f t="shared" ref="AZ34:AZ51" si="49">IF(ISNUMBER(AJ34),INDEX(TrfCnt,AJ34+1),"")</f>
        <v>22165</v>
      </c>
      <c r="BA34" t="str">
        <f t="shared" ref="BA34:BA51" si="50">IF(ISNUMBER(AK34),INDEX(TrfCnt,AK34+1),"")</f>
        <v/>
      </c>
      <c r="BB34" t="str">
        <f t="shared" ref="BB34:BB51" si="51">IF(ISNUMBER(AL34),INDEX(TrfCnt,AL34+1),"")</f>
        <v/>
      </c>
      <c r="BC34" s="52">
        <f t="shared" si="21"/>
        <v>133</v>
      </c>
      <c r="BD34" s="86" t="str">
        <f t="shared" si="22"/>
        <v>Apache Blvd</v>
      </c>
      <c r="BE34" s="86" t="str">
        <f t="shared" si="23"/>
        <v>College Ave</v>
      </c>
      <c r="BF34" s="258" t="str">
        <f>IF(ISERROR(MATCH($A34,[2]!summary_loc,0)),"",INDEX([2]!summary_data,MATCH($A34,[2]!summary_loc,0),MATCH(MID(BF$1,6,20),[2]!summary_hdr,0)))</f>
        <v/>
      </c>
      <c r="BG34" s="258">
        <f>IF(ISERROR(MATCH($A34,[3]!summary_loc,0)),"",INDEX([3]!summary_data,MATCH($A34,[3]!summary_loc,0),MATCH(MID(BG$1,6,20),[3]!summary_hdr,0)))</f>
        <v>233</v>
      </c>
      <c r="BH34" s="258">
        <f>IF(ISERROR(MATCH($A34,[4]SummDir!summary_loc,0)),"",INDEX([4]SummDir!summary_data,MATCH($A34,[4]SummDir!summary_loc,0),MATCH(MID(BH$1,6,20),[4]SummDir!summary_hdr,0)))</f>
        <v>191</v>
      </c>
      <c r="BI34" s="258">
        <f t="shared" ref="BI34:BI66" ca="1" si="52">IF(ISERROR(MATCH($A34,summary_loc,0)),"",INDEX(summary_data,MATCH($A34,summary_loc,0),MATCH(MID(BI$1,6,20),summary_hdr,0)))</f>
        <v>243</v>
      </c>
      <c r="BJ34" s="316" t="b">
        <f>ISNUMBER(INDEX([2]Report!$E$1:$E$65536,MATCH($A34,[2]Report!$B$1:$B$65536,0),1))</f>
        <v>0</v>
      </c>
      <c r="BK34" s="316" t="b">
        <v>1</v>
      </c>
      <c r="BL34" s="316" t="b">
        <v>1</v>
      </c>
      <c r="BM34" s="316" t="b">
        <f>NOT(ISERROR(MATCH(A34,Summary!A:A,0)))</f>
        <v>1</v>
      </c>
      <c r="BN34" s="316" t="b">
        <f t="shared" si="33"/>
        <v>0</v>
      </c>
      <c r="BO34" s="316" t="b">
        <f t="shared" si="34"/>
        <v>0</v>
      </c>
      <c r="BQ34" t="str">
        <f t="shared" si="35"/>
        <v/>
      </c>
      <c r="BR34">
        <f t="shared" si="36"/>
        <v>0</v>
      </c>
      <c r="BT34">
        <f ca="1">COUNTIF(BM$2:BM34,TRUE)</f>
        <v>27</v>
      </c>
      <c r="BU34" s="316" t="b">
        <v>0</v>
      </c>
      <c r="BV34">
        <v>33.414544999999997</v>
      </c>
      <c r="BW34">
        <v>-111.93469899999999</v>
      </c>
      <c r="BX34" s="331">
        <f>COUNTIF('Accidents_2009-2013'!$M:$M,"="&amp;$A34)</f>
        <v>13</v>
      </c>
      <c r="BY34" s="331">
        <v>2</v>
      </c>
    </row>
    <row r="35" spans="1:77" ht="12.75" customHeight="1" x14ac:dyDescent="0.25">
      <c r="A35" s="114">
        <v>134</v>
      </c>
      <c r="B35" s="114" t="s">
        <v>41</v>
      </c>
      <c r="C35" s="114" t="s">
        <v>42</v>
      </c>
      <c r="D35" s="52">
        <v>1</v>
      </c>
      <c r="E35" s="115">
        <v>1</v>
      </c>
      <c r="F35" s="115"/>
      <c r="G35" s="115"/>
      <c r="H35" s="115"/>
      <c r="I35" s="115" t="b">
        <f t="shared" si="25"/>
        <v>1</v>
      </c>
      <c r="J35" s="115" t="b">
        <f t="shared" si="26"/>
        <v>1</v>
      </c>
      <c r="K35" s="115">
        <v>5</v>
      </c>
      <c r="L35" s="115">
        <v>5</v>
      </c>
      <c r="M35" s="115">
        <v>3</v>
      </c>
      <c r="N35" s="115">
        <v>3</v>
      </c>
      <c r="O35" s="57">
        <v>1</v>
      </c>
      <c r="P35" s="57">
        <f t="shared" si="27"/>
        <v>1</v>
      </c>
      <c r="Q35" s="57">
        <v>2</v>
      </c>
      <c r="R35" s="57">
        <v>0</v>
      </c>
      <c r="S35" s="51"/>
      <c r="T35" s="51"/>
      <c r="U35" s="51"/>
      <c r="V35" s="57">
        <v>1</v>
      </c>
      <c r="W35" s="57"/>
      <c r="X35" s="52">
        <f t="shared" si="2"/>
        <v>22165</v>
      </c>
      <c r="Y35" s="52" t="str">
        <f t="shared" si="3"/>
        <v/>
      </c>
      <c r="Z35" s="52">
        <f t="shared" si="4"/>
        <v>22165</v>
      </c>
      <c r="AA35" s="52">
        <f t="shared" si="5"/>
        <v>0</v>
      </c>
      <c r="AB35" s="52" t="str">
        <f t="shared" si="6"/>
        <v/>
      </c>
      <c r="AC35" s="52" t="str">
        <f t="shared" si="7"/>
        <v/>
      </c>
      <c r="AD35" s="52" t="str">
        <f t="shared" si="8"/>
        <v/>
      </c>
      <c r="AE35" s="52">
        <f t="shared" si="9"/>
        <v>22165</v>
      </c>
      <c r="AF35" s="52" t="str">
        <f t="shared" si="10"/>
        <v/>
      </c>
      <c r="AG35" s="52" t="str">
        <f t="shared" si="11"/>
        <v/>
      </c>
      <c r="AH35" s="52" t="str">
        <f t="shared" si="12"/>
        <v/>
      </c>
      <c r="AI35" s="141">
        <v>48</v>
      </c>
      <c r="AJ35" s="324" t="str">
        <f t="shared" ref="AJ35:AJ52" si="53">IF(LEN(AU35)&gt;0,IF(NOT(ISERROR(MATCH(AU35,TC_concat,0))),MOD(MATCH(AU35,TC_concat,0)-1,156),""),"")</f>
        <v/>
      </c>
      <c r="AK35" s="324" t="str">
        <f t="shared" ref="AK35:AK52" si="54">IF(LEN(AV35)&gt;0,IF(NOT(ISERROR(MATCH(AV35,TC_concat,0))),MOD(MATCH(AV35,TC_concat,0)-1,156),""),"")</f>
        <v/>
      </c>
      <c r="AL35" s="324" t="str">
        <f t="shared" ref="AL35:AL52" si="55">IF(LEN(AW35)&gt;0,IF(NOT(ISERROR(MATCH(AW35,TC_concat,0))),MOD(MATCH(AW35,TC_concat,0)-1,156),""),"")</f>
        <v/>
      </c>
      <c r="AM35" t="str">
        <f t="shared" si="38"/>
        <v>Apache &amp; Paseo</v>
      </c>
      <c r="AN35" s="48" t="str">
        <f t="shared" si="44"/>
        <v>Apache</v>
      </c>
      <c r="AO35" s="48" t="str">
        <f t="shared" si="37"/>
        <v>Paseo</v>
      </c>
      <c r="AP35" t="str">
        <f t="shared" si="31"/>
        <v>Apache Blvd</v>
      </c>
      <c r="AQ35" t="str">
        <f t="shared" si="14"/>
        <v>Paseo Del Saber</v>
      </c>
      <c r="AR35" t="str">
        <f t="shared" si="32"/>
        <v>Apache Blvd &amp; Paseo Del Saber</v>
      </c>
      <c r="AS35" s="16">
        <f t="shared" si="47"/>
        <v>0</v>
      </c>
      <c r="AT35" t="str">
        <f t="shared" si="42"/>
        <v/>
      </c>
      <c r="AU35" t="str">
        <f t="shared" si="42"/>
        <v/>
      </c>
      <c r="AV35" t="str">
        <f t="shared" si="42"/>
        <v/>
      </c>
      <c r="AW35" t="str">
        <f t="shared" si="42"/>
        <v/>
      </c>
      <c r="AY35">
        <f t="shared" si="48"/>
        <v>22165</v>
      </c>
      <c r="AZ35" t="str">
        <f t="shared" si="49"/>
        <v/>
      </c>
      <c r="BA35" t="str">
        <f t="shared" si="50"/>
        <v/>
      </c>
      <c r="BB35" t="str">
        <f t="shared" si="51"/>
        <v/>
      </c>
      <c r="BC35" s="52">
        <f t="shared" si="21"/>
        <v>134</v>
      </c>
      <c r="BD35" s="86" t="str">
        <f t="shared" si="22"/>
        <v>Apache Blvd</v>
      </c>
      <c r="BE35" s="86" t="str">
        <f t="shared" si="23"/>
        <v>Paseo Del Saber</v>
      </c>
      <c r="BF35" s="258">
        <f>IF(ISERROR(MATCH($A35,[2]!summary_loc,0)),"",INDEX([2]!summary_data,MATCH($A35,[2]!summary_loc,0),MATCH(MID(BF$1,6,20),[2]!summary_hdr,0)))</f>
        <v>121</v>
      </c>
      <c r="BG35" s="258">
        <f>IF(ISERROR(MATCH($A35,[3]!summary_loc,0)),"",INDEX([3]!summary_data,MATCH($A35,[3]!summary_loc,0),MATCH(MID(BG$1,6,20),[3]!summary_hdr,0)))</f>
        <v>102</v>
      </c>
      <c r="BH35" s="258">
        <f>IF(ISERROR(MATCH($A35,[4]SummDir!summary_loc,0)),"",INDEX([4]SummDir!summary_data,MATCH($A35,[4]SummDir!summary_loc,0),MATCH(MID(BH$1,6,20),[4]SummDir!summary_hdr,0)))</f>
        <v>85.75</v>
      </c>
      <c r="BI35" s="258" t="str">
        <f t="shared" si="52"/>
        <v/>
      </c>
      <c r="BJ35" s="316" t="b">
        <f>ISNUMBER(INDEX([2]Report!$E$1:$E$65536,MATCH($A35,[2]Report!$B$1:$B$65536,0),1))</f>
        <v>1</v>
      </c>
      <c r="BK35" s="316" t="b">
        <v>1</v>
      </c>
      <c r="BL35" s="316" t="b">
        <v>1</v>
      </c>
      <c r="BM35" s="316" t="b">
        <f ca="1">NOT(ISERROR(MATCH(A35,Summary!A:A,0)))</f>
        <v>0</v>
      </c>
      <c r="BN35" s="316" t="b">
        <f t="shared" ca="1" si="33"/>
        <v>0</v>
      </c>
      <c r="BO35" s="316" t="b">
        <f t="shared" si="34"/>
        <v>1</v>
      </c>
      <c r="BQ35">
        <f t="shared" si="35"/>
        <v>0</v>
      </c>
      <c r="BR35">
        <f t="shared" si="36"/>
        <v>0</v>
      </c>
      <c r="BT35">
        <f ca="1">COUNTIF(BM$2:BM35,TRUE)</f>
        <v>27</v>
      </c>
      <c r="BU35" s="316" t="b">
        <v>1</v>
      </c>
      <c r="BV35">
        <v>33.414695999999999</v>
      </c>
      <c r="BW35">
        <v>-111.92914</v>
      </c>
      <c r="BX35" s="331">
        <f>COUNTIF('Accidents_2009-2013'!$M:$M,"="&amp;$A35)</f>
        <v>5</v>
      </c>
      <c r="BY35" s="331">
        <v>1</v>
      </c>
    </row>
    <row r="36" spans="1:77" ht="12.75" customHeight="1" x14ac:dyDescent="0.25">
      <c r="A36" s="114">
        <v>135</v>
      </c>
      <c r="B36" s="119" t="s">
        <v>165</v>
      </c>
      <c r="C36" s="114" t="s">
        <v>27</v>
      </c>
      <c r="D36" s="52">
        <v>1</v>
      </c>
      <c r="E36" s="115"/>
      <c r="F36" s="115"/>
      <c r="G36" s="115"/>
      <c r="H36" s="115">
        <v>1</v>
      </c>
      <c r="I36" s="115" t="b">
        <f t="shared" si="25"/>
        <v>0</v>
      </c>
      <c r="J36" s="115" t="b">
        <f t="shared" si="26"/>
        <v>1</v>
      </c>
      <c r="K36" s="115">
        <v>0</v>
      </c>
      <c r="L36" s="115">
        <v>0</v>
      </c>
      <c r="M36" s="115">
        <v>3</v>
      </c>
      <c r="N36" s="115">
        <v>3</v>
      </c>
      <c r="O36" s="57">
        <v>1</v>
      </c>
      <c r="P36" s="57">
        <f t="shared" si="27"/>
        <v>1</v>
      </c>
      <c r="Q36" s="57">
        <v>2</v>
      </c>
      <c r="R36" s="57">
        <v>0</v>
      </c>
      <c r="S36" s="51"/>
      <c r="T36" s="51"/>
      <c r="U36" s="51"/>
      <c r="V36" s="57">
        <v>1</v>
      </c>
      <c r="W36" s="57"/>
      <c r="X36" s="52">
        <f t="shared" si="2"/>
        <v>37510</v>
      </c>
      <c r="Y36" s="52">
        <f t="shared" si="3"/>
        <v>37510</v>
      </c>
      <c r="Z36" s="52" t="str">
        <f t="shared" si="4"/>
        <v/>
      </c>
      <c r="AA36" s="52">
        <f t="shared" si="5"/>
        <v>37510</v>
      </c>
      <c r="AB36" s="52" t="str">
        <f t="shared" si="6"/>
        <v/>
      </c>
      <c r="AC36" s="52" t="str">
        <f t="shared" si="7"/>
        <v/>
      </c>
      <c r="AD36" s="52" t="str">
        <f t="shared" si="8"/>
        <v/>
      </c>
      <c r="AE36" s="52">
        <f t="shared" si="9"/>
        <v>0</v>
      </c>
      <c r="AF36" s="52" t="str">
        <f t="shared" si="10"/>
        <v/>
      </c>
      <c r="AG36" s="52" t="str">
        <f t="shared" si="11"/>
        <v/>
      </c>
      <c r="AH36" s="52" t="str">
        <f t="shared" si="12"/>
        <v/>
      </c>
      <c r="AI36" s="141">
        <v>46</v>
      </c>
      <c r="AJ36" s="324" t="str">
        <f t="shared" ref="AJ36:AJ37" si="56">IF(LEN(AU36)&gt;0,IF(NOT(ISERROR(MATCH(AU36,TC_concat,0))),MOD(MATCH(AU36,TC_concat,0)-1,156),""),"")</f>
        <v/>
      </c>
      <c r="AK36" s="324" t="str">
        <f t="shared" ref="AK36:AK37" si="57">IF(LEN(AV36)&gt;0,IF(NOT(ISERROR(MATCH(AV36,TC_concat,0))),MOD(MATCH(AV36,TC_concat,0)-1,156),""),"")</f>
        <v/>
      </c>
      <c r="AL36" s="324" t="str">
        <f t="shared" ref="AL36:AL37" si="58">IF(LEN(AW36)&gt;0,IF(NOT(ISERROR(MATCH(AW36,TC_concat,0))),MOD(MATCH(AW36,TC_concat,0)-1,156),""),"")</f>
        <v/>
      </c>
      <c r="AM36" t="str">
        <f t="shared" si="38"/>
        <v>Lemon &amp; Rural</v>
      </c>
      <c r="AN36" s="48" t="str">
        <f t="shared" si="44"/>
        <v>Lemon</v>
      </c>
      <c r="AO36" s="48" t="str">
        <f t="shared" si="37"/>
        <v>Rural</v>
      </c>
      <c r="AP36" t="str">
        <f t="shared" si="31"/>
        <v>Lemon St</v>
      </c>
      <c r="AQ36" t="str">
        <f t="shared" si="14"/>
        <v>Rural Rd</v>
      </c>
      <c r="AR36" t="str">
        <f t="shared" si="32"/>
        <v>Lemon St &amp; Rural Rd</v>
      </c>
      <c r="AS36" s="16">
        <f t="shared" si="47"/>
        <v>0</v>
      </c>
      <c r="AT36" t="str">
        <f t="shared" si="42"/>
        <v/>
      </c>
      <c r="AU36" t="str">
        <f t="shared" si="42"/>
        <v/>
      </c>
      <c r="AV36" t="str">
        <f t="shared" si="42"/>
        <v/>
      </c>
      <c r="AW36" t="str">
        <f t="shared" si="42"/>
        <v/>
      </c>
      <c r="AY36">
        <f t="shared" si="48"/>
        <v>37510</v>
      </c>
      <c r="AZ36" t="str">
        <f t="shared" si="49"/>
        <v/>
      </c>
      <c r="BA36" t="str">
        <f t="shared" si="50"/>
        <v/>
      </c>
      <c r="BB36" t="str">
        <f t="shared" si="51"/>
        <v/>
      </c>
      <c r="BC36" s="52">
        <f t="shared" si="21"/>
        <v>135</v>
      </c>
      <c r="BD36" s="86" t="str">
        <f t="shared" si="22"/>
        <v>Lemon St</v>
      </c>
      <c r="BE36" s="86" t="str">
        <f t="shared" si="23"/>
        <v>Rural Rd</v>
      </c>
      <c r="BF36" s="258">
        <f>IF(ISERROR(MATCH($A36,[2]!summary_loc,0)),"",INDEX([2]!summary_data,MATCH($A36,[2]!summary_loc,0),MATCH(MID(BF$1,6,20),[2]!summary_hdr,0)))</f>
        <v>151</v>
      </c>
      <c r="BG36" s="258" t="str">
        <f>IF(ISERROR(MATCH($A36,[3]!summary_loc,0)),"",INDEX([3]!summary_data,MATCH($A36,[3]!summary_loc,0),MATCH(MID(BG$1,6,20),[3]!summary_hdr,0)))</f>
        <v/>
      </c>
      <c r="BH36" s="258">
        <f>IF(ISERROR(MATCH($A36,[4]SummDir!summary_loc,0)),"",INDEX([4]SummDir!summary_data,MATCH($A36,[4]SummDir!summary_loc,0),MATCH(MID(BH$1,6,20),[4]SummDir!summary_hdr,0)))</f>
        <v>74.75</v>
      </c>
      <c r="BI36" s="258">
        <f t="shared" si="52"/>
        <v>168.25</v>
      </c>
      <c r="BJ36" s="316" t="b">
        <f>ISNUMBER(INDEX([2]Report!$E$1:$E$65536,MATCH($A36,[2]Report!$B$1:$B$65536,0),1))</f>
        <v>1</v>
      </c>
      <c r="BK36" s="316" t="b">
        <v>0</v>
      </c>
      <c r="BL36" s="316" t="b">
        <v>1</v>
      </c>
      <c r="BM36" s="316" t="b">
        <f>NOT(ISERROR(MATCH(A36,Summary!A:A,0)))</f>
        <v>1</v>
      </c>
      <c r="BN36" s="316" t="b">
        <f t="shared" si="33"/>
        <v>0</v>
      </c>
      <c r="BO36" s="316" t="b">
        <f t="shared" si="34"/>
        <v>0</v>
      </c>
      <c r="BQ36">
        <f t="shared" si="35"/>
        <v>0</v>
      </c>
      <c r="BR36" t="str">
        <f t="shared" si="36"/>
        <v/>
      </c>
      <c r="BT36">
        <f ca="1">COUNTIF(BM$2:BM36,TRUE)</f>
        <v>28</v>
      </c>
      <c r="BU36" s="316" t="b">
        <v>1</v>
      </c>
      <c r="BV36">
        <v>33.416744999999999</v>
      </c>
      <c r="BW36">
        <v>-111.926198</v>
      </c>
      <c r="BX36" s="331">
        <f>COUNTIF('Accidents_2009-2013'!$M:$M,"="&amp;$A36)</f>
        <v>10</v>
      </c>
      <c r="BY36" s="331">
        <v>1</v>
      </c>
    </row>
    <row r="37" spans="1:77" ht="12.75" customHeight="1" x14ac:dyDescent="0.25">
      <c r="A37" s="114">
        <v>136</v>
      </c>
      <c r="B37" s="118" t="s">
        <v>350</v>
      </c>
      <c r="C37" s="114" t="s">
        <v>27</v>
      </c>
      <c r="D37" s="120">
        <v>0</v>
      </c>
      <c r="E37" s="115"/>
      <c r="F37" s="115"/>
      <c r="G37" s="115"/>
      <c r="H37" s="115"/>
      <c r="I37" s="115" t="b">
        <f t="shared" si="25"/>
        <v>0</v>
      </c>
      <c r="J37" s="115" t="b">
        <f t="shared" si="26"/>
        <v>1</v>
      </c>
      <c r="K37" s="115">
        <v>0</v>
      </c>
      <c r="L37" s="115">
        <v>0</v>
      </c>
      <c r="M37" s="115">
        <v>4</v>
      </c>
      <c r="N37" s="115">
        <v>0</v>
      </c>
      <c r="O37" s="57">
        <v>1</v>
      </c>
      <c r="P37" s="57">
        <f t="shared" si="27"/>
        <v>1</v>
      </c>
      <c r="Q37" s="57">
        <v>2</v>
      </c>
      <c r="R37" s="57">
        <v>0</v>
      </c>
      <c r="S37" s="51"/>
      <c r="T37" s="51"/>
      <c r="U37" s="51"/>
      <c r="V37" s="57">
        <v>1</v>
      </c>
      <c r="W37" s="57"/>
      <c r="X37" s="52">
        <f t="shared" si="2"/>
        <v>44120</v>
      </c>
      <c r="Y37" s="52">
        <f t="shared" si="3"/>
        <v>44120</v>
      </c>
      <c r="Z37" s="52" t="str">
        <f t="shared" si="4"/>
        <v/>
      </c>
      <c r="AA37" s="52">
        <f t="shared" si="5"/>
        <v>44120</v>
      </c>
      <c r="AB37" s="52" t="str">
        <f t="shared" si="6"/>
        <v/>
      </c>
      <c r="AC37" s="52" t="str">
        <f t="shared" si="7"/>
        <v/>
      </c>
      <c r="AD37" s="52" t="str">
        <f t="shared" si="8"/>
        <v/>
      </c>
      <c r="AE37" s="52">
        <f t="shared" si="9"/>
        <v>0</v>
      </c>
      <c r="AF37" s="52" t="str">
        <f t="shared" si="10"/>
        <v/>
      </c>
      <c r="AG37" s="52" t="str">
        <f t="shared" si="11"/>
        <v/>
      </c>
      <c r="AH37" s="52" t="str">
        <f t="shared" si="12"/>
        <v/>
      </c>
      <c r="AI37" s="141">
        <v>61</v>
      </c>
      <c r="AJ37" s="324" t="str">
        <f t="shared" si="56"/>
        <v/>
      </c>
      <c r="AK37" s="324" t="str">
        <f t="shared" si="57"/>
        <v/>
      </c>
      <c r="AL37" s="324" t="str">
        <f t="shared" si="58"/>
        <v/>
      </c>
      <c r="AM37" t="str">
        <f t="shared" si="38"/>
        <v>Spence &amp; Rural</v>
      </c>
      <c r="AN37" s="48" t="str">
        <f t="shared" si="44"/>
        <v>Spence</v>
      </c>
      <c r="AO37" s="48" t="str">
        <f t="shared" si="37"/>
        <v>Rural</v>
      </c>
      <c r="AP37" t="str">
        <f t="shared" si="31"/>
        <v>Spence St</v>
      </c>
      <c r="AQ37" t="str">
        <f t="shared" si="14"/>
        <v>Rural Rd</v>
      </c>
      <c r="AR37" t="str">
        <f t="shared" si="32"/>
        <v>Spence St &amp; Rural Rd</v>
      </c>
      <c r="AS37" s="16">
        <f t="shared" si="47"/>
        <v>0</v>
      </c>
      <c r="AT37" t="str">
        <f t="shared" si="42"/>
        <v/>
      </c>
      <c r="AU37" t="str">
        <f t="shared" si="42"/>
        <v/>
      </c>
      <c r="AV37" t="str">
        <f t="shared" si="42"/>
        <v/>
      </c>
      <c r="AW37" t="str">
        <f t="shared" si="42"/>
        <v/>
      </c>
      <c r="AY37">
        <f t="shared" si="48"/>
        <v>44120</v>
      </c>
      <c r="AZ37" t="str">
        <f t="shared" si="49"/>
        <v/>
      </c>
      <c r="BA37" t="str">
        <f t="shared" si="50"/>
        <v/>
      </c>
      <c r="BB37" t="str">
        <f t="shared" si="51"/>
        <v/>
      </c>
      <c r="BC37" s="52">
        <f t="shared" si="21"/>
        <v>136</v>
      </c>
      <c r="BD37" s="86" t="str">
        <f t="shared" si="22"/>
        <v>Spence St</v>
      </c>
      <c r="BE37" s="86" t="str">
        <f t="shared" si="23"/>
        <v>Rural Rd</v>
      </c>
      <c r="BF37" s="258">
        <f>IF(ISERROR(MATCH($A37,[2]!summary_loc,0)),"",INDEX([2]!summary_data,MATCH($A37,[2]!summary_loc,0),MATCH(MID(BF$1,6,20),[2]!summary_hdr,0)))</f>
        <v>92</v>
      </c>
      <c r="BG37" s="258">
        <f>IF(ISERROR(MATCH($A37,[3]!summary_loc,0)),"",INDEX([3]!summary_data,MATCH($A37,[3]!summary_loc,0),MATCH(MID(BG$1,6,20),[3]!summary_hdr,0)))</f>
        <v>134.5</v>
      </c>
      <c r="BH37" s="258">
        <f>IF(ISERROR(MATCH($A37,[4]SummDir!summary_loc,0)),"",INDEX([4]SummDir!summary_data,MATCH($A37,[4]SummDir!summary_loc,0),MATCH(MID(BH$1,6,20),[4]SummDir!summary_hdr,0)))</f>
        <v>118.25</v>
      </c>
      <c r="BI37" s="258" t="str">
        <f t="shared" si="52"/>
        <v/>
      </c>
      <c r="BJ37" s="316" t="b">
        <f>ISNUMBER(INDEX([2]Report!$E$1:$E$65536,MATCH($A37,[2]Report!$B$1:$B$65536,0),1))</f>
        <v>1</v>
      </c>
      <c r="BK37" s="316" t="b">
        <v>1</v>
      </c>
      <c r="BL37" s="316" t="b">
        <v>1</v>
      </c>
      <c r="BM37" s="316" t="b">
        <f ca="1">NOT(ISERROR(MATCH(A37,Summary!A:A,0)))</f>
        <v>0</v>
      </c>
      <c r="BN37" s="316" t="b">
        <f t="shared" ca="1" si="33"/>
        <v>0</v>
      </c>
      <c r="BO37" s="316" t="b">
        <f t="shared" si="34"/>
        <v>1</v>
      </c>
      <c r="BQ37">
        <f t="shared" si="35"/>
        <v>0</v>
      </c>
      <c r="BR37">
        <f t="shared" si="36"/>
        <v>0</v>
      </c>
      <c r="BT37">
        <f ca="1">COUNTIF(BM$2:BM37,TRUE)</f>
        <v>28</v>
      </c>
      <c r="BU37" s="316" t="b">
        <v>1</v>
      </c>
      <c r="BV37">
        <v>33.412844999999997</v>
      </c>
      <c r="BW37">
        <v>-111.926198</v>
      </c>
      <c r="BX37" s="331">
        <f>COUNTIF('Accidents_2009-2013'!$M:$M,"="&amp;$A37)</f>
        <v>19</v>
      </c>
      <c r="BY37" s="331">
        <v>4</v>
      </c>
    </row>
    <row r="38" spans="1:77" ht="12.75" customHeight="1" x14ac:dyDescent="0.25">
      <c r="A38" s="114">
        <v>137</v>
      </c>
      <c r="B38" s="119" t="s">
        <v>166</v>
      </c>
      <c r="C38" s="119" t="s">
        <v>164</v>
      </c>
      <c r="D38" s="52">
        <v>0</v>
      </c>
      <c r="E38" s="115"/>
      <c r="F38" s="115"/>
      <c r="G38" s="115"/>
      <c r="H38" s="115"/>
      <c r="I38" s="115" t="b">
        <f t="shared" si="25"/>
        <v>1</v>
      </c>
      <c r="J38" s="115" t="b">
        <f t="shared" si="26"/>
        <v>0</v>
      </c>
      <c r="K38" s="115">
        <v>3</v>
      </c>
      <c r="L38" s="115">
        <v>3</v>
      </c>
      <c r="M38" s="115">
        <v>0</v>
      </c>
      <c r="N38" s="115">
        <v>0</v>
      </c>
      <c r="O38" s="57">
        <v>2</v>
      </c>
      <c r="P38" s="123">
        <f>O38-1</f>
        <v>1</v>
      </c>
      <c r="Q38" s="57"/>
      <c r="R38" s="57">
        <v>1.75</v>
      </c>
      <c r="S38" s="51"/>
      <c r="T38" s="51"/>
      <c r="U38" s="51"/>
      <c r="V38" s="57">
        <v>1</v>
      </c>
      <c r="W38" s="57"/>
      <c r="X38" s="52">
        <f t="shared" ref="X38:X49" si="59">IF(MAX(AY38:BB38)&gt;0,MAX(AY38:BB38),"")</f>
        <v>37476</v>
      </c>
      <c r="Y38" s="52">
        <f t="shared" ref="Y38:Y49" si="60">IF(MAX(AA38:AD38)&gt;0,MAX(AA38:AD38),"")</f>
        <v>24403</v>
      </c>
      <c r="Z38" s="52">
        <f t="shared" ref="Z38:Z49" si="61">IF(MAX(AE38:AH38)&gt;0,MAX(AE38:AH38),"")</f>
        <v>37476</v>
      </c>
      <c r="AA38" s="52">
        <f t="shared" ref="AA38:AA49" si="62">IF(LEN(AI38)&gt;0,INDEX(TC_Dir,AI38+1)*AY38,"")</f>
        <v>0</v>
      </c>
      <c r="AB38" s="52">
        <f t="shared" ref="AB38:AB49" si="63">IF(LEN(AJ38)&gt;0,INDEX(TC_Dir,AJ38+1)*AZ38,"")</f>
        <v>20170</v>
      </c>
      <c r="AC38" s="52">
        <f t="shared" ref="AC38:AC49" si="64">IF(LEN(AK38)&gt;0,INDEX(TC_Dir,AK38+1)*BA38,"")</f>
        <v>24403</v>
      </c>
      <c r="AD38" s="52">
        <f t="shared" ref="AD38:AD49" si="65">IF(LEN(AL38)&gt;0,INDEX(TC_Dir,AL38+1)*BB38,"")</f>
        <v>0</v>
      </c>
      <c r="AE38" s="52">
        <f t="shared" ref="AE38:AE49" si="66">IF(LEN(AI38)&gt;0,NOT(INDEX(TC_Dir,AI38+1))*AY38,"")</f>
        <v>31585</v>
      </c>
      <c r="AF38" s="52">
        <f t="shared" ref="AF38:AF49" si="67">IF(LEN(AJ38)&gt;0,NOT(INDEX(TC_Dir,AJ38+1))*AZ38,"")</f>
        <v>0</v>
      </c>
      <c r="AG38" s="52">
        <f t="shared" ref="AG38:AG49" si="68">IF(LEN(AK38)&gt;0,NOT(INDEX(TC_Dir,AK38+1))*BA38,"")</f>
        <v>0</v>
      </c>
      <c r="AH38" s="52">
        <f t="shared" ref="AH38:AH49" si="69">IF(LEN(AL38)&gt;0,NOT(INDEX(TC_Dir,AL38+1))*BB38,"")</f>
        <v>37476</v>
      </c>
      <c r="AI38" s="52">
        <f t="shared" ref="AI38:AI49" si="70">IF(LEN(AT38)&gt;0,IF(NOT(ISERROR(MATCH(AT38,TC_concat,0))),MOD(MATCH(AT38,TC_concat,0)-1,156),""),"")</f>
        <v>56</v>
      </c>
      <c r="AJ38" s="52">
        <f t="shared" si="53"/>
        <v>81</v>
      </c>
      <c r="AK38" s="52">
        <f t="shared" si="54"/>
        <v>52</v>
      </c>
      <c r="AL38" s="52">
        <f t="shared" si="55"/>
        <v>55</v>
      </c>
      <c r="AM38" t="str">
        <f t="shared" si="38"/>
        <v>Bway &amp; Priest</v>
      </c>
      <c r="AN38" s="88" t="s">
        <v>210</v>
      </c>
      <c r="AO38" s="48" t="str">
        <f t="shared" si="37"/>
        <v>Priest</v>
      </c>
      <c r="AP38" t="str">
        <f t="shared" si="31"/>
        <v>Broadway Rd</v>
      </c>
      <c r="AQ38" t="str">
        <f t="shared" si="14"/>
        <v>Priest Dr</v>
      </c>
      <c r="AR38" t="str">
        <f t="shared" si="32"/>
        <v>Broadway Rd &amp; Priest Dr</v>
      </c>
      <c r="AS38" s="16">
        <f t="shared" si="47"/>
        <v>4</v>
      </c>
      <c r="AT38" t="str">
        <f t="shared" si="42"/>
        <v>Broadway Rd &amp; Priest Dr_1</v>
      </c>
      <c r="AU38" t="str">
        <f t="shared" si="42"/>
        <v>Broadway Rd &amp; Priest Dr_2</v>
      </c>
      <c r="AV38" t="str">
        <f t="shared" si="42"/>
        <v>Broadway Rd &amp; Priest Dr_3</v>
      </c>
      <c r="AW38" t="str">
        <f t="shared" si="42"/>
        <v>Broadway Rd &amp; Priest Dr_4</v>
      </c>
      <c r="AY38">
        <f t="shared" si="48"/>
        <v>31585</v>
      </c>
      <c r="AZ38">
        <f t="shared" si="49"/>
        <v>20170</v>
      </c>
      <c r="BA38">
        <f t="shared" si="50"/>
        <v>24403</v>
      </c>
      <c r="BB38">
        <f t="shared" si="51"/>
        <v>37476</v>
      </c>
      <c r="BC38" s="52">
        <f t="shared" si="21"/>
        <v>137</v>
      </c>
      <c r="BD38" s="86" t="str">
        <f t="shared" si="22"/>
        <v>Broadway Rd</v>
      </c>
      <c r="BE38" s="86" t="str">
        <f t="shared" si="23"/>
        <v>Priest Dr</v>
      </c>
      <c r="BF38" s="258">
        <f>IF(ISERROR(MATCH($A38,[2]!summary_loc,0)),"",INDEX([2]!summary_data,MATCH($A38,[2]!summary_loc,0),MATCH(MID(BF$1,6,20),[2]!summary_hdr,0)))</f>
        <v>16</v>
      </c>
      <c r="BG38" s="258" t="str">
        <f>IF(ISERROR(MATCH($A38,[3]!summary_loc,0)),"",INDEX([3]!summary_data,MATCH($A38,[3]!summary_loc,0),MATCH(MID(BG$1,6,20),[3]!summary_hdr,0)))</f>
        <v/>
      </c>
      <c r="BH38" s="258">
        <f>IF(ISERROR(MATCH($A38,[4]SummDir!summary_loc,0)),"",INDEX([4]SummDir!summary_data,MATCH($A38,[4]SummDir!summary_loc,0),MATCH(MID(BH$1,6,20),[4]SummDir!summary_hdr,0)))</f>
        <v>14</v>
      </c>
      <c r="BI38" s="258" t="str">
        <f t="shared" si="52"/>
        <v/>
      </c>
      <c r="BJ38" s="316" t="b">
        <f>ISNUMBER(INDEX([2]Report!$E$1:$E$65536,MATCH($A38,[2]Report!$B$1:$B$65536,0),1))</f>
        <v>1</v>
      </c>
      <c r="BK38" s="316" t="b">
        <v>0</v>
      </c>
      <c r="BL38" s="316" t="b">
        <v>1</v>
      </c>
      <c r="BM38" s="316" t="b">
        <f ca="1">NOT(ISERROR(MATCH(A38,Summary!A:A,0)))</f>
        <v>0</v>
      </c>
      <c r="BN38" s="316" t="b">
        <f t="shared" ca="1" si="33"/>
        <v>0</v>
      </c>
      <c r="BO38" s="316" t="b">
        <f t="shared" si="34"/>
        <v>0</v>
      </c>
      <c r="BQ38">
        <f t="shared" si="35"/>
        <v>1.75</v>
      </c>
      <c r="BR38" t="str">
        <f t="shared" si="36"/>
        <v/>
      </c>
      <c r="BT38">
        <f ca="1">COUNTIF(BM$2:BM38,TRUE)</f>
        <v>28</v>
      </c>
      <c r="BU38" s="316" t="b">
        <v>1</v>
      </c>
      <c r="BV38">
        <v>33.407544999999999</v>
      </c>
      <c r="BW38">
        <v>-111.96069900000001</v>
      </c>
      <c r="BX38" s="331">
        <f>COUNTIF('Accidents_2009-2013'!$M:$M,"="&amp;$A38)</f>
        <v>5</v>
      </c>
      <c r="BY38" s="331">
        <v>0</v>
      </c>
    </row>
    <row r="39" spans="1:77" ht="12.75" customHeight="1" x14ac:dyDescent="0.25">
      <c r="A39" s="114">
        <v>138</v>
      </c>
      <c r="B39" s="119" t="s">
        <v>166</v>
      </c>
      <c r="C39" s="114" t="s">
        <v>27</v>
      </c>
      <c r="D39" s="52">
        <v>0</v>
      </c>
      <c r="E39" s="115"/>
      <c r="F39" s="115"/>
      <c r="G39" s="115"/>
      <c r="H39" s="115"/>
      <c r="I39" s="115" t="b">
        <f t="shared" si="25"/>
        <v>0</v>
      </c>
      <c r="J39" s="115" t="b">
        <f t="shared" si="26"/>
        <v>0</v>
      </c>
      <c r="K39" s="115">
        <v>0</v>
      </c>
      <c r="L39" s="115">
        <v>0</v>
      </c>
      <c r="M39" s="115">
        <v>0</v>
      </c>
      <c r="N39" s="115">
        <v>0</v>
      </c>
      <c r="O39" s="57">
        <v>2</v>
      </c>
      <c r="P39" s="123">
        <f>O39-1</f>
        <v>1</v>
      </c>
      <c r="Q39" s="57"/>
      <c r="R39" s="57">
        <v>0.5</v>
      </c>
      <c r="S39" s="51"/>
      <c r="T39" s="51"/>
      <c r="U39" s="51"/>
      <c r="V39" s="57">
        <v>1</v>
      </c>
      <c r="W39" s="57"/>
      <c r="X39" s="52">
        <f t="shared" si="59"/>
        <v>44120</v>
      </c>
      <c r="Y39" s="52">
        <f t="shared" si="60"/>
        <v>44120</v>
      </c>
      <c r="Z39" s="52">
        <f t="shared" si="61"/>
        <v>30063</v>
      </c>
      <c r="AA39" s="52">
        <f t="shared" si="62"/>
        <v>0</v>
      </c>
      <c r="AB39" s="52">
        <f t="shared" si="63"/>
        <v>35740</v>
      </c>
      <c r="AC39" s="52">
        <f t="shared" si="64"/>
        <v>44120</v>
      </c>
      <c r="AD39" s="52">
        <f t="shared" si="65"/>
        <v>0</v>
      </c>
      <c r="AE39" s="52">
        <f t="shared" si="66"/>
        <v>30063</v>
      </c>
      <c r="AF39" s="52">
        <f t="shared" si="67"/>
        <v>0</v>
      </c>
      <c r="AG39" s="52">
        <f t="shared" si="68"/>
        <v>0</v>
      </c>
      <c r="AH39" s="52">
        <f t="shared" si="69"/>
        <v>29614</v>
      </c>
      <c r="AI39" s="52">
        <f t="shared" si="70"/>
        <v>63</v>
      </c>
      <c r="AJ39" s="52">
        <f t="shared" si="53"/>
        <v>74</v>
      </c>
      <c r="AK39" s="52">
        <f t="shared" si="54"/>
        <v>61</v>
      </c>
      <c r="AL39" s="52">
        <f t="shared" si="55"/>
        <v>62</v>
      </c>
      <c r="AM39" t="str">
        <f t="shared" si="38"/>
        <v>Bway &amp; Rural</v>
      </c>
      <c r="AN39" s="88" t="s">
        <v>210</v>
      </c>
      <c r="AO39" s="48" t="str">
        <f t="shared" si="37"/>
        <v>Rural</v>
      </c>
      <c r="AP39" t="str">
        <f t="shared" si="31"/>
        <v>Broadway Rd</v>
      </c>
      <c r="AQ39" t="str">
        <f t="shared" si="14"/>
        <v>Rural Rd</v>
      </c>
      <c r="AR39" t="str">
        <f t="shared" si="32"/>
        <v>Broadway Rd &amp; Rural Rd</v>
      </c>
      <c r="AS39" s="16">
        <f t="shared" si="47"/>
        <v>4</v>
      </c>
      <c r="AT39" t="str">
        <f t="shared" si="42"/>
        <v>Broadway Rd &amp; Rural Rd_1</v>
      </c>
      <c r="AU39" t="str">
        <f t="shared" si="42"/>
        <v>Broadway Rd &amp; Rural Rd_2</v>
      </c>
      <c r="AV39" t="str">
        <f t="shared" si="42"/>
        <v>Broadway Rd &amp; Rural Rd_3</v>
      </c>
      <c r="AW39" t="str">
        <f t="shared" si="42"/>
        <v>Broadway Rd &amp; Rural Rd_4</v>
      </c>
      <c r="AY39">
        <f t="shared" si="48"/>
        <v>30063</v>
      </c>
      <c r="AZ39">
        <f t="shared" si="49"/>
        <v>35740</v>
      </c>
      <c r="BA39">
        <f t="shared" si="50"/>
        <v>44120</v>
      </c>
      <c r="BB39">
        <f t="shared" si="51"/>
        <v>29614</v>
      </c>
      <c r="BC39" s="52">
        <f t="shared" si="21"/>
        <v>138</v>
      </c>
      <c r="BD39" s="86" t="str">
        <f t="shared" si="22"/>
        <v>Broadway Rd</v>
      </c>
      <c r="BE39" s="86" t="str">
        <f t="shared" si="23"/>
        <v>Rural Rd</v>
      </c>
      <c r="BF39" s="258" t="str">
        <f>IF(ISERROR(MATCH($A39,[2]!summary_loc,0)),"",INDEX([2]!summary_data,MATCH($A39,[2]!summary_loc,0),MATCH(MID(BF$1,6,20),[2]!summary_hdr,0)))</f>
        <v/>
      </c>
      <c r="BG39" s="258">
        <f>IF(ISERROR(MATCH($A39,[3]!summary_loc,0)),"",INDEX([3]!summary_data,MATCH($A39,[3]!summary_loc,0),MATCH(MID(BG$1,6,20),[3]!summary_hdr,0)))</f>
        <v>65.25</v>
      </c>
      <c r="BH39" s="258">
        <f>IF(ISERROR(MATCH($A39,[4]SummDir!summary_loc,0)),"",INDEX([4]SummDir!summary_data,MATCH($A39,[4]SummDir!summary_loc,0),MATCH(MID(BH$1,6,20),[4]SummDir!summary_hdr,0)))</f>
        <v>69.5</v>
      </c>
      <c r="BI39" s="258">
        <f t="shared" si="52"/>
        <v>71.75</v>
      </c>
      <c r="BJ39" s="316" t="b">
        <f>ISNUMBER(INDEX([2]Report!$E$1:$E$65536,MATCH($A39,[2]Report!$B$1:$B$65536,0),1))</f>
        <v>0</v>
      </c>
      <c r="BK39" s="316" t="b">
        <v>1</v>
      </c>
      <c r="BL39" s="316" t="b">
        <v>1</v>
      </c>
      <c r="BM39" s="316" t="b">
        <f>NOT(ISERROR(MATCH(A39,Summary!A:A,0)))</f>
        <v>1</v>
      </c>
      <c r="BN39" s="316" t="b">
        <f t="shared" si="33"/>
        <v>0</v>
      </c>
      <c r="BO39" s="316" t="b">
        <f t="shared" si="34"/>
        <v>0</v>
      </c>
      <c r="BQ39" t="str">
        <f t="shared" si="35"/>
        <v/>
      </c>
      <c r="BR39">
        <f t="shared" si="36"/>
        <v>0.5</v>
      </c>
      <c r="BT39">
        <f ca="1">COUNTIF(BM$2:BM39,TRUE)</f>
        <v>29</v>
      </c>
      <c r="BU39" s="316" t="b">
        <v>1</v>
      </c>
      <c r="BV39">
        <v>33.407445000000003</v>
      </c>
      <c r="BW39">
        <v>-111.926098</v>
      </c>
      <c r="BX39" s="331">
        <f>COUNTIF('Accidents_2009-2013'!$M:$M,"="&amp;$A39)</f>
        <v>47</v>
      </c>
      <c r="BY39" s="331">
        <v>6</v>
      </c>
    </row>
    <row r="40" spans="1:77" ht="12.75" customHeight="1" x14ac:dyDescent="0.25">
      <c r="A40" s="114">
        <v>139</v>
      </c>
      <c r="B40" s="119" t="s">
        <v>166</v>
      </c>
      <c r="C40" s="114" t="s">
        <v>25</v>
      </c>
      <c r="D40" s="52">
        <v>0</v>
      </c>
      <c r="E40" s="115"/>
      <c r="F40" s="115"/>
      <c r="G40" s="115"/>
      <c r="H40" s="115"/>
      <c r="I40" s="115" t="b">
        <f t="shared" si="25"/>
        <v>1</v>
      </c>
      <c r="J40" s="115" t="b">
        <f t="shared" si="26"/>
        <v>0</v>
      </c>
      <c r="K40" s="115">
        <v>3</v>
      </c>
      <c r="L40" s="115">
        <v>3</v>
      </c>
      <c r="M40" s="115">
        <v>0</v>
      </c>
      <c r="N40" s="115">
        <v>0</v>
      </c>
      <c r="O40" s="57">
        <v>2</v>
      </c>
      <c r="P40" s="123">
        <f>O40-1</f>
        <v>1</v>
      </c>
      <c r="Q40" s="57"/>
      <c r="R40" s="57">
        <v>0.5</v>
      </c>
      <c r="S40" s="51"/>
      <c r="T40" s="51"/>
      <c r="U40" s="51"/>
      <c r="V40" s="57">
        <v>1</v>
      </c>
      <c r="W40" s="57"/>
      <c r="X40" s="52">
        <f t="shared" si="59"/>
        <v>29614</v>
      </c>
      <c r="Y40" s="52">
        <f t="shared" si="60"/>
        <v>4997</v>
      </c>
      <c r="Z40" s="52">
        <f t="shared" si="61"/>
        <v>29614</v>
      </c>
      <c r="AA40" s="52">
        <f t="shared" si="62"/>
        <v>4442</v>
      </c>
      <c r="AB40" s="52">
        <f t="shared" si="63"/>
        <v>4997</v>
      </c>
      <c r="AC40" s="52">
        <f t="shared" si="64"/>
        <v>0</v>
      </c>
      <c r="AD40" s="52" t="str">
        <f t="shared" si="65"/>
        <v/>
      </c>
      <c r="AE40" s="52">
        <f t="shared" si="66"/>
        <v>0</v>
      </c>
      <c r="AF40" s="52">
        <f t="shared" si="67"/>
        <v>0</v>
      </c>
      <c r="AG40" s="52">
        <f t="shared" si="68"/>
        <v>29614</v>
      </c>
      <c r="AH40" s="52" t="str">
        <f t="shared" si="69"/>
        <v/>
      </c>
      <c r="AI40" s="52">
        <f t="shared" si="70"/>
        <v>76</v>
      </c>
      <c r="AJ40" s="52">
        <f t="shared" si="53"/>
        <v>60</v>
      </c>
      <c r="AK40" s="141">
        <v>62</v>
      </c>
      <c r="AL40" s="324" t="str">
        <f t="shared" si="55"/>
        <v/>
      </c>
      <c r="AM40" t="str">
        <f t="shared" si="38"/>
        <v>Bway &amp; College</v>
      </c>
      <c r="AN40" s="88" t="s">
        <v>210</v>
      </c>
      <c r="AO40" s="48" t="str">
        <f t="shared" si="37"/>
        <v>College</v>
      </c>
      <c r="AP40" t="str">
        <f t="shared" si="31"/>
        <v>Broadway Rd</v>
      </c>
      <c r="AQ40" t="str">
        <f t="shared" si="14"/>
        <v>College Ave</v>
      </c>
      <c r="AR40" t="str">
        <f t="shared" si="32"/>
        <v>Broadway Rd &amp; College Ave</v>
      </c>
      <c r="AS40" s="16">
        <f t="shared" si="47"/>
        <v>2</v>
      </c>
      <c r="AT40" t="str">
        <f t="shared" si="42"/>
        <v>Broadway Rd &amp; College Ave_1</v>
      </c>
      <c r="AU40" t="str">
        <f t="shared" si="42"/>
        <v>Broadway Rd &amp; College Ave_2</v>
      </c>
      <c r="AV40" t="str">
        <f t="shared" si="42"/>
        <v/>
      </c>
      <c r="AW40" t="str">
        <f t="shared" si="42"/>
        <v/>
      </c>
      <c r="AY40">
        <f t="shared" si="48"/>
        <v>4442</v>
      </c>
      <c r="AZ40">
        <f t="shared" si="49"/>
        <v>4997</v>
      </c>
      <c r="BA40">
        <f t="shared" si="50"/>
        <v>29614</v>
      </c>
      <c r="BB40" t="str">
        <f t="shared" si="51"/>
        <v/>
      </c>
      <c r="BC40" s="52">
        <f t="shared" si="21"/>
        <v>139</v>
      </c>
      <c r="BD40" s="86" t="str">
        <f t="shared" si="22"/>
        <v>Broadway Rd</v>
      </c>
      <c r="BE40" s="86" t="str">
        <f t="shared" si="23"/>
        <v>College Ave</v>
      </c>
      <c r="BF40" s="258">
        <f>IF(ISERROR(MATCH($A40,[2]!summary_loc,0)),"",INDEX([2]!summary_data,MATCH($A40,[2]!summary_loc,0),MATCH(MID(BF$1,6,20),[2]!summary_hdr,0)))</f>
        <v>104.5</v>
      </c>
      <c r="BG40" s="258" t="str">
        <f>IF(ISERROR(MATCH($A40,[3]!summary_loc,0)),"",INDEX([3]!summary_data,MATCH($A40,[3]!summary_loc,0),MATCH(MID(BG$1,6,20),[3]!summary_hdr,0)))</f>
        <v/>
      </c>
      <c r="BH40" s="258">
        <f>IF(ISERROR(MATCH($A40,[4]SummDir!summary_loc,0)),"",INDEX([4]SummDir!summary_data,MATCH($A40,[4]SummDir!summary_loc,0),MATCH(MID(BH$1,6,20),[4]SummDir!summary_hdr,0)))</f>
        <v>114.25</v>
      </c>
      <c r="BI40" s="258">
        <f t="shared" si="52"/>
        <v>150</v>
      </c>
      <c r="BJ40" s="316" t="b">
        <f>ISNUMBER(INDEX([2]Report!$E$1:$E$65536,MATCH($A40,[2]Report!$B$1:$B$65536,0),1))</f>
        <v>1</v>
      </c>
      <c r="BK40" s="316" t="b">
        <v>0</v>
      </c>
      <c r="BL40" s="316" t="b">
        <v>1</v>
      </c>
      <c r="BM40" s="316" t="b">
        <f>NOT(ISERROR(MATCH(A40,Summary!A:A,0)))</f>
        <v>1</v>
      </c>
      <c r="BN40" s="316" t="b">
        <f t="shared" si="33"/>
        <v>0</v>
      </c>
      <c r="BO40" s="316" t="b">
        <f t="shared" si="34"/>
        <v>0</v>
      </c>
      <c r="BQ40">
        <f t="shared" si="35"/>
        <v>0.5</v>
      </c>
      <c r="BR40" t="str">
        <f t="shared" si="36"/>
        <v/>
      </c>
      <c r="BT40">
        <f ca="1">COUNTIF(BM$2:BM40,TRUE)</f>
        <v>30</v>
      </c>
      <c r="BU40" s="316" t="b">
        <v>1</v>
      </c>
      <c r="BV40">
        <v>33.407445000000003</v>
      </c>
      <c r="BW40">
        <v>-111.93469899999999</v>
      </c>
      <c r="BX40" s="331">
        <f>COUNTIF('Accidents_2009-2013'!$M:$M,"="&amp;$A40)</f>
        <v>10</v>
      </c>
      <c r="BY40" s="331">
        <v>0</v>
      </c>
    </row>
    <row r="41" spans="1:77" ht="12.75" customHeight="1" x14ac:dyDescent="0.25">
      <c r="A41" s="114">
        <v>140</v>
      </c>
      <c r="B41" s="114" t="s">
        <v>38</v>
      </c>
      <c r="C41" s="119" t="s">
        <v>164</v>
      </c>
      <c r="D41" s="52">
        <v>0</v>
      </c>
      <c r="E41" s="115"/>
      <c r="F41" s="115"/>
      <c r="G41" s="115"/>
      <c r="H41" s="115"/>
      <c r="I41" s="115" t="b">
        <f t="shared" si="25"/>
        <v>1</v>
      </c>
      <c r="J41" s="115" t="b">
        <f t="shared" si="26"/>
        <v>0</v>
      </c>
      <c r="K41" s="115">
        <v>3</v>
      </c>
      <c r="L41" s="115">
        <v>3</v>
      </c>
      <c r="M41" s="115">
        <v>0</v>
      </c>
      <c r="N41" s="115">
        <v>0</v>
      </c>
      <c r="O41" s="57">
        <v>2</v>
      </c>
      <c r="P41" s="57">
        <f t="shared" si="27"/>
        <v>2</v>
      </c>
      <c r="Q41" s="57"/>
      <c r="R41" s="57">
        <v>2.75</v>
      </c>
      <c r="S41" s="51"/>
      <c r="T41" s="51"/>
      <c r="U41" s="51"/>
      <c r="V41" s="57">
        <v>1</v>
      </c>
      <c r="W41" s="57"/>
      <c r="X41" s="52">
        <f t="shared" si="59"/>
        <v>36313</v>
      </c>
      <c r="Y41" s="52">
        <f t="shared" si="60"/>
        <v>36313</v>
      </c>
      <c r="Z41" s="52">
        <f t="shared" si="61"/>
        <v>30697</v>
      </c>
      <c r="AA41" s="52">
        <f t="shared" si="62"/>
        <v>0</v>
      </c>
      <c r="AB41" s="52">
        <f t="shared" si="63"/>
        <v>36313</v>
      </c>
      <c r="AC41" s="52">
        <f t="shared" si="64"/>
        <v>20170</v>
      </c>
      <c r="AD41" s="52">
        <f t="shared" si="65"/>
        <v>0</v>
      </c>
      <c r="AE41" s="52">
        <f t="shared" si="66"/>
        <v>28429</v>
      </c>
      <c r="AF41" s="52">
        <f t="shared" si="67"/>
        <v>0</v>
      </c>
      <c r="AG41" s="52">
        <f t="shared" si="68"/>
        <v>0</v>
      </c>
      <c r="AH41" s="52">
        <f t="shared" si="69"/>
        <v>30697</v>
      </c>
      <c r="AI41" s="52">
        <f t="shared" si="70"/>
        <v>85</v>
      </c>
      <c r="AJ41" s="52">
        <f t="shared" si="53"/>
        <v>154</v>
      </c>
      <c r="AK41" s="52">
        <f t="shared" si="54"/>
        <v>81</v>
      </c>
      <c r="AL41" s="52">
        <f t="shared" si="55"/>
        <v>84</v>
      </c>
      <c r="AM41" t="str">
        <f t="shared" si="38"/>
        <v>So. &amp; Priest</v>
      </c>
      <c r="AN41" s="88" t="s">
        <v>970</v>
      </c>
      <c r="AO41" s="48" t="str">
        <f t="shared" si="37"/>
        <v>Priest</v>
      </c>
      <c r="AP41" t="str">
        <f t="shared" si="31"/>
        <v>Southern Ave</v>
      </c>
      <c r="AQ41" t="str">
        <f t="shared" si="14"/>
        <v>Priest Dr</v>
      </c>
      <c r="AR41" t="str">
        <f t="shared" si="32"/>
        <v>Southern Ave &amp; Priest Dr</v>
      </c>
      <c r="AS41" s="16">
        <f t="shared" si="47"/>
        <v>4</v>
      </c>
      <c r="AT41" t="str">
        <f t="shared" si="42"/>
        <v>Southern Ave &amp; Priest Dr_1</v>
      </c>
      <c r="AU41" t="str">
        <f t="shared" si="42"/>
        <v>Southern Ave &amp; Priest Dr_2</v>
      </c>
      <c r="AV41" t="str">
        <f t="shared" si="42"/>
        <v>Southern Ave &amp; Priest Dr_3</v>
      </c>
      <c r="AW41" t="str">
        <f t="shared" si="42"/>
        <v>Southern Ave &amp; Priest Dr_4</v>
      </c>
      <c r="AY41">
        <f t="shared" si="48"/>
        <v>28429</v>
      </c>
      <c r="AZ41">
        <f t="shared" si="49"/>
        <v>36313</v>
      </c>
      <c r="BA41">
        <f t="shared" si="50"/>
        <v>20170</v>
      </c>
      <c r="BB41">
        <f t="shared" si="51"/>
        <v>30697</v>
      </c>
      <c r="BC41" s="52">
        <f t="shared" si="21"/>
        <v>140</v>
      </c>
      <c r="BD41" s="86" t="str">
        <f t="shared" si="22"/>
        <v>Southern Ave</v>
      </c>
      <c r="BE41" s="86" t="str">
        <f t="shared" si="23"/>
        <v>Priest Dr</v>
      </c>
      <c r="BF41" s="258">
        <f>IF(ISERROR(MATCH($A41,[2]!summary_loc,0)),"",INDEX([2]!summary_data,MATCH($A41,[2]!summary_loc,0),MATCH(MID(BF$1,6,20),[2]!summary_hdr,0)))</f>
        <v>18.5</v>
      </c>
      <c r="BG41" s="258" t="str">
        <f>IF(ISERROR(MATCH($A41,[3]!summary_loc,0)),"",INDEX([3]!summary_data,MATCH($A41,[3]!summary_loc,0),MATCH(MID(BG$1,6,20),[3]!summary_hdr,0)))</f>
        <v/>
      </c>
      <c r="BH41" s="258">
        <f>IF(ISERROR(MATCH($A41,[4]SummDir!summary_loc,0)),"",INDEX([4]SummDir!summary_data,MATCH($A41,[4]SummDir!summary_loc,0),MATCH(MID(BH$1,6,20),[4]SummDir!summary_hdr,0)))</f>
        <v>13</v>
      </c>
      <c r="BI41" s="258" t="str">
        <f t="shared" si="52"/>
        <v/>
      </c>
      <c r="BJ41" s="316" t="b">
        <f>ISNUMBER(INDEX([2]Report!$E$1:$E$65536,MATCH($A41,[2]Report!$B$1:$B$65536,0),1))</f>
        <v>1</v>
      </c>
      <c r="BK41" s="316" t="b">
        <v>0</v>
      </c>
      <c r="BL41" s="316" t="b">
        <v>1</v>
      </c>
      <c r="BM41" s="316" t="b">
        <f ca="1">NOT(ISERROR(MATCH(A41,Summary!A:A,0)))</f>
        <v>0</v>
      </c>
      <c r="BN41" s="316" t="b">
        <f t="shared" ca="1" si="33"/>
        <v>0</v>
      </c>
      <c r="BO41" s="316" t="b">
        <f t="shared" si="34"/>
        <v>0</v>
      </c>
      <c r="BQ41">
        <f t="shared" si="35"/>
        <v>2.75</v>
      </c>
      <c r="BR41" t="str">
        <f t="shared" si="36"/>
        <v/>
      </c>
      <c r="BT41">
        <f ca="1">COUNTIF(BM$2:BM41,TRUE)</f>
        <v>30</v>
      </c>
      <c r="BU41" s="316" t="b">
        <v>1</v>
      </c>
      <c r="BV41">
        <v>33.392845000000001</v>
      </c>
      <c r="BW41">
        <v>-111.96070899999999</v>
      </c>
      <c r="BX41" s="331">
        <f>COUNTIF('Accidents_2009-2013'!$M:$M,"="&amp;$A41)</f>
        <v>6</v>
      </c>
      <c r="BY41" s="331">
        <v>0</v>
      </c>
    </row>
    <row r="42" spans="1:77" ht="12.75" customHeight="1" x14ac:dyDescent="0.25">
      <c r="A42" s="114">
        <v>141</v>
      </c>
      <c r="B42" s="116" t="s">
        <v>38</v>
      </c>
      <c r="C42" s="116" t="s">
        <v>25</v>
      </c>
      <c r="D42" s="52">
        <v>0</v>
      </c>
      <c r="E42" s="115"/>
      <c r="F42" s="115"/>
      <c r="G42" s="115"/>
      <c r="H42" s="115"/>
      <c r="I42" s="115" t="b">
        <f t="shared" si="25"/>
        <v>1</v>
      </c>
      <c r="J42" s="115" t="b">
        <f t="shared" si="26"/>
        <v>0</v>
      </c>
      <c r="K42" s="115">
        <v>3</v>
      </c>
      <c r="L42" s="115">
        <v>3</v>
      </c>
      <c r="M42" s="115">
        <v>0</v>
      </c>
      <c r="N42" s="115">
        <v>0</v>
      </c>
      <c r="O42" s="57">
        <v>2</v>
      </c>
      <c r="P42" s="57">
        <f t="shared" si="27"/>
        <v>2</v>
      </c>
      <c r="Q42" s="57"/>
      <c r="R42" s="57">
        <v>1.5</v>
      </c>
      <c r="S42" s="51"/>
      <c r="T42" s="51"/>
      <c r="U42" s="51"/>
      <c r="V42" s="57">
        <v>1</v>
      </c>
      <c r="W42" s="57"/>
      <c r="X42" s="52">
        <f t="shared" si="59"/>
        <v>35372</v>
      </c>
      <c r="Y42" s="52">
        <f t="shared" si="60"/>
        <v>4442</v>
      </c>
      <c r="Z42" s="52">
        <f t="shared" si="61"/>
        <v>35372</v>
      </c>
      <c r="AA42" s="52">
        <f t="shared" si="62"/>
        <v>1774</v>
      </c>
      <c r="AB42" s="52">
        <f t="shared" si="63"/>
        <v>4442</v>
      </c>
      <c r="AC42" s="52">
        <f t="shared" si="64"/>
        <v>0</v>
      </c>
      <c r="AD42" s="52" t="str">
        <f t="shared" si="65"/>
        <v/>
      </c>
      <c r="AE42" s="52">
        <f t="shared" si="66"/>
        <v>0</v>
      </c>
      <c r="AF42" s="52">
        <f t="shared" si="67"/>
        <v>0</v>
      </c>
      <c r="AG42" s="52">
        <f t="shared" si="68"/>
        <v>35372</v>
      </c>
      <c r="AH42" s="52" t="str">
        <f t="shared" si="69"/>
        <v/>
      </c>
      <c r="AI42" s="52">
        <f t="shared" si="70"/>
        <v>90</v>
      </c>
      <c r="AJ42" s="52">
        <f t="shared" si="53"/>
        <v>76</v>
      </c>
      <c r="AK42" s="141">
        <v>86</v>
      </c>
      <c r="AL42" s="52" t="str">
        <f t="shared" si="55"/>
        <v/>
      </c>
      <c r="AM42" t="str">
        <f t="shared" si="38"/>
        <v>So. &amp; College</v>
      </c>
      <c r="AN42" s="88" t="s">
        <v>970</v>
      </c>
      <c r="AO42" s="48" t="str">
        <f t="shared" si="37"/>
        <v>College</v>
      </c>
      <c r="AP42" t="str">
        <f t="shared" si="31"/>
        <v>Southern Ave</v>
      </c>
      <c r="AQ42" t="str">
        <f t="shared" si="14"/>
        <v>College Ave</v>
      </c>
      <c r="AR42" t="str">
        <f t="shared" si="32"/>
        <v>Southern Ave &amp; College Ave</v>
      </c>
      <c r="AS42" s="16">
        <f t="shared" si="47"/>
        <v>2</v>
      </c>
      <c r="AT42" t="str">
        <f t="shared" ref="AT42:AW66" si="71">IF($AS42&gt;=AT$1,$AR42&amp;"_"&amp;AT$1,"")</f>
        <v>Southern Ave &amp; College Ave_1</v>
      </c>
      <c r="AU42" t="str">
        <f t="shared" si="71"/>
        <v>Southern Ave &amp; College Ave_2</v>
      </c>
      <c r="AV42" t="str">
        <f t="shared" si="71"/>
        <v/>
      </c>
      <c r="AW42" t="str">
        <f t="shared" si="71"/>
        <v/>
      </c>
      <c r="AY42">
        <f t="shared" si="48"/>
        <v>1774</v>
      </c>
      <c r="AZ42">
        <f t="shared" si="49"/>
        <v>4442</v>
      </c>
      <c r="BA42">
        <f t="shared" si="50"/>
        <v>35372</v>
      </c>
      <c r="BB42" t="str">
        <f t="shared" si="51"/>
        <v/>
      </c>
      <c r="BC42" s="52">
        <f t="shared" si="21"/>
        <v>141</v>
      </c>
      <c r="BD42" s="86" t="str">
        <f t="shared" si="22"/>
        <v>Southern Ave</v>
      </c>
      <c r="BE42" s="86" t="str">
        <f t="shared" si="23"/>
        <v>College Ave</v>
      </c>
      <c r="BF42" s="258" t="str">
        <f>IF(ISERROR(MATCH($A42,[2]!summary_loc,0)),"",INDEX([2]!summary_data,MATCH($A42,[2]!summary_loc,0),MATCH(MID(BF$1,6,20),[2]!summary_hdr,0)))</f>
        <v/>
      </c>
      <c r="BG42" s="258">
        <f>IF(ISERROR(MATCH($A42,[3]!summary_loc,0)),"",INDEX([3]!summary_data,MATCH($A42,[3]!summary_loc,0),MATCH(MID(BG$1,6,20),[3]!summary_hdr,0)))</f>
        <v>69.5</v>
      </c>
      <c r="BH42" s="258">
        <f>IF(ISERROR(MATCH($A42,[4]SummDir!summary_loc,0)),"",INDEX([4]SummDir!summary_data,MATCH($A42,[4]SummDir!summary_loc,0),MATCH(MID(BH$1,6,20),[4]SummDir!summary_hdr,0)))</f>
        <v>85.5</v>
      </c>
      <c r="BI42" s="258">
        <f t="shared" si="52"/>
        <v>65.75</v>
      </c>
      <c r="BJ42" s="316" t="b">
        <f>ISNUMBER(INDEX([2]Report!$E$1:$E$65536,MATCH($A42,[2]Report!$B$1:$B$65536,0),1))</f>
        <v>0</v>
      </c>
      <c r="BK42" s="316" t="b">
        <v>1</v>
      </c>
      <c r="BL42" s="316" t="b">
        <v>1</v>
      </c>
      <c r="BM42" s="316" t="b">
        <f>NOT(ISERROR(MATCH(A42,Summary!A:A,0)))</f>
        <v>1</v>
      </c>
      <c r="BN42" s="316" t="b">
        <f t="shared" si="33"/>
        <v>0</v>
      </c>
      <c r="BO42" s="316" t="b">
        <f t="shared" si="34"/>
        <v>0</v>
      </c>
      <c r="BQ42" t="str">
        <f t="shared" si="35"/>
        <v/>
      </c>
      <c r="BR42">
        <f t="shared" si="36"/>
        <v>1.5</v>
      </c>
      <c r="BT42">
        <f ca="1">COUNTIF(BM$2:BM42,TRUE)</f>
        <v>31</v>
      </c>
      <c r="BU42" s="316" t="b">
        <v>1</v>
      </c>
      <c r="BV42">
        <v>33.392845999999999</v>
      </c>
      <c r="BW42">
        <v>-111.934798</v>
      </c>
      <c r="BX42" s="331">
        <f>COUNTIF('Accidents_2009-2013'!$M:$M,"="&amp;$A42)</f>
        <v>14</v>
      </c>
      <c r="BY42" s="331">
        <v>0</v>
      </c>
    </row>
    <row r="43" spans="1:77" ht="12.75" customHeight="1" x14ac:dyDescent="0.25">
      <c r="A43" s="114">
        <v>142</v>
      </c>
      <c r="B43" s="116" t="s">
        <v>38</v>
      </c>
      <c r="C43" s="116" t="s">
        <v>27</v>
      </c>
      <c r="D43" s="52">
        <v>0</v>
      </c>
      <c r="E43" s="115"/>
      <c r="F43" s="115"/>
      <c r="G43" s="115"/>
      <c r="H43" s="115"/>
      <c r="I43" s="115" t="b">
        <f t="shared" si="25"/>
        <v>0</v>
      </c>
      <c r="J43" s="115" t="b">
        <f t="shared" si="26"/>
        <v>0</v>
      </c>
      <c r="K43" s="115">
        <v>0</v>
      </c>
      <c r="L43" s="115">
        <v>0</v>
      </c>
      <c r="M43" s="115">
        <v>0</v>
      </c>
      <c r="N43" s="115">
        <v>0</v>
      </c>
      <c r="O43" s="57">
        <v>2</v>
      </c>
      <c r="P43" s="57">
        <f t="shared" si="27"/>
        <v>2</v>
      </c>
      <c r="Q43" s="57"/>
      <c r="R43" s="57">
        <v>1.5</v>
      </c>
      <c r="S43" s="51"/>
      <c r="T43" s="51"/>
      <c r="U43" s="51"/>
      <c r="V43" s="57">
        <v>1</v>
      </c>
      <c r="W43" s="57"/>
      <c r="X43" s="52">
        <f t="shared" si="59"/>
        <v>40059</v>
      </c>
      <c r="Y43" s="52">
        <f t="shared" si="60"/>
        <v>40059</v>
      </c>
      <c r="Z43" s="52">
        <f t="shared" si="61"/>
        <v>35372</v>
      </c>
      <c r="AA43" s="52">
        <f t="shared" si="62"/>
        <v>0</v>
      </c>
      <c r="AB43" s="52">
        <f t="shared" si="63"/>
        <v>40059</v>
      </c>
      <c r="AC43" s="52">
        <f t="shared" si="64"/>
        <v>35740</v>
      </c>
      <c r="AD43" s="52">
        <f t="shared" si="65"/>
        <v>0</v>
      </c>
      <c r="AE43" s="52">
        <f t="shared" si="66"/>
        <v>28316</v>
      </c>
      <c r="AF43" s="52">
        <f t="shared" si="67"/>
        <v>0</v>
      </c>
      <c r="AG43" s="52">
        <f t="shared" si="68"/>
        <v>0</v>
      </c>
      <c r="AH43" s="52">
        <f t="shared" si="69"/>
        <v>35372</v>
      </c>
      <c r="AI43" s="52">
        <f t="shared" si="70"/>
        <v>73</v>
      </c>
      <c r="AJ43" s="52">
        <f t="shared" si="53"/>
        <v>91</v>
      </c>
      <c r="AK43" s="52">
        <f t="shared" si="54"/>
        <v>74</v>
      </c>
      <c r="AL43" s="52">
        <f t="shared" si="55"/>
        <v>86</v>
      </c>
      <c r="AM43" t="str">
        <f t="shared" si="38"/>
        <v>So. &amp; Rural</v>
      </c>
      <c r="AN43" s="88" t="s">
        <v>970</v>
      </c>
      <c r="AO43" s="48" t="str">
        <f t="shared" si="37"/>
        <v>Rural</v>
      </c>
      <c r="AP43" t="str">
        <f t="shared" si="31"/>
        <v>Southern Ave</v>
      </c>
      <c r="AQ43" t="str">
        <f t="shared" si="14"/>
        <v>Rural Rd</v>
      </c>
      <c r="AR43" t="str">
        <f t="shared" si="32"/>
        <v>Southern Ave &amp; Rural Rd</v>
      </c>
      <c r="AS43" s="16">
        <f t="shared" si="47"/>
        <v>4</v>
      </c>
      <c r="AT43" t="str">
        <f t="shared" si="71"/>
        <v>Southern Ave &amp; Rural Rd_1</v>
      </c>
      <c r="AU43" t="str">
        <f t="shared" si="71"/>
        <v>Southern Ave &amp; Rural Rd_2</v>
      </c>
      <c r="AV43" t="str">
        <f t="shared" si="71"/>
        <v>Southern Ave &amp; Rural Rd_3</v>
      </c>
      <c r="AW43" t="str">
        <f t="shared" si="71"/>
        <v>Southern Ave &amp; Rural Rd_4</v>
      </c>
      <c r="AY43">
        <f t="shared" si="48"/>
        <v>28316</v>
      </c>
      <c r="AZ43">
        <f t="shared" si="49"/>
        <v>40059</v>
      </c>
      <c r="BA43">
        <f t="shared" si="50"/>
        <v>35740</v>
      </c>
      <c r="BB43">
        <f t="shared" si="51"/>
        <v>35372</v>
      </c>
      <c r="BC43" s="52">
        <f t="shared" si="21"/>
        <v>142</v>
      </c>
      <c r="BD43" s="86" t="str">
        <f t="shared" si="22"/>
        <v>Southern Ave</v>
      </c>
      <c r="BE43" s="86" t="str">
        <f t="shared" si="23"/>
        <v>Rural Rd</v>
      </c>
      <c r="BF43" s="258" t="str">
        <f>IF(ISERROR(MATCH($A43,[2]!summary_loc,0)),"",INDEX([2]!summary_data,MATCH($A43,[2]!summary_loc,0),MATCH(MID(BF$1,6,20),[2]!summary_hdr,0)))</f>
        <v/>
      </c>
      <c r="BG43" s="258" t="str">
        <f>IF(ISERROR(MATCH($A43,[3]!summary_loc,0)),"",INDEX([3]!summary_data,MATCH($A43,[3]!summary_loc,0),MATCH(MID(BG$1,6,20),[3]!summary_hdr,0)))</f>
        <v/>
      </c>
      <c r="BH43" s="258">
        <f>IF(ISERROR(MATCH($A43,[4]SummDir!summary_loc,0)),"",INDEX([4]SummDir!summary_data,MATCH($A43,[4]SummDir!summary_loc,0),MATCH(MID(BH$1,6,20),[4]SummDir!summary_hdr,0)))</f>
        <v>18.5</v>
      </c>
      <c r="BI43" s="258">
        <f t="shared" si="52"/>
        <v>43.25</v>
      </c>
      <c r="BJ43" s="316" t="b">
        <f>ISNUMBER(INDEX([2]Report!$E$1:$E$65536,MATCH($A43,[2]Report!$B$1:$B$65536,0),1))</f>
        <v>0</v>
      </c>
      <c r="BK43" s="316" t="b">
        <v>0</v>
      </c>
      <c r="BL43" s="316" t="b">
        <v>1</v>
      </c>
      <c r="BM43" s="316" t="b">
        <f>NOT(ISERROR(MATCH(A43,Summary!A:A,0)))</f>
        <v>1</v>
      </c>
      <c r="BN43" s="316" t="b">
        <f t="shared" si="33"/>
        <v>0</v>
      </c>
      <c r="BO43" s="316" t="b">
        <f t="shared" si="34"/>
        <v>0</v>
      </c>
      <c r="BQ43" t="str">
        <f t="shared" si="35"/>
        <v/>
      </c>
      <c r="BR43" t="str">
        <f t="shared" si="36"/>
        <v/>
      </c>
      <c r="BT43">
        <f ca="1">COUNTIF(BM$2:BM43,TRUE)</f>
        <v>32</v>
      </c>
      <c r="BU43" s="316" t="b">
        <v>0</v>
      </c>
      <c r="BV43">
        <v>33.392946000000002</v>
      </c>
      <c r="BW43">
        <v>-111.926198</v>
      </c>
      <c r="BX43" s="331">
        <f>COUNTIF('Accidents_2009-2013'!$M:$M,"="&amp;$A43)</f>
        <v>24</v>
      </c>
      <c r="BY43" s="331">
        <v>4</v>
      </c>
    </row>
    <row r="44" spans="1:77" ht="12.75" customHeight="1" x14ac:dyDescent="0.25">
      <c r="A44" s="114">
        <v>143</v>
      </c>
      <c r="B44" s="116" t="s">
        <v>38</v>
      </c>
      <c r="C44" s="116" t="s">
        <v>29</v>
      </c>
      <c r="D44" s="52">
        <v>0</v>
      </c>
      <c r="E44" s="115"/>
      <c r="F44" s="115"/>
      <c r="G44" s="115"/>
      <c r="H44" s="115"/>
      <c r="I44" s="115" t="b">
        <f t="shared" si="25"/>
        <v>1</v>
      </c>
      <c r="J44" s="115" t="b">
        <f t="shared" si="26"/>
        <v>0</v>
      </c>
      <c r="K44" s="115">
        <v>3</v>
      </c>
      <c r="L44" s="115">
        <v>3</v>
      </c>
      <c r="M44" s="115">
        <v>0</v>
      </c>
      <c r="N44" s="115">
        <v>0</v>
      </c>
      <c r="O44" s="57">
        <v>2</v>
      </c>
      <c r="P44" s="57">
        <f t="shared" si="27"/>
        <v>2</v>
      </c>
      <c r="Q44" s="57"/>
      <c r="R44" s="57">
        <v>2.2200000000000002</v>
      </c>
      <c r="S44" s="51"/>
      <c r="T44" s="51"/>
      <c r="U44" s="51"/>
      <c r="V44" s="57">
        <v>1</v>
      </c>
      <c r="W44" s="57"/>
      <c r="X44" s="52">
        <f t="shared" si="59"/>
        <v>28429</v>
      </c>
      <c r="Y44" s="52">
        <f t="shared" si="60"/>
        <v>13469</v>
      </c>
      <c r="Z44" s="52">
        <f t="shared" si="61"/>
        <v>28429</v>
      </c>
      <c r="AA44" s="52">
        <f t="shared" si="62"/>
        <v>10684</v>
      </c>
      <c r="AB44" s="52">
        <f t="shared" si="63"/>
        <v>13469</v>
      </c>
      <c r="AC44" s="52">
        <f t="shared" si="64"/>
        <v>0</v>
      </c>
      <c r="AD44" s="52" t="str">
        <f t="shared" si="65"/>
        <v/>
      </c>
      <c r="AE44" s="52">
        <f t="shared" si="66"/>
        <v>0</v>
      </c>
      <c r="AF44" s="52">
        <f t="shared" si="67"/>
        <v>0</v>
      </c>
      <c r="AG44" s="52">
        <f t="shared" si="68"/>
        <v>28429</v>
      </c>
      <c r="AH44" s="52" t="str">
        <f t="shared" si="69"/>
        <v/>
      </c>
      <c r="AI44" s="52">
        <f t="shared" si="70"/>
        <v>105</v>
      </c>
      <c r="AJ44" s="52">
        <f t="shared" si="53"/>
        <v>79</v>
      </c>
      <c r="AK44" s="141">
        <v>85</v>
      </c>
      <c r="AL44" s="52" t="str">
        <f t="shared" si="55"/>
        <v/>
      </c>
      <c r="AM44" t="str">
        <f t="shared" si="38"/>
        <v>So. &amp; Hardy</v>
      </c>
      <c r="AN44" s="88" t="s">
        <v>970</v>
      </c>
      <c r="AO44" s="48" t="str">
        <f t="shared" si="37"/>
        <v>Hardy</v>
      </c>
      <c r="AP44" t="str">
        <f t="shared" si="31"/>
        <v>Southern Ave</v>
      </c>
      <c r="AQ44" t="str">
        <f t="shared" si="14"/>
        <v>Hardy Dr</v>
      </c>
      <c r="AR44" t="str">
        <f t="shared" si="32"/>
        <v>Southern Ave &amp; Hardy Dr</v>
      </c>
      <c r="AS44" s="16">
        <f t="shared" si="47"/>
        <v>2</v>
      </c>
      <c r="AT44" t="str">
        <f t="shared" si="71"/>
        <v>Southern Ave &amp; Hardy Dr_1</v>
      </c>
      <c r="AU44" t="str">
        <f t="shared" si="71"/>
        <v>Southern Ave &amp; Hardy Dr_2</v>
      </c>
      <c r="AV44" t="str">
        <f t="shared" si="71"/>
        <v/>
      </c>
      <c r="AW44" t="str">
        <f t="shared" si="71"/>
        <v/>
      </c>
      <c r="AY44">
        <f t="shared" si="48"/>
        <v>10684</v>
      </c>
      <c r="AZ44">
        <f t="shared" si="49"/>
        <v>13469</v>
      </c>
      <c r="BA44">
        <f t="shared" si="50"/>
        <v>28429</v>
      </c>
      <c r="BB44" t="str">
        <f t="shared" si="51"/>
        <v/>
      </c>
      <c r="BC44" s="52">
        <f t="shared" si="21"/>
        <v>143</v>
      </c>
      <c r="BD44" s="86" t="str">
        <f t="shared" si="22"/>
        <v>Southern Ave</v>
      </c>
      <c r="BE44" s="86" t="str">
        <f t="shared" si="23"/>
        <v>Hardy Dr</v>
      </c>
      <c r="BF44" s="258">
        <f>IF(ISERROR(MATCH($A44,[2]!summary_loc,0)),"",INDEX([2]!summary_data,MATCH($A44,[2]!summary_loc,0),MATCH(MID(BF$1,6,20),[2]!summary_hdr,0)))</f>
        <v>24.5</v>
      </c>
      <c r="BG44" s="258">
        <f>IF(ISERROR(MATCH($A44,[3]!summary_loc,0)),"",INDEX([3]!summary_data,MATCH($A44,[3]!summary_loc,0),MATCH(MID(BG$1,6,20),[3]!summary_hdr,0)))</f>
        <v>23</v>
      </c>
      <c r="BH44" s="258">
        <f>IF(ISERROR(MATCH($A44,[4]SummDir!summary_loc,0)),"",INDEX([4]SummDir!summary_data,MATCH($A44,[4]SummDir!summary_loc,0),MATCH(MID(BH$1,6,20),[4]SummDir!summary_hdr,0)))</f>
        <v>15.5</v>
      </c>
      <c r="BI44" s="258">
        <f t="shared" si="52"/>
        <v>31</v>
      </c>
      <c r="BJ44" s="316" t="b">
        <f>ISNUMBER(INDEX([2]Report!$E$1:$E$65536,MATCH($A44,[2]Report!$B$1:$B$65536,0),1))</f>
        <v>1</v>
      </c>
      <c r="BK44" s="316" t="b">
        <v>1</v>
      </c>
      <c r="BL44" s="316" t="b">
        <v>1</v>
      </c>
      <c r="BM44" s="316" t="b">
        <f>NOT(ISERROR(MATCH(A44,Summary!A:A,0)))</f>
        <v>1</v>
      </c>
      <c r="BN44" s="316" t="b">
        <f t="shared" si="33"/>
        <v>1</v>
      </c>
      <c r="BO44" s="316" t="b">
        <f t="shared" si="34"/>
        <v>1</v>
      </c>
      <c r="BQ44">
        <f t="shared" si="35"/>
        <v>2.2200000000000002</v>
      </c>
      <c r="BR44">
        <f t="shared" si="36"/>
        <v>2.2200000000000002</v>
      </c>
      <c r="BT44">
        <f ca="1">COUNTIF(BM$2:BM44,TRUE)</f>
        <v>33</v>
      </c>
      <c r="BU44" s="316" t="b">
        <v>1</v>
      </c>
      <c r="BV44">
        <v>33.392845999999999</v>
      </c>
      <c r="BW44">
        <v>-111.951999</v>
      </c>
      <c r="BX44" s="331">
        <f>COUNTIF('Accidents_2009-2013'!$M:$M,"="&amp;$A44)</f>
        <v>6</v>
      </c>
      <c r="BY44" s="331">
        <v>0</v>
      </c>
    </row>
    <row r="45" spans="1:77" ht="12.75" customHeight="1" x14ac:dyDescent="0.25">
      <c r="A45" s="114">
        <v>144</v>
      </c>
      <c r="B45" s="116" t="s">
        <v>38</v>
      </c>
      <c r="C45" s="116" t="s">
        <v>30</v>
      </c>
      <c r="D45" s="52">
        <v>0</v>
      </c>
      <c r="E45" s="115"/>
      <c r="F45" s="115"/>
      <c r="G45" s="115"/>
      <c r="H45" s="115"/>
      <c r="I45" s="115" t="b">
        <f t="shared" si="25"/>
        <v>1</v>
      </c>
      <c r="J45" s="115" t="b">
        <f t="shared" si="26"/>
        <v>0</v>
      </c>
      <c r="K45" s="115">
        <v>1</v>
      </c>
      <c r="L45" s="115">
        <v>1</v>
      </c>
      <c r="M45" s="115">
        <v>0</v>
      </c>
      <c r="N45" s="115">
        <v>0</v>
      </c>
      <c r="O45" s="57">
        <v>2</v>
      </c>
      <c r="P45" s="57">
        <f t="shared" si="27"/>
        <v>2</v>
      </c>
      <c r="Q45" s="57">
        <v>3</v>
      </c>
      <c r="R45" s="57">
        <v>1.5</v>
      </c>
      <c r="S45" s="51"/>
      <c r="T45" s="51"/>
      <c r="U45" s="51"/>
      <c r="V45" s="57">
        <v>1</v>
      </c>
      <c r="W45" s="57"/>
      <c r="X45" s="52">
        <f t="shared" si="59"/>
        <v>35372</v>
      </c>
      <c r="Y45" s="52">
        <f t="shared" si="60"/>
        <v>34482</v>
      </c>
      <c r="Z45" s="52">
        <f t="shared" si="61"/>
        <v>35372</v>
      </c>
      <c r="AA45" s="52">
        <f t="shared" si="62"/>
        <v>0</v>
      </c>
      <c r="AB45" s="52">
        <f t="shared" si="63"/>
        <v>34482</v>
      </c>
      <c r="AC45" s="52">
        <f t="shared" si="64"/>
        <v>26912</v>
      </c>
      <c r="AD45" s="52">
        <f t="shared" si="65"/>
        <v>0</v>
      </c>
      <c r="AE45" s="52">
        <f t="shared" si="66"/>
        <v>35372</v>
      </c>
      <c r="AF45" s="52">
        <f t="shared" si="67"/>
        <v>0</v>
      </c>
      <c r="AG45" s="52">
        <f t="shared" si="68"/>
        <v>0</v>
      </c>
      <c r="AH45" s="52">
        <f t="shared" si="69"/>
        <v>28429</v>
      </c>
      <c r="AI45" s="52">
        <f t="shared" si="70"/>
        <v>86</v>
      </c>
      <c r="AJ45" s="52">
        <f t="shared" si="53"/>
        <v>89</v>
      </c>
      <c r="AK45" s="52">
        <f t="shared" si="54"/>
        <v>77</v>
      </c>
      <c r="AL45" s="52">
        <f t="shared" si="55"/>
        <v>85</v>
      </c>
      <c r="AM45" t="str">
        <f t="shared" si="38"/>
        <v>So. &amp; Mill</v>
      </c>
      <c r="AN45" s="88" t="s">
        <v>970</v>
      </c>
      <c r="AO45" s="48" t="str">
        <f t="shared" si="37"/>
        <v>Mill</v>
      </c>
      <c r="AP45" t="str">
        <f t="shared" si="31"/>
        <v>Southern Ave</v>
      </c>
      <c r="AQ45" t="str">
        <f t="shared" si="14"/>
        <v>Mill Ave</v>
      </c>
      <c r="AR45" t="str">
        <f t="shared" si="32"/>
        <v>Southern Ave &amp; Mill Ave</v>
      </c>
      <c r="AS45" s="16">
        <f t="shared" si="47"/>
        <v>4</v>
      </c>
      <c r="AT45" t="str">
        <f t="shared" si="71"/>
        <v>Southern Ave &amp; Mill Ave_1</v>
      </c>
      <c r="AU45" t="str">
        <f t="shared" si="71"/>
        <v>Southern Ave &amp; Mill Ave_2</v>
      </c>
      <c r="AV45" t="str">
        <f t="shared" si="71"/>
        <v>Southern Ave &amp; Mill Ave_3</v>
      </c>
      <c r="AW45" t="str">
        <f t="shared" si="71"/>
        <v>Southern Ave &amp; Mill Ave_4</v>
      </c>
      <c r="AY45">
        <f t="shared" si="48"/>
        <v>35372</v>
      </c>
      <c r="AZ45">
        <f t="shared" si="49"/>
        <v>34482</v>
      </c>
      <c r="BA45">
        <f t="shared" si="50"/>
        <v>26912</v>
      </c>
      <c r="BB45">
        <f t="shared" si="51"/>
        <v>28429</v>
      </c>
      <c r="BC45" s="52">
        <f t="shared" si="21"/>
        <v>144</v>
      </c>
      <c r="BD45" s="86" t="str">
        <f t="shared" si="22"/>
        <v>Southern Ave</v>
      </c>
      <c r="BE45" s="86" t="str">
        <f t="shared" si="23"/>
        <v>Mill Ave</v>
      </c>
      <c r="BF45" s="258">
        <f>IF(ISERROR(MATCH($A45,[2]!summary_loc,0)),"",INDEX([2]!summary_data,MATCH($A45,[2]!summary_loc,0),MATCH(MID(BF$1,6,20),[2]!summary_hdr,0)))</f>
        <v>47.5</v>
      </c>
      <c r="BG45" s="258">
        <f>IF(ISERROR(MATCH($A45,[3]!summary_loc,0)),"",INDEX([3]!summary_data,MATCH($A45,[3]!summary_loc,0),MATCH(MID(BG$1,6,20),[3]!summary_hdr,0)))</f>
        <v>47.5</v>
      </c>
      <c r="BH45" s="258">
        <f>IF(ISERROR(MATCH($A45,[4]SummDir!summary_loc,0)),"",INDEX([4]SummDir!summary_data,MATCH($A45,[4]SummDir!summary_loc,0),MATCH(MID(BH$1,6,20),[4]SummDir!summary_hdr,0)))</f>
        <v>18</v>
      </c>
      <c r="BI45" s="258">
        <f t="shared" si="52"/>
        <v>40</v>
      </c>
      <c r="BJ45" s="316" t="b">
        <f>ISNUMBER(INDEX([2]Report!$E$1:$E$65536,MATCH($A45,[2]Report!$B$1:$B$65536,0),1))</f>
        <v>1</v>
      </c>
      <c r="BK45" s="316" t="b">
        <v>1</v>
      </c>
      <c r="BL45" s="316" t="b">
        <v>1</v>
      </c>
      <c r="BM45" s="316" t="b">
        <f>NOT(ISERROR(MATCH(A45,Summary!A:A,0)))</f>
        <v>1</v>
      </c>
      <c r="BN45" s="316" t="b">
        <f t="shared" si="33"/>
        <v>1</v>
      </c>
      <c r="BO45" s="316" t="b">
        <f t="shared" si="34"/>
        <v>1</v>
      </c>
      <c r="BQ45">
        <f t="shared" si="35"/>
        <v>1.5</v>
      </c>
      <c r="BR45">
        <f t="shared" si="36"/>
        <v>1.5</v>
      </c>
      <c r="BT45">
        <f ca="1">COUNTIF(BM$2:BM45,TRUE)</f>
        <v>34</v>
      </c>
      <c r="BU45" s="316" t="b">
        <v>1</v>
      </c>
      <c r="BV45">
        <v>33.392845999999999</v>
      </c>
      <c r="BW45">
        <v>-111.939499</v>
      </c>
      <c r="BX45" s="331">
        <f>COUNTIF('Accidents_2009-2013'!$M:$M,"="&amp;$A45)</f>
        <v>28</v>
      </c>
      <c r="BY45" s="331">
        <v>4</v>
      </c>
    </row>
    <row r="46" spans="1:77" ht="12.75" customHeight="1" x14ac:dyDescent="0.25">
      <c r="A46" s="114">
        <v>145</v>
      </c>
      <c r="B46" s="122" t="s">
        <v>305</v>
      </c>
      <c r="C46" s="116" t="s">
        <v>30</v>
      </c>
      <c r="D46" s="52">
        <v>0</v>
      </c>
      <c r="E46" s="115"/>
      <c r="F46" s="115"/>
      <c r="G46" s="115"/>
      <c r="H46" s="115"/>
      <c r="I46" s="115" t="b">
        <f t="shared" si="25"/>
        <v>1</v>
      </c>
      <c r="J46" s="115" t="b">
        <f t="shared" si="26"/>
        <v>1</v>
      </c>
      <c r="K46" s="115">
        <v>1</v>
      </c>
      <c r="L46" s="115">
        <v>1</v>
      </c>
      <c r="M46" s="115">
        <v>2</v>
      </c>
      <c r="N46" s="115">
        <v>2</v>
      </c>
      <c r="O46" s="57">
        <v>2</v>
      </c>
      <c r="P46" s="57">
        <f t="shared" si="27"/>
        <v>2</v>
      </c>
      <c r="Q46" s="57">
        <v>3</v>
      </c>
      <c r="R46" s="57">
        <v>1</v>
      </c>
      <c r="S46" s="51"/>
      <c r="T46" s="51"/>
      <c r="U46" s="51"/>
      <c r="V46" s="57">
        <v>1</v>
      </c>
      <c r="W46" s="57"/>
      <c r="X46" s="52">
        <f t="shared" si="59"/>
        <v>26912</v>
      </c>
      <c r="Y46" s="52">
        <f t="shared" si="60"/>
        <v>26912</v>
      </c>
      <c r="Z46" s="52">
        <f t="shared" si="61"/>
        <v>1841</v>
      </c>
      <c r="AA46" s="52">
        <f t="shared" si="62"/>
        <v>0</v>
      </c>
      <c r="AB46" s="52">
        <f t="shared" si="63"/>
        <v>26912</v>
      </c>
      <c r="AC46" s="52" t="str">
        <f t="shared" si="64"/>
        <v/>
      </c>
      <c r="AD46" s="52" t="str">
        <f t="shared" si="65"/>
        <v/>
      </c>
      <c r="AE46" s="52">
        <f t="shared" si="66"/>
        <v>1841</v>
      </c>
      <c r="AF46" s="52">
        <f t="shared" si="67"/>
        <v>0</v>
      </c>
      <c r="AG46" s="52" t="str">
        <f t="shared" si="68"/>
        <v/>
      </c>
      <c r="AH46" s="52" t="str">
        <f t="shared" si="69"/>
        <v/>
      </c>
      <c r="AI46" s="52">
        <f t="shared" si="70"/>
        <v>75</v>
      </c>
      <c r="AJ46" s="141">
        <v>77</v>
      </c>
      <c r="AK46" s="52" t="str">
        <f t="shared" si="54"/>
        <v/>
      </c>
      <c r="AL46" s="52" t="str">
        <f t="shared" si="55"/>
        <v/>
      </c>
      <c r="AM46" t="str">
        <f t="shared" si="38"/>
        <v>Alameda &amp; Mill</v>
      </c>
      <c r="AN46" s="48" t="str">
        <f t="shared" si="44"/>
        <v>Alameda</v>
      </c>
      <c r="AO46" s="48" t="str">
        <f t="shared" si="37"/>
        <v>Mill</v>
      </c>
      <c r="AP46" t="str">
        <f t="shared" si="31"/>
        <v>Alameda Dr</v>
      </c>
      <c r="AQ46" t="str">
        <f t="shared" si="14"/>
        <v>Mill Ave</v>
      </c>
      <c r="AR46" t="str">
        <f t="shared" si="32"/>
        <v>Alameda Dr &amp; Mill Ave</v>
      </c>
      <c r="AS46" s="16">
        <f t="shared" si="47"/>
        <v>1</v>
      </c>
      <c r="AT46" t="str">
        <f t="shared" si="71"/>
        <v>Alameda Dr &amp; Mill Ave_1</v>
      </c>
      <c r="AU46" t="str">
        <f t="shared" si="71"/>
        <v/>
      </c>
      <c r="AV46" t="str">
        <f t="shared" si="71"/>
        <v/>
      </c>
      <c r="AW46" t="str">
        <f t="shared" si="71"/>
        <v/>
      </c>
      <c r="AY46">
        <f t="shared" si="48"/>
        <v>1841</v>
      </c>
      <c r="AZ46">
        <f t="shared" si="49"/>
        <v>26912</v>
      </c>
      <c r="BA46" t="str">
        <f t="shared" si="50"/>
        <v/>
      </c>
      <c r="BB46" t="str">
        <f t="shared" si="51"/>
        <v/>
      </c>
      <c r="BC46" s="52">
        <f t="shared" si="21"/>
        <v>145</v>
      </c>
      <c r="BD46" s="86" t="str">
        <f t="shared" si="22"/>
        <v>Alameda Dr</v>
      </c>
      <c r="BE46" s="86" t="str">
        <f t="shared" si="23"/>
        <v>Mill Ave</v>
      </c>
      <c r="BF46" s="258">
        <f>IF(ISERROR(MATCH($A46,[2]!summary_loc,0)),"",INDEX([2]!summary_data,MATCH($A46,[2]!summary_loc,0),MATCH(MID(BF$1,6,20),[2]!summary_hdr,0)))</f>
        <v>29.5</v>
      </c>
      <c r="BG46" s="258">
        <f>IF(ISERROR(MATCH($A46,[3]!summary_loc,0)),"",INDEX([3]!summary_data,MATCH($A46,[3]!summary_loc,0),MATCH(MID(BG$1,6,20),[3]!summary_hdr,0)))</f>
        <v>23.5</v>
      </c>
      <c r="BH46" s="258">
        <f>IF(ISERROR(MATCH($A46,[4]SummDir!summary_loc,0)),"",INDEX([4]SummDir!summary_data,MATCH($A46,[4]SummDir!summary_loc,0),MATCH(MID(BH$1,6,20),[4]SummDir!summary_hdr,0)))</f>
        <v>12.75</v>
      </c>
      <c r="BI46" s="258">
        <f t="shared" si="52"/>
        <v>22.25</v>
      </c>
      <c r="BJ46" s="316" t="b">
        <f>ISNUMBER(INDEX([2]Report!$E$1:$E$65536,MATCH($A46,[2]Report!$B$1:$B$65536,0),1))</f>
        <v>1</v>
      </c>
      <c r="BK46" s="316" t="b">
        <v>1</v>
      </c>
      <c r="BL46" s="316" t="b">
        <v>1</v>
      </c>
      <c r="BM46" s="316" t="b">
        <f>NOT(ISERROR(MATCH(A46,Summary!A:A,0)))</f>
        <v>1</v>
      </c>
      <c r="BN46" s="316" t="b">
        <f t="shared" si="33"/>
        <v>1</v>
      </c>
      <c r="BO46" s="316" t="b">
        <f t="shared" si="34"/>
        <v>1</v>
      </c>
      <c r="BQ46">
        <f t="shared" si="35"/>
        <v>1</v>
      </c>
      <c r="BR46">
        <f t="shared" si="36"/>
        <v>1</v>
      </c>
      <c r="BT46">
        <f ca="1">COUNTIF(BM$2:BM46,TRUE)</f>
        <v>35</v>
      </c>
      <c r="BU46" s="316" t="b">
        <v>1</v>
      </c>
      <c r="BV46">
        <v>33.400244999999998</v>
      </c>
      <c r="BW46">
        <v>-111.939599</v>
      </c>
      <c r="BX46" s="331">
        <f>COUNTIF('Accidents_2009-2013'!$M:$M,"="&amp;$A46)</f>
        <v>4</v>
      </c>
      <c r="BY46" s="331">
        <v>1</v>
      </c>
    </row>
    <row r="47" spans="1:77" ht="12.75" customHeight="1" x14ac:dyDescent="0.25">
      <c r="A47" s="114">
        <v>146</v>
      </c>
      <c r="B47" s="118" t="s">
        <v>166</v>
      </c>
      <c r="C47" s="116" t="s">
        <v>30</v>
      </c>
      <c r="D47" s="52">
        <v>0</v>
      </c>
      <c r="E47" s="115"/>
      <c r="F47" s="115"/>
      <c r="G47" s="115"/>
      <c r="H47" s="115"/>
      <c r="I47" s="115" t="b">
        <f t="shared" si="25"/>
        <v>1</v>
      </c>
      <c r="J47" s="115" t="b">
        <f t="shared" si="26"/>
        <v>0</v>
      </c>
      <c r="K47" s="115">
        <v>1</v>
      </c>
      <c r="L47" s="115">
        <v>1</v>
      </c>
      <c r="M47" s="115">
        <v>0</v>
      </c>
      <c r="N47" s="115">
        <v>0</v>
      </c>
      <c r="O47" s="57">
        <v>2</v>
      </c>
      <c r="P47" s="123">
        <f>O47-1</f>
        <v>1</v>
      </c>
      <c r="Q47" s="57">
        <v>3</v>
      </c>
      <c r="R47" s="57">
        <v>0.5</v>
      </c>
      <c r="S47" s="51"/>
      <c r="T47" s="51"/>
      <c r="U47" s="51"/>
      <c r="V47" s="57">
        <v>1</v>
      </c>
      <c r="W47" s="57"/>
      <c r="X47" s="52">
        <f t="shared" si="59"/>
        <v>31585</v>
      </c>
      <c r="Y47" s="52">
        <f t="shared" si="60"/>
        <v>26912</v>
      </c>
      <c r="Z47" s="52">
        <f t="shared" si="61"/>
        <v>31585</v>
      </c>
      <c r="AA47" s="52">
        <f t="shared" si="62"/>
        <v>0</v>
      </c>
      <c r="AB47" s="52">
        <f t="shared" si="63"/>
        <v>26912</v>
      </c>
      <c r="AC47" s="52">
        <f t="shared" si="64"/>
        <v>0</v>
      </c>
      <c r="AD47" s="52">
        <f t="shared" si="65"/>
        <v>25257</v>
      </c>
      <c r="AE47" s="52">
        <f t="shared" si="66"/>
        <v>29614</v>
      </c>
      <c r="AF47" s="52">
        <f t="shared" si="67"/>
        <v>0</v>
      </c>
      <c r="AG47" s="52">
        <f t="shared" si="68"/>
        <v>31585</v>
      </c>
      <c r="AH47" s="52">
        <f t="shared" si="69"/>
        <v>0</v>
      </c>
      <c r="AI47" s="52">
        <f t="shared" si="70"/>
        <v>62</v>
      </c>
      <c r="AJ47" s="52">
        <f t="shared" si="53"/>
        <v>77</v>
      </c>
      <c r="AK47" s="52">
        <f t="shared" si="54"/>
        <v>56</v>
      </c>
      <c r="AL47" s="52">
        <f t="shared" si="55"/>
        <v>59</v>
      </c>
      <c r="AM47" t="str">
        <f t="shared" si="38"/>
        <v>Bway &amp; Mill</v>
      </c>
      <c r="AN47" s="88" t="s">
        <v>210</v>
      </c>
      <c r="AO47" s="48" t="str">
        <f t="shared" si="37"/>
        <v>Mill</v>
      </c>
      <c r="AP47" t="str">
        <f t="shared" si="31"/>
        <v>Broadway Rd</v>
      </c>
      <c r="AQ47" t="str">
        <f t="shared" si="14"/>
        <v>Mill Ave</v>
      </c>
      <c r="AR47" t="str">
        <f t="shared" si="32"/>
        <v>Broadway Rd &amp; Mill Ave</v>
      </c>
      <c r="AS47" s="16">
        <f t="shared" si="47"/>
        <v>4</v>
      </c>
      <c r="AT47" t="str">
        <f t="shared" si="71"/>
        <v>Broadway Rd &amp; Mill Ave_1</v>
      </c>
      <c r="AU47" t="str">
        <f t="shared" si="71"/>
        <v>Broadway Rd &amp; Mill Ave_2</v>
      </c>
      <c r="AV47" t="str">
        <f t="shared" si="71"/>
        <v>Broadway Rd &amp; Mill Ave_3</v>
      </c>
      <c r="AW47" t="str">
        <f t="shared" si="71"/>
        <v>Broadway Rd &amp; Mill Ave_4</v>
      </c>
      <c r="AY47">
        <f t="shared" si="48"/>
        <v>29614</v>
      </c>
      <c r="AZ47">
        <f t="shared" si="49"/>
        <v>26912</v>
      </c>
      <c r="BA47">
        <f t="shared" si="50"/>
        <v>31585</v>
      </c>
      <c r="BB47">
        <f t="shared" si="51"/>
        <v>25257</v>
      </c>
      <c r="BC47" s="52">
        <f t="shared" si="21"/>
        <v>146</v>
      </c>
      <c r="BD47" s="86" t="str">
        <f t="shared" si="22"/>
        <v>Broadway Rd</v>
      </c>
      <c r="BE47" s="86" t="str">
        <f t="shared" si="23"/>
        <v>Mill Ave</v>
      </c>
      <c r="BF47" s="258" t="str">
        <f>IF(ISERROR(MATCH($A47,[2]!summary_loc,0)),"",INDEX([2]!summary_data,MATCH($A47,[2]!summary_loc,0),MATCH(MID(BF$1,6,20),[2]!summary_hdr,0)))</f>
        <v/>
      </c>
      <c r="BG47" s="258">
        <f>IF(ISERROR(MATCH($A47,[3]!summary_loc,0)),"",INDEX([3]!summary_data,MATCH($A47,[3]!summary_loc,0),MATCH(MID(BG$1,6,20),[3]!summary_hdr,0)))</f>
        <v>36.5</v>
      </c>
      <c r="BH47" s="258">
        <f>IF(ISERROR(MATCH($A47,[4]SummDir!summary_loc,0)),"",INDEX([4]SummDir!summary_data,MATCH($A47,[4]SummDir!summary_loc,0),MATCH(MID(BH$1,6,20),[4]SummDir!summary_hdr,0)))</f>
        <v>34.5</v>
      </c>
      <c r="BI47" s="258">
        <f t="shared" ca="1" si="52"/>
        <v>27</v>
      </c>
      <c r="BJ47" s="316" t="b">
        <f>ISNUMBER(INDEX([2]Report!$E$1:$E$65536,MATCH($A47,[2]Report!$B$1:$B$65536,0),1))</f>
        <v>0</v>
      </c>
      <c r="BK47" s="316" t="b">
        <v>1</v>
      </c>
      <c r="BL47" s="316" t="b">
        <v>1</v>
      </c>
      <c r="BM47" s="316" t="b">
        <f>NOT(ISERROR(MATCH(A47,Summary!A:A,0)))</f>
        <v>1</v>
      </c>
      <c r="BN47" s="316" t="b">
        <f t="shared" si="33"/>
        <v>0</v>
      </c>
      <c r="BO47" s="316" t="b">
        <f t="shared" si="34"/>
        <v>0</v>
      </c>
      <c r="BQ47" t="str">
        <f t="shared" si="35"/>
        <v/>
      </c>
      <c r="BR47">
        <f t="shared" si="36"/>
        <v>0.5</v>
      </c>
      <c r="BT47">
        <f ca="1">COUNTIF(BM$2:BM47,TRUE)</f>
        <v>36</v>
      </c>
      <c r="BU47" s="316" t="b">
        <v>1</v>
      </c>
      <c r="BV47">
        <v>33.407344999999999</v>
      </c>
      <c r="BW47">
        <v>-111.939699</v>
      </c>
      <c r="BX47" s="331">
        <f>COUNTIF('Accidents_2009-2013'!$M:$M,"="&amp;$A47)</f>
        <v>10</v>
      </c>
      <c r="BY47" s="331">
        <v>2</v>
      </c>
    </row>
    <row r="48" spans="1:77" ht="12.75" customHeight="1" x14ac:dyDescent="0.25">
      <c r="A48" s="114">
        <v>147</v>
      </c>
      <c r="B48" s="122" t="s">
        <v>309</v>
      </c>
      <c r="C48" s="116" t="s">
        <v>30</v>
      </c>
      <c r="D48" s="52">
        <v>0</v>
      </c>
      <c r="E48" s="115"/>
      <c r="F48" s="115"/>
      <c r="G48" s="115"/>
      <c r="H48" s="115"/>
      <c r="I48" s="115" t="b">
        <f t="shared" si="25"/>
        <v>1</v>
      </c>
      <c r="J48" s="115" t="b">
        <f t="shared" si="26"/>
        <v>0</v>
      </c>
      <c r="K48" s="115">
        <v>3</v>
      </c>
      <c r="L48" s="115">
        <v>1</v>
      </c>
      <c r="M48" s="115">
        <v>0</v>
      </c>
      <c r="N48" s="115">
        <v>0</v>
      </c>
      <c r="O48" s="57">
        <v>3</v>
      </c>
      <c r="P48" s="123">
        <f>O48-1</f>
        <v>2</v>
      </c>
      <c r="Q48" s="57">
        <v>3</v>
      </c>
      <c r="R48" s="57">
        <v>2.5</v>
      </c>
      <c r="S48" s="51"/>
      <c r="T48" s="51"/>
      <c r="U48" s="51"/>
      <c r="V48" s="57">
        <v>1</v>
      </c>
      <c r="W48" s="57"/>
      <c r="X48" s="52">
        <f t="shared" si="59"/>
        <v>24224</v>
      </c>
      <c r="Y48" s="52">
        <f t="shared" si="60"/>
        <v>24224</v>
      </c>
      <c r="Z48" s="52">
        <f t="shared" si="61"/>
        <v>22102</v>
      </c>
      <c r="AA48" s="52">
        <f t="shared" si="62"/>
        <v>0</v>
      </c>
      <c r="AB48" s="52">
        <f t="shared" si="63"/>
        <v>3762</v>
      </c>
      <c r="AC48" s="52">
        <f t="shared" si="64"/>
        <v>24224</v>
      </c>
      <c r="AD48" s="52" t="str">
        <f t="shared" si="65"/>
        <v/>
      </c>
      <c r="AE48" s="52">
        <f t="shared" si="66"/>
        <v>22102</v>
      </c>
      <c r="AF48" s="52">
        <f t="shared" si="67"/>
        <v>0</v>
      </c>
      <c r="AG48" s="52">
        <f t="shared" si="68"/>
        <v>0</v>
      </c>
      <c r="AH48" s="52" t="str">
        <f t="shared" si="69"/>
        <v/>
      </c>
      <c r="AI48" s="52">
        <f t="shared" si="70"/>
        <v>100</v>
      </c>
      <c r="AJ48" s="52">
        <f t="shared" si="53"/>
        <v>112</v>
      </c>
      <c r="AK48" s="52">
        <f t="shared" si="54"/>
        <v>102</v>
      </c>
      <c r="AL48" s="52" t="str">
        <f t="shared" si="55"/>
        <v/>
      </c>
      <c r="AM48" t="str">
        <f t="shared" si="38"/>
        <v>Baseline &amp; Mill</v>
      </c>
      <c r="AN48" s="48" t="str">
        <f t="shared" si="44"/>
        <v>Baseline</v>
      </c>
      <c r="AO48" s="48" t="str">
        <f t="shared" si="37"/>
        <v>Mill</v>
      </c>
      <c r="AP48" t="str">
        <f t="shared" si="31"/>
        <v>Baseline Rd</v>
      </c>
      <c r="AQ48" t="str">
        <f t="shared" si="14"/>
        <v>Mill Ave</v>
      </c>
      <c r="AR48" t="str">
        <f t="shared" si="32"/>
        <v>Baseline Rd &amp; Mill Ave</v>
      </c>
      <c r="AS48" s="16">
        <f t="shared" si="47"/>
        <v>3</v>
      </c>
      <c r="AT48" t="str">
        <f t="shared" si="71"/>
        <v>Baseline Rd &amp; Mill Ave_1</v>
      </c>
      <c r="AU48" t="str">
        <f t="shared" si="71"/>
        <v>Baseline Rd &amp; Mill Ave_2</v>
      </c>
      <c r="AV48" t="str">
        <f t="shared" si="71"/>
        <v>Baseline Rd &amp; Mill Ave_3</v>
      </c>
      <c r="AW48" t="str">
        <f t="shared" si="71"/>
        <v/>
      </c>
      <c r="AY48">
        <f t="shared" si="48"/>
        <v>22102</v>
      </c>
      <c r="AZ48">
        <f t="shared" si="49"/>
        <v>3762</v>
      </c>
      <c r="BA48">
        <f t="shared" si="50"/>
        <v>24224</v>
      </c>
      <c r="BB48" t="str">
        <f t="shared" si="51"/>
        <v/>
      </c>
      <c r="BC48" s="52">
        <f t="shared" si="21"/>
        <v>147</v>
      </c>
      <c r="BD48" s="86" t="str">
        <f t="shared" si="22"/>
        <v>Baseline Rd</v>
      </c>
      <c r="BE48" s="86" t="str">
        <f t="shared" si="23"/>
        <v>Mill Ave</v>
      </c>
      <c r="BF48" s="258">
        <f>IF(ISERROR(MATCH($A48,[2]!summary_loc,0)),"",INDEX([2]!summary_data,MATCH($A48,[2]!summary_loc,0),MATCH(MID(BF$1,6,20),[2]!summary_hdr,0)))</f>
        <v>17</v>
      </c>
      <c r="BG48" s="258" t="str">
        <f>IF(ISERROR(MATCH($A48,[3]!summary_loc,0)),"",INDEX([3]!summary_data,MATCH($A48,[3]!summary_loc,0),MATCH(MID(BG$1,6,20),[3]!summary_hdr,0)))</f>
        <v/>
      </c>
      <c r="BH48" s="258">
        <f>IF(ISERROR(MATCH($A48,[4]SummDir!summary_loc,0)),"",INDEX([4]SummDir!summary_data,MATCH($A48,[4]SummDir!summary_loc,0),MATCH(MID(BH$1,6,20),[4]SummDir!summary_hdr,0)))</f>
        <v>8.75</v>
      </c>
      <c r="BI48" s="258">
        <f t="shared" si="52"/>
        <v>16</v>
      </c>
      <c r="BJ48" s="316" t="b">
        <f>ISNUMBER(INDEX([2]Report!$E$1:$E$65536,MATCH($A48,[2]Report!$B$1:$B$65536,0),1))</f>
        <v>1</v>
      </c>
      <c r="BK48" s="316" t="b">
        <v>0</v>
      </c>
      <c r="BL48" s="316" t="b">
        <v>1</v>
      </c>
      <c r="BM48" s="316" t="b">
        <f>NOT(ISERROR(MATCH(A48,Summary!A:A,0)))</f>
        <v>1</v>
      </c>
      <c r="BN48" s="316" t="b">
        <f t="shared" si="33"/>
        <v>0</v>
      </c>
      <c r="BO48" s="316" t="b">
        <f t="shared" si="34"/>
        <v>0</v>
      </c>
      <c r="BQ48">
        <f t="shared" si="35"/>
        <v>2.5</v>
      </c>
      <c r="BR48" t="str">
        <f t="shared" si="36"/>
        <v/>
      </c>
      <c r="BT48">
        <f ca="1">COUNTIF(BM$2:BM48,TRUE)</f>
        <v>37</v>
      </c>
      <c r="BU48" s="316" t="b">
        <v>1</v>
      </c>
      <c r="BV48">
        <v>33.378146000000001</v>
      </c>
      <c r="BW48">
        <v>-111.93929799999999</v>
      </c>
      <c r="BX48" s="331">
        <f>COUNTIF('Accidents_2009-2013'!$M:$M,"="&amp;$A48)</f>
        <v>15</v>
      </c>
      <c r="BY48" s="331">
        <v>3</v>
      </c>
    </row>
    <row r="49" spans="1:77" ht="12.75" customHeight="1" x14ac:dyDescent="0.25">
      <c r="A49" s="114">
        <v>148</v>
      </c>
      <c r="B49" s="122" t="s">
        <v>317</v>
      </c>
      <c r="C49" s="122" t="s">
        <v>313</v>
      </c>
      <c r="D49" s="52">
        <v>0</v>
      </c>
      <c r="E49" s="115"/>
      <c r="F49" s="115"/>
      <c r="G49" s="115"/>
      <c r="H49" s="115"/>
      <c r="I49" s="115" t="b">
        <f t="shared" si="25"/>
        <v>1</v>
      </c>
      <c r="J49" s="115" t="b">
        <f t="shared" si="26"/>
        <v>1</v>
      </c>
      <c r="K49" s="115">
        <v>3</v>
      </c>
      <c r="L49" s="115">
        <v>3</v>
      </c>
      <c r="M49" s="115">
        <v>3</v>
      </c>
      <c r="N49" s="115">
        <v>3</v>
      </c>
      <c r="O49" s="57">
        <v>3</v>
      </c>
      <c r="P49" s="57">
        <f t="shared" si="27"/>
        <v>3</v>
      </c>
      <c r="Q49" s="57">
        <v>6</v>
      </c>
      <c r="R49" s="57">
        <v>2.87</v>
      </c>
      <c r="S49" s="51"/>
      <c r="T49" s="51"/>
      <c r="U49" s="51"/>
      <c r="V49" s="57">
        <v>1</v>
      </c>
      <c r="W49" s="57"/>
      <c r="X49" s="52">
        <f t="shared" si="59"/>
        <v>26863</v>
      </c>
      <c r="Y49" s="52">
        <f t="shared" si="60"/>
        <v>26863</v>
      </c>
      <c r="Z49" s="52">
        <f t="shared" si="61"/>
        <v>21981</v>
      </c>
      <c r="AA49" s="52">
        <f t="shared" si="62"/>
        <v>0</v>
      </c>
      <c r="AB49" s="52">
        <f t="shared" si="63"/>
        <v>26863</v>
      </c>
      <c r="AC49" s="52">
        <f t="shared" si="64"/>
        <v>23567</v>
      </c>
      <c r="AD49" s="52">
        <f t="shared" si="65"/>
        <v>0</v>
      </c>
      <c r="AE49" s="52">
        <f t="shared" si="66"/>
        <v>21981</v>
      </c>
      <c r="AF49" s="52">
        <f t="shared" si="67"/>
        <v>0</v>
      </c>
      <c r="AG49" s="52">
        <f t="shared" si="68"/>
        <v>0</v>
      </c>
      <c r="AH49" s="52">
        <f t="shared" si="69"/>
        <v>13306</v>
      </c>
      <c r="AI49" s="52">
        <f t="shared" si="70"/>
        <v>122</v>
      </c>
      <c r="AJ49" s="52">
        <f t="shared" si="53"/>
        <v>126</v>
      </c>
      <c r="AK49" s="52">
        <f t="shared" si="54"/>
        <v>111</v>
      </c>
      <c r="AL49" s="52">
        <f t="shared" si="55"/>
        <v>123</v>
      </c>
      <c r="AM49" t="str">
        <f t="shared" si="38"/>
        <v>Guad &amp; Kyrene</v>
      </c>
      <c r="AN49" s="88" t="s">
        <v>211</v>
      </c>
      <c r="AO49" s="48" t="str">
        <f t="shared" si="37"/>
        <v>Kyrene</v>
      </c>
      <c r="AP49" t="str">
        <f t="shared" si="31"/>
        <v>Guadalupe Rd</v>
      </c>
      <c r="AQ49" t="str">
        <f t="shared" si="14"/>
        <v>Kyrene Rd</v>
      </c>
      <c r="AR49" t="str">
        <f t="shared" si="32"/>
        <v>Guadalupe Rd &amp; Kyrene Rd</v>
      </c>
      <c r="AS49" s="16">
        <f t="shared" si="47"/>
        <v>4</v>
      </c>
      <c r="AT49" t="str">
        <f t="shared" si="71"/>
        <v>Guadalupe Rd &amp; Kyrene Rd_1</v>
      </c>
      <c r="AU49" t="str">
        <f t="shared" si="71"/>
        <v>Guadalupe Rd &amp; Kyrene Rd_2</v>
      </c>
      <c r="AV49" t="str">
        <f t="shared" si="71"/>
        <v>Guadalupe Rd &amp; Kyrene Rd_3</v>
      </c>
      <c r="AW49" t="str">
        <f t="shared" si="71"/>
        <v>Guadalupe Rd &amp; Kyrene Rd_4</v>
      </c>
      <c r="AY49">
        <f t="shared" si="48"/>
        <v>21981</v>
      </c>
      <c r="AZ49">
        <f t="shared" si="49"/>
        <v>26863</v>
      </c>
      <c r="BA49">
        <f t="shared" si="50"/>
        <v>23567</v>
      </c>
      <c r="BB49">
        <f t="shared" si="51"/>
        <v>13306</v>
      </c>
      <c r="BC49" s="52">
        <f t="shared" si="21"/>
        <v>148</v>
      </c>
      <c r="BD49" s="86" t="str">
        <f t="shared" si="22"/>
        <v>Guadalupe Rd</v>
      </c>
      <c r="BE49" s="86" t="str">
        <f t="shared" si="23"/>
        <v>Kyrene Rd</v>
      </c>
      <c r="BF49" s="258" t="str">
        <f>IF(ISERROR(MATCH($A49,[2]!summary_loc,0)),"",INDEX([2]!summary_data,MATCH($A49,[2]!summary_loc,0),MATCH(MID(BF$1,6,20),[2]!summary_hdr,0)))</f>
        <v/>
      </c>
      <c r="BG49" s="258" t="str">
        <f>IF(ISERROR(MATCH($A49,[3]!summary_loc,0)),"",INDEX([3]!summary_data,MATCH($A49,[3]!summary_loc,0),MATCH(MID(BG$1,6,20),[3]!summary_hdr,0)))</f>
        <v/>
      </c>
      <c r="BH49" s="258">
        <f>IF(ISERROR(MATCH($A49,[4]SummDir!summary_loc,0)),"",INDEX([4]SummDir!summary_data,MATCH($A49,[4]SummDir!summary_loc,0),MATCH(MID(BH$1,6,20),[4]SummDir!summary_hdr,0)))</f>
        <v>11.5</v>
      </c>
      <c r="BI49" s="258" t="str">
        <f t="shared" si="52"/>
        <v/>
      </c>
      <c r="BJ49" s="316" t="b">
        <f>ISNUMBER(INDEX([2]Report!$E$1:$E$65536,MATCH($A49,[2]Report!$B$1:$B$65536,0),1))</f>
        <v>0</v>
      </c>
      <c r="BK49" s="316" t="b">
        <v>0</v>
      </c>
      <c r="BL49" s="316" t="b">
        <v>1</v>
      </c>
      <c r="BM49" s="316" t="b">
        <f ca="1">NOT(ISERROR(MATCH(A49,Summary!A:A,0)))</f>
        <v>0</v>
      </c>
      <c r="BN49" s="316" t="b">
        <f t="shared" ca="1" si="33"/>
        <v>0</v>
      </c>
      <c r="BO49" s="316" t="b">
        <f t="shared" si="34"/>
        <v>0</v>
      </c>
      <c r="BQ49" t="str">
        <f t="shared" si="35"/>
        <v/>
      </c>
      <c r="BR49" t="str">
        <f t="shared" si="36"/>
        <v/>
      </c>
      <c r="BT49">
        <f ca="1">COUNTIF(BM$2:BM49,TRUE)</f>
        <v>37</v>
      </c>
      <c r="BU49" s="316" t="b">
        <v>0</v>
      </c>
      <c r="BV49">
        <v>33.363545999999999</v>
      </c>
      <c r="BW49">
        <v>-111.945898</v>
      </c>
      <c r="BX49" s="331">
        <f>COUNTIF('Accidents_2009-2013'!$M:$M,"="&amp;$A49)</f>
        <v>5</v>
      </c>
      <c r="BY49" s="331">
        <v>1</v>
      </c>
    </row>
    <row r="50" spans="1:77" ht="12.75" customHeight="1" x14ac:dyDescent="0.25">
      <c r="A50" s="114">
        <v>149</v>
      </c>
      <c r="B50" s="122" t="s">
        <v>317</v>
      </c>
      <c r="C50" s="124" t="s">
        <v>26</v>
      </c>
      <c r="D50" s="52">
        <v>0</v>
      </c>
      <c r="E50" s="115"/>
      <c r="F50" s="115"/>
      <c r="G50" s="115"/>
      <c r="H50" s="115"/>
      <c r="I50" s="115" t="b">
        <f t="shared" si="25"/>
        <v>1</v>
      </c>
      <c r="J50" s="115" t="b">
        <f t="shared" si="26"/>
        <v>1</v>
      </c>
      <c r="K50" s="115">
        <v>3</v>
      </c>
      <c r="L50" s="115">
        <v>3</v>
      </c>
      <c r="M50" s="115">
        <v>3</v>
      </c>
      <c r="N50" s="115">
        <v>3</v>
      </c>
      <c r="O50" s="57">
        <v>3</v>
      </c>
      <c r="P50" s="57">
        <f t="shared" si="27"/>
        <v>3</v>
      </c>
      <c r="Q50" s="57">
        <v>6</v>
      </c>
      <c r="R50" s="57">
        <v>5</v>
      </c>
      <c r="S50" s="51"/>
      <c r="T50" s="51"/>
      <c r="U50" s="51"/>
      <c r="V50" s="57">
        <v>1</v>
      </c>
      <c r="W50" s="57"/>
      <c r="X50" s="52">
        <f t="shared" ref="X50:X54" si="72">IF(MAX(AY50:BB50)&gt;0,MAX(AY50:BB50),"")</f>
        <v>25027</v>
      </c>
      <c r="Y50" s="52" t="str">
        <f t="shared" ref="Y50:Y54" si="73">IF(MAX(AA50:AD50)&gt;0,MAX(AA50:AD50),"")</f>
        <v/>
      </c>
      <c r="Z50" s="52">
        <f t="shared" ref="Z50:Z54" si="74">IF(MAX(AE50:AH50)&gt;0,MAX(AE50:AH50),"")</f>
        <v>25027</v>
      </c>
      <c r="AA50" s="52">
        <f t="shared" ref="AA50:AA54" si="75">IF(LEN(AI50)&gt;0,INDEX(TC_Dir,AI50+1)*AY50,"")</f>
        <v>0</v>
      </c>
      <c r="AB50" s="52" t="str">
        <f t="shared" ref="AB50:AB54" si="76">IF(LEN(AJ50)&gt;0,INDEX(TC_Dir,AJ50+1)*AZ50,"")</f>
        <v/>
      </c>
      <c r="AC50" s="52" t="str">
        <f t="shared" ref="AC50:AC54" si="77">IF(LEN(AK50)&gt;0,INDEX(TC_Dir,AK50+1)*BA50,"")</f>
        <v/>
      </c>
      <c r="AD50" s="52" t="str">
        <f t="shared" ref="AD50:AD54" si="78">IF(LEN(AL50)&gt;0,INDEX(TC_Dir,AL50+1)*BB50,"")</f>
        <v/>
      </c>
      <c r="AE50" s="52">
        <f t="shared" ref="AE50:AE54" si="79">IF(LEN(AI50)&gt;0,NOT(INDEX(TC_Dir,AI50+1))*AY50,"")</f>
        <v>25027</v>
      </c>
      <c r="AF50" s="52" t="str">
        <f t="shared" ref="AF50:AF54" si="80">IF(LEN(AJ50)&gt;0,NOT(INDEX(TC_Dir,AJ50+1))*AZ50,"")</f>
        <v/>
      </c>
      <c r="AG50" s="52" t="str">
        <f t="shared" ref="AG50:AG54" si="81">IF(LEN(AK50)&gt;0,NOT(INDEX(TC_Dir,AK50+1))*BA50,"")</f>
        <v/>
      </c>
      <c r="AH50" s="52" t="str">
        <f t="shared" ref="AH50:AH54" si="82">IF(LEN(AL50)&gt;0,NOT(INDEX(TC_Dir,AL50+1))*BB50,"")</f>
        <v/>
      </c>
      <c r="AI50" s="142">
        <v>120</v>
      </c>
      <c r="AJ50" s="324" t="str">
        <f t="shared" si="53"/>
        <v/>
      </c>
      <c r="AK50" s="324" t="str">
        <f t="shared" si="54"/>
        <v/>
      </c>
      <c r="AL50" s="324" t="str">
        <f t="shared" si="55"/>
        <v/>
      </c>
      <c r="AM50" t="str">
        <f t="shared" si="38"/>
        <v>Guad &amp; CntryClub</v>
      </c>
      <c r="AN50" s="88" t="s">
        <v>211</v>
      </c>
      <c r="AO50" s="88" t="s">
        <v>351</v>
      </c>
      <c r="AP50" t="str">
        <f t="shared" si="31"/>
        <v>Guadalupe Rd</v>
      </c>
      <c r="AQ50" t="str">
        <f t="shared" si="14"/>
        <v>Country Club Wy</v>
      </c>
      <c r="AR50" t="str">
        <f t="shared" si="32"/>
        <v>Guadalupe Rd &amp; Country Club Wy</v>
      </c>
      <c r="AS50" s="16">
        <f t="shared" si="47"/>
        <v>0</v>
      </c>
      <c r="AT50" t="str">
        <f t="shared" si="71"/>
        <v/>
      </c>
      <c r="AU50" t="str">
        <f t="shared" si="71"/>
        <v/>
      </c>
      <c r="AV50" t="str">
        <f t="shared" si="71"/>
        <v/>
      </c>
      <c r="AW50" t="str">
        <f t="shared" si="71"/>
        <v/>
      </c>
      <c r="AY50">
        <f t="shared" si="48"/>
        <v>25027</v>
      </c>
      <c r="AZ50" t="str">
        <f t="shared" si="49"/>
        <v/>
      </c>
      <c r="BA50" t="str">
        <f t="shared" si="50"/>
        <v/>
      </c>
      <c r="BB50" t="str">
        <f t="shared" si="51"/>
        <v/>
      </c>
      <c r="BC50" s="52">
        <f t="shared" si="21"/>
        <v>149</v>
      </c>
      <c r="BD50" s="86" t="str">
        <f t="shared" si="22"/>
        <v>Guadalupe Rd</v>
      </c>
      <c r="BE50" s="86" t="str">
        <f t="shared" si="23"/>
        <v>Country Club Wy</v>
      </c>
      <c r="BF50" s="258">
        <f>IF(ISERROR(MATCH($A50,[2]!summary_loc,0)),"",INDEX([2]!summary_data,MATCH($A50,[2]!summary_loc,0),MATCH(MID(BF$1,6,20),[2]!summary_hdr,0)))</f>
        <v>12</v>
      </c>
      <c r="BG50" s="258" t="str">
        <f>IF(ISERROR(MATCH($A50,[3]!summary_loc,0)),"",INDEX([3]!summary_data,MATCH($A50,[3]!summary_loc,0),MATCH(MID(BG$1,6,20),[3]!summary_hdr,0)))</f>
        <v/>
      </c>
      <c r="BH50" s="258">
        <f>IF(ISERROR(MATCH($A50,[4]SummDir!summary_loc,0)),"",INDEX([4]SummDir!summary_data,MATCH($A50,[4]SummDir!summary_loc,0),MATCH(MID(BH$1,6,20),[4]SummDir!summary_hdr,0)))</f>
        <v>9.75</v>
      </c>
      <c r="BI50" s="258" t="str">
        <f t="shared" si="52"/>
        <v/>
      </c>
      <c r="BJ50" s="316" t="b">
        <f>ISNUMBER(INDEX([2]Report!$E$1:$E$65536,MATCH($A50,[2]Report!$B$1:$B$65536,0),1))</f>
        <v>1</v>
      </c>
      <c r="BK50" s="316" t="b">
        <v>0</v>
      </c>
      <c r="BL50" s="316" t="b">
        <v>1</v>
      </c>
      <c r="BM50" s="316" t="b">
        <f ca="1">NOT(ISERROR(MATCH(A50,Summary!A:A,0)))</f>
        <v>0</v>
      </c>
      <c r="BN50" s="316" t="b">
        <f t="shared" ca="1" si="33"/>
        <v>0</v>
      </c>
      <c r="BO50" s="316" t="b">
        <f t="shared" si="34"/>
        <v>0</v>
      </c>
      <c r="BQ50">
        <f t="shared" si="35"/>
        <v>5</v>
      </c>
      <c r="BR50" t="str">
        <f t="shared" si="36"/>
        <v/>
      </c>
      <c r="BT50">
        <f ca="1">COUNTIF(BM$2:BM50,TRUE)</f>
        <v>37</v>
      </c>
      <c r="BU50" s="316" t="b">
        <v>1</v>
      </c>
      <c r="BV50">
        <v>33.392409999999998</v>
      </c>
      <c r="BW50">
        <v>-111.90079</v>
      </c>
      <c r="BX50" s="331">
        <f>COUNTIF('Accidents_2009-2013'!$M:$M,"="&amp;$A50)</f>
        <v>8</v>
      </c>
      <c r="BY50" s="331">
        <v>2</v>
      </c>
    </row>
    <row r="51" spans="1:77" ht="12.75" customHeight="1" x14ac:dyDescent="0.25">
      <c r="A51" s="114">
        <v>150</v>
      </c>
      <c r="B51" s="122" t="s">
        <v>317</v>
      </c>
      <c r="C51" s="116" t="s">
        <v>24</v>
      </c>
      <c r="D51" s="52">
        <v>0</v>
      </c>
      <c r="E51" s="115"/>
      <c r="F51" s="115"/>
      <c r="G51" s="115"/>
      <c r="H51" s="115"/>
      <c r="I51" s="115" t="b">
        <f t="shared" si="25"/>
        <v>1</v>
      </c>
      <c r="J51" s="115" t="b">
        <f t="shared" si="26"/>
        <v>1</v>
      </c>
      <c r="K51" s="115">
        <v>3</v>
      </c>
      <c r="L51" s="115">
        <v>3</v>
      </c>
      <c r="M51" s="115">
        <v>3</v>
      </c>
      <c r="N51" s="115">
        <v>3</v>
      </c>
      <c r="O51" s="57">
        <v>3</v>
      </c>
      <c r="P51" s="57">
        <f t="shared" si="27"/>
        <v>3</v>
      </c>
      <c r="Q51" s="57">
        <v>6</v>
      </c>
      <c r="R51" s="57">
        <v>4.5</v>
      </c>
      <c r="S51" s="51"/>
      <c r="T51" s="51"/>
      <c r="U51" s="51"/>
      <c r="V51" s="57">
        <v>1</v>
      </c>
      <c r="W51" s="57"/>
      <c r="X51" s="52">
        <f t="shared" si="72"/>
        <v>21181</v>
      </c>
      <c r="Y51" s="52" t="str">
        <f t="shared" si="73"/>
        <v/>
      </c>
      <c r="Z51" s="52">
        <f t="shared" si="74"/>
        <v>21181</v>
      </c>
      <c r="AA51" s="52">
        <f t="shared" si="75"/>
        <v>0</v>
      </c>
      <c r="AB51" s="52" t="str">
        <f t="shared" si="76"/>
        <v/>
      </c>
      <c r="AC51" s="52" t="str">
        <f t="shared" si="77"/>
        <v/>
      </c>
      <c r="AD51" s="52" t="str">
        <f t="shared" si="78"/>
        <v/>
      </c>
      <c r="AE51" s="52">
        <f t="shared" si="79"/>
        <v>21181</v>
      </c>
      <c r="AF51" s="52" t="str">
        <f t="shared" si="80"/>
        <v/>
      </c>
      <c r="AG51" s="52" t="str">
        <f t="shared" si="81"/>
        <v/>
      </c>
      <c r="AH51" s="52" t="str">
        <f t="shared" si="82"/>
        <v/>
      </c>
      <c r="AI51" s="142">
        <v>121</v>
      </c>
      <c r="AJ51" s="324" t="str">
        <f t="shared" si="53"/>
        <v/>
      </c>
      <c r="AK51" s="324" t="str">
        <f t="shared" si="54"/>
        <v/>
      </c>
      <c r="AL51" s="324" t="str">
        <f t="shared" si="55"/>
        <v/>
      </c>
      <c r="AM51" t="str">
        <f t="shared" si="38"/>
        <v>Guad &amp; Lakeshore</v>
      </c>
      <c r="AN51" s="88" t="s">
        <v>211</v>
      </c>
      <c r="AO51" s="48" t="str">
        <f t="shared" si="37"/>
        <v>Lakeshore</v>
      </c>
      <c r="AP51" t="str">
        <f t="shared" si="31"/>
        <v>Guadalupe Rd</v>
      </c>
      <c r="AQ51" t="str">
        <f t="shared" si="14"/>
        <v>Lakeshore Dr</v>
      </c>
      <c r="AR51" t="str">
        <f t="shared" si="32"/>
        <v>Guadalupe Rd &amp; Lakeshore Dr</v>
      </c>
      <c r="AS51" s="16">
        <f t="shared" si="47"/>
        <v>0</v>
      </c>
      <c r="AT51" t="str">
        <f t="shared" si="71"/>
        <v/>
      </c>
      <c r="AU51" t="str">
        <f t="shared" si="71"/>
        <v/>
      </c>
      <c r="AV51" t="str">
        <f t="shared" si="71"/>
        <v/>
      </c>
      <c r="AW51" t="str">
        <f t="shared" si="71"/>
        <v/>
      </c>
      <c r="AY51">
        <f t="shared" si="48"/>
        <v>21181</v>
      </c>
      <c r="AZ51" t="str">
        <f t="shared" si="49"/>
        <v/>
      </c>
      <c r="BA51" t="str">
        <f t="shared" si="50"/>
        <v/>
      </c>
      <c r="BB51" t="str">
        <f t="shared" si="51"/>
        <v/>
      </c>
      <c r="BC51" s="52">
        <f t="shared" si="21"/>
        <v>150</v>
      </c>
      <c r="BD51" s="86" t="str">
        <f t="shared" si="22"/>
        <v>Guadalupe Rd</v>
      </c>
      <c r="BE51" s="86" t="str">
        <f t="shared" si="23"/>
        <v>Lakeshore Dr</v>
      </c>
      <c r="BF51" s="258">
        <f>IF(ISERROR(MATCH($A51,[2]!summary_loc,0)),"",INDEX([2]!summary_data,MATCH($A51,[2]!summary_loc,0),MATCH(MID(BF$1,6,20),[2]!summary_hdr,0)))</f>
        <v>23</v>
      </c>
      <c r="BG51" s="258" t="str">
        <f>IF(ISERROR(MATCH($A51,[3]!summary_loc,0)),"",INDEX([3]!summary_data,MATCH($A51,[3]!summary_loc,0),MATCH(MID(BG$1,6,20),[3]!summary_hdr,0)))</f>
        <v/>
      </c>
      <c r="BH51" s="258">
        <f>IF(ISERROR(MATCH($A51,[4]SummDir!summary_loc,0)),"",INDEX([4]SummDir!summary_data,MATCH($A51,[4]SummDir!summary_loc,0),MATCH(MID(BH$1,6,20),[4]SummDir!summary_hdr,0)))</f>
        <v>11.75</v>
      </c>
      <c r="BI51" s="258" t="str">
        <f t="shared" si="52"/>
        <v/>
      </c>
      <c r="BJ51" s="316" t="b">
        <f>ISNUMBER(INDEX([2]Report!$E$1:$E$65536,MATCH($A51,[2]Report!$B$1:$B$65536,0),1))</f>
        <v>1</v>
      </c>
      <c r="BK51" s="316" t="b">
        <v>0</v>
      </c>
      <c r="BL51" s="316" t="b">
        <v>1</v>
      </c>
      <c r="BM51" s="316" t="b">
        <f ca="1">NOT(ISERROR(MATCH(A51,Summary!A:A,0)))</f>
        <v>0</v>
      </c>
      <c r="BN51" s="316" t="b">
        <f t="shared" ca="1" si="33"/>
        <v>0</v>
      </c>
      <c r="BO51" s="316" t="b">
        <f t="shared" si="34"/>
        <v>0</v>
      </c>
      <c r="BQ51">
        <f t="shared" si="35"/>
        <v>4.5</v>
      </c>
      <c r="BR51" t="str">
        <f t="shared" si="36"/>
        <v/>
      </c>
      <c r="BT51">
        <f ca="1">COUNTIF(BM$2:BM51,TRUE)</f>
        <v>37</v>
      </c>
      <c r="BU51" s="316" t="b">
        <v>1</v>
      </c>
      <c r="BV51">
        <v>33.363647</v>
      </c>
      <c r="BW51">
        <v>-111.919797</v>
      </c>
      <c r="BX51" s="331">
        <f>COUNTIF('Accidents_2009-2013'!$M:$M,"="&amp;$A51)</f>
        <v>1</v>
      </c>
      <c r="BY51" s="331">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7"/>
        <v>1</v>
      </c>
      <c r="Q52" s="57">
        <v>3</v>
      </c>
      <c r="R52" s="57">
        <v>0</v>
      </c>
      <c r="S52" s="51"/>
      <c r="T52" s="51"/>
      <c r="U52" s="51"/>
      <c r="V52" s="57">
        <v>1</v>
      </c>
      <c r="W52" s="57"/>
      <c r="X52" s="52">
        <f t="shared" si="72"/>
        <v>26482</v>
      </c>
      <c r="Y52" s="52" t="str">
        <f t="shared" si="73"/>
        <v/>
      </c>
      <c r="Z52" s="52">
        <f t="shared" si="74"/>
        <v>26482</v>
      </c>
      <c r="AA52" s="52">
        <f t="shared" si="75"/>
        <v>0</v>
      </c>
      <c r="AB52" s="52" t="str">
        <f t="shared" si="76"/>
        <v/>
      </c>
      <c r="AC52" s="52" t="str">
        <f t="shared" si="77"/>
        <v/>
      </c>
      <c r="AD52" s="52" t="str">
        <f t="shared" si="78"/>
        <v/>
      </c>
      <c r="AE52" s="52">
        <f t="shared" si="79"/>
        <v>26482</v>
      </c>
      <c r="AF52" s="52" t="str">
        <f t="shared" si="80"/>
        <v/>
      </c>
      <c r="AG52" s="52" t="str">
        <f t="shared" si="81"/>
        <v/>
      </c>
      <c r="AH52" s="52" t="str">
        <f t="shared" si="82"/>
        <v/>
      </c>
      <c r="AI52" s="142">
        <v>38</v>
      </c>
      <c r="AJ52" s="324" t="str">
        <f t="shared" si="53"/>
        <v/>
      </c>
      <c r="AK52" s="324" t="str">
        <f t="shared" si="54"/>
        <v/>
      </c>
      <c r="AL52" s="324" t="str">
        <f t="shared" si="55"/>
        <v/>
      </c>
      <c r="AM52" t="str">
        <f>AN52&amp;" &amp; "&amp;AO52</f>
        <v>Univ &amp; Forest</v>
      </c>
      <c r="AN52" s="88" t="s">
        <v>205</v>
      </c>
      <c r="AO52" s="48" t="str">
        <f>IF(ISERROR(FIND(" ",C52)),C52,LEFT(C52,FIND(" ",C52)-1))</f>
        <v>Forest</v>
      </c>
      <c r="AP52" t="str">
        <f t="shared" ref="AP52:AQ66" si="83">B52</f>
        <v>University Dr</v>
      </c>
      <c r="AQ52" t="str">
        <f t="shared" si="83"/>
        <v>Forest Ave</v>
      </c>
      <c r="AR52" t="str">
        <f>B52&amp;" &amp; "&amp;C52</f>
        <v>University Dr &amp; Forest Ave</v>
      </c>
      <c r="AS52" s="16">
        <f t="shared" si="47"/>
        <v>0</v>
      </c>
      <c r="AT52" t="str">
        <f t="shared" si="71"/>
        <v/>
      </c>
      <c r="AU52" t="str">
        <f t="shared" si="71"/>
        <v/>
      </c>
      <c r="AV52" t="str">
        <f t="shared" si="71"/>
        <v/>
      </c>
      <c r="AW52" t="str">
        <f t="shared" si="71"/>
        <v/>
      </c>
      <c r="AY52">
        <f t="shared" ref="AY52:BB66" si="84">IF(ISNUMBER(AI52),INDEX(TrfCnt,AI52+1),"")</f>
        <v>26482</v>
      </c>
      <c r="AZ52" t="str">
        <f t="shared" si="84"/>
        <v/>
      </c>
      <c r="BA52" t="str">
        <f t="shared" si="84"/>
        <v/>
      </c>
      <c r="BB52" t="str">
        <f t="shared" si="84"/>
        <v/>
      </c>
      <c r="BC52" s="52">
        <f t="shared" si="21"/>
        <v>151</v>
      </c>
      <c r="BD52" s="86" t="str">
        <f t="shared" si="22"/>
        <v>University Dr</v>
      </c>
      <c r="BE52" s="86" t="str">
        <f t="shared" si="23"/>
        <v>Forest Ave</v>
      </c>
      <c r="BF52" s="258">
        <f>IF(ISERROR(MATCH($A52,[2]!summary_loc,0)),"",INDEX([2]!summary_data,MATCH($A52,[2]!summary_loc,0),MATCH(MID(BF$1,6,20),[2]!summary_hdr,0)))</f>
        <v>129.5</v>
      </c>
      <c r="BG52" s="258">
        <f>IF(ISERROR(MATCH($A52,[3]!summary_loc,0)),"",INDEX([3]!summary_data,MATCH($A52,[3]!summary_loc,0),MATCH(MID(BG$1,6,20),[3]!summary_hdr,0)))</f>
        <v>90.25</v>
      </c>
      <c r="BH52" s="258">
        <f>IF(ISERROR(MATCH($A52,[4]SummDir!summary_loc,0)),"",INDEX([4]SummDir!summary_data,MATCH($A52,[4]SummDir!summary_loc,0),MATCH(MID(BH$1,6,20),[4]SummDir!summary_hdr,0)))</f>
        <v>56.5</v>
      </c>
      <c r="BI52" s="258" t="str">
        <f t="shared" si="52"/>
        <v/>
      </c>
      <c r="BJ52" s="316" t="b">
        <f>ISNUMBER(INDEX([2]Report!$E$1:$E$65536,MATCH($A52,[2]Report!$B$1:$B$65536,0),1))</f>
        <v>1</v>
      </c>
      <c r="BK52" s="316" t="b">
        <v>1</v>
      </c>
      <c r="BL52" s="316" t="b">
        <v>1</v>
      </c>
      <c r="BM52" s="316" t="b">
        <f ca="1">NOT(ISERROR(MATCH(A52,Summary!A:A,0)))</f>
        <v>0</v>
      </c>
      <c r="BN52" s="316" t="b">
        <f t="shared" ca="1" si="33"/>
        <v>0</v>
      </c>
      <c r="BO52" s="316" t="b">
        <f t="shared" si="34"/>
        <v>1</v>
      </c>
      <c r="BQ52">
        <f t="shared" si="35"/>
        <v>0</v>
      </c>
      <c r="BR52">
        <f t="shared" si="36"/>
        <v>0</v>
      </c>
      <c r="BT52">
        <f ca="1">COUNTIF(BM$2:BM52,TRUE)</f>
        <v>37</v>
      </c>
      <c r="BU52" s="316" t="b">
        <v>1</v>
      </c>
      <c r="BV52">
        <v>33.421844999999998</v>
      </c>
      <c r="BW52">
        <v>-111.936499</v>
      </c>
      <c r="BX52" s="331">
        <f>COUNTIF('Accidents_2009-2013'!$M:$M,"="&amp;$A52)</f>
        <v>11</v>
      </c>
      <c r="BY52" s="331">
        <v>0</v>
      </c>
    </row>
    <row r="53" spans="1:77" s="42" customFormat="1" ht="12.75" customHeight="1" x14ac:dyDescent="0.25">
      <c r="A53" s="114">
        <v>152</v>
      </c>
      <c r="B53" s="124" t="s">
        <v>918</v>
      </c>
      <c r="C53" s="116" t="s">
        <v>599</v>
      </c>
      <c r="D53" s="117">
        <v>0</v>
      </c>
      <c r="E53" s="203"/>
      <c r="F53" s="203"/>
      <c r="G53" s="203"/>
      <c r="H53" s="203"/>
      <c r="I53" s="115" t="b">
        <f>OR(K53&gt;0,L53&gt;0)</f>
        <v>1</v>
      </c>
      <c r="J53" s="115" t="b">
        <f>OR(M53&gt;0,N53&gt;0)</f>
        <v>1</v>
      </c>
      <c r="K53" s="219">
        <v>4</v>
      </c>
      <c r="L53" s="219">
        <v>4</v>
      </c>
      <c r="M53" s="219">
        <v>4</v>
      </c>
      <c r="N53" s="219">
        <v>4</v>
      </c>
      <c r="O53" s="125"/>
      <c r="P53" s="125"/>
      <c r="Q53" s="125"/>
      <c r="R53" s="57">
        <v>0.8</v>
      </c>
      <c r="S53" s="51" t="s">
        <v>919</v>
      </c>
      <c r="T53" s="51"/>
      <c r="U53" s="51"/>
      <c r="V53" s="57">
        <v>1</v>
      </c>
      <c r="W53" s="57"/>
      <c r="X53" s="328">
        <v>0</v>
      </c>
      <c r="Y53" s="328">
        <v>0</v>
      </c>
      <c r="Z53" s="328">
        <v>0</v>
      </c>
      <c r="AA53" s="52" t="str">
        <f t="shared" si="75"/>
        <v/>
      </c>
      <c r="AB53" s="52" t="str">
        <f t="shared" si="76"/>
        <v/>
      </c>
      <c r="AC53" s="52" t="str">
        <f t="shared" si="77"/>
        <v/>
      </c>
      <c r="AD53" s="52" t="str">
        <f t="shared" si="78"/>
        <v/>
      </c>
      <c r="AE53" s="52" t="str">
        <f t="shared" si="79"/>
        <v/>
      </c>
      <c r="AF53" s="52" t="str">
        <f t="shared" si="80"/>
        <v/>
      </c>
      <c r="AG53" s="52" t="str">
        <f t="shared" si="81"/>
        <v/>
      </c>
      <c r="AH53" s="52" t="str">
        <f t="shared" si="82"/>
        <v/>
      </c>
      <c r="AI53" s="324" t="str">
        <f t="shared" ref="AI53" si="85">IF(LEN(AT53)&gt;0,IF(NOT(ISERROR(MATCH(AT53,TC_concat,0))),MOD(MATCH(AT53,TC_concat,0)-1,156),""),"")</f>
        <v/>
      </c>
      <c r="AJ53" s="324" t="str">
        <f t="shared" ref="AJ53" si="86">IF(LEN(AU53)&gt;0,IF(NOT(ISERROR(MATCH(AU53,TC_concat,0))),MOD(MATCH(AU53,TC_concat,0)-1,156),""),"")</f>
        <v/>
      </c>
      <c r="AK53" s="324" t="str">
        <f t="shared" ref="AK53:AK55" si="87">IF(LEN(AV53)&gt;0,IF(NOT(ISERROR(MATCH(AV53,TC_concat,0))),MOD(MATCH(AV53,TC_concat,0)-1,156),""),"")</f>
        <v/>
      </c>
      <c r="AL53" s="324" t="str">
        <f t="shared" ref="AL53:AL54" si="88">IF(LEN(AW53)&gt;0,IF(NOT(ISERROR(MATCH(AW53,TC_concat,0))),MOD(MATCH(AW53,TC_concat,0)-1,156),""),"")</f>
        <v/>
      </c>
      <c r="AM53" t="str">
        <f>AN53&amp;" &amp; "&amp;AO53</f>
        <v>Lake &amp; TCA Bridge</v>
      </c>
      <c r="AN53" s="88" t="s">
        <v>968</v>
      </c>
      <c r="AO53" s="88" t="str">
        <f>C53</f>
        <v>TCA Bridge</v>
      </c>
      <c r="AP53" t="str">
        <f t="shared" si="83"/>
        <v>Tempe Lake S.</v>
      </c>
      <c r="AQ53" t="str">
        <f t="shared" si="83"/>
        <v>TCA Bridge</v>
      </c>
      <c r="AR53" t="str">
        <f>B53&amp;" &amp; "&amp;C53</f>
        <v>Tempe Lake S. &amp; TCA Bridge</v>
      </c>
      <c r="AS53" s="16">
        <f t="shared" si="47"/>
        <v>0</v>
      </c>
      <c r="AT53" t="str">
        <f t="shared" si="71"/>
        <v/>
      </c>
      <c r="AU53" t="str">
        <f t="shared" si="71"/>
        <v/>
      </c>
      <c r="AV53" t="str">
        <f t="shared" si="71"/>
        <v/>
      </c>
      <c r="AW53" t="str">
        <f t="shared" si="71"/>
        <v/>
      </c>
      <c r="AY53" t="str">
        <f t="shared" si="84"/>
        <v/>
      </c>
      <c r="AZ53" t="str">
        <f t="shared" si="84"/>
        <v/>
      </c>
      <c r="BA53" t="str">
        <f t="shared" si="84"/>
        <v/>
      </c>
      <c r="BB53" t="str">
        <f t="shared" si="84"/>
        <v/>
      </c>
      <c r="BC53" s="52">
        <f t="shared" si="21"/>
        <v>152</v>
      </c>
      <c r="BD53" s="86" t="str">
        <f t="shared" si="22"/>
        <v>Tempe Lake S.</v>
      </c>
      <c r="BE53" s="86" t="str">
        <f t="shared" si="23"/>
        <v>TCA Bridge</v>
      </c>
      <c r="BF53" s="258" t="str">
        <f>IF(ISERROR(MATCH($A53,[2]!summary_loc,0)),"",INDEX([2]!summary_data,MATCH($A53,[2]!summary_loc,0),MATCH(MID(BF$1,6,20),[2]!summary_hdr,0)))</f>
        <v/>
      </c>
      <c r="BG53" s="258">
        <f>IF(ISERROR(MATCH($A53,[3]!summary_loc,0)),"",INDEX([3]!summary_data,MATCH($A53,[3]!summary_loc,0),MATCH(MID(BG$1,6,20),[3]!summary_hdr,0)))</f>
        <v>36</v>
      </c>
      <c r="BH53" s="258">
        <f>IF(ISERROR(MATCH($A53,[4]SummDir!summary_loc,0)),"",INDEX([4]SummDir!summary_data,MATCH($A53,[4]SummDir!summary_loc,0),MATCH(MID(BH$1,6,20),[4]SummDir!summary_hdr,0)))</f>
        <v>21.25</v>
      </c>
      <c r="BI53" s="258">
        <f t="shared" si="52"/>
        <v>18</v>
      </c>
      <c r="BJ53" s="316" t="b">
        <f>ISNUMBER(INDEX([2]Report!$E$1:$E$65536,MATCH($A53,[2]Report!$B$1:$B$65536,0),1))</f>
        <v>0</v>
      </c>
      <c r="BK53" s="316" t="b">
        <v>1</v>
      </c>
      <c r="BL53" s="316" t="b">
        <v>1</v>
      </c>
      <c r="BM53" s="316" t="b">
        <f>NOT(ISERROR(MATCH(A53,Summary!A:A,0)))</f>
        <v>1</v>
      </c>
      <c r="BN53" s="316" t="b">
        <f t="shared" si="33"/>
        <v>0</v>
      </c>
      <c r="BO53" s="316" t="b">
        <f t="shared" si="34"/>
        <v>0</v>
      </c>
      <c r="BP53" s="54"/>
      <c r="BQ53" t="str">
        <f t="shared" si="35"/>
        <v/>
      </c>
      <c r="BR53">
        <f t="shared" si="36"/>
        <v>0.8</v>
      </c>
      <c r="BT53">
        <f ca="1">COUNTIF(BM$2:BM53,TRUE)</f>
        <v>38</v>
      </c>
      <c r="BU53" s="316" t="b">
        <v>0</v>
      </c>
      <c r="BV53" s="42">
        <v>33.433500000000002</v>
      </c>
      <c r="BW53" s="42">
        <v>-111.94875</v>
      </c>
      <c r="BX53" s="331">
        <f>COUNTIF('Accidents_2009-2013'!$M:$M,"="&amp;$A53)</f>
        <v>0</v>
      </c>
      <c r="BY53" s="331">
        <v>0</v>
      </c>
    </row>
    <row r="54" spans="1:77" s="42" customFormat="1" ht="12.75" customHeight="1" x14ac:dyDescent="0.25">
      <c r="A54" s="114">
        <v>153</v>
      </c>
      <c r="B54" s="124" t="s">
        <v>41</v>
      </c>
      <c r="C54" s="124" t="s">
        <v>242</v>
      </c>
      <c r="D54" s="117">
        <v>1</v>
      </c>
      <c r="E54" s="203">
        <v>1</v>
      </c>
      <c r="F54" s="203"/>
      <c r="G54" s="203"/>
      <c r="H54" s="203"/>
      <c r="I54" s="115" t="b">
        <f>OR(K54&gt;0,L54&gt;0)</f>
        <v>1</v>
      </c>
      <c r="J54" s="115" t="b">
        <f>OR(M54&gt;0,N54&gt;0)</f>
        <v>1</v>
      </c>
      <c r="K54" s="219">
        <v>3</v>
      </c>
      <c r="L54" s="219">
        <v>3</v>
      </c>
      <c r="M54" s="219">
        <v>3</v>
      </c>
      <c r="N54" s="219">
        <v>3</v>
      </c>
      <c r="O54" s="125"/>
      <c r="P54" s="125"/>
      <c r="Q54" s="125"/>
      <c r="R54" s="57">
        <v>0</v>
      </c>
      <c r="S54" s="51" t="s">
        <v>919</v>
      </c>
      <c r="T54" s="51"/>
      <c r="U54" s="51"/>
      <c r="V54" s="57">
        <v>1</v>
      </c>
      <c r="W54" s="57"/>
      <c r="X54" s="52">
        <f t="shared" si="72"/>
        <v>22165</v>
      </c>
      <c r="Y54" s="52">
        <f t="shared" si="73"/>
        <v>6570</v>
      </c>
      <c r="Z54" s="52">
        <f t="shared" si="74"/>
        <v>22165</v>
      </c>
      <c r="AA54" s="52">
        <f t="shared" si="75"/>
        <v>0</v>
      </c>
      <c r="AB54" s="52">
        <f t="shared" si="76"/>
        <v>6570</v>
      </c>
      <c r="AC54" s="52" t="str">
        <f t="shared" si="77"/>
        <v/>
      </c>
      <c r="AD54" s="52" t="str">
        <f t="shared" si="78"/>
        <v/>
      </c>
      <c r="AE54" s="52">
        <f t="shared" si="79"/>
        <v>22165</v>
      </c>
      <c r="AF54" s="52">
        <f t="shared" si="80"/>
        <v>0</v>
      </c>
      <c r="AG54" s="52" t="str">
        <f t="shared" si="81"/>
        <v/>
      </c>
      <c r="AH54" s="52" t="str">
        <f t="shared" si="82"/>
        <v/>
      </c>
      <c r="AI54" s="141">
        <v>48</v>
      </c>
      <c r="AJ54" s="142">
        <v>47</v>
      </c>
      <c r="AK54" s="52" t="str">
        <f t="shared" si="87"/>
        <v/>
      </c>
      <c r="AL54" s="52" t="str">
        <f t="shared" si="88"/>
        <v/>
      </c>
      <c r="AM54" t="str">
        <f>AN54&amp;" &amp; "&amp;AO54</f>
        <v>Apache &amp; McAllister</v>
      </c>
      <c r="AN54" s="48" t="str">
        <f t="shared" ref="AN54:AO66" si="89">IF(ISERROR(FIND(" ",B54)),B54,LEFT(B54,FIND(" ",B54)-1))</f>
        <v>Apache</v>
      </c>
      <c r="AO54" s="48" t="str">
        <f t="shared" si="89"/>
        <v>McAllister</v>
      </c>
      <c r="AP54" t="str">
        <f t="shared" si="83"/>
        <v>Apache Blvd</v>
      </c>
      <c r="AQ54" t="str">
        <f t="shared" si="83"/>
        <v>McAllister Ave</v>
      </c>
      <c r="AR54" t="str">
        <f>B54&amp;" &amp; "&amp;C54</f>
        <v>Apache Blvd &amp; McAllister Ave</v>
      </c>
      <c r="AS54" s="16">
        <f t="shared" si="47"/>
        <v>1</v>
      </c>
      <c r="AT54" t="str">
        <f t="shared" si="71"/>
        <v>Apache Blvd &amp; McAllister Ave_1</v>
      </c>
      <c r="AU54" t="str">
        <f t="shared" si="71"/>
        <v/>
      </c>
      <c r="AV54" t="str">
        <f t="shared" si="71"/>
        <v/>
      </c>
      <c r="AW54" t="str">
        <f t="shared" si="71"/>
        <v/>
      </c>
      <c r="AY54">
        <f t="shared" si="84"/>
        <v>22165</v>
      </c>
      <c r="AZ54">
        <f t="shared" si="84"/>
        <v>6570</v>
      </c>
      <c r="BA54" t="str">
        <f t="shared" si="84"/>
        <v/>
      </c>
      <c r="BB54" t="str">
        <f t="shared" si="84"/>
        <v/>
      </c>
      <c r="BC54" s="52">
        <f t="shared" si="21"/>
        <v>153</v>
      </c>
      <c r="BD54" s="86" t="str">
        <f t="shared" si="22"/>
        <v>Apache Blvd</v>
      </c>
      <c r="BE54" s="86" t="str">
        <f t="shared" si="23"/>
        <v>McAllister Ave</v>
      </c>
      <c r="BF54" s="258" t="str">
        <f>IF(ISERROR(MATCH($A54,[2]!summary_loc,0)),"",INDEX([2]!summary_data,MATCH($A54,[2]!summary_loc,0),MATCH(MID(BF$1,6,20),[2]!summary_hdr,0)))</f>
        <v/>
      </c>
      <c r="BG54" s="258" t="str">
        <f>IF(ISERROR(MATCH($A54,[3]!summary_loc,0)),"",INDEX([3]!summary_data,MATCH($A54,[3]!summary_loc,0),MATCH(MID(BG$1,6,20),[3]!summary_hdr,0)))</f>
        <v/>
      </c>
      <c r="BH54" s="258" t="str">
        <f>IF(ISERROR(MATCH($A54,[4]SummDir!summary_loc,0)),"",INDEX([4]SummDir!summary_data,MATCH($A54,[4]SummDir!summary_loc,0),MATCH(MID(BH$1,6,20),[4]SummDir!summary_hdr,0)))</f>
        <v/>
      </c>
      <c r="BI54" s="258" t="str">
        <f t="shared" si="52"/>
        <v/>
      </c>
      <c r="BJ54" s="316" t="b">
        <f>ISNUMBER(INDEX([2]Report!$E$1:$E$65536,MATCH($A54,[2]Report!$B$1:$B$65536,0),1))</f>
        <v>0</v>
      </c>
      <c r="BK54" s="316" t="b">
        <v>0</v>
      </c>
      <c r="BL54" s="316" t="b">
        <v>0</v>
      </c>
      <c r="BM54" s="316" t="b">
        <f ca="1">NOT(ISERROR(MATCH(A54,Summary!A:A,0)))</f>
        <v>0</v>
      </c>
      <c r="BN54" s="316" t="b">
        <f t="shared" ca="1" si="33"/>
        <v>0</v>
      </c>
      <c r="BO54" s="316" t="b">
        <f t="shared" si="34"/>
        <v>0</v>
      </c>
      <c r="BP54" s="54"/>
      <c r="BQ54" t="str">
        <f t="shared" si="35"/>
        <v/>
      </c>
      <c r="BR54" t="str">
        <f t="shared" si="36"/>
        <v/>
      </c>
      <c r="BT54">
        <f ca="1">COUNTIF(BM$2:BM54,TRUE)</f>
        <v>38</v>
      </c>
      <c r="BU54" s="316" t="b">
        <v>0</v>
      </c>
      <c r="BV54" s="42">
        <v>33.414678000000002</v>
      </c>
      <c r="BW54" s="42">
        <v>-111.930599</v>
      </c>
      <c r="BX54" s="331">
        <f>COUNTIF('Accidents_2009-2013'!$M:$M,"="&amp;$A54)</f>
        <v>5</v>
      </c>
      <c r="BY54" s="331">
        <v>0</v>
      </c>
    </row>
    <row r="55" spans="1:77" s="42" customFormat="1" ht="12.75" customHeight="1" x14ac:dyDescent="0.25">
      <c r="A55" s="114">
        <v>154</v>
      </c>
      <c r="B55" s="124" t="s">
        <v>600</v>
      </c>
      <c r="C55" s="116" t="s">
        <v>27</v>
      </c>
      <c r="D55" s="117">
        <v>1</v>
      </c>
      <c r="E55" s="203"/>
      <c r="F55" s="203"/>
      <c r="G55" s="203"/>
      <c r="H55" s="203">
        <v>1</v>
      </c>
      <c r="I55" s="115" t="b">
        <f>OR(K55&gt;0,L55&gt;0)</f>
        <v>0</v>
      </c>
      <c r="J55" s="115" t="b">
        <f>OR(M55&gt;0,N55&gt;0)</f>
        <v>1</v>
      </c>
      <c r="K55" s="219">
        <v>0</v>
      </c>
      <c r="L55" s="219">
        <v>0</v>
      </c>
      <c r="M55" s="219">
        <v>4</v>
      </c>
      <c r="N55" s="219">
        <v>3</v>
      </c>
      <c r="O55" s="125"/>
      <c r="P55" s="125"/>
      <c r="Q55" s="125"/>
      <c r="R55" s="57">
        <v>0</v>
      </c>
      <c r="S55" s="51" t="s">
        <v>919</v>
      </c>
      <c r="T55" s="51"/>
      <c r="U55" s="51"/>
      <c r="V55" s="57">
        <v>1</v>
      </c>
      <c r="W55" s="57"/>
      <c r="X55" s="52">
        <f t="shared" ref="X55:X66" si="90">IF(MAX(AY55:BB55)&gt;0,MAX(AY55:BB55),"")</f>
        <v>37510</v>
      </c>
      <c r="Y55" s="52">
        <f t="shared" ref="Y55:Y66" si="91">IF(MAX(AA55:AD55)&gt;0,MAX(AA55:AD55),"")</f>
        <v>37510</v>
      </c>
      <c r="Z55" s="52" t="str">
        <f t="shared" ref="Z55:Z66" si="92">IF(MAX(AE55:AH55)&gt;0,MAX(AE55:AH55),"")</f>
        <v/>
      </c>
      <c r="AA55" s="52">
        <f t="shared" ref="AA55:AD66" si="93">IF(LEN(AI55)&gt;0,INDEX(TC_Dir,AI55+1)*AY55,"")</f>
        <v>37510</v>
      </c>
      <c r="AB55" s="52" t="str">
        <f t="shared" si="93"/>
        <v/>
      </c>
      <c r="AC55" s="52" t="str">
        <f t="shared" si="93"/>
        <v/>
      </c>
      <c r="AD55" s="52" t="str">
        <f t="shared" si="93"/>
        <v/>
      </c>
      <c r="AE55" s="52">
        <f t="shared" ref="AE55:AH66" si="94">IF(LEN(AI55)&gt;0,NOT(INDEX(TC_Dir,AI55+1))*AY55,"")</f>
        <v>0</v>
      </c>
      <c r="AF55" s="52" t="str">
        <f t="shared" si="94"/>
        <v/>
      </c>
      <c r="AG55" s="52" t="str">
        <f t="shared" si="94"/>
        <v/>
      </c>
      <c r="AH55" s="52" t="str">
        <f t="shared" si="94"/>
        <v/>
      </c>
      <c r="AI55" s="141">
        <v>46</v>
      </c>
      <c r="AJ55" s="324" t="str">
        <f t="shared" ref="AJ55" si="95">IF(LEN(AU55)&gt;0,IF(NOT(ISERROR(MATCH(AU55,TC_concat,0))),MOD(MATCH(AU55,TC_concat,0)-1,156),""),"")</f>
        <v/>
      </c>
      <c r="AK55" s="324" t="str">
        <f t="shared" si="87"/>
        <v/>
      </c>
      <c r="AL55" s="324" t="str">
        <f t="shared" ref="AL55" si="96">IF(LEN(AW55)&gt;0,IF(NOT(ISERROR(MATCH(AW55,TC_concat,0))),MOD(MATCH(AW55,TC_concat,0)-1,156),""),"")</f>
        <v/>
      </c>
      <c r="AM55" t="str">
        <f>AN55&amp;" &amp; "&amp;AO55</f>
        <v>Terrace &amp; Rural</v>
      </c>
      <c r="AN55" s="48" t="str">
        <f t="shared" si="89"/>
        <v>Terrace</v>
      </c>
      <c r="AO55" s="48" t="str">
        <f t="shared" si="89"/>
        <v>Rural</v>
      </c>
      <c r="AP55" t="str">
        <f>B55</f>
        <v>Terrace Rd</v>
      </c>
      <c r="AQ55" t="str">
        <f>C55</f>
        <v>Rural Rd</v>
      </c>
      <c r="AR55" t="str">
        <f>B55&amp;" &amp; "&amp;C55</f>
        <v>Terrace Rd &amp; Rural Rd</v>
      </c>
      <c r="AS55" s="16">
        <f>COUNTIF(ConcFrom,AR55)+COUNTIF(ConcTo,AR55)</f>
        <v>0</v>
      </c>
      <c r="AT55" t="str">
        <f t="shared" si="71"/>
        <v/>
      </c>
      <c r="AU55" t="str">
        <f t="shared" si="71"/>
        <v/>
      </c>
      <c r="AV55" t="str">
        <f t="shared" si="71"/>
        <v/>
      </c>
      <c r="AW55" t="str">
        <f t="shared" si="71"/>
        <v/>
      </c>
      <c r="AY55">
        <f>IF(ISNUMBER(AI55),INDEX(TrfCnt,AI55+1),"")</f>
        <v>37510</v>
      </c>
      <c r="AZ55" t="str">
        <f>IF(ISNUMBER(AJ55),INDEX(TrfCnt,AJ55+1),"")</f>
        <v/>
      </c>
      <c r="BA55" t="str">
        <f>IF(ISNUMBER(AK55),INDEX(TrfCnt,AK55+1),"")</f>
        <v/>
      </c>
      <c r="BB55" t="str">
        <f>IF(ISNUMBER(AL55),INDEX(TrfCnt,AL55+1),"")</f>
        <v/>
      </c>
      <c r="BC55" s="52">
        <f t="shared" si="21"/>
        <v>154</v>
      </c>
      <c r="BD55" s="86" t="str">
        <f t="shared" si="22"/>
        <v>Terrace Rd</v>
      </c>
      <c r="BE55" s="86" t="str">
        <f t="shared" si="23"/>
        <v>Rural Rd</v>
      </c>
      <c r="BF55" s="258" t="str">
        <f>IF(ISERROR(MATCH($A55,[2]!summary_loc,0)),"",INDEX([2]!summary_data,MATCH($A55,[2]!summary_loc,0),MATCH(MID(BF$1,6,20),[2]!summary_hdr,0)))</f>
        <v/>
      </c>
      <c r="BG55" s="258" t="str">
        <f>IF(ISERROR(MATCH($A55,[3]!summary_loc,0)),"",INDEX([3]!summary_data,MATCH($A55,[3]!summary_loc,0),MATCH(MID(BG$1,6,20),[3]!summary_hdr,0)))</f>
        <v/>
      </c>
      <c r="BH55" s="258">
        <f>IF(ISERROR(MATCH($A55,[4]SummDir!summary_loc,0)),"",INDEX([4]SummDir!summary_data,MATCH($A55,[4]SummDir!summary_loc,0),MATCH(MID(BH$1,6,20),[4]SummDir!summary_hdr,0)))</f>
        <v>84</v>
      </c>
      <c r="BI55" s="258" t="str">
        <f t="shared" si="52"/>
        <v/>
      </c>
      <c r="BJ55" s="316" t="b">
        <f>ISNUMBER(INDEX([2]Report!$E$1:$E$65536,MATCH($A55,[2]Report!$B$1:$B$65536,0),1))</f>
        <v>0</v>
      </c>
      <c r="BK55" s="316" t="b">
        <v>0</v>
      </c>
      <c r="BL55" s="316" t="b">
        <v>1</v>
      </c>
      <c r="BM55" s="316" t="b">
        <f ca="1">NOT(ISERROR(MATCH(A55,Summary!A:A,0)))</f>
        <v>0</v>
      </c>
      <c r="BN55" s="316" t="b">
        <f t="shared" ca="1" si="33"/>
        <v>0</v>
      </c>
      <c r="BO55" s="316" t="b">
        <f t="shared" si="34"/>
        <v>0</v>
      </c>
      <c r="BP55" s="54"/>
      <c r="BQ55" t="str">
        <f>IF(BJ55,$R55,"")</f>
        <v/>
      </c>
      <c r="BR55" t="str">
        <f t="shared" si="36"/>
        <v/>
      </c>
      <c r="BT55">
        <f ca="1">COUNTIF(BM$2:BM55,TRUE)</f>
        <v>38</v>
      </c>
      <c r="BU55" s="316" t="b">
        <v>0</v>
      </c>
      <c r="BV55" s="42">
        <v>33.418745000000001</v>
      </c>
      <c r="BW55" s="42">
        <v>-111.926198</v>
      </c>
      <c r="BX55" s="331">
        <f>COUNTIF('Accidents_2009-2013'!$M:$M,"="&amp;$A55)</f>
        <v>14</v>
      </c>
      <c r="BY55" s="331">
        <v>2</v>
      </c>
    </row>
    <row r="56" spans="1:77" s="42" customFormat="1" ht="12.75" customHeight="1" x14ac:dyDescent="0.25">
      <c r="A56" s="114">
        <v>155</v>
      </c>
      <c r="B56" s="119" t="s">
        <v>163</v>
      </c>
      <c r="C56" s="116" t="s">
        <v>249</v>
      </c>
      <c r="D56" s="117">
        <v>0</v>
      </c>
      <c r="E56" s="203"/>
      <c r="F56" s="203"/>
      <c r="G56" s="203"/>
      <c r="H56" s="203"/>
      <c r="I56" s="115" t="b">
        <f t="shared" ref="I56" si="97">OR(K56&gt;0,L56&gt;0)</f>
        <v>1</v>
      </c>
      <c r="J56" s="115" t="b">
        <f t="shared" ref="J56" si="98">OR(M56&gt;0,N56&gt;0)</f>
        <v>1</v>
      </c>
      <c r="K56" s="115">
        <v>3</v>
      </c>
      <c r="L56" s="115">
        <v>3</v>
      </c>
      <c r="M56" s="115">
        <v>3</v>
      </c>
      <c r="N56" s="115">
        <v>3</v>
      </c>
      <c r="O56" s="57">
        <v>1</v>
      </c>
      <c r="P56" s="57">
        <f t="shared" ref="P56" si="99">O56</f>
        <v>1</v>
      </c>
      <c r="Q56" s="125"/>
      <c r="R56" s="57">
        <v>1</v>
      </c>
      <c r="S56" s="51"/>
      <c r="T56" s="51"/>
      <c r="U56" s="51"/>
      <c r="V56" s="57">
        <v>1</v>
      </c>
      <c r="W56" s="57"/>
      <c r="X56" s="52">
        <f t="shared" si="90"/>
        <v>36366</v>
      </c>
      <c r="Y56" s="52">
        <f t="shared" si="91"/>
        <v>36366</v>
      </c>
      <c r="Z56" s="52">
        <f t="shared" si="92"/>
        <v>30015</v>
      </c>
      <c r="AA56" s="52">
        <f t="shared" si="93"/>
        <v>0</v>
      </c>
      <c r="AB56" s="52">
        <f t="shared" si="93"/>
        <v>34880</v>
      </c>
      <c r="AC56" s="52">
        <f t="shared" si="93"/>
        <v>36366</v>
      </c>
      <c r="AD56" s="52">
        <f t="shared" si="93"/>
        <v>0</v>
      </c>
      <c r="AE56" s="52">
        <f t="shared" si="94"/>
        <v>29056</v>
      </c>
      <c r="AF56" s="52">
        <f t="shared" si="94"/>
        <v>0</v>
      </c>
      <c r="AG56" s="52">
        <f t="shared" si="94"/>
        <v>0</v>
      </c>
      <c r="AH56" s="52">
        <f t="shared" si="94"/>
        <v>30015</v>
      </c>
      <c r="AI56" s="52">
        <f t="shared" ref="AI56:AI66" si="100">IF(LEN(AT56)&gt;0,IF(NOT(ISERROR(MATCH(AT56,TC_concat,0))),MOD(MATCH(AT56,TC_concat,0)-1,156),""),"")</f>
        <v>30</v>
      </c>
      <c r="AJ56" s="52">
        <f t="shared" ref="AI56:AJ66" si="101">IF(LEN(AU56)&gt;0,IF(NOT(ISERROR(MATCH(AU56,TC_concat,0))),MOD(MATCH(AU56,TC_concat,0)-1,156),""),"")</f>
        <v>40</v>
      </c>
      <c r="AK56" s="52">
        <f t="shared" ref="AK56:AL66" si="102">IF(LEN(AV56)&gt;0,IF(NOT(ISERROR(MATCH(AV56,TC_concat,0))),MOD(MATCH(AV56,TC_concat,0)-1,156),""),"")</f>
        <v>31</v>
      </c>
      <c r="AL56" s="52">
        <f t="shared" si="102"/>
        <v>32</v>
      </c>
      <c r="AM56" t="str">
        <f t="shared" ref="AM56:AM64" si="103">AN56&amp;" &amp; "&amp;AO56</f>
        <v>Univ &amp; McClntk</v>
      </c>
      <c r="AN56" s="88" t="s">
        <v>205</v>
      </c>
      <c r="AO56" s="90" t="s">
        <v>212</v>
      </c>
      <c r="AP56" t="str">
        <f t="shared" ref="AP56:AP65" si="104">B56</f>
        <v>University Dr</v>
      </c>
      <c r="AQ56" t="str">
        <f t="shared" ref="AQ56:AQ65" si="105">C56</f>
        <v>McClintock Dr</v>
      </c>
      <c r="AR56" t="str">
        <f t="shared" ref="AR56:AR64" si="106">B56&amp;" &amp; "&amp;C56</f>
        <v>University Dr &amp; McClintock Dr</v>
      </c>
      <c r="AS56" s="16">
        <f t="shared" ref="AS56:AS65" si="107">COUNTIF(ConcFrom,AR56)+COUNTIF(ConcTo,AR56)</f>
        <v>4</v>
      </c>
      <c r="AT56" t="str">
        <f t="shared" si="71"/>
        <v>University Dr &amp; McClintock Dr_1</v>
      </c>
      <c r="AU56" t="str">
        <f t="shared" si="71"/>
        <v>University Dr &amp; McClintock Dr_2</v>
      </c>
      <c r="AV56" t="str">
        <f t="shared" si="71"/>
        <v>University Dr &amp; McClintock Dr_3</v>
      </c>
      <c r="AW56" t="str">
        <f t="shared" si="71"/>
        <v>University Dr &amp; McClintock Dr_4</v>
      </c>
      <c r="AY56">
        <f t="shared" ref="AY56:AY65" si="108">IF(ISNUMBER(AI56),INDEX(TrfCnt,AI56+1),"")</f>
        <v>29056</v>
      </c>
      <c r="AZ56">
        <f t="shared" ref="AZ56:AZ65" si="109">IF(ISNUMBER(AJ56),INDEX(TrfCnt,AJ56+1),"")</f>
        <v>34880</v>
      </c>
      <c r="BA56">
        <f t="shared" ref="BA56:BA65" si="110">IF(ISNUMBER(AK56),INDEX(TrfCnt,AK56+1),"")</f>
        <v>36366</v>
      </c>
      <c r="BB56">
        <f t="shared" ref="BB56:BB65" si="111">IF(ISNUMBER(AL56),INDEX(TrfCnt,AL56+1),"")</f>
        <v>30015</v>
      </c>
      <c r="BC56" s="52">
        <f t="shared" si="21"/>
        <v>155</v>
      </c>
      <c r="BD56" s="86" t="str">
        <f t="shared" si="22"/>
        <v>University Dr</v>
      </c>
      <c r="BE56" s="86" t="str">
        <f t="shared" si="23"/>
        <v>McClintock Dr</v>
      </c>
      <c r="BF56" s="258" t="str">
        <f>IF(ISERROR(MATCH($A56,[2]!summary_loc,0)),"",INDEX([2]!summary_data,MATCH($A56,[2]!summary_loc,0),MATCH(MID(BF$1,6,20),[2]!summary_hdr,0)))</f>
        <v/>
      </c>
      <c r="BG56" s="258" t="str">
        <f>IF(ISERROR(MATCH($A56,[3]!summary_loc,0)),"",INDEX([3]!summary_data,MATCH($A56,[3]!summary_loc,0),MATCH(MID(BG$1,6,20),[3]!summary_hdr,0)))</f>
        <v/>
      </c>
      <c r="BH56" s="258">
        <f>IF(ISERROR(MATCH($A56,[4]SummDir!summary_loc,0)),"",INDEX([4]SummDir!summary_data,MATCH($A56,[4]SummDir!summary_loc,0),MATCH(MID(BH$1,6,20),[4]SummDir!summary_hdr,0)))</f>
        <v>22.25</v>
      </c>
      <c r="BI56" s="258">
        <f t="shared" si="52"/>
        <v>67.25</v>
      </c>
      <c r="BJ56" s="316" t="b">
        <f>ISNUMBER(INDEX([2]Report!$E$1:$E$65536,MATCH($A56,[2]Report!$B$1:$B$65536,0),1))</f>
        <v>0</v>
      </c>
      <c r="BK56" s="316" t="b">
        <v>0</v>
      </c>
      <c r="BL56" s="316" t="b">
        <v>1</v>
      </c>
      <c r="BM56" s="316" t="b">
        <f>NOT(ISERROR(MATCH(A56,Summary!A:A,0)))</f>
        <v>1</v>
      </c>
      <c r="BN56" s="316" t="b">
        <f t="shared" si="33"/>
        <v>0</v>
      </c>
      <c r="BO56" s="316" t="b">
        <f t="shared" si="34"/>
        <v>0</v>
      </c>
      <c r="BP56" s="54"/>
      <c r="BQ56" t="str">
        <f t="shared" ref="BQ56:BQ65" si="112">IF(BJ56,$R56,"")</f>
        <v/>
      </c>
      <c r="BR56" t="str">
        <f t="shared" ref="BR56:BR65" si="113">IF(BK56,$R56,"")</f>
        <v/>
      </c>
      <c r="BT56">
        <f ca="1">COUNTIF(BM$2:BM56,TRUE)</f>
        <v>39</v>
      </c>
      <c r="BU56" s="316" t="b">
        <v>0</v>
      </c>
      <c r="BV56" s="42">
        <v>33.417368000000003</v>
      </c>
      <c r="BW56" s="42">
        <v>-111.92255400000001</v>
      </c>
      <c r="BX56" s="331">
        <f>COUNTIF('Accidents_2009-2013'!$M:$M,"="&amp;$A56)</f>
        <v>5</v>
      </c>
      <c r="BY56" s="331">
        <v>0</v>
      </c>
    </row>
    <row r="57" spans="1:77" s="42" customFormat="1" ht="12.75" customHeight="1" x14ac:dyDescent="0.25">
      <c r="A57" s="298">
        <v>156</v>
      </c>
      <c r="B57" s="326" t="s">
        <v>862</v>
      </c>
      <c r="C57" s="326" t="s">
        <v>30</v>
      </c>
      <c r="D57" s="117">
        <v>0</v>
      </c>
      <c r="E57" s="203"/>
      <c r="F57" s="203"/>
      <c r="G57" s="203"/>
      <c r="H57" s="203"/>
      <c r="I57" s="203"/>
      <c r="J57" s="203"/>
      <c r="K57" s="203">
        <v>4</v>
      </c>
      <c r="L57" s="203">
        <v>4</v>
      </c>
      <c r="M57" s="203" t="s">
        <v>874</v>
      </c>
      <c r="N57" s="203" t="s">
        <v>874</v>
      </c>
      <c r="O57" s="57"/>
      <c r="P57" s="57"/>
      <c r="Q57" s="57"/>
      <c r="R57" s="57">
        <v>0.7</v>
      </c>
      <c r="S57" s="58" t="s">
        <v>863</v>
      </c>
      <c r="T57" s="58">
        <v>33.351570000000002</v>
      </c>
      <c r="U57" s="58">
        <v>-111.95782</v>
      </c>
      <c r="V57" s="57">
        <v>1</v>
      </c>
      <c r="W57" s="57"/>
      <c r="X57" s="294">
        <f t="shared" si="90"/>
        <v>14670</v>
      </c>
      <c r="Y57" s="294">
        <f t="shared" si="91"/>
        <v>14670</v>
      </c>
      <c r="Z57" s="328">
        <v>0</v>
      </c>
      <c r="AA57" s="294">
        <f t="shared" si="93"/>
        <v>9628</v>
      </c>
      <c r="AB57" s="294">
        <f t="shared" si="93"/>
        <v>14670</v>
      </c>
      <c r="AC57" s="294" t="str">
        <f t="shared" si="93"/>
        <v/>
      </c>
      <c r="AD57" s="294" t="str">
        <f t="shared" si="93"/>
        <v/>
      </c>
      <c r="AE57" s="294">
        <f t="shared" si="94"/>
        <v>0</v>
      </c>
      <c r="AF57" s="294">
        <f t="shared" si="94"/>
        <v>0</v>
      </c>
      <c r="AG57" s="294" t="str">
        <f t="shared" si="94"/>
        <v/>
      </c>
      <c r="AH57" s="294" t="str">
        <f t="shared" si="94"/>
        <v/>
      </c>
      <c r="AI57" s="73">
        <v>11</v>
      </c>
      <c r="AJ57" s="73">
        <v>17</v>
      </c>
      <c r="AK57" s="324" t="str">
        <f t="shared" ref="AK57" si="114">IF(LEN(AV57)&gt;0,IF(NOT(ISERROR(MATCH(AV57,TC_concat,0))),MOD(MATCH(AV57,TC_concat,0)-1,156),""),"")</f>
        <v/>
      </c>
      <c r="AL57" s="324" t="str">
        <f t="shared" ref="AL57" si="115">IF(LEN(AW57)&gt;0,IF(NOT(ISERROR(MATCH(AW57,TC_concat,0))),MOD(MATCH(AW57,TC_concat,0)-1,156),""),"")</f>
        <v/>
      </c>
      <c r="AM57" s="296" t="str">
        <f t="shared" si="103"/>
        <v>Crosscut &amp; Mill</v>
      </c>
      <c r="AN57" s="297" t="str">
        <f t="shared" ref="AN57:AN58" si="116">IF(ISERROR(FIND(" ",B57)),B57,LEFT(B57,FIND(" ",B57)-1))</f>
        <v>Crosscut</v>
      </c>
      <c r="AO57" s="297" t="str">
        <f t="shared" ref="AO57:AO64" si="117">IF(ISERROR(FIND(" ",C57)),C57,LEFT(C57,FIND(" ",C57)-1))</f>
        <v>Mill</v>
      </c>
      <c r="AP57" s="296" t="str">
        <f t="shared" si="104"/>
        <v>Crosscut Canal</v>
      </c>
      <c r="AQ57" s="296" t="str">
        <f t="shared" si="105"/>
        <v>Mill Ave</v>
      </c>
      <c r="AR57" s="296" t="str">
        <f t="shared" si="106"/>
        <v>Crosscut Canal &amp; Mill Ave</v>
      </c>
      <c r="AS57" s="295">
        <f t="shared" si="107"/>
        <v>0</v>
      </c>
      <c r="AT57" s="296" t="str">
        <f t="shared" si="71"/>
        <v/>
      </c>
      <c r="AU57" s="296" t="str">
        <f t="shared" si="71"/>
        <v/>
      </c>
      <c r="AV57" s="296" t="str">
        <f t="shared" si="71"/>
        <v/>
      </c>
      <c r="AW57" s="296" t="str">
        <f t="shared" si="71"/>
        <v/>
      </c>
      <c r="AX57" s="296"/>
      <c r="AY57" s="296">
        <f t="shared" si="108"/>
        <v>9628</v>
      </c>
      <c r="AZ57" s="296">
        <f t="shared" si="109"/>
        <v>14670</v>
      </c>
      <c r="BA57" s="296" t="str">
        <f t="shared" si="110"/>
        <v/>
      </c>
      <c r="BB57" s="296" t="str">
        <f t="shared" si="111"/>
        <v/>
      </c>
      <c r="BC57" s="52">
        <f t="shared" si="21"/>
        <v>156</v>
      </c>
      <c r="BD57" s="86" t="str">
        <f t="shared" si="22"/>
        <v>Crosscut Canal</v>
      </c>
      <c r="BE57" s="86" t="str">
        <f t="shared" si="23"/>
        <v>Mill Ave</v>
      </c>
      <c r="BF57" s="258" t="str">
        <f>IF(ISERROR(MATCH($A57,[2]!summary_loc,0)),"",INDEX([2]!summary_data,MATCH($A57,[2]!summary_loc,0),MATCH(MID(BF$1,6,20),[2]!summary_hdr,0)))</f>
        <v/>
      </c>
      <c r="BG57" s="258" t="str">
        <f>IF(ISERROR(MATCH($A57,[3]!summary_loc,0)),"",INDEX([3]!summary_data,MATCH($A57,[3]!summary_loc,0),MATCH(MID(BG$1,6,20),[3]!summary_hdr,0)))</f>
        <v/>
      </c>
      <c r="BH57" s="258" t="str">
        <f>IF(ISERROR(MATCH($A57,[4]SummDir!summary_loc,0)),"",INDEX([4]SummDir!summary_data,MATCH($A57,[4]SummDir!summary_loc,0),MATCH(MID(BH$1,6,20),[4]SummDir!summary_hdr,0)))</f>
        <v/>
      </c>
      <c r="BI57" s="258">
        <f t="shared" si="52"/>
        <v>35.5</v>
      </c>
      <c r="BJ57" s="316" t="b">
        <f>ISNUMBER(INDEX([2]Report!$E$1:$E$65536,MATCH($A57,[2]Report!$B$1:$B$65536,0),1))</f>
        <v>0</v>
      </c>
      <c r="BK57" s="316" t="b">
        <v>0</v>
      </c>
      <c r="BL57" s="316" t="b">
        <v>0</v>
      </c>
      <c r="BM57" s="316" t="b">
        <f>NOT(ISERROR(MATCH(A57,Summary!A:A,0)))</f>
        <v>1</v>
      </c>
      <c r="BN57" s="316" t="b">
        <f t="shared" si="33"/>
        <v>0</v>
      </c>
      <c r="BO57" s="316" t="b">
        <f t="shared" si="34"/>
        <v>0</v>
      </c>
      <c r="BP57" s="54"/>
      <c r="BQ57" s="296" t="str">
        <f t="shared" si="112"/>
        <v/>
      </c>
      <c r="BR57" s="296" t="str">
        <f t="shared" si="113"/>
        <v/>
      </c>
      <c r="BS57" s="42" t="s">
        <v>865</v>
      </c>
      <c r="BT57">
        <f ca="1">COUNTIF(BM$2:BM57,TRUE)</f>
        <v>40</v>
      </c>
      <c r="BU57" s="316" t="b">
        <v>0</v>
      </c>
      <c r="BV57" s="42">
        <v>33.438907999999998</v>
      </c>
      <c r="BW57" s="42">
        <v>-111.943848</v>
      </c>
      <c r="BX57" s="331">
        <f>COUNTIF('Accidents_2009-2013'!$M:$M,"="&amp;$A57)</f>
        <v>0</v>
      </c>
      <c r="BY57" s="331">
        <v>0</v>
      </c>
    </row>
    <row r="58" spans="1:77" s="42" customFormat="1" ht="12.75" customHeight="1" x14ac:dyDescent="0.25">
      <c r="A58" s="298">
        <v>157</v>
      </c>
      <c r="B58" s="299" t="s">
        <v>252</v>
      </c>
      <c r="C58" s="300" t="s">
        <v>25</v>
      </c>
      <c r="D58" s="117">
        <v>0</v>
      </c>
      <c r="E58" s="203"/>
      <c r="F58" s="203"/>
      <c r="G58" s="203"/>
      <c r="H58" s="203"/>
      <c r="I58" s="203"/>
      <c r="J58" s="203"/>
      <c r="K58" s="203">
        <v>3</v>
      </c>
      <c r="L58" s="203">
        <v>3</v>
      </c>
      <c r="M58" s="203">
        <v>3</v>
      </c>
      <c r="N58" s="203">
        <v>3</v>
      </c>
      <c r="O58" s="57"/>
      <c r="P58" s="57"/>
      <c r="Q58" s="57"/>
      <c r="R58" s="57">
        <v>1.1000000000000001</v>
      </c>
      <c r="S58" s="58" t="s">
        <v>863</v>
      </c>
      <c r="T58" s="58">
        <v>33.451509999999999</v>
      </c>
      <c r="U58" s="58">
        <v>-111.93519000000001</v>
      </c>
      <c r="V58" s="57">
        <v>1</v>
      </c>
      <c r="W58" s="57"/>
      <c r="X58" s="294">
        <f t="shared" si="90"/>
        <v>15990</v>
      </c>
      <c r="Y58" s="294">
        <f t="shared" si="91"/>
        <v>5499</v>
      </c>
      <c r="Z58" s="294">
        <f t="shared" si="92"/>
        <v>15990</v>
      </c>
      <c r="AA58" s="294">
        <f t="shared" si="93"/>
        <v>0</v>
      </c>
      <c r="AB58" s="294">
        <f t="shared" si="93"/>
        <v>5499</v>
      </c>
      <c r="AC58" s="294">
        <f t="shared" si="93"/>
        <v>0</v>
      </c>
      <c r="AD58" s="294" t="str">
        <f t="shared" si="93"/>
        <v/>
      </c>
      <c r="AE58" s="294">
        <f t="shared" si="94"/>
        <v>12994</v>
      </c>
      <c r="AF58" s="294">
        <f t="shared" si="94"/>
        <v>0</v>
      </c>
      <c r="AG58" s="294">
        <f t="shared" si="94"/>
        <v>15990</v>
      </c>
      <c r="AH58" s="294" t="str">
        <f t="shared" si="94"/>
        <v/>
      </c>
      <c r="AI58" s="294">
        <f t="shared" si="100"/>
        <v>9</v>
      </c>
      <c r="AJ58" s="322">
        <f t="shared" si="101"/>
        <v>5</v>
      </c>
      <c r="AK58" s="294">
        <f t="shared" si="102"/>
        <v>10</v>
      </c>
      <c r="AL58" s="294" t="str">
        <f t="shared" si="102"/>
        <v/>
      </c>
      <c r="AM58" s="296" t="str">
        <f t="shared" si="103"/>
        <v>Curry &amp; College</v>
      </c>
      <c r="AN58" s="297" t="str">
        <f t="shared" si="116"/>
        <v>Curry</v>
      </c>
      <c r="AO58" s="297" t="str">
        <f t="shared" si="117"/>
        <v>College</v>
      </c>
      <c r="AP58" s="296" t="str">
        <f t="shared" si="104"/>
        <v>Curry Rd</v>
      </c>
      <c r="AQ58" s="296" t="str">
        <f t="shared" si="105"/>
        <v>College Ave</v>
      </c>
      <c r="AR58" s="296" t="str">
        <f t="shared" si="106"/>
        <v>Curry Rd &amp; College Ave</v>
      </c>
      <c r="AS58" s="295">
        <f t="shared" si="107"/>
        <v>3</v>
      </c>
      <c r="AT58" s="296" t="str">
        <f t="shared" si="71"/>
        <v>Curry Rd &amp; College Ave_1</v>
      </c>
      <c r="AU58" s="296" t="str">
        <f t="shared" si="71"/>
        <v>Curry Rd &amp; College Ave_2</v>
      </c>
      <c r="AV58" s="296" t="str">
        <f t="shared" si="71"/>
        <v>Curry Rd &amp; College Ave_3</v>
      </c>
      <c r="AW58" s="296" t="str">
        <f t="shared" si="71"/>
        <v/>
      </c>
      <c r="AX58" s="296"/>
      <c r="AY58" s="296">
        <f t="shared" si="108"/>
        <v>12994</v>
      </c>
      <c r="AZ58" s="296">
        <f t="shared" si="109"/>
        <v>5499</v>
      </c>
      <c r="BA58" s="296">
        <f t="shared" si="110"/>
        <v>15990</v>
      </c>
      <c r="BB58" s="296" t="str">
        <f t="shared" si="111"/>
        <v/>
      </c>
      <c r="BC58" s="52">
        <f t="shared" si="21"/>
        <v>157</v>
      </c>
      <c r="BD58" s="86" t="str">
        <f t="shared" si="22"/>
        <v>Curry Rd</v>
      </c>
      <c r="BE58" s="86" t="str">
        <f t="shared" si="23"/>
        <v>College Ave</v>
      </c>
      <c r="BF58" s="258" t="str">
        <f>IF(ISERROR(MATCH($A58,[2]!summary_loc,0)),"",INDEX([2]!summary_data,MATCH($A58,[2]!summary_loc,0),MATCH(MID(BF$1,6,20),[2]!summary_hdr,0)))</f>
        <v/>
      </c>
      <c r="BG58" s="258" t="str">
        <f>IF(ISERROR(MATCH($A58,[3]!summary_loc,0)),"",INDEX([3]!summary_data,MATCH($A58,[3]!summary_loc,0),MATCH(MID(BG$1,6,20),[3]!summary_hdr,0)))</f>
        <v/>
      </c>
      <c r="BH58" s="258" t="str">
        <f>IF(ISERROR(MATCH($A58,[4]SummDir!summary_loc,0)),"",INDEX([4]SummDir!summary_data,MATCH($A58,[4]SummDir!summary_loc,0),MATCH(MID(BH$1,6,20),[4]SummDir!summary_hdr,0)))</f>
        <v/>
      </c>
      <c r="BI58" s="258">
        <f t="shared" si="52"/>
        <v>26.75</v>
      </c>
      <c r="BJ58" s="316" t="b">
        <f>ISNUMBER(INDEX([2]Report!$E$1:$E$65536,MATCH($A58,[2]Report!$B$1:$B$65536,0),1))</f>
        <v>0</v>
      </c>
      <c r="BK58" s="316" t="b">
        <v>0</v>
      </c>
      <c r="BL58" s="316" t="b">
        <v>0</v>
      </c>
      <c r="BM58" s="316" t="b">
        <f>NOT(ISERROR(MATCH(A58,Summary!A:A,0)))</f>
        <v>1</v>
      </c>
      <c r="BN58" s="316" t="b">
        <f t="shared" si="33"/>
        <v>0</v>
      </c>
      <c r="BO58" s="316" t="b">
        <f t="shared" si="34"/>
        <v>0</v>
      </c>
      <c r="BP58" s="54"/>
      <c r="BQ58" s="296" t="str">
        <f t="shared" si="112"/>
        <v/>
      </c>
      <c r="BR58" s="296" t="str">
        <f t="shared" si="113"/>
        <v/>
      </c>
      <c r="BS58" s="42" t="s">
        <v>865</v>
      </c>
      <c r="BT58">
        <f ca="1">COUNTIF(BM$2:BM58,TRUE)</f>
        <v>41</v>
      </c>
      <c r="BU58" s="316" t="b">
        <v>0</v>
      </c>
      <c r="BV58" s="42">
        <v>33.440289</v>
      </c>
      <c r="BW58" s="42">
        <v>-111.93086099999999</v>
      </c>
      <c r="BX58" s="331">
        <f>COUNTIF('Accidents_2009-2013'!$M:$M,"="&amp;$A58)</f>
        <v>6</v>
      </c>
      <c r="BY58" s="331">
        <v>0</v>
      </c>
    </row>
    <row r="59" spans="1:77" s="42" customFormat="1" ht="12.75" customHeight="1" x14ac:dyDescent="0.25">
      <c r="A59" s="298">
        <v>158</v>
      </c>
      <c r="B59" s="326" t="s">
        <v>256</v>
      </c>
      <c r="C59" s="300" t="s">
        <v>164</v>
      </c>
      <c r="D59" s="117">
        <v>0</v>
      </c>
      <c r="E59" s="203"/>
      <c r="F59" s="203"/>
      <c r="G59" s="203"/>
      <c r="H59" s="203"/>
      <c r="I59" s="203"/>
      <c r="J59" s="203"/>
      <c r="K59" s="203">
        <v>3</v>
      </c>
      <c r="L59" s="203">
        <v>3</v>
      </c>
      <c r="M59" s="203">
        <v>3</v>
      </c>
      <c r="N59" s="203">
        <v>3</v>
      </c>
      <c r="O59" s="57"/>
      <c r="P59" s="57"/>
      <c r="Q59" s="57"/>
      <c r="R59" s="57">
        <v>1.5</v>
      </c>
      <c r="S59" s="58" t="s">
        <v>863</v>
      </c>
      <c r="T59" s="58">
        <v>33.44314</v>
      </c>
      <c r="U59" s="58">
        <v>-111.95556000000001</v>
      </c>
      <c r="V59" s="57">
        <v>1</v>
      </c>
      <c r="W59" s="57"/>
      <c r="X59" s="294">
        <f t="shared" si="90"/>
        <v>23678</v>
      </c>
      <c r="Y59" s="294">
        <f t="shared" si="91"/>
        <v>23678</v>
      </c>
      <c r="Z59" s="294">
        <f t="shared" si="92"/>
        <v>14565</v>
      </c>
      <c r="AA59" s="294">
        <f t="shared" si="93"/>
        <v>0</v>
      </c>
      <c r="AB59" s="294">
        <f t="shared" si="93"/>
        <v>23678</v>
      </c>
      <c r="AC59" s="294">
        <f t="shared" si="93"/>
        <v>0</v>
      </c>
      <c r="AD59" s="294">
        <f t="shared" si="93"/>
        <v>12514</v>
      </c>
      <c r="AE59" s="294">
        <f t="shared" si="94"/>
        <v>14035</v>
      </c>
      <c r="AF59" s="294">
        <f t="shared" si="94"/>
        <v>0</v>
      </c>
      <c r="AG59" s="294">
        <f t="shared" si="94"/>
        <v>14565</v>
      </c>
      <c r="AH59" s="294">
        <f t="shared" si="94"/>
        <v>0</v>
      </c>
      <c r="AI59" s="294">
        <f t="shared" si="100"/>
        <v>12</v>
      </c>
      <c r="AJ59" s="322">
        <f t="shared" si="101"/>
        <v>15</v>
      </c>
      <c r="AK59" s="294">
        <f t="shared" si="102"/>
        <v>13</v>
      </c>
      <c r="AL59" s="294">
        <f t="shared" si="102"/>
        <v>14</v>
      </c>
      <c r="AM59" s="296" t="str">
        <f t="shared" si="103"/>
        <v>Wash &amp; Priest</v>
      </c>
      <c r="AN59" s="88" t="s">
        <v>969</v>
      </c>
      <c r="AO59" s="297" t="str">
        <f t="shared" si="117"/>
        <v>Priest</v>
      </c>
      <c r="AP59" s="296" t="str">
        <f t="shared" si="104"/>
        <v>Washington St</v>
      </c>
      <c r="AQ59" s="296" t="str">
        <f t="shared" si="105"/>
        <v>Priest Dr</v>
      </c>
      <c r="AR59" s="296" t="str">
        <f t="shared" si="106"/>
        <v>Washington St &amp; Priest Dr</v>
      </c>
      <c r="AS59" s="295">
        <f t="shared" si="107"/>
        <v>4</v>
      </c>
      <c r="AT59" s="296" t="str">
        <f t="shared" si="71"/>
        <v>Washington St &amp; Priest Dr_1</v>
      </c>
      <c r="AU59" s="296" t="str">
        <f t="shared" si="71"/>
        <v>Washington St &amp; Priest Dr_2</v>
      </c>
      <c r="AV59" s="296" t="str">
        <f t="shared" si="71"/>
        <v>Washington St &amp; Priest Dr_3</v>
      </c>
      <c r="AW59" s="296" t="str">
        <f t="shared" si="71"/>
        <v>Washington St &amp; Priest Dr_4</v>
      </c>
      <c r="AX59" s="296"/>
      <c r="AY59" s="296">
        <f t="shared" si="108"/>
        <v>14035</v>
      </c>
      <c r="AZ59" s="296">
        <f t="shared" si="109"/>
        <v>23678</v>
      </c>
      <c r="BA59" s="296">
        <f t="shared" si="110"/>
        <v>14565</v>
      </c>
      <c r="BB59" s="296">
        <f t="shared" si="111"/>
        <v>12514</v>
      </c>
      <c r="BC59" s="52">
        <f t="shared" si="21"/>
        <v>158</v>
      </c>
      <c r="BD59" s="86" t="str">
        <f t="shared" si="22"/>
        <v>Washington St</v>
      </c>
      <c r="BE59" s="86" t="str">
        <f t="shared" si="23"/>
        <v>Priest Dr</v>
      </c>
      <c r="BF59" s="258" t="str">
        <f>IF(ISERROR(MATCH($A59,[2]!summary_loc,0)),"",INDEX([2]!summary_data,MATCH($A59,[2]!summary_loc,0),MATCH(MID(BF$1,6,20),[2]!summary_hdr,0)))</f>
        <v/>
      </c>
      <c r="BG59" s="258" t="str">
        <f>IF(ISERROR(MATCH($A59,[3]!summary_loc,0)),"",INDEX([3]!summary_data,MATCH($A59,[3]!summary_loc,0),MATCH(MID(BG$1,6,20),[3]!summary_hdr,0)))</f>
        <v/>
      </c>
      <c r="BH59" s="258" t="str">
        <f>IF(ISERROR(MATCH($A59,[4]SummDir!summary_loc,0)),"",INDEX([4]SummDir!summary_data,MATCH($A59,[4]SummDir!summary_loc,0),MATCH(MID(BH$1,6,20),[4]SummDir!summary_hdr,0)))</f>
        <v/>
      </c>
      <c r="BI59" s="258" t="str">
        <f t="shared" si="52"/>
        <v/>
      </c>
      <c r="BJ59" s="316" t="b">
        <f>ISNUMBER(INDEX([2]Report!$E$1:$E$65536,MATCH($A59,[2]Report!$B$1:$B$65536,0),1))</f>
        <v>0</v>
      </c>
      <c r="BK59" s="316" t="b">
        <v>0</v>
      </c>
      <c r="BL59" s="316" t="b">
        <v>0</v>
      </c>
      <c r="BM59" s="316" t="b">
        <f ca="1">NOT(ISERROR(MATCH(A59,Summary!A:A,0)))</f>
        <v>0</v>
      </c>
      <c r="BN59" s="316" t="b">
        <f t="shared" ca="1" si="33"/>
        <v>0</v>
      </c>
      <c r="BO59" s="316" t="b">
        <f t="shared" si="34"/>
        <v>0</v>
      </c>
      <c r="BP59" s="54"/>
      <c r="BQ59" s="296" t="str">
        <f t="shared" si="112"/>
        <v/>
      </c>
      <c r="BR59" s="296" t="str">
        <f t="shared" si="113"/>
        <v/>
      </c>
      <c r="BS59" s="42" t="s">
        <v>865</v>
      </c>
      <c r="BT59">
        <f ca="1">COUNTIF(BM$2:BM59,TRUE)</f>
        <v>41</v>
      </c>
      <c r="BU59" s="316" t="b">
        <v>0</v>
      </c>
      <c r="BV59" s="42">
        <v>33.44314</v>
      </c>
      <c r="BW59" s="42">
        <v>-111.95556000000001</v>
      </c>
      <c r="BX59" s="331">
        <f>COUNTIF('Accidents_2009-2013'!$M:$M,"="&amp;$A59)</f>
        <v>3</v>
      </c>
      <c r="BY59" s="331">
        <v>0</v>
      </c>
    </row>
    <row r="60" spans="1:77" s="42" customFormat="1" ht="12.75" customHeight="1" x14ac:dyDescent="0.25">
      <c r="A60" s="298">
        <v>159</v>
      </c>
      <c r="B60" s="299" t="s">
        <v>166</v>
      </c>
      <c r="C60" s="300" t="s">
        <v>249</v>
      </c>
      <c r="D60" s="117">
        <v>0</v>
      </c>
      <c r="E60" s="203"/>
      <c r="F60" s="203"/>
      <c r="G60" s="203"/>
      <c r="H60" s="203"/>
      <c r="I60" s="203"/>
      <c r="J60" s="203"/>
      <c r="K60" s="203">
        <v>0</v>
      </c>
      <c r="L60" s="203">
        <v>0</v>
      </c>
      <c r="M60" s="203">
        <v>0</v>
      </c>
      <c r="N60" s="203">
        <v>0</v>
      </c>
      <c r="O60" s="57"/>
      <c r="P60" s="57"/>
      <c r="Q60" s="57"/>
      <c r="R60" s="57">
        <v>1.5</v>
      </c>
      <c r="S60" s="58" t="s">
        <v>863</v>
      </c>
      <c r="T60" s="58">
        <v>33.402808</v>
      </c>
      <c r="U60" s="58">
        <v>-111.89454600000001</v>
      </c>
      <c r="V60" s="57">
        <v>1</v>
      </c>
      <c r="W60" s="57"/>
      <c r="X60" s="294">
        <f t="shared" si="90"/>
        <v>32138</v>
      </c>
      <c r="Y60" s="294">
        <f t="shared" si="91"/>
        <v>31175</v>
      </c>
      <c r="Z60" s="294">
        <f t="shared" si="92"/>
        <v>32138</v>
      </c>
      <c r="AA60" s="294">
        <f t="shared" si="93"/>
        <v>0</v>
      </c>
      <c r="AB60" s="294">
        <f t="shared" si="93"/>
        <v>27807</v>
      </c>
      <c r="AC60" s="294">
        <f t="shared" si="93"/>
        <v>0</v>
      </c>
      <c r="AD60" s="294">
        <f t="shared" si="93"/>
        <v>31175</v>
      </c>
      <c r="AE60" s="294">
        <f t="shared" si="94"/>
        <v>32138</v>
      </c>
      <c r="AF60" s="294">
        <f t="shared" si="94"/>
        <v>0</v>
      </c>
      <c r="AG60" s="294">
        <f t="shared" si="94"/>
        <v>30063</v>
      </c>
      <c r="AH60" s="294">
        <f t="shared" si="94"/>
        <v>0</v>
      </c>
      <c r="AI60" s="294">
        <f t="shared" si="100"/>
        <v>65</v>
      </c>
      <c r="AJ60" s="322">
        <f t="shared" si="101"/>
        <v>71</v>
      </c>
      <c r="AK60" s="294">
        <f t="shared" si="102"/>
        <v>63</v>
      </c>
      <c r="AL60" s="294">
        <f t="shared" si="102"/>
        <v>64</v>
      </c>
      <c r="AM60" s="296" t="str">
        <f t="shared" si="103"/>
        <v>Bway &amp; McClntk</v>
      </c>
      <c r="AN60" s="88" t="s">
        <v>210</v>
      </c>
      <c r="AO60" s="90" t="s">
        <v>212</v>
      </c>
      <c r="AP60" s="296" t="str">
        <f t="shared" si="104"/>
        <v>Broadway Rd</v>
      </c>
      <c r="AQ60" s="296" t="str">
        <f t="shared" si="105"/>
        <v>McClintock Dr</v>
      </c>
      <c r="AR60" s="296" t="str">
        <f t="shared" si="106"/>
        <v>Broadway Rd &amp; McClintock Dr</v>
      </c>
      <c r="AS60" s="295">
        <f t="shared" si="107"/>
        <v>4</v>
      </c>
      <c r="AT60" s="296" t="str">
        <f t="shared" si="71"/>
        <v>Broadway Rd &amp; McClintock Dr_1</v>
      </c>
      <c r="AU60" s="296" t="str">
        <f t="shared" si="71"/>
        <v>Broadway Rd &amp; McClintock Dr_2</v>
      </c>
      <c r="AV60" s="296" t="str">
        <f t="shared" si="71"/>
        <v>Broadway Rd &amp; McClintock Dr_3</v>
      </c>
      <c r="AW60" s="296" t="str">
        <f t="shared" si="71"/>
        <v>Broadway Rd &amp; McClintock Dr_4</v>
      </c>
      <c r="AX60" s="296"/>
      <c r="AY60" s="296">
        <f t="shared" si="108"/>
        <v>32138</v>
      </c>
      <c r="AZ60" s="296">
        <f t="shared" si="109"/>
        <v>27807</v>
      </c>
      <c r="BA60" s="296">
        <f t="shared" si="110"/>
        <v>30063</v>
      </c>
      <c r="BB60" s="296">
        <f t="shared" si="111"/>
        <v>31175</v>
      </c>
      <c r="BC60" s="52">
        <f t="shared" si="21"/>
        <v>159</v>
      </c>
      <c r="BD60" s="86" t="str">
        <f t="shared" si="22"/>
        <v>Broadway Rd</v>
      </c>
      <c r="BE60" s="86" t="str">
        <f t="shared" si="23"/>
        <v>McClintock Dr</v>
      </c>
      <c r="BF60" s="258" t="str">
        <f>IF(ISERROR(MATCH($A60,[2]!summary_loc,0)),"",INDEX([2]!summary_data,MATCH($A60,[2]!summary_loc,0),MATCH(MID(BF$1,6,20),[2]!summary_hdr,0)))</f>
        <v/>
      </c>
      <c r="BG60" s="258" t="str">
        <f>IF(ISERROR(MATCH($A60,[3]!summary_loc,0)),"",INDEX([3]!summary_data,MATCH($A60,[3]!summary_loc,0),MATCH(MID(BG$1,6,20),[3]!summary_hdr,0)))</f>
        <v/>
      </c>
      <c r="BH60" s="258" t="str">
        <f>IF(ISERROR(MATCH($A60,[4]SummDir!summary_loc,0)),"",INDEX([4]SummDir!summary_data,MATCH($A60,[4]SummDir!summary_loc,0),MATCH(MID(BH$1,6,20),[4]SummDir!summary_hdr,0)))</f>
        <v/>
      </c>
      <c r="BI60" s="258">
        <f t="shared" si="52"/>
        <v>32</v>
      </c>
      <c r="BJ60" s="316" t="b">
        <f>ISNUMBER(INDEX([2]Report!$E$1:$E$65536,MATCH($A60,[2]Report!$B$1:$B$65536,0),1))</f>
        <v>0</v>
      </c>
      <c r="BK60" s="316" t="b">
        <v>0</v>
      </c>
      <c r="BL60" s="316" t="b">
        <v>0</v>
      </c>
      <c r="BM60" s="316" t="b">
        <f>NOT(ISERROR(MATCH(A60,Summary!A:A,0)))</f>
        <v>1</v>
      </c>
      <c r="BN60" s="316" t="b">
        <f t="shared" si="33"/>
        <v>0</v>
      </c>
      <c r="BO60" s="316" t="b">
        <f t="shared" si="34"/>
        <v>0</v>
      </c>
      <c r="BP60" s="54"/>
      <c r="BQ60" s="296" t="str">
        <f t="shared" si="112"/>
        <v/>
      </c>
      <c r="BR60" s="296" t="str">
        <f t="shared" si="113"/>
        <v/>
      </c>
      <c r="BS60" s="42" t="s">
        <v>866</v>
      </c>
      <c r="BT60">
        <f ca="1">COUNTIF(BM$2:BM60,TRUE)</f>
        <v>42</v>
      </c>
      <c r="BU60" s="316" t="b">
        <v>0</v>
      </c>
      <c r="BV60" s="42">
        <v>33.407432999999997</v>
      </c>
      <c r="BW60" s="42">
        <v>-111.90910700000001</v>
      </c>
      <c r="BX60" s="331">
        <f>COUNTIF('Accidents_2009-2013'!$M:$M,"="&amp;$A60)</f>
        <v>26</v>
      </c>
      <c r="BY60" s="331">
        <v>7</v>
      </c>
    </row>
    <row r="61" spans="1:77" s="42" customFormat="1" ht="12.75" customHeight="1" x14ac:dyDescent="0.25">
      <c r="A61" s="298">
        <v>160</v>
      </c>
      <c r="B61" s="299" t="s">
        <v>166</v>
      </c>
      <c r="C61" s="325" t="s">
        <v>29</v>
      </c>
      <c r="D61" s="117">
        <v>0</v>
      </c>
      <c r="E61" s="203"/>
      <c r="F61" s="203"/>
      <c r="G61" s="203"/>
      <c r="H61" s="203"/>
      <c r="I61" s="203"/>
      <c r="J61" s="203"/>
      <c r="K61" s="203">
        <v>3</v>
      </c>
      <c r="L61" s="203">
        <v>3</v>
      </c>
      <c r="M61" s="203">
        <v>0</v>
      </c>
      <c r="N61" s="203">
        <v>0</v>
      </c>
      <c r="O61" s="57"/>
      <c r="P61" s="57"/>
      <c r="Q61" s="57"/>
      <c r="R61" s="57">
        <v>1.3</v>
      </c>
      <c r="S61" s="58" t="s">
        <v>864</v>
      </c>
      <c r="T61" s="58">
        <v>33.407397000000003</v>
      </c>
      <c r="U61" s="58">
        <v>-111.952164</v>
      </c>
      <c r="V61" s="57">
        <v>1</v>
      </c>
      <c r="W61" s="57"/>
      <c r="X61" s="294">
        <f t="shared" si="90"/>
        <v>31585</v>
      </c>
      <c r="Y61" s="294">
        <f t="shared" si="91"/>
        <v>13469</v>
      </c>
      <c r="Z61" s="294">
        <f t="shared" si="92"/>
        <v>31585</v>
      </c>
      <c r="AA61" s="294">
        <f t="shared" si="93"/>
        <v>13469</v>
      </c>
      <c r="AB61" s="294">
        <f t="shared" si="93"/>
        <v>9690</v>
      </c>
      <c r="AC61" s="294">
        <f t="shared" si="93"/>
        <v>0</v>
      </c>
      <c r="AD61" s="294" t="str">
        <f t="shared" si="93"/>
        <v/>
      </c>
      <c r="AE61" s="294">
        <f t="shared" si="94"/>
        <v>0</v>
      </c>
      <c r="AF61" s="294">
        <f t="shared" si="94"/>
        <v>0</v>
      </c>
      <c r="AG61" s="294">
        <f t="shared" si="94"/>
        <v>31585</v>
      </c>
      <c r="AH61" s="294" t="str">
        <f t="shared" si="94"/>
        <v/>
      </c>
      <c r="AI61" s="322">
        <f t="shared" si="101"/>
        <v>79</v>
      </c>
      <c r="AJ61" s="322">
        <f t="shared" si="101"/>
        <v>50</v>
      </c>
      <c r="AK61" s="142">
        <v>56</v>
      </c>
      <c r="AL61" s="324" t="str">
        <f t="shared" si="102"/>
        <v/>
      </c>
      <c r="AM61" s="296" t="str">
        <f t="shared" si="103"/>
        <v>Bway &amp; Hardy</v>
      </c>
      <c r="AN61" s="88" t="s">
        <v>210</v>
      </c>
      <c r="AO61" s="297" t="str">
        <f t="shared" si="117"/>
        <v>Hardy</v>
      </c>
      <c r="AP61" s="296" t="str">
        <f t="shared" si="104"/>
        <v>Broadway Rd</v>
      </c>
      <c r="AQ61" s="296" t="str">
        <f t="shared" si="105"/>
        <v>Hardy Dr</v>
      </c>
      <c r="AR61" s="296" t="str">
        <f t="shared" si="106"/>
        <v>Broadway Rd &amp; Hardy Dr</v>
      </c>
      <c r="AS61" s="295">
        <f t="shared" si="107"/>
        <v>2</v>
      </c>
      <c r="AT61" s="296" t="str">
        <f t="shared" si="71"/>
        <v>Broadway Rd &amp; Hardy Dr_1</v>
      </c>
      <c r="AU61" s="296" t="str">
        <f t="shared" si="71"/>
        <v>Broadway Rd &amp; Hardy Dr_2</v>
      </c>
      <c r="AV61" s="296" t="str">
        <f t="shared" si="71"/>
        <v/>
      </c>
      <c r="AW61" s="296" t="str">
        <f t="shared" si="71"/>
        <v/>
      </c>
      <c r="AX61" s="296"/>
      <c r="AY61" s="296">
        <f t="shared" si="108"/>
        <v>13469</v>
      </c>
      <c r="AZ61" s="296">
        <f t="shared" si="109"/>
        <v>9690</v>
      </c>
      <c r="BA61" s="296">
        <f t="shared" si="110"/>
        <v>31585</v>
      </c>
      <c r="BB61" s="296" t="str">
        <f t="shared" si="111"/>
        <v/>
      </c>
      <c r="BC61" s="52">
        <f t="shared" si="21"/>
        <v>160</v>
      </c>
      <c r="BD61" s="86" t="str">
        <f t="shared" si="22"/>
        <v>Broadway Rd</v>
      </c>
      <c r="BE61" s="86" t="str">
        <f t="shared" si="23"/>
        <v>Hardy Dr</v>
      </c>
      <c r="BF61" s="258" t="str">
        <f>IF(ISERROR(MATCH($A61,[2]!summary_loc,0)),"",INDEX([2]!summary_data,MATCH($A61,[2]!summary_loc,0),MATCH(MID(BF$1,6,20),[2]!summary_hdr,0)))</f>
        <v/>
      </c>
      <c r="BG61" s="258" t="str">
        <f>IF(ISERROR(MATCH($A61,[3]!summary_loc,0)),"",INDEX([3]!summary_data,MATCH($A61,[3]!summary_loc,0),MATCH(MID(BG$1,6,20),[3]!summary_hdr,0)))</f>
        <v/>
      </c>
      <c r="BH61" s="258" t="str">
        <f>IF(ISERROR(MATCH($A61,[4]SummDir!summary_loc,0)),"",INDEX([4]SummDir!summary_data,MATCH($A61,[4]SummDir!summary_loc,0),MATCH(MID(BH$1,6,20),[4]SummDir!summary_hdr,0)))</f>
        <v/>
      </c>
      <c r="BI61" s="258">
        <f t="shared" si="52"/>
        <v>23.75</v>
      </c>
      <c r="BJ61" s="316" t="b">
        <f>ISNUMBER(INDEX([2]Report!$E$1:$E$65536,MATCH($A61,[2]Report!$B$1:$B$65536,0),1))</f>
        <v>0</v>
      </c>
      <c r="BK61" s="316" t="b">
        <v>0</v>
      </c>
      <c r="BL61" s="316" t="b">
        <v>0</v>
      </c>
      <c r="BM61" s="316" t="b">
        <f>NOT(ISERROR(MATCH(A61,Summary!A:A,0)))</f>
        <v>1</v>
      </c>
      <c r="BN61" s="316" t="b">
        <f t="shared" si="33"/>
        <v>0</v>
      </c>
      <c r="BO61" s="316" t="b">
        <f t="shared" si="34"/>
        <v>0</v>
      </c>
      <c r="BP61" s="54"/>
      <c r="BQ61" s="296" t="str">
        <f t="shared" si="112"/>
        <v/>
      </c>
      <c r="BR61" s="296" t="str">
        <f t="shared" si="113"/>
        <v/>
      </c>
      <c r="BS61" s="42" t="s">
        <v>867</v>
      </c>
      <c r="BT61">
        <f ca="1">COUNTIF(BM$2:BM61,TRUE)</f>
        <v>43</v>
      </c>
      <c r="BU61" s="316" t="b">
        <v>0</v>
      </c>
      <c r="BV61" s="42">
        <v>33.407397000000003</v>
      </c>
      <c r="BW61" s="42">
        <v>-111.952164</v>
      </c>
      <c r="BX61" s="331">
        <f>COUNTIF('Accidents_2009-2013'!$M:$M,"="&amp;$A61)</f>
        <v>4</v>
      </c>
      <c r="BY61" s="331">
        <v>0</v>
      </c>
    </row>
    <row r="62" spans="1:77" s="42" customFormat="1" ht="12.75" customHeight="1" x14ac:dyDescent="0.25">
      <c r="A62" s="298">
        <v>161</v>
      </c>
      <c r="B62" s="299" t="s">
        <v>163</v>
      </c>
      <c r="C62" s="300" t="s">
        <v>274</v>
      </c>
      <c r="D62" s="117">
        <v>0</v>
      </c>
      <c r="E62" s="203"/>
      <c r="F62" s="203"/>
      <c r="G62" s="203"/>
      <c r="H62" s="203"/>
      <c r="I62" s="203"/>
      <c r="J62" s="203"/>
      <c r="K62" s="203">
        <v>0</v>
      </c>
      <c r="L62" s="203">
        <v>0</v>
      </c>
      <c r="M62" s="203">
        <v>3</v>
      </c>
      <c r="N62" s="203">
        <v>3</v>
      </c>
      <c r="O62" s="57"/>
      <c r="P62" s="57"/>
      <c r="Q62" s="57"/>
      <c r="R62" s="57">
        <v>2</v>
      </c>
      <c r="S62" s="58" t="s">
        <v>863</v>
      </c>
      <c r="T62" s="58">
        <v>33.422013</v>
      </c>
      <c r="U62" s="58">
        <v>-111.891954</v>
      </c>
      <c r="V62" s="57">
        <v>1</v>
      </c>
      <c r="W62" s="57"/>
      <c r="X62" s="294">
        <f t="shared" si="90"/>
        <v>29056</v>
      </c>
      <c r="Y62" s="294">
        <f t="shared" si="91"/>
        <v>16067</v>
      </c>
      <c r="Z62" s="294">
        <f t="shared" si="92"/>
        <v>29056</v>
      </c>
      <c r="AA62" s="294">
        <f t="shared" si="93"/>
        <v>0</v>
      </c>
      <c r="AB62" s="294">
        <f t="shared" si="93"/>
        <v>11984</v>
      </c>
      <c r="AC62" s="294">
        <f t="shared" si="93"/>
        <v>16067</v>
      </c>
      <c r="AD62" s="294">
        <f t="shared" si="93"/>
        <v>0</v>
      </c>
      <c r="AE62" s="294">
        <f t="shared" si="94"/>
        <v>24216</v>
      </c>
      <c r="AF62" s="294">
        <f t="shared" si="94"/>
        <v>0</v>
      </c>
      <c r="AG62" s="294">
        <f t="shared" si="94"/>
        <v>0</v>
      </c>
      <c r="AH62" s="294">
        <f t="shared" si="94"/>
        <v>29056</v>
      </c>
      <c r="AI62" s="294">
        <f t="shared" si="100"/>
        <v>41</v>
      </c>
      <c r="AJ62" s="322">
        <f t="shared" si="101"/>
        <v>42</v>
      </c>
      <c r="AK62" s="294">
        <f t="shared" si="102"/>
        <v>29</v>
      </c>
      <c r="AL62" s="294">
        <f t="shared" si="102"/>
        <v>30</v>
      </c>
      <c r="AM62" s="296" t="str">
        <f t="shared" si="103"/>
        <v>Univ &amp; Price</v>
      </c>
      <c r="AN62" s="88" t="s">
        <v>205</v>
      </c>
      <c r="AO62" s="297" t="str">
        <f t="shared" si="117"/>
        <v>Price</v>
      </c>
      <c r="AP62" s="296" t="str">
        <f t="shared" si="104"/>
        <v>University Dr</v>
      </c>
      <c r="AQ62" s="296" t="str">
        <f t="shared" si="105"/>
        <v>Price Rd</v>
      </c>
      <c r="AR62" s="296" t="str">
        <f t="shared" si="106"/>
        <v>University Dr &amp; Price Rd</v>
      </c>
      <c r="AS62" s="295">
        <f t="shared" si="107"/>
        <v>4</v>
      </c>
      <c r="AT62" s="296" t="str">
        <f t="shared" si="71"/>
        <v>University Dr &amp; Price Rd_1</v>
      </c>
      <c r="AU62" s="296" t="str">
        <f t="shared" si="71"/>
        <v>University Dr &amp; Price Rd_2</v>
      </c>
      <c r="AV62" s="296" t="str">
        <f t="shared" si="71"/>
        <v>University Dr &amp; Price Rd_3</v>
      </c>
      <c r="AW62" s="296" t="str">
        <f t="shared" si="71"/>
        <v>University Dr &amp; Price Rd_4</v>
      </c>
      <c r="AX62" s="296"/>
      <c r="AY62" s="296">
        <f t="shared" si="108"/>
        <v>24216</v>
      </c>
      <c r="AZ62" s="296">
        <f t="shared" si="109"/>
        <v>11984</v>
      </c>
      <c r="BA62" s="296">
        <f t="shared" si="110"/>
        <v>16067</v>
      </c>
      <c r="BB62" s="296">
        <f t="shared" si="111"/>
        <v>29056</v>
      </c>
      <c r="BC62" s="52">
        <f t="shared" si="21"/>
        <v>161</v>
      </c>
      <c r="BD62" s="86" t="str">
        <f t="shared" si="22"/>
        <v>University Dr</v>
      </c>
      <c r="BE62" s="86" t="str">
        <f t="shared" si="23"/>
        <v>Price Rd</v>
      </c>
      <c r="BF62" s="258" t="str">
        <f>IF(ISERROR(MATCH($A62,[2]!summary_loc,0)),"",INDEX([2]!summary_data,MATCH($A62,[2]!summary_loc,0),MATCH(MID(BF$1,6,20),[2]!summary_hdr,0)))</f>
        <v/>
      </c>
      <c r="BG62" s="258" t="str">
        <f>IF(ISERROR(MATCH($A62,[3]!summary_loc,0)),"",INDEX([3]!summary_data,MATCH($A62,[3]!summary_loc,0),MATCH(MID(BG$1,6,20),[3]!summary_hdr,0)))</f>
        <v/>
      </c>
      <c r="BH62" s="258" t="str">
        <f>IF(ISERROR(MATCH($A62,[4]SummDir!summary_loc,0)),"",INDEX([4]SummDir!summary_data,MATCH($A62,[4]SummDir!summary_loc,0),MATCH(MID(BH$1,6,20),[4]SummDir!summary_hdr,0)))</f>
        <v/>
      </c>
      <c r="BI62" s="258">
        <f t="shared" si="52"/>
        <v>24.5</v>
      </c>
      <c r="BJ62" s="316" t="b">
        <f>ISNUMBER(INDEX([2]Report!$E$1:$E$65536,MATCH($A62,[2]Report!$B$1:$B$65536,0),1))</f>
        <v>0</v>
      </c>
      <c r="BK62" s="316" t="b">
        <v>0</v>
      </c>
      <c r="BL62" s="316" t="b">
        <v>0</v>
      </c>
      <c r="BM62" s="316" t="b">
        <f>NOT(ISERROR(MATCH(A62,Summary!A:A,0)))</f>
        <v>1</v>
      </c>
      <c r="BN62" s="316" t="b">
        <f t="shared" si="33"/>
        <v>0</v>
      </c>
      <c r="BO62" s="316" t="b">
        <f t="shared" si="34"/>
        <v>0</v>
      </c>
      <c r="BP62" s="54"/>
      <c r="BQ62" s="296" t="str">
        <f t="shared" si="112"/>
        <v/>
      </c>
      <c r="BR62" s="296" t="str">
        <f t="shared" si="113"/>
        <v/>
      </c>
      <c r="BS62" s="42" t="s">
        <v>868</v>
      </c>
      <c r="BT62">
        <f ca="1">COUNTIF(BM$2:BM62,TRUE)</f>
        <v>44</v>
      </c>
      <c r="BU62" s="316" t="b">
        <v>0</v>
      </c>
      <c r="BV62" s="42">
        <v>33.422013</v>
      </c>
      <c r="BW62" s="42">
        <v>-111.891954</v>
      </c>
      <c r="BX62" s="331">
        <f>COUNTIF('Accidents_2009-2013'!$M:$M,"="&amp;$A62)</f>
        <v>4</v>
      </c>
      <c r="BY62" s="331">
        <v>0</v>
      </c>
    </row>
    <row r="63" spans="1:77" s="42" customFormat="1" ht="12.75" customHeight="1" x14ac:dyDescent="0.25">
      <c r="A63" s="298">
        <v>162</v>
      </c>
      <c r="B63" s="299" t="s">
        <v>166</v>
      </c>
      <c r="C63" s="300" t="s">
        <v>293</v>
      </c>
      <c r="D63" s="117">
        <v>0</v>
      </c>
      <c r="E63" s="203"/>
      <c r="F63" s="203"/>
      <c r="G63" s="203"/>
      <c r="H63" s="203"/>
      <c r="I63" s="203"/>
      <c r="J63" s="203"/>
      <c r="K63" s="203">
        <v>3</v>
      </c>
      <c r="L63" s="203">
        <v>3</v>
      </c>
      <c r="M63" s="203">
        <v>0</v>
      </c>
      <c r="N63" s="203">
        <v>0</v>
      </c>
      <c r="O63" s="57"/>
      <c r="P63" s="57"/>
      <c r="Q63" s="57"/>
      <c r="R63" s="57">
        <v>1.1000000000000001</v>
      </c>
      <c r="S63" s="58" t="s">
        <v>863</v>
      </c>
      <c r="T63" s="58">
        <v>33.441630000000004</v>
      </c>
      <c r="U63" s="58">
        <v>-111.92623</v>
      </c>
      <c r="V63" s="57">
        <v>1</v>
      </c>
      <c r="W63" s="57"/>
      <c r="X63" s="294">
        <f t="shared" si="90"/>
        <v>31585</v>
      </c>
      <c r="Y63" s="294">
        <f t="shared" si="91"/>
        <v>5329</v>
      </c>
      <c r="Z63" s="294">
        <f t="shared" si="92"/>
        <v>31585</v>
      </c>
      <c r="AA63" s="294">
        <f t="shared" si="93"/>
        <v>5329</v>
      </c>
      <c r="AB63" s="294">
        <f t="shared" si="93"/>
        <v>2908</v>
      </c>
      <c r="AC63" s="294">
        <f t="shared" si="93"/>
        <v>0</v>
      </c>
      <c r="AD63" s="294" t="str">
        <f t="shared" si="93"/>
        <v/>
      </c>
      <c r="AE63" s="294">
        <f t="shared" si="94"/>
        <v>0</v>
      </c>
      <c r="AF63" s="294">
        <f t="shared" si="94"/>
        <v>0</v>
      </c>
      <c r="AG63" s="294">
        <f t="shared" si="94"/>
        <v>31585</v>
      </c>
      <c r="AH63" s="294" t="str">
        <f t="shared" si="94"/>
        <v/>
      </c>
      <c r="AI63" s="294">
        <f t="shared" si="100"/>
        <v>78</v>
      </c>
      <c r="AJ63" s="322">
        <f t="shared" si="101"/>
        <v>57</v>
      </c>
      <c r="AK63" s="142">
        <v>56</v>
      </c>
      <c r="AL63" s="324" t="str">
        <f t="shared" si="102"/>
        <v/>
      </c>
      <c r="AM63" s="296" t="str">
        <f t="shared" si="103"/>
        <v>Bway &amp; Rsvlt</v>
      </c>
      <c r="AN63" s="88" t="s">
        <v>210</v>
      </c>
      <c r="AO63" s="90" t="s">
        <v>971</v>
      </c>
      <c r="AP63" s="296" t="str">
        <f t="shared" si="104"/>
        <v>Broadway Rd</v>
      </c>
      <c r="AQ63" s="296" t="str">
        <f t="shared" si="105"/>
        <v>Roosevelt St</v>
      </c>
      <c r="AR63" s="296" t="str">
        <f t="shared" si="106"/>
        <v>Broadway Rd &amp; Roosevelt St</v>
      </c>
      <c r="AS63" s="295">
        <f t="shared" si="107"/>
        <v>2</v>
      </c>
      <c r="AT63" s="296" t="str">
        <f t="shared" si="71"/>
        <v>Broadway Rd &amp; Roosevelt St_1</v>
      </c>
      <c r="AU63" s="296" t="str">
        <f t="shared" si="71"/>
        <v>Broadway Rd &amp; Roosevelt St_2</v>
      </c>
      <c r="AV63" s="296" t="str">
        <f t="shared" si="71"/>
        <v/>
      </c>
      <c r="AW63" s="296" t="str">
        <f t="shared" si="71"/>
        <v/>
      </c>
      <c r="AX63" s="296"/>
      <c r="AY63" s="296">
        <f t="shared" si="108"/>
        <v>5329</v>
      </c>
      <c r="AZ63" s="296">
        <f t="shared" si="109"/>
        <v>2908</v>
      </c>
      <c r="BA63" s="296">
        <f t="shared" si="110"/>
        <v>31585</v>
      </c>
      <c r="BB63" s="296" t="str">
        <f t="shared" si="111"/>
        <v/>
      </c>
      <c r="BC63" s="52">
        <f t="shared" si="21"/>
        <v>162</v>
      </c>
      <c r="BD63" s="86" t="str">
        <f t="shared" si="22"/>
        <v>Broadway Rd</v>
      </c>
      <c r="BE63" s="86" t="str">
        <f t="shared" si="23"/>
        <v>Roosevelt St</v>
      </c>
      <c r="BF63" s="258" t="str">
        <f>IF(ISERROR(MATCH($A63,[2]!summary_loc,0)),"",INDEX([2]!summary_data,MATCH($A63,[2]!summary_loc,0),MATCH(MID(BF$1,6,20),[2]!summary_hdr,0)))</f>
        <v/>
      </c>
      <c r="BG63" s="258" t="str">
        <f>IF(ISERROR(MATCH($A63,[3]!summary_loc,0)),"",INDEX([3]!summary_data,MATCH($A63,[3]!summary_loc,0),MATCH(MID(BG$1,6,20),[3]!summary_hdr,0)))</f>
        <v/>
      </c>
      <c r="BH63" s="258" t="str">
        <f>IF(ISERROR(MATCH($A63,[4]SummDir!summary_loc,0)),"",INDEX([4]SummDir!summary_data,MATCH($A63,[4]SummDir!summary_loc,0),MATCH(MID(BH$1,6,20),[4]SummDir!summary_hdr,0)))</f>
        <v/>
      </c>
      <c r="BI63" s="258">
        <f t="shared" si="52"/>
        <v>20</v>
      </c>
      <c r="BJ63" s="316" t="b">
        <f>ISNUMBER(INDEX([2]Report!$E$1:$E$65536,MATCH($A63,[2]Report!$B$1:$B$65536,0),1))</f>
        <v>0</v>
      </c>
      <c r="BK63" s="316" t="b">
        <v>0</v>
      </c>
      <c r="BL63" s="316" t="b">
        <v>0</v>
      </c>
      <c r="BM63" s="316" t="b">
        <f>NOT(ISERROR(MATCH(A63,Summary!A:A,0)))</f>
        <v>1</v>
      </c>
      <c r="BN63" s="316" t="b">
        <f t="shared" si="33"/>
        <v>0</v>
      </c>
      <c r="BO63" s="316" t="b">
        <f t="shared" si="34"/>
        <v>0</v>
      </c>
      <c r="BP63" s="54"/>
      <c r="BQ63" s="296" t="str">
        <f t="shared" si="112"/>
        <v/>
      </c>
      <c r="BR63" s="296" t="str">
        <f t="shared" si="113"/>
        <v/>
      </c>
      <c r="BS63" s="42" t="s">
        <v>869</v>
      </c>
      <c r="BT63">
        <f ca="1">COUNTIF(BM$2:BM63,TRUE)</f>
        <v>45</v>
      </c>
      <c r="BU63" s="316" t="b">
        <v>0</v>
      </c>
      <c r="BV63" s="42">
        <v>33.441630000000004</v>
      </c>
      <c r="BW63" s="42">
        <v>-111.92623</v>
      </c>
      <c r="BX63" s="331">
        <f>COUNTIF('Accidents_2009-2013'!$M:$M,"="&amp;$A63)</f>
        <v>7</v>
      </c>
      <c r="BY63" s="331">
        <v>1</v>
      </c>
    </row>
    <row r="64" spans="1:77" s="42" customFormat="1" ht="12.75" customHeight="1" x14ac:dyDescent="0.25">
      <c r="A64" s="298">
        <v>163</v>
      </c>
      <c r="B64" s="299" t="s">
        <v>163</v>
      </c>
      <c r="C64" s="300" t="s">
        <v>97</v>
      </c>
      <c r="D64" s="117">
        <v>0</v>
      </c>
      <c r="E64" s="203"/>
      <c r="F64" s="203"/>
      <c r="G64" s="203"/>
      <c r="H64" s="203"/>
      <c r="I64" s="203"/>
      <c r="J64" s="203"/>
      <c r="K64" s="203">
        <v>3</v>
      </c>
      <c r="L64" s="203">
        <v>3</v>
      </c>
      <c r="M64" s="203">
        <v>3</v>
      </c>
      <c r="N64" s="203">
        <v>3</v>
      </c>
      <c r="O64" s="57"/>
      <c r="P64" s="57"/>
      <c r="Q64" s="57"/>
      <c r="R64" s="57">
        <v>0.2</v>
      </c>
      <c r="S64" s="58" t="s">
        <v>863</v>
      </c>
      <c r="T64" s="58">
        <v>33.400170000000003</v>
      </c>
      <c r="U64" s="58">
        <v>-111.95479</v>
      </c>
      <c r="V64" s="57">
        <v>1</v>
      </c>
      <c r="W64" s="57"/>
      <c r="X64" s="294">
        <f t="shared" si="90"/>
        <v>27003</v>
      </c>
      <c r="Y64" s="294" t="str">
        <f t="shared" si="91"/>
        <v/>
      </c>
      <c r="Z64" s="294">
        <f t="shared" si="92"/>
        <v>27003</v>
      </c>
      <c r="AA64" s="294">
        <f t="shared" si="93"/>
        <v>0</v>
      </c>
      <c r="AB64" s="294" t="str">
        <f t="shared" si="93"/>
        <v/>
      </c>
      <c r="AC64" s="294" t="str">
        <f t="shared" si="93"/>
        <v/>
      </c>
      <c r="AD64" s="294" t="str">
        <f t="shared" si="93"/>
        <v/>
      </c>
      <c r="AE64" s="294">
        <f t="shared" si="94"/>
        <v>27003</v>
      </c>
      <c r="AF64" s="294" t="str">
        <f t="shared" si="94"/>
        <v/>
      </c>
      <c r="AG64" s="294" t="str">
        <f t="shared" si="94"/>
        <v/>
      </c>
      <c r="AH64" s="294" t="str">
        <f t="shared" si="94"/>
        <v/>
      </c>
      <c r="AI64" s="142">
        <v>37</v>
      </c>
      <c r="AJ64" s="324" t="str">
        <f t="shared" si="101"/>
        <v/>
      </c>
      <c r="AK64" s="324" t="str">
        <f t="shared" si="102"/>
        <v/>
      </c>
      <c r="AL64" s="324" t="str">
        <f t="shared" si="102"/>
        <v/>
      </c>
      <c r="AM64" s="296" t="str">
        <f t="shared" si="103"/>
        <v>Univ &amp; Farmer</v>
      </c>
      <c r="AN64" s="88" t="s">
        <v>205</v>
      </c>
      <c r="AO64" s="297" t="str">
        <f t="shared" si="117"/>
        <v>Farmer</v>
      </c>
      <c r="AP64" s="296" t="str">
        <f t="shared" si="104"/>
        <v>University Dr</v>
      </c>
      <c r="AQ64" s="296" t="str">
        <f t="shared" si="105"/>
        <v>Farmer Ave</v>
      </c>
      <c r="AR64" s="296" t="str">
        <f t="shared" si="106"/>
        <v>University Dr &amp; Farmer Ave</v>
      </c>
      <c r="AS64" s="295">
        <f t="shared" si="107"/>
        <v>0</v>
      </c>
      <c r="AT64" s="296" t="str">
        <f t="shared" si="71"/>
        <v/>
      </c>
      <c r="AU64" s="296" t="str">
        <f t="shared" si="71"/>
        <v/>
      </c>
      <c r="AV64" s="296" t="str">
        <f t="shared" si="71"/>
        <v/>
      </c>
      <c r="AW64" s="296" t="str">
        <f t="shared" si="71"/>
        <v/>
      </c>
      <c r="AX64" s="296"/>
      <c r="AY64" s="296">
        <f t="shared" si="108"/>
        <v>27003</v>
      </c>
      <c r="AZ64" s="296" t="str">
        <f t="shared" si="109"/>
        <v/>
      </c>
      <c r="BA64" s="296" t="str">
        <f t="shared" si="110"/>
        <v/>
      </c>
      <c r="BB64" s="296" t="str">
        <f t="shared" si="111"/>
        <v/>
      </c>
      <c r="BC64" s="52">
        <f t="shared" si="21"/>
        <v>163</v>
      </c>
      <c r="BD64" s="86" t="str">
        <f t="shared" si="22"/>
        <v>University Dr</v>
      </c>
      <c r="BE64" s="86" t="str">
        <f t="shared" si="23"/>
        <v>Farmer Ave</v>
      </c>
      <c r="BF64" s="258" t="str">
        <f>IF(ISERROR(MATCH($A64,[2]!summary_loc,0)),"",INDEX([2]!summary_data,MATCH($A64,[2]!summary_loc,0),MATCH(MID(BF$1,6,20),[2]!summary_hdr,0)))</f>
        <v/>
      </c>
      <c r="BG64" s="258" t="str">
        <f>IF(ISERROR(MATCH($A64,[3]!summary_loc,0)),"",INDEX([3]!summary_data,MATCH($A64,[3]!summary_loc,0),MATCH(MID(BG$1,6,20),[3]!summary_hdr,0)))</f>
        <v/>
      </c>
      <c r="BH64" s="258" t="str">
        <f>IF(ISERROR(MATCH($A64,[4]SummDir!summary_loc,0)),"",INDEX([4]SummDir!summary_data,MATCH($A64,[4]SummDir!summary_loc,0),MATCH(MID(BH$1,6,20),[4]SummDir!summary_hdr,0)))</f>
        <v/>
      </c>
      <c r="BI64" s="258">
        <f t="shared" si="52"/>
        <v>59.75</v>
      </c>
      <c r="BJ64" s="316" t="b">
        <f>ISNUMBER(INDEX([2]Report!$E$1:$E$65536,MATCH($A64,[2]Report!$B$1:$B$65536,0),1))</f>
        <v>0</v>
      </c>
      <c r="BK64" s="316" t="b">
        <v>0</v>
      </c>
      <c r="BL64" s="316" t="b">
        <v>0</v>
      </c>
      <c r="BM64" s="316" t="b">
        <f>NOT(ISERROR(MATCH(A64,Summary!A:A,0)))</f>
        <v>1</v>
      </c>
      <c r="BN64" s="316" t="b">
        <f t="shared" si="33"/>
        <v>0</v>
      </c>
      <c r="BO64" s="316" t="b">
        <f t="shared" si="34"/>
        <v>0</v>
      </c>
      <c r="BP64" s="54"/>
      <c r="BQ64" s="296" t="str">
        <f t="shared" si="112"/>
        <v/>
      </c>
      <c r="BR64" s="296" t="str">
        <f t="shared" si="113"/>
        <v/>
      </c>
      <c r="BS64" s="42" t="s">
        <v>870</v>
      </c>
      <c r="BT64">
        <f ca="1">COUNTIF(BM$2:BM64,TRUE)</f>
        <v>46</v>
      </c>
      <c r="BU64" s="316" t="b">
        <v>0</v>
      </c>
      <c r="BV64" s="42">
        <v>33.421894000000002</v>
      </c>
      <c r="BW64" s="42">
        <v>-111.944266</v>
      </c>
      <c r="BX64" s="331">
        <f>COUNTIF('Accidents_2009-2013'!$M:$M,"="&amp;$A64)</f>
        <v>7</v>
      </c>
      <c r="BY64" s="331">
        <v>1</v>
      </c>
    </row>
    <row r="65" spans="1:77" s="42" customFormat="1" ht="12.75" customHeight="1" x14ac:dyDescent="0.25">
      <c r="A65" s="298">
        <v>164</v>
      </c>
      <c r="B65" s="299" t="s">
        <v>38</v>
      </c>
      <c r="C65" s="300" t="s">
        <v>249</v>
      </c>
      <c r="D65" s="117">
        <v>0</v>
      </c>
      <c r="E65" s="203"/>
      <c r="F65" s="203"/>
      <c r="G65" s="203"/>
      <c r="H65" s="203"/>
      <c r="I65" s="203"/>
      <c r="J65" s="203"/>
      <c r="K65" s="203">
        <v>0</v>
      </c>
      <c r="L65" s="203">
        <v>0</v>
      </c>
      <c r="M65" s="203">
        <v>0</v>
      </c>
      <c r="N65" s="203">
        <v>0</v>
      </c>
      <c r="O65" s="57"/>
      <c r="P65" s="57"/>
      <c r="Q65" s="57"/>
      <c r="R65" s="57">
        <v>2.5</v>
      </c>
      <c r="S65" s="58" t="s">
        <v>863</v>
      </c>
      <c r="T65" s="58">
        <v>33.394056999999997</v>
      </c>
      <c r="U65" s="58">
        <v>-111.92066199999999</v>
      </c>
      <c r="V65" s="57">
        <v>1</v>
      </c>
      <c r="W65" s="57"/>
      <c r="X65" s="294">
        <f t="shared" si="90"/>
        <v>39001</v>
      </c>
      <c r="Y65" s="294">
        <f t="shared" si="91"/>
        <v>39001</v>
      </c>
      <c r="Z65" s="294">
        <f t="shared" si="92"/>
        <v>28316</v>
      </c>
      <c r="AA65" s="294">
        <f t="shared" si="93"/>
        <v>0</v>
      </c>
      <c r="AB65" s="294">
        <f t="shared" si="93"/>
        <v>39001</v>
      </c>
      <c r="AC65" s="294">
        <f t="shared" si="93"/>
        <v>27807</v>
      </c>
      <c r="AD65" s="294">
        <f t="shared" si="93"/>
        <v>0</v>
      </c>
      <c r="AE65" s="294">
        <f t="shared" si="94"/>
        <v>27127</v>
      </c>
      <c r="AF65" s="294">
        <f t="shared" si="94"/>
        <v>0</v>
      </c>
      <c r="AG65" s="294">
        <f t="shared" si="94"/>
        <v>0</v>
      </c>
      <c r="AH65" s="294">
        <f t="shared" si="94"/>
        <v>28316</v>
      </c>
      <c r="AI65" s="294">
        <f t="shared" si="100"/>
        <v>70</v>
      </c>
      <c r="AJ65" s="322">
        <f t="shared" si="101"/>
        <v>92</v>
      </c>
      <c r="AK65" s="294">
        <f t="shared" si="102"/>
        <v>71</v>
      </c>
      <c r="AL65" s="294">
        <f t="shared" si="102"/>
        <v>73</v>
      </c>
      <c r="AM65" s="296" t="str">
        <f>AN65&amp;" &amp; "&amp;AO65</f>
        <v>So. &amp; McClntk</v>
      </c>
      <c r="AN65" s="88" t="s">
        <v>970</v>
      </c>
      <c r="AO65" s="90" t="s">
        <v>212</v>
      </c>
      <c r="AP65" s="296" t="str">
        <f t="shared" si="104"/>
        <v>Southern Ave</v>
      </c>
      <c r="AQ65" s="296" t="str">
        <f t="shared" si="105"/>
        <v>McClintock Dr</v>
      </c>
      <c r="AR65" s="296" t="str">
        <f>B65&amp;" &amp; "&amp;C65</f>
        <v>Southern Ave &amp; McClintock Dr</v>
      </c>
      <c r="AS65" s="295">
        <f t="shared" si="107"/>
        <v>4</v>
      </c>
      <c r="AT65" s="296" t="str">
        <f t="shared" si="71"/>
        <v>Southern Ave &amp; McClintock Dr_1</v>
      </c>
      <c r="AU65" s="296" t="str">
        <f t="shared" si="71"/>
        <v>Southern Ave &amp; McClintock Dr_2</v>
      </c>
      <c r="AV65" s="296" t="str">
        <f t="shared" si="71"/>
        <v>Southern Ave &amp; McClintock Dr_3</v>
      </c>
      <c r="AW65" s="296" t="str">
        <f t="shared" si="71"/>
        <v>Southern Ave &amp; McClintock Dr_4</v>
      </c>
      <c r="AX65" s="296"/>
      <c r="AY65" s="296">
        <f t="shared" si="108"/>
        <v>27127</v>
      </c>
      <c r="AZ65" s="296">
        <f t="shared" si="109"/>
        <v>39001</v>
      </c>
      <c r="BA65" s="296">
        <f t="shared" si="110"/>
        <v>27807</v>
      </c>
      <c r="BB65" s="296">
        <f t="shared" si="111"/>
        <v>28316</v>
      </c>
      <c r="BC65" s="52">
        <f t="shared" si="21"/>
        <v>164</v>
      </c>
      <c r="BD65" s="86" t="str">
        <f t="shared" si="22"/>
        <v>Southern Ave</v>
      </c>
      <c r="BE65" s="86" t="str">
        <f t="shared" si="23"/>
        <v>McClintock Dr</v>
      </c>
      <c r="BF65" s="258" t="str">
        <f>IF(ISERROR(MATCH($A65,[2]!summary_loc,0)),"",INDEX([2]!summary_data,MATCH($A65,[2]!summary_loc,0),MATCH(MID(BF$1,6,20),[2]!summary_hdr,0)))</f>
        <v/>
      </c>
      <c r="BG65" s="258" t="str">
        <f>IF(ISERROR(MATCH($A65,[3]!summary_loc,0)),"",INDEX([3]!summary_data,MATCH($A65,[3]!summary_loc,0),MATCH(MID(BG$1,6,20),[3]!summary_hdr,0)))</f>
        <v/>
      </c>
      <c r="BH65" s="258" t="str">
        <f>IF(ISERROR(MATCH($A65,[4]SummDir!summary_loc,0)),"",INDEX([4]SummDir!summary_data,MATCH($A65,[4]SummDir!summary_loc,0),MATCH(MID(BH$1,6,20),[4]SummDir!summary_hdr,0)))</f>
        <v/>
      </c>
      <c r="BI65" s="258">
        <f t="shared" si="52"/>
        <v>33.75</v>
      </c>
      <c r="BJ65" s="316" t="b">
        <f>ISNUMBER(INDEX([2]Report!$E$1:$E$65536,MATCH($A65,[2]Report!$B$1:$B$65536,0),1))</f>
        <v>0</v>
      </c>
      <c r="BK65" s="316" t="b">
        <v>0</v>
      </c>
      <c r="BL65" s="316" t="b">
        <v>0</v>
      </c>
      <c r="BM65" s="316" t="b">
        <f>NOT(ISERROR(MATCH(A65,Summary!A:A,0)))</f>
        <v>1</v>
      </c>
      <c r="BN65" s="316" t="b">
        <f t="shared" si="33"/>
        <v>0</v>
      </c>
      <c r="BO65" s="316" t="b">
        <f t="shared" si="34"/>
        <v>0</v>
      </c>
      <c r="BP65" s="54"/>
      <c r="BQ65" s="296" t="str">
        <f t="shared" si="112"/>
        <v/>
      </c>
      <c r="BR65" s="296" t="str">
        <f t="shared" si="113"/>
        <v/>
      </c>
      <c r="BS65" s="42" t="s">
        <v>871</v>
      </c>
      <c r="BT65">
        <f ca="1">COUNTIF(BM$2:BM65,TRUE)</f>
        <v>47</v>
      </c>
      <c r="BU65" s="316" t="b">
        <v>0</v>
      </c>
      <c r="BV65" s="42">
        <v>33.394056999999997</v>
      </c>
      <c r="BW65" s="42">
        <v>-111.92066199999999</v>
      </c>
      <c r="BX65" s="331">
        <f>COUNTIF('Accidents_2009-2013'!$M:$M,"="&amp;$A65)</f>
        <v>5</v>
      </c>
      <c r="BY65" s="331">
        <v>0</v>
      </c>
    </row>
    <row r="66" spans="1:77" s="42" customFormat="1" ht="12.75" customHeight="1" x14ac:dyDescent="0.25">
      <c r="A66" s="298">
        <v>165</v>
      </c>
      <c r="B66" s="299" t="s">
        <v>163</v>
      </c>
      <c r="C66" s="300" t="s">
        <v>164</v>
      </c>
      <c r="D66" s="117">
        <v>0</v>
      </c>
      <c r="E66" s="203"/>
      <c r="F66" s="203"/>
      <c r="G66" s="203"/>
      <c r="H66" s="203"/>
      <c r="I66" s="203"/>
      <c r="J66" s="203"/>
      <c r="K66" s="203">
        <v>3</v>
      </c>
      <c r="L66" s="203">
        <v>1</v>
      </c>
      <c r="M66" s="203">
        <v>3</v>
      </c>
      <c r="N66" s="203">
        <v>3</v>
      </c>
      <c r="O66" s="57"/>
      <c r="P66" s="57"/>
      <c r="Q66" s="57"/>
      <c r="R66" s="57">
        <v>1.2</v>
      </c>
      <c r="S66" s="58" t="s">
        <v>864</v>
      </c>
      <c r="T66" s="58">
        <v>33.421936000000002</v>
      </c>
      <c r="U66" s="58">
        <v>-111.960908</v>
      </c>
      <c r="V66" s="57">
        <v>1</v>
      </c>
      <c r="W66" s="57"/>
      <c r="X66" s="294">
        <f t="shared" si="90"/>
        <v>28413</v>
      </c>
      <c r="Y66" s="294">
        <f t="shared" si="91"/>
        <v>28310</v>
      </c>
      <c r="Z66" s="294">
        <f t="shared" si="92"/>
        <v>28413</v>
      </c>
      <c r="AA66" s="294">
        <f t="shared" si="93"/>
        <v>0</v>
      </c>
      <c r="AB66" s="294">
        <f t="shared" si="93"/>
        <v>24403</v>
      </c>
      <c r="AC66" s="294">
        <f t="shared" si="93"/>
        <v>28310</v>
      </c>
      <c r="AD66" s="294">
        <f t="shared" si="93"/>
        <v>0</v>
      </c>
      <c r="AE66" s="294">
        <f t="shared" si="94"/>
        <v>27003</v>
      </c>
      <c r="AF66" s="294">
        <f t="shared" si="94"/>
        <v>0</v>
      </c>
      <c r="AG66" s="294">
        <f t="shared" si="94"/>
        <v>0</v>
      </c>
      <c r="AH66" s="294">
        <f t="shared" si="94"/>
        <v>28413</v>
      </c>
      <c r="AI66" s="294">
        <f t="shared" si="100"/>
        <v>37</v>
      </c>
      <c r="AJ66" s="322">
        <f t="shared" si="101"/>
        <v>52</v>
      </c>
      <c r="AK66" s="294">
        <f t="shared" si="102"/>
        <v>21</v>
      </c>
      <c r="AL66" s="294">
        <f t="shared" si="102"/>
        <v>36</v>
      </c>
      <c r="AM66" s="296" t="str">
        <f>AN66&amp;" &amp; "&amp;AO66</f>
        <v>Univ &amp; Priest</v>
      </c>
      <c r="AN66" s="88" t="s">
        <v>205</v>
      </c>
      <c r="AO66" s="297" t="str">
        <f t="shared" si="89"/>
        <v>Priest</v>
      </c>
      <c r="AP66" s="296" t="str">
        <f t="shared" si="83"/>
        <v>University Dr</v>
      </c>
      <c r="AQ66" s="296" t="str">
        <f t="shared" si="83"/>
        <v>Priest Dr</v>
      </c>
      <c r="AR66" s="296" t="str">
        <f>B66&amp;" &amp; "&amp;C66</f>
        <v>University Dr &amp; Priest Dr</v>
      </c>
      <c r="AS66" s="295">
        <f t="shared" si="47"/>
        <v>4</v>
      </c>
      <c r="AT66" s="296" t="str">
        <f t="shared" si="71"/>
        <v>University Dr &amp; Priest Dr_1</v>
      </c>
      <c r="AU66" s="296" t="str">
        <f t="shared" si="71"/>
        <v>University Dr &amp; Priest Dr_2</v>
      </c>
      <c r="AV66" s="296" t="str">
        <f t="shared" si="71"/>
        <v>University Dr &amp; Priest Dr_3</v>
      </c>
      <c r="AW66" s="296" t="str">
        <f t="shared" si="71"/>
        <v>University Dr &amp; Priest Dr_4</v>
      </c>
      <c r="AX66" s="296"/>
      <c r="AY66" s="296">
        <f t="shared" si="84"/>
        <v>27003</v>
      </c>
      <c r="AZ66" s="296">
        <f t="shared" si="84"/>
        <v>24403</v>
      </c>
      <c r="BA66" s="296">
        <f t="shared" si="84"/>
        <v>28310</v>
      </c>
      <c r="BB66" s="296">
        <f t="shared" si="84"/>
        <v>28413</v>
      </c>
      <c r="BC66" s="52">
        <f t="shared" ref="BC66" si="118">A66</f>
        <v>165</v>
      </c>
      <c r="BD66" s="86" t="str">
        <f t="shared" ref="BD66" si="119">B66</f>
        <v>University Dr</v>
      </c>
      <c r="BE66" s="86" t="str">
        <f t="shared" ref="BE66" si="120">C66</f>
        <v>Priest Dr</v>
      </c>
      <c r="BF66" s="258" t="str">
        <f>IF(ISERROR(MATCH($A66,[2]!summary_loc,0)),"",INDEX([2]!summary_data,MATCH($A66,[2]!summary_loc,0),MATCH(MID(BF$1,6,20),[2]!summary_hdr,0)))</f>
        <v/>
      </c>
      <c r="BG66" s="258" t="str">
        <f>IF(ISERROR(MATCH($A66,[3]!summary_loc,0)),"",INDEX([3]!summary_data,MATCH($A66,[3]!summary_loc,0),MATCH(MID(BG$1,6,20),[3]!summary_hdr,0)))</f>
        <v/>
      </c>
      <c r="BH66" s="258" t="str">
        <f>IF(ISERROR(MATCH($A66,[4]SummDir!summary_loc,0)),"",INDEX([4]SummDir!summary_data,MATCH($A66,[4]SummDir!summary_loc,0),MATCH(MID(BH$1,6,20),[4]SummDir!summary_hdr,0)))</f>
        <v/>
      </c>
      <c r="BI66" s="258">
        <f t="shared" si="52"/>
        <v>26.25</v>
      </c>
      <c r="BJ66" s="316" t="b">
        <f>ISNUMBER(INDEX([2]Report!$E$1:$E$65536,MATCH($A66,[2]Report!$B$1:$B$65536,0),1))</f>
        <v>0</v>
      </c>
      <c r="BK66" s="316" t="b">
        <v>0</v>
      </c>
      <c r="BL66" s="316" t="b">
        <v>0</v>
      </c>
      <c r="BM66" s="316" t="b">
        <f>NOT(ISERROR(MATCH(A66,Summary!A:A,0)))</f>
        <v>1</v>
      </c>
      <c r="BN66" s="316" t="b">
        <f t="shared" si="33"/>
        <v>0</v>
      </c>
      <c r="BO66" s="316" t="b">
        <f t="shared" si="34"/>
        <v>0</v>
      </c>
      <c r="BP66" s="54"/>
      <c r="BQ66" s="296" t="str">
        <f t="shared" si="35"/>
        <v/>
      </c>
      <c r="BR66" s="296" t="str">
        <f t="shared" si="36"/>
        <v/>
      </c>
      <c r="BS66" s="42" t="s">
        <v>872</v>
      </c>
      <c r="BT66">
        <f ca="1">COUNTIF(BM$2:BM66,TRUE)</f>
        <v>48</v>
      </c>
      <c r="BU66" s="316" t="b">
        <v>0</v>
      </c>
      <c r="BV66" s="42">
        <v>33.421936000000002</v>
      </c>
      <c r="BW66" s="42">
        <v>-111.960908</v>
      </c>
      <c r="BX66" s="331">
        <f>COUNTIF('Accidents_2009-2013'!$M:$M,"="&amp;$A66)</f>
        <v>8</v>
      </c>
      <c r="BY66" s="331">
        <v>0</v>
      </c>
    </row>
    <row r="67" spans="1:77" s="42" customFormat="1" ht="12.75" customHeight="1" x14ac:dyDescent="0.25">
      <c r="A67" s="298">
        <v>166</v>
      </c>
      <c r="B67" s="299" t="s">
        <v>976</v>
      </c>
      <c r="C67" s="300" t="s">
        <v>39</v>
      </c>
      <c r="D67" s="22"/>
      <c r="E67" s="332"/>
      <c r="F67" s="332"/>
      <c r="G67" s="332"/>
      <c r="H67" s="332"/>
      <c r="I67" s="332"/>
      <c r="J67" s="332"/>
      <c r="K67" s="332"/>
      <c r="L67" s="332"/>
      <c r="M67" s="332"/>
      <c r="N67" s="332"/>
      <c r="O67" s="333"/>
      <c r="P67" s="333"/>
      <c r="Q67" s="333"/>
      <c r="R67" s="333"/>
      <c r="S67" s="28"/>
      <c r="T67" s="28"/>
      <c r="U67" s="28"/>
      <c r="V67" s="333"/>
      <c r="W67" s="333"/>
      <c r="X67" s="334"/>
      <c r="Y67" s="334"/>
      <c r="Z67" s="334"/>
      <c r="AA67" s="334"/>
      <c r="AB67" s="334"/>
      <c r="AC67" s="334"/>
      <c r="AD67" s="334"/>
      <c r="AE67" s="334"/>
      <c r="AF67" s="334"/>
      <c r="AG67" s="334"/>
      <c r="AH67" s="334"/>
      <c r="AI67" s="334"/>
      <c r="AJ67" s="334"/>
      <c r="AK67" s="334"/>
      <c r="AL67" s="334"/>
      <c r="AM67" s="296"/>
      <c r="AN67" s="88"/>
      <c r="AO67" s="297"/>
      <c r="AP67" s="296"/>
      <c r="AQ67" s="296"/>
      <c r="AR67" s="296"/>
      <c r="AS67" s="295"/>
      <c r="AT67" s="296"/>
      <c r="AU67" s="296"/>
      <c r="AV67" s="296"/>
      <c r="AW67" s="296"/>
      <c r="AX67" s="296"/>
      <c r="AY67" s="296"/>
      <c r="AZ67" s="296"/>
      <c r="BA67" s="296"/>
      <c r="BB67" s="296"/>
      <c r="BC67" s="21"/>
      <c r="BD67" s="335"/>
      <c r="BE67" s="335"/>
      <c r="BF67" s="205"/>
      <c r="BG67" s="205"/>
      <c r="BH67" s="205"/>
      <c r="BI67" s="205"/>
      <c r="BJ67" s="337" t="b">
        <v>0</v>
      </c>
      <c r="BK67" s="337" t="b">
        <v>0</v>
      </c>
      <c r="BL67" s="337" t="b">
        <v>0</v>
      </c>
      <c r="BM67" s="337" t="b">
        <v>0</v>
      </c>
      <c r="BN67" s="337" t="b">
        <v>0</v>
      </c>
      <c r="BO67" s="337" t="b">
        <v>0</v>
      </c>
      <c r="BP67" s="54"/>
      <c r="BQ67" s="296"/>
      <c r="BR67" s="296"/>
      <c r="BS67" s="42" t="s">
        <v>978</v>
      </c>
      <c r="BT67"/>
      <c r="BU67" s="336"/>
      <c r="BV67" s="42">
        <v>33.419409999999999</v>
      </c>
      <c r="BW67" s="42">
        <v>-111.917692</v>
      </c>
      <c r="BX67" s="331">
        <f>COUNTIF('Accidents_2009-2013'!$M:$M,"="&amp;$A67)</f>
        <v>1</v>
      </c>
      <c r="BY67" s="331">
        <v>0</v>
      </c>
    </row>
    <row r="68" spans="1:77" s="42" customFormat="1" ht="12.75" customHeight="1" x14ac:dyDescent="0.25">
      <c r="A68" s="298">
        <v>167</v>
      </c>
      <c r="B68" s="299" t="s">
        <v>977</v>
      </c>
      <c r="C68" s="300" t="s">
        <v>164</v>
      </c>
      <c r="D68" s="22"/>
      <c r="E68" s="332"/>
      <c r="F68" s="332"/>
      <c r="G68" s="332"/>
      <c r="H68" s="332"/>
      <c r="I68" s="332"/>
      <c r="J68" s="332"/>
      <c r="K68" s="332"/>
      <c r="L68" s="332"/>
      <c r="M68" s="332"/>
      <c r="N68" s="332"/>
      <c r="O68" s="333"/>
      <c r="P68" s="333"/>
      <c r="Q68" s="333"/>
      <c r="R68" s="333"/>
      <c r="S68" s="28"/>
      <c r="T68" s="28"/>
      <c r="U68" s="28"/>
      <c r="V68" s="333"/>
      <c r="W68" s="333"/>
      <c r="X68" s="334"/>
      <c r="Y68" s="334"/>
      <c r="Z68" s="334"/>
      <c r="AA68" s="334"/>
      <c r="AB68" s="334"/>
      <c r="AC68" s="334"/>
      <c r="AD68" s="334"/>
      <c r="AE68" s="334"/>
      <c r="AF68" s="334"/>
      <c r="AG68" s="334"/>
      <c r="AH68" s="334"/>
      <c r="AI68" s="334"/>
      <c r="AJ68" s="334"/>
      <c r="AK68" s="334"/>
      <c r="AL68" s="334"/>
      <c r="AM68" s="296"/>
      <c r="AN68" s="88"/>
      <c r="AO68" s="297"/>
      <c r="AP68" s="296"/>
      <c r="AQ68" s="296"/>
      <c r="AR68" s="296"/>
      <c r="AS68" s="295"/>
      <c r="AT68" s="296"/>
      <c r="AU68" s="296"/>
      <c r="AV68" s="296"/>
      <c r="AW68" s="296"/>
      <c r="AX68" s="296"/>
      <c r="AY68" s="296"/>
      <c r="AZ68" s="296"/>
      <c r="BA68" s="296"/>
      <c r="BB68" s="296"/>
      <c r="BC68" s="21"/>
      <c r="BD68" s="335"/>
      <c r="BE68" s="335"/>
      <c r="BF68" s="205"/>
      <c r="BG68" s="205"/>
      <c r="BH68" s="205"/>
      <c r="BI68" s="205"/>
      <c r="BJ68" s="337" t="b">
        <v>0</v>
      </c>
      <c r="BK68" s="337" t="b">
        <v>0</v>
      </c>
      <c r="BL68" s="337" t="b">
        <v>0</v>
      </c>
      <c r="BM68" s="337" t="b">
        <v>0</v>
      </c>
      <c r="BN68" s="337" t="b">
        <v>0</v>
      </c>
      <c r="BO68" s="337" t="b">
        <v>0</v>
      </c>
      <c r="BP68" s="54"/>
      <c r="BQ68" s="296"/>
      <c r="BR68" s="296"/>
      <c r="BS68" s="42" t="s">
        <v>979</v>
      </c>
      <c r="BT68"/>
      <c r="BU68" s="336"/>
      <c r="BV68" s="42">
        <v>33.433432000000003</v>
      </c>
      <c r="BW68" s="42">
        <v>-111.96093</v>
      </c>
      <c r="BX68" s="331">
        <f>COUNTIF('Accidents_2009-2013'!$M:$M,"="&amp;$A68)</f>
        <v>3</v>
      </c>
      <c r="BY68" s="331">
        <v>0</v>
      </c>
    </row>
    <row r="69" spans="1:77" ht="12.75" customHeight="1" x14ac:dyDescent="0.25">
      <c r="A69" s="47"/>
      <c r="C69" s="48"/>
      <c r="Q69" s="49"/>
      <c r="R69" s="49"/>
      <c r="BX69" s="331"/>
      <c r="BY69" s="331"/>
    </row>
    <row r="70" spans="1:77" ht="12.75" customHeight="1" x14ac:dyDescent="0.25">
      <c r="A70" s="47"/>
      <c r="C70" s="48"/>
      <c r="D70" s="54">
        <f>SUM(D2:D66)</f>
        <v>13</v>
      </c>
      <c r="E70" s="56">
        <v>1</v>
      </c>
      <c r="F70" s="56">
        <v>2</v>
      </c>
      <c r="G70" s="56">
        <v>3</v>
      </c>
      <c r="H70" s="56">
        <v>4</v>
      </c>
      <c r="Q70" s="49"/>
      <c r="R70" s="49"/>
      <c r="BJ70" s="54">
        <f t="shared" ref="BJ70:BO70" si="121">COUNTIF(BJ2:BJ66,TRUE)</f>
        <v>37</v>
      </c>
      <c r="BK70" s="54">
        <f t="shared" si="121"/>
        <v>28</v>
      </c>
      <c r="BL70" s="54">
        <f t="shared" si="121"/>
        <v>54</v>
      </c>
      <c r="BM70" s="54">
        <f t="shared" ca="1" si="121"/>
        <v>48</v>
      </c>
      <c r="BN70" s="54">
        <f t="shared" ca="1" si="121"/>
        <v>15</v>
      </c>
      <c r="BO70" s="54">
        <f t="shared" si="121"/>
        <v>19</v>
      </c>
      <c r="BQ70">
        <f>AVERAGE(BQ2:BQ66)</f>
        <v>1.3310810810810811</v>
      </c>
      <c r="BR70">
        <f>AVERAGE(BR2:BR66)</f>
        <v>0.84642857142857142</v>
      </c>
      <c r="BU70" s="54">
        <f t="shared" ref="BU70" si="122">COUNTIF(BU2:BU66,TRUE)</f>
        <v>45</v>
      </c>
      <c r="BX70" s="331"/>
      <c r="BY70" s="331"/>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3">IF(ISERROR(MATCH(B84,LocID_Index,0)),"",INDEX($A$1:$A$66,MATCH(B84,LocID_Index,0)))</f>
        <v>101</v>
      </c>
      <c r="B84">
        <v>1</v>
      </c>
    </row>
    <row r="85" spans="1:18" x14ac:dyDescent="0.25">
      <c r="A85">
        <f t="shared" si="123"/>
        <v>102</v>
      </c>
      <c r="B85">
        <v>2</v>
      </c>
    </row>
    <row r="86" spans="1:18" x14ac:dyDescent="0.25">
      <c r="A86">
        <f t="shared" si="123"/>
        <v>103</v>
      </c>
      <c r="B86">
        <v>3</v>
      </c>
    </row>
    <row r="87" spans="1:18" x14ac:dyDescent="0.25">
      <c r="A87">
        <f t="shared" si="123"/>
        <v>104</v>
      </c>
      <c r="B87">
        <v>4</v>
      </c>
    </row>
    <row r="88" spans="1:18" x14ac:dyDescent="0.25">
      <c r="A88">
        <f t="shared" ca="1" si="123"/>
        <v>106</v>
      </c>
      <c r="B88">
        <v>5</v>
      </c>
    </row>
    <row r="89" spans="1:18" x14ac:dyDescent="0.25">
      <c r="A89">
        <f t="shared" ca="1" si="123"/>
        <v>108</v>
      </c>
      <c r="B89">
        <v>6</v>
      </c>
    </row>
    <row r="90" spans="1:18" x14ac:dyDescent="0.25">
      <c r="A90">
        <f t="shared" ca="1" si="123"/>
        <v>110</v>
      </c>
      <c r="B90">
        <v>7</v>
      </c>
    </row>
    <row r="91" spans="1:18" x14ac:dyDescent="0.25">
      <c r="A91">
        <f t="shared" ca="1" si="123"/>
        <v>111</v>
      </c>
      <c r="B91">
        <v>8</v>
      </c>
    </row>
    <row r="92" spans="1:18" x14ac:dyDescent="0.25">
      <c r="A92">
        <f t="shared" ca="1" si="123"/>
        <v>112</v>
      </c>
      <c r="B92">
        <v>9</v>
      </c>
    </row>
    <row r="93" spans="1:18" x14ac:dyDescent="0.25">
      <c r="A93">
        <f t="shared" ca="1" si="123"/>
        <v>113</v>
      </c>
      <c r="B93">
        <v>10</v>
      </c>
    </row>
    <row r="94" spans="1:18" x14ac:dyDescent="0.25">
      <c r="A94">
        <f t="shared" ca="1" si="123"/>
        <v>114</v>
      </c>
      <c r="B94">
        <v>11</v>
      </c>
    </row>
    <row r="95" spans="1:18" x14ac:dyDescent="0.25">
      <c r="A95">
        <f t="shared" ca="1" si="123"/>
        <v>115</v>
      </c>
      <c r="B95">
        <v>12</v>
      </c>
    </row>
    <row r="96" spans="1:18" x14ac:dyDescent="0.25">
      <c r="A96">
        <f t="shared" ca="1" si="123"/>
        <v>116</v>
      </c>
      <c r="B96">
        <v>13</v>
      </c>
    </row>
    <row r="97" spans="1:2" x14ac:dyDescent="0.25">
      <c r="A97">
        <f t="shared" ca="1" si="123"/>
        <v>117</v>
      </c>
      <c r="B97">
        <v>14</v>
      </c>
    </row>
    <row r="98" spans="1:2" x14ac:dyDescent="0.25">
      <c r="A98">
        <f t="shared" ca="1" si="123"/>
        <v>118</v>
      </c>
      <c r="B98">
        <v>15</v>
      </c>
    </row>
    <row r="99" spans="1:2" x14ac:dyDescent="0.25">
      <c r="A99">
        <f t="shared" ca="1" si="123"/>
        <v>119</v>
      </c>
      <c r="B99">
        <v>16</v>
      </c>
    </row>
    <row r="100" spans="1:2" x14ac:dyDescent="0.25">
      <c r="A100">
        <f t="shared" ca="1" si="123"/>
        <v>120</v>
      </c>
      <c r="B100">
        <v>17</v>
      </c>
    </row>
    <row r="101" spans="1:2" x14ac:dyDescent="0.25">
      <c r="A101">
        <f t="shared" ca="1" si="123"/>
        <v>121</v>
      </c>
      <c r="B101">
        <v>18</v>
      </c>
    </row>
    <row r="102" spans="1:2" x14ac:dyDescent="0.25">
      <c r="A102">
        <f t="shared" ca="1" si="123"/>
        <v>122</v>
      </c>
      <c r="B102">
        <v>19</v>
      </c>
    </row>
    <row r="103" spans="1:2" x14ac:dyDescent="0.25">
      <c r="A103">
        <f t="shared" ca="1" si="123"/>
        <v>123</v>
      </c>
      <c r="B103">
        <v>20</v>
      </c>
    </row>
    <row r="104" spans="1:2" x14ac:dyDescent="0.25">
      <c r="A104">
        <f t="shared" ca="1" si="123"/>
        <v>124</v>
      </c>
      <c r="B104">
        <v>21</v>
      </c>
    </row>
    <row r="105" spans="1:2" x14ac:dyDescent="0.25">
      <c r="A105">
        <f t="shared" ca="1" si="123"/>
        <v>126</v>
      </c>
      <c r="B105">
        <v>22</v>
      </c>
    </row>
    <row r="106" spans="1:2" x14ac:dyDescent="0.25">
      <c r="A106">
        <f t="shared" ca="1" si="123"/>
        <v>128</v>
      </c>
      <c r="B106">
        <v>23</v>
      </c>
    </row>
    <row r="107" spans="1:2" x14ac:dyDescent="0.25">
      <c r="A107">
        <f t="shared" ca="1" si="123"/>
        <v>129</v>
      </c>
      <c r="B107">
        <v>24</v>
      </c>
    </row>
    <row r="108" spans="1:2" x14ac:dyDescent="0.25">
      <c r="A108">
        <f t="shared" ca="1" si="123"/>
        <v>131</v>
      </c>
      <c r="B108">
        <v>25</v>
      </c>
    </row>
    <row r="109" spans="1:2" x14ac:dyDescent="0.25">
      <c r="A109">
        <f t="shared" ca="1" si="123"/>
        <v>132</v>
      </c>
      <c r="B109">
        <v>26</v>
      </c>
    </row>
    <row r="110" spans="1:2" x14ac:dyDescent="0.25">
      <c r="A110">
        <f t="shared" ca="1" si="123"/>
        <v>133</v>
      </c>
      <c r="B110">
        <v>27</v>
      </c>
    </row>
    <row r="111" spans="1:2" x14ac:dyDescent="0.25">
      <c r="A111">
        <f t="shared" ca="1" si="123"/>
        <v>135</v>
      </c>
      <c r="B111">
        <v>28</v>
      </c>
    </row>
    <row r="112" spans="1:2" x14ac:dyDescent="0.25">
      <c r="A112">
        <f t="shared" ca="1" si="123"/>
        <v>138</v>
      </c>
      <c r="B112">
        <v>29</v>
      </c>
    </row>
    <row r="113" spans="1:2" x14ac:dyDescent="0.25">
      <c r="A113">
        <f t="shared" ca="1" si="123"/>
        <v>139</v>
      </c>
      <c r="B113">
        <v>30</v>
      </c>
    </row>
    <row r="114" spans="1:2" x14ac:dyDescent="0.25">
      <c r="A114">
        <f t="shared" ca="1" si="123"/>
        <v>141</v>
      </c>
      <c r="B114">
        <v>31</v>
      </c>
    </row>
    <row r="115" spans="1:2" x14ac:dyDescent="0.25">
      <c r="A115">
        <f t="shared" ca="1" si="123"/>
        <v>142</v>
      </c>
      <c r="B115">
        <v>32</v>
      </c>
    </row>
    <row r="116" spans="1:2" x14ac:dyDescent="0.25">
      <c r="A116">
        <f t="shared" ref="A116:A147" ca="1" si="124">IF(ISERROR(MATCH(B116,LocID_Index,0)),"",INDEX($A$1:$A$66,MATCH(B116,LocID_Index,0)))</f>
        <v>143</v>
      </c>
      <c r="B116">
        <v>33</v>
      </c>
    </row>
    <row r="117" spans="1:2" x14ac:dyDescent="0.25">
      <c r="A117">
        <f t="shared" ca="1" si="124"/>
        <v>144</v>
      </c>
      <c r="B117">
        <v>34</v>
      </c>
    </row>
    <row r="118" spans="1:2" x14ac:dyDescent="0.25">
      <c r="A118">
        <f t="shared" ca="1" si="124"/>
        <v>145</v>
      </c>
      <c r="B118">
        <v>35</v>
      </c>
    </row>
    <row r="119" spans="1:2" x14ac:dyDescent="0.25">
      <c r="A119">
        <f t="shared" ca="1" si="124"/>
        <v>146</v>
      </c>
      <c r="B119">
        <v>36</v>
      </c>
    </row>
    <row r="120" spans="1:2" x14ac:dyDescent="0.25">
      <c r="A120">
        <f t="shared" ca="1" si="124"/>
        <v>147</v>
      </c>
      <c r="B120">
        <v>37</v>
      </c>
    </row>
    <row r="121" spans="1:2" x14ac:dyDescent="0.25">
      <c r="A121">
        <f t="shared" ca="1" si="124"/>
        <v>152</v>
      </c>
      <c r="B121">
        <v>38</v>
      </c>
    </row>
    <row r="122" spans="1:2" x14ac:dyDescent="0.25">
      <c r="A122">
        <f t="shared" ca="1" si="124"/>
        <v>155</v>
      </c>
      <c r="B122">
        <v>39</v>
      </c>
    </row>
    <row r="123" spans="1:2" x14ac:dyDescent="0.25">
      <c r="A123">
        <f t="shared" ca="1" si="124"/>
        <v>156</v>
      </c>
      <c r="B123">
        <v>40</v>
      </c>
    </row>
    <row r="124" spans="1:2" x14ac:dyDescent="0.25">
      <c r="A124">
        <f t="shared" ca="1" si="124"/>
        <v>157</v>
      </c>
      <c r="B124">
        <v>41</v>
      </c>
    </row>
    <row r="125" spans="1:2" x14ac:dyDescent="0.25">
      <c r="A125">
        <f t="shared" ca="1" si="124"/>
        <v>159</v>
      </c>
      <c r="B125">
        <v>42</v>
      </c>
    </row>
    <row r="126" spans="1:2" x14ac:dyDescent="0.25">
      <c r="A126">
        <f t="shared" ca="1" si="124"/>
        <v>160</v>
      </c>
      <c r="B126">
        <v>43</v>
      </c>
    </row>
    <row r="127" spans="1:2" x14ac:dyDescent="0.25">
      <c r="A127">
        <f t="shared" ca="1" si="124"/>
        <v>161</v>
      </c>
      <c r="B127">
        <v>44</v>
      </c>
    </row>
    <row r="128" spans="1:2" x14ac:dyDescent="0.25">
      <c r="A128">
        <f t="shared" ca="1" si="124"/>
        <v>162</v>
      </c>
      <c r="B128">
        <v>45</v>
      </c>
    </row>
    <row r="129" spans="1:2" x14ac:dyDescent="0.25">
      <c r="A129">
        <f t="shared" ca="1" si="124"/>
        <v>163</v>
      </c>
      <c r="B129">
        <v>46</v>
      </c>
    </row>
    <row r="130" spans="1:2" x14ac:dyDescent="0.25">
      <c r="A130">
        <f t="shared" ca="1" si="124"/>
        <v>164</v>
      </c>
      <c r="B130">
        <v>47</v>
      </c>
    </row>
    <row r="131" spans="1:2" x14ac:dyDescent="0.25">
      <c r="A131">
        <f t="shared" ca="1" si="124"/>
        <v>165</v>
      </c>
      <c r="B131">
        <v>48</v>
      </c>
    </row>
    <row r="132" spans="1:2" x14ac:dyDescent="0.25">
      <c r="A132" t="str">
        <f t="shared" ca="1" si="124"/>
        <v/>
      </c>
      <c r="B132">
        <v>49</v>
      </c>
    </row>
    <row r="133" spans="1:2" x14ac:dyDescent="0.25">
      <c r="A133" t="str">
        <f t="shared" ca="1" si="124"/>
        <v/>
      </c>
      <c r="B133">
        <v>50</v>
      </c>
    </row>
    <row r="134" spans="1:2" x14ac:dyDescent="0.25">
      <c r="A134" t="str">
        <f t="shared" ca="1" si="124"/>
        <v/>
      </c>
      <c r="B134">
        <v>51</v>
      </c>
    </row>
    <row r="135" spans="1:2" x14ac:dyDescent="0.25">
      <c r="A135" t="str">
        <f t="shared" ca="1" si="124"/>
        <v/>
      </c>
      <c r="B135">
        <v>52</v>
      </c>
    </row>
    <row r="136" spans="1:2" x14ac:dyDescent="0.25">
      <c r="A136" t="str">
        <f t="shared" ca="1" si="124"/>
        <v/>
      </c>
      <c r="B136">
        <v>53</v>
      </c>
    </row>
    <row r="137" spans="1:2" x14ac:dyDescent="0.25">
      <c r="A137" t="str">
        <f t="shared" ca="1" si="124"/>
        <v/>
      </c>
      <c r="B137">
        <v>54</v>
      </c>
    </row>
    <row r="138" spans="1:2" x14ac:dyDescent="0.25">
      <c r="A138" t="str">
        <f t="shared" ca="1" si="124"/>
        <v/>
      </c>
      <c r="B138">
        <v>55</v>
      </c>
    </row>
    <row r="139" spans="1:2" x14ac:dyDescent="0.25">
      <c r="A139" t="str">
        <f t="shared" ca="1" si="124"/>
        <v/>
      </c>
      <c r="B139">
        <v>56</v>
      </c>
    </row>
    <row r="140" spans="1:2" x14ac:dyDescent="0.25">
      <c r="A140" t="str">
        <f t="shared" ca="1" si="124"/>
        <v/>
      </c>
      <c r="B140">
        <v>57</v>
      </c>
    </row>
    <row r="141" spans="1:2" x14ac:dyDescent="0.25">
      <c r="A141" t="str">
        <f t="shared" ca="1" si="124"/>
        <v/>
      </c>
      <c r="B141">
        <v>58</v>
      </c>
    </row>
    <row r="142" spans="1:2" x14ac:dyDescent="0.25">
      <c r="A142" t="str">
        <f t="shared" ca="1" si="124"/>
        <v/>
      </c>
      <c r="B142">
        <v>59</v>
      </c>
    </row>
    <row r="143" spans="1:2" x14ac:dyDescent="0.25">
      <c r="A143" t="str">
        <f t="shared" ca="1" si="124"/>
        <v/>
      </c>
      <c r="B143">
        <v>60</v>
      </c>
    </row>
    <row r="144" spans="1:2" x14ac:dyDescent="0.25">
      <c r="A144" t="str">
        <f t="shared" ca="1" si="124"/>
        <v/>
      </c>
      <c r="B144">
        <v>61</v>
      </c>
    </row>
    <row r="145" spans="1:2" x14ac:dyDescent="0.25">
      <c r="A145" t="str">
        <f t="shared" ca="1" si="124"/>
        <v/>
      </c>
      <c r="B145">
        <v>62</v>
      </c>
    </row>
    <row r="146" spans="1:2" x14ac:dyDescent="0.25">
      <c r="A146" t="str">
        <f t="shared" ca="1" si="124"/>
        <v/>
      </c>
      <c r="B146">
        <v>63</v>
      </c>
    </row>
    <row r="147" spans="1:2" x14ac:dyDescent="0.25">
      <c r="A147" t="str">
        <f t="shared" ca="1" si="124"/>
        <v/>
      </c>
      <c r="B147">
        <v>64</v>
      </c>
    </row>
    <row r="148" spans="1:2" x14ac:dyDescent="0.25">
      <c r="A148" t="str">
        <f t="shared" ref="A148:A179" ca="1" si="125">IF(ISERROR(MATCH(B148,LocID_Index,0)),"",INDEX($A$1:$A$66,MATCH(B148,LocID_Index,0)))</f>
        <v/>
      </c>
      <c r="B148">
        <v>65</v>
      </c>
    </row>
    <row r="149" spans="1:2" x14ac:dyDescent="0.25">
      <c r="A149" t="str">
        <f t="shared" ca="1" si="125"/>
        <v/>
      </c>
      <c r="B149">
        <v>66</v>
      </c>
    </row>
    <row r="150" spans="1:2" x14ac:dyDescent="0.25">
      <c r="A150" t="str">
        <f t="shared" ca="1" si="125"/>
        <v/>
      </c>
      <c r="B150">
        <v>67</v>
      </c>
    </row>
    <row r="151" spans="1:2" x14ac:dyDescent="0.25">
      <c r="A151" t="str">
        <f t="shared" ca="1" si="125"/>
        <v/>
      </c>
      <c r="B151">
        <v>68</v>
      </c>
    </row>
    <row r="152" spans="1:2" x14ac:dyDescent="0.25">
      <c r="A152" t="str">
        <f t="shared" ca="1" si="125"/>
        <v/>
      </c>
      <c r="B152">
        <v>69</v>
      </c>
    </row>
    <row r="153" spans="1:2" x14ac:dyDescent="0.25">
      <c r="A153" t="str">
        <f t="shared" ca="1" si="125"/>
        <v/>
      </c>
      <c r="B153">
        <v>70</v>
      </c>
    </row>
    <row r="154" spans="1:2" x14ac:dyDescent="0.25">
      <c r="A154" t="str">
        <f t="shared" ca="1" si="125"/>
        <v/>
      </c>
      <c r="B154">
        <v>71</v>
      </c>
    </row>
    <row r="155" spans="1:2" x14ac:dyDescent="0.25">
      <c r="A155" t="str">
        <f t="shared" ca="1" si="125"/>
        <v/>
      </c>
      <c r="B155">
        <v>72</v>
      </c>
    </row>
    <row r="156" spans="1:2" x14ac:dyDescent="0.25">
      <c r="A156" t="str">
        <f t="shared" ca="1" si="125"/>
        <v/>
      </c>
      <c r="B156">
        <v>73</v>
      </c>
    </row>
    <row r="157" spans="1:2" x14ac:dyDescent="0.25">
      <c r="A157" t="str">
        <f t="shared" ca="1" si="125"/>
        <v/>
      </c>
      <c r="B157">
        <v>74</v>
      </c>
    </row>
    <row r="158" spans="1:2" x14ac:dyDescent="0.25">
      <c r="A158" t="str">
        <f t="shared" ca="1" si="125"/>
        <v/>
      </c>
      <c r="B158">
        <v>75</v>
      </c>
    </row>
    <row r="159" spans="1:2" x14ac:dyDescent="0.25">
      <c r="A159" t="str">
        <f t="shared" ca="1" si="125"/>
        <v/>
      </c>
      <c r="B159">
        <v>76</v>
      </c>
    </row>
    <row r="160" spans="1:2" x14ac:dyDescent="0.25">
      <c r="A160" t="str">
        <f t="shared" ca="1" si="125"/>
        <v/>
      </c>
      <c r="B160">
        <v>77</v>
      </c>
    </row>
    <row r="161" spans="1:2" x14ac:dyDescent="0.25">
      <c r="A161" t="str">
        <f t="shared" ca="1" si="125"/>
        <v/>
      </c>
      <c r="B161">
        <v>78</v>
      </c>
    </row>
    <row r="162" spans="1:2" x14ac:dyDescent="0.25">
      <c r="A162" t="str">
        <f t="shared" ca="1" si="125"/>
        <v/>
      </c>
      <c r="B162">
        <v>79</v>
      </c>
    </row>
    <row r="163" spans="1:2" x14ac:dyDescent="0.25">
      <c r="A163" t="str">
        <f t="shared" ca="1" si="125"/>
        <v/>
      </c>
      <c r="B163">
        <v>80</v>
      </c>
    </row>
    <row r="164" spans="1:2" x14ac:dyDescent="0.25">
      <c r="A164" t="str">
        <f t="shared" ca="1" si="125"/>
        <v/>
      </c>
      <c r="B164">
        <v>81</v>
      </c>
    </row>
    <row r="165" spans="1:2" x14ac:dyDescent="0.25">
      <c r="A165" t="str">
        <f t="shared" ca="1" si="125"/>
        <v/>
      </c>
      <c r="B165">
        <v>82</v>
      </c>
    </row>
    <row r="166" spans="1:2" x14ac:dyDescent="0.25">
      <c r="A166" t="str">
        <f t="shared" ca="1" si="125"/>
        <v/>
      </c>
      <c r="B166">
        <v>83</v>
      </c>
    </row>
    <row r="167" spans="1:2" x14ac:dyDescent="0.25">
      <c r="A167" t="str">
        <f t="shared" ca="1" si="125"/>
        <v/>
      </c>
      <c r="B167">
        <v>84</v>
      </c>
    </row>
    <row r="168" spans="1:2" x14ac:dyDescent="0.25">
      <c r="A168" t="str">
        <f t="shared" ca="1" si="125"/>
        <v/>
      </c>
      <c r="B168">
        <v>85</v>
      </c>
    </row>
    <row r="169" spans="1:2" x14ac:dyDescent="0.25">
      <c r="A169" t="str">
        <f t="shared" ca="1" si="125"/>
        <v/>
      </c>
      <c r="B169">
        <v>86</v>
      </c>
    </row>
    <row r="170" spans="1:2" x14ac:dyDescent="0.25">
      <c r="A170" t="str">
        <f t="shared" ca="1" si="125"/>
        <v/>
      </c>
      <c r="B170">
        <v>87</v>
      </c>
    </row>
    <row r="171" spans="1:2" x14ac:dyDescent="0.25">
      <c r="A171" t="str">
        <f t="shared" ca="1" si="125"/>
        <v/>
      </c>
      <c r="B171">
        <v>88</v>
      </c>
    </row>
    <row r="172" spans="1:2" x14ac:dyDescent="0.25">
      <c r="A172" t="str">
        <f t="shared" ca="1" si="125"/>
        <v/>
      </c>
      <c r="B172">
        <v>89</v>
      </c>
    </row>
    <row r="173" spans="1:2" x14ac:dyDescent="0.25">
      <c r="A173" t="str">
        <f t="shared" ca="1" si="125"/>
        <v/>
      </c>
      <c r="B173">
        <v>90</v>
      </c>
    </row>
    <row r="174" spans="1:2" x14ac:dyDescent="0.25">
      <c r="A174" t="str">
        <f t="shared" ca="1" si="125"/>
        <v/>
      </c>
      <c r="B174">
        <v>91</v>
      </c>
    </row>
    <row r="175" spans="1:2" x14ac:dyDescent="0.25">
      <c r="A175" t="str">
        <f t="shared" ca="1" si="125"/>
        <v/>
      </c>
      <c r="B175">
        <v>92</v>
      </c>
    </row>
    <row r="176" spans="1:2" x14ac:dyDescent="0.25">
      <c r="A176" t="str">
        <f t="shared" ca="1" si="125"/>
        <v/>
      </c>
      <c r="B176">
        <v>93</v>
      </c>
    </row>
    <row r="177" spans="1:2" x14ac:dyDescent="0.25">
      <c r="A177" t="str">
        <f t="shared" ca="1" si="125"/>
        <v/>
      </c>
      <c r="B177">
        <v>94</v>
      </c>
    </row>
    <row r="178" spans="1:2" x14ac:dyDescent="0.25">
      <c r="A178" t="str">
        <f t="shared" ca="1" si="125"/>
        <v/>
      </c>
      <c r="B178">
        <v>95</v>
      </c>
    </row>
    <row r="179" spans="1:2" x14ac:dyDescent="0.25">
      <c r="A179" t="str">
        <f t="shared" ca="1" si="125"/>
        <v/>
      </c>
      <c r="B179">
        <v>96</v>
      </c>
    </row>
    <row r="180" spans="1:2" x14ac:dyDescent="0.25">
      <c r="A180" t="str">
        <f t="shared" ref="A180:A209" ca="1" si="126">IF(ISERROR(MATCH(B180,LocID_Index,0)),"",INDEX($A$1:$A$66,MATCH(B180,LocID_Index,0)))</f>
        <v/>
      </c>
      <c r="B180">
        <v>97</v>
      </c>
    </row>
    <row r="181" spans="1:2" x14ac:dyDescent="0.25">
      <c r="A181" t="str">
        <f t="shared" ca="1" si="126"/>
        <v/>
      </c>
      <c r="B181">
        <v>98</v>
      </c>
    </row>
    <row r="182" spans="1:2" x14ac:dyDescent="0.25">
      <c r="A182" t="str">
        <f t="shared" ca="1" si="126"/>
        <v/>
      </c>
      <c r="B182">
        <v>99</v>
      </c>
    </row>
    <row r="183" spans="1:2" x14ac:dyDescent="0.25">
      <c r="A183" t="str">
        <f t="shared" ca="1" si="126"/>
        <v/>
      </c>
      <c r="B183">
        <v>100</v>
      </c>
    </row>
    <row r="184" spans="1:2" x14ac:dyDescent="0.25">
      <c r="A184" t="str">
        <f t="shared" ca="1" si="126"/>
        <v/>
      </c>
      <c r="B184">
        <v>101</v>
      </c>
    </row>
    <row r="185" spans="1:2" x14ac:dyDescent="0.25">
      <c r="A185" t="str">
        <f t="shared" ca="1" si="126"/>
        <v/>
      </c>
      <c r="B185">
        <v>102</v>
      </c>
    </row>
    <row r="186" spans="1:2" x14ac:dyDescent="0.25">
      <c r="A186" t="str">
        <f t="shared" ca="1" si="126"/>
        <v/>
      </c>
      <c r="B186">
        <v>103</v>
      </c>
    </row>
    <row r="187" spans="1:2" x14ac:dyDescent="0.25">
      <c r="A187" t="str">
        <f t="shared" ca="1" si="126"/>
        <v/>
      </c>
      <c r="B187">
        <v>104</v>
      </c>
    </row>
    <row r="188" spans="1:2" x14ac:dyDescent="0.25">
      <c r="A188" t="str">
        <f t="shared" ca="1" si="126"/>
        <v/>
      </c>
      <c r="B188">
        <v>105</v>
      </c>
    </row>
    <row r="189" spans="1:2" x14ac:dyDescent="0.25">
      <c r="A189" t="str">
        <f t="shared" ca="1" si="126"/>
        <v/>
      </c>
      <c r="B189">
        <v>106</v>
      </c>
    </row>
    <row r="190" spans="1:2" x14ac:dyDescent="0.25">
      <c r="A190" t="str">
        <f t="shared" ca="1" si="126"/>
        <v/>
      </c>
      <c r="B190">
        <v>107</v>
      </c>
    </row>
    <row r="191" spans="1:2" x14ac:dyDescent="0.25">
      <c r="A191" t="str">
        <f t="shared" ca="1" si="126"/>
        <v/>
      </c>
      <c r="B191">
        <v>108</v>
      </c>
    </row>
    <row r="192" spans="1:2" x14ac:dyDescent="0.25">
      <c r="A192" t="str">
        <f t="shared" ca="1" si="126"/>
        <v/>
      </c>
      <c r="B192">
        <v>109</v>
      </c>
    </row>
    <row r="193" spans="1:2" x14ac:dyDescent="0.25">
      <c r="A193" t="str">
        <f t="shared" ca="1" si="126"/>
        <v/>
      </c>
      <c r="B193">
        <v>110</v>
      </c>
    </row>
    <row r="194" spans="1:2" x14ac:dyDescent="0.25">
      <c r="A194" t="str">
        <f t="shared" ca="1" si="126"/>
        <v/>
      </c>
      <c r="B194">
        <v>111</v>
      </c>
    </row>
    <row r="195" spans="1:2" x14ac:dyDescent="0.25">
      <c r="A195" t="str">
        <f t="shared" ca="1" si="126"/>
        <v/>
      </c>
      <c r="B195">
        <v>112</v>
      </c>
    </row>
    <row r="196" spans="1:2" x14ac:dyDescent="0.25">
      <c r="A196" t="str">
        <f t="shared" ca="1" si="126"/>
        <v/>
      </c>
      <c r="B196">
        <v>113</v>
      </c>
    </row>
    <row r="197" spans="1:2" x14ac:dyDescent="0.25">
      <c r="A197" t="str">
        <f t="shared" ca="1" si="126"/>
        <v/>
      </c>
      <c r="B197">
        <v>114</v>
      </c>
    </row>
    <row r="198" spans="1:2" x14ac:dyDescent="0.25">
      <c r="A198" t="str">
        <f t="shared" ca="1" si="126"/>
        <v/>
      </c>
      <c r="B198">
        <v>115</v>
      </c>
    </row>
    <row r="199" spans="1:2" x14ac:dyDescent="0.25">
      <c r="A199" t="str">
        <f t="shared" ca="1" si="126"/>
        <v/>
      </c>
      <c r="B199">
        <v>116</v>
      </c>
    </row>
    <row r="200" spans="1:2" x14ac:dyDescent="0.25">
      <c r="A200" t="str">
        <f t="shared" ca="1" si="126"/>
        <v/>
      </c>
      <c r="B200">
        <v>117</v>
      </c>
    </row>
    <row r="201" spans="1:2" x14ac:dyDescent="0.25">
      <c r="A201" t="str">
        <f t="shared" ca="1" si="126"/>
        <v/>
      </c>
      <c r="B201">
        <v>118</v>
      </c>
    </row>
    <row r="202" spans="1:2" x14ac:dyDescent="0.25">
      <c r="A202" t="str">
        <f t="shared" ca="1" si="126"/>
        <v/>
      </c>
      <c r="B202">
        <v>119</v>
      </c>
    </row>
    <row r="203" spans="1:2" x14ac:dyDescent="0.25">
      <c r="A203" t="str">
        <f t="shared" ca="1" si="126"/>
        <v/>
      </c>
      <c r="B203">
        <v>120</v>
      </c>
    </row>
    <row r="204" spans="1:2" x14ac:dyDescent="0.25">
      <c r="A204" t="str">
        <f t="shared" ca="1" si="126"/>
        <v/>
      </c>
      <c r="B204">
        <v>121</v>
      </c>
    </row>
    <row r="205" spans="1:2" x14ac:dyDescent="0.25">
      <c r="A205" t="str">
        <f t="shared" ca="1" si="126"/>
        <v/>
      </c>
      <c r="B205">
        <v>122</v>
      </c>
    </row>
    <row r="206" spans="1:2" x14ac:dyDescent="0.25">
      <c r="A206" t="str">
        <f t="shared" ca="1" si="126"/>
        <v/>
      </c>
      <c r="B206">
        <v>123</v>
      </c>
    </row>
    <row r="207" spans="1:2" x14ac:dyDescent="0.25">
      <c r="A207" t="str">
        <f t="shared" ca="1" si="126"/>
        <v/>
      </c>
      <c r="B207">
        <v>124</v>
      </c>
    </row>
    <row r="208" spans="1:2" x14ac:dyDescent="0.25">
      <c r="A208" t="str">
        <f t="shared" ca="1" si="126"/>
        <v/>
      </c>
      <c r="B208">
        <v>125</v>
      </c>
    </row>
    <row r="209" spans="1:2" x14ac:dyDescent="0.25">
      <c r="A209" t="str">
        <f t="shared" ca="1" si="126"/>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927</v>
      </c>
      <c r="F20" s="143" t="b">
        <v>1</v>
      </c>
      <c r="G20" t="s">
        <v>359</v>
      </c>
      <c r="H20" t="s">
        <v>359</v>
      </c>
    </row>
    <row r="21" spans="1:10" x14ac:dyDescent="0.25">
      <c r="A21">
        <v>19</v>
      </c>
      <c r="B21" s="95" t="s">
        <v>249</v>
      </c>
      <c r="C21" s="98" t="s">
        <v>252</v>
      </c>
      <c r="D21" s="103" t="s">
        <v>31</v>
      </c>
      <c r="E21" s="103" t="s">
        <v>927</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928</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928</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928</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929</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933</v>
      </c>
      <c r="B1" t="s">
        <v>934</v>
      </c>
      <c r="C1" t="s">
        <v>935</v>
      </c>
    </row>
    <row r="2" spans="1:3" x14ac:dyDescent="0.25">
      <c r="A2">
        <v>51</v>
      </c>
      <c r="B2" t="str">
        <f>INDEX(TC_on,A2+1)</f>
        <v>13th St</v>
      </c>
      <c r="C2" t="s">
        <v>930</v>
      </c>
    </row>
    <row r="3" spans="1:3" x14ac:dyDescent="0.25">
      <c r="A3">
        <v>58</v>
      </c>
      <c r="B3" t="str">
        <f>INDEX(TC_on,A3+1)</f>
        <v>13th St</v>
      </c>
      <c r="C3" t="s">
        <v>930</v>
      </c>
    </row>
    <row r="4" spans="1:3" x14ac:dyDescent="0.25">
      <c r="A4">
        <v>57</v>
      </c>
      <c r="B4" t="str">
        <f>INDEX(TC_from,A4+1)</f>
        <v>13th St</v>
      </c>
      <c r="C4" t="s">
        <v>932</v>
      </c>
    </row>
    <row r="5" spans="1:3" x14ac:dyDescent="0.25">
      <c r="A5">
        <v>54</v>
      </c>
      <c r="B5" t="str">
        <f>INDEX(TC_on,A5+1)</f>
        <v>14th St</v>
      </c>
      <c r="C5" t="s">
        <v>930</v>
      </c>
    </row>
    <row r="6" spans="1:3" x14ac:dyDescent="0.25">
      <c r="A6">
        <v>155</v>
      </c>
      <c r="B6" t="str">
        <f>INDEX(TC_from,A6+1)</f>
        <v>202 Fwy</v>
      </c>
      <c r="C6" t="s">
        <v>932</v>
      </c>
    </row>
    <row r="7" spans="1:3" x14ac:dyDescent="0.25">
      <c r="A7">
        <v>15</v>
      </c>
      <c r="B7" t="str">
        <f>INDEX(TC_to,A7+1)</f>
        <v>202 Fwy</v>
      </c>
      <c r="C7" t="s">
        <v>931</v>
      </c>
    </row>
    <row r="8" spans="1:3" x14ac:dyDescent="0.25">
      <c r="A8">
        <v>83</v>
      </c>
      <c r="B8" t="str">
        <f>INDEX(TC_on,A8+1)</f>
        <v>48th St</v>
      </c>
      <c r="C8" t="s">
        <v>930</v>
      </c>
    </row>
    <row r="9" spans="1:3" x14ac:dyDescent="0.25">
      <c r="A9">
        <v>87</v>
      </c>
      <c r="B9" t="str">
        <f>INDEX(TC_on,A9+1)</f>
        <v>48th St</v>
      </c>
      <c r="C9" t="s">
        <v>930</v>
      </c>
    </row>
    <row r="10" spans="1:3" x14ac:dyDescent="0.25">
      <c r="A10">
        <v>36</v>
      </c>
      <c r="B10" t="str">
        <f>INDEX(TC_from,A10+1)</f>
        <v>48th St</v>
      </c>
      <c r="C10" t="s">
        <v>932</v>
      </c>
    </row>
    <row r="11" spans="1:3" x14ac:dyDescent="0.25">
      <c r="A11">
        <v>82</v>
      </c>
      <c r="B11" t="str">
        <f>INDEX(TC_from,A11+1)</f>
        <v>48th St</v>
      </c>
      <c r="C11" t="s">
        <v>932</v>
      </c>
    </row>
    <row r="12" spans="1:3" x14ac:dyDescent="0.25">
      <c r="A12">
        <v>84</v>
      </c>
      <c r="B12" t="str">
        <f>INDEX(TC_from,A12+1)</f>
        <v>48th St</v>
      </c>
      <c r="C12" t="s">
        <v>932</v>
      </c>
    </row>
    <row r="13" spans="1:3" x14ac:dyDescent="0.25">
      <c r="A13">
        <v>108</v>
      </c>
      <c r="B13" t="str">
        <f>INDEX(TC_from,A13+1)</f>
        <v>48th St</v>
      </c>
      <c r="C13" t="s">
        <v>932</v>
      </c>
    </row>
    <row r="14" spans="1:3" x14ac:dyDescent="0.25">
      <c r="A14">
        <v>35</v>
      </c>
      <c r="B14" t="str">
        <f>INDEX(TC_on,A14+1)</f>
        <v>52nd St</v>
      </c>
      <c r="C14" t="s">
        <v>930</v>
      </c>
    </row>
    <row r="15" spans="1:3" x14ac:dyDescent="0.25">
      <c r="A15">
        <v>53</v>
      </c>
      <c r="B15" t="str">
        <f>INDEX(TC_on,A15+1)</f>
        <v>52nd St</v>
      </c>
      <c r="C15" t="s">
        <v>930</v>
      </c>
    </row>
    <row r="16" spans="1:3" x14ac:dyDescent="0.25">
      <c r="A16">
        <v>54</v>
      </c>
      <c r="B16" t="str">
        <f>INDEX(TC_from,A16+1)</f>
        <v>52nd St</v>
      </c>
      <c r="C16" t="s">
        <v>932</v>
      </c>
    </row>
    <row r="17" spans="1:3" x14ac:dyDescent="0.25">
      <c r="A17">
        <v>150</v>
      </c>
      <c r="B17" t="str">
        <f>INDEX(TC_from,A17+1)</f>
        <v>52nd St</v>
      </c>
      <c r="C17" t="s">
        <v>932</v>
      </c>
    </row>
    <row r="18" spans="1:3" x14ac:dyDescent="0.25">
      <c r="A18">
        <v>13</v>
      </c>
      <c r="B18" t="str">
        <f>INDEX(TC_from,A18+1)</f>
        <v>56th St</v>
      </c>
      <c r="C18" t="s">
        <v>932</v>
      </c>
    </row>
    <row r="19" spans="1:3" x14ac:dyDescent="0.25">
      <c r="A19">
        <v>22</v>
      </c>
      <c r="B19" t="str">
        <f>INDEX(TC_on,A19+1)</f>
        <v>5th St</v>
      </c>
      <c r="C19" t="s">
        <v>930</v>
      </c>
    </row>
    <row r="20" spans="1:3" x14ac:dyDescent="0.25">
      <c r="A20">
        <v>23</v>
      </c>
      <c r="B20" t="str">
        <f>INDEX(TC_on,A20+1)</f>
        <v>5th St</v>
      </c>
      <c r="C20" t="s">
        <v>930</v>
      </c>
    </row>
    <row r="21" spans="1:3" x14ac:dyDescent="0.25">
      <c r="A21">
        <v>24</v>
      </c>
      <c r="B21" t="str">
        <f>INDEX(TC_on,A21+1)</f>
        <v>5th St</v>
      </c>
      <c r="C21" t="s">
        <v>930</v>
      </c>
    </row>
    <row r="22" spans="1:3" x14ac:dyDescent="0.25">
      <c r="A22">
        <v>33</v>
      </c>
      <c r="B22" t="str">
        <f>INDEX(TC_from,A22+1)</f>
        <v>5th St</v>
      </c>
      <c r="C22" t="s">
        <v>932</v>
      </c>
    </row>
    <row r="23" spans="1:3" x14ac:dyDescent="0.25">
      <c r="A23">
        <v>35</v>
      </c>
      <c r="B23" t="str">
        <f>INDEX(TC_from,A23+1)</f>
        <v>5th St</v>
      </c>
      <c r="C23" t="s">
        <v>932</v>
      </c>
    </row>
    <row r="24" spans="1:3" x14ac:dyDescent="0.25">
      <c r="A24">
        <v>75</v>
      </c>
      <c r="B24" t="str">
        <f t="shared" ref="B24:B30" si="0">INDEX(TC_on,A24+1)</f>
        <v>Alameda Dr</v>
      </c>
      <c r="C24" t="s">
        <v>930</v>
      </c>
    </row>
    <row r="25" spans="1:3" x14ac:dyDescent="0.25">
      <c r="A25">
        <v>80</v>
      </c>
      <c r="B25" t="str">
        <f t="shared" si="0"/>
        <v>Alameda Dr</v>
      </c>
      <c r="C25" t="s">
        <v>930</v>
      </c>
    </row>
    <row r="26" spans="1:3" x14ac:dyDescent="0.25">
      <c r="A26">
        <v>114</v>
      </c>
      <c r="B26" t="str">
        <f t="shared" si="0"/>
        <v>All America Way</v>
      </c>
      <c r="C26" t="s">
        <v>930</v>
      </c>
    </row>
    <row r="27" spans="1:3" x14ac:dyDescent="0.25">
      <c r="A27">
        <v>43</v>
      </c>
      <c r="B27" t="str">
        <f t="shared" si="0"/>
        <v>Apache Blvd</v>
      </c>
      <c r="C27" t="s">
        <v>930</v>
      </c>
    </row>
    <row r="28" spans="1:3" x14ac:dyDescent="0.25">
      <c r="A28">
        <v>44</v>
      </c>
      <c r="B28" t="str">
        <f t="shared" si="0"/>
        <v>Apache Blvd</v>
      </c>
      <c r="C28" t="s">
        <v>930</v>
      </c>
    </row>
    <row r="29" spans="1:3" x14ac:dyDescent="0.25">
      <c r="A29">
        <v>45</v>
      </c>
      <c r="B29" t="str">
        <f t="shared" si="0"/>
        <v>Apache Blvd</v>
      </c>
      <c r="C29" t="s">
        <v>930</v>
      </c>
    </row>
    <row r="30" spans="1:3" x14ac:dyDescent="0.25">
      <c r="A30">
        <v>48</v>
      </c>
      <c r="B30" t="str">
        <f t="shared" si="0"/>
        <v>Apache Blvd</v>
      </c>
      <c r="C30" t="s">
        <v>930</v>
      </c>
    </row>
    <row r="31" spans="1:3" x14ac:dyDescent="0.25">
      <c r="A31">
        <v>47</v>
      </c>
      <c r="B31" t="str">
        <f t="shared" ref="B31:B36" si="1">INDEX(TC_from,A31+1)</f>
        <v>Apache Blvd</v>
      </c>
      <c r="C31" t="s">
        <v>932</v>
      </c>
    </row>
    <row r="32" spans="1:3" x14ac:dyDescent="0.25">
      <c r="A32">
        <v>59</v>
      </c>
      <c r="B32" t="str">
        <f t="shared" si="1"/>
        <v>Apache Blvd</v>
      </c>
      <c r="C32" t="s">
        <v>932</v>
      </c>
    </row>
    <row r="33" spans="1:3" x14ac:dyDescent="0.25">
      <c r="A33">
        <v>60</v>
      </c>
      <c r="B33" t="str">
        <f t="shared" si="1"/>
        <v>Apache Blvd</v>
      </c>
      <c r="C33" t="s">
        <v>932</v>
      </c>
    </row>
    <row r="34" spans="1:3" x14ac:dyDescent="0.25">
      <c r="A34">
        <v>61</v>
      </c>
      <c r="B34" t="str">
        <f t="shared" si="1"/>
        <v>Apache Blvd</v>
      </c>
      <c r="C34" t="s">
        <v>932</v>
      </c>
    </row>
    <row r="35" spans="1:3" x14ac:dyDescent="0.25">
      <c r="A35">
        <v>64</v>
      </c>
      <c r="B35" t="str">
        <f t="shared" si="1"/>
        <v>Apache Blvd</v>
      </c>
      <c r="C35" t="s">
        <v>932</v>
      </c>
    </row>
    <row r="36" spans="1:3" x14ac:dyDescent="0.25">
      <c r="A36">
        <v>66</v>
      </c>
      <c r="B36" t="str">
        <f t="shared" si="1"/>
        <v>Apache Blvd</v>
      </c>
      <c r="C36" t="s">
        <v>932</v>
      </c>
    </row>
    <row r="37" spans="1:3" x14ac:dyDescent="0.25">
      <c r="A37">
        <v>40</v>
      </c>
      <c r="B37" t="str">
        <f>INDEX(TC_to,A37+1)</f>
        <v>Apache Blvd</v>
      </c>
      <c r="C37" t="s">
        <v>931</v>
      </c>
    </row>
    <row r="38" spans="1:3" x14ac:dyDescent="0.25">
      <c r="A38">
        <v>42</v>
      </c>
      <c r="B38" t="str">
        <f>INDEX(TC_to,A38+1)</f>
        <v>Apache Blvd</v>
      </c>
      <c r="C38" t="s">
        <v>931</v>
      </c>
    </row>
    <row r="39" spans="1:3" x14ac:dyDescent="0.25">
      <c r="A39">
        <v>46</v>
      </c>
      <c r="B39" t="str">
        <f>INDEX(TC_to,A39+1)</f>
        <v>Apache Blvd</v>
      </c>
      <c r="C39" t="s">
        <v>931</v>
      </c>
    </row>
    <row r="40" spans="1:3" x14ac:dyDescent="0.25">
      <c r="A40">
        <v>49</v>
      </c>
      <c r="B40" t="str">
        <f>INDEX(TC_to,A40+1)</f>
        <v>Apache Blvd</v>
      </c>
      <c r="C40" t="s">
        <v>931</v>
      </c>
    </row>
    <row r="41" spans="1:3" x14ac:dyDescent="0.25">
      <c r="A41">
        <v>95</v>
      </c>
      <c r="B41" t="str">
        <f t="shared" ref="B41:B47" si="2">INDEX(TC_on,A41+1)</f>
        <v>Baseline Rd</v>
      </c>
      <c r="C41" t="s">
        <v>930</v>
      </c>
    </row>
    <row r="42" spans="1:3" x14ac:dyDescent="0.25">
      <c r="A42">
        <v>97</v>
      </c>
      <c r="B42" t="str">
        <f t="shared" si="2"/>
        <v>Baseline Rd</v>
      </c>
      <c r="C42" t="s">
        <v>930</v>
      </c>
    </row>
    <row r="43" spans="1:3" x14ac:dyDescent="0.25">
      <c r="A43">
        <v>100</v>
      </c>
      <c r="B43" t="str">
        <f t="shared" si="2"/>
        <v>Baseline Rd</v>
      </c>
      <c r="C43" t="s">
        <v>930</v>
      </c>
    </row>
    <row r="44" spans="1:3" x14ac:dyDescent="0.25">
      <c r="A44">
        <v>104</v>
      </c>
      <c r="B44" t="str">
        <f t="shared" si="2"/>
        <v>Baseline Rd</v>
      </c>
      <c r="C44" t="s">
        <v>930</v>
      </c>
    </row>
    <row r="45" spans="1:3" x14ac:dyDescent="0.25">
      <c r="A45">
        <v>106</v>
      </c>
      <c r="B45" t="str">
        <f t="shared" si="2"/>
        <v>Baseline Rd</v>
      </c>
      <c r="C45" t="s">
        <v>930</v>
      </c>
    </row>
    <row r="46" spans="1:3" x14ac:dyDescent="0.25">
      <c r="A46">
        <v>107</v>
      </c>
      <c r="B46" t="str">
        <f t="shared" si="2"/>
        <v>Baseline Rd</v>
      </c>
      <c r="C46" t="s">
        <v>930</v>
      </c>
    </row>
    <row r="47" spans="1:3" x14ac:dyDescent="0.25">
      <c r="A47">
        <v>108</v>
      </c>
      <c r="B47" t="str">
        <f t="shared" si="2"/>
        <v>Baseline Rd</v>
      </c>
      <c r="C47" t="s">
        <v>930</v>
      </c>
    </row>
    <row r="48" spans="1:3" x14ac:dyDescent="0.25">
      <c r="A48">
        <v>109</v>
      </c>
      <c r="B48" t="str">
        <f t="shared" ref="B48:B56" si="3">INDEX(TC_from,A48+1)</f>
        <v>Baseline Rd</v>
      </c>
      <c r="C48" t="s">
        <v>932</v>
      </c>
    </row>
    <row r="49" spans="1:3" x14ac:dyDescent="0.25">
      <c r="A49">
        <v>110</v>
      </c>
      <c r="B49" t="str">
        <f t="shared" si="3"/>
        <v>Baseline Rd</v>
      </c>
      <c r="C49" t="s">
        <v>932</v>
      </c>
    </row>
    <row r="50" spans="1:3" x14ac:dyDescent="0.25">
      <c r="A50">
        <v>111</v>
      </c>
      <c r="B50" t="str">
        <f t="shared" si="3"/>
        <v>Baseline Rd</v>
      </c>
      <c r="C50" t="s">
        <v>932</v>
      </c>
    </row>
    <row r="51" spans="1:3" x14ac:dyDescent="0.25">
      <c r="A51">
        <v>112</v>
      </c>
      <c r="B51" t="str">
        <f t="shared" si="3"/>
        <v>Baseline Rd</v>
      </c>
      <c r="C51" t="s">
        <v>932</v>
      </c>
    </row>
    <row r="52" spans="1:3" x14ac:dyDescent="0.25">
      <c r="A52">
        <v>113</v>
      </c>
      <c r="B52" t="str">
        <f t="shared" si="3"/>
        <v>Baseline Rd</v>
      </c>
      <c r="C52" t="s">
        <v>932</v>
      </c>
    </row>
    <row r="53" spans="1:3" x14ac:dyDescent="0.25">
      <c r="A53">
        <v>115</v>
      </c>
      <c r="B53" t="str">
        <f t="shared" si="3"/>
        <v>Baseline Rd</v>
      </c>
      <c r="C53" t="s">
        <v>932</v>
      </c>
    </row>
    <row r="54" spans="1:3" x14ac:dyDescent="0.25">
      <c r="A54">
        <v>117</v>
      </c>
      <c r="B54" t="str">
        <f t="shared" si="3"/>
        <v>Baseline Rd</v>
      </c>
      <c r="C54" t="s">
        <v>932</v>
      </c>
    </row>
    <row r="55" spans="1:3" x14ac:dyDescent="0.25">
      <c r="A55">
        <v>118</v>
      </c>
      <c r="B55" t="str">
        <f t="shared" si="3"/>
        <v>Baseline Rd</v>
      </c>
      <c r="C55" t="s">
        <v>932</v>
      </c>
    </row>
    <row r="56" spans="1:3" x14ac:dyDescent="0.25">
      <c r="A56">
        <v>119</v>
      </c>
      <c r="B56" t="str">
        <f t="shared" si="3"/>
        <v>Baseline Rd</v>
      </c>
      <c r="C56" t="s">
        <v>932</v>
      </c>
    </row>
    <row r="57" spans="1:3" x14ac:dyDescent="0.25">
      <c r="A57">
        <v>87</v>
      </c>
      <c r="B57" t="str">
        <f t="shared" ref="B57:B66" si="4">INDEX(TC_to,A57+1)</f>
        <v>Baseline Rd</v>
      </c>
      <c r="C57" t="s">
        <v>931</v>
      </c>
    </row>
    <row r="58" spans="1:3" x14ac:dyDescent="0.25">
      <c r="A58">
        <v>88</v>
      </c>
      <c r="B58" t="str">
        <f t="shared" si="4"/>
        <v>Baseline Rd</v>
      </c>
      <c r="C58" t="s">
        <v>931</v>
      </c>
    </row>
    <row r="59" spans="1:3" x14ac:dyDescent="0.25">
      <c r="A59">
        <v>94</v>
      </c>
      <c r="B59" t="str">
        <f t="shared" si="4"/>
        <v>Baseline Rd</v>
      </c>
      <c r="C59" t="s">
        <v>931</v>
      </c>
    </row>
    <row r="60" spans="1:3" x14ac:dyDescent="0.25">
      <c r="A60">
        <v>96</v>
      </c>
      <c r="B60" t="str">
        <f t="shared" si="4"/>
        <v>Baseline Rd</v>
      </c>
      <c r="C60" t="s">
        <v>931</v>
      </c>
    </row>
    <row r="61" spans="1:3" x14ac:dyDescent="0.25">
      <c r="A61">
        <v>98</v>
      </c>
      <c r="B61" t="str">
        <f t="shared" si="4"/>
        <v>Baseline Rd</v>
      </c>
      <c r="C61" t="s">
        <v>931</v>
      </c>
    </row>
    <row r="62" spans="1:3" x14ac:dyDescent="0.25">
      <c r="A62">
        <v>99</v>
      </c>
      <c r="B62" t="str">
        <f t="shared" si="4"/>
        <v>Baseline Rd</v>
      </c>
      <c r="C62" t="s">
        <v>931</v>
      </c>
    </row>
    <row r="63" spans="1:3" x14ac:dyDescent="0.25">
      <c r="A63">
        <v>101</v>
      </c>
      <c r="B63" t="str">
        <f t="shared" si="4"/>
        <v>Baseline Rd</v>
      </c>
      <c r="C63" t="s">
        <v>931</v>
      </c>
    </row>
    <row r="64" spans="1:3" x14ac:dyDescent="0.25">
      <c r="A64">
        <v>102</v>
      </c>
      <c r="B64" t="str">
        <f t="shared" si="4"/>
        <v>Baseline Rd</v>
      </c>
      <c r="C64" t="s">
        <v>931</v>
      </c>
    </row>
    <row r="65" spans="1:3" x14ac:dyDescent="0.25">
      <c r="A65">
        <v>103</v>
      </c>
      <c r="B65" t="str">
        <f t="shared" si="4"/>
        <v>Baseline Rd</v>
      </c>
      <c r="C65" t="s">
        <v>931</v>
      </c>
    </row>
    <row r="66" spans="1:3" x14ac:dyDescent="0.25">
      <c r="A66">
        <v>105</v>
      </c>
      <c r="B66" t="str">
        <f t="shared" si="4"/>
        <v>Baseline Rd</v>
      </c>
      <c r="C66" t="s">
        <v>931</v>
      </c>
    </row>
    <row r="67" spans="1:3" x14ac:dyDescent="0.25">
      <c r="A67">
        <v>55</v>
      </c>
      <c r="B67" t="str">
        <f t="shared" ref="B67:B73" si="5">INDEX(TC_on,A67+1)</f>
        <v>Broadway Rd</v>
      </c>
      <c r="C67" t="s">
        <v>930</v>
      </c>
    </row>
    <row r="68" spans="1:3" x14ac:dyDescent="0.25">
      <c r="A68">
        <v>56</v>
      </c>
      <c r="B68" t="str">
        <f t="shared" si="5"/>
        <v>Broadway Rd</v>
      </c>
      <c r="C68" t="s">
        <v>930</v>
      </c>
    </row>
    <row r="69" spans="1:3" x14ac:dyDescent="0.25">
      <c r="A69">
        <v>62</v>
      </c>
      <c r="B69" t="str">
        <f t="shared" si="5"/>
        <v>Broadway Rd</v>
      </c>
      <c r="C69" t="s">
        <v>930</v>
      </c>
    </row>
    <row r="70" spans="1:3" x14ac:dyDescent="0.25">
      <c r="A70">
        <v>63</v>
      </c>
      <c r="B70" t="str">
        <f t="shared" si="5"/>
        <v>Broadway Rd</v>
      </c>
      <c r="C70" t="s">
        <v>930</v>
      </c>
    </row>
    <row r="71" spans="1:3" x14ac:dyDescent="0.25">
      <c r="A71">
        <v>65</v>
      </c>
      <c r="B71" t="str">
        <f t="shared" si="5"/>
        <v>Broadway Rd</v>
      </c>
      <c r="C71" t="s">
        <v>930</v>
      </c>
    </row>
    <row r="72" spans="1:3" x14ac:dyDescent="0.25">
      <c r="A72">
        <v>67</v>
      </c>
      <c r="B72" t="str">
        <f t="shared" si="5"/>
        <v>Broadway Rd</v>
      </c>
      <c r="C72" t="s">
        <v>930</v>
      </c>
    </row>
    <row r="73" spans="1:3" x14ac:dyDescent="0.25">
      <c r="A73">
        <v>82</v>
      </c>
      <c r="B73" t="str">
        <f t="shared" si="5"/>
        <v>Broadway Rd</v>
      </c>
      <c r="C73" t="s">
        <v>930</v>
      </c>
    </row>
    <row r="74" spans="1:3" x14ac:dyDescent="0.25">
      <c r="A74">
        <v>68</v>
      </c>
      <c r="B74" t="str">
        <f t="shared" ref="B74:B83" si="6">INDEX(TC_from,A74+1)</f>
        <v>Broadway Rd</v>
      </c>
      <c r="C74" t="s">
        <v>932</v>
      </c>
    </row>
    <row r="75" spans="1:3" x14ac:dyDescent="0.25">
      <c r="A75">
        <v>71</v>
      </c>
      <c r="B75" t="str">
        <f t="shared" si="6"/>
        <v>Broadway Rd</v>
      </c>
      <c r="C75" t="s">
        <v>932</v>
      </c>
    </row>
    <row r="76" spans="1:3" x14ac:dyDescent="0.25">
      <c r="A76">
        <v>72</v>
      </c>
      <c r="B76" t="str">
        <f t="shared" si="6"/>
        <v>Broadway Rd</v>
      </c>
      <c r="C76" t="s">
        <v>932</v>
      </c>
    </row>
    <row r="77" spans="1:3" x14ac:dyDescent="0.25">
      <c r="A77">
        <v>74</v>
      </c>
      <c r="B77" t="str">
        <f t="shared" si="6"/>
        <v>Broadway Rd</v>
      </c>
      <c r="C77" t="s">
        <v>932</v>
      </c>
    </row>
    <row r="78" spans="1:3" x14ac:dyDescent="0.25">
      <c r="A78">
        <v>76</v>
      </c>
      <c r="B78" t="str">
        <f t="shared" si="6"/>
        <v>Broadway Rd</v>
      </c>
      <c r="C78" t="s">
        <v>932</v>
      </c>
    </row>
    <row r="79" spans="1:3" x14ac:dyDescent="0.25">
      <c r="A79">
        <v>77</v>
      </c>
      <c r="B79" t="str">
        <f t="shared" si="6"/>
        <v>Broadway Rd</v>
      </c>
      <c r="C79" t="s">
        <v>932</v>
      </c>
    </row>
    <row r="80" spans="1:3" x14ac:dyDescent="0.25">
      <c r="A80">
        <v>78</v>
      </c>
      <c r="B80" t="str">
        <f t="shared" si="6"/>
        <v>Broadway Rd</v>
      </c>
      <c r="C80" t="s">
        <v>932</v>
      </c>
    </row>
    <row r="81" spans="1:3" x14ac:dyDescent="0.25">
      <c r="A81">
        <v>79</v>
      </c>
      <c r="B81" t="str">
        <f t="shared" si="6"/>
        <v>Broadway Rd</v>
      </c>
      <c r="C81" t="s">
        <v>932</v>
      </c>
    </row>
    <row r="82" spans="1:3" x14ac:dyDescent="0.25">
      <c r="A82">
        <v>81</v>
      </c>
      <c r="B82" t="str">
        <f t="shared" si="6"/>
        <v>Broadway Rd</v>
      </c>
      <c r="C82" t="s">
        <v>932</v>
      </c>
    </row>
    <row r="83" spans="1:3" x14ac:dyDescent="0.25">
      <c r="A83">
        <v>83</v>
      </c>
      <c r="B83" t="str">
        <f t="shared" si="6"/>
        <v>Broadway Rd</v>
      </c>
      <c r="C83" t="s">
        <v>932</v>
      </c>
    </row>
    <row r="84" spans="1:3" x14ac:dyDescent="0.25">
      <c r="A84">
        <v>50</v>
      </c>
      <c r="B84" t="str">
        <f t="shared" ref="B84:B92" si="7">INDEX(TC_to,A84+1)</f>
        <v>Broadway Rd</v>
      </c>
      <c r="C84" t="s">
        <v>931</v>
      </c>
    </row>
    <row r="85" spans="1:3" x14ac:dyDescent="0.25">
      <c r="A85">
        <v>52</v>
      </c>
      <c r="B85" t="str">
        <f t="shared" si="7"/>
        <v>Broadway Rd</v>
      </c>
      <c r="C85" t="s">
        <v>931</v>
      </c>
    </row>
    <row r="86" spans="1:3" x14ac:dyDescent="0.25">
      <c r="A86">
        <v>53</v>
      </c>
      <c r="B86" t="str">
        <f t="shared" si="7"/>
        <v>Broadway Rd</v>
      </c>
      <c r="C86" t="s">
        <v>931</v>
      </c>
    </row>
    <row r="87" spans="1:3" x14ac:dyDescent="0.25">
      <c r="A87">
        <v>57</v>
      </c>
      <c r="B87" t="str">
        <f t="shared" si="7"/>
        <v>Broadway Rd</v>
      </c>
      <c r="C87" t="s">
        <v>931</v>
      </c>
    </row>
    <row r="88" spans="1:3" x14ac:dyDescent="0.25">
      <c r="A88">
        <v>59</v>
      </c>
      <c r="B88" t="str">
        <f t="shared" si="7"/>
        <v>Broadway Rd</v>
      </c>
      <c r="C88" t="s">
        <v>931</v>
      </c>
    </row>
    <row r="89" spans="1:3" x14ac:dyDescent="0.25">
      <c r="A89">
        <v>60</v>
      </c>
      <c r="B89" t="str">
        <f t="shared" si="7"/>
        <v>Broadway Rd</v>
      </c>
      <c r="C89" t="s">
        <v>931</v>
      </c>
    </row>
    <row r="90" spans="1:3" x14ac:dyDescent="0.25">
      <c r="A90">
        <v>61</v>
      </c>
      <c r="B90" t="str">
        <f t="shared" si="7"/>
        <v>Broadway Rd</v>
      </c>
      <c r="C90" t="s">
        <v>931</v>
      </c>
    </row>
    <row r="91" spans="1:3" x14ac:dyDescent="0.25">
      <c r="A91">
        <v>64</v>
      </c>
      <c r="B91" t="str">
        <f t="shared" si="7"/>
        <v>Broadway Rd</v>
      </c>
      <c r="C91" t="s">
        <v>931</v>
      </c>
    </row>
    <row r="92" spans="1:3" x14ac:dyDescent="0.25">
      <c r="A92">
        <v>66</v>
      </c>
      <c r="B92" t="str">
        <f t="shared" si="7"/>
        <v>Broadway Rd</v>
      </c>
      <c r="C92" t="s">
        <v>931</v>
      </c>
    </row>
    <row r="93" spans="1:3" x14ac:dyDescent="0.25">
      <c r="A93">
        <v>124</v>
      </c>
      <c r="B93" t="str">
        <f>INDEX(TC_from,A93+1)</f>
        <v>Carmen (City Border) St</v>
      </c>
      <c r="C93" t="s">
        <v>932</v>
      </c>
    </row>
    <row r="94" spans="1:3" x14ac:dyDescent="0.25">
      <c r="A94">
        <v>1</v>
      </c>
      <c r="B94" t="str">
        <f t="shared" ref="B94:B101" si="8">INDEX(TC_on,A94+1)</f>
        <v>College Ave</v>
      </c>
      <c r="C94" t="s">
        <v>930</v>
      </c>
    </row>
    <row r="95" spans="1:3" x14ac:dyDescent="0.25">
      <c r="A95">
        <v>5</v>
      </c>
      <c r="B95" t="str">
        <f t="shared" si="8"/>
        <v>College Ave</v>
      </c>
      <c r="C95" t="s">
        <v>930</v>
      </c>
    </row>
    <row r="96" spans="1:3" x14ac:dyDescent="0.25">
      <c r="A96">
        <v>33</v>
      </c>
      <c r="B96" t="str">
        <f t="shared" si="8"/>
        <v>College Ave</v>
      </c>
      <c r="C96" t="s">
        <v>930</v>
      </c>
    </row>
    <row r="97" spans="1:3" x14ac:dyDescent="0.25">
      <c r="A97">
        <v>60</v>
      </c>
      <c r="B97" t="str">
        <f t="shared" si="8"/>
        <v>College Ave</v>
      </c>
      <c r="C97" t="s">
        <v>930</v>
      </c>
    </row>
    <row r="98" spans="1:3" x14ac:dyDescent="0.25">
      <c r="A98">
        <v>76</v>
      </c>
      <c r="B98" t="str">
        <f t="shared" si="8"/>
        <v>College Ave</v>
      </c>
      <c r="C98" t="s">
        <v>930</v>
      </c>
    </row>
    <row r="99" spans="1:3" x14ac:dyDescent="0.25">
      <c r="A99">
        <v>90</v>
      </c>
      <c r="B99" t="str">
        <f t="shared" si="8"/>
        <v>College Ave</v>
      </c>
      <c r="C99" t="s">
        <v>930</v>
      </c>
    </row>
    <row r="100" spans="1:3" x14ac:dyDescent="0.25">
      <c r="A100">
        <v>101</v>
      </c>
      <c r="B100" t="str">
        <f t="shared" si="8"/>
        <v>College Ave</v>
      </c>
      <c r="C100" t="s">
        <v>930</v>
      </c>
    </row>
    <row r="101" spans="1:3" x14ac:dyDescent="0.25">
      <c r="A101">
        <v>113</v>
      </c>
      <c r="B101" t="str">
        <f t="shared" si="8"/>
        <v>College Ave</v>
      </c>
      <c r="C101" t="s">
        <v>930</v>
      </c>
    </row>
    <row r="102" spans="1:3" x14ac:dyDescent="0.25">
      <c r="A102">
        <v>0</v>
      </c>
      <c r="B102" t="str">
        <f>INDEX(TC_from,A102+1)</f>
        <v>College Ave</v>
      </c>
      <c r="C102" t="s">
        <v>932</v>
      </c>
    </row>
    <row r="103" spans="1:3" x14ac:dyDescent="0.25">
      <c r="A103">
        <v>4</v>
      </c>
      <c r="B103" t="str">
        <f>INDEX(TC_from,A103+1)</f>
        <v>College Ave</v>
      </c>
      <c r="C103" t="s">
        <v>932</v>
      </c>
    </row>
    <row r="104" spans="1:3" x14ac:dyDescent="0.25">
      <c r="A104">
        <v>9</v>
      </c>
      <c r="B104" t="str">
        <f>INDEX(TC_from,A104+1)</f>
        <v>College Ave</v>
      </c>
      <c r="C104" t="s">
        <v>932</v>
      </c>
    </row>
    <row r="105" spans="1:3" x14ac:dyDescent="0.25">
      <c r="A105">
        <v>10</v>
      </c>
      <c r="B105" t="str">
        <f>INDEX(TC_to,A105+1)</f>
        <v>College Ave</v>
      </c>
      <c r="C105" t="s">
        <v>931</v>
      </c>
    </row>
    <row r="106" spans="1:3" x14ac:dyDescent="0.25">
      <c r="A106">
        <v>24</v>
      </c>
      <c r="B106" t="str">
        <f>INDEX(TC_to,A106+1)</f>
        <v>College Ave</v>
      </c>
      <c r="C106" t="s">
        <v>931</v>
      </c>
    </row>
    <row r="107" spans="1:3" x14ac:dyDescent="0.25">
      <c r="A107">
        <v>0</v>
      </c>
      <c r="B107" t="str">
        <f>INDEX(TC_on,A107+1)</f>
        <v>Continental Dr</v>
      </c>
      <c r="C107" t="s">
        <v>930</v>
      </c>
    </row>
    <row r="108" spans="1:3" x14ac:dyDescent="0.25">
      <c r="A108">
        <v>1</v>
      </c>
      <c r="B108" t="str">
        <f>INDEX(TC_from,A108+1)</f>
        <v>Continental Dr</v>
      </c>
      <c r="C108" t="s">
        <v>932</v>
      </c>
    </row>
    <row r="109" spans="1:3" x14ac:dyDescent="0.25">
      <c r="A109">
        <v>2</v>
      </c>
      <c r="B109" t="str">
        <f>INDEX(TC_from,A109+1)</f>
        <v>Continental Rd</v>
      </c>
      <c r="C109" t="s">
        <v>932</v>
      </c>
    </row>
    <row r="110" spans="1:3" x14ac:dyDescent="0.25">
      <c r="A110">
        <v>113</v>
      </c>
      <c r="B110" t="str">
        <f>INDEX(TC_to,A110+1)</f>
        <v>Cornell Dr</v>
      </c>
      <c r="C110" t="s">
        <v>931</v>
      </c>
    </row>
    <row r="111" spans="1:3" x14ac:dyDescent="0.25">
      <c r="A111">
        <v>114</v>
      </c>
      <c r="B111" t="str">
        <f>INDEX(TC_to,A111+1)</f>
        <v>Cornell Dr</v>
      </c>
      <c r="C111" t="s">
        <v>931</v>
      </c>
    </row>
    <row r="112" spans="1:3" x14ac:dyDescent="0.25">
      <c r="A112">
        <v>112</v>
      </c>
      <c r="B112" t="str">
        <f>INDEX(TC_to,A112+1)</f>
        <v>Cornell Rd</v>
      </c>
      <c r="C112" t="s">
        <v>931</v>
      </c>
    </row>
    <row r="113" spans="1:3" x14ac:dyDescent="0.25">
      <c r="A113">
        <v>8</v>
      </c>
      <c r="B113" t="str">
        <f>INDEX(TC_on,A113+1)</f>
        <v>Curry Rd</v>
      </c>
      <c r="C113" t="s">
        <v>930</v>
      </c>
    </row>
    <row r="114" spans="1:3" x14ac:dyDescent="0.25">
      <c r="A114">
        <v>9</v>
      </c>
      <c r="B114" t="str">
        <f>INDEX(TC_on,A114+1)</f>
        <v>Curry Rd</v>
      </c>
      <c r="C114" t="s">
        <v>930</v>
      </c>
    </row>
    <row r="115" spans="1:3" x14ac:dyDescent="0.25">
      <c r="A115">
        <v>10</v>
      </c>
      <c r="B115" t="str">
        <f>INDEX(TC_on,A115+1)</f>
        <v>Curry Rd</v>
      </c>
      <c r="C115" t="s">
        <v>930</v>
      </c>
    </row>
    <row r="116" spans="1:3" x14ac:dyDescent="0.25">
      <c r="A116">
        <v>17</v>
      </c>
      <c r="B116" t="str">
        <f>INDEX(TC_from,A116+1)</f>
        <v>Curry Rd</v>
      </c>
      <c r="C116" t="s">
        <v>932</v>
      </c>
    </row>
    <row r="117" spans="1:3" x14ac:dyDescent="0.25">
      <c r="A117">
        <v>18</v>
      </c>
      <c r="B117" t="str">
        <f>INDEX(TC_from,A117+1)</f>
        <v>Curry Rd</v>
      </c>
      <c r="C117" t="s">
        <v>932</v>
      </c>
    </row>
    <row r="118" spans="1:3" x14ac:dyDescent="0.25">
      <c r="A118">
        <v>19</v>
      </c>
      <c r="B118" t="str">
        <f>INDEX(TC_from,A118+1)</f>
        <v>Curry Rd</v>
      </c>
      <c r="C118" t="s">
        <v>932</v>
      </c>
    </row>
    <row r="119" spans="1:3" x14ac:dyDescent="0.25">
      <c r="A119">
        <v>5</v>
      </c>
      <c r="B119" t="str">
        <f>INDEX(TC_to,A119+1)</f>
        <v>Curry Rd</v>
      </c>
      <c r="C119" t="s">
        <v>931</v>
      </c>
    </row>
    <row r="120" spans="1:3" x14ac:dyDescent="0.25">
      <c r="A120">
        <v>6</v>
      </c>
      <c r="B120" t="str">
        <f>INDEX(TC_to,A120+1)</f>
        <v>Curry Rd</v>
      </c>
      <c r="C120" t="s">
        <v>931</v>
      </c>
    </row>
    <row r="121" spans="1:3" x14ac:dyDescent="0.25">
      <c r="A121">
        <v>7</v>
      </c>
      <c r="B121" t="str">
        <f>INDEX(TC_to,A121+1)</f>
        <v>Curry Rd</v>
      </c>
      <c r="C121" t="s">
        <v>931</v>
      </c>
    </row>
    <row r="122" spans="1:3" x14ac:dyDescent="0.25">
      <c r="A122">
        <v>72</v>
      </c>
      <c r="B122" t="str">
        <f t="shared" ref="B122:B127" si="9">INDEX(TC_on,A122+1)</f>
        <v>Dorsey Lane</v>
      </c>
      <c r="C122" t="s">
        <v>930</v>
      </c>
    </row>
    <row r="123" spans="1:3" x14ac:dyDescent="0.25">
      <c r="A123">
        <v>130</v>
      </c>
      <c r="B123" t="str">
        <f t="shared" si="9"/>
        <v>Elliot Rd</v>
      </c>
      <c r="C123" t="s">
        <v>930</v>
      </c>
    </row>
    <row r="124" spans="1:3" x14ac:dyDescent="0.25">
      <c r="A124">
        <v>131</v>
      </c>
      <c r="B124" t="str">
        <f t="shared" si="9"/>
        <v>Elliot Rd</v>
      </c>
      <c r="C124" t="s">
        <v>930</v>
      </c>
    </row>
    <row r="125" spans="1:3" x14ac:dyDescent="0.25">
      <c r="A125">
        <v>132</v>
      </c>
      <c r="B125" t="str">
        <f t="shared" si="9"/>
        <v>Elliot Rd</v>
      </c>
      <c r="C125" t="s">
        <v>930</v>
      </c>
    </row>
    <row r="126" spans="1:3" x14ac:dyDescent="0.25">
      <c r="A126">
        <v>133</v>
      </c>
      <c r="B126" t="str">
        <f t="shared" si="9"/>
        <v>Elliot Rd</v>
      </c>
      <c r="C126" t="s">
        <v>930</v>
      </c>
    </row>
    <row r="127" spans="1:3" x14ac:dyDescent="0.25">
      <c r="A127">
        <v>134</v>
      </c>
      <c r="B127" t="str">
        <f t="shared" si="9"/>
        <v>Elliot Rd</v>
      </c>
      <c r="C127" t="s">
        <v>930</v>
      </c>
    </row>
    <row r="128" spans="1:3" x14ac:dyDescent="0.25">
      <c r="A128">
        <v>135</v>
      </c>
      <c r="B128" t="str">
        <f t="shared" ref="B128:B135" si="10">INDEX(TC_from,A128+1)</f>
        <v>Elliot Rd</v>
      </c>
      <c r="C128" t="s">
        <v>932</v>
      </c>
    </row>
    <row r="129" spans="1:3" x14ac:dyDescent="0.25">
      <c r="A129">
        <v>136</v>
      </c>
      <c r="B129" t="str">
        <f t="shared" si="10"/>
        <v>Elliot Rd</v>
      </c>
      <c r="C129" t="s">
        <v>932</v>
      </c>
    </row>
    <row r="130" spans="1:3" x14ac:dyDescent="0.25">
      <c r="A130">
        <v>137</v>
      </c>
      <c r="B130" t="str">
        <f t="shared" si="10"/>
        <v>Elliot Rd</v>
      </c>
      <c r="C130" t="s">
        <v>932</v>
      </c>
    </row>
    <row r="131" spans="1:3" x14ac:dyDescent="0.25">
      <c r="A131">
        <v>138</v>
      </c>
      <c r="B131" t="str">
        <f t="shared" si="10"/>
        <v>Elliot Rd</v>
      </c>
      <c r="C131" t="s">
        <v>932</v>
      </c>
    </row>
    <row r="132" spans="1:3" x14ac:dyDescent="0.25">
      <c r="A132">
        <v>139</v>
      </c>
      <c r="B132" t="str">
        <f t="shared" si="10"/>
        <v>Elliot Rd</v>
      </c>
      <c r="C132" t="s">
        <v>932</v>
      </c>
    </row>
    <row r="133" spans="1:3" x14ac:dyDescent="0.25">
      <c r="A133">
        <v>151</v>
      </c>
      <c r="B133" t="str">
        <f t="shared" si="10"/>
        <v>Elliot Rd</v>
      </c>
      <c r="C133" t="s">
        <v>932</v>
      </c>
    </row>
    <row r="134" spans="1:3" x14ac:dyDescent="0.25">
      <c r="A134">
        <v>152</v>
      </c>
      <c r="B134" t="str">
        <f t="shared" si="10"/>
        <v>Elliot Rd</v>
      </c>
      <c r="C134" t="s">
        <v>932</v>
      </c>
    </row>
    <row r="135" spans="1:3" x14ac:dyDescent="0.25">
      <c r="A135">
        <v>153</v>
      </c>
      <c r="B135" t="str">
        <f t="shared" si="10"/>
        <v>Elliot Rd</v>
      </c>
      <c r="C135" t="s">
        <v>932</v>
      </c>
    </row>
    <row r="136" spans="1:3" x14ac:dyDescent="0.25">
      <c r="A136">
        <v>126</v>
      </c>
      <c r="B136" t="str">
        <f t="shared" ref="B136:B141" si="11">INDEX(TC_to,A136+1)</f>
        <v>Elliot Rd</v>
      </c>
      <c r="C136" t="s">
        <v>931</v>
      </c>
    </row>
    <row r="137" spans="1:3" x14ac:dyDescent="0.25">
      <c r="A137">
        <v>127</v>
      </c>
      <c r="B137" t="str">
        <f t="shared" si="11"/>
        <v>Elliot Rd</v>
      </c>
      <c r="C137" t="s">
        <v>931</v>
      </c>
    </row>
    <row r="138" spans="1:3" x14ac:dyDescent="0.25">
      <c r="A138">
        <v>128</v>
      </c>
      <c r="B138" t="str">
        <f t="shared" si="11"/>
        <v>Elliot Rd</v>
      </c>
      <c r="C138" t="s">
        <v>931</v>
      </c>
    </row>
    <row r="139" spans="1:3" x14ac:dyDescent="0.25">
      <c r="A139">
        <v>129</v>
      </c>
      <c r="B139" t="str">
        <f t="shared" si="11"/>
        <v>Elliot Rd</v>
      </c>
      <c r="C139" t="s">
        <v>931</v>
      </c>
    </row>
    <row r="140" spans="1:3" x14ac:dyDescent="0.25">
      <c r="A140">
        <v>41</v>
      </c>
      <c r="B140" t="str">
        <f t="shared" si="11"/>
        <v>Evergreen Rd</v>
      </c>
      <c r="C140" t="s">
        <v>931</v>
      </c>
    </row>
    <row r="141" spans="1:3" x14ac:dyDescent="0.25">
      <c r="A141">
        <v>43</v>
      </c>
      <c r="B141" t="str">
        <f t="shared" si="11"/>
        <v>Evergreen Rd</v>
      </c>
      <c r="C141" t="s">
        <v>931</v>
      </c>
    </row>
    <row r="142" spans="1:3" x14ac:dyDescent="0.25">
      <c r="A142">
        <v>125</v>
      </c>
      <c r="B142" t="str">
        <f>INDEX(TC_on,A142+1)</f>
        <v>Grove Pkwy</v>
      </c>
      <c r="C142" t="s">
        <v>930</v>
      </c>
    </row>
    <row r="143" spans="1:3" x14ac:dyDescent="0.25">
      <c r="A143">
        <v>124</v>
      </c>
      <c r="B143" t="str">
        <f>INDEX(TC_to,A143+1)</f>
        <v>Grove Pkwy</v>
      </c>
      <c r="C143" t="s">
        <v>931</v>
      </c>
    </row>
    <row r="144" spans="1:3" x14ac:dyDescent="0.25">
      <c r="A144">
        <v>152</v>
      </c>
      <c r="B144" t="str">
        <f>INDEX(TC_to,A144+1)</f>
        <v>Grove Pkwy</v>
      </c>
      <c r="C144" t="s">
        <v>931</v>
      </c>
    </row>
    <row r="145" spans="1:3" x14ac:dyDescent="0.25">
      <c r="A145">
        <v>120</v>
      </c>
      <c r="B145" t="str">
        <f>INDEX(TC_on,A145+1)</f>
        <v>Guadalupe Rd</v>
      </c>
      <c r="C145" t="s">
        <v>930</v>
      </c>
    </row>
    <row r="146" spans="1:3" x14ac:dyDescent="0.25">
      <c r="A146">
        <v>121</v>
      </c>
      <c r="B146" t="str">
        <f>INDEX(TC_on,A146+1)</f>
        <v>Guadalupe Rd</v>
      </c>
      <c r="C146" t="s">
        <v>930</v>
      </c>
    </row>
    <row r="147" spans="1:3" x14ac:dyDescent="0.25">
      <c r="A147">
        <v>122</v>
      </c>
      <c r="B147" t="str">
        <f>INDEX(TC_on,A147+1)</f>
        <v>Guadalupe Rd</v>
      </c>
      <c r="C147" t="s">
        <v>930</v>
      </c>
    </row>
    <row r="148" spans="1:3" x14ac:dyDescent="0.25">
      <c r="A148">
        <v>123</v>
      </c>
      <c r="B148" t="str">
        <f>INDEX(TC_on,A148+1)</f>
        <v>Guadalupe Rd</v>
      </c>
      <c r="C148" t="s">
        <v>930</v>
      </c>
    </row>
    <row r="149" spans="1:3" x14ac:dyDescent="0.25">
      <c r="A149">
        <v>114</v>
      </c>
      <c r="B149" t="str">
        <f>INDEX(TC_from,A149+1)</f>
        <v>Guadalupe Rd</v>
      </c>
      <c r="C149" t="s">
        <v>932</v>
      </c>
    </row>
    <row r="150" spans="1:3" x14ac:dyDescent="0.25">
      <c r="A150">
        <v>126</v>
      </c>
      <c r="B150" t="str">
        <f>INDEX(TC_from,A150+1)</f>
        <v>Guadalupe Rd</v>
      </c>
      <c r="C150" t="s">
        <v>932</v>
      </c>
    </row>
    <row r="151" spans="1:3" x14ac:dyDescent="0.25">
      <c r="A151">
        <v>127</v>
      </c>
      <c r="B151" t="str">
        <f>INDEX(TC_from,A151+1)</f>
        <v>Guadalupe Rd</v>
      </c>
      <c r="C151" t="s">
        <v>932</v>
      </c>
    </row>
    <row r="152" spans="1:3" x14ac:dyDescent="0.25">
      <c r="A152">
        <v>128</v>
      </c>
      <c r="B152" t="str">
        <f>INDEX(TC_from,A152+1)</f>
        <v>Guadalupe Rd</v>
      </c>
      <c r="C152" t="s">
        <v>932</v>
      </c>
    </row>
    <row r="153" spans="1:3" x14ac:dyDescent="0.25">
      <c r="A153">
        <v>129</v>
      </c>
      <c r="B153" t="str">
        <f>INDEX(TC_from,A153+1)</f>
        <v>Guadalupe Rd</v>
      </c>
      <c r="C153" t="s">
        <v>932</v>
      </c>
    </row>
    <row r="154" spans="1:3" x14ac:dyDescent="0.25">
      <c r="A154">
        <v>109</v>
      </c>
      <c r="B154" t="str">
        <f t="shared" ref="B154:B159" si="12">INDEX(TC_to,A154+1)</f>
        <v>Guadalupe Rd</v>
      </c>
      <c r="C154" t="s">
        <v>931</v>
      </c>
    </row>
    <row r="155" spans="1:3" x14ac:dyDescent="0.25">
      <c r="A155">
        <v>110</v>
      </c>
      <c r="B155" t="str">
        <f t="shared" si="12"/>
        <v>Guadalupe Rd</v>
      </c>
      <c r="C155" t="s">
        <v>931</v>
      </c>
    </row>
    <row r="156" spans="1:3" x14ac:dyDescent="0.25">
      <c r="A156">
        <v>111</v>
      </c>
      <c r="B156" t="str">
        <f t="shared" si="12"/>
        <v>Guadalupe Rd</v>
      </c>
      <c r="C156" t="s">
        <v>931</v>
      </c>
    </row>
    <row r="157" spans="1:3" x14ac:dyDescent="0.25">
      <c r="A157">
        <v>115</v>
      </c>
      <c r="B157" t="str">
        <f t="shared" si="12"/>
        <v>Guadalupe Rd</v>
      </c>
      <c r="C157" t="s">
        <v>931</v>
      </c>
    </row>
    <row r="158" spans="1:3" x14ac:dyDescent="0.25">
      <c r="A158">
        <v>118</v>
      </c>
      <c r="B158" t="str">
        <f t="shared" si="12"/>
        <v>Guadalupe Rd</v>
      </c>
      <c r="C158" t="s">
        <v>931</v>
      </c>
    </row>
    <row r="159" spans="1:3" x14ac:dyDescent="0.25">
      <c r="A159">
        <v>119</v>
      </c>
      <c r="B159" t="str">
        <f t="shared" si="12"/>
        <v>Guadalupe Rd</v>
      </c>
      <c r="C159" t="s">
        <v>931</v>
      </c>
    </row>
    <row r="160" spans="1:3" x14ac:dyDescent="0.25">
      <c r="A160">
        <v>34</v>
      </c>
      <c r="B160" t="str">
        <f t="shared" ref="B160:B165" si="13">INDEX(TC_on,A160+1)</f>
        <v>Hardy Dr</v>
      </c>
      <c r="C160" t="s">
        <v>930</v>
      </c>
    </row>
    <row r="161" spans="1:3" x14ac:dyDescent="0.25">
      <c r="A161">
        <v>50</v>
      </c>
      <c r="B161" t="str">
        <f t="shared" si="13"/>
        <v>Hardy Dr</v>
      </c>
      <c r="C161" t="s">
        <v>930</v>
      </c>
    </row>
    <row r="162" spans="1:3" x14ac:dyDescent="0.25">
      <c r="A162">
        <v>79</v>
      </c>
      <c r="B162" t="str">
        <f t="shared" si="13"/>
        <v>Hardy Dr</v>
      </c>
      <c r="C162" t="s">
        <v>930</v>
      </c>
    </row>
    <row r="163" spans="1:3" x14ac:dyDescent="0.25">
      <c r="A163">
        <v>105</v>
      </c>
      <c r="B163" t="str">
        <f t="shared" si="13"/>
        <v>Hardy Dr</v>
      </c>
      <c r="C163" t="s">
        <v>930</v>
      </c>
    </row>
    <row r="164" spans="1:3" x14ac:dyDescent="0.25">
      <c r="A164">
        <v>110</v>
      </c>
      <c r="B164" t="str">
        <f t="shared" si="13"/>
        <v>Hardy Dr</v>
      </c>
      <c r="C164" t="s">
        <v>930</v>
      </c>
    </row>
    <row r="165" spans="1:3" x14ac:dyDescent="0.25">
      <c r="A165">
        <v>151</v>
      </c>
      <c r="B165" t="str">
        <f t="shared" si="13"/>
        <v>Hardy Dr</v>
      </c>
      <c r="C165" t="s">
        <v>930</v>
      </c>
    </row>
    <row r="166" spans="1:3" x14ac:dyDescent="0.25">
      <c r="A166">
        <v>20</v>
      </c>
      <c r="B166" t="str">
        <f>INDEX(TC_from,A166+1)</f>
        <v>Hardy Dr</v>
      </c>
      <c r="C166" t="s">
        <v>932</v>
      </c>
    </row>
    <row r="167" spans="1:3" x14ac:dyDescent="0.25">
      <c r="A167">
        <v>23</v>
      </c>
      <c r="B167" t="str">
        <f>INDEX(TC_from,A167+1)</f>
        <v>Hardy Dr</v>
      </c>
      <c r="C167" t="s">
        <v>932</v>
      </c>
    </row>
    <row r="168" spans="1:3" x14ac:dyDescent="0.25">
      <c r="A168">
        <v>58</v>
      </c>
      <c r="B168" t="str">
        <f>INDEX(TC_from,A168+1)</f>
        <v>Hardy Dr</v>
      </c>
      <c r="C168" t="s">
        <v>932</v>
      </c>
    </row>
    <row r="169" spans="1:3" x14ac:dyDescent="0.25">
      <c r="A169">
        <v>104</v>
      </c>
      <c r="B169" t="str">
        <f>INDEX(TC_from,A169+1)</f>
        <v>Hardy Dr</v>
      </c>
      <c r="C169" t="s">
        <v>932</v>
      </c>
    </row>
    <row r="170" spans="1:3" x14ac:dyDescent="0.25">
      <c r="A170">
        <v>123</v>
      </c>
      <c r="B170" t="str">
        <f>INDEX(TC_from,A170+1)</f>
        <v>Hardy Dr</v>
      </c>
      <c r="C170" t="s">
        <v>932</v>
      </c>
    </row>
    <row r="171" spans="1:3" x14ac:dyDescent="0.25">
      <c r="A171">
        <v>16</v>
      </c>
      <c r="B171" t="str">
        <f>INDEX(TC_to,A171+1)</f>
        <v>Hardy Dr</v>
      </c>
      <c r="C171" t="s">
        <v>931</v>
      </c>
    </row>
    <row r="172" spans="1:3" x14ac:dyDescent="0.25">
      <c r="A172">
        <v>22</v>
      </c>
      <c r="B172" t="str">
        <f>INDEX(TC_to,A172+1)</f>
        <v>Hardy Dr</v>
      </c>
      <c r="C172" t="s">
        <v>931</v>
      </c>
    </row>
    <row r="173" spans="1:3" x14ac:dyDescent="0.25">
      <c r="A173">
        <v>51</v>
      </c>
      <c r="B173" t="str">
        <f>INDEX(TC_to,A173+1)</f>
        <v>Hardy Dr</v>
      </c>
      <c r="C173" t="s">
        <v>931</v>
      </c>
    </row>
    <row r="174" spans="1:3" x14ac:dyDescent="0.25">
      <c r="A174">
        <v>106</v>
      </c>
      <c r="B174" t="str">
        <f>INDEX(TC_to,A174+1)</f>
        <v>Hardy Dr</v>
      </c>
      <c r="C174" t="s">
        <v>931</v>
      </c>
    </row>
    <row r="175" spans="1:3" x14ac:dyDescent="0.25">
      <c r="A175">
        <v>82</v>
      </c>
      <c r="B175" t="str">
        <f>INDEX(TC_to,A175+1)</f>
        <v>I-10 Fwy</v>
      </c>
      <c r="C175" t="s">
        <v>931</v>
      </c>
    </row>
    <row r="176" spans="1:3" x14ac:dyDescent="0.25">
      <c r="A176">
        <v>55</v>
      </c>
      <c r="B176" t="str">
        <f>INDEX(TC_from,A176+1)</f>
        <v>I-10 Fwy</v>
      </c>
      <c r="C176" t="s">
        <v>932</v>
      </c>
    </row>
    <row r="177" spans="1:3" x14ac:dyDescent="0.25">
      <c r="A177">
        <v>107</v>
      </c>
      <c r="B177" t="str">
        <f>INDEX(TC_from,A177+1)</f>
        <v>I-10 Fwy</v>
      </c>
      <c r="C177" t="s">
        <v>932</v>
      </c>
    </row>
    <row r="178" spans="1:3" x14ac:dyDescent="0.25">
      <c r="A178">
        <v>134</v>
      </c>
      <c r="B178" t="str">
        <f>INDEX(TC_from,A178+1)</f>
        <v>I-10 Fwy</v>
      </c>
      <c r="C178" t="s">
        <v>932</v>
      </c>
    </row>
    <row r="179" spans="1:3" x14ac:dyDescent="0.25">
      <c r="A179">
        <v>144</v>
      </c>
      <c r="B179" t="str">
        <f>INDEX(TC_from,A179+1)</f>
        <v>I-10 Fwy</v>
      </c>
      <c r="C179" t="s">
        <v>932</v>
      </c>
    </row>
    <row r="180" spans="1:3" x14ac:dyDescent="0.25">
      <c r="A180">
        <v>108</v>
      </c>
      <c r="B180" t="str">
        <f>INDEX(TC_to,A180+1)</f>
        <v>I-10 Fwy</v>
      </c>
      <c r="C180" t="s">
        <v>931</v>
      </c>
    </row>
    <row r="181" spans="1:3" x14ac:dyDescent="0.25">
      <c r="A181">
        <v>103</v>
      </c>
      <c r="B181" t="str">
        <f>INDEX(TC_on,A181+1)</f>
        <v>Kyrene Rd</v>
      </c>
      <c r="C181" t="s">
        <v>930</v>
      </c>
    </row>
    <row r="182" spans="1:3" x14ac:dyDescent="0.25">
      <c r="A182">
        <v>111</v>
      </c>
      <c r="B182" t="str">
        <f>INDEX(TC_on,A182+1)</f>
        <v>Kyrene Rd</v>
      </c>
      <c r="C182" t="s">
        <v>930</v>
      </c>
    </row>
    <row r="183" spans="1:3" x14ac:dyDescent="0.25">
      <c r="A183">
        <v>126</v>
      </c>
      <c r="B183" t="str">
        <f>INDEX(TC_on,A183+1)</f>
        <v>Kyrene Rd</v>
      </c>
      <c r="C183" t="s">
        <v>930</v>
      </c>
    </row>
    <row r="184" spans="1:3" x14ac:dyDescent="0.25">
      <c r="A184">
        <v>136</v>
      </c>
      <c r="B184" t="str">
        <f>INDEX(TC_on,A184+1)</f>
        <v>Kyrene Rd</v>
      </c>
      <c r="C184" t="s">
        <v>930</v>
      </c>
    </row>
    <row r="185" spans="1:3" x14ac:dyDescent="0.25">
      <c r="A185">
        <v>146</v>
      </c>
      <c r="B185" t="str">
        <f>INDEX(TC_on,A185+1)</f>
        <v>Kyrene Rd</v>
      </c>
      <c r="C185" t="s">
        <v>930</v>
      </c>
    </row>
    <row r="186" spans="1:3" x14ac:dyDescent="0.25">
      <c r="A186">
        <v>122</v>
      </c>
      <c r="B186" t="str">
        <f>INDEX(TC_from,A186+1)</f>
        <v>Kyrene Rd</v>
      </c>
      <c r="C186" t="s">
        <v>932</v>
      </c>
    </row>
    <row r="187" spans="1:3" x14ac:dyDescent="0.25">
      <c r="A187">
        <v>132</v>
      </c>
      <c r="B187" t="str">
        <f>INDEX(TC_from,A187+1)</f>
        <v>Kyrene Rd</v>
      </c>
      <c r="C187" t="s">
        <v>932</v>
      </c>
    </row>
    <row r="188" spans="1:3" x14ac:dyDescent="0.25">
      <c r="A188">
        <v>142</v>
      </c>
      <c r="B188" t="str">
        <f>INDEX(TC_from,A188+1)</f>
        <v>Kyrene Rd</v>
      </c>
      <c r="C188" t="s">
        <v>932</v>
      </c>
    </row>
    <row r="189" spans="1:3" x14ac:dyDescent="0.25">
      <c r="A189">
        <v>104</v>
      </c>
      <c r="B189" t="str">
        <f>INDEX(TC_to,A189+1)</f>
        <v>Kyrene Rd</v>
      </c>
      <c r="C189" t="s">
        <v>931</v>
      </c>
    </row>
    <row r="190" spans="1:3" x14ac:dyDescent="0.25">
      <c r="A190">
        <v>123</v>
      </c>
      <c r="B190" t="str">
        <f>INDEX(TC_to,A190+1)</f>
        <v>Kyrene Rd</v>
      </c>
      <c r="C190" t="s">
        <v>931</v>
      </c>
    </row>
    <row r="191" spans="1:3" x14ac:dyDescent="0.25">
      <c r="A191">
        <v>125</v>
      </c>
      <c r="B191" t="str">
        <f>INDEX(TC_to,A191+1)</f>
        <v>Kyrene Rd</v>
      </c>
      <c r="C191" t="s">
        <v>931</v>
      </c>
    </row>
    <row r="192" spans="1:3" x14ac:dyDescent="0.25">
      <c r="A192">
        <v>133</v>
      </c>
      <c r="B192" t="str">
        <f>INDEX(TC_to,A192+1)</f>
        <v>Kyrene Rd</v>
      </c>
      <c r="C192" t="s">
        <v>931</v>
      </c>
    </row>
    <row r="193" spans="1:3" x14ac:dyDescent="0.25">
      <c r="A193">
        <v>143</v>
      </c>
      <c r="B193" t="str">
        <f>INDEX(TC_to,A193+1)</f>
        <v>Kyrene Rd</v>
      </c>
      <c r="C193" t="s">
        <v>931</v>
      </c>
    </row>
    <row r="194" spans="1:3" x14ac:dyDescent="0.25">
      <c r="A194">
        <v>98</v>
      </c>
      <c r="B194" t="str">
        <f>INDEX(TC_on,A194+1)</f>
        <v>Lakeshore Dr</v>
      </c>
      <c r="C194" t="s">
        <v>930</v>
      </c>
    </row>
    <row r="195" spans="1:3" x14ac:dyDescent="0.25">
      <c r="A195">
        <v>117</v>
      </c>
      <c r="B195" t="str">
        <f>INDEX(TC_on,A195+1)</f>
        <v>Lakeshore Dr</v>
      </c>
      <c r="C195" t="s">
        <v>930</v>
      </c>
    </row>
    <row r="196" spans="1:3" x14ac:dyDescent="0.25">
      <c r="A196">
        <v>39</v>
      </c>
      <c r="B196" t="str">
        <f>INDEX(TC_on,A196+1)</f>
        <v>McAllister Ave</v>
      </c>
      <c r="C196" t="s">
        <v>930</v>
      </c>
    </row>
    <row r="197" spans="1:3" x14ac:dyDescent="0.25">
      <c r="A197">
        <v>47</v>
      </c>
      <c r="B197" t="str">
        <f>INDEX(TC_on,A197+1)</f>
        <v>McAllister Ave</v>
      </c>
      <c r="C197" t="s">
        <v>930</v>
      </c>
    </row>
    <row r="198" spans="1:3" x14ac:dyDescent="0.25">
      <c r="A198">
        <v>0</v>
      </c>
      <c r="B198" t="str">
        <f>INDEX(TC_to,A198+1)</f>
        <v>McAllister Ave</v>
      </c>
      <c r="C198" t="s">
        <v>931</v>
      </c>
    </row>
    <row r="199" spans="1:3" x14ac:dyDescent="0.25">
      <c r="A199">
        <v>7</v>
      </c>
      <c r="B199" t="str">
        <f t="shared" ref="B199:B210" si="14">INDEX(TC_on,A199+1)</f>
        <v>McClintock Dr</v>
      </c>
      <c r="C199" t="s">
        <v>930</v>
      </c>
    </row>
    <row r="200" spans="1:3" x14ac:dyDescent="0.25">
      <c r="A200">
        <v>19</v>
      </c>
      <c r="B200" t="str">
        <f t="shared" si="14"/>
        <v>McClintock Dr</v>
      </c>
      <c r="C200" t="s">
        <v>930</v>
      </c>
    </row>
    <row r="201" spans="1:3" x14ac:dyDescent="0.25">
      <c r="A201">
        <v>31</v>
      </c>
      <c r="B201" t="str">
        <f t="shared" si="14"/>
        <v>McClintock Dr</v>
      </c>
      <c r="C201" t="s">
        <v>930</v>
      </c>
    </row>
    <row r="202" spans="1:3" x14ac:dyDescent="0.25">
      <c r="A202">
        <v>40</v>
      </c>
      <c r="B202" t="str">
        <f t="shared" si="14"/>
        <v>McClintock Dr</v>
      </c>
      <c r="C202" t="s">
        <v>930</v>
      </c>
    </row>
    <row r="203" spans="1:3" x14ac:dyDescent="0.25">
      <c r="A203">
        <v>64</v>
      </c>
      <c r="B203" t="str">
        <f t="shared" si="14"/>
        <v>McClintock Dr</v>
      </c>
      <c r="C203" t="s">
        <v>930</v>
      </c>
    </row>
    <row r="204" spans="1:3" x14ac:dyDescent="0.25">
      <c r="A204">
        <v>71</v>
      </c>
      <c r="B204" t="str">
        <f t="shared" si="14"/>
        <v>McClintock Dr</v>
      </c>
      <c r="C204" t="s">
        <v>930</v>
      </c>
    </row>
    <row r="205" spans="1:3" x14ac:dyDescent="0.25">
      <c r="A205">
        <v>92</v>
      </c>
      <c r="B205" t="str">
        <f t="shared" si="14"/>
        <v>McClintock Dr</v>
      </c>
      <c r="C205" t="s">
        <v>930</v>
      </c>
    </row>
    <row r="206" spans="1:3" x14ac:dyDescent="0.25">
      <c r="A206">
        <v>96</v>
      </c>
      <c r="B206" t="str">
        <f t="shared" si="14"/>
        <v>McClintock Dr</v>
      </c>
      <c r="C206" t="s">
        <v>930</v>
      </c>
    </row>
    <row r="207" spans="1:3" x14ac:dyDescent="0.25">
      <c r="A207">
        <v>118</v>
      </c>
      <c r="B207" t="str">
        <f t="shared" si="14"/>
        <v>McClintock Dr</v>
      </c>
      <c r="C207" t="s">
        <v>930</v>
      </c>
    </row>
    <row r="208" spans="1:3" x14ac:dyDescent="0.25">
      <c r="A208">
        <v>128</v>
      </c>
      <c r="B208" t="str">
        <f t="shared" si="14"/>
        <v>McClintock Dr</v>
      </c>
      <c r="C208" t="s">
        <v>930</v>
      </c>
    </row>
    <row r="209" spans="1:3" x14ac:dyDescent="0.25">
      <c r="A209">
        <v>138</v>
      </c>
      <c r="B209" t="str">
        <f t="shared" si="14"/>
        <v>McClintock Dr</v>
      </c>
      <c r="C209" t="s">
        <v>930</v>
      </c>
    </row>
    <row r="210" spans="1:3" x14ac:dyDescent="0.25">
      <c r="A210">
        <v>148</v>
      </c>
      <c r="B210" t="str">
        <f t="shared" si="14"/>
        <v>McClintock Dr</v>
      </c>
      <c r="C210" t="s">
        <v>930</v>
      </c>
    </row>
    <row r="211" spans="1:3" x14ac:dyDescent="0.25">
      <c r="A211">
        <v>28</v>
      </c>
      <c r="B211" t="str">
        <f t="shared" ref="B211:B219" si="15">INDEX(TC_from,A211+1)</f>
        <v>McClintock Dr</v>
      </c>
      <c r="C211" t="s">
        <v>932</v>
      </c>
    </row>
    <row r="212" spans="1:3" x14ac:dyDescent="0.25">
      <c r="A212">
        <v>30</v>
      </c>
      <c r="B212" t="str">
        <f t="shared" si="15"/>
        <v>McClintock Dr</v>
      </c>
      <c r="C212" t="s">
        <v>932</v>
      </c>
    </row>
    <row r="213" spans="1:3" x14ac:dyDescent="0.25">
      <c r="A213">
        <v>44</v>
      </c>
      <c r="B213" t="str">
        <f t="shared" si="15"/>
        <v>McClintock Dr</v>
      </c>
      <c r="C213" t="s">
        <v>932</v>
      </c>
    </row>
    <row r="214" spans="1:3" x14ac:dyDescent="0.25">
      <c r="A214">
        <v>65</v>
      </c>
      <c r="B214" t="str">
        <f t="shared" si="15"/>
        <v>McClintock Dr</v>
      </c>
      <c r="C214" t="s">
        <v>932</v>
      </c>
    </row>
    <row r="215" spans="1:3" x14ac:dyDescent="0.25">
      <c r="A215">
        <v>70</v>
      </c>
      <c r="B215" t="str">
        <f t="shared" si="15"/>
        <v>McClintock Dr</v>
      </c>
      <c r="C215" t="s">
        <v>932</v>
      </c>
    </row>
    <row r="216" spans="1:3" x14ac:dyDescent="0.25">
      <c r="A216">
        <v>95</v>
      </c>
      <c r="B216" t="str">
        <f t="shared" si="15"/>
        <v>McClintock Dr</v>
      </c>
      <c r="C216" t="s">
        <v>932</v>
      </c>
    </row>
    <row r="217" spans="1:3" x14ac:dyDescent="0.25">
      <c r="A217">
        <v>120</v>
      </c>
      <c r="B217" t="str">
        <f t="shared" si="15"/>
        <v>McClintock Dr</v>
      </c>
      <c r="C217" t="s">
        <v>932</v>
      </c>
    </row>
    <row r="218" spans="1:3" x14ac:dyDescent="0.25">
      <c r="A218">
        <v>130</v>
      </c>
      <c r="B218" t="str">
        <f t="shared" si="15"/>
        <v>McClintock Dr</v>
      </c>
      <c r="C218" t="s">
        <v>932</v>
      </c>
    </row>
    <row r="219" spans="1:3" x14ac:dyDescent="0.25">
      <c r="A219">
        <v>140</v>
      </c>
      <c r="B219" t="str">
        <f t="shared" si="15"/>
        <v>McClintock Dr</v>
      </c>
      <c r="C219" t="s">
        <v>932</v>
      </c>
    </row>
    <row r="220" spans="1:3" x14ac:dyDescent="0.25">
      <c r="A220">
        <v>3</v>
      </c>
      <c r="B220" t="str">
        <f t="shared" ref="B220:B231" si="16">INDEX(TC_to,A220+1)</f>
        <v>McClintock Dr</v>
      </c>
      <c r="C220" t="s">
        <v>931</v>
      </c>
    </row>
    <row r="221" spans="1:3" x14ac:dyDescent="0.25">
      <c r="A221">
        <v>8</v>
      </c>
      <c r="B221" t="str">
        <f t="shared" si="16"/>
        <v>McClintock Dr</v>
      </c>
      <c r="C221" t="s">
        <v>931</v>
      </c>
    </row>
    <row r="222" spans="1:3" x14ac:dyDescent="0.25">
      <c r="A222">
        <v>27</v>
      </c>
      <c r="B222" t="str">
        <f t="shared" si="16"/>
        <v>McClintock Dr</v>
      </c>
      <c r="C222" t="s">
        <v>931</v>
      </c>
    </row>
    <row r="223" spans="1:3" x14ac:dyDescent="0.25">
      <c r="A223">
        <v>32</v>
      </c>
      <c r="B223" t="str">
        <f t="shared" si="16"/>
        <v>McClintock Dr</v>
      </c>
      <c r="C223" t="s">
        <v>931</v>
      </c>
    </row>
    <row r="224" spans="1:3" x14ac:dyDescent="0.25">
      <c r="A224">
        <v>45</v>
      </c>
      <c r="B224" t="str">
        <f t="shared" si="16"/>
        <v>McClintock Dr</v>
      </c>
      <c r="C224" t="s">
        <v>931</v>
      </c>
    </row>
    <row r="225" spans="1:3" x14ac:dyDescent="0.25">
      <c r="A225">
        <v>73</v>
      </c>
      <c r="B225" t="str">
        <f t="shared" si="16"/>
        <v>McClintock Dr</v>
      </c>
      <c r="C225" t="s">
        <v>931</v>
      </c>
    </row>
    <row r="226" spans="1:3" x14ac:dyDescent="0.25">
      <c r="A226">
        <v>97</v>
      </c>
      <c r="B226" t="str">
        <f t="shared" si="16"/>
        <v>McClintock Dr</v>
      </c>
      <c r="C226" t="s">
        <v>931</v>
      </c>
    </row>
    <row r="227" spans="1:3" x14ac:dyDescent="0.25">
      <c r="A227">
        <v>116</v>
      </c>
      <c r="B227" t="str">
        <f t="shared" si="16"/>
        <v>McClintock Dr</v>
      </c>
      <c r="C227" t="s">
        <v>931</v>
      </c>
    </row>
    <row r="228" spans="1:3" x14ac:dyDescent="0.25">
      <c r="A228">
        <v>121</v>
      </c>
      <c r="B228" t="str">
        <f t="shared" si="16"/>
        <v>McClintock Dr</v>
      </c>
      <c r="C228" t="s">
        <v>931</v>
      </c>
    </row>
    <row r="229" spans="1:3" x14ac:dyDescent="0.25">
      <c r="A229">
        <v>131</v>
      </c>
      <c r="B229" t="str">
        <f t="shared" si="16"/>
        <v>McClintock Dr</v>
      </c>
      <c r="C229" t="s">
        <v>931</v>
      </c>
    </row>
    <row r="230" spans="1:3" x14ac:dyDescent="0.25">
      <c r="A230">
        <v>141</v>
      </c>
      <c r="B230" t="str">
        <f t="shared" si="16"/>
        <v>McClintock Dr</v>
      </c>
      <c r="C230" t="s">
        <v>931</v>
      </c>
    </row>
    <row r="231" spans="1:3" x14ac:dyDescent="0.25">
      <c r="A231">
        <v>63</v>
      </c>
      <c r="B231" t="str">
        <f t="shared" si="16"/>
        <v>McClintock Dr</v>
      </c>
      <c r="C231" t="s">
        <v>931</v>
      </c>
    </row>
    <row r="232" spans="1:3" x14ac:dyDescent="0.25">
      <c r="A232">
        <v>3</v>
      </c>
      <c r="B232" t="str">
        <f>INDEX(TC_on,A232+1)</f>
        <v>McKellips Rd</v>
      </c>
      <c r="C232" t="s">
        <v>930</v>
      </c>
    </row>
    <row r="233" spans="1:3" x14ac:dyDescent="0.25">
      <c r="A233">
        <v>4</v>
      </c>
      <c r="B233" t="str">
        <f>INDEX(TC_on,A233+1)</f>
        <v>McKellips Rd</v>
      </c>
      <c r="C233" t="s">
        <v>930</v>
      </c>
    </row>
    <row r="234" spans="1:3" x14ac:dyDescent="0.25">
      <c r="A234">
        <v>5</v>
      </c>
      <c r="B234" t="str">
        <f>INDEX(TC_from,A234+1)</f>
        <v>McKellips Rd</v>
      </c>
      <c r="C234" t="s">
        <v>932</v>
      </c>
    </row>
    <row r="235" spans="1:3" x14ac:dyDescent="0.25">
      <c r="A235">
        <v>6</v>
      </c>
      <c r="B235" t="str">
        <f>INDEX(TC_from,A235+1)</f>
        <v>McKellips Rd</v>
      </c>
      <c r="C235" t="s">
        <v>932</v>
      </c>
    </row>
    <row r="236" spans="1:3" x14ac:dyDescent="0.25">
      <c r="A236">
        <v>7</v>
      </c>
      <c r="B236" t="str">
        <f>INDEX(TC_from,A236+1)</f>
        <v>McKellips Rd</v>
      </c>
      <c r="C236" t="s">
        <v>932</v>
      </c>
    </row>
    <row r="237" spans="1:3" x14ac:dyDescent="0.25">
      <c r="A237">
        <v>1</v>
      </c>
      <c r="B237" t="str">
        <f>INDEX(TC_to,A237+1)</f>
        <v>McKellips Rd</v>
      </c>
      <c r="C237" t="s">
        <v>931</v>
      </c>
    </row>
    <row r="238" spans="1:3" x14ac:dyDescent="0.25">
      <c r="A238">
        <v>2</v>
      </c>
      <c r="B238" t="str">
        <f>INDEX(TC_to,A238+1)</f>
        <v>McKellips Rd</v>
      </c>
      <c r="C238" t="s">
        <v>931</v>
      </c>
    </row>
    <row r="239" spans="1:3" x14ac:dyDescent="0.25">
      <c r="A239">
        <v>11</v>
      </c>
      <c r="B239" t="str">
        <f t="shared" ref="B239:B246" si="17">INDEX(TC_on,A239+1)</f>
        <v>Mill Ave</v>
      </c>
      <c r="C239" t="s">
        <v>930</v>
      </c>
    </row>
    <row r="240" spans="1:3" x14ac:dyDescent="0.25">
      <c r="A240">
        <v>17</v>
      </c>
      <c r="B240" t="str">
        <f t="shared" si="17"/>
        <v>Mill Ave</v>
      </c>
      <c r="C240" t="s">
        <v>930</v>
      </c>
    </row>
    <row r="241" spans="1:3" x14ac:dyDescent="0.25">
      <c r="A241">
        <v>49</v>
      </c>
      <c r="B241" t="str">
        <f t="shared" si="17"/>
        <v>Mill Ave</v>
      </c>
      <c r="C241" t="s">
        <v>930</v>
      </c>
    </row>
    <row r="242" spans="1:3" x14ac:dyDescent="0.25">
      <c r="A242">
        <v>59</v>
      </c>
      <c r="B242" t="str">
        <f t="shared" si="17"/>
        <v>Mill Ave</v>
      </c>
      <c r="C242" t="s">
        <v>930</v>
      </c>
    </row>
    <row r="243" spans="1:3" x14ac:dyDescent="0.25">
      <c r="A243">
        <v>77</v>
      </c>
      <c r="B243" t="str">
        <f t="shared" si="17"/>
        <v>Mill Ave</v>
      </c>
      <c r="C243" t="s">
        <v>930</v>
      </c>
    </row>
    <row r="244" spans="1:3" x14ac:dyDescent="0.25">
      <c r="A244">
        <v>89</v>
      </c>
      <c r="B244" t="str">
        <f t="shared" si="17"/>
        <v>Mill Ave</v>
      </c>
      <c r="C244" t="s">
        <v>930</v>
      </c>
    </row>
    <row r="245" spans="1:3" x14ac:dyDescent="0.25">
      <c r="A245">
        <v>102</v>
      </c>
      <c r="B245" t="str">
        <f t="shared" si="17"/>
        <v>Mill Ave</v>
      </c>
      <c r="C245" t="s">
        <v>930</v>
      </c>
    </row>
    <row r="246" spans="1:3" x14ac:dyDescent="0.25">
      <c r="A246">
        <v>112</v>
      </c>
      <c r="B246" t="str">
        <f t="shared" si="17"/>
        <v>Mill Ave</v>
      </c>
      <c r="C246" t="s">
        <v>930</v>
      </c>
    </row>
    <row r="247" spans="1:3" x14ac:dyDescent="0.25">
      <c r="A247">
        <v>10</v>
      </c>
      <c r="B247" t="str">
        <f t="shared" ref="B247:B255" si="18">INDEX(TC_from,A247+1)</f>
        <v>Mill Ave</v>
      </c>
      <c r="C247" t="s">
        <v>932</v>
      </c>
    </row>
    <row r="248" spans="1:3" x14ac:dyDescent="0.25">
      <c r="A248">
        <v>24</v>
      </c>
      <c r="B248" t="str">
        <f t="shared" si="18"/>
        <v>Mill Ave</v>
      </c>
      <c r="C248" t="s">
        <v>932</v>
      </c>
    </row>
    <row r="249" spans="1:3" x14ac:dyDescent="0.25">
      <c r="A249">
        <v>25</v>
      </c>
      <c r="B249" t="str">
        <f t="shared" si="18"/>
        <v>Mill Ave</v>
      </c>
      <c r="C249" t="s">
        <v>932</v>
      </c>
    </row>
    <row r="250" spans="1:3" x14ac:dyDescent="0.25">
      <c r="A250">
        <v>38</v>
      </c>
      <c r="B250" t="str">
        <f t="shared" si="18"/>
        <v>Mill Ave</v>
      </c>
      <c r="C250" t="s">
        <v>932</v>
      </c>
    </row>
    <row r="251" spans="1:3" x14ac:dyDescent="0.25">
      <c r="A251">
        <v>48</v>
      </c>
      <c r="B251" t="str">
        <f t="shared" si="18"/>
        <v>Mill Ave</v>
      </c>
      <c r="C251" t="s">
        <v>932</v>
      </c>
    </row>
    <row r="252" spans="1:3" x14ac:dyDescent="0.25">
      <c r="A252">
        <v>62</v>
      </c>
      <c r="B252" t="str">
        <f t="shared" si="18"/>
        <v>Mill Ave</v>
      </c>
      <c r="C252" t="s">
        <v>932</v>
      </c>
    </row>
    <row r="253" spans="1:3" x14ac:dyDescent="0.25">
      <c r="A253">
        <v>75</v>
      </c>
      <c r="B253" t="str">
        <f t="shared" si="18"/>
        <v>Mill Ave</v>
      </c>
      <c r="C253" t="s">
        <v>932</v>
      </c>
    </row>
    <row r="254" spans="1:3" x14ac:dyDescent="0.25">
      <c r="A254">
        <v>86</v>
      </c>
      <c r="B254" t="str">
        <f t="shared" si="18"/>
        <v>Mill Ave</v>
      </c>
      <c r="C254" t="s">
        <v>932</v>
      </c>
    </row>
    <row r="255" spans="1:3" x14ac:dyDescent="0.25">
      <c r="A255">
        <v>100</v>
      </c>
      <c r="B255" t="str">
        <f t="shared" si="18"/>
        <v>Mill Ave</v>
      </c>
      <c r="C255" t="s">
        <v>932</v>
      </c>
    </row>
    <row r="256" spans="1:3" x14ac:dyDescent="0.25">
      <c r="A256">
        <v>12</v>
      </c>
      <c r="B256" t="str">
        <f t="shared" ref="B256:B262" si="19">INDEX(TC_to,A256+1)</f>
        <v>Mill Ave</v>
      </c>
      <c r="C256" t="s">
        <v>931</v>
      </c>
    </row>
    <row r="257" spans="1:3" x14ac:dyDescent="0.25">
      <c r="A257">
        <v>20</v>
      </c>
      <c r="B257" t="str">
        <f t="shared" si="19"/>
        <v>Mill Ave</v>
      </c>
      <c r="C257" t="s">
        <v>931</v>
      </c>
    </row>
    <row r="258" spans="1:3" x14ac:dyDescent="0.25">
      <c r="A258">
        <v>23</v>
      </c>
      <c r="B258" t="str">
        <f t="shared" si="19"/>
        <v>Mill Ave</v>
      </c>
      <c r="C258" t="s">
        <v>931</v>
      </c>
    </row>
    <row r="259" spans="1:3" x14ac:dyDescent="0.25">
      <c r="A259">
        <v>37</v>
      </c>
      <c r="B259" t="str">
        <f t="shared" si="19"/>
        <v>Mill Ave</v>
      </c>
      <c r="C259" t="s">
        <v>931</v>
      </c>
    </row>
    <row r="260" spans="1:3" x14ac:dyDescent="0.25">
      <c r="A260">
        <v>56</v>
      </c>
      <c r="B260" t="str">
        <f t="shared" si="19"/>
        <v>Mill Ave</v>
      </c>
      <c r="C260" t="s">
        <v>931</v>
      </c>
    </row>
    <row r="261" spans="1:3" x14ac:dyDescent="0.25">
      <c r="A261">
        <v>58</v>
      </c>
      <c r="B261" t="str">
        <f t="shared" si="19"/>
        <v>Mill Ave</v>
      </c>
      <c r="C261" t="s">
        <v>931</v>
      </c>
    </row>
    <row r="262" spans="1:3" x14ac:dyDescent="0.25">
      <c r="A262">
        <v>85</v>
      </c>
      <c r="B262" t="str">
        <f t="shared" si="19"/>
        <v>Mill Ave</v>
      </c>
      <c r="C262" t="s">
        <v>931</v>
      </c>
    </row>
    <row r="263" spans="1:3" x14ac:dyDescent="0.25">
      <c r="A263">
        <v>11</v>
      </c>
      <c r="B263" t="str">
        <f>INDEX(TC_from,A263+1)</f>
        <v xml:space="preserve">n/o </v>
      </c>
      <c r="C263" t="s">
        <v>932</v>
      </c>
    </row>
    <row r="264" spans="1:3" x14ac:dyDescent="0.25">
      <c r="A264">
        <v>29</v>
      </c>
      <c r="B264" t="str">
        <f t="shared" ref="B264:B273" si="20">INDEX(TC_on,A264+1)</f>
        <v>Price Rd</v>
      </c>
      <c r="C264" t="s">
        <v>930</v>
      </c>
    </row>
    <row r="265" spans="1:3" x14ac:dyDescent="0.25">
      <c r="A265">
        <v>42</v>
      </c>
      <c r="B265" t="str">
        <f t="shared" si="20"/>
        <v>Price Rd</v>
      </c>
      <c r="C265" t="s">
        <v>930</v>
      </c>
    </row>
    <row r="266" spans="1:3" x14ac:dyDescent="0.25">
      <c r="A266">
        <v>66</v>
      </c>
      <c r="B266" t="str">
        <f t="shared" si="20"/>
        <v>Price Rd</v>
      </c>
      <c r="C266" t="s">
        <v>930</v>
      </c>
    </row>
    <row r="267" spans="1:3" x14ac:dyDescent="0.25">
      <c r="A267">
        <v>68</v>
      </c>
      <c r="B267" t="str">
        <f t="shared" si="20"/>
        <v>Price Rd</v>
      </c>
      <c r="C267" t="s">
        <v>930</v>
      </c>
    </row>
    <row r="268" spans="1:3" x14ac:dyDescent="0.25">
      <c r="A268">
        <v>93</v>
      </c>
      <c r="B268" t="str">
        <f t="shared" si="20"/>
        <v>Price Rd</v>
      </c>
      <c r="C268" t="s">
        <v>930</v>
      </c>
    </row>
    <row r="269" spans="1:3" x14ac:dyDescent="0.25">
      <c r="A269">
        <v>94</v>
      </c>
      <c r="B269" t="str">
        <f t="shared" si="20"/>
        <v>Price Rd</v>
      </c>
      <c r="C269" t="s">
        <v>930</v>
      </c>
    </row>
    <row r="270" spans="1:3" x14ac:dyDescent="0.25">
      <c r="A270">
        <v>119</v>
      </c>
      <c r="B270" t="str">
        <f t="shared" si="20"/>
        <v>Price Rd</v>
      </c>
      <c r="C270" t="s">
        <v>930</v>
      </c>
    </row>
    <row r="271" spans="1:3" x14ac:dyDescent="0.25">
      <c r="A271">
        <v>129</v>
      </c>
      <c r="B271" t="str">
        <f t="shared" si="20"/>
        <v>Price Rd</v>
      </c>
      <c r="C271" t="s">
        <v>930</v>
      </c>
    </row>
    <row r="272" spans="1:3" x14ac:dyDescent="0.25">
      <c r="A272">
        <v>139</v>
      </c>
      <c r="B272" t="str">
        <f t="shared" si="20"/>
        <v>Price Rd</v>
      </c>
      <c r="C272" t="s">
        <v>930</v>
      </c>
    </row>
    <row r="273" spans="1:3" x14ac:dyDescent="0.25">
      <c r="A273">
        <v>149</v>
      </c>
      <c r="B273" t="str">
        <f t="shared" si="20"/>
        <v>Price Rd</v>
      </c>
      <c r="C273" t="s">
        <v>930</v>
      </c>
    </row>
    <row r="274" spans="1:3" x14ac:dyDescent="0.25">
      <c r="A274">
        <v>41</v>
      </c>
      <c r="B274" t="str">
        <f>INDEX(TC_from,A274+1)</f>
        <v>Price Rd</v>
      </c>
      <c r="C274" t="s">
        <v>932</v>
      </c>
    </row>
    <row r="275" spans="1:3" x14ac:dyDescent="0.25">
      <c r="A275">
        <v>43</v>
      </c>
      <c r="B275" t="str">
        <f>INDEX(TC_from,A275+1)</f>
        <v>Price Rd</v>
      </c>
      <c r="C275" t="s">
        <v>932</v>
      </c>
    </row>
    <row r="276" spans="1:3" x14ac:dyDescent="0.25">
      <c r="A276">
        <v>67</v>
      </c>
      <c r="B276" t="str">
        <f>INDEX(TC_from,A276+1)</f>
        <v>Price Rd</v>
      </c>
      <c r="C276" t="s">
        <v>932</v>
      </c>
    </row>
    <row r="277" spans="1:3" x14ac:dyDescent="0.25">
      <c r="A277">
        <v>69</v>
      </c>
      <c r="B277" t="str">
        <f>INDEX(TC_from,A277+1)</f>
        <v>Price Rd</v>
      </c>
      <c r="C277" t="s">
        <v>932</v>
      </c>
    </row>
    <row r="278" spans="1:3" x14ac:dyDescent="0.25">
      <c r="A278">
        <v>28</v>
      </c>
      <c r="B278" t="str">
        <f t="shared" ref="B278:B286" si="21">INDEX(TC_to,A278+1)</f>
        <v>Price Rd</v>
      </c>
      <c r="C278" t="s">
        <v>931</v>
      </c>
    </row>
    <row r="279" spans="1:3" x14ac:dyDescent="0.25">
      <c r="A279">
        <v>30</v>
      </c>
      <c r="B279" t="str">
        <f t="shared" si="21"/>
        <v>Price Rd</v>
      </c>
      <c r="C279" t="s">
        <v>931</v>
      </c>
    </row>
    <row r="280" spans="1:3" x14ac:dyDescent="0.25">
      <c r="A280">
        <v>44</v>
      </c>
      <c r="B280" t="str">
        <f t="shared" si="21"/>
        <v>Price Rd</v>
      </c>
      <c r="C280" t="s">
        <v>931</v>
      </c>
    </row>
    <row r="281" spans="1:3" x14ac:dyDescent="0.25">
      <c r="A281">
        <v>70</v>
      </c>
      <c r="B281" t="str">
        <f t="shared" si="21"/>
        <v>Price Rd</v>
      </c>
      <c r="C281" t="s">
        <v>931</v>
      </c>
    </row>
    <row r="282" spans="1:3" x14ac:dyDescent="0.25">
      <c r="A282">
        <v>95</v>
      </c>
      <c r="B282" t="str">
        <f t="shared" si="21"/>
        <v>Price Rd</v>
      </c>
      <c r="C282" t="s">
        <v>931</v>
      </c>
    </row>
    <row r="283" spans="1:3" x14ac:dyDescent="0.25">
      <c r="A283">
        <v>120</v>
      </c>
      <c r="B283" t="str">
        <f t="shared" si="21"/>
        <v>Price Rd</v>
      </c>
      <c r="C283" t="s">
        <v>931</v>
      </c>
    </row>
    <row r="284" spans="1:3" x14ac:dyDescent="0.25">
      <c r="A284">
        <v>130</v>
      </c>
      <c r="B284" t="str">
        <f t="shared" si="21"/>
        <v>Price Rd</v>
      </c>
      <c r="C284" t="s">
        <v>931</v>
      </c>
    </row>
    <row r="285" spans="1:3" x14ac:dyDescent="0.25">
      <c r="A285">
        <v>140</v>
      </c>
      <c r="B285" t="str">
        <f t="shared" si="21"/>
        <v>Price Rd</v>
      </c>
      <c r="C285" t="s">
        <v>931</v>
      </c>
    </row>
    <row r="286" spans="1:3" x14ac:dyDescent="0.25">
      <c r="A286">
        <v>65</v>
      </c>
      <c r="B286" t="str">
        <f t="shared" si="21"/>
        <v>Price Rd.</v>
      </c>
      <c r="C286" t="s">
        <v>931</v>
      </c>
    </row>
    <row r="287" spans="1:3" x14ac:dyDescent="0.25">
      <c r="A287">
        <v>14</v>
      </c>
      <c r="B287" t="str">
        <f t="shared" ref="B287:B299" si="22">INDEX(TC_on,A287+1)</f>
        <v>Priest Dr</v>
      </c>
      <c r="C287" t="s">
        <v>930</v>
      </c>
    </row>
    <row r="288" spans="1:3" x14ac:dyDescent="0.25">
      <c r="A288">
        <v>15</v>
      </c>
      <c r="B288" t="str">
        <f t="shared" si="22"/>
        <v>Priest Dr</v>
      </c>
      <c r="C288" t="s">
        <v>930</v>
      </c>
    </row>
    <row r="289" spans="1:3" x14ac:dyDescent="0.25">
      <c r="A289">
        <v>21</v>
      </c>
      <c r="B289" t="str">
        <f t="shared" si="22"/>
        <v>Priest Dr</v>
      </c>
      <c r="C289" t="s">
        <v>930</v>
      </c>
    </row>
    <row r="290" spans="1:3" x14ac:dyDescent="0.25">
      <c r="A290">
        <v>52</v>
      </c>
      <c r="B290" t="str">
        <f t="shared" si="22"/>
        <v>Priest Dr</v>
      </c>
      <c r="C290" t="s">
        <v>930</v>
      </c>
    </row>
    <row r="291" spans="1:3" x14ac:dyDescent="0.25">
      <c r="A291">
        <v>81</v>
      </c>
      <c r="B291" t="str">
        <f t="shared" si="22"/>
        <v>Priest Dr</v>
      </c>
      <c r="C291" t="s">
        <v>930</v>
      </c>
    </row>
    <row r="292" spans="1:3" x14ac:dyDescent="0.25">
      <c r="A292">
        <v>88</v>
      </c>
      <c r="B292" t="str">
        <f t="shared" si="22"/>
        <v>Priest Dr</v>
      </c>
      <c r="C292" t="s">
        <v>930</v>
      </c>
    </row>
    <row r="293" spans="1:3" x14ac:dyDescent="0.25">
      <c r="A293">
        <v>109</v>
      </c>
      <c r="B293" t="str">
        <f t="shared" si="22"/>
        <v>Priest Dr</v>
      </c>
      <c r="C293" t="s">
        <v>930</v>
      </c>
    </row>
    <row r="294" spans="1:3" x14ac:dyDescent="0.25">
      <c r="A294">
        <v>124</v>
      </c>
      <c r="B294" t="str">
        <f t="shared" si="22"/>
        <v>Priest Dr</v>
      </c>
      <c r="C294" t="s">
        <v>930</v>
      </c>
    </row>
    <row r="295" spans="1:3" x14ac:dyDescent="0.25">
      <c r="A295">
        <v>135</v>
      </c>
      <c r="B295" t="str">
        <f t="shared" si="22"/>
        <v>Priest Dr</v>
      </c>
      <c r="C295" t="s">
        <v>930</v>
      </c>
    </row>
    <row r="296" spans="1:3" x14ac:dyDescent="0.25">
      <c r="A296">
        <v>145</v>
      </c>
      <c r="B296" t="str">
        <f t="shared" si="22"/>
        <v>Priest Dr</v>
      </c>
      <c r="C296" t="s">
        <v>930</v>
      </c>
    </row>
    <row r="297" spans="1:3" x14ac:dyDescent="0.25">
      <c r="A297">
        <v>152</v>
      </c>
      <c r="B297" t="str">
        <f t="shared" si="22"/>
        <v>Priest Dr</v>
      </c>
      <c r="C297" t="s">
        <v>930</v>
      </c>
    </row>
    <row r="298" spans="1:3" x14ac:dyDescent="0.25">
      <c r="A298">
        <v>154</v>
      </c>
      <c r="B298" t="str">
        <f t="shared" si="22"/>
        <v>Priest Dr</v>
      </c>
      <c r="C298" t="s">
        <v>930</v>
      </c>
    </row>
    <row r="299" spans="1:3" x14ac:dyDescent="0.25">
      <c r="A299">
        <v>155</v>
      </c>
      <c r="B299" t="str">
        <f t="shared" si="22"/>
        <v>Priest Dr</v>
      </c>
      <c r="C299" t="s">
        <v>930</v>
      </c>
    </row>
    <row r="300" spans="1:3" x14ac:dyDescent="0.25">
      <c r="A300">
        <v>12</v>
      </c>
      <c r="B300" t="str">
        <f t="shared" ref="B300:B311" si="23">INDEX(TC_from,A300+1)</f>
        <v>Priest Dr</v>
      </c>
      <c r="C300" t="s">
        <v>932</v>
      </c>
    </row>
    <row r="301" spans="1:3" x14ac:dyDescent="0.25">
      <c r="A301">
        <v>16</v>
      </c>
      <c r="B301" t="str">
        <f t="shared" si="23"/>
        <v>Priest Dr</v>
      </c>
      <c r="C301" t="s">
        <v>932</v>
      </c>
    </row>
    <row r="302" spans="1:3" x14ac:dyDescent="0.25">
      <c r="A302">
        <v>22</v>
      </c>
      <c r="B302" t="str">
        <f t="shared" si="23"/>
        <v>Priest Dr</v>
      </c>
      <c r="C302" t="s">
        <v>932</v>
      </c>
    </row>
    <row r="303" spans="1:3" x14ac:dyDescent="0.25">
      <c r="A303">
        <v>37</v>
      </c>
      <c r="B303" t="str">
        <f t="shared" si="23"/>
        <v>Priest Dr</v>
      </c>
      <c r="C303" t="s">
        <v>932</v>
      </c>
    </row>
    <row r="304" spans="1:3" x14ac:dyDescent="0.25">
      <c r="A304">
        <v>51</v>
      </c>
      <c r="B304" t="str">
        <f t="shared" si="23"/>
        <v>Priest Dr</v>
      </c>
      <c r="C304" t="s">
        <v>932</v>
      </c>
    </row>
    <row r="305" spans="1:3" x14ac:dyDescent="0.25">
      <c r="A305">
        <v>56</v>
      </c>
      <c r="B305" t="str">
        <f t="shared" si="23"/>
        <v>Priest Dr</v>
      </c>
      <c r="C305" t="s">
        <v>932</v>
      </c>
    </row>
    <row r="306" spans="1:3" x14ac:dyDescent="0.25">
      <c r="A306">
        <v>80</v>
      </c>
      <c r="B306" t="str">
        <f t="shared" si="23"/>
        <v>Priest Dr</v>
      </c>
      <c r="C306" t="s">
        <v>932</v>
      </c>
    </row>
    <row r="307" spans="1:3" x14ac:dyDescent="0.25">
      <c r="A307">
        <v>85</v>
      </c>
      <c r="B307" t="str">
        <f t="shared" si="23"/>
        <v>Priest Dr</v>
      </c>
      <c r="C307" t="s">
        <v>932</v>
      </c>
    </row>
    <row r="308" spans="1:3" x14ac:dyDescent="0.25">
      <c r="A308">
        <v>106</v>
      </c>
      <c r="B308" t="str">
        <f t="shared" si="23"/>
        <v>Priest Dr</v>
      </c>
      <c r="C308" t="s">
        <v>932</v>
      </c>
    </row>
    <row r="309" spans="1:3" x14ac:dyDescent="0.25">
      <c r="A309">
        <v>125</v>
      </c>
      <c r="B309" t="str">
        <f t="shared" si="23"/>
        <v>Priest Dr</v>
      </c>
      <c r="C309" t="s">
        <v>932</v>
      </c>
    </row>
    <row r="310" spans="1:3" x14ac:dyDescent="0.25">
      <c r="A310">
        <v>133</v>
      </c>
      <c r="B310" t="str">
        <f t="shared" si="23"/>
        <v>Priest Dr</v>
      </c>
      <c r="C310" t="s">
        <v>932</v>
      </c>
    </row>
    <row r="311" spans="1:3" x14ac:dyDescent="0.25">
      <c r="A311">
        <v>143</v>
      </c>
      <c r="B311" t="str">
        <f t="shared" si="23"/>
        <v>Priest Dr</v>
      </c>
      <c r="C311" t="s">
        <v>932</v>
      </c>
    </row>
    <row r="312" spans="1:3" x14ac:dyDescent="0.25">
      <c r="A312">
        <v>13</v>
      </c>
      <c r="B312" t="str">
        <f t="shared" ref="B312:B325" si="24">INDEX(TC_to,A312+1)</f>
        <v>Priest Dr</v>
      </c>
      <c r="C312" t="s">
        <v>931</v>
      </c>
    </row>
    <row r="313" spans="1:3" x14ac:dyDescent="0.25">
      <c r="A313">
        <v>36</v>
      </c>
      <c r="B313" t="str">
        <f t="shared" si="24"/>
        <v>Priest Dr</v>
      </c>
      <c r="C313" t="s">
        <v>931</v>
      </c>
    </row>
    <row r="314" spans="1:3" x14ac:dyDescent="0.25">
      <c r="A314">
        <v>54</v>
      </c>
      <c r="B314" t="str">
        <f t="shared" si="24"/>
        <v>Priest Dr</v>
      </c>
      <c r="C314" t="s">
        <v>931</v>
      </c>
    </row>
    <row r="315" spans="1:3" x14ac:dyDescent="0.25">
      <c r="A315">
        <v>55</v>
      </c>
      <c r="B315" t="str">
        <f t="shared" si="24"/>
        <v>Priest Dr</v>
      </c>
      <c r="C315" t="s">
        <v>931</v>
      </c>
    </row>
    <row r="316" spans="1:3" x14ac:dyDescent="0.25">
      <c r="A316">
        <v>84</v>
      </c>
      <c r="B316" t="str">
        <f t="shared" si="24"/>
        <v>Priest Dr</v>
      </c>
      <c r="C316" t="s">
        <v>931</v>
      </c>
    </row>
    <row r="317" spans="1:3" x14ac:dyDescent="0.25">
      <c r="A317">
        <v>107</v>
      </c>
      <c r="B317" t="str">
        <f t="shared" si="24"/>
        <v>Priest Dr</v>
      </c>
      <c r="C317" t="s">
        <v>931</v>
      </c>
    </row>
    <row r="318" spans="1:3" x14ac:dyDescent="0.25">
      <c r="A318">
        <v>134</v>
      </c>
      <c r="B318" t="str">
        <f t="shared" si="24"/>
        <v>Priest Dr</v>
      </c>
      <c r="C318" t="s">
        <v>931</v>
      </c>
    </row>
    <row r="319" spans="1:3" x14ac:dyDescent="0.25">
      <c r="A319">
        <v>144</v>
      </c>
      <c r="B319" t="str">
        <f t="shared" si="24"/>
        <v>Priest Dr</v>
      </c>
      <c r="C319" t="s">
        <v>931</v>
      </c>
    </row>
    <row r="320" spans="1:3" x14ac:dyDescent="0.25">
      <c r="A320">
        <v>150</v>
      </c>
      <c r="B320" t="str">
        <f t="shared" si="24"/>
        <v>Priest Dr</v>
      </c>
      <c r="C320" t="s">
        <v>931</v>
      </c>
    </row>
    <row r="321" spans="1:3" x14ac:dyDescent="0.25">
      <c r="A321">
        <v>145</v>
      </c>
      <c r="B321" t="str">
        <f t="shared" si="24"/>
        <v>Ray Rd</v>
      </c>
      <c r="C321" t="s">
        <v>931</v>
      </c>
    </row>
    <row r="322" spans="1:3" x14ac:dyDescent="0.25">
      <c r="A322">
        <v>146</v>
      </c>
      <c r="B322" t="str">
        <f t="shared" si="24"/>
        <v>Ray Rd</v>
      </c>
      <c r="C322" t="s">
        <v>931</v>
      </c>
    </row>
    <row r="323" spans="1:3" x14ac:dyDescent="0.25">
      <c r="A323">
        <v>147</v>
      </c>
      <c r="B323" t="str">
        <f t="shared" si="24"/>
        <v>Ray Rd</v>
      </c>
      <c r="C323" t="s">
        <v>931</v>
      </c>
    </row>
    <row r="324" spans="1:3" x14ac:dyDescent="0.25">
      <c r="A324">
        <v>148</v>
      </c>
      <c r="B324" t="str">
        <f t="shared" si="24"/>
        <v>Ray Rd</v>
      </c>
      <c r="C324" t="s">
        <v>931</v>
      </c>
    </row>
    <row r="325" spans="1:3" x14ac:dyDescent="0.25">
      <c r="A325">
        <v>149</v>
      </c>
      <c r="B325" t="str">
        <f t="shared" si="24"/>
        <v>Ray Rd</v>
      </c>
      <c r="C325" t="s">
        <v>931</v>
      </c>
    </row>
    <row r="326" spans="1:3" x14ac:dyDescent="0.25">
      <c r="A326">
        <v>21</v>
      </c>
      <c r="B326" t="str">
        <f>INDEX(TC_from,A326+1)</f>
        <v>Rio Salado Pkwy</v>
      </c>
      <c r="C326" t="s">
        <v>932</v>
      </c>
    </row>
    <row r="327" spans="1:3" x14ac:dyDescent="0.25">
      <c r="A327">
        <v>16</v>
      </c>
      <c r="B327" t="str">
        <f t="shared" ref="B327:B332" si="25">INDEX(TC_on,A327+1)</f>
        <v>Rio Salado Pkwy</v>
      </c>
      <c r="C327" t="s">
        <v>930</v>
      </c>
    </row>
    <row r="328" spans="1:3" x14ac:dyDescent="0.25">
      <c r="A328">
        <v>20</v>
      </c>
      <c r="B328" t="str">
        <f t="shared" si="25"/>
        <v>Rio Salado Pkwy</v>
      </c>
      <c r="C328" t="s">
        <v>930</v>
      </c>
    </row>
    <row r="329" spans="1:3" x14ac:dyDescent="0.25">
      <c r="A329">
        <v>25</v>
      </c>
      <c r="B329" t="str">
        <f t="shared" si="25"/>
        <v>Rio Salado Pkwy</v>
      </c>
      <c r="C329" t="s">
        <v>930</v>
      </c>
    </row>
    <row r="330" spans="1:3" x14ac:dyDescent="0.25">
      <c r="A330">
        <v>27</v>
      </c>
      <c r="B330" t="str">
        <f t="shared" si="25"/>
        <v>Rio Salado Pkwy</v>
      </c>
      <c r="C330" t="s">
        <v>930</v>
      </c>
    </row>
    <row r="331" spans="1:3" x14ac:dyDescent="0.25">
      <c r="A331">
        <v>28</v>
      </c>
      <c r="B331" t="str">
        <f t="shared" si="25"/>
        <v>Rio Salado Pkwy</v>
      </c>
      <c r="C331" t="s">
        <v>930</v>
      </c>
    </row>
    <row r="332" spans="1:3" x14ac:dyDescent="0.25">
      <c r="A332">
        <v>150</v>
      </c>
      <c r="B332" t="str">
        <f t="shared" si="25"/>
        <v>Rio Salado Pkwy</v>
      </c>
      <c r="C332" t="s">
        <v>930</v>
      </c>
    </row>
    <row r="333" spans="1:3" x14ac:dyDescent="0.25">
      <c r="A333">
        <v>26</v>
      </c>
      <c r="B333" t="str">
        <f>INDEX(TC_from,A333+1)</f>
        <v>Rio Salado Pkwy</v>
      </c>
      <c r="C333" t="s">
        <v>932</v>
      </c>
    </row>
    <row r="334" spans="1:3" x14ac:dyDescent="0.25">
      <c r="A334">
        <v>29</v>
      </c>
      <c r="B334" t="str">
        <f>INDEX(TC_from,A334+1)</f>
        <v>Rio Salado Pkwy</v>
      </c>
      <c r="C334" t="s">
        <v>932</v>
      </c>
    </row>
    <row r="335" spans="1:3" x14ac:dyDescent="0.25">
      <c r="A335">
        <v>31</v>
      </c>
      <c r="B335" t="str">
        <f>INDEX(TC_from,A335+1)</f>
        <v>Rio Salado Pkwy</v>
      </c>
      <c r="C335" t="s">
        <v>932</v>
      </c>
    </row>
    <row r="336" spans="1:3" x14ac:dyDescent="0.25">
      <c r="A336">
        <v>34</v>
      </c>
      <c r="B336" t="str">
        <f>INDEX(TC_from,A336+1)</f>
        <v>Rio Salado Pkwy</v>
      </c>
      <c r="C336" t="s">
        <v>932</v>
      </c>
    </row>
    <row r="337" spans="1:3" x14ac:dyDescent="0.25">
      <c r="A337">
        <v>18</v>
      </c>
      <c r="B337" t="str">
        <f>INDEX(TC_to,A337+1)</f>
        <v>Rio Salado Pkwy</v>
      </c>
      <c r="C337" t="s">
        <v>931</v>
      </c>
    </row>
    <row r="338" spans="1:3" x14ac:dyDescent="0.25">
      <c r="A338">
        <v>19</v>
      </c>
      <c r="B338" t="str">
        <f>INDEX(TC_to,A338+1)</f>
        <v>Rio Salado Pkwy</v>
      </c>
      <c r="C338" t="s">
        <v>931</v>
      </c>
    </row>
    <row r="339" spans="1:3" x14ac:dyDescent="0.25">
      <c r="A339">
        <v>155</v>
      </c>
      <c r="B339" t="str">
        <f>INDEX(TC_to,A339+1)</f>
        <v>Rio Salado Pkwy</v>
      </c>
      <c r="C339" t="s">
        <v>931</v>
      </c>
    </row>
    <row r="340" spans="1:3" x14ac:dyDescent="0.25">
      <c r="A340">
        <v>153</v>
      </c>
      <c r="B340" t="str">
        <f>INDEX(TC_on,A340+1)</f>
        <v>River Parkway</v>
      </c>
      <c r="C340" t="s">
        <v>930</v>
      </c>
    </row>
    <row r="341" spans="1:3" x14ac:dyDescent="0.25">
      <c r="A341">
        <v>57</v>
      </c>
      <c r="B341" t="str">
        <f>INDEX(TC_on,A341+1)</f>
        <v>Roosevelt St</v>
      </c>
      <c r="C341" t="s">
        <v>930</v>
      </c>
    </row>
    <row r="342" spans="1:3" x14ac:dyDescent="0.25">
      <c r="A342">
        <v>78</v>
      </c>
      <c r="B342" t="str">
        <f>INDEX(TC_on,A342+1)</f>
        <v>Roosevelt St</v>
      </c>
      <c r="C342" t="s">
        <v>930</v>
      </c>
    </row>
    <row r="343" spans="1:3" x14ac:dyDescent="0.25">
      <c r="A343">
        <v>80</v>
      </c>
      <c r="B343" t="str">
        <f>INDEX(TC_to,A343+1)</f>
        <v>Roosevelt St</v>
      </c>
      <c r="C343" t="s">
        <v>931</v>
      </c>
    </row>
    <row r="344" spans="1:3" x14ac:dyDescent="0.25">
      <c r="A344">
        <v>26</v>
      </c>
      <c r="B344" t="str">
        <f t="shared" ref="B344:B353" si="26">INDEX(TC_on,A344+1)</f>
        <v>Rural Rd</v>
      </c>
      <c r="C344" t="s">
        <v>930</v>
      </c>
    </row>
    <row r="345" spans="1:3" x14ac:dyDescent="0.25">
      <c r="A345">
        <v>46</v>
      </c>
      <c r="B345" t="str">
        <f t="shared" si="26"/>
        <v>Rural Rd</v>
      </c>
      <c r="C345" t="s">
        <v>930</v>
      </c>
    </row>
    <row r="346" spans="1:3" x14ac:dyDescent="0.25">
      <c r="A346">
        <v>61</v>
      </c>
      <c r="B346" t="str">
        <f t="shared" si="26"/>
        <v>Rural Rd</v>
      </c>
      <c r="C346" t="s">
        <v>930</v>
      </c>
    </row>
    <row r="347" spans="1:3" x14ac:dyDescent="0.25">
      <c r="A347">
        <v>74</v>
      </c>
      <c r="B347" t="str">
        <f t="shared" si="26"/>
        <v>Rural Rd</v>
      </c>
      <c r="C347" t="s">
        <v>930</v>
      </c>
    </row>
    <row r="348" spans="1:3" x14ac:dyDescent="0.25">
      <c r="A348">
        <v>91</v>
      </c>
      <c r="B348" t="str">
        <f t="shared" si="26"/>
        <v>Rural Rd</v>
      </c>
      <c r="C348" t="s">
        <v>930</v>
      </c>
    </row>
    <row r="349" spans="1:3" x14ac:dyDescent="0.25">
      <c r="A349">
        <v>99</v>
      </c>
      <c r="B349" t="str">
        <f t="shared" si="26"/>
        <v>Rural Rd</v>
      </c>
      <c r="C349" t="s">
        <v>930</v>
      </c>
    </row>
    <row r="350" spans="1:3" x14ac:dyDescent="0.25">
      <c r="A350">
        <v>115</v>
      </c>
      <c r="B350" t="str">
        <f t="shared" si="26"/>
        <v>Rural Rd</v>
      </c>
      <c r="C350" t="s">
        <v>930</v>
      </c>
    </row>
    <row r="351" spans="1:3" x14ac:dyDescent="0.25">
      <c r="A351">
        <v>127</v>
      </c>
      <c r="B351" t="str">
        <f t="shared" si="26"/>
        <v>Rural Rd</v>
      </c>
      <c r="C351" t="s">
        <v>930</v>
      </c>
    </row>
    <row r="352" spans="1:3" x14ac:dyDescent="0.25">
      <c r="A352">
        <v>137</v>
      </c>
      <c r="B352" t="str">
        <f t="shared" si="26"/>
        <v>Rural Rd</v>
      </c>
      <c r="C352" t="s">
        <v>930</v>
      </c>
    </row>
    <row r="353" spans="1:3" x14ac:dyDescent="0.25">
      <c r="A353">
        <v>147</v>
      </c>
      <c r="B353" t="str">
        <f t="shared" si="26"/>
        <v>Rural Rd</v>
      </c>
      <c r="C353" t="s">
        <v>930</v>
      </c>
    </row>
    <row r="354" spans="1:3" x14ac:dyDescent="0.25">
      <c r="A354">
        <v>27</v>
      </c>
      <c r="B354" t="str">
        <f t="shared" ref="B354:B364" si="27">INDEX(TC_from,A354+1)</f>
        <v>Rural Rd</v>
      </c>
      <c r="C354" t="s">
        <v>932</v>
      </c>
    </row>
    <row r="355" spans="1:3" x14ac:dyDescent="0.25">
      <c r="A355">
        <v>32</v>
      </c>
      <c r="B355" t="str">
        <f t="shared" si="27"/>
        <v>Rural Rd</v>
      </c>
      <c r="C355" t="s">
        <v>932</v>
      </c>
    </row>
    <row r="356" spans="1:3" x14ac:dyDescent="0.25">
      <c r="A356">
        <v>45</v>
      </c>
      <c r="B356" t="str">
        <f t="shared" si="27"/>
        <v>Rural Rd</v>
      </c>
      <c r="C356" t="s">
        <v>932</v>
      </c>
    </row>
    <row r="357" spans="1:3" x14ac:dyDescent="0.25">
      <c r="A357">
        <v>63</v>
      </c>
      <c r="B357" t="str">
        <f t="shared" si="27"/>
        <v>Rural Rd</v>
      </c>
      <c r="C357" t="s">
        <v>932</v>
      </c>
    </row>
    <row r="358" spans="1:3" x14ac:dyDescent="0.25">
      <c r="A358">
        <v>73</v>
      </c>
      <c r="B358" t="str">
        <f t="shared" si="27"/>
        <v>Rural Rd</v>
      </c>
      <c r="C358" t="s">
        <v>932</v>
      </c>
    </row>
    <row r="359" spans="1:3" x14ac:dyDescent="0.25">
      <c r="A359">
        <v>97</v>
      </c>
      <c r="B359" t="str">
        <f t="shared" si="27"/>
        <v>Rural Rd</v>
      </c>
      <c r="C359" t="s">
        <v>932</v>
      </c>
    </row>
    <row r="360" spans="1:3" x14ac:dyDescent="0.25">
      <c r="A360">
        <v>98</v>
      </c>
      <c r="B360" t="str">
        <f t="shared" si="27"/>
        <v>Rural Rd</v>
      </c>
      <c r="C360" t="s">
        <v>932</v>
      </c>
    </row>
    <row r="361" spans="1:3" x14ac:dyDescent="0.25">
      <c r="A361">
        <v>116</v>
      </c>
      <c r="B361" t="str">
        <f t="shared" si="27"/>
        <v>Rural Rd</v>
      </c>
      <c r="C361" t="s">
        <v>932</v>
      </c>
    </row>
    <row r="362" spans="1:3" x14ac:dyDescent="0.25">
      <c r="A362">
        <v>121</v>
      </c>
      <c r="B362" t="str">
        <f t="shared" si="27"/>
        <v>Rural Rd</v>
      </c>
      <c r="C362" t="s">
        <v>932</v>
      </c>
    </row>
    <row r="363" spans="1:3" x14ac:dyDescent="0.25">
      <c r="A363">
        <v>131</v>
      </c>
      <c r="B363" t="str">
        <f t="shared" si="27"/>
        <v>Rural Rd</v>
      </c>
      <c r="C363" t="s">
        <v>932</v>
      </c>
    </row>
    <row r="364" spans="1:3" x14ac:dyDescent="0.25">
      <c r="A364">
        <v>141</v>
      </c>
      <c r="B364" t="str">
        <f t="shared" si="27"/>
        <v>Rural Rd</v>
      </c>
      <c r="C364" t="s">
        <v>932</v>
      </c>
    </row>
    <row r="365" spans="1:3" x14ac:dyDescent="0.25">
      <c r="A365">
        <v>25</v>
      </c>
      <c r="B365" t="str">
        <f t="shared" ref="B365:B374" si="28">INDEX(TC_to,A365+1)</f>
        <v>Rural Rd</v>
      </c>
      <c r="C365" t="s">
        <v>931</v>
      </c>
    </row>
    <row r="366" spans="1:3" x14ac:dyDescent="0.25">
      <c r="A366">
        <v>38</v>
      </c>
      <c r="B366" t="str">
        <f t="shared" si="28"/>
        <v>Rural Rd</v>
      </c>
      <c r="C366" t="s">
        <v>931</v>
      </c>
    </row>
    <row r="367" spans="1:3" x14ac:dyDescent="0.25">
      <c r="A367">
        <v>48</v>
      </c>
      <c r="B367" t="str">
        <f t="shared" si="28"/>
        <v>Rural Rd</v>
      </c>
      <c r="C367" t="s">
        <v>931</v>
      </c>
    </row>
    <row r="368" spans="1:3" x14ac:dyDescent="0.25">
      <c r="A368">
        <v>62</v>
      </c>
      <c r="B368" t="str">
        <f t="shared" si="28"/>
        <v>Rural Rd</v>
      </c>
      <c r="C368" t="s">
        <v>931</v>
      </c>
    </row>
    <row r="369" spans="1:3" x14ac:dyDescent="0.25">
      <c r="A369">
        <v>75</v>
      </c>
      <c r="B369" t="str">
        <f t="shared" si="28"/>
        <v>Rural Rd</v>
      </c>
      <c r="C369" t="s">
        <v>931</v>
      </c>
    </row>
    <row r="370" spans="1:3" x14ac:dyDescent="0.25">
      <c r="A370">
        <v>86</v>
      </c>
      <c r="B370" t="str">
        <f t="shared" si="28"/>
        <v>Rural Rd</v>
      </c>
      <c r="C370" t="s">
        <v>931</v>
      </c>
    </row>
    <row r="371" spans="1:3" x14ac:dyDescent="0.25">
      <c r="A371">
        <v>100</v>
      </c>
      <c r="B371" t="str">
        <f t="shared" si="28"/>
        <v>Rural Rd</v>
      </c>
      <c r="C371" t="s">
        <v>931</v>
      </c>
    </row>
    <row r="372" spans="1:3" x14ac:dyDescent="0.25">
      <c r="A372">
        <v>122</v>
      </c>
      <c r="B372" t="str">
        <f t="shared" si="28"/>
        <v>Rural Rd</v>
      </c>
      <c r="C372" t="s">
        <v>931</v>
      </c>
    </row>
    <row r="373" spans="1:3" x14ac:dyDescent="0.25">
      <c r="A373">
        <v>132</v>
      </c>
      <c r="B373" t="str">
        <f t="shared" si="28"/>
        <v>Rural Rd</v>
      </c>
      <c r="C373" t="s">
        <v>931</v>
      </c>
    </row>
    <row r="374" spans="1:3" x14ac:dyDescent="0.25">
      <c r="A374">
        <v>142</v>
      </c>
      <c r="B374" t="str">
        <f t="shared" si="28"/>
        <v>Rural Rd</v>
      </c>
      <c r="C374" t="s">
        <v>931</v>
      </c>
    </row>
    <row r="375" spans="1:3" x14ac:dyDescent="0.25">
      <c r="A375">
        <v>2</v>
      </c>
      <c r="B375" t="str">
        <f>INDEX(TC_on,A375+1)</f>
        <v>Scottsdale Rd</v>
      </c>
      <c r="C375" t="s">
        <v>930</v>
      </c>
    </row>
    <row r="376" spans="1:3" x14ac:dyDescent="0.25">
      <c r="A376">
        <v>6</v>
      </c>
      <c r="B376" t="str">
        <f>INDEX(TC_on,A376+1)</f>
        <v>Scottsdale Rd</v>
      </c>
      <c r="C376" t="s">
        <v>930</v>
      </c>
    </row>
    <row r="377" spans="1:3" x14ac:dyDescent="0.25">
      <c r="A377">
        <v>18</v>
      </c>
      <c r="B377" t="str">
        <f>INDEX(TC_on,A377+1)</f>
        <v>Scottsdale Rd</v>
      </c>
      <c r="C377" t="s">
        <v>930</v>
      </c>
    </row>
    <row r="378" spans="1:3" x14ac:dyDescent="0.25">
      <c r="A378">
        <v>3</v>
      </c>
      <c r="B378" t="str">
        <f>INDEX(TC_from,A378+1)</f>
        <v>Scottsdale Rd</v>
      </c>
      <c r="C378" t="s">
        <v>932</v>
      </c>
    </row>
    <row r="379" spans="1:3" x14ac:dyDescent="0.25">
      <c r="A379">
        <v>8</v>
      </c>
      <c r="B379" t="str">
        <f>INDEX(TC_from,A379+1)</f>
        <v>Scottsdale Rd</v>
      </c>
      <c r="C379" t="s">
        <v>932</v>
      </c>
    </row>
    <row r="380" spans="1:3" x14ac:dyDescent="0.25">
      <c r="A380">
        <v>4</v>
      </c>
      <c r="B380" t="str">
        <f>INDEX(TC_to,A380+1)</f>
        <v>Scottsdale Rd</v>
      </c>
      <c r="C380" t="s">
        <v>931</v>
      </c>
    </row>
    <row r="381" spans="1:3" x14ac:dyDescent="0.25">
      <c r="A381">
        <v>9</v>
      </c>
      <c r="B381" t="str">
        <f>INDEX(TC_to,A381+1)</f>
        <v>Scottsdale Rd</v>
      </c>
      <c r="C381" t="s">
        <v>931</v>
      </c>
    </row>
    <row r="382" spans="1:3" x14ac:dyDescent="0.25">
      <c r="A382">
        <v>69</v>
      </c>
      <c r="B382" t="str">
        <f t="shared" ref="B382:B387" si="29">INDEX(TC_on,A382+1)</f>
        <v>Southern Ave</v>
      </c>
      <c r="C382" t="s">
        <v>930</v>
      </c>
    </row>
    <row r="383" spans="1:3" x14ac:dyDescent="0.25">
      <c r="A383">
        <v>70</v>
      </c>
      <c r="B383" t="str">
        <f t="shared" si="29"/>
        <v>Southern Ave</v>
      </c>
      <c r="C383" t="s">
        <v>930</v>
      </c>
    </row>
    <row r="384" spans="1:3" x14ac:dyDescent="0.25">
      <c r="A384">
        <v>73</v>
      </c>
      <c r="B384" t="str">
        <f t="shared" si="29"/>
        <v>Southern Ave</v>
      </c>
      <c r="C384" t="s">
        <v>930</v>
      </c>
    </row>
    <row r="385" spans="1:3" x14ac:dyDescent="0.25">
      <c r="A385">
        <v>84</v>
      </c>
      <c r="B385" t="str">
        <f t="shared" si="29"/>
        <v>Southern Ave</v>
      </c>
      <c r="C385" t="s">
        <v>930</v>
      </c>
    </row>
    <row r="386" spans="1:3" x14ac:dyDescent="0.25">
      <c r="A386">
        <v>85</v>
      </c>
      <c r="B386" t="str">
        <f t="shared" si="29"/>
        <v>Southern Ave</v>
      </c>
      <c r="C386" t="s">
        <v>930</v>
      </c>
    </row>
    <row r="387" spans="1:3" x14ac:dyDescent="0.25">
      <c r="A387">
        <v>86</v>
      </c>
      <c r="B387" t="str">
        <f t="shared" si="29"/>
        <v>Southern Ave</v>
      </c>
      <c r="C387" t="s">
        <v>930</v>
      </c>
    </row>
    <row r="388" spans="1:3" x14ac:dyDescent="0.25">
      <c r="A388">
        <v>89</v>
      </c>
      <c r="B388" t="str">
        <f t="shared" ref="B388:B395" si="30">INDEX(TC_from,A388+1)</f>
        <v>Southern Ave</v>
      </c>
      <c r="C388" t="s">
        <v>932</v>
      </c>
    </row>
    <row r="389" spans="1:3" x14ac:dyDescent="0.25">
      <c r="A389">
        <v>90</v>
      </c>
      <c r="B389" t="str">
        <f t="shared" si="30"/>
        <v>Southern Ave</v>
      </c>
      <c r="C389" t="s">
        <v>932</v>
      </c>
    </row>
    <row r="390" spans="1:3" x14ac:dyDescent="0.25">
      <c r="A390">
        <v>91</v>
      </c>
      <c r="B390" t="str">
        <f t="shared" si="30"/>
        <v>Southern Ave</v>
      </c>
      <c r="C390" t="s">
        <v>932</v>
      </c>
    </row>
    <row r="391" spans="1:3" x14ac:dyDescent="0.25">
      <c r="A391">
        <v>92</v>
      </c>
      <c r="B391" t="str">
        <f t="shared" si="30"/>
        <v>Southern Ave</v>
      </c>
      <c r="C391" t="s">
        <v>932</v>
      </c>
    </row>
    <row r="392" spans="1:3" x14ac:dyDescent="0.25">
      <c r="A392">
        <v>93</v>
      </c>
      <c r="B392" t="str">
        <f t="shared" si="30"/>
        <v>Southern Ave</v>
      </c>
      <c r="C392" t="s">
        <v>932</v>
      </c>
    </row>
    <row r="393" spans="1:3" x14ac:dyDescent="0.25">
      <c r="A393">
        <v>103</v>
      </c>
      <c r="B393" t="str">
        <f t="shared" si="30"/>
        <v>Southern Ave</v>
      </c>
      <c r="C393" t="s">
        <v>932</v>
      </c>
    </row>
    <row r="394" spans="1:3" x14ac:dyDescent="0.25">
      <c r="A394">
        <v>105</v>
      </c>
      <c r="B394" t="str">
        <f t="shared" si="30"/>
        <v>Southern Ave</v>
      </c>
      <c r="C394" t="s">
        <v>932</v>
      </c>
    </row>
    <row r="395" spans="1:3" x14ac:dyDescent="0.25">
      <c r="A395">
        <v>154</v>
      </c>
      <c r="B395" t="str">
        <f t="shared" si="30"/>
        <v>Southern Ave</v>
      </c>
      <c r="C395" t="s">
        <v>932</v>
      </c>
    </row>
    <row r="396" spans="1:3" x14ac:dyDescent="0.25">
      <c r="A396">
        <v>68</v>
      </c>
      <c r="B396" t="str">
        <f t="shared" ref="B396:B405" si="31">INDEX(TC_to,A396+1)</f>
        <v>Southern Ave</v>
      </c>
      <c r="C396" t="s">
        <v>931</v>
      </c>
    </row>
    <row r="397" spans="1:3" x14ac:dyDescent="0.25">
      <c r="A397">
        <v>71</v>
      </c>
      <c r="B397" t="str">
        <f t="shared" si="31"/>
        <v>Southern Ave</v>
      </c>
      <c r="C397" t="s">
        <v>931</v>
      </c>
    </row>
    <row r="398" spans="1:3" x14ac:dyDescent="0.25">
      <c r="A398">
        <v>72</v>
      </c>
      <c r="B398" t="str">
        <f t="shared" si="31"/>
        <v>Southern Ave</v>
      </c>
      <c r="C398" t="s">
        <v>931</v>
      </c>
    </row>
    <row r="399" spans="1:3" x14ac:dyDescent="0.25">
      <c r="A399">
        <v>74</v>
      </c>
      <c r="B399" t="str">
        <f t="shared" si="31"/>
        <v>Southern Ave</v>
      </c>
      <c r="C399" t="s">
        <v>931</v>
      </c>
    </row>
    <row r="400" spans="1:3" x14ac:dyDescent="0.25">
      <c r="A400">
        <v>76</v>
      </c>
      <c r="B400" t="str">
        <f t="shared" si="31"/>
        <v>Southern Ave</v>
      </c>
      <c r="C400" t="s">
        <v>931</v>
      </c>
    </row>
    <row r="401" spans="1:3" x14ac:dyDescent="0.25">
      <c r="A401">
        <v>77</v>
      </c>
      <c r="B401" t="str">
        <f t="shared" si="31"/>
        <v>Southern Ave</v>
      </c>
      <c r="C401" t="s">
        <v>931</v>
      </c>
    </row>
    <row r="402" spans="1:3" x14ac:dyDescent="0.25">
      <c r="A402">
        <v>78</v>
      </c>
      <c r="B402" t="str">
        <f t="shared" si="31"/>
        <v>Southern Ave</v>
      </c>
      <c r="C402" t="s">
        <v>931</v>
      </c>
    </row>
    <row r="403" spans="1:3" x14ac:dyDescent="0.25">
      <c r="A403">
        <v>79</v>
      </c>
      <c r="B403" t="str">
        <f t="shared" si="31"/>
        <v>Southern Ave</v>
      </c>
      <c r="C403" t="s">
        <v>931</v>
      </c>
    </row>
    <row r="404" spans="1:3" x14ac:dyDescent="0.25">
      <c r="A404">
        <v>81</v>
      </c>
      <c r="B404" t="str">
        <f t="shared" si="31"/>
        <v>Southern Ave</v>
      </c>
      <c r="C404" t="s">
        <v>931</v>
      </c>
    </row>
    <row r="405" spans="1:3" x14ac:dyDescent="0.25">
      <c r="A405">
        <v>83</v>
      </c>
      <c r="B405" t="str">
        <f t="shared" si="31"/>
        <v>Southern Ave</v>
      </c>
      <c r="C405" t="s">
        <v>931</v>
      </c>
    </row>
    <row r="406" spans="1:3" x14ac:dyDescent="0.25">
      <c r="A406">
        <v>116</v>
      </c>
      <c r="B406" t="str">
        <f>INDEX(TC_on,A406+1)</f>
        <v>Southshore Dr</v>
      </c>
      <c r="C406" t="s">
        <v>930</v>
      </c>
    </row>
    <row r="407" spans="1:3" x14ac:dyDescent="0.25">
      <c r="A407">
        <v>117</v>
      </c>
      <c r="B407" t="str">
        <f>INDEX(TC_to,A407+1)</f>
        <v>Southshore Dr</v>
      </c>
      <c r="C407" t="s">
        <v>931</v>
      </c>
    </row>
    <row r="408" spans="1:3" x14ac:dyDescent="0.25">
      <c r="A408">
        <v>87</v>
      </c>
      <c r="B408" t="str">
        <f t="shared" ref="B408:B414" si="32">INDEX(TC_from,A408+1)</f>
        <v>Superstition Fwy</v>
      </c>
      <c r="C408" t="s">
        <v>932</v>
      </c>
    </row>
    <row r="409" spans="1:3" x14ac:dyDescent="0.25">
      <c r="A409">
        <v>88</v>
      </c>
      <c r="B409" t="str">
        <f t="shared" si="32"/>
        <v>Superstition Fwy</v>
      </c>
      <c r="C409" t="s">
        <v>932</v>
      </c>
    </row>
    <row r="410" spans="1:3" x14ac:dyDescent="0.25">
      <c r="A410">
        <v>94</v>
      </c>
      <c r="B410" t="str">
        <f t="shared" si="32"/>
        <v>Superstition Fwy</v>
      </c>
      <c r="C410" t="s">
        <v>932</v>
      </c>
    </row>
    <row r="411" spans="1:3" x14ac:dyDescent="0.25">
      <c r="A411">
        <v>96</v>
      </c>
      <c r="B411" t="str">
        <f t="shared" si="32"/>
        <v>Superstition Fwy</v>
      </c>
      <c r="C411" t="s">
        <v>932</v>
      </c>
    </row>
    <row r="412" spans="1:3" x14ac:dyDescent="0.25">
      <c r="A412">
        <v>99</v>
      </c>
      <c r="B412" t="str">
        <f t="shared" si="32"/>
        <v>Superstition Fwy</v>
      </c>
      <c r="C412" t="s">
        <v>932</v>
      </c>
    </row>
    <row r="413" spans="1:3" x14ac:dyDescent="0.25">
      <c r="A413">
        <v>101</v>
      </c>
      <c r="B413" t="str">
        <f t="shared" si="32"/>
        <v>Superstition Fwy</v>
      </c>
      <c r="C413" t="s">
        <v>932</v>
      </c>
    </row>
    <row r="414" spans="1:3" x14ac:dyDescent="0.25">
      <c r="A414">
        <v>102</v>
      </c>
      <c r="B414" t="str">
        <f t="shared" si="32"/>
        <v>Superstition Fwy</v>
      </c>
      <c r="C414" t="s">
        <v>932</v>
      </c>
    </row>
    <row r="415" spans="1:3" x14ac:dyDescent="0.25">
      <c r="A415">
        <v>89</v>
      </c>
      <c r="B415" t="str">
        <f t="shared" ref="B415:B422" si="33">INDEX(TC_to,A415+1)</f>
        <v>Superstition Fwy</v>
      </c>
      <c r="C415" t="s">
        <v>931</v>
      </c>
    </row>
    <row r="416" spans="1:3" x14ac:dyDescent="0.25">
      <c r="A416">
        <v>90</v>
      </c>
      <c r="B416" t="str">
        <f t="shared" si="33"/>
        <v>Superstition Fwy</v>
      </c>
      <c r="C416" t="s">
        <v>931</v>
      </c>
    </row>
    <row r="417" spans="1:3" x14ac:dyDescent="0.25">
      <c r="A417">
        <v>91</v>
      </c>
      <c r="B417" t="str">
        <f t="shared" si="33"/>
        <v>Superstition Fwy</v>
      </c>
      <c r="C417" t="s">
        <v>931</v>
      </c>
    </row>
    <row r="418" spans="1:3" x14ac:dyDescent="0.25">
      <c r="A418">
        <v>92</v>
      </c>
      <c r="B418" t="str">
        <f t="shared" si="33"/>
        <v>Superstition Fwy</v>
      </c>
      <c r="C418" t="s">
        <v>931</v>
      </c>
    </row>
    <row r="419" spans="1:3" x14ac:dyDescent="0.25">
      <c r="A419">
        <v>93</v>
      </c>
      <c r="B419" t="str">
        <f t="shared" si="33"/>
        <v>Superstition Fwy</v>
      </c>
      <c r="C419" t="s">
        <v>931</v>
      </c>
    </row>
    <row r="420" spans="1:3" x14ac:dyDescent="0.25">
      <c r="A420">
        <v>154</v>
      </c>
      <c r="B420" t="str">
        <f t="shared" si="33"/>
        <v>Superstition Fwy</v>
      </c>
      <c r="C420" t="s">
        <v>931</v>
      </c>
    </row>
    <row r="421" spans="1:3" x14ac:dyDescent="0.25">
      <c r="A421">
        <v>69</v>
      </c>
      <c r="B421" t="str">
        <f t="shared" si="33"/>
        <v xml:space="preserve">Tempe Canal </v>
      </c>
      <c r="C421" t="s">
        <v>931</v>
      </c>
    </row>
    <row r="422" spans="1:3" x14ac:dyDescent="0.25">
      <c r="A422">
        <v>67</v>
      </c>
      <c r="B422" t="str">
        <f t="shared" si="33"/>
        <v xml:space="preserve">Tempe Canal </v>
      </c>
      <c r="C422" t="s">
        <v>931</v>
      </c>
    </row>
    <row r="423" spans="1:3" x14ac:dyDescent="0.25">
      <c r="A423">
        <v>39</v>
      </c>
      <c r="B423" t="str">
        <f>INDEX(TC_from,A423+1)</f>
        <v>Terrace Lane</v>
      </c>
      <c r="C423" t="s">
        <v>932</v>
      </c>
    </row>
    <row r="424" spans="1:3" x14ac:dyDescent="0.25">
      <c r="A424">
        <v>47</v>
      </c>
      <c r="B424" t="str">
        <f>INDEX(TC_to,A424+1)</f>
        <v>Terrace Lane</v>
      </c>
      <c r="C424" t="s">
        <v>931</v>
      </c>
    </row>
    <row r="425" spans="1:3" x14ac:dyDescent="0.25">
      <c r="A425">
        <v>30</v>
      </c>
      <c r="B425" t="str">
        <f t="shared" ref="B425:B430" si="34">INDEX(TC_on,A425+1)</f>
        <v>University Dr</v>
      </c>
      <c r="C425" t="s">
        <v>930</v>
      </c>
    </row>
    <row r="426" spans="1:3" x14ac:dyDescent="0.25">
      <c r="A426">
        <v>32</v>
      </c>
      <c r="B426" t="str">
        <f t="shared" si="34"/>
        <v>University Dr</v>
      </c>
      <c r="C426" t="s">
        <v>930</v>
      </c>
    </row>
    <row r="427" spans="1:3" x14ac:dyDescent="0.25">
      <c r="A427">
        <v>36</v>
      </c>
      <c r="B427" t="str">
        <f t="shared" si="34"/>
        <v>University Dr</v>
      </c>
      <c r="C427" t="s">
        <v>930</v>
      </c>
    </row>
    <row r="428" spans="1:3" x14ac:dyDescent="0.25">
      <c r="A428">
        <v>37</v>
      </c>
      <c r="B428" t="str">
        <f t="shared" si="34"/>
        <v>University Dr</v>
      </c>
      <c r="C428" t="s">
        <v>930</v>
      </c>
    </row>
    <row r="429" spans="1:3" x14ac:dyDescent="0.25">
      <c r="A429">
        <v>38</v>
      </c>
      <c r="B429" t="str">
        <f t="shared" si="34"/>
        <v>University Dr</v>
      </c>
      <c r="C429" t="s">
        <v>930</v>
      </c>
    </row>
    <row r="430" spans="1:3" x14ac:dyDescent="0.25">
      <c r="A430">
        <v>41</v>
      </c>
      <c r="B430" t="str">
        <f t="shared" si="34"/>
        <v>University Dr</v>
      </c>
      <c r="C430" t="s">
        <v>930</v>
      </c>
    </row>
    <row r="431" spans="1:3" x14ac:dyDescent="0.25">
      <c r="A431">
        <v>40</v>
      </c>
      <c r="B431" t="str">
        <f t="shared" ref="B431:B437" si="35">INDEX(TC_from,A431+1)</f>
        <v>University Dr</v>
      </c>
      <c r="C431" t="s">
        <v>932</v>
      </c>
    </row>
    <row r="432" spans="1:3" x14ac:dyDescent="0.25">
      <c r="A432">
        <v>42</v>
      </c>
      <c r="B432" t="str">
        <f t="shared" si="35"/>
        <v>University Dr</v>
      </c>
      <c r="C432" t="s">
        <v>932</v>
      </c>
    </row>
    <row r="433" spans="1:3" x14ac:dyDescent="0.25">
      <c r="A433">
        <v>46</v>
      </c>
      <c r="B433" t="str">
        <f t="shared" si="35"/>
        <v>University Dr</v>
      </c>
      <c r="C433" t="s">
        <v>932</v>
      </c>
    </row>
    <row r="434" spans="1:3" x14ac:dyDescent="0.25">
      <c r="A434">
        <v>49</v>
      </c>
      <c r="B434" t="str">
        <f t="shared" si="35"/>
        <v>University Dr</v>
      </c>
      <c r="C434" t="s">
        <v>932</v>
      </c>
    </row>
    <row r="435" spans="1:3" x14ac:dyDescent="0.25">
      <c r="A435">
        <v>50</v>
      </c>
      <c r="B435" t="str">
        <f t="shared" si="35"/>
        <v>University Dr</v>
      </c>
      <c r="C435" t="s">
        <v>932</v>
      </c>
    </row>
    <row r="436" spans="1:3" x14ac:dyDescent="0.25">
      <c r="A436">
        <v>52</v>
      </c>
      <c r="B436" t="str">
        <f t="shared" si="35"/>
        <v>University Dr</v>
      </c>
      <c r="C436" t="s">
        <v>932</v>
      </c>
    </row>
    <row r="437" spans="1:3" x14ac:dyDescent="0.25">
      <c r="A437">
        <v>53</v>
      </c>
      <c r="B437" t="str">
        <f t="shared" si="35"/>
        <v>University Dr</v>
      </c>
      <c r="C437" t="s">
        <v>932</v>
      </c>
    </row>
    <row r="438" spans="1:3" x14ac:dyDescent="0.25">
      <c r="A438">
        <v>17</v>
      </c>
      <c r="B438" t="str">
        <f t="shared" ref="B438:B446" si="36">INDEX(TC_to,A438+1)</f>
        <v>University Dr</v>
      </c>
      <c r="C438" t="s">
        <v>931</v>
      </c>
    </row>
    <row r="439" spans="1:3" x14ac:dyDescent="0.25">
      <c r="A439">
        <v>21</v>
      </c>
      <c r="B439" t="str">
        <f t="shared" si="36"/>
        <v>University Dr</v>
      </c>
      <c r="C439" t="s">
        <v>931</v>
      </c>
    </row>
    <row r="440" spans="1:3" x14ac:dyDescent="0.25">
      <c r="A440">
        <v>26</v>
      </c>
      <c r="B440" t="str">
        <f t="shared" si="36"/>
        <v>University Dr</v>
      </c>
      <c r="C440" t="s">
        <v>931</v>
      </c>
    </row>
    <row r="441" spans="1:3" x14ac:dyDescent="0.25">
      <c r="A441">
        <v>29</v>
      </c>
      <c r="B441" t="str">
        <f t="shared" si="36"/>
        <v>University Dr</v>
      </c>
      <c r="C441" t="s">
        <v>931</v>
      </c>
    </row>
    <row r="442" spans="1:3" x14ac:dyDescent="0.25">
      <c r="A442">
        <v>31</v>
      </c>
      <c r="B442" t="str">
        <f t="shared" si="36"/>
        <v>University Dr</v>
      </c>
      <c r="C442" t="s">
        <v>931</v>
      </c>
    </row>
    <row r="443" spans="1:3" x14ac:dyDescent="0.25">
      <c r="A443">
        <v>33</v>
      </c>
      <c r="B443" t="str">
        <f t="shared" si="36"/>
        <v>University Dr</v>
      </c>
      <c r="C443" t="s">
        <v>931</v>
      </c>
    </row>
    <row r="444" spans="1:3" x14ac:dyDescent="0.25">
      <c r="A444">
        <v>34</v>
      </c>
      <c r="B444" t="str">
        <f t="shared" si="36"/>
        <v>University Dr</v>
      </c>
      <c r="C444" t="s">
        <v>931</v>
      </c>
    </row>
    <row r="445" spans="1:3" x14ac:dyDescent="0.25">
      <c r="A445">
        <v>35</v>
      </c>
      <c r="B445" t="str">
        <f t="shared" si="36"/>
        <v>University Dr</v>
      </c>
      <c r="C445" t="s">
        <v>931</v>
      </c>
    </row>
    <row r="446" spans="1:3" x14ac:dyDescent="0.25">
      <c r="A446">
        <v>39</v>
      </c>
      <c r="B446" t="str">
        <f t="shared" si="36"/>
        <v>University Dr</v>
      </c>
      <c r="C446" t="s">
        <v>931</v>
      </c>
    </row>
    <row r="447" spans="1:3" x14ac:dyDescent="0.25">
      <c r="A447">
        <v>14</v>
      </c>
      <c r="B447" t="str">
        <f>INDEX(TC_from,A447+1)</f>
        <v>Van Buren St</v>
      </c>
      <c r="C447" t="s">
        <v>932</v>
      </c>
    </row>
    <row r="448" spans="1:3" x14ac:dyDescent="0.25">
      <c r="A448">
        <v>140</v>
      </c>
      <c r="B448" t="str">
        <f>INDEX(TC_on,A448+1)</f>
        <v>Warner Rd</v>
      </c>
      <c r="C448" t="s">
        <v>930</v>
      </c>
    </row>
    <row r="449" spans="1:3" x14ac:dyDescent="0.25">
      <c r="A449">
        <v>141</v>
      </c>
      <c r="B449" t="str">
        <f>INDEX(TC_on,A449+1)</f>
        <v>Warner Rd</v>
      </c>
      <c r="C449" t="s">
        <v>930</v>
      </c>
    </row>
    <row r="450" spans="1:3" x14ac:dyDescent="0.25">
      <c r="A450">
        <v>142</v>
      </c>
      <c r="B450" t="str">
        <f>INDEX(TC_on,A450+1)</f>
        <v>Warner Rd</v>
      </c>
      <c r="C450" t="s">
        <v>930</v>
      </c>
    </row>
    <row r="451" spans="1:3" x14ac:dyDescent="0.25">
      <c r="A451">
        <v>143</v>
      </c>
      <c r="B451" t="str">
        <f>INDEX(TC_on,A451+1)</f>
        <v>Warner Rd</v>
      </c>
      <c r="C451" t="s">
        <v>930</v>
      </c>
    </row>
    <row r="452" spans="1:3" x14ac:dyDescent="0.25">
      <c r="A452">
        <v>144</v>
      </c>
      <c r="B452" t="str">
        <f>INDEX(TC_on,A452+1)</f>
        <v>Warner Rd</v>
      </c>
      <c r="C452" t="s">
        <v>930</v>
      </c>
    </row>
    <row r="453" spans="1:3" x14ac:dyDescent="0.25">
      <c r="A453">
        <v>145</v>
      </c>
      <c r="B453" t="str">
        <f>INDEX(TC_from,A453+1)</f>
        <v>Warner Rd</v>
      </c>
      <c r="C453" t="s">
        <v>932</v>
      </c>
    </row>
    <row r="454" spans="1:3" x14ac:dyDescent="0.25">
      <c r="A454">
        <v>146</v>
      </c>
      <c r="B454" t="str">
        <f>INDEX(TC_from,A454+1)</f>
        <v>Warner Rd</v>
      </c>
      <c r="C454" t="s">
        <v>932</v>
      </c>
    </row>
    <row r="455" spans="1:3" x14ac:dyDescent="0.25">
      <c r="A455">
        <v>147</v>
      </c>
      <c r="B455" t="str">
        <f>INDEX(TC_from,A455+1)</f>
        <v>Warner Rd</v>
      </c>
      <c r="C455" t="s">
        <v>932</v>
      </c>
    </row>
    <row r="456" spans="1:3" x14ac:dyDescent="0.25">
      <c r="A456">
        <v>148</v>
      </c>
      <c r="B456" t="str">
        <f>INDEX(TC_from,A456+1)</f>
        <v>Warner Rd</v>
      </c>
      <c r="C456" t="s">
        <v>932</v>
      </c>
    </row>
    <row r="457" spans="1:3" x14ac:dyDescent="0.25">
      <c r="A457">
        <v>149</v>
      </c>
      <c r="B457" t="str">
        <f>INDEX(TC_from,A457+1)</f>
        <v>Warner Rd</v>
      </c>
      <c r="C457" t="s">
        <v>932</v>
      </c>
    </row>
    <row r="458" spans="1:3" x14ac:dyDescent="0.25">
      <c r="A458">
        <v>135</v>
      </c>
      <c r="B458" t="str">
        <f t="shared" ref="B458:B464" si="37">INDEX(TC_to,A458+1)</f>
        <v>Warner Rd</v>
      </c>
      <c r="C458" t="s">
        <v>931</v>
      </c>
    </row>
    <row r="459" spans="1:3" x14ac:dyDescent="0.25">
      <c r="A459">
        <v>136</v>
      </c>
      <c r="B459" t="str">
        <f t="shared" si="37"/>
        <v>Warner Rd</v>
      </c>
      <c r="C459" t="s">
        <v>931</v>
      </c>
    </row>
    <row r="460" spans="1:3" x14ac:dyDescent="0.25">
      <c r="A460">
        <v>137</v>
      </c>
      <c r="B460" t="str">
        <f t="shared" si="37"/>
        <v>Warner Rd</v>
      </c>
      <c r="C460" t="s">
        <v>931</v>
      </c>
    </row>
    <row r="461" spans="1:3" x14ac:dyDescent="0.25">
      <c r="A461">
        <v>138</v>
      </c>
      <c r="B461" t="str">
        <f t="shared" si="37"/>
        <v>Warner Rd</v>
      </c>
      <c r="C461" t="s">
        <v>931</v>
      </c>
    </row>
    <row r="462" spans="1:3" x14ac:dyDescent="0.25">
      <c r="A462">
        <v>139</v>
      </c>
      <c r="B462" t="str">
        <f t="shared" si="37"/>
        <v>Warner Rd</v>
      </c>
      <c r="C462" t="s">
        <v>931</v>
      </c>
    </row>
    <row r="463" spans="1:3" x14ac:dyDescent="0.25">
      <c r="A463">
        <v>151</v>
      </c>
      <c r="B463" t="str">
        <f t="shared" si="37"/>
        <v>Warner Rd</v>
      </c>
      <c r="C463" t="s">
        <v>931</v>
      </c>
    </row>
    <row r="464" spans="1:3" x14ac:dyDescent="0.25">
      <c r="A464">
        <v>153</v>
      </c>
      <c r="B464" t="str">
        <f t="shared" si="37"/>
        <v>Warner Rd</v>
      </c>
      <c r="C464" t="s">
        <v>931</v>
      </c>
    </row>
    <row r="465" spans="1:3" x14ac:dyDescent="0.25">
      <c r="A465">
        <v>12</v>
      </c>
      <c r="B465" t="str">
        <f>INDEX(TC_on,A465+1)</f>
        <v>Washington St</v>
      </c>
      <c r="C465" t="s">
        <v>930</v>
      </c>
    </row>
    <row r="466" spans="1:3" x14ac:dyDescent="0.25">
      <c r="A466">
        <v>13</v>
      </c>
      <c r="B466" t="str">
        <f>INDEX(TC_on,A466+1)</f>
        <v>Washington St</v>
      </c>
      <c r="C466" t="s">
        <v>930</v>
      </c>
    </row>
    <row r="467" spans="1:3" x14ac:dyDescent="0.25">
      <c r="A467">
        <v>15</v>
      </c>
      <c r="B467" t="str">
        <f>INDEX(TC_from,A467+1)</f>
        <v>Washington St</v>
      </c>
      <c r="C467" t="s">
        <v>932</v>
      </c>
    </row>
    <row r="468" spans="1:3" x14ac:dyDescent="0.25">
      <c r="A468">
        <v>11</v>
      </c>
      <c r="B468" t="str">
        <f>INDEX(TC_to,A468+1)</f>
        <v>Washington St</v>
      </c>
      <c r="C468" t="s">
        <v>931</v>
      </c>
    </row>
    <row r="469" spans="1:3" x14ac:dyDescent="0.25">
      <c r="A469">
        <v>14</v>
      </c>
      <c r="B469" t="str">
        <f>INDEX(TC_to,A469+1)</f>
        <v>Washington St</v>
      </c>
      <c r="C469" t="s">
        <v>931</v>
      </c>
    </row>
  </sheetData>
  <sortState ref="A2:C469">
    <sortCondition ref="B2:B469"/>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981</v>
      </c>
      <c r="B1" t="s">
        <v>982</v>
      </c>
      <c r="C1" t="s">
        <v>983</v>
      </c>
      <c r="D1" t="s">
        <v>984</v>
      </c>
      <c r="E1" t="s">
        <v>985</v>
      </c>
      <c r="F1" t="s">
        <v>986</v>
      </c>
      <c r="G1" t="s">
        <v>987</v>
      </c>
      <c r="H1" t="s">
        <v>983</v>
      </c>
      <c r="I1" t="s">
        <v>988</v>
      </c>
      <c r="J1" t="s">
        <v>989</v>
      </c>
      <c r="K1" t="s">
        <v>990</v>
      </c>
      <c r="L1" t="s">
        <v>991</v>
      </c>
      <c r="M1" t="s">
        <v>992</v>
      </c>
      <c r="N1" t="s">
        <v>993</v>
      </c>
      <c r="O1" t="s">
        <v>1073</v>
      </c>
      <c r="P1" t="s">
        <v>1074</v>
      </c>
      <c r="Q1" t="s">
        <v>993</v>
      </c>
    </row>
    <row r="2" spans="1:17" x14ac:dyDescent="0.25">
      <c r="A2">
        <v>2466628</v>
      </c>
      <c r="B2">
        <v>2</v>
      </c>
      <c r="C2" t="s">
        <v>994</v>
      </c>
      <c r="D2">
        <v>-111.960910217568</v>
      </c>
      <c r="E2">
        <v>33.421937191016603</v>
      </c>
      <c r="F2">
        <v>2</v>
      </c>
      <c r="G2" t="s">
        <v>995</v>
      </c>
      <c r="H2" t="s">
        <v>994</v>
      </c>
      <c r="I2" t="s">
        <v>996</v>
      </c>
      <c r="J2">
        <v>40483.799305555556</v>
      </c>
      <c r="K2" t="s">
        <v>997</v>
      </c>
      <c r="L2" t="s">
        <v>998</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999</v>
      </c>
      <c r="D3">
        <v>-111.960910217568</v>
      </c>
      <c r="E3">
        <v>33.421937191016603</v>
      </c>
      <c r="F3">
        <v>3</v>
      </c>
      <c r="G3" t="s">
        <v>995</v>
      </c>
      <c r="H3" t="s">
        <v>999</v>
      </c>
      <c r="I3" t="s">
        <v>996</v>
      </c>
      <c r="J3">
        <v>40507.423611111109</v>
      </c>
      <c r="K3" t="s">
        <v>1000</v>
      </c>
      <c r="L3" t="s">
        <v>1000</v>
      </c>
      <c r="M3">
        <v>165</v>
      </c>
      <c r="N3">
        <v>2.5171667326684202E-6</v>
      </c>
      <c r="O3">
        <f t="shared" si="0"/>
        <v>-111.960908</v>
      </c>
      <c r="P3">
        <f t="shared" si="1"/>
        <v>33.421936000000002</v>
      </c>
      <c r="Q3">
        <f t="shared" si="2"/>
        <v>0.2449672971207234</v>
      </c>
    </row>
    <row r="4" spans="1:17" x14ac:dyDescent="0.25">
      <c r="A4">
        <v>2756132</v>
      </c>
      <c r="B4">
        <v>2</v>
      </c>
      <c r="C4" t="s">
        <v>999</v>
      </c>
      <c r="D4">
        <v>-111.960910217568</v>
      </c>
      <c r="E4">
        <v>33.421937191016603</v>
      </c>
      <c r="F4">
        <v>3</v>
      </c>
      <c r="G4" t="s">
        <v>995</v>
      </c>
      <c r="H4" t="s">
        <v>999</v>
      </c>
      <c r="I4" t="s">
        <v>996</v>
      </c>
      <c r="J4">
        <v>41484.840277777781</v>
      </c>
      <c r="K4" t="s">
        <v>998</v>
      </c>
      <c r="L4" t="s">
        <v>998</v>
      </c>
      <c r="M4">
        <v>165</v>
      </c>
      <c r="N4">
        <v>2.5171667326684202E-6</v>
      </c>
      <c r="O4">
        <f t="shared" si="0"/>
        <v>-111.960908</v>
      </c>
      <c r="P4">
        <f t="shared" si="1"/>
        <v>33.421936000000002</v>
      </c>
      <c r="Q4">
        <f t="shared" si="2"/>
        <v>0.2449672971207234</v>
      </c>
    </row>
    <row r="5" spans="1:17" x14ac:dyDescent="0.25">
      <c r="A5">
        <v>2611285</v>
      </c>
      <c r="B5">
        <v>2</v>
      </c>
      <c r="C5" t="s">
        <v>999</v>
      </c>
      <c r="D5">
        <v>-111.926300264145</v>
      </c>
      <c r="E5">
        <v>33.422051729284</v>
      </c>
      <c r="F5">
        <v>1</v>
      </c>
      <c r="G5" t="s">
        <v>995</v>
      </c>
      <c r="H5" t="s">
        <v>999</v>
      </c>
      <c r="I5" t="s">
        <v>996</v>
      </c>
      <c r="J5">
        <v>40975.688888888886</v>
      </c>
      <c r="K5" t="s">
        <v>1001</v>
      </c>
      <c r="L5" t="s">
        <v>998</v>
      </c>
      <c r="M5">
        <v>117</v>
      </c>
      <c r="N5">
        <v>6.8469939220814698E-6</v>
      </c>
      <c r="O5">
        <f t="shared" si="0"/>
        <v>-111.926299</v>
      </c>
      <c r="P5">
        <f t="shared" si="1"/>
        <v>33.422044999999997</v>
      </c>
      <c r="Q5">
        <f t="shared" si="2"/>
        <v>0.75556393318924109</v>
      </c>
    </row>
    <row r="6" spans="1:17" x14ac:dyDescent="0.25">
      <c r="A6">
        <v>2440569</v>
      </c>
      <c r="B6">
        <v>2</v>
      </c>
      <c r="C6" t="s">
        <v>999</v>
      </c>
      <c r="D6">
        <v>-111.909112815695</v>
      </c>
      <c r="E6">
        <v>33.407427787562803</v>
      </c>
      <c r="F6">
        <v>2</v>
      </c>
      <c r="G6" t="s">
        <v>1002</v>
      </c>
      <c r="H6" t="s">
        <v>999</v>
      </c>
      <c r="I6" t="s">
        <v>996</v>
      </c>
      <c r="J6">
        <v>40414.495138888888</v>
      </c>
      <c r="K6" t="s">
        <v>998</v>
      </c>
      <c r="L6" t="s">
        <v>1000</v>
      </c>
      <c r="M6">
        <v>159</v>
      </c>
      <c r="N6">
        <v>7.8097253300941004E-6</v>
      </c>
      <c r="O6">
        <f t="shared" si="0"/>
        <v>-111.90910700000001</v>
      </c>
      <c r="P6">
        <f t="shared" si="1"/>
        <v>33.407432999999997</v>
      </c>
      <c r="Q6">
        <f t="shared" si="2"/>
        <v>0.7917928779800385</v>
      </c>
    </row>
    <row r="7" spans="1:17" x14ac:dyDescent="0.25">
      <c r="A7">
        <v>2398100</v>
      </c>
      <c r="B7">
        <v>2</v>
      </c>
      <c r="C7" t="s">
        <v>1003</v>
      </c>
      <c r="D7">
        <v>-111.952153268277</v>
      </c>
      <c r="E7">
        <v>33.407389960898698</v>
      </c>
      <c r="F7">
        <v>2</v>
      </c>
      <c r="G7" t="s">
        <v>995</v>
      </c>
      <c r="H7" t="s">
        <v>1003</v>
      </c>
      <c r="I7" t="s">
        <v>996</v>
      </c>
      <c r="J7">
        <v>40263.211805555555</v>
      </c>
      <c r="K7" t="s">
        <v>998</v>
      </c>
      <c r="L7" t="s">
        <v>1004</v>
      </c>
      <c r="M7">
        <v>160</v>
      </c>
      <c r="N7">
        <v>1.28342832142161E-5</v>
      </c>
      <c r="O7">
        <f t="shared" si="0"/>
        <v>-111.952164</v>
      </c>
      <c r="P7">
        <f t="shared" si="1"/>
        <v>33.407397000000003</v>
      </c>
      <c r="Q7">
        <f t="shared" si="2"/>
        <v>1.2673803415977587</v>
      </c>
    </row>
    <row r="8" spans="1:17" x14ac:dyDescent="0.25">
      <c r="A8">
        <v>2566643</v>
      </c>
      <c r="B8">
        <v>2</v>
      </c>
      <c r="C8" t="s">
        <v>1005</v>
      </c>
      <c r="D8">
        <v>-111.926299401469</v>
      </c>
      <c r="E8">
        <v>33.422027158932899</v>
      </c>
      <c r="F8">
        <v>3</v>
      </c>
      <c r="G8" t="s">
        <v>995</v>
      </c>
      <c r="H8" t="s">
        <v>1005</v>
      </c>
      <c r="I8" t="s">
        <v>996</v>
      </c>
      <c r="J8">
        <v>40763.769444444442</v>
      </c>
      <c r="K8" t="s">
        <v>1006</v>
      </c>
      <c r="L8" t="s">
        <v>1007</v>
      </c>
      <c r="M8">
        <v>117</v>
      </c>
      <c r="N8">
        <v>1.7845583559008498E-5</v>
      </c>
      <c r="O8">
        <f t="shared" si="0"/>
        <v>-111.926299</v>
      </c>
      <c r="P8">
        <f t="shared" si="1"/>
        <v>33.422044999999997</v>
      </c>
      <c r="Q8">
        <f t="shared" si="2"/>
        <v>1.979133252029347</v>
      </c>
    </row>
    <row r="9" spans="1:17" x14ac:dyDescent="0.25">
      <c r="A9">
        <v>2686367</v>
      </c>
      <c r="B9">
        <v>2</v>
      </c>
      <c r="C9" t="s">
        <v>999</v>
      </c>
      <c r="D9">
        <v>-111.926299401469</v>
      </c>
      <c r="E9">
        <v>33.422027158932899</v>
      </c>
      <c r="F9">
        <v>1</v>
      </c>
      <c r="G9" t="s">
        <v>1000</v>
      </c>
      <c r="H9" t="s">
        <v>999</v>
      </c>
      <c r="I9" t="s">
        <v>996</v>
      </c>
      <c r="J9">
        <v>41261.506944444445</v>
      </c>
      <c r="K9" t="s">
        <v>1000</v>
      </c>
      <c r="L9" t="s">
        <v>998</v>
      </c>
      <c r="M9">
        <v>117</v>
      </c>
      <c r="N9">
        <v>1.7845583559008498E-5</v>
      </c>
      <c r="O9">
        <f t="shared" si="0"/>
        <v>-111.926299</v>
      </c>
      <c r="P9">
        <f t="shared" si="1"/>
        <v>33.422044999999997</v>
      </c>
      <c r="Q9">
        <f t="shared" si="2"/>
        <v>1.979133252029347</v>
      </c>
    </row>
    <row r="10" spans="1:17" x14ac:dyDescent="0.25">
      <c r="A10">
        <v>2756535</v>
      </c>
      <c r="B10">
        <v>2</v>
      </c>
      <c r="C10" t="s">
        <v>1006</v>
      </c>
      <c r="D10">
        <v>-111.926299401469</v>
      </c>
      <c r="E10">
        <v>33.422027158932899</v>
      </c>
      <c r="F10">
        <v>3</v>
      </c>
      <c r="G10" t="s">
        <v>1008</v>
      </c>
      <c r="H10" t="s">
        <v>1006</v>
      </c>
      <c r="I10" t="s">
        <v>996</v>
      </c>
      <c r="J10">
        <v>41503.830555555556</v>
      </c>
      <c r="K10" t="s">
        <v>1006</v>
      </c>
      <c r="L10" t="s">
        <v>1000</v>
      </c>
      <c r="M10">
        <v>117</v>
      </c>
      <c r="N10">
        <v>1.7845583559008498E-5</v>
      </c>
      <c r="O10">
        <f t="shared" si="0"/>
        <v>-111.926299</v>
      </c>
      <c r="P10">
        <f t="shared" si="1"/>
        <v>33.422044999999997</v>
      </c>
      <c r="Q10">
        <f t="shared" si="2"/>
        <v>1.979133252029347</v>
      </c>
    </row>
    <row r="11" spans="1:17" x14ac:dyDescent="0.25">
      <c r="A11">
        <v>2680094</v>
      </c>
      <c r="B11">
        <v>2</v>
      </c>
      <c r="C11" t="s">
        <v>1003</v>
      </c>
      <c r="D11">
        <v>-111.917685931252</v>
      </c>
      <c r="E11">
        <v>33.414760755637303</v>
      </c>
      <c r="F11">
        <v>1</v>
      </c>
      <c r="G11" t="s">
        <v>1008</v>
      </c>
      <c r="H11" t="s">
        <v>1003</v>
      </c>
      <c r="I11" t="s">
        <v>996</v>
      </c>
      <c r="J11">
        <v>41218.5</v>
      </c>
      <c r="K11" t="s">
        <v>1007</v>
      </c>
      <c r="L11" t="s">
        <v>998</v>
      </c>
      <c r="M11">
        <v>132</v>
      </c>
      <c r="N11">
        <v>1.9846782740783599E-5</v>
      </c>
      <c r="O11">
        <f t="shared" si="0"/>
        <v>-111.917698</v>
      </c>
      <c r="P11">
        <f t="shared" si="1"/>
        <v>33.414745000000003</v>
      </c>
      <c r="Q11">
        <f t="shared" si="2"/>
        <v>2.0770789976226429</v>
      </c>
    </row>
    <row r="12" spans="1:17" x14ac:dyDescent="0.25">
      <c r="A12">
        <v>2784807</v>
      </c>
      <c r="B12">
        <v>2</v>
      </c>
      <c r="C12" t="s">
        <v>999</v>
      </c>
      <c r="D12">
        <v>-111.926292222858</v>
      </c>
      <c r="E12">
        <v>33.422025760500702</v>
      </c>
      <c r="F12">
        <v>1</v>
      </c>
      <c r="G12" t="s">
        <v>1002</v>
      </c>
      <c r="H12" t="s">
        <v>999</v>
      </c>
      <c r="I12" t="s">
        <v>996</v>
      </c>
      <c r="J12">
        <v>41580.433333333334</v>
      </c>
      <c r="K12" t="s">
        <v>1001</v>
      </c>
      <c r="L12" t="s">
        <v>998</v>
      </c>
      <c r="M12">
        <v>117</v>
      </c>
      <c r="N12">
        <v>2.0398234896168099E-5</v>
      </c>
      <c r="O12">
        <f t="shared" si="0"/>
        <v>-111.926299</v>
      </c>
      <c r="P12">
        <f t="shared" si="1"/>
        <v>33.422044999999997</v>
      </c>
      <c r="Q12">
        <f t="shared" si="2"/>
        <v>2.2250737953411899</v>
      </c>
    </row>
    <row r="13" spans="1:17" x14ac:dyDescent="0.25">
      <c r="A13">
        <v>2757186</v>
      </c>
      <c r="B13">
        <v>2</v>
      </c>
      <c r="C13" t="s">
        <v>999</v>
      </c>
      <c r="D13">
        <v>-111.944251400333</v>
      </c>
      <c r="E13">
        <v>33.421878304646697</v>
      </c>
      <c r="F13">
        <v>4</v>
      </c>
      <c r="G13" t="s">
        <v>995</v>
      </c>
      <c r="H13" t="s">
        <v>999</v>
      </c>
      <c r="I13" t="s">
        <v>996</v>
      </c>
      <c r="J13">
        <v>41526.734722222223</v>
      </c>
      <c r="K13" t="s">
        <v>997</v>
      </c>
      <c r="L13" t="s">
        <v>998</v>
      </c>
      <c r="M13">
        <v>163</v>
      </c>
      <c r="N13">
        <v>2.1435820296804201E-5</v>
      </c>
      <c r="O13">
        <f t="shared" si="0"/>
        <v>-111.944266</v>
      </c>
      <c r="P13">
        <f t="shared" si="1"/>
        <v>33.421894000000002</v>
      </c>
      <c r="Q13">
        <f t="shared" si="2"/>
        <v>2.2079564176993243</v>
      </c>
    </row>
    <row r="14" spans="1:17" x14ac:dyDescent="0.25">
      <c r="A14">
        <v>2368575</v>
      </c>
      <c r="B14">
        <v>2</v>
      </c>
      <c r="C14" t="s">
        <v>999</v>
      </c>
      <c r="D14">
        <v>-111.908883841961</v>
      </c>
      <c r="E14">
        <v>33.429162934334698</v>
      </c>
      <c r="F14">
        <v>1</v>
      </c>
      <c r="G14" t="s">
        <v>995</v>
      </c>
      <c r="H14" t="s">
        <v>999</v>
      </c>
      <c r="I14" t="s">
        <v>996</v>
      </c>
      <c r="J14">
        <v>40154.372916666667</v>
      </c>
      <c r="K14" t="s">
        <v>997</v>
      </c>
      <c r="L14" t="s">
        <v>998</v>
      </c>
      <c r="M14">
        <v>104</v>
      </c>
      <c r="N14">
        <v>2.2849298222839501E-5</v>
      </c>
      <c r="O14">
        <f t="shared" si="0"/>
        <v>-111.90889799999999</v>
      </c>
      <c r="P14">
        <f t="shared" si="1"/>
        <v>33.429144999999998</v>
      </c>
      <c r="Q14">
        <f t="shared" si="2"/>
        <v>2.3856667115049426</v>
      </c>
    </row>
    <row r="15" spans="1:17" x14ac:dyDescent="0.25">
      <c r="A15">
        <v>2592167</v>
      </c>
      <c r="B15">
        <v>2</v>
      </c>
      <c r="C15" t="s">
        <v>999</v>
      </c>
      <c r="D15">
        <v>-111.945881935077</v>
      </c>
      <c r="E15">
        <v>33.363524195856499</v>
      </c>
      <c r="F15">
        <v>1</v>
      </c>
      <c r="G15" t="s">
        <v>995</v>
      </c>
      <c r="H15" t="s">
        <v>999</v>
      </c>
      <c r="I15" t="s">
        <v>996</v>
      </c>
      <c r="J15">
        <v>40844.258333333331</v>
      </c>
      <c r="K15" t="s">
        <v>998</v>
      </c>
      <c r="L15" t="s">
        <v>1009</v>
      </c>
      <c r="M15">
        <v>148</v>
      </c>
      <c r="N15">
        <v>2.7083249894875299E-5</v>
      </c>
      <c r="O15">
        <f t="shared" si="0"/>
        <v>-111.945898</v>
      </c>
      <c r="P15">
        <f t="shared" si="1"/>
        <v>33.363545999999999</v>
      </c>
      <c r="Q15">
        <f t="shared" si="2"/>
        <v>2.8428658311086825</v>
      </c>
    </row>
    <row r="16" spans="1:17" x14ac:dyDescent="0.25">
      <c r="A16">
        <v>2416739</v>
      </c>
      <c r="B16">
        <v>2</v>
      </c>
      <c r="C16" t="s">
        <v>999</v>
      </c>
      <c r="D16">
        <v>-111.951970431802</v>
      </c>
      <c r="E16">
        <v>33.392853676656202</v>
      </c>
      <c r="F16">
        <v>2</v>
      </c>
      <c r="G16" t="s">
        <v>995</v>
      </c>
      <c r="H16" t="s">
        <v>999</v>
      </c>
      <c r="I16" t="s">
        <v>996</v>
      </c>
      <c r="J16">
        <v>40317.318055555559</v>
      </c>
      <c r="K16" t="s">
        <v>998</v>
      </c>
      <c r="L16" t="s">
        <v>997</v>
      </c>
      <c r="M16">
        <v>143</v>
      </c>
      <c r="N16">
        <v>2.9581632606897601E-5</v>
      </c>
      <c r="O16">
        <f t="shared" si="0"/>
        <v>-111.951999</v>
      </c>
      <c r="P16">
        <f t="shared" si="1"/>
        <v>33.392845999999999</v>
      </c>
      <c r="Q16">
        <f t="shared" si="2"/>
        <v>2.7907342361892624</v>
      </c>
    </row>
    <row r="17" spans="1:17" x14ac:dyDescent="0.25">
      <c r="A17">
        <v>2525149</v>
      </c>
      <c r="B17">
        <v>2</v>
      </c>
      <c r="C17" t="s">
        <v>999</v>
      </c>
      <c r="D17">
        <v>-111.951970431802</v>
      </c>
      <c r="E17">
        <v>33.392853676656202</v>
      </c>
      <c r="F17">
        <v>1</v>
      </c>
      <c r="G17" t="s">
        <v>995</v>
      </c>
      <c r="H17" t="s">
        <v>999</v>
      </c>
      <c r="I17" t="s">
        <v>996</v>
      </c>
      <c r="J17">
        <v>40665.769444444442</v>
      </c>
      <c r="K17" t="s">
        <v>1010</v>
      </c>
      <c r="L17" t="s">
        <v>998</v>
      </c>
      <c r="M17">
        <v>143</v>
      </c>
      <c r="N17">
        <v>2.9581632606897601E-5</v>
      </c>
      <c r="O17">
        <f t="shared" si="0"/>
        <v>-111.951999</v>
      </c>
      <c r="P17">
        <f t="shared" si="1"/>
        <v>33.392845999999999</v>
      </c>
      <c r="Q17">
        <f t="shared" si="2"/>
        <v>2.7907342361892624</v>
      </c>
    </row>
    <row r="18" spans="1:17" x14ac:dyDescent="0.25">
      <c r="A18">
        <v>2362598</v>
      </c>
      <c r="B18">
        <v>2</v>
      </c>
      <c r="C18" t="s">
        <v>1003</v>
      </c>
      <c r="D18">
        <v>-111.95200958082199</v>
      </c>
      <c r="E18">
        <v>33.414617269184497</v>
      </c>
      <c r="F18">
        <v>3</v>
      </c>
      <c r="G18" t="s">
        <v>1002</v>
      </c>
      <c r="H18" t="s">
        <v>1003</v>
      </c>
      <c r="I18" t="s">
        <v>996</v>
      </c>
      <c r="J18">
        <v>40130.09652777778</v>
      </c>
      <c r="K18" t="s">
        <v>1001</v>
      </c>
      <c r="L18" t="s">
        <v>1011</v>
      </c>
      <c r="M18">
        <v>114</v>
      </c>
      <c r="N18">
        <v>2.9680834262689899E-5</v>
      </c>
      <c r="O18">
        <f t="shared" si="0"/>
        <v>-111.951999</v>
      </c>
      <c r="P18">
        <f t="shared" si="1"/>
        <v>33.414645</v>
      </c>
      <c r="Q18">
        <f t="shared" si="2"/>
        <v>3.2293397345196659</v>
      </c>
    </row>
    <row r="19" spans="1:17" x14ac:dyDescent="0.25">
      <c r="A19">
        <v>2496167</v>
      </c>
      <c r="B19">
        <v>2</v>
      </c>
      <c r="C19" t="s">
        <v>999</v>
      </c>
      <c r="D19">
        <v>-111.944276761696</v>
      </c>
      <c r="E19">
        <v>33.421924762426002</v>
      </c>
      <c r="F19">
        <v>2</v>
      </c>
      <c r="G19" t="s">
        <v>1000</v>
      </c>
      <c r="H19" t="s">
        <v>999</v>
      </c>
      <c r="I19" t="s">
        <v>996</v>
      </c>
      <c r="J19">
        <v>40584.34375</v>
      </c>
      <c r="K19" t="s">
        <v>1006</v>
      </c>
      <c r="L19" t="s">
        <v>998</v>
      </c>
      <c r="M19">
        <v>163</v>
      </c>
      <c r="N19">
        <v>3.2590504051024198E-5</v>
      </c>
      <c r="O19">
        <f t="shared" si="0"/>
        <v>-111.944266</v>
      </c>
      <c r="P19">
        <f t="shared" si="1"/>
        <v>33.421894000000002</v>
      </c>
      <c r="Q19">
        <f t="shared" si="2"/>
        <v>3.5557603244525762</v>
      </c>
    </row>
    <row r="20" spans="1:17" x14ac:dyDescent="0.25">
      <c r="A20">
        <v>2470534</v>
      </c>
      <c r="B20">
        <v>2</v>
      </c>
      <c r="C20" t="s">
        <v>999</v>
      </c>
      <c r="D20">
        <v>-111.92616687648</v>
      </c>
      <c r="E20">
        <v>33.392957678842599</v>
      </c>
      <c r="F20">
        <v>1</v>
      </c>
      <c r="G20" t="s">
        <v>995</v>
      </c>
      <c r="H20" t="s">
        <v>999</v>
      </c>
      <c r="I20" t="s">
        <v>996</v>
      </c>
      <c r="J20">
        <v>40499.443749999999</v>
      </c>
      <c r="K20" t="s">
        <v>998</v>
      </c>
      <c r="L20" t="s">
        <v>1006</v>
      </c>
      <c r="M20">
        <v>142</v>
      </c>
      <c r="N20">
        <v>3.32425760401212E-5</v>
      </c>
      <c r="O20">
        <f t="shared" si="0"/>
        <v>-111.926198</v>
      </c>
      <c r="P20">
        <f t="shared" si="1"/>
        <v>33.392946000000002</v>
      </c>
      <c r="Q20">
        <f t="shared" si="2"/>
        <v>3.1719383649131387</v>
      </c>
    </row>
    <row r="21" spans="1:17" x14ac:dyDescent="0.25">
      <c r="A21">
        <v>2281424</v>
      </c>
      <c r="B21">
        <v>2</v>
      </c>
      <c r="C21" t="s">
        <v>1005</v>
      </c>
      <c r="D21">
        <v>-111.94786900672</v>
      </c>
      <c r="E21">
        <v>33.407385271890497</v>
      </c>
      <c r="F21">
        <v>1</v>
      </c>
      <c r="G21" t="s">
        <v>995</v>
      </c>
      <c r="H21" t="s">
        <v>1005</v>
      </c>
      <c r="I21" t="s">
        <v>996</v>
      </c>
      <c r="J21">
        <v>39900.488888888889</v>
      </c>
      <c r="K21" t="s">
        <v>1012</v>
      </c>
      <c r="L21" t="s">
        <v>1013</v>
      </c>
      <c r="M21">
        <v>162</v>
      </c>
      <c r="N21">
        <v>3.5407137241699798E-5</v>
      </c>
      <c r="O21">
        <f t="shared" si="0"/>
        <v>-111.92623</v>
      </c>
      <c r="P21">
        <f t="shared" si="1"/>
        <v>33.441630000000004</v>
      </c>
      <c r="Q21">
        <f t="shared" si="2"/>
        <v>4298.6348816998625</v>
      </c>
    </row>
    <row r="22" spans="1:17" x14ac:dyDescent="0.25">
      <c r="A22">
        <v>2788590</v>
      </c>
      <c r="B22">
        <v>2</v>
      </c>
      <c r="C22" t="s">
        <v>1006</v>
      </c>
      <c r="D22">
        <v>-111.92913198382</v>
      </c>
      <c r="E22">
        <v>33.414734308413003</v>
      </c>
      <c r="F22">
        <v>2</v>
      </c>
      <c r="G22" t="s">
        <v>1002</v>
      </c>
      <c r="H22" t="s">
        <v>1006</v>
      </c>
      <c r="I22" t="s">
        <v>996</v>
      </c>
      <c r="J22">
        <v>41614.474999999999</v>
      </c>
      <c r="K22" t="s">
        <v>998</v>
      </c>
      <c r="L22" t="s">
        <v>1001</v>
      </c>
      <c r="M22">
        <v>134</v>
      </c>
      <c r="N22">
        <v>3.9138135478223797E-5</v>
      </c>
      <c r="O22">
        <f t="shared" si="0"/>
        <v>-111.92914</v>
      </c>
      <c r="P22">
        <f t="shared" si="1"/>
        <v>33.414695999999999</v>
      </c>
      <c r="Q22">
        <f t="shared" si="2"/>
        <v>4.3137945278489553</v>
      </c>
    </row>
    <row r="23" spans="1:17" x14ac:dyDescent="0.25">
      <c r="A23">
        <v>2233309</v>
      </c>
      <c r="B23">
        <v>2</v>
      </c>
      <c r="C23" t="s">
        <v>999</v>
      </c>
      <c r="D23">
        <v>-111.926138310635</v>
      </c>
      <c r="E23">
        <v>33.4002319943299</v>
      </c>
      <c r="F23">
        <v>3</v>
      </c>
      <c r="G23" t="s">
        <v>1002</v>
      </c>
      <c r="H23" t="s">
        <v>999</v>
      </c>
      <c r="I23" t="s">
        <v>996</v>
      </c>
      <c r="J23">
        <v>39821.65625</v>
      </c>
      <c r="K23" t="s">
        <v>1006</v>
      </c>
      <c r="L23" t="s">
        <v>1006</v>
      </c>
      <c r="M23">
        <v>129</v>
      </c>
      <c r="N23">
        <v>4.2674419611564698E-5</v>
      </c>
      <c r="O23">
        <f t="shared" si="0"/>
        <v>-111.926098</v>
      </c>
      <c r="P23">
        <f t="shared" si="1"/>
        <v>33.400246000000003</v>
      </c>
      <c r="Q23">
        <f t="shared" si="2"/>
        <v>4.0590711004996809</v>
      </c>
    </row>
    <row r="24" spans="1:17" x14ac:dyDescent="0.25">
      <c r="A24">
        <v>2699238</v>
      </c>
      <c r="B24">
        <v>2</v>
      </c>
      <c r="C24" t="s">
        <v>1006</v>
      </c>
      <c r="D24">
        <v>-111.96086402541999</v>
      </c>
      <c r="E24">
        <v>33.4219384437177</v>
      </c>
      <c r="F24">
        <v>3</v>
      </c>
      <c r="G24" t="s">
        <v>995</v>
      </c>
      <c r="H24" t="s">
        <v>1006</v>
      </c>
      <c r="I24" t="s">
        <v>996</v>
      </c>
      <c r="J24">
        <v>41324.802777777775</v>
      </c>
      <c r="K24" t="s">
        <v>1010</v>
      </c>
      <c r="L24" t="s">
        <v>1014</v>
      </c>
      <c r="M24">
        <v>165</v>
      </c>
      <c r="N24">
        <v>4.40424277621732E-5</v>
      </c>
      <c r="O24">
        <f t="shared" si="0"/>
        <v>-111.960908</v>
      </c>
      <c r="P24">
        <f t="shared" si="1"/>
        <v>33.421936000000002</v>
      </c>
      <c r="Q24">
        <f t="shared" si="2"/>
        <v>4.0998943418495974</v>
      </c>
    </row>
    <row r="25" spans="1:17" x14ac:dyDescent="0.25">
      <c r="A25">
        <v>2707068</v>
      </c>
      <c r="B25">
        <v>2</v>
      </c>
      <c r="C25" t="s">
        <v>999</v>
      </c>
      <c r="D25">
        <v>-111.939454612739</v>
      </c>
      <c r="E25">
        <v>33.392860741417898</v>
      </c>
      <c r="F25">
        <v>2</v>
      </c>
      <c r="G25" t="s">
        <v>1002</v>
      </c>
      <c r="H25" t="s">
        <v>999</v>
      </c>
      <c r="I25" t="s">
        <v>996</v>
      </c>
      <c r="J25">
        <v>41351.492361111108</v>
      </c>
      <c r="K25" t="s">
        <v>1006</v>
      </c>
      <c r="L25" t="s">
        <v>998</v>
      </c>
      <c r="M25">
        <v>144</v>
      </c>
      <c r="N25">
        <v>4.6771127212253498E-5</v>
      </c>
      <c r="O25">
        <f t="shared" si="0"/>
        <v>-111.939499</v>
      </c>
      <c r="P25">
        <f t="shared" si="1"/>
        <v>33.392845999999999</v>
      </c>
      <c r="Q25">
        <f t="shared" si="2"/>
        <v>4.4412233222087583</v>
      </c>
    </row>
    <row r="26" spans="1:17" x14ac:dyDescent="0.25">
      <c r="A26">
        <v>2593593</v>
      </c>
      <c r="B26">
        <v>2</v>
      </c>
      <c r="C26" t="s">
        <v>999</v>
      </c>
      <c r="D26">
        <v>-111.943285115802</v>
      </c>
      <c r="E26">
        <v>33.437621825139303</v>
      </c>
      <c r="F26">
        <v>2</v>
      </c>
      <c r="G26" t="s">
        <v>995</v>
      </c>
      <c r="H26" t="s">
        <v>999</v>
      </c>
      <c r="I26" t="s">
        <v>996</v>
      </c>
      <c r="J26">
        <v>40811.384722222225</v>
      </c>
      <c r="K26" t="s">
        <v>998</v>
      </c>
      <c r="L26" t="s">
        <v>1007</v>
      </c>
      <c r="M26">
        <v>101</v>
      </c>
      <c r="N26">
        <v>5.7056437706750799E-5</v>
      </c>
      <c r="O26">
        <f t="shared" si="0"/>
        <v>-111.943254</v>
      </c>
      <c r="P26">
        <f t="shared" si="1"/>
        <v>33.437573999999998</v>
      </c>
      <c r="Q26">
        <f t="shared" si="2"/>
        <v>6.0428002734444535</v>
      </c>
    </row>
    <row r="27" spans="1:17" x14ac:dyDescent="0.25">
      <c r="A27">
        <v>2496147</v>
      </c>
      <c r="B27">
        <v>2</v>
      </c>
      <c r="C27" t="s">
        <v>999</v>
      </c>
      <c r="D27">
        <v>-111.95221161360099</v>
      </c>
      <c r="E27">
        <v>33.421907007676097</v>
      </c>
      <c r="F27">
        <v>3</v>
      </c>
      <c r="G27" t="s">
        <v>1000</v>
      </c>
      <c r="H27" t="s">
        <v>999</v>
      </c>
      <c r="I27" t="s">
        <v>996</v>
      </c>
      <c r="J27">
        <v>40583.798611111109</v>
      </c>
      <c r="K27" t="s">
        <v>1015</v>
      </c>
      <c r="L27" t="s">
        <v>998</v>
      </c>
      <c r="M27">
        <v>121</v>
      </c>
      <c r="N27">
        <v>6.3277601293652602E-5</v>
      </c>
      <c r="O27">
        <f t="shared" si="0"/>
        <v>-111.95219899999999</v>
      </c>
      <c r="P27">
        <f t="shared" si="1"/>
        <v>33.421844999999998</v>
      </c>
      <c r="Q27">
        <f t="shared" si="2"/>
        <v>6.9767580105494265</v>
      </c>
    </row>
    <row r="28" spans="1:17" x14ac:dyDescent="0.25">
      <c r="A28">
        <v>2656455</v>
      </c>
      <c r="B28">
        <v>2</v>
      </c>
      <c r="C28" t="s">
        <v>994</v>
      </c>
      <c r="D28">
        <v>-111.95221161360099</v>
      </c>
      <c r="E28">
        <v>33.421907007676097</v>
      </c>
      <c r="F28">
        <v>3</v>
      </c>
      <c r="G28" t="s">
        <v>995</v>
      </c>
      <c r="H28" t="s">
        <v>994</v>
      </c>
      <c r="I28" t="s">
        <v>996</v>
      </c>
      <c r="J28">
        <v>41150.878472222219</v>
      </c>
      <c r="K28" t="s">
        <v>1006</v>
      </c>
      <c r="L28" t="s">
        <v>1014</v>
      </c>
      <c r="M28">
        <v>121</v>
      </c>
      <c r="N28">
        <v>6.3277601293652602E-5</v>
      </c>
      <c r="O28">
        <f t="shared" si="0"/>
        <v>-111.95219899999999</v>
      </c>
      <c r="P28">
        <f t="shared" si="1"/>
        <v>33.421844999999998</v>
      </c>
      <c r="Q28">
        <f t="shared" si="2"/>
        <v>6.9767580105494265</v>
      </c>
    </row>
    <row r="29" spans="1:17" x14ac:dyDescent="0.25">
      <c r="A29">
        <v>2599206</v>
      </c>
      <c r="B29">
        <v>2</v>
      </c>
      <c r="C29" t="s">
        <v>999</v>
      </c>
      <c r="D29">
        <v>-111.909113219373</v>
      </c>
      <c r="E29">
        <v>33.407496496678</v>
      </c>
      <c r="F29">
        <v>1</v>
      </c>
      <c r="G29" t="s">
        <v>995</v>
      </c>
      <c r="H29" t="s">
        <v>999</v>
      </c>
      <c r="I29" t="s">
        <v>996</v>
      </c>
      <c r="J29">
        <v>40947.806250000001</v>
      </c>
      <c r="K29" t="s">
        <v>1006</v>
      </c>
      <c r="L29" t="s">
        <v>1000</v>
      </c>
      <c r="M29">
        <v>159</v>
      </c>
      <c r="N29">
        <v>6.3800538538341599E-5</v>
      </c>
      <c r="O29">
        <f t="shared" si="0"/>
        <v>-111.90910700000001</v>
      </c>
      <c r="P29">
        <f t="shared" si="1"/>
        <v>33.407432999999997</v>
      </c>
      <c r="Q29">
        <f t="shared" si="2"/>
        <v>7.0662435176748515</v>
      </c>
    </row>
    <row r="30" spans="1:17" x14ac:dyDescent="0.25">
      <c r="A30">
        <v>2664825</v>
      </c>
      <c r="B30">
        <v>2</v>
      </c>
      <c r="C30" t="s">
        <v>999</v>
      </c>
      <c r="D30">
        <v>-111.926261889674</v>
      </c>
      <c r="E30">
        <v>33.392957633938302</v>
      </c>
      <c r="F30">
        <v>1</v>
      </c>
      <c r="G30" t="s">
        <v>995</v>
      </c>
      <c r="H30" t="s">
        <v>999</v>
      </c>
      <c r="I30" t="s">
        <v>996</v>
      </c>
      <c r="J30">
        <v>41177.834027777775</v>
      </c>
      <c r="K30" t="s">
        <v>1010</v>
      </c>
      <c r="L30" t="s">
        <v>998</v>
      </c>
      <c r="M30">
        <v>142</v>
      </c>
      <c r="N30">
        <v>6.4940272278804902E-5</v>
      </c>
      <c r="O30">
        <f t="shared" si="0"/>
        <v>-111.926198</v>
      </c>
      <c r="P30">
        <f t="shared" si="1"/>
        <v>33.392946000000002</v>
      </c>
      <c r="Q30">
        <f t="shared" si="2"/>
        <v>6.0820649880441149</v>
      </c>
    </row>
    <row r="31" spans="1:17" x14ac:dyDescent="0.25">
      <c r="A31">
        <v>2386750</v>
      </c>
      <c r="B31">
        <v>2</v>
      </c>
      <c r="C31" t="s">
        <v>994</v>
      </c>
      <c r="D31">
        <v>-111.92616449483199</v>
      </c>
      <c r="E31">
        <v>33.400231992198698</v>
      </c>
      <c r="F31">
        <v>2</v>
      </c>
      <c r="G31" t="s">
        <v>995</v>
      </c>
      <c r="H31" t="s">
        <v>994</v>
      </c>
      <c r="I31" t="s">
        <v>996</v>
      </c>
      <c r="J31">
        <v>40212.71597222222</v>
      </c>
      <c r="K31" t="s">
        <v>1006</v>
      </c>
      <c r="L31" t="s">
        <v>1014</v>
      </c>
      <c r="M31">
        <v>129</v>
      </c>
      <c r="N31">
        <v>6.7954257996286302E-5</v>
      </c>
      <c r="O31">
        <f t="shared" si="0"/>
        <v>-111.926098</v>
      </c>
      <c r="P31">
        <f t="shared" si="1"/>
        <v>33.400246000000003</v>
      </c>
      <c r="Q31">
        <f t="shared" si="2"/>
        <v>6.3780857248768745</v>
      </c>
    </row>
    <row r="32" spans="1:17" x14ac:dyDescent="0.25">
      <c r="A32">
        <v>2480708</v>
      </c>
      <c r="B32">
        <v>2</v>
      </c>
      <c r="C32" t="s">
        <v>999</v>
      </c>
      <c r="D32">
        <v>-111.930828644568</v>
      </c>
      <c r="E32">
        <v>33.440223852098399</v>
      </c>
      <c r="F32">
        <v>1</v>
      </c>
      <c r="G32" t="s">
        <v>995</v>
      </c>
      <c r="H32" t="s">
        <v>999</v>
      </c>
      <c r="I32" t="s">
        <v>996</v>
      </c>
      <c r="J32">
        <v>40526.547222222223</v>
      </c>
      <c r="K32" t="s">
        <v>1010</v>
      </c>
      <c r="L32" t="s">
        <v>998</v>
      </c>
      <c r="M32">
        <v>157</v>
      </c>
      <c r="N32">
        <v>7.2740106288201396E-5</v>
      </c>
      <c r="O32">
        <f t="shared" si="0"/>
        <v>-111.93086099999999</v>
      </c>
      <c r="P32">
        <f t="shared" si="1"/>
        <v>33.440289</v>
      </c>
      <c r="Q32">
        <f t="shared" si="2"/>
        <v>7.8275304604810678</v>
      </c>
    </row>
    <row r="33" spans="1:17" x14ac:dyDescent="0.25">
      <c r="A33">
        <v>2479835</v>
      </c>
      <c r="B33">
        <v>2</v>
      </c>
      <c r="C33" t="s">
        <v>994</v>
      </c>
      <c r="D33">
        <v>-111.93065736315501</v>
      </c>
      <c r="E33">
        <v>33.414721493316101</v>
      </c>
      <c r="F33">
        <v>1</v>
      </c>
      <c r="G33" t="s">
        <v>995</v>
      </c>
      <c r="H33" t="s">
        <v>994</v>
      </c>
      <c r="I33" t="s">
        <v>996</v>
      </c>
      <c r="J33">
        <v>40518.422222222223</v>
      </c>
      <c r="K33" t="s">
        <v>998</v>
      </c>
      <c r="L33" t="s">
        <v>1007</v>
      </c>
      <c r="M33">
        <v>153</v>
      </c>
      <c r="N33">
        <v>7.2786856007800197E-5</v>
      </c>
      <c r="O33">
        <f t="shared" si="0"/>
        <v>-111.930599</v>
      </c>
      <c r="P33">
        <f t="shared" si="1"/>
        <v>33.414678000000002</v>
      </c>
      <c r="Q33">
        <f t="shared" si="2"/>
        <v>7.262880758676066</v>
      </c>
    </row>
    <row r="34" spans="1:17" x14ac:dyDescent="0.25">
      <c r="A34">
        <v>2756469</v>
      </c>
      <c r="B34">
        <v>2</v>
      </c>
      <c r="C34" t="s">
        <v>999</v>
      </c>
      <c r="D34">
        <v>-111.93065736315501</v>
      </c>
      <c r="E34">
        <v>33.414721493316101</v>
      </c>
      <c r="F34">
        <v>3</v>
      </c>
      <c r="G34" t="s">
        <v>995</v>
      </c>
      <c r="H34" t="s">
        <v>999</v>
      </c>
      <c r="I34" t="s">
        <v>996</v>
      </c>
      <c r="J34">
        <v>41494.292361111111</v>
      </c>
      <c r="K34" t="s">
        <v>1000</v>
      </c>
      <c r="L34" t="s">
        <v>1016</v>
      </c>
      <c r="M34">
        <v>153</v>
      </c>
      <c r="N34">
        <v>7.2786856007800197E-5</v>
      </c>
      <c r="O34">
        <f t="shared" si="0"/>
        <v>-111.930599</v>
      </c>
      <c r="P34">
        <f t="shared" si="1"/>
        <v>33.414678000000002</v>
      </c>
      <c r="Q34">
        <f t="shared" si="2"/>
        <v>7.262880758676066</v>
      </c>
    </row>
    <row r="35" spans="1:17" x14ac:dyDescent="0.25">
      <c r="A35">
        <v>2666649</v>
      </c>
      <c r="B35">
        <v>2</v>
      </c>
      <c r="C35" t="s">
        <v>1017</v>
      </c>
      <c r="D35">
        <v>-111.91776337791001</v>
      </c>
      <c r="E35">
        <v>33.4194275830584</v>
      </c>
      <c r="F35">
        <v>1</v>
      </c>
      <c r="G35" t="s">
        <v>995</v>
      </c>
      <c r="H35" t="s">
        <v>1017</v>
      </c>
      <c r="I35" t="s">
        <v>996</v>
      </c>
      <c r="J35">
        <v>41215.672222222223</v>
      </c>
      <c r="K35" t="s">
        <v>1018</v>
      </c>
      <c r="L35" t="s">
        <v>1000</v>
      </c>
      <c r="M35">
        <v>166</v>
      </c>
      <c r="N35">
        <v>7.3293602744103399E-5</v>
      </c>
      <c r="O35">
        <f t="shared" si="0"/>
        <v>-111.917692</v>
      </c>
      <c r="P35">
        <f t="shared" si="1"/>
        <v>33.419409999999999</v>
      </c>
      <c r="Q35">
        <f t="shared" si="2"/>
        <v>6.9206876121694769</v>
      </c>
    </row>
    <row r="36" spans="1:17" x14ac:dyDescent="0.25">
      <c r="A36">
        <v>2611023</v>
      </c>
      <c r="B36">
        <v>2</v>
      </c>
      <c r="C36" t="s">
        <v>999</v>
      </c>
      <c r="D36">
        <v>-111.926128498277</v>
      </c>
      <c r="E36">
        <v>33.412879757002301</v>
      </c>
      <c r="F36">
        <v>3</v>
      </c>
      <c r="G36" t="s">
        <v>995</v>
      </c>
      <c r="H36" t="s">
        <v>999</v>
      </c>
      <c r="I36" t="s">
        <v>996</v>
      </c>
      <c r="J36">
        <v>40982.317361111112</v>
      </c>
      <c r="K36" t="s">
        <v>997</v>
      </c>
      <c r="L36" t="s">
        <v>998</v>
      </c>
      <c r="M36">
        <v>136</v>
      </c>
      <c r="N36">
        <v>7.7708035039635495E-5</v>
      </c>
      <c r="O36">
        <f t="shared" si="0"/>
        <v>-111.926198</v>
      </c>
      <c r="P36">
        <f t="shared" si="1"/>
        <v>33.412844999999997</v>
      </c>
      <c r="Q36">
        <f t="shared" si="2"/>
        <v>7.527677449279409</v>
      </c>
    </row>
    <row r="37" spans="1:17" x14ac:dyDescent="0.25">
      <c r="A37">
        <v>2353717</v>
      </c>
      <c r="B37">
        <v>2</v>
      </c>
      <c r="C37" t="s">
        <v>999</v>
      </c>
      <c r="D37">
        <v>-111.960827258932</v>
      </c>
      <c r="E37">
        <v>33.421934246835903</v>
      </c>
      <c r="F37">
        <v>1</v>
      </c>
      <c r="G37" t="s">
        <v>995</v>
      </c>
      <c r="H37" t="s">
        <v>999</v>
      </c>
      <c r="I37" t="s">
        <v>996</v>
      </c>
      <c r="J37">
        <v>40110.757638888892</v>
      </c>
      <c r="K37" t="s">
        <v>1010</v>
      </c>
      <c r="L37" t="s">
        <v>998</v>
      </c>
      <c r="M37">
        <v>165</v>
      </c>
      <c r="N37">
        <v>8.0760099348466905E-5</v>
      </c>
      <c r="O37">
        <f t="shared" si="0"/>
        <v>-111.960908</v>
      </c>
      <c r="P37">
        <f t="shared" si="1"/>
        <v>33.421936000000002</v>
      </c>
      <c r="Q37">
        <f t="shared" si="2"/>
        <v>7.5138037780449976</v>
      </c>
    </row>
    <row r="38" spans="1:17" x14ac:dyDescent="0.25">
      <c r="A38">
        <v>2656770</v>
      </c>
      <c r="B38">
        <v>2</v>
      </c>
      <c r="C38" t="s">
        <v>999</v>
      </c>
      <c r="D38">
        <v>-111.947036539835</v>
      </c>
      <c r="E38">
        <v>33.4218968035876</v>
      </c>
      <c r="F38">
        <v>3</v>
      </c>
      <c r="G38" t="s">
        <v>1000</v>
      </c>
      <c r="H38" t="s">
        <v>999</v>
      </c>
      <c r="I38" t="s">
        <v>996</v>
      </c>
      <c r="J38">
        <v>41145.911111111112</v>
      </c>
      <c r="K38" t="s">
        <v>1006</v>
      </c>
      <c r="L38" t="s">
        <v>1011</v>
      </c>
      <c r="M38">
        <v>120</v>
      </c>
      <c r="N38">
        <v>8.1147297552163993E-5</v>
      </c>
      <c r="O38">
        <f t="shared" si="0"/>
        <v>-111.94709899999999</v>
      </c>
      <c r="P38">
        <f t="shared" si="1"/>
        <v>33.421844999999998</v>
      </c>
      <c r="Q38">
        <f t="shared" si="2"/>
        <v>8.1716282369857307</v>
      </c>
    </row>
    <row r="39" spans="1:17" x14ac:dyDescent="0.25">
      <c r="A39">
        <v>2527941</v>
      </c>
      <c r="B39">
        <v>2</v>
      </c>
      <c r="C39" t="s">
        <v>999</v>
      </c>
      <c r="D39">
        <v>-111.93935230164</v>
      </c>
      <c r="E39">
        <v>33.378207568346603</v>
      </c>
      <c r="F39">
        <v>3</v>
      </c>
      <c r="G39" t="s">
        <v>995</v>
      </c>
      <c r="H39" t="s">
        <v>999</v>
      </c>
      <c r="I39" t="s">
        <v>996</v>
      </c>
      <c r="J39">
        <v>40692.504166666666</v>
      </c>
      <c r="K39" t="s">
        <v>1007</v>
      </c>
      <c r="L39" t="s">
        <v>998</v>
      </c>
      <c r="M39">
        <v>147</v>
      </c>
      <c r="N39">
        <v>8.2093418802415397E-5</v>
      </c>
      <c r="O39">
        <f t="shared" si="0"/>
        <v>-111.93929799999999</v>
      </c>
      <c r="P39">
        <f t="shared" si="1"/>
        <v>33.378146000000001</v>
      </c>
      <c r="Q39">
        <f t="shared" si="2"/>
        <v>8.4940845561565013</v>
      </c>
    </row>
    <row r="40" spans="1:17" x14ac:dyDescent="0.25">
      <c r="A40">
        <v>2656729</v>
      </c>
      <c r="B40">
        <v>2</v>
      </c>
      <c r="C40" t="s">
        <v>999</v>
      </c>
      <c r="D40">
        <v>-111.93935230164</v>
      </c>
      <c r="E40">
        <v>33.378207568346603</v>
      </c>
      <c r="F40">
        <v>2</v>
      </c>
      <c r="G40" t="s">
        <v>995</v>
      </c>
      <c r="H40" t="s">
        <v>999</v>
      </c>
      <c r="I40" t="s">
        <v>996</v>
      </c>
      <c r="J40">
        <v>41145.538194444445</v>
      </c>
      <c r="K40" t="s">
        <v>998</v>
      </c>
      <c r="L40" t="s">
        <v>1007</v>
      </c>
      <c r="M40">
        <v>147</v>
      </c>
      <c r="N40">
        <v>8.2093418802415397E-5</v>
      </c>
      <c r="O40">
        <f t="shared" si="0"/>
        <v>-111.93929799999999</v>
      </c>
      <c r="P40">
        <f t="shared" si="1"/>
        <v>33.378146000000001</v>
      </c>
      <c r="Q40">
        <f t="shared" si="2"/>
        <v>8.4940845561565013</v>
      </c>
    </row>
    <row r="41" spans="1:17" x14ac:dyDescent="0.25">
      <c r="A41">
        <v>2675708</v>
      </c>
      <c r="B41">
        <v>2</v>
      </c>
      <c r="C41" t="s">
        <v>999</v>
      </c>
      <c r="D41">
        <v>-111.93935230164</v>
      </c>
      <c r="E41">
        <v>33.378207568346603</v>
      </c>
      <c r="F41">
        <v>2</v>
      </c>
      <c r="G41" t="s">
        <v>995</v>
      </c>
      <c r="H41" t="s">
        <v>999</v>
      </c>
      <c r="I41" t="s">
        <v>996</v>
      </c>
      <c r="J41">
        <v>41243.025000000001</v>
      </c>
      <c r="K41" t="s">
        <v>998</v>
      </c>
      <c r="L41" t="s">
        <v>997</v>
      </c>
      <c r="M41">
        <v>147</v>
      </c>
      <c r="N41">
        <v>8.2093418802415397E-5</v>
      </c>
      <c r="O41">
        <f t="shared" si="0"/>
        <v>-111.93929799999999</v>
      </c>
      <c r="P41">
        <f t="shared" si="1"/>
        <v>33.378146000000001</v>
      </c>
      <c r="Q41">
        <f t="shared" si="2"/>
        <v>8.4940845561565013</v>
      </c>
    </row>
    <row r="42" spans="1:17" x14ac:dyDescent="0.25">
      <c r="A42">
        <v>2415117</v>
      </c>
      <c r="B42">
        <v>2</v>
      </c>
      <c r="C42" t="s">
        <v>999</v>
      </c>
      <c r="D42">
        <v>-111.926275450315</v>
      </c>
      <c r="E42">
        <v>33.412872234626398</v>
      </c>
      <c r="F42">
        <v>1</v>
      </c>
      <c r="G42" t="s">
        <v>995</v>
      </c>
      <c r="H42" t="s">
        <v>999</v>
      </c>
      <c r="I42" t="s">
        <v>996</v>
      </c>
      <c r="J42">
        <v>40305.988888888889</v>
      </c>
      <c r="K42" t="s">
        <v>1006</v>
      </c>
      <c r="L42" t="s">
        <v>1019</v>
      </c>
      <c r="M42">
        <v>136</v>
      </c>
      <c r="N42">
        <v>8.2099184949915396E-5</v>
      </c>
      <c r="O42">
        <f t="shared" si="0"/>
        <v>-111.926198</v>
      </c>
      <c r="P42">
        <f t="shared" si="1"/>
        <v>33.412844999999997</v>
      </c>
      <c r="Q42">
        <f t="shared" si="2"/>
        <v>7.8127098848466003</v>
      </c>
    </row>
    <row r="43" spans="1:17" x14ac:dyDescent="0.25">
      <c r="A43">
        <v>2530190</v>
      </c>
      <c r="B43">
        <v>2</v>
      </c>
      <c r="C43" t="s">
        <v>999</v>
      </c>
      <c r="D43">
        <v>-111.926275450315</v>
      </c>
      <c r="E43">
        <v>33.412872234626398</v>
      </c>
      <c r="F43">
        <v>3</v>
      </c>
      <c r="G43" t="s">
        <v>995</v>
      </c>
      <c r="H43" t="s">
        <v>999</v>
      </c>
      <c r="I43" t="s">
        <v>996</v>
      </c>
      <c r="J43">
        <v>40700.769444444442</v>
      </c>
      <c r="K43" t="s">
        <v>998</v>
      </c>
      <c r="L43" t="s">
        <v>1010</v>
      </c>
      <c r="M43">
        <v>136</v>
      </c>
      <c r="N43">
        <v>8.2099184949915396E-5</v>
      </c>
      <c r="O43">
        <f t="shared" si="0"/>
        <v>-111.926198</v>
      </c>
      <c r="P43">
        <f t="shared" si="1"/>
        <v>33.412844999999997</v>
      </c>
      <c r="Q43">
        <f t="shared" si="2"/>
        <v>7.8127098848466003</v>
      </c>
    </row>
    <row r="44" spans="1:17" x14ac:dyDescent="0.25">
      <c r="A44">
        <v>2655610</v>
      </c>
      <c r="B44">
        <v>2</v>
      </c>
      <c r="C44" t="s">
        <v>999</v>
      </c>
      <c r="D44">
        <v>-111.92921437065699</v>
      </c>
      <c r="E44">
        <v>33.414733290604701</v>
      </c>
      <c r="F44">
        <v>3</v>
      </c>
      <c r="G44" t="s">
        <v>1020</v>
      </c>
      <c r="H44" t="s">
        <v>999</v>
      </c>
      <c r="I44" t="s">
        <v>996</v>
      </c>
      <c r="J44">
        <v>40995.675000000003</v>
      </c>
      <c r="K44" t="s">
        <v>1010</v>
      </c>
      <c r="L44" t="s">
        <v>998</v>
      </c>
      <c r="M44">
        <v>134</v>
      </c>
      <c r="N44">
        <v>8.3196056517391103E-5</v>
      </c>
      <c r="O44">
        <f t="shared" si="0"/>
        <v>-111.92914</v>
      </c>
      <c r="P44">
        <f t="shared" si="1"/>
        <v>33.414695999999999</v>
      </c>
      <c r="Q44">
        <f t="shared" si="2"/>
        <v>8.0606396633952251</v>
      </c>
    </row>
    <row r="45" spans="1:17" x14ac:dyDescent="0.25">
      <c r="A45">
        <v>2707121</v>
      </c>
      <c r="B45">
        <v>2</v>
      </c>
      <c r="C45" t="s">
        <v>999</v>
      </c>
      <c r="D45">
        <v>-111.92612195433399</v>
      </c>
      <c r="E45">
        <v>33.412879857648001</v>
      </c>
      <c r="F45">
        <v>2</v>
      </c>
      <c r="G45" t="s">
        <v>1008</v>
      </c>
      <c r="H45" t="s">
        <v>999</v>
      </c>
      <c r="I45" t="s">
        <v>996</v>
      </c>
      <c r="J45">
        <v>41354.39166666667</v>
      </c>
      <c r="K45" t="s">
        <v>997</v>
      </c>
      <c r="L45" t="s">
        <v>998</v>
      </c>
      <c r="M45">
        <v>136</v>
      </c>
      <c r="N45">
        <v>8.3654043193659298E-5</v>
      </c>
      <c r="O45">
        <f t="shared" si="0"/>
        <v>-111.926198</v>
      </c>
      <c r="P45">
        <f t="shared" si="1"/>
        <v>33.412844999999997</v>
      </c>
      <c r="Q45">
        <f t="shared" si="2"/>
        <v>8.061952990180334</v>
      </c>
    </row>
    <row r="46" spans="1:17" x14ac:dyDescent="0.25">
      <c r="A46">
        <v>2665627</v>
      </c>
      <c r="B46">
        <v>2</v>
      </c>
      <c r="C46" t="s">
        <v>994</v>
      </c>
      <c r="D46">
        <v>-111.926275229005</v>
      </c>
      <c r="E46">
        <v>33.412806288657997</v>
      </c>
      <c r="F46">
        <v>2</v>
      </c>
      <c r="G46" t="s">
        <v>1008</v>
      </c>
      <c r="H46" t="s">
        <v>994</v>
      </c>
      <c r="I46" t="s">
        <v>996</v>
      </c>
      <c r="J46">
        <v>41200.722222222219</v>
      </c>
      <c r="K46" t="s">
        <v>998</v>
      </c>
      <c r="L46" t="s">
        <v>997</v>
      </c>
      <c r="M46">
        <v>136</v>
      </c>
      <c r="N46">
        <v>8.6388003871441904E-5</v>
      </c>
      <c r="O46">
        <f t="shared" si="0"/>
        <v>-111.926198</v>
      </c>
      <c r="P46">
        <f t="shared" si="1"/>
        <v>33.412844999999997</v>
      </c>
      <c r="Q46">
        <f t="shared" si="2"/>
        <v>8.3697304825426784</v>
      </c>
    </row>
    <row r="47" spans="1:17" x14ac:dyDescent="0.25">
      <c r="A47">
        <v>2657039</v>
      </c>
      <c r="B47">
        <v>2</v>
      </c>
      <c r="C47" t="s">
        <v>999</v>
      </c>
      <c r="D47">
        <v>-111.926118682363</v>
      </c>
      <c r="E47">
        <v>33.412879907970698</v>
      </c>
      <c r="F47">
        <v>1</v>
      </c>
      <c r="G47" t="s">
        <v>995</v>
      </c>
      <c r="H47" t="s">
        <v>999</v>
      </c>
      <c r="I47" t="s">
        <v>996</v>
      </c>
      <c r="J47">
        <v>41178.393750000003</v>
      </c>
      <c r="K47" t="s">
        <v>1006</v>
      </c>
      <c r="L47" t="s">
        <v>998</v>
      </c>
      <c r="M47">
        <v>136</v>
      </c>
      <c r="N47">
        <v>8.6659413557266799E-5</v>
      </c>
      <c r="O47">
        <f t="shared" si="0"/>
        <v>-111.926198</v>
      </c>
      <c r="P47">
        <f t="shared" si="1"/>
        <v>33.412844999999997</v>
      </c>
      <c r="Q47">
        <f t="shared" si="2"/>
        <v>8.3329296364779086</v>
      </c>
    </row>
    <row r="48" spans="1:17" x14ac:dyDescent="0.25">
      <c r="A48">
        <v>2725723</v>
      </c>
      <c r="B48">
        <v>2</v>
      </c>
      <c r="C48" t="s">
        <v>999</v>
      </c>
      <c r="D48">
        <v>-111.917784187968</v>
      </c>
      <c r="E48">
        <v>33.414761343528902</v>
      </c>
      <c r="F48">
        <v>3</v>
      </c>
      <c r="G48" t="s">
        <v>1008</v>
      </c>
      <c r="H48" t="s">
        <v>999</v>
      </c>
      <c r="I48" t="s">
        <v>996</v>
      </c>
      <c r="J48">
        <v>41417.859027777777</v>
      </c>
      <c r="K48" t="s">
        <v>1007</v>
      </c>
      <c r="L48" t="s">
        <v>1007</v>
      </c>
      <c r="M48">
        <v>132</v>
      </c>
      <c r="N48">
        <v>8.7723866557933104E-5</v>
      </c>
      <c r="O48">
        <f t="shared" si="0"/>
        <v>-111.917698</v>
      </c>
      <c r="P48">
        <f t="shared" si="1"/>
        <v>33.414745000000003</v>
      </c>
      <c r="Q48">
        <f t="shared" si="2"/>
        <v>8.2203587348423692</v>
      </c>
    </row>
    <row r="49" spans="1:17" x14ac:dyDescent="0.25">
      <c r="A49">
        <v>2460213</v>
      </c>
      <c r="B49">
        <v>2</v>
      </c>
      <c r="C49" t="s">
        <v>994</v>
      </c>
      <c r="D49">
        <v>-111.930920311055</v>
      </c>
      <c r="E49">
        <v>33.440222656230901</v>
      </c>
      <c r="F49">
        <v>3</v>
      </c>
      <c r="G49" t="s">
        <v>995</v>
      </c>
      <c r="H49" t="s">
        <v>994</v>
      </c>
      <c r="I49" t="s">
        <v>996</v>
      </c>
      <c r="J49">
        <v>40457.787499999999</v>
      </c>
      <c r="K49" t="s">
        <v>998</v>
      </c>
      <c r="L49" t="s">
        <v>1006</v>
      </c>
      <c r="M49">
        <v>157</v>
      </c>
      <c r="N49">
        <v>8.8990431759830606E-5</v>
      </c>
      <c r="O49">
        <f t="shared" si="0"/>
        <v>-111.93086099999999</v>
      </c>
      <c r="P49">
        <f t="shared" si="1"/>
        <v>33.440289</v>
      </c>
      <c r="Q49">
        <f t="shared" si="2"/>
        <v>9.1972340615361556</v>
      </c>
    </row>
    <row r="50" spans="1:17" x14ac:dyDescent="0.25">
      <c r="A50">
        <v>2756450</v>
      </c>
      <c r="B50">
        <v>2</v>
      </c>
      <c r="C50" t="s">
        <v>999</v>
      </c>
      <c r="D50">
        <v>-111.926285646389</v>
      </c>
      <c r="E50">
        <v>33.416725499136497</v>
      </c>
      <c r="F50">
        <v>3</v>
      </c>
      <c r="G50" t="s">
        <v>995</v>
      </c>
      <c r="H50" t="s">
        <v>999</v>
      </c>
      <c r="I50" t="s">
        <v>996</v>
      </c>
      <c r="J50">
        <v>41508.552083333336</v>
      </c>
      <c r="K50" t="s">
        <v>1001</v>
      </c>
      <c r="L50" t="s">
        <v>998</v>
      </c>
      <c r="M50">
        <v>135</v>
      </c>
      <c r="N50">
        <v>8.9789605094122096E-5</v>
      </c>
      <c r="O50">
        <f t="shared" si="0"/>
        <v>-111.926198</v>
      </c>
      <c r="P50">
        <f t="shared" si="1"/>
        <v>33.416744999999999</v>
      </c>
      <c r="Q50">
        <f t="shared" si="2"/>
        <v>8.4356735243866439</v>
      </c>
    </row>
    <row r="51" spans="1:17" x14ac:dyDescent="0.25">
      <c r="A51">
        <v>2784738</v>
      </c>
      <c r="B51">
        <v>2</v>
      </c>
      <c r="C51" t="s">
        <v>999</v>
      </c>
      <c r="D51">
        <v>-111.92627520134199</v>
      </c>
      <c r="E51">
        <v>33.412798045411797</v>
      </c>
      <c r="F51">
        <v>2</v>
      </c>
      <c r="G51" t="s">
        <v>995</v>
      </c>
      <c r="H51" t="s">
        <v>999</v>
      </c>
      <c r="I51" t="s">
        <v>996</v>
      </c>
      <c r="J51">
        <v>41582.547222222223</v>
      </c>
      <c r="K51" t="s">
        <v>998</v>
      </c>
      <c r="L51" t="s">
        <v>1010</v>
      </c>
      <c r="M51">
        <v>136</v>
      </c>
      <c r="N51">
        <v>9.0359175288412698E-5</v>
      </c>
      <c r="O51">
        <f t="shared" si="0"/>
        <v>-111.926198</v>
      </c>
      <c r="P51">
        <f t="shared" si="1"/>
        <v>33.412844999999997</v>
      </c>
      <c r="Q51">
        <f t="shared" si="2"/>
        <v>8.8714273217932345</v>
      </c>
    </row>
    <row r="52" spans="1:17" x14ac:dyDescent="0.25">
      <c r="A52">
        <v>2585781</v>
      </c>
      <c r="B52">
        <v>2</v>
      </c>
      <c r="C52" t="s">
        <v>999</v>
      </c>
      <c r="D52">
        <v>-111.92628564454</v>
      </c>
      <c r="E52">
        <v>33.416722750848102</v>
      </c>
      <c r="F52">
        <v>3</v>
      </c>
      <c r="G52" t="s">
        <v>995</v>
      </c>
      <c r="H52" t="s">
        <v>999</v>
      </c>
      <c r="I52" t="s">
        <v>996</v>
      </c>
      <c r="J52">
        <v>40842.411805555559</v>
      </c>
      <c r="K52" t="s">
        <v>998</v>
      </c>
      <c r="L52" t="s">
        <v>1010</v>
      </c>
      <c r="M52">
        <v>135</v>
      </c>
      <c r="N52">
        <v>9.0424499735231807E-5</v>
      </c>
      <c r="O52">
        <f t="shared" si="0"/>
        <v>-111.926198</v>
      </c>
      <c r="P52">
        <f t="shared" si="1"/>
        <v>33.416744999999999</v>
      </c>
      <c r="Q52">
        <f t="shared" si="2"/>
        <v>8.5187590709156584</v>
      </c>
    </row>
    <row r="53" spans="1:17" x14ac:dyDescent="0.25">
      <c r="A53">
        <v>2643820</v>
      </c>
      <c r="B53">
        <v>2</v>
      </c>
      <c r="C53" t="s">
        <v>999</v>
      </c>
      <c r="D53">
        <v>-111.939592011462</v>
      </c>
      <c r="E53">
        <v>33.392859329030301</v>
      </c>
      <c r="F53">
        <v>2</v>
      </c>
      <c r="G53" t="s">
        <v>995</v>
      </c>
      <c r="H53" t="s">
        <v>999</v>
      </c>
      <c r="I53" t="s">
        <v>996</v>
      </c>
      <c r="J53">
        <v>41121.852083333331</v>
      </c>
      <c r="K53" t="s">
        <v>1010</v>
      </c>
      <c r="L53" t="s">
        <v>998</v>
      </c>
      <c r="M53">
        <v>144</v>
      </c>
      <c r="N53">
        <v>9.3961668312157802E-5</v>
      </c>
      <c r="O53">
        <f t="shared" si="0"/>
        <v>-111.939499</v>
      </c>
      <c r="P53">
        <f t="shared" si="1"/>
        <v>33.392845999999999</v>
      </c>
      <c r="Q53">
        <f t="shared" si="2"/>
        <v>8.7781741922992644</v>
      </c>
    </row>
    <row r="54" spans="1:17" x14ac:dyDescent="0.25">
      <c r="A54">
        <v>2367706</v>
      </c>
      <c r="B54">
        <v>2</v>
      </c>
      <c r="C54" t="s">
        <v>999</v>
      </c>
      <c r="D54">
        <v>-111.93066264063501</v>
      </c>
      <c r="E54">
        <v>33.414748121715398</v>
      </c>
      <c r="F54">
        <v>2</v>
      </c>
      <c r="G54" t="s">
        <v>1002</v>
      </c>
      <c r="H54" t="s">
        <v>999</v>
      </c>
      <c r="I54" t="s">
        <v>996</v>
      </c>
      <c r="J54">
        <v>40164.663194444445</v>
      </c>
      <c r="K54" t="s">
        <v>998</v>
      </c>
      <c r="L54" t="s">
        <v>1021</v>
      </c>
      <c r="M54">
        <v>153</v>
      </c>
      <c r="N54">
        <v>9.4695223712548798E-5</v>
      </c>
      <c r="O54">
        <f t="shared" si="0"/>
        <v>-111.930599</v>
      </c>
      <c r="P54">
        <f t="shared" si="1"/>
        <v>33.414678000000002</v>
      </c>
      <c r="Q54">
        <f t="shared" si="2"/>
        <v>9.7743655976029</v>
      </c>
    </row>
    <row r="55" spans="1:17" x14ac:dyDescent="0.25">
      <c r="A55">
        <v>2274649</v>
      </c>
      <c r="B55">
        <v>2</v>
      </c>
      <c r="C55" t="s">
        <v>1017</v>
      </c>
      <c r="D55">
        <v>-111.939594057709</v>
      </c>
      <c r="E55">
        <v>33.392853488275598</v>
      </c>
      <c r="F55">
        <v>1</v>
      </c>
      <c r="G55" t="s">
        <v>995</v>
      </c>
      <c r="H55" t="s">
        <v>1017</v>
      </c>
      <c r="I55" t="s">
        <v>996</v>
      </c>
      <c r="J55">
        <v>39838.461805555555</v>
      </c>
      <c r="K55" t="s">
        <v>998</v>
      </c>
      <c r="L55" t="s">
        <v>997</v>
      </c>
      <c r="M55">
        <v>144</v>
      </c>
      <c r="N55">
        <v>9.5352201403522594E-5</v>
      </c>
      <c r="O55">
        <f t="shared" si="0"/>
        <v>-111.939499</v>
      </c>
      <c r="P55">
        <f t="shared" si="1"/>
        <v>33.392845999999999</v>
      </c>
      <c r="Q55">
        <f t="shared" si="2"/>
        <v>8.8820706370239595</v>
      </c>
    </row>
    <row r="56" spans="1:17" x14ac:dyDescent="0.25">
      <c r="A56">
        <v>2440262</v>
      </c>
      <c r="B56">
        <v>2</v>
      </c>
      <c r="C56" t="s">
        <v>999</v>
      </c>
      <c r="D56">
        <v>-111.92610886644999</v>
      </c>
      <c r="E56">
        <v>33.412880058938399</v>
      </c>
      <c r="F56">
        <v>1</v>
      </c>
      <c r="G56" t="s">
        <v>1008</v>
      </c>
      <c r="H56" t="s">
        <v>999</v>
      </c>
      <c r="I56" t="s">
        <v>996</v>
      </c>
      <c r="J56">
        <v>40416.636111111111</v>
      </c>
      <c r="K56" t="s">
        <v>1006</v>
      </c>
      <c r="L56" t="s">
        <v>998</v>
      </c>
      <c r="M56">
        <v>136</v>
      </c>
      <c r="N56">
        <v>9.5780576832925603E-5</v>
      </c>
      <c r="O56">
        <f t="shared" si="0"/>
        <v>-111.926198</v>
      </c>
      <c r="P56">
        <f t="shared" si="1"/>
        <v>33.412844999999997</v>
      </c>
      <c r="Q56">
        <f t="shared" si="2"/>
        <v>9.1584832076482137</v>
      </c>
    </row>
    <row r="57" spans="1:17" x14ac:dyDescent="0.25">
      <c r="A57">
        <v>2281413</v>
      </c>
      <c r="B57">
        <v>2</v>
      </c>
      <c r="C57" t="s">
        <v>999</v>
      </c>
      <c r="D57">
        <v>-111.92619398534499</v>
      </c>
      <c r="E57">
        <v>33.400231989791799</v>
      </c>
      <c r="F57">
        <v>3</v>
      </c>
      <c r="G57" t="s">
        <v>995</v>
      </c>
      <c r="H57" t="s">
        <v>999</v>
      </c>
      <c r="I57" t="s">
        <v>996</v>
      </c>
      <c r="J57">
        <v>39892.689583333333</v>
      </c>
      <c r="K57" t="s">
        <v>997</v>
      </c>
      <c r="L57" t="s">
        <v>998</v>
      </c>
      <c r="M57">
        <v>129</v>
      </c>
      <c r="N57">
        <v>9.7002434961167795E-5</v>
      </c>
      <c r="O57">
        <f t="shared" si="0"/>
        <v>-111.926098</v>
      </c>
      <c r="P57">
        <f t="shared" si="1"/>
        <v>33.400246000000003</v>
      </c>
      <c r="Q57">
        <f t="shared" si="2"/>
        <v>9.0636474056741925</v>
      </c>
    </row>
    <row r="58" spans="1:17" x14ac:dyDescent="0.25">
      <c r="A58">
        <v>2570290</v>
      </c>
      <c r="B58">
        <v>2</v>
      </c>
      <c r="C58" t="s">
        <v>999</v>
      </c>
      <c r="D58">
        <v>-111.909112823783</v>
      </c>
      <c r="E58">
        <v>33.407334341752403</v>
      </c>
      <c r="F58">
        <v>3</v>
      </c>
      <c r="G58" t="s">
        <v>995</v>
      </c>
      <c r="H58" t="s">
        <v>999</v>
      </c>
      <c r="I58" t="s">
        <v>996</v>
      </c>
      <c r="J58">
        <v>40791.476388888892</v>
      </c>
      <c r="K58" t="s">
        <v>1006</v>
      </c>
      <c r="L58" t="s">
        <v>998</v>
      </c>
      <c r="M58">
        <v>159</v>
      </c>
      <c r="N58">
        <v>9.8829986678403598E-5</v>
      </c>
      <c r="O58">
        <f t="shared" si="0"/>
        <v>-111.90910700000001</v>
      </c>
      <c r="P58">
        <f t="shared" si="1"/>
        <v>33.407432999999997</v>
      </c>
      <c r="Q58">
        <f t="shared" si="2"/>
        <v>10.955745738255905</v>
      </c>
    </row>
    <row r="59" spans="1:17" x14ac:dyDescent="0.25">
      <c r="A59">
        <v>2470711</v>
      </c>
      <c r="B59">
        <v>2</v>
      </c>
      <c r="C59" t="s">
        <v>999</v>
      </c>
      <c r="D59">
        <v>-111.926275146015</v>
      </c>
      <c r="E59">
        <v>33.412781558919598</v>
      </c>
      <c r="F59">
        <v>1</v>
      </c>
      <c r="G59" t="s">
        <v>995</v>
      </c>
      <c r="H59" t="s">
        <v>999</v>
      </c>
      <c r="I59" t="s">
        <v>996</v>
      </c>
      <c r="J59">
        <v>40511.513888888891</v>
      </c>
      <c r="K59" t="s">
        <v>998</v>
      </c>
      <c r="L59" t="s">
        <v>1010</v>
      </c>
      <c r="M59">
        <v>136</v>
      </c>
      <c r="N59">
        <v>9.9881321141461203E-5</v>
      </c>
      <c r="O59">
        <f t="shared" si="0"/>
        <v>-111.926198</v>
      </c>
      <c r="P59">
        <f t="shared" si="1"/>
        <v>33.412844999999997</v>
      </c>
      <c r="Q59">
        <f t="shared" si="2"/>
        <v>10.050735435356559</v>
      </c>
    </row>
    <row r="60" spans="1:17" x14ac:dyDescent="0.25">
      <c r="A60">
        <v>2331370</v>
      </c>
      <c r="B60">
        <v>2</v>
      </c>
      <c r="C60" t="s">
        <v>999</v>
      </c>
      <c r="D60">
        <v>-111.917605931265</v>
      </c>
      <c r="E60">
        <v>33.414784475970599</v>
      </c>
      <c r="F60">
        <v>3</v>
      </c>
      <c r="G60" t="s">
        <v>1008</v>
      </c>
      <c r="H60" t="s">
        <v>999</v>
      </c>
      <c r="I60" t="s">
        <v>996</v>
      </c>
      <c r="J60">
        <v>40035.404861111114</v>
      </c>
      <c r="K60" t="s">
        <v>1010</v>
      </c>
      <c r="L60" t="s">
        <v>998</v>
      </c>
      <c r="M60">
        <v>132</v>
      </c>
      <c r="N60">
        <v>1.001748682E-4</v>
      </c>
      <c r="O60">
        <f t="shared" si="0"/>
        <v>-111.917698</v>
      </c>
      <c r="P60">
        <f t="shared" si="1"/>
        <v>33.414745000000003</v>
      </c>
      <c r="Q60">
        <f t="shared" si="2"/>
        <v>9.6192874125477772</v>
      </c>
    </row>
    <row r="61" spans="1:17" x14ac:dyDescent="0.25">
      <c r="A61">
        <v>2566573</v>
      </c>
      <c r="B61">
        <v>2</v>
      </c>
      <c r="C61" t="s">
        <v>999</v>
      </c>
      <c r="D61">
        <v>-111.926142577614</v>
      </c>
      <c r="E61">
        <v>33.416829110895499</v>
      </c>
      <c r="F61">
        <v>3</v>
      </c>
      <c r="G61" t="s">
        <v>1002</v>
      </c>
      <c r="H61" t="s">
        <v>999</v>
      </c>
      <c r="I61" t="s">
        <v>996</v>
      </c>
      <c r="J61">
        <v>40770.561111111114</v>
      </c>
      <c r="K61" t="s">
        <v>998</v>
      </c>
      <c r="L61" t="s">
        <v>997</v>
      </c>
      <c r="M61">
        <v>135</v>
      </c>
      <c r="N61">
        <v>1.0072876258E-4</v>
      </c>
      <c r="O61">
        <f t="shared" si="0"/>
        <v>-111.926198</v>
      </c>
      <c r="P61">
        <f t="shared" si="1"/>
        <v>33.416744999999999</v>
      </c>
      <c r="Q61">
        <f t="shared" si="2"/>
        <v>10.658856820980507</v>
      </c>
    </row>
    <row r="62" spans="1:17" x14ac:dyDescent="0.25">
      <c r="A62">
        <v>2608308</v>
      </c>
      <c r="B62">
        <v>2</v>
      </c>
      <c r="C62" t="s">
        <v>999</v>
      </c>
      <c r="D62">
        <v>-111.928537540389</v>
      </c>
      <c r="E62">
        <v>33.356525904547503</v>
      </c>
      <c r="F62">
        <v>4</v>
      </c>
      <c r="G62" t="s">
        <v>1000</v>
      </c>
      <c r="H62" t="s">
        <v>999</v>
      </c>
      <c r="I62" t="s">
        <v>996</v>
      </c>
      <c r="J62">
        <v>40969.686111111114</v>
      </c>
      <c r="K62" t="s">
        <v>998</v>
      </c>
      <c r="L62" t="s">
        <v>1010</v>
      </c>
      <c r="M62">
        <v>123</v>
      </c>
      <c r="N62">
        <v>1.041245068E-4</v>
      </c>
      <c r="O62">
        <f t="shared" si="0"/>
        <v>-111.92854</v>
      </c>
      <c r="P62">
        <f t="shared" si="1"/>
        <v>33.356630000000003</v>
      </c>
      <c r="Q62">
        <f t="shared" si="2"/>
        <v>11.547657601177653</v>
      </c>
    </row>
    <row r="63" spans="1:17" x14ac:dyDescent="0.25">
      <c r="A63">
        <v>2245438</v>
      </c>
      <c r="B63">
        <v>2</v>
      </c>
      <c r="C63" t="s">
        <v>999</v>
      </c>
      <c r="D63">
        <v>-111.926290404946</v>
      </c>
      <c r="E63">
        <v>33.412894048922098</v>
      </c>
      <c r="F63">
        <v>4</v>
      </c>
      <c r="G63" t="s">
        <v>995</v>
      </c>
      <c r="H63" t="s">
        <v>999</v>
      </c>
      <c r="I63" t="s">
        <v>996</v>
      </c>
      <c r="J63">
        <v>39842.705555555556</v>
      </c>
      <c r="K63" t="s">
        <v>1000</v>
      </c>
      <c r="L63" t="s">
        <v>1000</v>
      </c>
      <c r="M63">
        <v>136</v>
      </c>
      <c r="N63">
        <v>1.0461582483E-4</v>
      </c>
      <c r="O63">
        <f t="shared" si="0"/>
        <v>-111.926198</v>
      </c>
      <c r="P63">
        <f t="shared" si="1"/>
        <v>33.412844999999997</v>
      </c>
      <c r="Q63">
        <f t="shared" si="2"/>
        <v>10.173111229431866</v>
      </c>
    </row>
    <row r="64" spans="1:17" x14ac:dyDescent="0.25">
      <c r="A64">
        <v>2352807</v>
      </c>
      <c r="B64">
        <v>2</v>
      </c>
      <c r="C64" t="s">
        <v>999</v>
      </c>
      <c r="D64">
        <v>-111.926290404946</v>
      </c>
      <c r="E64">
        <v>33.412894048922098</v>
      </c>
      <c r="F64">
        <v>2</v>
      </c>
      <c r="G64" t="s">
        <v>995</v>
      </c>
      <c r="H64" t="s">
        <v>999</v>
      </c>
      <c r="I64" t="s">
        <v>996</v>
      </c>
      <c r="J64">
        <v>40108.007638888892</v>
      </c>
      <c r="K64" t="s">
        <v>998</v>
      </c>
      <c r="L64" t="s">
        <v>997</v>
      </c>
      <c r="M64">
        <v>136</v>
      </c>
      <c r="N64">
        <v>1.0461582483E-4</v>
      </c>
      <c r="O64">
        <f t="shared" si="0"/>
        <v>-111.926198</v>
      </c>
      <c r="P64">
        <f t="shared" si="1"/>
        <v>33.412844999999997</v>
      </c>
      <c r="Q64">
        <f t="shared" si="2"/>
        <v>10.173111229431866</v>
      </c>
    </row>
    <row r="65" spans="1:17" x14ac:dyDescent="0.25">
      <c r="A65">
        <v>2340816</v>
      </c>
      <c r="B65">
        <v>2</v>
      </c>
      <c r="C65" t="s">
        <v>999</v>
      </c>
      <c r="D65">
        <v>-111.939226667716</v>
      </c>
      <c r="E65">
        <v>33.378231721618199</v>
      </c>
      <c r="F65">
        <v>2</v>
      </c>
      <c r="G65" t="s">
        <v>995</v>
      </c>
      <c r="H65" t="s">
        <v>999</v>
      </c>
      <c r="I65" t="s">
        <v>996</v>
      </c>
      <c r="J65">
        <v>40062.820138888892</v>
      </c>
      <c r="K65" t="s">
        <v>998</v>
      </c>
      <c r="L65" t="s">
        <v>1007</v>
      </c>
      <c r="M65">
        <v>147</v>
      </c>
      <c r="N65">
        <v>1.1151901437E-4</v>
      </c>
      <c r="O65">
        <f t="shared" si="0"/>
        <v>-111.93929799999999</v>
      </c>
      <c r="P65">
        <f t="shared" si="1"/>
        <v>33.378146000000001</v>
      </c>
      <c r="Q65">
        <f t="shared" si="2"/>
        <v>11.59436719294237</v>
      </c>
    </row>
    <row r="66" spans="1:17" x14ac:dyDescent="0.25">
      <c r="A66">
        <v>2466928</v>
      </c>
      <c r="B66">
        <v>2</v>
      </c>
      <c r="C66" t="s">
        <v>999</v>
      </c>
      <c r="D66">
        <v>-111.952153351199</v>
      </c>
      <c r="E66">
        <v>33.407510043429497</v>
      </c>
      <c r="F66">
        <v>2</v>
      </c>
      <c r="G66" t="s">
        <v>995</v>
      </c>
      <c r="H66" t="s">
        <v>999</v>
      </c>
      <c r="I66" t="s">
        <v>996</v>
      </c>
      <c r="J66">
        <v>40485.32708333333</v>
      </c>
      <c r="K66" t="s">
        <v>1001</v>
      </c>
      <c r="L66" t="s">
        <v>998</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1017</v>
      </c>
      <c r="D67">
        <v>-111.926086201169</v>
      </c>
      <c r="E67">
        <v>33.414758034227397</v>
      </c>
      <c r="F67">
        <v>2</v>
      </c>
      <c r="G67" t="s">
        <v>1000</v>
      </c>
      <c r="H67" t="s">
        <v>1017</v>
      </c>
      <c r="I67" t="s">
        <v>996</v>
      </c>
      <c r="J67">
        <v>40620.982638888891</v>
      </c>
      <c r="K67" t="s">
        <v>998</v>
      </c>
      <c r="L67" t="s">
        <v>1022</v>
      </c>
      <c r="M67">
        <v>131</v>
      </c>
      <c r="N67">
        <v>1.1364835668E-4</v>
      </c>
      <c r="O67">
        <f t="shared" si="3"/>
        <v>-111.926098</v>
      </c>
      <c r="P67">
        <f t="shared" si="4"/>
        <v>33.414645</v>
      </c>
      <c r="Q67">
        <f t="shared" si="5"/>
        <v>12.584763077276415</v>
      </c>
    </row>
    <row r="68" spans="1:17" x14ac:dyDescent="0.25">
      <c r="A68">
        <v>2566247</v>
      </c>
      <c r="B68">
        <v>2</v>
      </c>
      <c r="C68" t="s">
        <v>1005</v>
      </c>
      <c r="D68">
        <v>-111.92631278887301</v>
      </c>
      <c r="E68">
        <v>33.392946288134503</v>
      </c>
      <c r="F68">
        <v>2</v>
      </c>
      <c r="G68" t="s">
        <v>995</v>
      </c>
      <c r="H68" t="s">
        <v>1005</v>
      </c>
      <c r="I68" t="s">
        <v>996</v>
      </c>
      <c r="J68">
        <v>40708.287499999999</v>
      </c>
      <c r="K68" t="s">
        <v>1007</v>
      </c>
      <c r="L68" t="s">
        <v>998</v>
      </c>
      <c r="M68">
        <v>142</v>
      </c>
      <c r="N68">
        <v>1.1478923463E-4</v>
      </c>
      <c r="O68">
        <f t="shared" si="3"/>
        <v>-111.926198</v>
      </c>
      <c r="P68">
        <f t="shared" si="4"/>
        <v>33.392946000000002</v>
      </c>
      <c r="Q68">
        <f t="shared" si="5"/>
        <v>10.678779631981838</v>
      </c>
    </row>
    <row r="69" spans="1:17" x14ac:dyDescent="0.25">
      <c r="A69">
        <v>2435202</v>
      </c>
      <c r="B69">
        <v>2</v>
      </c>
      <c r="C69" t="s">
        <v>999</v>
      </c>
      <c r="D69">
        <v>-111.92631257583599</v>
      </c>
      <c r="E69">
        <v>33.3929572660779</v>
      </c>
      <c r="F69">
        <v>4</v>
      </c>
      <c r="G69" t="s">
        <v>995</v>
      </c>
      <c r="H69" t="s">
        <v>999</v>
      </c>
      <c r="I69" t="s">
        <v>996</v>
      </c>
      <c r="J69">
        <v>40408.245138888888</v>
      </c>
      <c r="K69" t="s">
        <v>1010</v>
      </c>
      <c r="L69" t="s">
        <v>998</v>
      </c>
      <c r="M69">
        <v>142</v>
      </c>
      <c r="N69">
        <v>1.1512839225999999E-4</v>
      </c>
      <c r="O69">
        <f t="shared" si="3"/>
        <v>-111.926198</v>
      </c>
      <c r="P69">
        <f t="shared" si="4"/>
        <v>33.392946000000002</v>
      </c>
      <c r="Q69">
        <f t="shared" si="5"/>
        <v>10.731904548780648</v>
      </c>
    </row>
    <row r="70" spans="1:17" x14ac:dyDescent="0.25">
      <c r="A70">
        <v>2460267</v>
      </c>
      <c r="B70">
        <v>2</v>
      </c>
      <c r="C70" t="s">
        <v>999</v>
      </c>
      <c r="D70">
        <v>-111.92631257583599</v>
      </c>
      <c r="E70">
        <v>33.3929572660779</v>
      </c>
      <c r="F70">
        <v>2</v>
      </c>
      <c r="G70" t="s">
        <v>1000</v>
      </c>
      <c r="H70" t="s">
        <v>999</v>
      </c>
      <c r="I70" t="s">
        <v>996</v>
      </c>
      <c r="J70">
        <v>40471.777777777781</v>
      </c>
      <c r="K70" t="s">
        <v>1023</v>
      </c>
      <c r="L70" t="s">
        <v>1006</v>
      </c>
      <c r="M70">
        <v>142</v>
      </c>
      <c r="N70">
        <v>1.1512839225999999E-4</v>
      </c>
      <c r="O70">
        <f t="shared" si="3"/>
        <v>-111.926198</v>
      </c>
      <c r="P70">
        <f t="shared" si="4"/>
        <v>33.392946000000002</v>
      </c>
      <c r="Q70">
        <f t="shared" si="5"/>
        <v>10.731904548780648</v>
      </c>
    </row>
    <row r="71" spans="1:17" x14ac:dyDescent="0.25">
      <c r="A71">
        <v>2598345</v>
      </c>
      <c r="B71">
        <v>2</v>
      </c>
      <c r="C71" t="s">
        <v>999</v>
      </c>
      <c r="D71">
        <v>-111.92631257583599</v>
      </c>
      <c r="E71">
        <v>33.3929572660779</v>
      </c>
      <c r="F71">
        <v>2</v>
      </c>
      <c r="G71" t="s">
        <v>995</v>
      </c>
      <c r="H71" t="s">
        <v>999</v>
      </c>
      <c r="I71" t="s">
        <v>996</v>
      </c>
      <c r="J71">
        <v>40944.87222222222</v>
      </c>
      <c r="K71" t="s">
        <v>1006</v>
      </c>
      <c r="L71" t="s">
        <v>997</v>
      </c>
      <c r="M71">
        <v>142</v>
      </c>
      <c r="N71">
        <v>1.1512839225999999E-4</v>
      </c>
      <c r="O71">
        <f t="shared" si="3"/>
        <v>-111.926198</v>
      </c>
      <c r="P71">
        <f t="shared" si="4"/>
        <v>33.392946000000002</v>
      </c>
      <c r="Q71">
        <f t="shared" si="5"/>
        <v>10.731904548780648</v>
      </c>
    </row>
    <row r="72" spans="1:17" x14ac:dyDescent="0.25">
      <c r="A72">
        <v>2725749</v>
      </c>
      <c r="B72">
        <v>2</v>
      </c>
      <c r="C72" t="s">
        <v>999</v>
      </c>
      <c r="D72">
        <v>-111.926413997899</v>
      </c>
      <c r="E72">
        <v>33.422026023977303</v>
      </c>
      <c r="F72">
        <v>2</v>
      </c>
      <c r="G72" t="s">
        <v>995</v>
      </c>
      <c r="H72" t="s">
        <v>999</v>
      </c>
      <c r="I72" t="s">
        <v>996</v>
      </c>
      <c r="J72">
        <v>41417.833333333336</v>
      </c>
      <c r="K72" t="s">
        <v>997</v>
      </c>
      <c r="L72" t="s">
        <v>998</v>
      </c>
      <c r="M72">
        <v>117</v>
      </c>
      <c r="N72">
        <v>1.1655301889E-4</v>
      </c>
      <c r="O72">
        <f t="shared" si="3"/>
        <v>-111.926299</v>
      </c>
      <c r="P72">
        <f t="shared" si="4"/>
        <v>33.422044999999997</v>
      </c>
      <c r="Q72">
        <f t="shared" si="5"/>
        <v>10.903237813253497</v>
      </c>
    </row>
    <row r="73" spans="1:17" x14ac:dyDescent="0.25">
      <c r="A73">
        <v>2414578</v>
      </c>
      <c r="B73">
        <v>2</v>
      </c>
      <c r="C73" t="s">
        <v>999</v>
      </c>
      <c r="D73">
        <v>-111.942316754808</v>
      </c>
      <c r="E73">
        <v>33.421928600073699</v>
      </c>
      <c r="F73">
        <v>5</v>
      </c>
      <c r="G73" t="s">
        <v>995</v>
      </c>
      <c r="H73" t="s">
        <v>999</v>
      </c>
      <c r="I73" t="s">
        <v>996</v>
      </c>
      <c r="J73">
        <v>40308.758333333331</v>
      </c>
      <c r="K73" t="s">
        <v>1010</v>
      </c>
      <c r="L73" t="s">
        <v>1024</v>
      </c>
      <c r="M73">
        <v>119</v>
      </c>
      <c r="N73">
        <v>1.1889134700000001E-4</v>
      </c>
      <c r="O73">
        <f t="shared" si="3"/>
        <v>-111.942199</v>
      </c>
      <c r="P73">
        <f t="shared" si="4"/>
        <v>33.421945000000001</v>
      </c>
      <c r="Q73">
        <f t="shared" si="5"/>
        <v>11.104635150197087</v>
      </c>
    </row>
    <row r="74" spans="1:17" x14ac:dyDescent="0.25">
      <c r="A74">
        <v>2686248</v>
      </c>
      <c r="B74">
        <v>2</v>
      </c>
      <c r="C74" t="s">
        <v>999</v>
      </c>
      <c r="D74">
        <v>-111.934908941481</v>
      </c>
      <c r="E74">
        <v>33.3927943100975</v>
      </c>
      <c r="F74">
        <v>3</v>
      </c>
      <c r="G74" t="s">
        <v>995</v>
      </c>
      <c r="H74" t="s">
        <v>999</v>
      </c>
      <c r="I74" t="s">
        <v>996</v>
      </c>
      <c r="J74">
        <v>41289.638888888891</v>
      </c>
      <c r="K74" t="s">
        <v>1001</v>
      </c>
      <c r="L74" t="s">
        <v>998</v>
      </c>
      <c r="M74">
        <v>141</v>
      </c>
      <c r="N74">
        <v>1.2239223107E-4</v>
      </c>
      <c r="O74">
        <f t="shared" si="3"/>
        <v>-111.934798</v>
      </c>
      <c r="P74">
        <f t="shared" si="4"/>
        <v>33.392845999999999</v>
      </c>
      <c r="Q74">
        <f t="shared" si="5"/>
        <v>11.806207507447597</v>
      </c>
    </row>
    <row r="75" spans="1:17" x14ac:dyDescent="0.25">
      <c r="A75">
        <v>2282501</v>
      </c>
      <c r="B75">
        <v>2</v>
      </c>
      <c r="C75" t="s">
        <v>1006</v>
      </c>
      <c r="D75">
        <v>-111.934908572354</v>
      </c>
      <c r="E75">
        <v>33.392898539671599</v>
      </c>
      <c r="F75">
        <v>2</v>
      </c>
      <c r="G75" t="s">
        <v>995</v>
      </c>
      <c r="H75" t="s">
        <v>1006</v>
      </c>
      <c r="I75" t="s">
        <v>996</v>
      </c>
      <c r="J75">
        <v>39902.681944444441</v>
      </c>
      <c r="K75" t="s">
        <v>998</v>
      </c>
      <c r="L75" t="s">
        <v>1006</v>
      </c>
      <c r="M75">
        <v>141</v>
      </c>
      <c r="N75">
        <v>1.2242002516999999E-4</v>
      </c>
      <c r="O75">
        <f t="shared" si="3"/>
        <v>-111.934798</v>
      </c>
      <c r="P75">
        <f t="shared" si="4"/>
        <v>33.392845999999999</v>
      </c>
      <c r="Q75">
        <f t="shared" si="5"/>
        <v>11.822370119175378</v>
      </c>
    </row>
    <row r="76" spans="1:17" x14ac:dyDescent="0.25">
      <c r="A76">
        <v>2517142</v>
      </c>
      <c r="B76">
        <v>2</v>
      </c>
      <c r="C76" t="s">
        <v>999</v>
      </c>
      <c r="D76">
        <v>-111.93490669925799</v>
      </c>
      <c r="E76">
        <v>33.392904080694201</v>
      </c>
      <c r="F76">
        <v>3</v>
      </c>
      <c r="G76" t="s">
        <v>995</v>
      </c>
      <c r="H76" t="s">
        <v>999</v>
      </c>
      <c r="I76" t="s">
        <v>996</v>
      </c>
      <c r="J76">
        <v>40626.902083333334</v>
      </c>
      <c r="K76" t="s">
        <v>1010</v>
      </c>
      <c r="L76" t="s">
        <v>1013</v>
      </c>
      <c r="M76">
        <v>141</v>
      </c>
      <c r="N76">
        <v>1.2324323806E-4</v>
      </c>
      <c r="O76">
        <f t="shared" si="3"/>
        <v>-111.934798</v>
      </c>
      <c r="P76">
        <f t="shared" si="4"/>
        <v>33.392845999999999</v>
      </c>
      <c r="Q76">
        <f t="shared" si="5"/>
        <v>11.989747008433396</v>
      </c>
    </row>
    <row r="77" spans="1:17" x14ac:dyDescent="0.25">
      <c r="A77">
        <v>2689162</v>
      </c>
      <c r="B77">
        <v>2</v>
      </c>
      <c r="C77" t="s">
        <v>999</v>
      </c>
      <c r="D77">
        <v>-111.926285718519</v>
      </c>
      <c r="E77">
        <v>33.416832682384999</v>
      </c>
      <c r="F77">
        <v>3</v>
      </c>
      <c r="G77" t="s">
        <v>995</v>
      </c>
      <c r="H77" t="s">
        <v>999</v>
      </c>
      <c r="I77" t="s">
        <v>996</v>
      </c>
      <c r="J77">
        <v>41296.70416666667</v>
      </c>
      <c r="K77" t="s">
        <v>998</v>
      </c>
      <c r="L77" t="s">
        <v>1012</v>
      </c>
      <c r="M77">
        <v>135</v>
      </c>
      <c r="N77">
        <v>1.2402717128E-4</v>
      </c>
      <c r="O77">
        <f t="shared" si="3"/>
        <v>-111.926198</v>
      </c>
      <c r="P77">
        <f t="shared" si="4"/>
        <v>33.416744999999999</v>
      </c>
      <c r="Q77">
        <f t="shared" si="5"/>
        <v>12.695176275614827</v>
      </c>
    </row>
    <row r="78" spans="1:17" x14ac:dyDescent="0.25">
      <c r="A78">
        <v>2736323</v>
      </c>
      <c r="B78">
        <v>2</v>
      </c>
      <c r="C78" t="s">
        <v>999</v>
      </c>
      <c r="D78">
        <v>-111.939593298264</v>
      </c>
      <c r="E78">
        <v>33.392927859583402</v>
      </c>
      <c r="F78">
        <v>3</v>
      </c>
      <c r="G78" t="s">
        <v>995</v>
      </c>
      <c r="H78" t="s">
        <v>999</v>
      </c>
      <c r="I78" t="s">
        <v>996</v>
      </c>
      <c r="J78">
        <v>41443.929861111108</v>
      </c>
      <c r="K78" t="s">
        <v>1010</v>
      </c>
      <c r="L78" t="s">
        <v>998</v>
      </c>
      <c r="M78">
        <v>144</v>
      </c>
      <c r="N78">
        <v>1.2487255098000001E-4</v>
      </c>
      <c r="O78">
        <f t="shared" si="3"/>
        <v>-111.939499</v>
      </c>
      <c r="P78">
        <f t="shared" si="4"/>
        <v>33.392845999999999</v>
      </c>
      <c r="Q78">
        <f t="shared" si="5"/>
        <v>12.624906016425687</v>
      </c>
    </row>
    <row r="79" spans="1:17" x14ac:dyDescent="0.25">
      <c r="A79">
        <v>2549365</v>
      </c>
      <c r="B79">
        <v>2</v>
      </c>
      <c r="C79" t="s">
        <v>999</v>
      </c>
      <c r="D79">
        <v>-111.93490905359199</v>
      </c>
      <c r="E79">
        <v>33.392788821567599</v>
      </c>
      <c r="F79">
        <v>2</v>
      </c>
      <c r="G79" t="s">
        <v>995</v>
      </c>
      <c r="H79" t="s">
        <v>999</v>
      </c>
      <c r="I79" t="s">
        <v>996</v>
      </c>
      <c r="J79">
        <v>40794.410416666666</v>
      </c>
      <c r="K79" t="s">
        <v>1006</v>
      </c>
      <c r="L79" t="s">
        <v>1013</v>
      </c>
      <c r="M79">
        <v>141</v>
      </c>
      <c r="N79">
        <v>1.2490906063E-4</v>
      </c>
      <c r="O79">
        <f t="shared" si="3"/>
        <v>-111.934798</v>
      </c>
      <c r="P79">
        <f t="shared" si="4"/>
        <v>33.392845999999999</v>
      </c>
      <c r="Q79">
        <f t="shared" si="5"/>
        <v>12.12238981703382</v>
      </c>
    </row>
    <row r="80" spans="1:17" x14ac:dyDescent="0.25">
      <c r="A80">
        <v>2720643</v>
      </c>
      <c r="B80">
        <v>2</v>
      </c>
      <c r="C80" t="s">
        <v>999</v>
      </c>
      <c r="D80">
        <v>-111.94232330907199</v>
      </c>
      <c r="E80">
        <v>33.421928590918697</v>
      </c>
      <c r="F80">
        <v>3</v>
      </c>
      <c r="G80" t="s">
        <v>995</v>
      </c>
      <c r="H80" t="s">
        <v>999</v>
      </c>
      <c r="I80" t="s">
        <v>996</v>
      </c>
      <c r="J80">
        <v>41397.686111111114</v>
      </c>
      <c r="K80" t="s">
        <v>998</v>
      </c>
      <c r="L80" t="s">
        <v>997</v>
      </c>
      <c r="M80">
        <v>119</v>
      </c>
      <c r="N80">
        <v>1.2538741295999999E-4</v>
      </c>
      <c r="O80">
        <f t="shared" si="3"/>
        <v>-111.942199</v>
      </c>
      <c r="P80">
        <f t="shared" si="4"/>
        <v>33.421945000000001</v>
      </c>
      <c r="Q80">
        <f t="shared" si="5"/>
        <v>11.706722380577055</v>
      </c>
    </row>
    <row r="81" spans="1:17" x14ac:dyDescent="0.25">
      <c r="A81">
        <v>2766670</v>
      </c>
      <c r="B81">
        <v>2</v>
      </c>
      <c r="C81" t="s">
        <v>999</v>
      </c>
      <c r="D81">
        <v>-111.926299428002</v>
      </c>
      <c r="E81">
        <v>33.421917225779197</v>
      </c>
      <c r="F81">
        <v>2</v>
      </c>
      <c r="G81" t="s">
        <v>1002</v>
      </c>
      <c r="H81" t="s">
        <v>999</v>
      </c>
      <c r="I81" t="s">
        <v>996</v>
      </c>
      <c r="J81">
        <v>41531.875</v>
      </c>
      <c r="K81" t="s">
        <v>997</v>
      </c>
      <c r="L81" t="s">
        <v>1000</v>
      </c>
      <c r="M81">
        <v>117</v>
      </c>
      <c r="N81">
        <v>1.2777493763E-4</v>
      </c>
      <c r="O81">
        <f t="shared" si="3"/>
        <v>-111.926299</v>
      </c>
      <c r="P81">
        <f t="shared" si="4"/>
        <v>33.422044999999997</v>
      </c>
      <c r="Q81">
        <f t="shared" si="5"/>
        <v>14.171695769930786</v>
      </c>
    </row>
    <row r="82" spans="1:17" x14ac:dyDescent="0.25">
      <c r="A82">
        <v>2757005</v>
      </c>
      <c r="B82">
        <v>2</v>
      </c>
      <c r="C82" t="s">
        <v>999</v>
      </c>
      <c r="D82">
        <v>-111.92617099290101</v>
      </c>
      <c r="E82">
        <v>33.422025394091698</v>
      </c>
      <c r="F82">
        <v>2</v>
      </c>
      <c r="G82" t="s">
        <v>995</v>
      </c>
      <c r="H82" t="s">
        <v>999</v>
      </c>
      <c r="I82" t="s">
        <v>996</v>
      </c>
      <c r="J82">
        <v>41499.313194444447</v>
      </c>
      <c r="K82" t="s">
        <v>997</v>
      </c>
      <c r="L82" t="s">
        <v>998</v>
      </c>
      <c r="M82">
        <v>117</v>
      </c>
      <c r="N82">
        <v>1.2949984183000001E-4</v>
      </c>
      <c r="O82">
        <f t="shared" si="3"/>
        <v>-111.926299</v>
      </c>
      <c r="P82">
        <f t="shared" si="4"/>
        <v>33.422044999999997</v>
      </c>
      <c r="Q82">
        <f t="shared" si="5"/>
        <v>12.105324553488035</v>
      </c>
    </row>
    <row r="83" spans="1:17" x14ac:dyDescent="0.25">
      <c r="A83">
        <v>2598205</v>
      </c>
      <c r="B83">
        <v>2</v>
      </c>
      <c r="C83" t="s">
        <v>999</v>
      </c>
      <c r="D83">
        <v>-111.908897237362</v>
      </c>
      <c r="E83">
        <v>33.429277833912799</v>
      </c>
      <c r="F83">
        <v>1</v>
      </c>
      <c r="G83" t="s">
        <v>995</v>
      </c>
      <c r="H83" t="s">
        <v>999</v>
      </c>
      <c r="I83" t="s">
        <v>996</v>
      </c>
      <c r="J83">
        <v>40912.756944444445</v>
      </c>
      <c r="K83" t="s">
        <v>1001</v>
      </c>
      <c r="L83" t="s">
        <v>998</v>
      </c>
      <c r="M83">
        <v>104</v>
      </c>
      <c r="N83">
        <v>1.3283610204999999E-4</v>
      </c>
      <c r="O83">
        <f t="shared" si="3"/>
        <v>-111.90889799999999</v>
      </c>
      <c r="P83">
        <f t="shared" si="4"/>
        <v>33.429144999999998</v>
      </c>
      <c r="Q83">
        <f t="shared" si="5"/>
        <v>14.732989062417012</v>
      </c>
    </row>
    <row r="84" spans="1:17" x14ac:dyDescent="0.25">
      <c r="A84">
        <v>2372765</v>
      </c>
      <c r="B84">
        <v>2</v>
      </c>
      <c r="C84" t="s">
        <v>999</v>
      </c>
      <c r="D84">
        <v>-111.909132082341</v>
      </c>
      <c r="E84">
        <v>33.400144163452502</v>
      </c>
      <c r="F84">
        <v>5</v>
      </c>
      <c r="G84" t="s">
        <v>995</v>
      </c>
      <c r="H84" t="s">
        <v>999</v>
      </c>
      <c r="I84" t="s">
        <v>996</v>
      </c>
      <c r="J84">
        <v>40315.725694444445</v>
      </c>
      <c r="K84" t="s">
        <v>1000</v>
      </c>
      <c r="L84" t="s">
        <v>1000</v>
      </c>
      <c r="M84">
        <v>128</v>
      </c>
      <c r="N84">
        <v>1.3409491816000001E-4</v>
      </c>
      <c r="O84">
        <f t="shared" si="3"/>
        <v>-111.908998</v>
      </c>
      <c r="P84">
        <f t="shared" si="4"/>
        <v>33.400145999999999</v>
      </c>
      <c r="Q84">
        <f t="shared" si="5"/>
        <v>12.475253251677405</v>
      </c>
    </row>
    <row r="85" spans="1:17" x14ac:dyDescent="0.25">
      <c r="A85">
        <v>2641872</v>
      </c>
      <c r="B85">
        <v>2</v>
      </c>
      <c r="C85" t="s">
        <v>999</v>
      </c>
      <c r="D85">
        <v>-111.947840656708</v>
      </c>
      <c r="E85">
        <v>33.407250968899</v>
      </c>
      <c r="F85">
        <v>2</v>
      </c>
      <c r="G85" t="s">
        <v>995</v>
      </c>
      <c r="H85" t="s">
        <v>999</v>
      </c>
      <c r="I85" t="s">
        <v>996</v>
      </c>
      <c r="J85">
        <v>41096.309027777781</v>
      </c>
      <c r="K85" t="s">
        <v>1001</v>
      </c>
      <c r="L85" t="s">
        <v>998</v>
      </c>
      <c r="M85">
        <v>162</v>
      </c>
      <c r="N85">
        <v>1.3431660128999999E-4</v>
      </c>
      <c r="O85">
        <f t="shared" si="3"/>
        <v>-111.92623</v>
      </c>
      <c r="P85">
        <f t="shared" si="4"/>
        <v>33.441630000000004</v>
      </c>
      <c r="Q85">
        <f t="shared" si="5"/>
        <v>4310.5712486034881</v>
      </c>
    </row>
    <row r="86" spans="1:17" x14ac:dyDescent="0.25">
      <c r="A86">
        <v>2369943</v>
      </c>
      <c r="B86">
        <v>2</v>
      </c>
      <c r="C86" t="s">
        <v>999</v>
      </c>
      <c r="D86">
        <v>-111.939832515696</v>
      </c>
      <c r="E86">
        <v>33.407315668251996</v>
      </c>
      <c r="F86">
        <v>2</v>
      </c>
      <c r="G86" t="s">
        <v>995</v>
      </c>
      <c r="H86" t="s">
        <v>999</v>
      </c>
      <c r="I86" t="s">
        <v>996</v>
      </c>
      <c r="J86">
        <v>40161.4375</v>
      </c>
      <c r="K86" t="s">
        <v>1006</v>
      </c>
      <c r="L86" t="s">
        <v>997</v>
      </c>
      <c r="M86">
        <v>146</v>
      </c>
      <c r="N86">
        <v>1.3669964344000001E-4</v>
      </c>
      <c r="O86">
        <f t="shared" si="3"/>
        <v>-111.939699</v>
      </c>
      <c r="P86">
        <f t="shared" si="4"/>
        <v>33.407344999999999</v>
      </c>
      <c r="Q86">
        <f t="shared" si="5"/>
        <v>12.839846487926922</v>
      </c>
    </row>
    <row r="87" spans="1:17" x14ac:dyDescent="0.25">
      <c r="A87">
        <v>2630894</v>
      </c>
      <c r="B87">
        <v>2</v>
      </c>
      <c r="C87" t="s">
        <v>994</v>
      </c>
      <c r="D87">
        <v>-111.942061138524</v>
      </c>
      <c r="E87">
        <v>33.421928956849001</v>
      </c>
      <c r="F87">
        <v>3</v>
      </c>
      <c r="G87" t="s">
        <v>995</v>
      </c>
      <c r="H87" t="s">
        <v>994</v>
      </c>
      <c r="I87" t="s">
        <v>996</v>
      </c>
      <c r="J87">
        <v>41026.791666666664</v>
      </c>
      <c r="K87" t="s">
        <v>1001</v>
      </c>
      <c r="L87" t="s">
        <v>998</v>
      </c>
      <c r="M87">
        <v>119</v>
      </c>
      <c r="N87">
        <v>1.3879181985999999E-4</v>
      </c>
      <c r="O87">
        <f t="shared" si="3"/>
        <v>-111.942199</v>
      </c>
      <c r="P87">
        <f t="shared" si="4"/>
        <v>33.421945000000001</v>
      </c>
      <c r="Q87">
        <f t="shared" si="5"/>
        <v>12.948007785218984</v>
      </c>
    </row>
    <row r="88" spans="1:17" x14ac:dyDescent="0.25">
      <c r="A88">
        <v>2405220</v>
      </c>
      <c r="B88">
        <v>2</v>
      </c>
      <c r="C88" t="s">
        <v>1017</v>
      </c>
      <c r="D88">
        <v>-111.939811135282</v>
      </c>
      <c r="E88">
        <v>33.407258514416803</v>
      </c>
      <c r="F88">
        <v>3</v>
      </c>
      <c r="G88" t="s">
        <v>995</v>
      </c>
      <c r="H88" t="s">
        <v>1017</v>
      </c>
      <c r="I88" t="s">
        <v>996</v>
      </c>
      <c r="J88">
        <v>40284.390277777777</v>
      </c>
      <c r="K88" t="s">
        <v>998</v>
      </c>
      <c r="L88" t="s">
        <v>1012</v>
      </c>
      <c r="M88">
        <v>146</v>
      </c>
      <c r="N88">
        <v>1.4161242025E-4</v>
      </c>
      <c r="O88">
        <f t="shared" si="3"/>
        <v>-111.939699</v>
      </c>
      <c r="P88">
        <f t="shared" si="4"/>
        <v>33.407344999999999</v>
      </c>
      <c r="Q88">
        <f t="shared" si="5"/>
        <v>14.171634071543453</v>
      </c>
    </row>
    <row r="89" spans="1:17" x14ac:dyDescent="0.25">
      <c r="A89">
        <v>2496156</v>
      </c>
      <c r="B89">
        <v>2</v>
      </c>
      <c r="C89" t="s">
        <v>999</v>
      </c>
      <c r="D89">
        <v>-111.926059604477</v>
      </c>
      <c r="E89">
        <v>33.412880045387404</v>
      </c>
      <c r="F89">
        <v>3</v>
      </c>
      <c r="G89" t="s">
        <v>1008</v>
      </c>
      <c r="H89" t="s">
        <v>999</v>
      </c>
      <c r="I89" t="s">
        <v>996</v>
      </c>
      <c r="J89">
        <v>40596.431944444441</v>
      </c>
      <c r="K89" t="s">
        <v>1006</v>
      </c>
      <c r="L89" t="s">
        <v>998</v>
      </c>
      <c r="M89">
        <v>136</v>
      </c>
      <c r="N89">
        <v>1.4276379079999999E-4</v>
      </c>
      <c r="O89">
        <f t="shared" si="3"/>
        <v>-111.926198</v>
      </c>
      <c r="P89">
        <f t="shared" si="4"/>
        <v>33.412844999999997</v>
      </c>
      <c r="Q89">
        <f t="shared" si="5"/>
        <v>13.448786845425554</v>
      </c>
    </row>
    <row r="90" spans="1:17" x14ac:dyDescent="0.25">
      <c r="A90">
        <v>2519420</v>
      </c>
      <c r="B90">
        <v>2</v>
      </c>
      <c r="C90" t="s">
        <v>1025</v>
      </c>
      <c r="D90">
        <v>-111.93989599317</v>
      </c>
      <c r="E90">
        <v>33.414750339916203</v>
      </c>
      <c r="F90">
        <v>3</v>
      </c>
      <c r="G90" t="s">
        <v>995</v>
      </c>
      <c r="H90" t="s">
        <v>1025</v>
      </c>
      <c r="I90" t="s">
        <v>996</v>
      </c>
      <c r="J90">
        <v>40628.65625</v>
      </c>
      <c r="K90" t="s">
        <v>1026</v>
      </c>
      <c r="L90" t="s">
        <v>998</v>
      </c>
      <c r="M90">
        <v>113</v>
      </c>
      <c r="N90">
        <v>1.4319278255E-4</v>
      </c>
      <c r="O90">
        <f t="shared" si="3"/>
        <v>-111.93979899999999</v>
      </c>
      <c r="P90">
        <f t="shared" si="4"/>
        <v>33.414645</v>
      </c>
      <c r="Q90">
        <f t="shared" si="5"/>
        <v>14.762131114477356</v>
      </c>
    </row>
    <row r="91" spans="1:17" x14ac:dyDescent="0.25">
      <c r="A91">
        <v>2677974</v>
      </c>
      <c r="B91">
        <v>2</v>
      </c>
      <c r="C91" t="s">
        <v>999</v>
      </c>
      <c r="D91">
        <v>-111.93989599317</v>
      </c>
      <c r="E91">
        <v>33.414750339916203</v>
      </c>
      <c r="F91">
        <v>4</v>
      </c>
      <c r="G91" t="s">
        <v>995</v>
      </c>
      <c r="H91" t="s">
        <v>999</v>
      </c>
      <c r="I91" t="s">
        <v>996</v>
      </c>
      <c r="J91">
        <v>41229.556250000001</v>
      </c>
      <c r="K91" t="s">
        <v>1010</v>
      </c>
      <c r="L91" t="s">
        <v>998</v>
      </c>
      <c r="M91">
        <v>113</v>
      </c>
      <c r="N91">
        <v>1.4319278255E-4</v>
      </c>
      <c r="O91">
        <f t="shared" si="3"/>
        <v>-111.93979899999999</v>
      </c>
      <c r="P91">
        <f t="shared" si="4"/>
        <v>33.414645</v>
      </c>
      <c r="Q91">
        <f t="shared" si="5"/>
        <v>14.762131114477356</v>
      </c>
    </row>
    <row r="92" spans="1:17" x14ac:dyDescent="0.25">
      <c r="A92">
        <v>2756441</v>
      </c>
      <c r="B92">
        <v>2</v>
      </c>
      <c r="C92" t="s">
        <v>994</v>
      </c>
      <c r="D92">
        <v>-111.93989599317</v>
      </c>
      <c r="E92">
        <v>33.414750339916203</v>
      </c>
      <c r="F92">
        <v>2</v>
      </c>
      <c r="G92" t="s">
        <v>995</v>
      </c>
      <c r="H92" t="s">
        <v>994</v>
      </c>
      <c r="I92" t="s">
        <v>996</v>
      </c>
      <c r="J92">
        <v>41508.768750000003</v>
      </c>
      <c r="K92" t="s">
        <v>1001</v>
      </c>
      <c r="L92" t="s">
        <v>998</v>
      </c>
      <c r="M92">
        <v>113</v>
      </c>
      <c r="N92">
        <v>1.4319278255E-4</v>
      </c>
      <c r="O92">
        <f t="shared" si="3"/>
        <v>-111.93979899999999</v>
      </c>
      <c r="P92">
        <f t="shared" si="4"/>
        <v>33.414645</v>
      </c>
      <c r="Q92">
        <f t="shared" si="5"/>
        <v>14.762131114477356</v>
      </c>
    </row>
    <row r="93" spans="1:17" x14ac:dyDescent="0.25">
      <c r="A93">
        <v>2757275</v>
      </c>
      <c r="B93">
        <v>2</v>
      </c>
      <c r="C93" t="s">
        <v>999</v>
      </c>
      <c r="D93">
        <v>-111.93989599317</v>
      </c>
      <c r="E93">
        <v>33.414750339916203</v>
      </c>
      <c r="F93">
        <v>3</v>
      </c>
      <c r="G93" t="s">
        <v>995</v>
      </c>
      <c r="H93" t="s">
        <v>999</v>
      </c>
      <c r="I93" t="s">
        <v>996</v>
      </c>
      <c r="J93">
        <v>41526.619444444441</v>
      </c>
      <c r="K93" t="s">
        <v>1010</v>
      </c>
      <c r="L93" t="s">
        <v>1013</v>
      </c>
      <c r="M93">
        <v>113</v>
      </c>
      <c r="N93">
        <v>1.4319278255E-4</v>
      </c>
      <c r="O93">
        <f t="shared" si="3"/>
        <v>-111.93979899999999</v>
      </c>
      <c r="P93">
        <f t="shared" si="4"/>
        <v>33.414645</v>
      </c>
      <c r="Q93">
        <f t="shared" si="5"/>
        <v>14.762131114477356</v>
      </c>
    </row>
    <row r="94" spans="1:17" x14ac:dyDescent="0.25">
      <c r="A94">
        <v>2522258</v>
      </c>
      <c r="B94">
        <v>2</v>
      </c>
      <c r="C94" t="s">
        <v>999</v>
      </c>
      <c r="D94">
        <v>-111.93664266115201</v>
      </c>
      <c r="E94">
        <v>33.421844576159501</v>
      </c>
      <c r="F94">
        <v>3</v>
      </c>
      <c r="G94" t="s">
        <v>995</v>
      </c>
      <c r="H94" t="s">
        <v>999</v>
      </c>
      <c r="I94" t="s">
        <v>996</v>
      </c>
      <c r="J94">
        <v>40665.706944444442</v>
      </c>
      <c r="K94" t="s">
        <v>1007</v>
      </c>
      <c r="L94" t="s">
        <v>1013</v>
      </c>
      <c r="M94">
        <v>151</v>
      </c>
      <c r="N94">
        <v>1.4366177723000001E-4</v>
      </c>
      <c r="O94">
        <f t="shared" si="3"/>
        <v>-111.936499</v>
      </c>
      <c r="P94">
        <f t="shared" si="4"/>
        <v>33.421844999999998</v>
      </c>
      <c r="Q94">
        <f t="shared" si="5"/>
        <v>13.364783225238398</v>
      </c>
    </row>
    <row r="95" spans="1:17" x14ac:dyDescent="0.25">
      <c r="A95">
        <v>2568100</v>
      </c>
      <c r="B95">
        <v>2</v>
      </c>
      <c r="C95" t="s">
        <v>1006</v>
      </c>
      <c r="D95">
        <v>-111.960768498836</v>
      </c>
      <c r="E95">
        <v>33.407417430265497</v>
      </c>
      <c r="F95">
        <v>1</v>
      </c>
      <c r="G95" t="s">
        <v>995</v>
      </c>
      <c r="H95" t="s">
        <v>1006</v>
      </c>
      <c r="I95" t="s">
        <v>996</v>
      </c>
      <c r="J95">
        <v>40723.004861111112</v>
      </c>
      <c r="K95" t="s">
        <v>998</v>
      </c>
      <c r="L95" t="s">
        <v>997</v>
      </c>
      <c r="M95">
        <v>137</v>
      </c>
      <c r="N95">
        <v>1.4527258986000001E-4</v>
      </c>
      <c r="O95">
        <f t="shared" si="3"/>
        <v>-111.96069900000001</v>
      </c>
      <c r="P95">
        <f t="shared" si="4"/>
        <v>33.407544999999999</v>
      </c>
      <c r="Q95">
        <f t="shared" si="5"/>
        <v>15.556183764002389</v>
      </c>
    </row>
    <row r="96" spans="1:17" x14ac:dyDescent="0.25">
      <c r="A96">
        <v>2768370</v>
      </c>
      <c r="B96">
        <v>2</v>
      </c>
      <c r="C96" t="s">
        <v>1006</v>
      </c>
      <c r="D96">
        <v>-111.94588107221399</v>
      </c>
      <c r="E96">
        <v>33.363400577223203</v>
      </c>
      <c r="F96">
        <v>3</v>
      </c>
      <c r="G96" t="s">
        <v>1002</v>
      </c>
      <c r="H96" t="s">
        <v>1006</v>
      </c>
      <c r="I96" t="s">
        <v>996</v>
      </c>
      <c r="J96">
        <v>41551.790277777778</v>
      </c>
      <c r="K96" t="s">
        <v>1009</v>
      </c>
      <c r="L96" t="s">
        <v>1027</v>
      </c>
      <c r="M96">
        <v>148</v>
      </c>
      <c r="N96">
        <v>1.4640469238E-4</v>
      </c>
      <c r="O96">
        <f t="shared" si="3"/>
        <v>-111.945898</v>
      </c>
      <c r="P96">
        <f t="shared" si="4"/>
        <v>33.363545999999999</v>
      </c>
      <c r="Q96">
        <f t="shared" si="5"/>
        <v>16.205764371432871</v>
      </c>
    </row>
    <row r="97" spans="1:17" x14ac:dyDescent="0.25">
      <c r="A97">
        <v>2502068</v>
      </c>
      <c r="B97">
        <v>2</v>
      </c>
      <c r="C97" t="s">
        <v>999</v>
      </c>
      <c r="D97">
        <v>-111.926345317799</v>
      </c>
      <c r="E97">
        <v>33.392957047448</v>
      </c>
      <c r="F97">
        <v>1</v>
      </c>
      <c r="G97" t="s">
        <v>995</v>
      </c>
      <c r="H97" t="s">
        <v>999</v>
      </c>
      <c r="I97" t="s">
        <v>996</v>
      </c>
      <c r="J97">
        <v>40611.570833333331</v>
      </c>
      <c r="K97" t="s">
        <v>1006</v>
      </c>
      <c r="L97" t="s">
        <v>998</v>
      </c>
      <c r="M97">
        <v>142</v>
      </c>
      <c r="N97">
        <v>1.4773144556999999E-4</v>
      </c>
      <c r="O97">
        <f t="shared" si="3"/>
        <v>-111.926198</v>
      </c>
      <c r="P97">
        <f t="shared" si="4"/>
        <v>33.392946000000002</v>
      </c>
      <c r="Q97">
        <f t="shared" si="5"/>
        <v>13.759540706755459</v>
      </c>
    </row>
    <row r="98" spans="1:17" x14ac:dyDescent="0.25">
      <c r="A98">
        <v>2784531</v>
      </c>
      <c r="B98">
        <v>2</v>
      </c>
      <c r="C98" t="s">
        <v>1006</v>
      </c>
      <c r="D98">
        <v>-111.91768742770201</v>
      </c>
      <c r="E98">
        <v>33.4148926391156</v>
      </c>
      <c r="F98">
        <v>4</v>
      </c>
      <c r="G98" t="s">
        <v>1002</v>
      </c>
      <c r="H98" t="s">
        <v>1006</v>
      </c>
      <c r="I98" t="s">
        <v>996</v>
      </c>
      <c r="J98">
        <v>41577.695138888892</v>
      </c>
      <c r="K98" t="s">
        <v>997</v>
      </c>
      <c r="L98" t="s">
        <v>998</v>
      </c>
      <c r="M98">
        <v>132</v>
      </c>
      <c r="N98">
        <v>1.4801716771999999E-4</v>
      </c>
      <c r="O98">
        <f t="shared" si="3"/>
        <v>-111.917698</v>
      </c>
      <c r="P98">
        <f t="shared" si="4"/>
        <v>33.414745000000003</v>
      </c>
      <c r="Q98">
        <f t="shared" si="5"/>
        <v>16.404397239867183</v>
      </c>
    </row>
    <row r="99" spans="1:17" x14ac:dyDescent="0.25">
      <c r="A99">
        <v>2589338</v>
      </c>
      <c r="B99">
        <v>2</v>
      </c>
      <c r="C99" t="s">
        <v>999</v>
      </c>
      <c r="D99">
        <v>-111.926299433309</v>
      </c>
      <c r="E99">
        <v>33.421895239148199</v>
      </c>
      <c r="F99">
        <v>1</v>
      </c>
      <c r="G99" t="s">
        <v>995</v>
      </c>
      <c r="H99" t="s">
        <v>999</v>
      </c>
      <c r="I99" t="s">
        <v>996</v>
      </c>
      <c r="J99">
        <v>40862.424305555556</v>
      </c>
      <c r="K99" t="s">
        <v>998</v>
      </c>
      <c r="L99" t="s">
        <v>1010</v>
      </c>
      <c r="M99">
        <v>117</v>
      </c>
      <c r="N99">
        <v>1.4976147865E-4</v>
      </c>
      <c r="O99">
        <f t="shared" si="3"/>
        <v>-111.926299</v>
      </c>
      <c r="P99">
        <f t="shared" si="4"/>
        <v>33.422044999999997</v>
      </c>
      <c r="Q99">
        <f t="shared" si="5"/>
        <v>16.610260580853609</v>
      </c>
    </row>
    <row r="100" spans="1:17" x14ac:dyDescent="0.25">
      <c r="A100">
        <v>2305448</v>
      </c>
      <c r="B100">
        <v>2</v>
      </c>
      <c r="C100" t="s">
        <v>999</v>
      </c>
      <c r="D100">
        <v>-111.92616956748201</v>
      </c>
      <c r="E100">
        <v>33.414776801703802</v>
      </c>
      <c r="F100">
        <v>2</v>
      </c>
      <c r="G100" t="s">
        <v>995</v>
      </c>
      <c r="H100" t="s">
        <v>999</v>
      </c>
      <c r="I100" t="s">
        <v>996</v>
      </c>
      <c r="J100">
        <v>39958.493750000001</v>
      </c>
      <c r="K100" t="s">
        <v>1007</v>
      </c>
      <c r="L100" t="s">
        <v>1007</v>
      </c>
      <c r="M100">
        <v>131</v>
      </c>
      <c r="N100">
        <v>1.4997864382999999E-4</v>
      </c>
      <c r="O100">
        <f t="shared" si="3"/>
        <v>-111.926098</v>
      </c>
      <c r="P100">
        <f t="shared" si="4"/>
        <v>33.414645</v>
      </c>
      <c r="Q100">
        <f t="shared" si="5"/>
        <v>16.063094194900504</v>
      </c>
    </row>
    <row r="101" spans="1:17" x14ac:dyDescent="0.25">
      <c r="A101">
        <v>2389244</v>
      </c>
      <c r="B101">
        <v>2</v>
      </c>
      <c r="C101" t="s">
        <v>999</v>
      </c>
      <c r="D101">
        <v>-111.92616956748201</v>
      </c>
      <c r="E101">
        <v>33.414776801703802</v>
      </c>
      <c r="F101">
        <v>1</v>
      </c>
      <c r="G101" t="s">
        <v>1002</v>
      </c>
      <c r="H101" t="s">
        <v>999</v>
      </c>
      <c r="I101" t="s">
        <v>996</v>
      </c>
      <c r="J101">
        <v>40236.416666666664</v>
      </c>
      <c r="K101" t="s">
        <v>1001</v>
      </c>
      <c r="L101" t="s">
        <v>1007</v>
      </c>
      <c r="M101">
        <v>131</v>
      </c>
      <c r="N101">
        <v>1.4997864382999999E-4</v>
      </c>
      <c r="O101">
        <f t="shared" si="3"/>
        <v>-111.926098</v>
      </c>
      <c r="P101">
        <f t="shared" si="4"/>
        <v>33.414645</v>
      </c>
      <c r="Q101">
        <f t="shared" si="5"/>
        <v>16.063094194900504</v>
      </c>
    </row>
    <row r="102" spans="1:17" x14ac:dyDescent="0.25">
      <c r="A102">
        <v>2343943</v>
      </c>
      <c r="B102">
        <v>2</v>
      </c>
      <c r="C102" t="s">
        <v>999</v>
      </c>
      <c r="D102">
        <v>-111.92617284443401</v>
      </c>
      <c r="E102">
        <v>33.414776798395103</v>
      </c>
      <c r="F102">
        <v>2</v>
      </c>
      <c r="G102" t="s">
        <v>995</v>
      </c>
      <c r="H102" t="s">
        <v>999</v>
      </c>
      <c r="I102" t="s">
        <v>996</v>
      </c>
      <c r="J102">
        <v>40082.488888888889</v>
      </c>
      <c r="K102" t="s">
        <v>1010</v>
      </c>
      <c r="L102" t="s">
        <v>998</v>
      </c>
      <c r="M102">
        <v>131</v>
      </c>
      <c r="N102">
        <v>1.5156683757999999E-4</v>
      </c>
      <c r="O102">
        <f t="shared" si="3"/>
        <v>-111.926098</v>
      </c>
      <c r="P102">
        <f t="shared" si="4"/>
        <v>33.414645</v>
      </c>
      <c r="Q102">
        <f t="shared" si="5"/>
        <v>16.191496003005728</v>
      </c>
    </row>
    <row r="103" spans="1:17" x14ac:dyDescent="0.25">
      <c r="A103">
        <v>2280955</v>
      </c>
      <c r="B103">
        <v>2</v>
      </c>
      <c r="C103" t="s">
        <v>999</v>
      </c>
      <c r="D103">
        <v>-111.947867889286</v>
      </c>
      <c r="E103">
        <v>33.407234187867097</v>
      </c>
      <c r="F103">
        <v>2</v>
      </c>
      <c r="G103" t="s">
        <v>995</v>
      </c>
      <c r="H103" t="s">
        <v>999</v>
      </c>
      <c r="I103" t="s">
        <v>996</v>
      </c>
      <c r="J103">
        <v>39891.431250000001</v>
      </c>
      <c r="K103" t="s">
        <v>997</v>
      </c>
      <c r="L103" t="s">
        <v>998</v>
      </c>
      <c r="M103">
        <v>162</v>
      </c>
      <c r="N103">
        <v>1.5475860878E-4</v>
      </c>
      <c r="O103">
        <f t="shared" si="3"/>
        <v>-111.92623</v>
      </c>
      <c r="P103">
        <f t="shared" si="4"/>
        <v>33.441630000000004</v>
      </c>
      <c r="Q103">
        <f t="shared" si="5"/>
        <v>4313.3994273631652</v>
      </c>
    </row>
    <row r="104" spans="1:17" x14ac:dyDescent="0.25">
      <c r="A104">
        <v>2664782</v>
      </c>
      <c r="B104">
        <v>2</v>
      </c>
      <c r="C104" t="s">
        <v>999</v>
      </c>
      <c r="D104">
        <v>-111.92629943463599</v>
      </c>
      <c r="E104">
        <v>33.4218897424904</v>
      </c>
      <c r="F104">
        <v>1</v>
      </c>
      <c r="G104" t="s">
        <v>1000</v>
      </c>
      <c r="H104" t="s">
        <v>999</v>
      </c>
      <c r="I104" t="s">
        <v>996</v>
      </c>
      <c r="J104">
        <v>41195.943055555559</v>
      </c>
      <c r="K104" t="s">
        <v>1006</v>
      </c>
      <c r="L104" t="s">
        <v>1000</v>
      </c>
      <c r="M104">
        <v>117</v>
      </c>
      <c r="N104">
        <v>1.5525811797E-4</v>
      </c>
      <c r="O104">
        <f t="shared" si="3"/>
        <v>-111.926299</v>
      </c>
      <c r="P104">
        <f t="shared" si="4"/>
        <v>33.422044999999997</v>
      </c>
      <c r="Q104">
        <f t="shared" si="5"/>
        <v>17.219902102075107</v>
      </c>
    </row>
    <row r="105" spans="1:17" x14ac:dyDescent="0.25">
      <c r="A105">
        <v>2640110</v>
      </c>
      <c r="B105">
        <v>2</v>
      </c>
      <c r="C105" t="s">
        <v>999</v>
      </c>
      <c r="D105">
        <v>-111.939450303274</v>
      </c>
      <c r="E105">
        <v>33.3782101973556</v>
      </c>
      <c r="F105">
        <v>2</v>
      </c>
      <c r="G105" t="s">
        <v>995</v>
      </c>
      <c r="H105" t="s">
        <v>999</v>
      </c>
      <c r="I105" t="s">
        <v>996</v>
      </c>
      <c r="J105">
        <v>41110.231944444444</v>
      </c>
      <c r="K105" t="s">
        <v>1010</v>
      </c>
      <c r="L105" t="s">
        <v>998</v>
      </c>
      <c r="M105">
        <v>147</v>
      </c>
      <c r="N105">
        <v>1.6528033077E-4</v>
      </c>
      <c r="O105">
        <f t="shared" si="3"/>
        <v>-111.93929799999999</v>
      </c>
      <c r="P105">
        <f t="shared" si="4"/>
        <v>33.378146000000001</v>
      </c>
      <c r="Q105">
        <f t="shared" si="5"/>
        <v>15.857140950199835</v>
      </c>
    </row>
    <row r="106" spans="1:17" x14ac:dyDescent="0.25">
      <c r="A106">
        <v>2424072</v>
      </c>
      <c r="B106">
        <v>2</v>
      </c>
      <c r="C106" t="s">
        <v>1017</v>
      </c>
      <c r="D106">
        <v>-111.930707571916</v>
      </c>
      <c r="E106">
        <v>33.440225987815403</v>
      </c>
      <c r="F106">
        <v>1</v>
      </c>
      <c r="G106" t="s">
        <v>995</v>
      </c>
      <c r="H106" t="s">
        <v>1017</v>
      </c>
      <c r="I106" t="s">
        <v>996</v>
      </c>
      <c r="J106">
        <v>40351.237500000003</v>
      </c>
      <c r="K106" t="s">
        <v>998</v>
      </c>
      <c r="L106" t="s">
        <v>997</v>
      </c>
      <c r="M106">
        <v>157</v>
      </c>
      <c r="N106">
        <v>1.6586353536999999E-4</v>
      </c>
      <c r="O106">
        <f t="shared" si="3"/>
        <v>-111.93086099999999</v>
      </c>
      <c r="P106">
        <f t="shared" si="4"/>
        <v>33.440289</v>
      </c>
      <c r="Q106">
        <f t="shared" si="5"/>
        <v>15.892466121828367</v>
      </c>
    </row>
    <row r="107" spans="1:17" x14ac:dyDescent="0.25">
      <c r="A107">
        <v>2655591</v>
      </c>
      <c r="B107">
        <v>2</v>
      </c>
      <c r="C107" t="s">
        <v>999</v>
      </c>
      <c r="D107">
        <v>-111.926299437289</v>
      </c>
      <c r="E107">
        <v>33.421878749174901</v>
      </c>
      <c r="F107">
        <v>3</v>
      </c>
      <c r="G107" t="s">
        <v>1020</v>
      </c>
      <c r="H107" t="s">
        <v>999</v>
      </c>
      <c r="I107" t="s">
        <v>996</v>
      </c>
      <c r="J107">
        <v>40998.570138888892</v>
      </c>
      <c r="K107" t="s">
        <v>997</v>
      </c>
      <c r="L107" t="s">
        <v>998</v>
      </c>
      <c r="M107">
        <v>117</v>
      </c>
      <c r="N107">
        <v>1.6625140019E-4</v>
      </c>
      <c r="O107">
        <f t="shared" si="3"/>
        <v>-111.926299</v>
      </c>
      <c r="P107">
        <f t="shared" si="4"/>
        <v>33.422044999999997</v>
      </c>
      <c r="Q107">
        <f t="shared" si="5"/>
        <v>18.439185421873699</v>
      </c>
    </row>
    <row r="108" spans="1:17" x14ac:dyDescent="0.25">
      <c r="A108">
        <v>2408360</v>
      </c>
      <c r="B108">
        <v>2</v>
      </c>
      <c r="C108" t="s">
        <v>999</v>
      </c>
      <c r="D108">
        <v>-111.926255606715</v>
      </c>
      <c r="E108">
        <v>33.407499094587003</v>
      </c>
      <c r="F108">
        <v>4</v>
      </c>
      <c r="G108" t="s">
        <v>995</v>
      </c>
      <c r="H108" t="s">
        <v>999</v>
      </c>
      <c r="I108" t="s">
        <v>996</v>
      </c>
      <c r="J108">
        <v>40294.931250000001</v>
      </c>
      <c r="K108" t="s">
        <v>1015</v>
      </c>
      <c r="L108" t="s">
        <v>1013</v>
      </c>
      <c r="M108">
        <v>138</v>
      </c>
      <c r="N108">
        <v>1.6663163252999999E-4</v>
      </c>
      <c r="O108">
        <f t="shared" si="3"/>
        <v>-111.926098</v>
      </c>
      <c r="P108">
        <f t="shared" si="4"/>
        <v>33.407445000000003</v>
      </c>
      <c r="Q108">
        <f t="shared" si="5"/>
        <v>15.842102410846781</v>
      </c>
    </row>
    <row r="109" spans="1:17" x14ac:dyDescent="0.25">
      <c r="A109">
        <v>2655755</v>
      </c>
      <c r="B109">
        <v>2</v>
      </c>
      <c r="C109" t="s">
        <v>994</v>
      </c>
      <c r="D109">
        <v>-111.946023597039</v>
      </c>
      <c r="E109">
        <v>33.363656971517202</v>
      </c>
      <c r="F109">
        <v>4</v>
      </c>
      <c r="G109" t="s">
        <v>995</v>
      </c>
      <c r="H109" t="s">
        <v>994</v>
      </c>
      <c r="I109" t="s">
        <v>996</v>
      </c>
      <c r="J109">
        <v>41033.291666666664</v>
      </c>
      <c r="K109" t="s">
        <v>998</v>
      </c>
      <c r="L109" t="s">
        <v>1028</v>
      </c>
      <c r="M109">
        <v>148</v>
      </c>
      <c r="N109">
        <v>1.6759860928999999E-4</v>
      </c>
      <c r="O109">
        <f t="shared" si="3"/>
        <v>-111.945898</v>
      </c>
      <c r="P109">
        <f t="shared" si="4"/>
        <v>33.363545999999999</v>
      </c>
      <c r="Q109">
        <f t="shared" si="5"/>
        <v>16.970804786399523</v>
      </c>
    </row>
    <row r="110" spans="1:17" x14ac:dyDescent="0.25">
      <c r="A110">
        <v>2362880</v>
      </c>
      <c r="B110">
        <v>2</v>
      </c>
      <c r="C110" t="s">
        <v>1000</v>
      </c>
      <c r="D110">
        <v>-111.93495768779199</v>
      </c>
      <c r="E110">
        <v>33.392898232813003</v>
      </c>
      <c r="F110">
        <v>3</v>
      </c>
      <c r="G110" t="s">
        <v>995</v>
      </c>
      <c r="H110" t="s">
        <v>1000</v>
      </c>
      <c r="I110" t="s">
        <v>996</v>
      </c>
      <c r="J110">
        <v>40142.09375</v>
      </c>
      <c r="K110" t="s">
        <v>1000</v>
      </c>
      <c r="L110" t="s">
        <v>1007</v>
      </c>
      <c r="M110">
        <v>141</v>
      </c>
      <c r="N110">
        <v>1.6801326634E-4</v>
      </c>
      <c r="O110">
        <f t="shared" si="3"/>
        <v>-111.934798</v>
      </c>
      <c r="P110">
        <f t="shared" si="4"/>
        <v>33.392845999999999</v>
      </c>
      <c r="Q110">
        <f t="shared" si="5"/>
        <v>15.945272619128822</v>
      </c>
    </row>
    <row r="111" spans="1:17" x14ac:dyDescent="0.25">
      <c r="A111">
        <v>2374027</v>
      </c>
      <c r="B111">
        <v>2</v>
      </c>
      <c r="C111" t="s">
        <v>1017</v>
      </c>
      <c r="D111">
        <v>-111.93495768779199</v>
      </c>
      <c r="E111">
        <v>33.392898232813003</v>
      </c>
      <c r="F111">
        <v>2</v>
      </c>
      <c r="G111" t="s">
        <v>995</v>
      </c>
      <c r="H111" t="s">
        <v>1017</v>
      </c>
      <c r="I111" t="s">
        <v>996</v>
      </c>
      <c r="J111">
        <v>40160.833333333336</v>
      </c>
      <c r="K111" t="s">
        <v>998</v>
      </c>
      <c r="L111" t="s">
        <v>1010</v>
      </c>
      <c r="M111">
        <v>141</v>
      </c>
      <c r="N111">
        <v>1.6801326634E-4</v>
      </c>
      <c r="O111">
        <f t="shared" si="3"/>
        <v>-111.934798</v>
      </c>
      <c r="P111">
        <f t="shared" si="4"/>
        <v>33.392845999999999</v>
      </c>
      <c r="Q111">
        <f t="shared" si="5"/>
        <v>15.945272619128822</v>
      </c>
    </row>
    <row r="112" spans="1:17" x14ac:dyDescent="0.25">
      <c r="A112">
        <v>2387877</v>
      </c>
      <c r="B112">
        <v>2</v>
      </c>
      <c r="C112" t="s">
        <v>999</v>
      </c>
      <c r="D112">
        <v>-111.93495768779199</v>
      </c>
      <c r="E112">
        <v>33.392898232813003</v>
      </c>
      <c r="F112">
        <v>1</v>
      </c>
      <c r="G112" t="s">
        <v>995</v>
      </c>
      <c r="H112" t="s">
        <v>999</v>
      </c>
      <c r="I112" t="s">
        <v>996</v>
      </c>
      <c r="J112">
        <v>40221.584722222222</v>
      </c>
      <c r="K112" t="s">
        <v>1007</v>
      </c>
      <c r="L112" t="s">
        <v>998</v>
      </c>
      <c r="M112">
        <v>141</v>
      </c>
      <c r="N112">
        <v>1.6801326634E-4</v>
      </c>
      <c r="O112">
        <f t="shared" si="3"/>
        <v>-111.934798</v>
      </c>
      <c r="P112">
        <f t="shared" si="4"/>
        <v>33.392845999999999</v>
      </c>
      <c r="Q112">
        <f t="shared" si="5"/>
        <v>15.945272619128822</v>
      </c>
    </row>
    <row r="113" spans="1:17" x14ac:dyDescent="0.25">
      <c r="A113">
        <v>2352803</v>
      </c>
      <c r="B113">
        <v>2</v>
      </c>
      <c r="C113" t="s">
        <v>999</v>
      </c>
      <c r="D113">
        <v>-111.939690985787</v>
      </c>
      <c r="E113">
        <v>33.400101030039302</v>
      </c>
      <c r="F113">
        <v>3</v>
      </c>
      <c r="G113" t="s">
        <v>995</v>
      </c>
      <c r="H113" t="s">
        <v>999</v>
      </c>
      <c r="I113" t="s">
        <v>996</v>
      </c>
      <c r="J113">
        <v>40107.703472222223</v>
      </c>
      <c r="K113" t="s">
        <v>998</v>
      </c>
      <c r="L113" t="s">
        <v>997</v>
      </c>
      <c r="M113">
        <v>145</v>
      </c>
      <c r="N113">
        <v>1.7084710882000001E-4</v>
      </c>
      <c r="O113">
        <f t="shared" si="3"/>
        <v>-111.939599</v>
      </c>
      <c r="P113">
        <f t="shared" si="4"/>
        <v>33.400244999999998</v>
      </c>
      <c r="Q113">
        <f t="shared" si="5"/>
        <v>18.116391115438908</v>
      </c>
    </row>
    <row r="114" spans="1:17" x14ac:dyDescent="0.25">
      <c r="A114">
        <v>2674834</v>
      </c>
      <c r="B114">
        <v>2</v>
      </c>
      <c r="C114" t="s">
        <v>999</v>
      </c>
      <c r="D114">
        <v>-111.96075701537001</v>
      </c>
      <c r="E114">
        <v>33.393009163097901</v>
      </c>
      <c r="F114">
        <v>2</v>
      </c>
      <c r="G114" t="s">
        <v>1000</v>
      </c>
      <c r="H114" t="s">
        <v>999</v>
      </c>
      <c r="I114" t="s">
        <v>996</v>
      </c>
      <c r="J114">
        <v>41247.513194444444</v>
      </c>
      <c r="K114" t="s">
        <v>1010</v>
      </c>
      <c r="L114" t="s">
        <v>998</v>
      </c>
      <c r="M114">
        <v>140</v>
      </c>
      <c r="N114">
        <v>1.7104092629999999E-4</v>
      </c>
      <c r="O114">
        <f t="shared" si="3"/>
        <v>-111.96070899999999</v>
      </c>
      <c r="P114">
        <f t="shared" si="4"/>
        <v>33.392845000000001</v>
      </c>
      <c r="Q114">
        <f t="shared" si="5"/>
        <v>18.747503271359122</v>
      </c>
    </row>
    <row r="115" spans="1:17" x14ac:dyDescent="0.25">
      <c r="A115">
        <v>2676366</v>
      </c>
      <c r="B115">
        <v>2</v>
      </c>
      <c r="C115" t="s">
        <v>999</v>
      </c>
      <c r="D115">
        <v>-111.95221287426</v>
      </c>
      <c r="E115">
        <v>33.422015994607797</v>
      </c>
      <c r="F115">
        <v>1</v>
      </c>
      <c r="G115" t="s">
        <v>995</v>
      </c>
      <c r="H115" t="s">
        <v>999</v>
      </c>
      <c r="I115" t="s">
        <v>996</v>
      </c>
      <c r="J115">
        <v>41242.388888888891</v>
      </c>
      <c r="K115" t="s">
        <v>1001</v>
      </c>
      <c r="L115" t="s">
        <v>998</v>
      </c>
      <c r="M115">
        <v>121</v>
      </c>
      <c r="N115">
        <v>1.7155655331999999E-4</v>
      </c>
      <c r="O115">
        <f t="shared" si="3"/>
        <v>-111.95219899999999</v>
      </c>
      <c r="P115">
        <f t="shared" si="4"/>
        <v>33.421844999999998</v>
      </c>
      <c r="Q115">
        <f t="shared" si="5"/>
        <v>19.009151000834557</v>
      </c>
    </row>
    <row r="116" spans="1:17" x14ac:dyDescent="0.25">
      <c r="A116">
        <v>2768371</v>
      </c>
      <c r="B116">
        <v>2</v>
      </c>
      <c r="C116" t="s">
        <v>999</v>
      </c>
      <c r="D116">
        <v>-111.909052003836</v>
      </c>
      <c r="E116">
        <v>33.429068961168099</v>
      </c>
      <c r="F116">
        <v>4</v>
      </c>
      <c r="G116" t="s">
        <v>995</v>
      </c>
      <c r="H116" t="s">
        <v>999</v>
      </c>
      <c r="I116" t="s">
        <v>996</v>
      </c>
      <c r="J116">
        <v>41551.852083333331</v>
      </c>
      <c r="K116" t="s">
        <v>1000</v>
      </c>
      <c r="L116" t="s">
        <v>1000</v>
      </c>
      <c r="M116">
        <v>104</v>
      </c>
      <c r="N116">
        <v>1.7175297802000001E-4</v>
      </c>
      <c r="O116">
        <f t="shared" si="3"/>
        <v>-111.90889799999999</v>
      </c>
      <c r="P116">
        <f t="shared" si="4"/>
        <v>33.429144999999998</v>
      </c>
      <c r="Q116">
        <f t="shared" si="5"/>
        <v>16.624821352502536</v>
      </c>
    </row>
    <row r="117" spans="1:17" x14ac:dyDescent="0.25">
      <c r="A117">
        <v>2784604</v>
      </c>
      <c r="B117">
        <v>2</v>
      </c>
      <c r="C117" t="s">
        <v>999</v>
      </c>
      <c r="D117">
        <v>-111.92631523879101</v>
      </c>
      <c r="E117">
        <v>33.392820041783402</v>
      </c>
      <c r="F117">
        <v>3</v>
      </c>
      <c r="G117" t="s">
        <v>1002</v>
      </c>
      <c r="H117" t="s">
        <v>999</v>
      </c>
      <c r="I117" t="s">
        <v>996</v>
      </c>
      <c r="J117">
        <v>41534.700694444444</v>
      </c>
      <c r="K117" t="s">
        <v>1010</v>
      </c>
      <c r="L117" t="s">
        <v>998</v>
      </c>
      <c r="M117">
        <v>142</v>
      </c>
      <c r="N117">
        <v>1.720767458E-4</v>
      </c>
      <c r="O117">
        <f t="shared" si="3"/>
        <v>-111.926198</v>
      </c>
      <c r="P117">
        <f t="shared" si="4"/>
        <v>33.392946000000002</v>
      </c>
      <c r="Q117">
        <f t="shared" si="5"/>
        <v>17.723489643717492</v>
      </c>
    </row>
    <row r="118" spans="1:17" x14ac:dyDescent="0.25">
      <c r="A118">
        <v>2656750</v>
      </c>
      <c r="B118">
        <v>2</v>
      </c>
      <c r="C118" t="s">
        <v>999</v>
      </c>
      <c r="D118">
        <v>-111.911182840404</v>
      </c>
      <c r="E118">
        <v>33.3492762903171</v>
      </c>
      <c r="F118">
        <v>1</v>
      </c>
      <c r="G118" t="s">
        <v>995</v>
      </c>
      <c r="H118" t="s">
        <v>999</v>
      </c>
      <c r="I118" t="s">
        <v>996</v>
      </c>
      <c r="J118">
        <v>41157.703472222223</v>
      </c>
      <c r="K118" t="s">
        <v>1001</v>
      </c>
      <c r="L118" t="s">
        <v>998</v>
      </c>
      <c r="M118">
        <v>127</v>
      </c>
      <c r="N118">
        <v>1.724772433E-4</v>
      </c>
      <c r="O118">
        <f t="shared" si="3"/>
        <v>-111.911297</v>
      </c>
      <c r="P118">
        <f t="shared" si="4"/>
        <v>33.349147000000002</v>
      </c>
      <c r="Q118">
        <f t="shared" si="5"/>
        <v>17.844273482963981</v>
      </c>
    </row>
    <row r="119" spans="1:17" x14ac:dyDescent="0.25">
      <c r="A119">
        <v>2443593</v>
      </c>
      <c r="B119">
        <v>2</v>
      </c>
      <c r="C119" t="s">
        <v>999</v>
      </c>
      <c r="D119">
        <v>-111.936643311301</v>
      </c>
      <c r="E119">
        <v>33.421946220854103</v>
      </c>
      <c r="F119">
        <v>2</v>
      </c>
      <c r="G119" t="s">
        <v>1000</v>
      </c>
      <c r="H119" t="s">
        <v>999</v>
      </c>
      <c r="I119" t="s">
        <v>996</v>
      </c>
      <c r="J119">
        <v>40409.854166666664</v>
      </c>
      <c r="K119" t="s">
        <v>998</v>
      </c>
      <c r="L119" t="s">
        <v>1010</v>
      </c>
      <c r="M119">
        <v>151</v>
      </c>
      <c r="N119">
        <v>1.7627085097E-4</v>
      </c>
      <c r="O119">
        <f t="shared" si="3"/>
        <v>-111.936499</v>
      </c>
      <c r="P119">
        <f t="shared" si="4"/>
        <v>33.421844999999998</v>
      </c>
      <c r="Q119">
        <f t="shared" si="5"/>
        <v>17.500608396968644</v>
      </c>
    </row>
    <row r="120" spans="1:17" x14ac:dyDescent="0.25">
      <c r="A120">
        <v>2686283</v>
      </c>
      <c r="B120">
        <v>2</v>
      </c>
      <c r="C120" t="s">
        <v>994</v>
      </c>
      <c r="D120">
        <v>-111.936643311301</v>
      </c>
      <c r="E120">
        <v>33.421946220854103</v>
      </c>
      <c r="F120">
        <v>1</v>
      </c>
      <c r="G120" t="s">
        <v>1000</v>
      </c>
      <c r="H120" t="s">
        <v>994</v>
      </c>
      <c r="I120" t="s">
        <v>996</v>
      </c>
      <c r="J120">
        <v>41291.4375</v>
      </c>
      <c r="K120" t="s">
        <v>998</v>
      </c>
      <c r="L120" t="s">
        <v>997</v>
      </c>
      <c r="M120">
        <v>151</v>
      </c>
      <c r="N120">
        <v>1.7627085097E-4</v>
      </c>
      <c r="O120">
        <f t="shared" si="3"/>
        <v>-111.936499</v>
      </c>
      <c r="P120">
        <f t="shared" si="4"/>
        <v>33.421844999999998</v>
      </c>
      <c r="Q120">
        <f t="shared" si="5"/>
        <v>17.500608396968644</v>
      </c>
    </row>
    <row r="121" spans="1:17" x14ac:dyDescent="0.25">
      <c r="A121">
        <v>2669994</v>
      </c>
      <c r="B121">
        <v>2</v>
      </c>
      <c r="C121" t="s">
        <v>999</v>
      </c>
      <c r="D121">
        <v>-111.939711863181</v>
      </c>
      <c r="E121">
        <v>33.400109481405103</v>
      </c>
      <c r="F121">
        <v>1</v>
      </c>
      <c r="G121" t="s">
        <v>1000</v>
      </c>
      <c r="H121" t="s">
        <v>999</v>
      </c>
      <c r="I121" t="s">
        <v>996</v>
      </c>
      <c r="J121">
        <v>41170.417361111111</v>
      </c>
      <c r="K121" t="s">
        <v>1006</v>
      </c>
      <c r="L121" t="s">
        <v>1024</v>
      </c>
      <c r="M121">
        <v>145</v>
      </c>
      <c r="N121">
        <v>1.7636152411999999E-4</v>
      </c>
      <c r="O121">
        <f t="shared" si="3"/>
        <v>-111.939599</v>
      </c>
      <c r="P121">
        <f t="shared" si="4"/>
        <v>33.400244999999998</v>
      </c>
      <c r="Q121">
        <f t="shared" si="5"/>
        <v>18.334657274592747</v>
      </c>
    </row>
    <row r="122" spans="1:17" x14ac:dyDescent="0.25">
      <c r="A122">
        <v>2290197</v>
      </c>
      <c r="B122">
        <v>2</v>
      </c>
      <c r="C122" t="s">
        <v>999</v>
      </c>
      <c r="D122">
        <v>-111.92593271461899</v>
      </c>
      <c r="E122">
        <v>33.4075079553743</v>
      </c>
      <c r="F122">
        <v>2</v>
      </c>
      <c r="G122" t="s">
        <v>1002</v>
      </c>
      <c r="H122" t="s">
        <v>999</v>
      </c>
      <c r="I122" t="s">
        <v>996</v>
      </c>
      <c r="J122">
        <v>39909.760416666664</v>
      </c>
      <c r="K122" t="s">
        <v>1001</v>
      </c>
      <c r="L122" t="s">
        <v>997</v>
      </c>
      <c r="M122">
        <v>138</v>
      </c>
      <c r="N122">
        <v>1.7686898067999999E-4</v>
      </c>
      <c r="O122">
        <f t="shared" si="3"/>
        <v>-111.926098</v>
      </c>
      <c r="P122">
        <f t="shared" si="4"/>
        <v>33.407445000000003</v>
      </c>
      <c r="Q122">
        <f t="shared" si="5"/>
        <v>16.887519983183967</v>
      </c>
    </row>
    <row r="123" spans="1:17" x14ac:dyDescent="0.25">
      <c r="A123">
        <v>2498158</v>
      </c>
      <c r="B123">
        <v>2</v>
      </c>
      <c r="C123" t="s">
        <v>994</v>
      </c>
      <c r="D123">
        <v>-111.95217915984399</v>
      </c>
      <c r="E123">
        <v>33.414645741081102</v>
      </c>
      <c r="F123">
        <v>3</v>
      </c>
      <c r="G123" t="s">
        <v>995</v>
      </c>
      <c r="H123" t="s">
        <v>994</v>
      </c>
      <c r="I123" t="s">
        <v>996</v>
      </c>
      <c r="J123">
        <v>40597.722916666666</v>
      </c>
      <c r="K123" t="s">
        <v>998</v>
      </c>
      <c r="L123" t="s">
        <v>1029</v>
      </c>
      <c r="M123">
        <v>114</v>
      </c>
      <c r="N123">
        <v>1.8016136819E-4</v>
      </c>
      <c r="O123">
        <f t="shared" si="3"/>
        <v>-111.951999</v>
      </c>
      <c r="P123">
        <f t="shared" si="4"/>
        <v>33.414645</v>
      </c>
      <c r="Q123">
        <f t="shared" si="5"/>
        <v>16.760350916312465</v>
      </c>
    </row>
    <row r="124" spans="1:17" x14ac:dyDescent="0.25">
      <c r="A124">
        <v>2784536</v>
      </c>
      <c r="B124">
        <v>2</v>
      </c>
      <c r="C124" t="s">
        <v>994</v>
      </c>
      <c r="D124">
        <v>-111.939955764424</v>
      </c>
      <c r="E124">
        <v>33.419035113935998</v>
      </c>
      <c r="F124">
        <v>3</v>
      </c>
      <c r="G124" t="s">
        <v>995</v>
      </c>
      <c r="H124" t="s">
        <v>994</v>
      </c>
      <c r="I124" t="s">
        <v>996</v>
      </c>
      <c r="J124">
        <v>41545.722916666666</v>
      </c>
      <c r="K124" t="s">
        <v>998</v>
      </c>
      <c r="L124" t="s">
        <v>1030</v>
      </c>
      <c r="M124">
        <v>111</v>
      </c>
      <c r="N124">
        <v>1.8081926361999999E-4</v>
      </c>
      <c r="O124">
        <f t="shared" si="3"/>
        <v>-111.93979899999999</v>
      </c>
      <c r="P124">
        <f t="shared" si="4"/>
        <v>33.418945000000001</v>
      </c>
      <c r="Q124">
        <f t="shared" si="5"/>
        <v>17.679863846373902</v>
      </c>
    </row>
    <row r="125" spans="1:17" x14ac:dyDescent="0.25">
      <c r="A125">
        <v>2445982</v>
      </c>
      <c r="B125">
        <v>2</v>
      </c>
      <c r="C125" t="s">
        <v>999</v>
      </c>
      <c r="D125">
        <v>-111.92627158171901</v>
      </c>
      <c r="E125">
        <v>33.407499103241499</v>
      </c>
      <c r="F125">
        <v>3</v>
      </c>
      <c r="G125" t="s">
        <v>995</v>
      </c>
      <c r="H125" t="s">
        <v>999</v>
      </c>
      <c r="I125" t="s">
        <v>996</v>
      </c>
      <c r="J125">
        <v>40435.46875</v>
      </c>
      <c r="K125" t="s">
        <v>998</v>
      </c>
      <c r="L125" t="s">
        <v>1001</v>
      </c>
      <c r="M125">
        <v>138</v>
      </c>
      <c r="N125">
        <v>1.8181796918000001E-4</v>
      </c>
      <c r="O125">
        <f t="shared" si="3"/>
        <v>-111.926098</v>
      </c>
      <c r="P125">
        <f t="shared" si="4"/>
        <v>33.407445000000003</v>
      </c>
      <c r="Q125">
        <f t="shared" si="5"/>
        <v>17.227076788155983</v>
      </c>
    </row>
    <row r="126" spans="1:17" x14ac:dyDescent="0.25">
      <c r="A126">
        <v>2589364</v>
      </c>
      <c r="B126">
        <v>2</v>
      </c>
      <c r="C126" t="s">
        <v>999</v>
      </c>
      <c r="D126">
        <v>-111.944281096232</v>
      </c>
      <c r="E126">
        <v>33.425468203075397</v>
      </c>
      <c r="F126">
        <v>3</v>
      </c>
      <c r="G126" t="s">
        <v>995</v>
      </c>
      <c r="H126" t="s">
        <v>999</v>
      </c>
      <c r="I126" t="s">
        <v>996</v>
      </c>
      <c r="J126">
        <v>40849.847916666666</v>
      </c>
      <c r="K126" t="s">
        <v>998</v>
      </c>
      <c r="L126" t="s">
        <v>1007</v>
      </c>
      <c r="M126">
        <v>108</v>
      </c>
      <c r="N126">
        <v>1.8356857144E-4</v>
      </c>
      <c r="O126">
        <f t="shared" si="3"/>
        <v>-111.94409899999999</v>
      </c>
      <c r="P126">
        <f t="shared" si="4"/>
        <v>33.425445000000003</v>
      </c>
      <c r="Q126">
        <f t="shared" si="5"/>
        <v>17.13465150981672</v>
      </c>
    </row>
    <row r="127" spans="1:17" x14ac:dyDescent="0.25">
      <c r="A127">
        <v>2608281</v>
      </c>
      <c r="B127">
        <v>2</v>
      </c>
      <c r="C127" t="s">
        <v>999</v>
      </c>
      <c r="D127">
        <v>-111.944281096232</v>
      </c>
      <c r="E127">
        <v>33.425468203075397</v>
      </c>
      <c r="F127">
        <v>3</v>
      </c>
      <c r="G127" t="s">
        <v>995</v>
      </c>
      <c r="H127" t="s">
        <v>999</v>
      </c>
      <c r="I127" t="s">
        <v>996</v>
      </c>
      <c r="J127">
        <v>40975.820833333331</v>
      </c>
      <c r="K127" t="s">
        <v>1015</v>
      </c>
      <c r="L127" t="s">
        <v>998</v>
      </c>
      <c r="M127">
        <v>108</v>
      </c>
      <c r="N127">
        <v>1.8356857144E-4</v>
      </c>
      <c r="O127">
        <f t="shared" si="3"/>
        <v>-111.94409899999999</v>
      </c>
      <c r="P127">
        <f t="shared" si="4"/>
        <v>33.425445000000003</v>
      </c>
      <c r="Q127">
        <f t="shared" si="5"/>
        <v>17.13465150981672</v>
      </c>
    </row>
    <row r="128" spans="1:17" x14ac:dyDescent="0.25">
      <c r="A128">
        <v>2665142</v>
      </c>
      <c r="B128">
        <v>2</v>
      </c>
      <c r="C128" t="s">
        <v>999</v>
      </c>
      <c r="D128">
        <v>-111.944281096232</v>
      </c>
      <c r="E128">
        <v>33.425468203075397</v>
      </c>
      <c r="F128">
        <v>3</v>
      </c>
      <c r="G128" t="s">
        <v>995</v>
      </c>
      <c r="H128" t="s">
        <v>999</v>
      </c>
      <c r="I128" t="s">
        <v>996</v>
      </c>
      <c r="J128">
        <v>41149.482638888891</v>
      </c>
      <c r="K128" t="s">
        <v>998</v>
      </c>
      <c r="L128" t="s">
        <v>997</v>
      </c>
      <c r="M128">
        <v>108</v>
      </c>
      <c r="N128">
        <v>1.8356857144E-4</v>
      </c>
      <c r="O128">
        <f t="shared" si="3"/>
        <v>-111.94409899999999</v>
      </c>
      <c r="P128">
        <f t="shared" si="4"/>
        <v>33.425445000000003</v>
      </c>
      <c r="Q128">
        <f t="shared" si="5"/>
        <v>17.13465150981672</v>
      </c>
    </row>
    <row r="129" spans="1:17" x14ac:dyDescent="0.25">
      <c r="A129">
        <v>2786890</v>
      </c>
      <c r="B129">
        <v>2</v>
      </c>
      <c r="C129" t="s">
        <v>999</v>
      </c>
      <c r="D129">
        <v>-111.944281096232</v>
      </c>
      <c r="E129">
        <v>33.425468203075397</v>
      </c>
      <c r="F129">
        <v>2</v>
      </c>
      <c r="G129" t="s">
        <v>995</v>
      </c>
      <c r="H129" t="s">
        <v>999</v>
      </c>
      <c r="I129" t="s">
        <v>996</v>
      </c>
      <c r="J129">
        <v>41578.376388888886</v>
      </c>
      <c r="K129" t="s">
        <v>998</v>
      </c>
      <c r="L129" t="s">
        <v>997</v>
      </c>
      <c r="M129">
        <v>108</v>
      </c>
      <c r="N129">
        <v>1.8356857144E-4</v>
      </c>
      <c r="O129">
        <f t="shared" si="3"/>
        <v>-111.94409899999999</v>
      </c>
      <c r="P129">
        <f t="shared" si="4"/>
        <v>33.425445000000003</v>
      </c>
      <c r="Q129">
        <f t="shared" si="5"/>
        <v>17.13465150981672</v>
      </c>
    </row>
    <row r="130" spans="1:17" x14ac:dyDescent="0.25">
      <c r="A130">
        <v>2424265</v>
      </c>
      <c r="B130">
        <v>2</v>
      </c>
      <c r="C130" t="s">
        <v>999</v>
      </c>
      <c r="D130">
        <v>-111.93068793851199</v>
      </c>
      <c r="E130">
        <v>33.440226334136803</v>
      </c>
      <c r="F130">
        <v>3</v>
      </c>
      <c r="G130" t="s">
        <v>995</v>
      </c>
      <c r="H130" t="s">
        <v>999</v>
      </c>
      <c r="I130" t="s">
        <v>996</v>
      </c>
      <c r="J130">
        <v>40359.451388888891</v>
      </c>
      <c r="K130" t="s">
        <v>1001</v>
      </c>
      <c r="L130" t="s">
        <v>998</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994</v>
      </c>
      <c r="D131">
        <v>-111.926280557193</v>
      </c>
      <c r="E131">
        <v>33.414606494840001</v>
      </c>
      <c r="F131">
        <v>3</v>
      </c>
      <c r="G131" t="s">
        <v>995</v>
      </c>
      <c r="H131" t="s">
        <v>994</v>
      </c>
      <c r="I131" t="s">
        <v>996</v>
      </c>
      <c r="J131">
        <v>40862.664583333331</v>
      </c>
      <c r="K131" t="s">
        <v>998</v>
      </c>
      <c r="L131" t="s">
        <v>1031</v>
      </c>
      <c r="M131">
        <v>131</v>
      </c>
      <c r="N131">
        <v>1.8657378182000001E-4</v>
      </c>
      <c r="O131">
        <f t="shared" si="6"/>
        <v>-111.926098</v>
      </c>
      <c r="P131">
        <f t="shared" si="7"/>
        <v>33.414645</v>
      </c>
      <c r="Q131">
        <f t="shared" si="8"/>
        <v>17.511903777914959</v>
      </c>
    </row>
    <row r="132" spans="1:17" x14ac:dyDescent="0.25">
      <c r="A132">
        <v>2734594</v>
      </c>
      <c r="B132">
        <v>3</v>
      </c>
      <c r="C132" t="s">
        <v>999</v>
      </c>
      <c r="D132">
        <v>-111.939595035229</v>
      </c>
      <c r="E132">
        <v>33.3930074372851</v>
      </c>
      <c r="F132">
        <v>2</v>
      </c>
      <c r="G132" t="s">
        <v>995</v>
      </c>
      <c r="H132" t="s">
        <v>999</v>
      </c>
      <c r="I132" t="s">
        <v>996</v>
      </c>
      <c r="J132">
        <v>41423.582638888889</v>
      </c>
      <c r="K132" t="s">
        <v>1032</v>
      </c>
      <c r="L132" t="s">
        <v>1024</v>
      </c>
      <c r="M132">
        <v>144</v>
      </c>
      <c r="N132">
        <v>1.8784238667E-4</v>
      </c>
      <c r="O132">
        <f t="shared" si="6"/>
        <v>-111.939499</v>
      </c>
      <c r="P132">
        <f t="shared" si="7"/>
        <v>33.392845999999999</v>
      </c>
      <c r="Q132">
        <f t="shared" si="8"/>
        <v>20.010408994077022</v>
      </c>
    </row>
    <row r="133" spans="1:17" x14ac:dyDescent="0.25">
      <c r="A133">
        <v>2756571</v>
      </c>
      <c r="B133">
        <v>2</v>
      </c>
      <c r="C133" t="s">
        <v>999</v>
      </c>
      <c r="D133">
        <v>-111.943109233901</v>
      </c>
      <c r="E133">
        <v>33.437695399897898</v>
      </c>
      <c r="F133">
        <v>3</v>
      </c>
      <c r="G133" t="s">
        <v>995</v>
      </c>
      <c r="H133" t="s">
        <v>999</v>
      </c>
      <c r="I133" t="s">
        <v>996</v>
      </c>
      <c r="J133">
        <v>41520.374305555553</v>
      </c>
      <c r="K133" t="s">
        <v>1001</v>
      </c>
      <c r="L133" t="s">
        <v>998</v>
      </c>
      <c r="M133">
        <v>101</v>
      </c>
      <c r="N133">
        <v>1.8893162422E-4</v>
      </c>
      <c r="O133">
        <f t="shared" si="6"/>
        <v>-111.943254</v>
      </c>
      <c r="P133">
        <f t="shared" si="7"/>
        <v>33.437573999999998</v>
      </c>
      <c r="Q133">
        <f t="shared" si="8"/>
        <v>19.043903657260866</v>
      </c>
    </row>
    <row r="134" spans="1:17" x14ac:dyDescent="0.25">
      <c r="A134">
        <v>2589878</v>
      </c>
      <c r="B134">
        <v>2</v>
      </c>
      <c r="C134" t="s">
        <v>1006</v>
      </c>
      <c r="D134">
        <v>-111.942388051085</v>
      </c>
      <c r="E134">
        <v>33.421954908114301</v>
      </c>
      <c r="F134">
        <v>1</v>
      </c>
      <c r="G134" t="s">
        <v>995</v>
      </c>
      <c r="H134" t="s">
        <v>1006</v>
      </c>
      <c r="I134" t="s">
        <v>996</v>
      </c>
      <c r="J134">
        <v>40880.974305555559</v>
      </c>
      <c r="K134" t="s">
        <v>998</v>
      </c>
      <c r="L134" t="s">
        <v>1006</v>
      </c>
      <c r="M134">
        <v>119</v>
      </c>
      <c r="N134">
        <v>1.8931054770000001E-4</v>
      </c>
      <c r="O134">
        <f t="shared" si="6"/>
        <v>-111.942199</v>
      </c>
      <c r="P134">
        <f t="shared" si="7"/>
        <v>33.421945000000001</v>
      </c>
      <c r="Q134">
        <f t="shared" si="8"/>
        <v>17.621594707795925</v>
      </c>
    </row>
    <row r="135" spans="1:17" x14ac:dyDescent="0.25">
      <c r="A135">
        <v>2424496</v>
      </c>
      <c r="B135">
        <v>2</v>
      </c>
      <c r="C135" t="s">
        <v>999</v>
      </c>
      <c r="D135">
        <v>-111.934955379009</v>
      </c>
      <c r="E135">
        <v>33.421951977989103</v>
      </c>
      <c r="F135">
        <v>3</v>
      </c>
      <c r="G135" t="s">
        <v>1008</v>
      </c>
      <c r="H135" t="s">
        <v>999</v>
      </c>
      <c r="I135" t="s">
        <v>996</v>
      </c>
      <c r="J135">
        <v>40347.999305555553</v>
      </c>
      <c r="K135" t="s">
        <v>998</v>
      </c>
      <c r="L135" t="s">
        <v>1000</v>
      </c>
      <c r="M135">
        <v>115</v>
      </c>
      <c r="N135">
        <v>1.89469482E-4</v>
      </c>
      <c r="O135">
        <f t="shared" si="6"/>
        <v>-111.934799</v>
      </c>
      <c r="P135">
        <f t="shared" si="7"/>
        <v>33.421844999999998</v>
      </c>
      <c r="Q135">
        <f t="shared" si="8"/>
        <v>18.772852998805977</v>
      </c>
    </row>
    <row r="136" spans="1:17" x14ac:dyDescent="0.25">
      <c r="A136">
        <v>2458259</v>
      </c>
      <c r="B136">
        <v>2</v>
      </c>
      <c r="C136" t="s">
        <v>994</v>
      </c>
      <c r="D136">
        <v>-111.942388835049</v>
      </c>
      <c r="E136">
        <v>33.421928672159602</v>
      </c>
      <c r="F136">
        <v>3</v>
      </c>
      <c r="G136" t="s">
        <v>995</v>
      </c>
      <c r="H136" t="s">
        <v>994</v>
      </c>
      <c r="I136" t="s">
        <v>996</v>
      </c>
      <c r="J136">
        <v>40463.695138888892</v>
      </c>
      <c r="K136" t="s">
        <v>998</v>
      </c>
      <c r="L136" t="s">
        <v>1006</v>
      </c>
      <c r="M136">
        <v>119</v>
      </c>
      <c r="N136">
        <v>1.9053593939000001E-4</v>
      </c>
      <c r="O136">
        <f t="shared" si="6"/>
        <v>-111.942199</v>
      </c>
      <c r="P136">
        <f t="shared" si="7"/>
        <v>33.421945000000001</v>
      </c>
      <c r="Q136">
        <f t="shared" si="8"/>
        <v>17.752835035296329</v>
      </c>
    </row>
    <row r="137" spans="1:17" x14ac:dyDescent="0.25">
      <c r="A137">
        <v>2510347</v>
      </c>
      <c r="B137">
        <v>2</v>
      </c>
      <c r="C137" t="s">
        <v>994</v>
      </c>
      <c r="D137">
        <v>-111.942388835049</v>
      </c>
      <c r="E137">
        <v>33.421928672159602</v>
      </c>
      <c r="F137">
        <v>1</v>
      </c>
      <c r="G137" t="s">
        <v>995</v>
      </c>
      <c r="H137" t="s">
        <v>994</v>
      </c>
      <c r="I137" t="s">
        <v>996</v>
      </c>
      <c r="J137">
        <v>40616.433333333334</v>
      </c>
      <c r="K137" t="s">
        <v>998</v>
      </c>
      <c r="L137" t="s">
        <v>1006</v>
      </c>
      <c r="M137">
        <v>119</v>
      </c>
      <c r="N137">
        <v>1.9053593939000001E-4</v>
      </c>
      <c r="O137">
        <f t="shared" si="6"/>
        <v>-111.942199</v>
      </c>
      <c r="P137">
        <f t="shared" si="7"/>
        <v>33.421945000000001</v>
      </c>
      <c r="Q137">
        <f t="shared" si="8"/>
        <v>17.752835035296329</v>
      </c>
    </row>
    <row r="138" spans="1:17" x14ac:dyDescent="0.25">
      <c r="A138">
        <v>2647938</v>
      </c>
      <c r="B138">
        <v>2</v>
      </c>
      <c r="C138" t="s">
        <v>999</v>
      </c>
      <c r="D138">
        <v>-111.942388835049</v>
      </c>
      <c r="E138">
        <v>33.421928672159602</v>
      </c>
      <c r="F138">
        <v>1</v>
      </c>
      <c r="G138" t="s">
        <v>995</v>
      </c>
      <c r="H138" t="s">
        <v>999</v>
      </c>
      <c r="I138" t="s">
        <v>996</v>
      </c>
      <c r="J138">
        <v>41011.373611111114</v>
      </c>
      <c r="K138" t="s">
        <v>1001</v>
      </c>
      <c r="L138" t="s">
        <v>998</v>
      </c>
      <c r="M138">
        <v>119</v>
      </c>
      <c r="N138">
        <v>1.9053593939000001E-4</v>
      </c>
      <c r="O138">
        <f t="shared" si="6"/>
        <v>-111.942199</v>
      </c>
      <c r="P138">
        <f t="shared" si="7"/>
        <v>33.421945000000001</v>
      </c>
      <c r="Q138">
        <f t="shared" si="8"/>
        <v>17.752835035296329</v>
      </c>
    </row>
    <row r="139" spans="1:17" x14ac:dyDescent="0.25">
      <c r="A139">
        <v>2725707</v>
      </c>
      <c r="B139">
        <v>2</v>
      </c>
      <c r="C139" t="s">
        <v>999</v>
      </c>
      <c r="D139">
        <v>-111.942388835049</v>
      </c>
      <c r="E139">
        <v>33.421928672159602</v>
      </c>
      <c r="F139">
        <v>3</v>
      </c>
      <c r="G139" t="s">
        <v>995</v>
      </c>
      <c r="H139" t="s">
        <v>999</v>
      </c>
      <c r="I139" t="s">
        <v>996</v>
      </c>
      <c r="J139">
        <v>41412.859722222223</v>
      </c>
      <c r="K139" t="s">
        <v>998</v>
      </c>
      <c r="L139" t="s">
        <v>1033</v>
      </c>
      <c r="M139">
        <v>119</v>
      </c>
      <c r="N139">
        <v>1.9053593939000001E-4</v>
      </c>
      <c r="O139">
        <f t="shared" si="6"/>
        <v>-111.942199</v>
      </c>
      <c r="P139">
        <f t="shared" si="7"/>
        <v>33.421945000000001</v>
      </c>
      <c r="Q139">
        <f t="shared" si="8"/>
        <v>17.752835035296329</v>
      </c>
    </row>
    <row r="140" spans="1:17" x14ac:dyDescent="0.25">
      <c r="A140">
        <v>2791025</v>
      </c>
      <c r="B140">
        <v>2</v>
      </c>
      <c r="C140" t="s">
        <v>999</v>
      </c>
      <c r="D140">
        <v>-111.942388835049</v>
      </c>
      <c r="E140">
        <v>33.421928672159602</v>
      </c>
      <c r="F140">
        <v>1</v>
      </c>
      <c r="G140" t="s">
        <v>995</v>
      </c>
      <c r="H140" t="s">
        <v>999</v>
      </c>
      <c r="I140" t="s">
        <v>996</v>
      </c>
      <c r="J140">
        <v>41619.326388888891</v>
      </c>
      <c r="K140" t="s">
        <v>998</v>
      </c>
      <c r="L140" t="s">
        <v>1007</v>
      </c>
      <c r="M140">
        <v>119</v>
      </c>
      <c r="N140">
        <v>1.9053593939000001E-4</v>
      </c>
      <c r="O140">
        <f t="shared" si="6"/>
        <v>-111.942199</v>
      </c>
      <c r="P140">
        <f t="shared" si="7"/>
        <v>33.421945000000001</v>
      </c>
      <c r="Q140">
        <f t="shared" si="8"/>
        <v>17.752835035296329</v>
      </c>
    </row>
    <row r="141" spans="1:17" x14ac:dyDescent="0.25">
      <c r="A141">
        <v>2682449</v>
      </c>
      <c r="B141">
        <v>2</v>
      </c>
      <c r="C141" t="s">
        <v>994</v>
      </c>
      <c r="D141">
        <v>-111.934893349913</v>
      </c>
      <c r="E141">
        <v>33.407432174522697</v>
      </c>
      <c r="F141">
        <v>2</v>
      </c>
      <c r="G141" t="s">
        <v>995</v>
      </c>
      <c r="H141" t="s">
        <v>994</v>
      </c>
      <c r="I141" t="s">
        <v>996</v>
      </c>
      <c r="J141">
        <v>41281.368055555555</v>
      </c>
      <c r="K141" t="s">
        <v>998</v>
      </c>
      <c r="L141" t="s">
        <v>997</v>
      </c>
      <c r="M141">
        <v>139</v>
      </c>
      <c r="N141">
        <v>1.9477264067E-4</v>
      </c>
      <c r="O141">
        <f t="shared" si="6"/>
        <v>-111.93469899999999</v>
      </c>
      <c r="P141">
        <f t="shared" si="7"/>
        <v>33.407445000000003</v>
      </c>
      <c r="Q141">
        <f t="shared" si="8"/>
        <v>18.1361142020431</v>
      </c>
    </row>
    <row r="142" spans="1:17" x14ac:dyDescent="0.25">
      <c r="A142">
        <v>2745015</v>
      </c>
      <c r="B142">
        <v>2</v>
      </c>
      <c r="C142" t="s">
        <v>999</v>
      </c>
      <c r="D142">
        <v>-111.934893349913</v>
      </c>
      <c r="E142">
        <v>33.407432174522697</v>
      </c>
      <c r="F142">
        <v>2</v>
      </c>
      <c r="G142" t="s">
        <v>995</v>
      </c>
      <c r="H142" t="s">
        <v>999</v>
      </c>
      <c r="I142" t="s">
        <v>996</v>
      </c>
      <c r="J142">
        <v>41470.627083333333</v>
      </c>
      <c r="K142" t="s">
        <v>1010</v>
      </c>
      <c r="L142" t="s">
        <v>998</v>
      </c>
      <c r="M142">
        <v>139</v>
      </c>
      <c r="N142">
        <v>1.9477264067E-4</v>
      </c>
      <c r="O142">
        <f t="shared" si="6"/>
        <v>-111.93469899999999</v>
      </c>
      <c r="P142">
        <f t="shared" si="7"/>
        <v>33.407445000000003</v>
      </c>
      <c r="Q142">
        <f t="shared" si="8"/>
        <v>18.1361142020431</v>
      </c>
    </row>
    <row r="143" spans="1:17" x14ac:dyDescent="0.25">
      <c r="A143">
        <v>2387756</v>
      </c>
      <c r="B143">
        <v>2</v>
      </c>
      <c r="C143" t="s">
        <v>999</v>
      </c>
      <c r="D143">
        <v>-111.92629070013</v>
      </c>
      <c r="E143">
        <v>33.414611808277101</v>
      </c>
      <c r="F143">
        <v>3</v>
      </c>
      <c r="G143" t="s">
        <v>995</v>
      </c>
      <c r="H143" t="s">
        <v>999</v>
      </c>
      <c r="I143" t="s">
        <v>996</v>
      </c>
      <c r="J143">
        <v>40227.319444444445</v>
      </c>
      <c r="K143" t="s">
        <v>998</v>
      </c>
      <c r="L143" t="s">
        <v>997</v>
      </c>
      <c r="M143">
        <v>131</v>
      </c>
      <c r="N143">
        <v>1.9553779832E-4</v>
      </c>
      <c r="O143">
        <f t="shared" si="6"/>
        <v>-111.926098</v>
      </c>
      <c r="P143">
        <f t="shared" si="7"/>
        <v>33.414645</v>
      </c>
      <c r="Q143">
        <f t="shared" si="8"/>
        <v>18.300851586568914</v>
      </c>
    </row>
    <row r="144" spans="1:17" x14ac:dyDescent="0.25">
      <c r="A144">
        <v>2724824</v>
      </c>
      <c r="B144">
        <v>2</v>
      </c>
      <c r="C144" t="s">
        <v>1006</v>
      </c>
      <c r="D144">
        <v>-111.93948297048701</v>
      </c>
      <c r="E144">
        <v>33.378211073674798</v>
      </c>
      <c r="F144">
        <v>3</v>
      </c>
      <c r="G144" t="s">
        <v>1000</v>
      </c>
      <c r="H144" t="s">
        <v>1006</v>
      </c>
      <c r="I144" t="s">
        <v>996</v>
      </c>
      <c r="J144">
        <v>41414.372916666667</v>
      </c>
      <c r="K144" t="s">
        <v>1006</v>
      </c>
      <c r="L144" t="s">
        <v>998</v>
      </c>
      <c r="M144">
        <v>147</v>
      </c>
      <c r="N144">
        <v>1.9608330938E-4</v>
      </c>
      <c r="O144">
        <f t="shared" si="6"/>
        <v>-111.93929799999999</v>
      </c>
      <c r="P144">
        <f t="shared" si="7"/>
        <v>33.378146000000001</v>
      </c>
      <c r="Q144">
        <f t="shared" si="8"/>
        <v>18.659996355932407</v>
      </c>
    </row>
    <row r="145" spans="1:17" x14ac:dyDescent="0.25">
      <c r="A145">
        <v>2698634</v>
      </c>
      <c r="B145">
        <v>2</v>
      </c>
      <c r="C145" t="s">
        <v>994</v>
      </c>
      <c r="D145">
        <v>-111.93995613512099</v>
      </c>
      <c r="E145">
        <v>33.419062571216898</v>
      </c>
      <c r="F145">
        <v>3</v>
      </c>
      <c r="G145" t="s">
        <v>995</v>
      </c>
      <c r="H145" t="s">
        <v>994</v>
      </c>
      <c r="I145" t="s">
        <v>996</v>
      </c>
      <c r="J145">
        <v>41323.28125</v>
      </c>
      <c r="K145" t="s">
        <v>998</v>
      </c>
      <c r="L145" t="s">
        <v>1007</v>
      </c>
      <c r="M145">
        <v>111</v>
      </c>
      <c r="N145">
        <v>1.9625095489E-4</v>
      </c>
      <c r="O145">
        <f t="shared" si="6"/>
        <v>-111.93979899999999</v>
      </c>
      <c r="P145">
        <f t="shared" si="7"/>
        <v>33.418945000000001</v>
      </c>
      <c r="Q145">
        <f t="shared" si="8"/>
        <v>19.589100556382341</v>
      </c>
    </row>
    <row r="146" spans="1:17" x14ac:dyDescent="0.25">
      <c r="A146">
        <v>2299809</v>
      </c>
      <c r="B146">
        <v>2</v>
      </c>
      <c r="C146" t="s">
        <v>1006</v>
      </c>
      <c r="D146">
        <v>-111.926290699467</v>
      </c>
      <c r="E146">
        <v>33.414606311475303</v>
      </c>
      <c r="F146">
        <v>3</v>
      </c>
      <c r="G146" t="s">
        <v>995</v>
      </c>
      <c r="H146" t="s">
        <v>1006</v>
      </c>
      <c r="I146" t="s">
        <v>996</v>
      </c>
      <c r="J146">
        <v>39946.304861111108</v>
      </c>
      <c r="K146" t="s">
        <v>1007</v>
      </c>
      <c r="L146" t="s">
        <v>1007</v>
      </c>
      <c r="M146">
        <v>131</v>
      </c>
      <c r="N146">
        <v>1.9654487153999999E-4</v>
      </c>
      <c r="O146">
        <f t="shared" si="6"/>
        <v>-111.926098</v>
      </c>
      <c r="P146">
        <f t="shared" si="7"/>
        <v>33.414645</v>
      </c>
      <c r="Q146">
        <f t="shared" si="8"/>
        <v>18.433105344827347</v>
      </c>
    </row>
    <row r="147" spans="1:17" x14ac:dyDescent="0.25">
      <c r="A147">
        <v>2367624</v>
      </c>
      <c r="B147">
        <v>2</v>
      </c>
      <c r="C147" t="s">
        <v>999</v>
      </c>
      <c r="D147">
        <v>-111.908918491474</v>
      </c>
      <c r="E147">
        <v>33.407505031993097</v>
      </c>
      <c r="F147">
        <v>2</v>
      </c>
      <c r="G147" t="s">
        <v>995</v>
      </c>
      <c r="H147" t="s">
        <v>999</v>
      </c>
      <c r="I147" t="s">
        <v>996</v>
      </c>
      <c r="J147">
        <v>40155.689583333333</v>
      </c>
      <c r="K147" t="s">
        <v>1010</v>
      </c>
      <c r="L147" t="s">
        <v>1034</v>
      </c>
      <c r="M147">
        <v>159</v>
      </c>
      <c r="N147">
        <v>2.0180206245000001E-4</v>
      </c>
      <c r="O147">
        <f t="shared" si="6"/>
        <v>-111.90910700000001</v>
      </c>
      <c r="P147">
        <f t="shared" si="7"/>
        <v>33.407432999999997</v>
      </c>
      <c r="Q147">
        <f t="shared" si="8"/>
        <v>19.270888342724735</v>
      </c>
    </row>
    <row r="148" spans="1:17" x14ac:dyDescent="0.25">
      <c r="A148">
        <v>2385249</v>
      </c>
      <c r="B148">
        <v>2</v>
      </c>
      <c r="C148" t="s">
        <v>1006</v>
      </c>
      <c r="D148">
        <v>-111.95220086823301</v>
      </c>
      <c r="E148">
        <v>33.4146371461066</v>
      </c>
      <c r="F148">
        <v>3</v>
      </c>
      <c r="G148" t="s">
        <v>995</v>
      </c>
      <c r="H148" t="s">
        <v>1006</v>
      </c>
      <c r="I148" t="s">
        <v>996</v>
      </c>
      <c r="J148">
        <v>40448.618055555555</v>
      </c>
      <c r="K148" t="s">
        <v>998</v>
      </c>
      <c r="L148" t="s">
        <v>1028</v>
      </c>
      <c r="M148">
        <v>114</v>
      </c>
      <c r="N148">
        <v>2.0202095718E-4</v>
      </c>
      <c r="O148">
        <f t="shared" si="6"/>
        <v>-111.951999</v>
      </c>
      <c r="P148">
        <f t="shared" si="7"/>
        <v>33.414645</v>
      </c>
      <c r="Q148">
        <f t="shared" si="8"/>
        <v>18.79985791031249</v>
      </c>
    </row>
    <row r="149" spans="1:17" x14ac:dyDescent="0.25">
      <c r="A149">
        <v>2445446</v>
      </c>
      <c r="B149">
        <v>2</v>
      </c>
      <c r="C149" t="s">
        <v>999</v>
      </c>
      <c r="D149">
        <v>-111.926266371609</v>
      </c>
      <c r="E149">
        <v>33.414758782802899</v>
      </c>
      <c r="F149">
        <v>1</v>
      </c>
      <c r="G149" t="s">
        <v>995</v>
      </c>
      <c r="H149" t="s">
        <v>999</v>
      </c>
      <c r="I149" t="s">
        <v>996</v>
      </c>
      <c r="J149">
        <v>40434.805555555555</v>
      </c>
      <c r="K149" t="s">
        <v>997</v>
      </c>
      <c r="L149" t="s">
        <v>1013</v>
      </c>
      <c r="M149">
        <v>131</v>
      </c>
      <c r="N149">
        <v>2.032130039E-4</v>
      </c>
      <c r="O149">
        <f t="shared" si="6"/>
        <v>-111.926098</v>
      </c>
      <c r="P149">
        <f t="shared" si="7"/>
        <v>33.414645</v>
      </c>
      <c r="Q149">
        <f t="shared" si="8"/>
        <v>20.11480210010939</v>
      </c>
    </row>
    <row r="150" spans="1:17" x14ac:dyDescent="0.25">
      <c r="A150">
        <v>2595901</v>
      </c>
      <c r="B150">
        <v>2</v>
      </c>
      <c r="C150" t="s">
        <v>994</v>
      </c>
      <c r="D150">
        <v>-111.92628143535001</v>
      </c>
      <c r="E150">
        <v>33.414732960048703</v>
      </c>
      <c r="F150">
        <v>2</v>
      </c>
      <c r="G150" t="s">
        <v>995</v>
      </c>
      <c r="H150" t="s">
        <v>994</v>
      </c>
      <c r="I150" t="s">
        <v>996</v>
      </c>
      <c r="J150">
        <v>40921.6875</v>
      </c>
      <c r="K150" t="s">
        <v>998</v>
      </c>
      <c r="L150" t="s">
        <v>1007</v>
      </c>
      <c r="M150">
        <v>131</v>
      </c>
      <c r="N150">
        <v>2.0343425916E-4</v>
      </c>
      <c r="O150">
        <f t="shared" si="6"/>
        <v>-111.926098</v>
      </c>
      <c r="P150">
        <f t="shared" si="7"/>
        <v>33.414645</v>
      </c>
      <c r="Q150">
        <f t="shared" si="8"/>
        <v>19.656680543139306</v>
      </c>
    </row>
    <row r="151" spans="1:17" x14ac:dyDescent="0.25">
      <c r="A151">
        <v>2678106</v>
      </c>
      <c r="B151">
        <v>2</v>
      </c>
      <c r="C151" t="s">
        <v>999</v>
      </c>
      <c r="D151">
        <v>-111.926300271766</v>
      </c>
      <c r="E151">
        <v>33.400224065678103</v>
      </c>
      <c r="F151">
        <v>1</v>
      </c>
      <c r="G151" t="s">
        <v>995</v>
      </c>
      <c r="H151" t="s">
        <v>999</v>
      </c>
      <c r="I151" t="s">
        <v>996</v>
      </c>
      <c r="J151">
        <v>41251.354166666664</v>
      </c>
      <c r="K151" t="s">
        <v>1000</v>
      </c>
      <c r="L151" t="s">
        <v>1000</v>
      </c>
      <c r="M151">
        <v>129</v>
      </c>
      <c r="N151">
        <v>2.0345756755999999E-4</v>
      </c>
      <c r="O151">
        <f t="shared" si="6"/>
        <v>-111.926098</v>
      </c>
      <c r="P151">
        <f t="shared" si="7"/>
        <v>33.400246000000003</v>
      </c>
      <c r="Q151">
        <f t="shared" si="8"/>
        <v>18.973814484348981</v>
      </c>
    </row>
    <row r="152" spans="1:17" x14ac:dyDescent="0.25">
      <c r="A152">
        <v>2592202</v>
      </c>
      <c r="B152">
        <v>2</v>
      </c>
      <c r="C152" t="s">
        <v>999</v>
      </c>
      <c r="D152">
        <v>-111.94000606428099</v>
      </c>
      <c r="E152">
        <v>33.421931891749701</v>
      </c>
      <c r="F152">
        <v>2</v>
      </c>
      <c r="G152" t="s">
        <v>995</v>
      </c>
      <c r="H152" t="s">
        <v>999</v>
      </c>
      <c r="I152" t="s">
        <v>996</v>
      </c>
      <c r="J152">
        <v>40852.768055555556</v>
      </c>
      <c r="K152" t="s">
        <v>1010</v>
      </c>
      <c r="L152" t="s">
        <v>998</v>
      </c>
      <c r="M152">
        <v>118</v>
      </c>
      <c r="N152">
        <v>2.0747877648999999E-4</v>
      </c>
      <c r="O152">
        <f t="shared" si="6"/>
        <v>-111.93979899999999</v>
      </c>
      <c r="P152">
        <f t="shared" si="7"/>
        <v>33.421945000000001</v>
      </c>
      <c r="Q152">
        <f t="shared" si="8"/>
        <v>19.317837259803714</v>
      </c>
    </row>
    <row r="153" spans="1:17" x14ac:dyDescent="0.25">
      <c r="A153">
        <v>2674015</v>
      </c>
      <c r="B153">
        <v>2</v>
      </c>
      <c r="C153" t="s">
        <v>1025</v>
      </c>
      <c r="D153">
        <v>-111.94000606428099</v>
      </c>
      <c r="E153">
        <v>33.421931891749701</v>
      </c>
      <c r="F153">
        <v>3</v>
      </c>
      <c r="G153" t="s">
        <v>995</v>
      </c>
      <c r="H153" t="s">
        <v>1025</v>
      </c>
      <c r="I153" t="s">
        <v>996</v>
      </c>
      <c r="J153">
        <v>41184.710416666669</v>
      </c>
      <c r="K153" t="s">
        <v>998</v>
      </c>
      <c r="L153" t="s">
        <v>1004</v>
      </c>
      <c r="M153">
        <v>118</v>
      </c>
      <c r="N153">
        <v>2.0747877648999999E-4</v>
      </c>
      <c r="O153">
        <f t="shared" si="6"/>
        <v>-111.93979899999999</v>
      </c>
      <c r="P153">
        <f t="shared" si="7"/>
        <v>33.421945000000001</v>
      </c>
      <c r="Q153">
        <f t="shared" si="8"/>
        <v>19.317837259803714</v>
      </c>
    </row>
    <row r="154" spans="1:17" x14ac:dyDescent="0.25">
      <c r="A154">
        <v>2691863</v>
      </c>
      <c r="B154">
        <v>2</v>
      </c>
      <c r="C154" t="s">
        <v>999</v>
      </c>
      <c r="D154">
        <v>-111.94000606428099</v>
      </c>
      <c r="E154">
        <v>33.421931891749701</v>
      </c>
      <c r="F154">
        <v>3</v>
      </c>
      <c r="G154" t="s">
        <v>995</v>
      </c>
      <c r="H154" t="s">
        <v>999</v>
      </c>
      <c r="I154" t="s">
        <v>996</v>
      </c>
      <c r="J154">
        <v>41310.708333333336</v>
      </c>
      <c r="K154" t="s">
        <v>998</v>
      </c>
      <c r="L154" t="s">
        <v>1007</v>
      </c>
      <c r="M154">
        <v>118</v>
      </c>
      <c r="N154">
        <v>2.0747877648999999E-4</v>
      </c>
      <c r="O154">
        <f t="shared" si="6"/>
        <v>-111.93979899999999</v>
      </c>
      <c r="P154">
        <f t="shared" si="7"/>
        <v>33.421945000000001</v>
      </c>
      <c r="Q154">
        <f t="shared" si="8"/>
        <v>19.317837259803714</v>
      </c>
    </row>
    <row r="155" spans="1:17" x14ac:dyDescent="0.25">
      <c r="A155">
        <v>2288966</v>
      </c>
      <c r="B155">
        <v>2</v>
      </c>
      <c r="C155" t="s">
        <v>1017</v>
      </c>
      <c r="D155">
        <v>-111.96092205494899</v>
      </c>
      <c r="E155">
        <v>33.421728387575499</v>
      </c>
      <c r="F155">
        <v>3</v>
      </c>
      <c r="G155" t="s">
        <v>1002</v>
      </c>
      <c r="H155" t="s">
        <v>1017</v>
      </c>
      <c r="I155" t="s">
        <v>996</v>
      </c>
      <c r="J155">
        <v>39878.588888888888</v>
      </c>
      <c r="K155" t="s">
        <v>998</v>
      </c>
      <c r="L155" t="s">
        <v>1022</v>
      </c>
      <c r="M155">
        <v>165</v>
      </c>
      <c r="N155">
        <v>2.0808762673000001E-4</v>
      </c>
      <c r="O155">
        <f t="shared" si="6"/>
        <v>-111.960908</v>
      </c>
      <c r="P155">
        <f t="shared" si="7"/>
        <v>33.421936000000002</v>
      </c>
      <c r="Q155">
        <f t="shared" si="8"/>
        <v>23.063713306367401</v>
      </c>
    </row>
    <row r="156" spans="1:17" x14ac:dyDescent="0.25">
      <c r="A156">
        <v>2798999</v>
      </c>
      <c r="B156">
        <v>2</v>
      </c>
      <c r="C156" t="s">
        <v>994</v>
      </c>
      <c r="D156">
        <v>-111.940007039465</v>
      </c>
      <c r="E156">
        <v>33.425471831374502</v>
      </c>
      <c r="F156">
        <v>1</v>
      </c>
      <c r="G156" t="s">
        <v>995</v>
      </c>
      <c r="H156" t="s">
        <v>994</v>
      </c>
      <c r="I156" t="s">
        <v>996</v>
      </c>
      <c r="J156">
        <v>41623.658333333333</v>
      </c>
      <c r="K156" t="s">
        <v>998</v>
      </c>
      <c r="L156" t="s">
        <v>1035</v>
      </c>
      <c r="M156">
        <v>106</v>
      </c>
      <c r="N156">
        <v>2.0976258403000001E-4</v>
      </c>
      <c r="O156">
        <f t="shared" si="6"/>
        <v>-111.93979899999999</v>
      </c>
      <c r="P156">
        <f t="shared" si="7"/>
        <v>33.425445000000003</v>
      </c>
      <c r="Q156">
        <f t="shared" si="8"/>
        <v>19.581228842942501</v>
      </c>
    </row>
    <row r="157" spans="1:17" x14ac:dyDescent="0.25">
      <c r="A157">
        <v>2335959</v>
      </c>
      <c r="B157">
        <v>2</v>
      </c>
      <c r="C157" t="s">
        <v>999</v>
      </c>
      <c r="D157">
        <v>-111.936671584462</v>
      </c>
      <c r="E157">
        <v>33.421965283320603</v>
      </c>
      <c r="F157">
        <v>3</v>
      </c>
      <c r="G157" t="s">
        <v>995</v>
      </c>
      <c r="H157" t="s">
        <v>999</v>
      </c>
      <c r="I157" t="s">
        <v>996</v>
      </c>
      <c r="J157">
        <v>40043.359722222223</v>
      </c>
      <c r="K157" t="s">
        <v>998</v>
      </c>
      <c r="L157" t="s">
        <v>997</v>
      </c>
      <c r="M157">
        <v>151</v>
      </c>
      <c r="N157">
        <v>2.1036509629999999E-4</v>
      </c>
      <c r="O157">
        <f t="shared" si="6"/>
        <v>-111.936499</v>
      </c>
      <c r="P157">
        <f t="shared" si="7"/>
        <v>33.421844999999998</v>
      </c>
      <c r="Q157">
        <f t="shared" si="8"/>
        <v>20.874713830242012</v>
      </c>
    </row>
    <row r="158" spans="1:17" x14ac:dyDescent="0.25">
      <c r="A158">
        <v>2589266</v>
      </c>
      <c r="B158">
        <v>2</v>
      </c>
      <c r="C158" t="s">
        <v>999</v>
      </c>
      <c r="D158">
        <v>-111.942389198055</v>
      </c>
      <c r="E158">
        <v>33.422037376633398</v>
      </c>
      <c r="F158">
        <v>1</v>
      </c>
      <c r="G158" t="s">
        <v>995</v>
      </c>
      <c r="H158" t="s">
        <v>999</v>
      </c>
      <c r="I158" t="s">
        <v>996</v>
      </c>
      <c r="J158">
        <v>40876.342361111114</v>
      </c>
      <c r="K158" t="s">
        <v>1006</v>
      </c>
      <c r="L158" t="s">
        <v>998</v>
      </c>
      <c r="M158">
        <v>119</v>
      </c>
      <c r="N158">
        <v>2.1144441946E-4</v>
      </c>
      <c r="O158">
        <f t="shared" si="6"/>
        <v>-111.942199</v>
      </c>
      <c r="P158">
        <f t="shared" si="7"/>
        <v>33.421945000000001</v>
      </c>
      <c r="Q158">
        <f t="shared" si="8"/>
        <v>20.446286621076297</v>
      </c>
    </row>
    <row r="159" spans="1:17" x14ac:dyDescent="0.25">
      <c r="A159">
        <v>2786384</v>
      </c>
      <c r="B159">
        <v>2</v>
      </c>
      <c r="C159" t="s">
        <v>999</v>
      </c>
      <c r="D159">
        <v>-111.939587599425</v>
      </c>
      <c r="E159">
        <v>33.392653518729198</v>
      </c>
      <c r="F159">
        <v>1</v>
      </c>
      <c r="G159" t="s">
        <v>1008</v>
      </c>
      <c r="H159" t="s">
        <v>999</v>
      </c>
      <c r="I159" t="s">
        <v>996</v>
      </c>
      <c r="J159">
        <v>41595.745138888888</v>
      </c>
      <c r="K159" t="s">
        <v>998</v>
      </c>
      <c r="L159" t="s">
        <v>997</v>
      </c>
      <c r="M159">
        <v>144</v>
      </c>
      <c r="N159">
        <v>2.1189359999999999E-4</v>
      </c>
      <c r="O159">
        <f t="shared" si="6"/>
        <v>-111.939499</v>
      </c>
      <c r="P159">
        <f t="shared" si="7"/>
        <v>33.392845999999999</v>
      </c>
      <c r="Q159">
        <f t="shared" si="8"/>
        <v>22.884284074334477</v>
      </c>
    </row>
    <row r="160" spans="1:17" x14ac:dyDescent="0.25">
      <c r="A160">
        <v>2354513</v>
      </c>
      <c r="B160">
        <v>2</v>
      </c>
      <c r="C160" t="s">
        <v>999</v>
      </c>
      <c r="D160">
        <v>-111.942410753546</v>
      </c>
      <c r="E160">
        <v>33.421928495837903</v>
      </c>
      <c r="F160">
        <v>1</v>
      </c>
      <c r="G160" t="s">
        <v>995</v>
      </c>
      <c r="H160" t="s">
        <v>999</v>
      </c>
      <c r="I160" t="s">
        <v>996</v>
      </c>
      <c r="J160">
        <v>40116.454861111109</v>
      </c>
      <c r="K160" t="s">
        <v>998</v>
      </c>
      <c r="L160" t="s">
        <v>997</v>
      </c>
      <c r="M160">
        <v>119</v>
      </c>
      <c r="N160">
        <v>2.1239574292E-4</v>
      </c>
      <c r="O160">
        <f t="shared" si="6"/>
        <v>-111.942199</v>
      </c>
      <c r="P160">
        <f t="shared" si="7"/>
        <v>33.421945000000001</v>
      </c>
      <c r="Q160">
        <f t="shared" si="8"/>
        <v>19.784154684220695</v>
      </c>
    </row>
    <row r="161" spans="1:17" x14ac:dyDescent="0.25">
      <c r="A161">
        <v>2733029</v>
      </c>
      <c r="B161">
        <v>2</v>
      </c>
      <c r="C161" t="s">
        <v>999</v>
      </c>
      <c r="D161">
        <v>-111.90905788436299</v>
      </c>
      <c r="E161">
        <v>33.429285010880797</v>
      </c>
      <c r="F161">
        <v>1</v>
      </c>
      <c r="G161" t="s">
        <v>995</v>
      </c>
      <c r="H161" t="s">
        <v>999</v>
      </c>
      <c r="I161" t="s">
        <v>996</v>
      </c>
      <c r="J161">
        <v>41418.675000000003</v>
      </c>
      <c r="K161" t="s">
        <v>1006</v>
      </c>
      <c r="L161" t="s">
        <v>1012</v>
      </c>
      <c r="M161">
        <v>104</v>
      </c>
      <c r="N161">
        <v>2.1252307233000001E-4</v>
      </c>
      <c r="O161">
        <f t="shared" si="6"/>
        <v>-111.90889799999999</v>
      </c>
      <c r="P161">
        <f t="shared" si="7"/>
        <v>33.429144999999998</v>
      </c>
      <c r="Q161">
        <f t="shared" si="8"/>
        <v>21.502986100767004</v>
      </c>
    </row>
    <row r="162" spans="1:17" x14ac:dyDescent="0.25">
      <c r="A162">
        <v>2274920</v>
      </c>
      <c r="B162">
        <v>2</v>
      </c>
      <c r="C162" t="s">
        <v>999</v>
      </c>
      <c r="D162">
        <v>-111.930654199025</v>
      </c>
      <c r="E162">
        <v>33.4148856012498</v>
      </c>
      <c r="F162">
        <v>3</v>
      </c>
      <c r="G162" t="s">
        <v>995</v>
      </c>
      <c r="H162" t="s">
        <v>999</v>
      </c>
      <c r="I162" t="s">
        <v>996</v>
      </c>
      <c r="J162">
        <v>39869.648611111108</v>
      </c>
      <c r="K162" t="s">
        <v>997</v>
      </c>
      <c r="L162" t="s">
        <v>998</v>
      </c>
      <c r="M162">
        <v>153</v>
      </c>
      <c r="N162">
        <v>2.1481436469000001E-4</v>
      </c>
      <c r="O162">
        <f t="shared" si="6"/>
        <v>-111.930599</v>
      </c>
      <c r="P162">
        <f t="shared" si="7"/>
        <v>33.414678000000002</v>
      </c>
      <c r="Q162">
        <f t="shared" si="8"/>
        <v>23.591051726152131</v>
      </c>
    </row>
    <row r="163" spans="1:17" x14ac:dyDescent="0.25">
      <c r="A163">
        <v>2522936</v>
      </c>
      <c r="B163">
        <v>2</v>
      </c>
      <c r="C163" t="s">
        <v>994</v>
      </c>
      <c r="D163">
        <v>-111.940007018881</v>
      </c>
      <c r="E163">
        <v>33.425499313309601</v>
      </c>
      <c r="F163">
        <v>4</v>
      </c>
      <c r="G163" t="s">
        <v>995</v>
      </c>
      <c r="H163" t="s">
        <v>994</v>
      </c>
      <c r="I163" t="s">
        <v>996</v>
      </c>
      <c r="J163">
        <v>40675.62222222222</v>
      </c>
      <c r="K163" t="s">
        <v>998</v>
      </c>
      <c r="L163" t="s">
        <v>997</v>
      </c>
      <c r="M163">
        <v>106</v>
      </c>
      <c r="N163">
        <v>2.1499253582E-4</v>
      </c>
      <c r="O163">
        <f t="shared" si="6"/>
        <v>-111.93979899999999</v>
      </c>
      <c r="P163">
        <f t="shared" si="7"/>
        <v>33.425445000000003</v>
      </c>
      <c r="Q163">
        <f t="shared" si="8"/>
        <v>20.267773312169325</v>
      </c>
    </row>
    <row r="164" spans="1:17" x14ac:dyDescent="0.25">
      <c r="A164">
        <v>2768391</v>
      </c>
      <c r="B164">
        <v>2</v>
      </c>
      <c r="C164" t="s">
        <v>994</v>
      </c>
      <c r="D164">
        <v>-111.940007018881</v>
      </c>
      <c r="E164">
        <v>33.425499313309601</v>
      </c>
      <c r="F164">
        <v>1</v>
      </c>
      <c r="G164" t="s">
        <v>995</v>
      </c>
      <c r="H164" t="s">
        <v>994</v>
      </c>
      <c r="I164" t="s">
        <v>996</v>
      </c>
      <c r="J164">
        <v>41544.900694444441</v>
      </c>
      <c r="K164" t="s">
        <v>1015</v>
      </c>
      <c r="L164" t="s">
        <v>1036</v>
      </c>
      <c r="M164">
        <v>106</v>
      </c>
      <c r="N164">
        <v>2.1499253582E-4</v>
      </c>
      <c r="O164">
        <f t="shared" si="6"/>
        <v>-111.93979899999999</v>
      </c>
      <c r="P164">
        <f t="shared" si="7"/>
        <v>33.425445000000003</v>
      </c>
      <c r="Q164">
        <f t="shared" si="8"/>
        <v>20.267773312169325</v>
      </c>
    </row>
    <row r="165" spans="1:17" x14ac:dyDescent="0.25">
      <c r="A165">
        <v>2350850</v>
      </c>
      <c r="B165">
        <v>2</v>
      </c>
      <c r="C165" t="s">
        <v>999</v>
      </c>
      <c r="D165">
        <v>-111.947300411583</v>
      </c>
      <c r="E165">
        <v>33.421924604752</v>
      </c>
      <c r="F165">
        <v>2</v>
      </c>
      <c r="G165" t="s">
        <v>1008</v>
      </c>
      <c r="H165" t="s">
        <v>999</v>
      </c>
      <c r="I165" t="s">
        <v>996</v>
      </c>
      <c r="J165">
        <v>40091.693055555559</v>
      </c>
      <c r="K165" t="s">
        <v>1001</v>
      </c>
      <c r="L165" t="s">
        <v>998</v>
      </c>
      <c r="M165">
        <v>120</v>
      </c>
      <c r="N165">
        <v>2.1657225656E-4</v>
      </c>
      <c r="O165">
        <f t="shared" si="6"/>
        <v>-111.94709899999999</v>
      </c>
      <c r="P165">
        <f t="shared" si="7"/>
        <v>33.421844999999998</v>
      </c>
      <c r="Q165">
        <f t="shared" si="8"/>
        <v>20.713157135139138</v>
      </c>
    </row>
    <row r="166" spans="1:17" x14ac:dyDescent="0.25">
      <c r="A166">
        <v>2655613</v>
      </c>
      <c r="B166">
        <v>2</v>
      </c>
      <c r="C166" t="s">
        <v>999</v>
      </c>
      <c r="D166">
        <v>-111.960804369135</v>
      </c>
      <c r="E166">
        <v>33.425577778476303</v>
      </c>
      <c r="F166">
        <v>4</v>
      </c>
      <c r="G166" t="s">
        <v>995</v>
      </c>
      <c r="H166" t="s">
        <v>999</v>
      </c>
      <c r="I166" t="s">
        <v>996</v>
      </c>
      <c r="J166">
        <v>41045.275000000001</v>
      </c>
      <c r="K166" t="s">
        <v>1006</v>
      </c>
      <c r="L166" t="s">
        <v>998</v>
      </c>
      <c r="M166">
        <v>110</v>
      </c>
      <c r="N166">
        <v>2.1914063148000001E-4</v>
      </c>
      <c r="O166">
        <f t="shared" si="6"/>
        <v>-111.96124</v>
      </c>
      <c r="P166">
        <f t="shared" si="7"/>
        <v>33.423789999999997</v>
      </c>
      <c r="Q166">
        <f t="shared" si="8"/>
        <v>202.38444187577949</v>
      </c>
    </row>
    <row r="167" spans="1:17" x14ac:dyDescent="0.25">
      <c r="A167">
        <v>2276425</v>
      </c>
      <c r="B167">
        <v>2</v>
      </c>
      <c r="C167" t="s">
        <v>994</v>
      </c>
      <c r="D167">
        <v>-111.93485444949</v>
      </c>
      <c r="E167">
        <v>33.4147001098491</v>
      </c>
      <c r="F167">
        <v>3</v>
      </c>
      <c r="G167" t="s">
        <v>995</v>
      </c>
      <c r="H167" t="s">
        <v>994</v>
      </c>
      <c r="I167" t="s">
        <v>996</v>
      </c>
      <c r="J167">
        <v>39876.580555555556</v>
      </c>
      <c r="K167" t="s">
        <v>1001</v>
      </c>
      <c r="L167" t="s">
        <v>1007</v>
      </c>
      <c r="M167">
        <v>133</v>
      </c>
      <c r="N167">
        <v>2.1959874597000001E-4</v>
      </c>
      <c r="O167">
        <f t="shared" si="6"/>
        <v>-111.93469899999999</v>
      </c>
      <c r="P167">
        <f t="shared" si="7"/>
        <v>33.414544999999997</v>
      </c>
      <c r="Q167">
        <f t="shared" si="8"/>
        <v>22.474221157375272</v>
      </c>
    </row>
    <row r="168" spans="1:17" x14ac:dyDescent="0.25">
      <c r="A168">
        <v>2416153</v>
      </c>
      <c r="B168">
        <v>2</v>
      </c>
      <c r="C168" t="s">
        <v>1003</v>
      </c>
      <c r="D168">
        <v>-111.946882544953</v>
      </c>
      <c r="E168">
        <v>33.421896365856</v>
      </c>
      <c r="F168">
        <v>3</v>
      </c>
      <c r="G168" t="s">
        <v>1002</v>
      </c>
      <c r="H168" t="s">
        <v>1003</v>
      </c>
      <c r="I168" t="s">
        <v>996</v>
      </c>
      <c r="J168">
        <v>40328.556250000001</v>
      </c>
      <c r="K168" t="s">
        <v>1001</v>
      </c>
      <c r="L168" t="s">
        <v>1011</v>
      </c>
      <c r="M168">
        <v>120</v>
      </c>
      <c r="N168">
        <v>2.2246626380999999E-4</v>
      </c>
      <c r="O168">
        <f t="shared" si="6"/>
        <v>-111.94709899999999</v>
      </c>
      <c r="P168">
        <f t="shared" si="7"/>
        <v>33.421844999999998</v>
      </c>
      <c r="Q168">
        <f t="shared" si="8"/>
        <v>20.927063111876567</v>
      </c>
    </row>
    <row r="169" spans="1:17" x14ac:dyDescent="0.25">
      <c r="A169">
        <v>2713043</v>
      </c>
      <c r="B169">
        <v>2</v>
      </c>
      <c r="C169" t="s">
        <v>999</v>
      </c>
      <c r="D169">
        <v>-111.947279886014</v>
      </c>
      <c r="E169">
        <v>33.421985050299099</v>
      </c>
      <c r="F169">
        <v>2</v>
      </c>
      <c r="G169" t="s">
        <v>995</v>
      </c>
      <c r="H169" t="s">
        <v>999</v>
      </c>
      <c r="I169" t="s">
        <v>996</v>
      </c>
      <c r="J169">
        <v>41370.02847222222</v>
      </c>
      <c r="K169" t="s">
        <v>1006</v>
      </c>
      <c r="L169" t="s">
        <v>998</v>
      </c>
      <c r="M169">
        <v>120</v>
      </c>
      <c r="N169">
        <v>2.2876589856E-4</v>
      </c>
      <c r="O169">
        <f t="shared" si="6"/>
        <v>-111.94709899999999</v>
      </c>
      <c r="P169">
        <f t="shared" si="7"/>
        <v>33.421844999999998</v>
      </c>
      <c r="Q169">
        <f t="shared" si="8"/>
        <v>22.900915024389683</v>
      </c>
    </row>
    <row r="170" spans="1:17" x14ac:dyDescent="0.25">
      <c r="A170">
        <v>2734593</v>
      </c>
      <c r="B170">
        <v>2</v>
      </c>
      <c r="C170" t="s">
        <v>1006</v>
      </c>
      <c r="D170">
        <v>-111.944281558732</v>
      </c>
      <c r="E170">
        <v>33.425303336845502</v>
      </c>
      <c r="F170">
        <v>3</v>
      </c>
      <c r="G170" t="s">
        <v>995</v>
      </c>
      <c r="H170" t="s">
        <v>1006</v>
      </c>
      <c r="I170" t="s">
        <v>996</v>
      </c>
      <c r="J170">
        <v>41424.591666666667</v>
      </c>
      <c r="K170" t="s">
        <v>1022</v>
      </c>
      <c r="L170" t="s">
        <v>998</v>
      </c>
      <c r="M170">
        <v>108</v>
      </c>
      <c r="N170">
        <v>2.3107604802999999E-4</v>
      </c>
      <c r="O170">
        <f t="shared" si="6"/>
        <v>-111.94409899999999</v>
      </c>
      <c r="P170">
        <f t="shared" si="7"/>
        <v>33.425445000000003</v>
      </c>
      <c r="Q170">
        <f t="shared" si="8"/>
        <v>23.136607254512423</v>
      </c>
    </row>
    <row r="171" spans="1:17" x14ac:dyDescent="0.25">
      <c r="A171">
        <v>2289061</v>
      </c>
      <c r="B171">
        <v>2</v>
      </c>
      <c r="C171" t="s">
        <v>999</v>
      </c>
      <c r="D171">
        <v>-111.942414191249</v>
      </c>
      <c r="E171">
        <v>33.422040929739701</v>
      </c>
      <c r="F171">
        <v>4</v>
      </c>
      <c r="G171" t="s">
        <v>995</v>
      </c>
      <c r="H171" t="s">
        <v>999</v>
      </c>
      <c r="I171" t="s">
        <v>996</v>
      </c>
      <c r="J171">
        <v>39904.496527777781</v>
      </c>
      <c r="K171" t="s">
        <v>1001</v>
      </c>
      <c r="L171" t="s">
        <v>998</v>
      </c>
      <c r="M171">
        <v>119</v>
      </c>
      <c r="N171">
        <v>2.3560515403E-4</v>
      </c>
      <c r="O171">
        <f t="shared" si="6"/>
        <v>-111.942199</v>
      </c>
      <c r="P171">
        <f t="shared" si="7"/>
        <v>33.421945000000001</v>
      </c>
      <c r="Q171">
        <f t="shared" si="8"/>
        <v>22.670859483534791</v>
      </c>
    </row>
    <row r="172" spans="1:17" x14ac:dyDescent="0.25">
      <c r="A172">
        <v>2354542</v>
      </c>
      <c r="B172">
        <v>2</v>
      </c>
      <c r="C172" t="s">
        <v>994</v>
      </c>
      <c r="D172">
        <v>-111.940020002407</v>
      </c>
      <c r="E172">
        <v>33.425361802727203</v>
      </c>
      <c r="F172">
        <v>2</v>
      </c>
      <c r="G172" t="s">
        <v>995</v>
      </c>
      <c r="H172" t="s">
        <v>994</v>
      </c>
      <c r="I172" t="s">
        <v>996</v>
      </c>
      <c r="J172">
        <v>40113.68472222222</v>
      </c>
      <c r="K172" t="s">
        <v>998</v>
      </c>
      <c r="L172" t="s">
        <v>997</v>
      </c>
      <c r="M172">
        <v>106</v>
      </c>
      <c r="N172">
        <v>2.3614370646E-4</v>
      </c>
      <c r="O172">
        <f t="shared" si="6"/>
        <v>-111.93979899999999</v>
      </c>
      <c r="P172">
        <f t="shared" si="7"/>
        <v>33.425445000000003</v>
      </c>
      <c r="Q172">
        <f t="shared" si="8"/>
        <v>22.53550523311208</v>
      </c>
    </row>
    <row r="173" spans="1:17" x14ac:dyDescent="0.25">
      <c r="A173">
        <v>2331356</v>
      </c>
      <c r="B173">
        <v>2</v>
      </c>
      <c r="C173" t="s">
        <v>999</v>
      </c>
      <c r="D173">
        <v>-111.90910175177601</v>
      </c>
      <c r="E173">
        <v>33.407669459999902</v>
      </c>
      <c r="F173">
        <v>1</v>
      </c>
      <c r="G173" t="s">
        <v>995</v>
      </c>
      <c r="H173" t="s">
        <v>999</v>
      </c>
      <c r="I173" t="s">
        <v>996</v>
      </c>
      <c r="J173">
        <v>40037.808333333334</v>
      </c>
      <c r="K173" t="s">
        <v>997</v>
      </c>
      <c r="L173" t="s">
        <v>998</v>
      </c>
      <c r="M173">
        <v>159</v>
      </c>
      <c r="N173">
        <v>2.3651823484E-4</v>
      </c>
      <c r="O173">
        <f t="shared" si="6"/>
        <v>-111.90910700000001</v>
      </c>
      <c r="P173">
        <f t="shared" si="7"/>
        <v>33.407432999999997</v>
      </c>
      <c r="Q173">
        <f t="shared" si="8"/>
        <v>26.230694824593463</v>
      </c>
    </row>
    <row r="174" spans="1:17" x14ac:dyDescent="0.25">
      <c r="A174">
        <v>2368560</v>
      </c>
      <c r="B174">
        <v>2</v>
      </c>
      <c r="C174" t="s">
        <v>999</v>
      </c>
      <c r="D174">
        <v>-111.94001060500599</v>
      </c>
      <c r="E174">
        <v>33.419056740307703</v>
      </c>
      <c r="F174">
        <v>3</v>
      </c>
      <c r="G174" t="s">
        <v>1002</v>
      </c>
      <c r="H174" t="s">
        <v>999</v>
      </c>
      <c r="I174" t="s">
        <v>996</v>
      </c>
      <c r="J174">
        <v>40155.695138888892</v>
      </c>
      <c r="K174" t="s">
        <v>1007</v>
      </c>
      <c r="L174" t="s">
        <v>1006</v>
      </c>
      <c r="M174">
        <v>111</v>
      </c>
      <c r="N174">
        <v>2.3929599857000001E-4</v>
      </c>
      <c r="O174">
        <f t="shared" si="6"/>
        <v>-111.93979899999999</v>
      </c>
      <c r="P174">
        <f t="shared" si="7"/>
        <v>33.418945000000001</v>
      </c>
      <c r="Q174">
        <f t="shared" si="8"/>
        <v>23.261803769360547</v>
      </c>
    </row>
    <row r="175" spans="1:17" x14ac:dyDescent="0.25">
      <c r="A175">
        <v>2414916</v>
      </c>
      <c r="B175">
        <v>2</v>
      </c>
      <c r="C175" t="s">
        <v>999</v>
      </c>
      <c r="D175">
        <v>-111.945882897353</v>
      </c>
      <c r="E175">
        <v>33.363787040695399</v>
      </c>
      <c r="F175">
        <v>3</v>
      </c>
      <c r="G175" t="s">
        <v>995</v>
      </c>
      <c r="H175" t="s">
        <v>999</v>
      </c>
      <c r="I175" t="s">
        <v>996</v>
      </c>
      <c r="J175">
        <v>40310.277777777781</v>
      </c>
      <c r="K175" t="s">
        <v>997</v>
      </c>
      <c r="L175" t="s">
        <v>998</v>
      </c>
      <c r="M175">
        <v>148</v>
      </c>
      <c r="N175">
        <v>2.4151336771999999E-4</v>
      </c>
      <c r="O175">
        <f t="shared" si="6"/>
        <v>-111.945898</v>
      </c>
      <c r="P175">
        <f t="shared" si="7"/>
        <v>33.363545999999999</v>
      </c>
      <c r="Q175">
        <f t="shared" si="8"/>
        <v>26.771096154579187</v>
      </c>
    </row>
    <row r="176" spans="1:17" x14ac:dyDescent="0.25">
      <c r="A176">
        <v>2352773</v>
      </c>
      <c r="B176">
        <v>2</v>
      </c>
      <c r="C176" t="s">
        <v>999</v>
      </c>
      <c r="D176">
        <v>-111.917689251265</v>
      </c>
      <c r="E176">
        <v>33.421879030540801</v>
      </c>
      <c r="F176">
        <v>1</v>
      </c>
      <c r="G176" t="s">
        <v>1008</v>
      </c>
      <c r="H176" t="s">
        <v>999</v>
      </c>
      <c r="I176" t="s">
        <v>996</v>
      </c>
      <c r="J176">
        <v>40094.368055555555</v>
      </c>
      <c r="K176" t="s">
        <v>997</v>
      </c>
      <c r="L176" t="s">
        <v>998</v>
      </c>
      <c r="M176">
        <v>116</v>
      </c>
      <c r="N176">
        <v>2.4194431594000001E-4</v>
      </c>
      <c r="O176">
        <f t="shared" si="6"/>
        <v>-111.91791000000001</v>
      </c>
      <c r="P176">
        <f t="shared" si="7"/>
        <v>33.421779999999998</v>
      </c>
      <c r="Q176">
        <f t="shared" si="8"/>
        <v>23.28887872155267</v>
      </c>
    </row>
    <row r="177" spans="1:17" x14ac:dyDescent="0.25">
      <c r="A177">
        <v>2496538</v>
      </c>
      <c r="B177">
        <v>2</v>
      </c>
      <c r="C177" t="s">
        <v>999</v>
      </c>
      <c r="D177">
        <v>-111.960906096036</v>
      </c>
      <c r="E177">
        <v>33.407417733416203</v>
      </c>
      <c r="F177">
        <v>2</v>
      </c>
      <c r="G177" t="s">
        <v>995</v>
      </c>
      <c r="H177" t="s">
        <v>999</v>
      </c>
      <c r="I177" t="s">
        <v>996</v>
      </c>
      <c r="J177">
        <v>40581.798611111109</v>
      </c>
      <c r="K177" t="s">
        <v>998</v>
      </c>
      <c r="L177" t="s">
        <v>1012</v>
      </c>
      <c r="M177">
        <v>137</v>
      </c>
      <c r="N177">
        <v>2.4307519716000001E-4</v>
      </c>
      <c r="O177">
        <f t="shared" si="6"/>
        <v>-111.96069900000001</v>
      </c>
      <c r="P177">
        <f t="shared" si="7"/>
        <v>33.407544999999999</v>
      </c>
      <c r="Q177">
        <f t="shared" si="8"/>
        <v>23.883502606231051</v>
      </c>
    </row>
    <row r="178" spans="1:17" x14ac:dyDescent="0.25">
      <c r="A178">
        <v>2734605</v>
      </c>
      <c r="B178">
        <v>2</v>
      </c>
      <c r="C178" t="s">
        <v>999</v>
      </c>
      <c r="D178">
        <v>-111.90912030392801</v>
      </c>
      <c r="E178">
        <v>33.4292500468922</v>
      </c>
      <c r="F178">
        <v>3</v>
      </c>
      <c r="G178" t="s">
        <v>995</v>
      </c>
      <c r="H178" t="s">
        <v>999</v>
      </c>
      <c r="I178" t="s">
        <v>996</v>
      </c>
      <c r="J178">
        <v>41421.745138888888</v>
      </c>
      <c r="K178" t="s">
        <v>1001</v>
      </c>
      <c r="L178" t="s">
        <v>998</v>
      </c>
      <c r="M178">
        <v>104</v>
      </c>
      <c r="N178">
        <v>2.4587371955999999E-4</v>
      </c>
      <c r="O178">
        <f t="shared" si="6"/>
        <v>-111.90889799999999</v>
      </c>
      <c r="P178">
        <f t="shared" si="7"/>
        <v>33.429144999999998</v>
      </c>
      <c r="Q178">
        <f t="shared" si="8"/>
        <v>23.73686421074952</v>
      </c>
    </row>
    <row r="179" spans="1:17" x14ac:dyDescent="0.25">
      <c r="A179">
        <v>2316412</v>
      </c>
      <c r="B179">
        <v>2</v>
      </c>
      <c r="C179" t="s">
        <v>999</v>
      </c>
      <c r="D179">
        <v>-111.942414960221</v>
      </c>
      <c r="E179">
        <v>33.422065609295998</v>
      </c>
      <c r="F179">
        <v>2</v>
      </c>
      <c r="G179" t="s">
        <v>995</v>
      </c>
      <c r="H179" t="s">
        <v>999</v>
      </c>
      <c r="I179" t="s">
        <v>996</v>
      </c>
      <c r="J179">
        <v>39984.693749999999</v>
      </c>
      <c r="K179" t="s">
        <v>1001</v>
      </c>
      <c r="L179" t="s">
        <v>1000</v>
      </c>
      <c r="M179">
        <v>119</v>
      </c>
      <c r="N179">
        <v>2.4735686636000002E-4</v>
      </c>
      <c r="O179">
        <f t="shared" si="6"/>
        <v>-111.942199</v>
      </c>
      <c r="P179">
        <f t="shared" si="7"/>
        <v>33.421945000000001</v>
      </c>
      <c r="Q179">
        <f t="shared" si="8"/>
        <v>24.136628404537504</v>
      </c>
    </row>
    <row r="180" spans="1:17" x14ac:dyDescent="0.25">
      <c r="A180">
        <v>2588897</v>
      </c>
      <c r="B180">
        <v>2</v>
      </c>
      <c r="C180" t="s">
        <v>994</v>
      </c>
      <c r="D180">
        <v>-111.939993036018</v>
      </c>
      <c r="E180">
        <v>33.421781685076802</v>
      </c>
      <c r="F180">
        <v>3</v>
      </c>
      <c r="G180" t="s">
        <v>995</v>
      </c>
      <c r="H180" t="s">
        <v>994</v>
      </c>
      <c r="I180" t="s">
        <v>996</v>
      </c>
      <c r="J180">
        <v>40808.706944444442</v>
      </c>
      <c r="K180" t="s">
        <v>1006</v>
      </c>
      <c r="L180" t="s">
        <v>1006</v>
      </c>
      <c r="M180">
        <v>118</v>
      </c>
      <c r="N180">
        <v>2.5361731097E-4</v>
      </c>
      <c r="O180">
        <f t="shared" si="6"/>
        <v>-111.93979899999999</v>
      </c>
      <c r="P180">
        <f t="shared" si="7"/>
        <v>33.421945000000001</v>
      </c>
      <c r="Q180">
        <f t="shared" si="8"/>
        <v>25.572240642083486</v>
      </c>
    </row>
    <row r="181" spans="1:17" x14ac:dyDescent="0.25">
      <c r="A181">
        <v>2344119</v>
      </c>
      <c r="B181">
        <v>2</v>
      </c>
      <c r="C181" t="s">
        <v>999</v>
      </c>
      <c r="D181">
        <v>-111.92633956270301</v>
      </c>
      <c r="E181">
        <v>33.393157474553298</v>
      </c>
      <c r="F181">
        <v>3</v>
      </c>
      <c r="G181" t="s">
        <v>995</v>
      </c>
      <c r="H181" t="s">
        <v>999</v>
      </c>
      <c r="I181" t="s">
        <v>996</v>
      </c>
      <c r="J181">
        <v>40078.781944444447</v>
      </c>
      <c r="K181" t="s">
        <v>1000</v>
      </c>
      <c r="L181" t="s">
        <v>1037</v>
      </c>
      <c r="M181">
        <v>142</v>
      </c>
      <c r="N181">
        <v>2.5448278051E-4</v>
      </c>
      <c r="O181">
        <f t="shared" si="6"/>
        <v>-111.926198</v>
      </c>
      <c r="P181">
        <f t="shared" si="7"/>
        <v>33.392946000000002</v>
      </c>
      <c r="Q181">
        <f t="shared" si="8"/>
        <v>26.899278044981749</v>
      </c>
    </row>
    <row r="182" spans="1:17" x14ac:dyDescent="0.25">
      <c r="A182">
        <v>2791081</v>
      </c>
      <c r="B182">
        <v>2</v>
      </c>
      <c r="C182" t="s">
        <v>994</v>
      </c>
      <c r="D182">
        <v>-111.93491427743599</v>
      </c>
      <c r="E182">
        <v>33.414681046503901</v>
      </c>
      <c r="F182">
        <v>2</v>
      </c>
      <c r="G182" t="s">
        <v>995</v>
      </c>
      <c r="H182" t="s">
        <v>994</v>
      </c>
      <c r="I182" t="s">
        <v>996</v>
      </c>
      <c r="J182">
        <v>41614.456944444442</v>
      </c>
      <c r="K182" t="s">
        <v>998</v>
      </c>
      <c r="L182" t="s">
        <v>997</v>
      </c>
      <c r="M182">
        <v>133</v>
      </c>
      <c r="N182">
        <v>2.5466257218999998E-4</v>
      </c>
      <c r="O182">
        <f t="shared" si="6"/>
        <v>-111.93469899999999</v>
      </c>
      <c r="P182">
        <f t="shared" si="7"/>
        <v>33.414544999999997</v>
      </c>
      <c r="Q182">
        <f t="shared" si="8"/>
        <v>25.075231766455005</v>
      </c>
    </row>
    <row r="183" spans="1:17" x14ac:dyDescent="0.25">
      <c r="A183">
        <v>2675597</v>
      </c>
      <c r="B183">
        <v>2</v>
      </c>
      <c r="C183" t="s">
        <v>999</v>
      </c>
      <c r="D183">
        <v>-111.926270825692</v>
      </c>
      <c r="E183">
        <v>33.4076321128248</v>
      </c>
      <c r="F183">
        <v>3</v>
      </c>
      <c r="G183" t="s">
        <v>995</v>
      </c>
      <c r="H183" t="s">
        <v>999</v>
      </c>
      <c r="I183" t="s">
        <v>996</v>
      </c>
      <c r="J183">
        <v>41192.451388888891</v>
      </c>
      <c r="K183" t="s">
        <v>1006</v>
      </c>
      <c r="L183" t="s">
        <v>998</v>
      </c>
      <c r="M183">
        <v>138</v>
      </c>
      <c r="N183">
        <v>2.5471538827E-4</v>
      </c>
      <c r="O183">
        <f t="shared" si="6"/>
        <v>-111.926098</v>
      </c>
      <c r="P183">
        <f t="shared" si="7"/>
        <v>33.407445000000003</v>
      </c>
      <c r="Q183">
        <f t="shared" si="8"/>
        <v>26.252306712684753</v>
      </c>
    </row>
    <row r="184" spans="1:17" x14ac:dyDescent="0.25">
      <c r="A184">
        <v>2766707</v>
      </c>
      <c r="B184">
        <v>2</v>
      </c>
      <c r="C184" t="s">
        <v>994</v>
      </c>
      <c r="D184">
        <v>-111.939549555727</v>
      </c>
      <c r="E184">
        <v>33.425501803746897</v>
      </c>
      <c r="F184">
        <v>2</v>
      </c>
      <c r="G184" t="s">
        <v>1002</v>
      </c>
      <c r="H184" t="s">
        <v>994</v>
      </c>
      <c r="I184" t="s">
        <v>996</v>
      </c>
      <c r="J184">
        <v>41536.744444444441</v>
      </c>
      <c r="K184" t="s">
        <v>998</v>
      </c>
      <c r="L184" t="s">
        <v>997</v>
      </c>
      <c r="M184">
        <v>106</v>
      </c>
      <c r="N184">
        <v>2.5583023861999998E-4</v>
      </c>
      <c r="O184">
        <f t="shared" si="6"/>
        <v>-111.93979899999999</v>
      </c>
      <c r="P184">
        <f t="shared" si="7"/>
        <v>33.425445000000003</v>
      </c>
      <c r="Q184">
        <f t="shared" si="8"/>
        <v>24.045661723945383</v>
      </c>
    </row>
    <row r="185" spans="1:17" x14ac:dyDescent="0.25">
      <c r="A185">
        <v>2669962</v>
      </c>
      <c r="B185">
        <v>2</v>
      </c>
      <c r="C185" t="s">
        <v>999</v>
      </c>
      <c r="D185">
        <v>-111.942454377167</v>
      </c>
      <c r="E185">
        <v>33.421928575602401</v>
      </c>
      <c r="F185">
        <v>3</v>
      </c>
      <c r="G185" t="s">
        <v>995</v>
      </c>
      <c r="H185" t="s">
        <v>999</v>
      </c>
      <c r="I185" t="s">
        <v>996</v>
      </c>
      <c r="J185">
        <v>41216.332638888889</v>
      </c>
      <c r="K185" t="s">
        <v>1006</v>
      </c>
      <c r="L185" t="s">
        <v>997</v>
      </c>
      <c r="M185">
        <v>119</v>
      </c>
      <c r="N185">
        <v>2.5590478357999998E-4</v>
      </c>
      <c r="O185">
        <f t="shared" si="6"/>
        <v>-111.942199</v>
      </c>
      <c r="P185">
        <f t="shared" si="7"/>
        <v>33.421945000000001</v>
      </c>
      <c r="Q185">
        <f t="shared" si="8"/>
        <v>23.827303523310398</v>
      </c>
    </row>
    <row r="186" spans="1:17" x14ac:dyDescent="0.25">
      <c r="A186">
        <v>2430213</v>
      </c>
      <c r="B186">
        <v>2</v>
      </c>
      <c r="C186" t="s">
        <v>1017</v>
      </c>
      <c r="D186">
        <v>-111.951907784699</v>
      </c>
      <c r="E186">
        <v>33.407388519017601</v>
      </c>
      <c r="F186">
        <v>3</v>
      </c>
      <c r="G186" t="s">
        <v>1002</v>
      </c>
      <c r="H186" t="s">
        <v>1017</v>
      </c>
      <c r="I186" t="s">
        <v>996</v>
      </c>
      <c r="J186">
        <v>40365.409722222219</v>
      </c>
      <c r="K186" t="s">
        <v>998</v>
      </c>
      <c r="L186" t="s">
        <v>1007</v>
      </c>
      <c r="M186">
        <v>160</v>
      </c>
      <c r="N186">
        <v>2.5635562706E-4</v>
      </c>
      <c r="O186">
        <f t="shared" si="6"/>
        <v>-111.952164</v>
      </c>
      <c r="P186">
        <f t="shared" si="7"/>
        <v>33.407397000000003</v>
      </c>
      <c r="Q186">
        <f t="shared" si="8"/>
        <v>23.85409082983886</v>
      </c>
    </row>
    <row r="187" spans="1:17" x14ac:dyDescent="0.25">
      <c r="A187">
        <v>2678121</v>
      </c>
      <c r="B187">
        <v>2</v>
      </c>
      <c r="C187" t="s">
        <v>999</v>
      </c>
      <c r="D187">
        <v>-111.91767630023401</v>
      </c>
      <c r="E187">
        <v>33.421887369117798</v>
      </c>
      <c r="F187">
        <v>1</v>
      </c>
      <c r="G187" t="s">
        <v>995</v>
      </c>
      <c r="H187" t="s">
        <v>999</v>
      </c>
      <c r="I187" t="s">
        <v>996</v>
      </c>
      <c r="J187">
        <v>41221.496527777781</v>
      </c>
      <c r="K187" t="s">
        <v>1006</v>
      </c>
      <c r="L187" t="s">
        <v>998</v>
      </c>
      <c r="M187">
        <v>116</v>
      </c>
      <c r="N187">
        <v>2.5718419097E-4</v>
      </c>
      <c r="O187">
        <f t="shared" si="6"/>
        <v>-111.91791000000001</v>
      </c>
      <c r="P187">
        <f t="shared" si="7"/>
        <v>33.421779999999998</v>
      </c>
      <c r="Q187">
        <f t="shared" si="8"/>
        <v>24.788706770696773</v>
      </c>
    </row>
    <row r="188" spans="1:17" x14ac:dyDescent="0.25">
      <c r="A188">
        <v>2611032</v>
      </c>
      <c r="B188">
        <v>2</v>
      </c>
      <c r="C188" t="s">
        <v>999</v>
      </c>
      <c r="D188">
        <v>-111.91779088159301</v>
      </c>
      <c r="E188">
        <v>33.422015550272903</v>
      </c>
      <c r="F188">
        <v>3</v>
      </c>
      <c r="G188" t="s">
        <v>995</v>
      </c>
      <c r="H188" t="s">
        <v>999</v>
      </c>
      <c r="I188" t="s">
        <v>996</v>
      </c>
      <c r="J188">
        <v>40982.751388888886</v>
      </c>
      <c r="K188" t="s">
        <v>998</v>
      </c>
      <c r="L188" t="s">
        <v>1038</v>
      </c>
      <c r="M188">
        <v>116</v>
      </c>
      <c r="N188">
        <v>2.6395667438000001E-4</v>
      </c>
      <c r="O188">
        <f t="shared" si="6"/>
        <v>-111.91791000000001</v>
      </c>
      <c r="P188">
        <f t="shared" si="7"/>
        <v>33.421779999999998</v>
      </c>
      <c r="Q188">
        <f t="shared" si="8"/>
        <v>28.378310727185362</v>
      </c>
    </row>
    <row r="189" spans="1:17" x14ac:dyDescent="0.25">
      <c r="A189">
        <v>2566923</v>
      </c>
      <c r="B189">
        <v>2</v>
      </c>
      <c r="C189" t="s">
        <v>999</v>
      </c>
      <c r="D189">
        <v>-111.917676285319</v>
      </c>
      <c r="E189">
        <v>33.421903858408299</v>
      </c>
      <c r="F189">
        <v>3</v>
      </c>
      <c r="G189" t="s">
        <v>995</v>
      </c>
      <c r="H189" t="s">
        <v>999</v>
      </c>
      <c r="I189" t="s">
        <v>996</v>
      </c>
      <c r="J189">
        <v>40787.46597222222</v>
      </c>
      <c r="K189" t="s">
        <v>1001</v>
      </c>
      <c r="L189" t="s">
        <v>998</v>
      </c>
      <c r="M189">
        <v>116</v>
      </c>
      <c r="N189">
        <v>2.6450606310999999E-4</v>
      </c>
      <c r="O189">
        <f t="shared" si="6"/>
        <v>-111.91791000000001</v>
      </c>
      <c r="P189">
        <f t="shared" si="7"/>
        <v>33.421779999999998</v>
      </c>
      <c r="Q189">
        <f t="shared" si="8"/>
        <v>25.718529035672393</v>
      </c>
    </row>
    <row r="190" spans="1:17" x14ac:dyDescent="0.25">
      <c r="A190">
        <v>2376819</v>
      </c>
      <c r="B190">
        <v>2</v>
      </c>
      <c r="C190" t="s">
        <v>1025</v>
      </c>
      <c r="D190">
        <v>-111.94006148904199</v>
      </c>
      <c r="E190">
        <v>33.425482481226801</v>
      </c>
      <c r="F190">
        <v>2</v>
      </c>
      <c r="G190" t="s">
        <v>995</v>
      </c>
      <c r="H190" t="s">
        <v>1025</v>
      </c>
      <c r="I190" t="s">
        <v>996</v>
      </c>
      <c r="J190">
        <v>40201.938888888886</v>
      </c>
      <c r="K190" t="s">
        <v>997</v>
      </c>
      <c r="L190" t="s">
        <v>1039</v>
      </c>
      <c r="M190">
        <v>106</v>
      </c>
      <c r="N190">
        <v>2.6515154069000003E-4</v>
      </c>
      <c r="O190">
        <f t="shared" si="6"/>
        <v>-111.93979899999999</v>
      </c>
      <c r="P190">
        <f t="shared" si="7"/>
        <v>33.425445000000003</v>
      </c>
      <c r="Q190">
        <f t="shared" si="8"/>
        <v>24.770502990272476</v>
      </c>
    </row>
    <row r="191" spans="1:17" x14ac:dyDescent="0.25">
      <c r="A191">
        <v>2673784</v>
      </c>
      <c r="B191">
        <v>2</v>
      </c>
      <c r="C191" t="s">
        <v>999</v>
      </c>
      <c r="D191">
        <v>-111.926270836044</v>
      </c>
      <c r="E191">
        <v>33.407648602634097</v>
      </c>
      <c r="F191">
        <v>3</v>
      </c>
      <c r="G191" t="s">
        <v>995</v>
      </c>
      <c r="H191" t="s">
        <v>999</v>
      </c>
      <c r="I191" t="s">
        <v>996</v>
      </c>
      <c r="J191">
        <v>41199.704861111109</v>
      </c>
      <c r="K191" t="s">
        <v>998</v>
      </c>
      <c r="L191" t="s">
        <v>997</v>
      </c>
      <c r="M191">
        <v>138</v>
      </c>
      <c r="N191">
        <v>2.6706989855999999E-4</v>
      </c>
      <c r="O191">
        <f t="shared" si="6"/>
        <v>-111.926098</v>
      </c>
      <c r="P191">
        <f t="shared" si="7"/>
        <v>33.407445000000003</v>
      </c>
      <c r="Q191">
        <f t="shared" si="8"/>
        <v>27.721294629087769</v>
      </c>
    </row>
    <row r="192" spans="1:17" x14ac:dyDescent="0.25">
      <c r="A192">
        <v>2657973</v>
      </c>
      <c r="B192">
        <v>2</v>
      </c>
      <c r="C192" t="s">
        <v>999</v>
      </c>
      <c r="D192">
        <v>-111.917676267917</v>
      </c>
      <c r="E192">
        <v>33.421923095913797</v>
      </c>
      <c r="F192">
        <v>1</v>
      </c>
      <c r="G192" t="s">
        <v>995</v>
      </c>
      <c r="H192" t="s">
        <v>999</v>
      </c>
      <c r="I192" t="s">
        <v>996</v>
      </c>
      <c r="J192">
        <v>41186.522916666669</v>
      </c>
      <c r="K192" t="s">
        <v>1001</v>
      </c>
      <c r="L192" t="s">
        <v>998</v>
      </c>
      <c r="M192">
        <v>116</v>
      </c>
      <c r="N192">
        <v>2.7405679551999998E-4</v>
      </c>
      <c r="O192">
        <f t="shared" si="6"/>
        <v>-111.91791000000001</v>
      </c>
      <c r="P192">
        <f t="shared" si="7"/>
        <v>33.421779999999998</v>
      </c>
      <c r="Q192">
        <f t="shared" si="8"/>
        <v>26.92001654664206</v>
      </c>
    </row>
    <row r="193" spans="1:17" x14ac:dyDescent="0.25">
      <c r="A193">
        <v>2487794</v>
      </c>
      <c r="B193">
        <v>2</v>
      </c>
      <c r="C193" t="s">
        <v>999</v>
      </c>
      <c r="D193">
        <v>-111.926473011453</v>
      </c>
      <c r="E193">
        <v>33.392956194708802</v>
      </c>
      <c r="F193">
        <v>3</v>
      </c>
      <c r="G193" t="s">
        <v>995</v>
      </c>
      <c r="H193" t="s">
        <v>999</v>
      </c>
      <c r="I193" t="s">
        <v>996</v>
      </c>
      <c r="J193">
        <v>40562.490972222222</v>
      </c>
      <c r="K193" t="s">
        <v>1001</v>
      </c>
      <c r="L193" t="s">
        <v>1013</v>
      </c>
      <c r="M193">
        <v>142</v>
      </c>
      <c r="N193">
        <v>2.7520034769000002E-4</v>
      </c>
      <c r="O193">
        <f t="shared" si="6"/>
        <v>-111.926198</v>
      </c>
      <c r="P193">
        <f t="shared" si="7"/>
        <v>33.392946000000002</v>
      </c>
      <c r="Q193">
        <f t="shared" si="8"/>
        <v>25.609105049807354</v>
      </c>
    </row>
    <row r="194" spans="1:17" x14ac:dyDescent="0.25">
      <c r="A194">
        <v>2303696</v>
      </c>
      <c r="B194">
        <v>2</v>
      </c>
      <c r="C194" t="s">
        <v>1006</v>
      </c>
      <c r="D194">
        <v>-111.92602298585</v>
      </c>
      <c r="E194">
        <v>33.422033717019097</v>
      </c>
      <c r="F194">
        <v>3</v>
      </c>
      <c r="G194" t="s">
        <v>1002</v>
      </c>
      <c r="H194" t="s">
        <v>1006</v>
      </c>
      <c r="I194" t="s">
        <v>996</v>
      </c>
      <c r="J194">
        <v>39941.353472222225</v>
      </c>
      <c r="K194" t="s">
        <v>1001</v>
      </c>
      <c r="L194" t="s">
        <v>998</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1006</v>
      </c>
      <c r="D195">
        <v>-111.934944022753</v>
      </c>
      <c r="E195">
        <v>33.414679709807203</v>
      </c>
      <c r="F195">
        <v>3</v>
      </c>
      <c r="G195" t="s">
        <v>1008</v>
      </c>
      <c r="H195" t="s">
        <v>1006</v>
      </c>
      <c r="I195" t="s">
        <v>996</v>
      </c>
      <c r="J195">
        <v>40969.729166666664</v>
      </c>
      <c r="K195" t="s">
        <v>1001</v>
      </c>
      <c r="L195" t="s">
        <v>998</v>
      </c>
      <c r="M195">
        <v>133</v>
      </c>
      <c r="N195">
        <v>2.7961201985999998E-4</v>
      </c>
      <c r="O195">
        <f t="shared" si="9"/>
        <v>-111.93469899999999</v>
      </c>
      <c r="P195">
        <f t="shared" si="10"/>
        <v>33.414544999999997</v>
      </c>
      <c r="Q195">
        <f t="shared" si="11"/>
        <v>27.254541093410779</v>
      </c>
    </row>
    <row r="196" spans="1:17" x14ac:dyDescent="0.25">
      <c r="A196">
        <v>2785988</v>
      </c>
      <c r="B196">
        <v>2</v>
      </c>
      <c r="C196" t="s">
        <v>1017</v>
      </c>
      <c r="D196">
        <v>-111.94000692265899</v>
      </c>
      <c r="E196">
        <v>33.425254723212603</v>
      </c>
      <c r="F196">
        <v>1</v>
      </c>
      <c r="G196" t="s">
        <v>1002</v>
      </c>
      <c r="H196" t="s">
        <v>1017</v>
      </c>
      <c r="I196" t="s">
        <v>996</v>
      </c>
      <c r="J196">
        <v>41559.856249999997</v>
      </c>
      <c r="K196" t="s">
        <v>1000</v>
      </c>
      <c r="L196" t="s">
        <v>998</v>
      </c>
      <c r="M196">
        <v>106</v>
      </c>
      <c r="N196">
        <v>2.8184585848999998E-4</v>
      </c>
      <c r="O196">
        <f t="shared" si="9"/>
        <v>-111.93979899999999</v>
      </c>
      <c r="P196">
        <f t="shared" si="10"/>
        <v>33.425445000000003</v>
      </c>
      <c r="Q196">
        <f t="shared" si="11"/>
        <v>28.627303282918625</v>
      </c>
    </row>
    <row r="197" spans="1:17" x14ac:dyDescent="0.25">
      <c r="A197">
        <v>2784572</v>
      </c>
      <c r="B197">
        <v>2</v>
      </c>
      <c r="C197" t="s">
        <v>999</v>
      </c>
      <c r="D197">
        <v>-111.91767625300101</v>
      </c>
      <c r="E197">
        <v>33.4219395852042</v>
      </c>
      <c r="F197">
        <v>4</v>
      </c>
      <c r="G197" t="s">
        <v>1002</v>
      </c>
      <c r="H197" t="s">
        <v>999</v>
      </c>
      <c r="I197" t="s">
        <v>996</v>
      </c>
      <c r="J197">
        <v>41586.493055555555</v>
      </c>
      <c r="K197" t="s">
        <v>997</v>
      </c>
      <c r="L197" t="s">
        <v>1011</v>
      </c>
      <c r="M197">
        <v>116</v>
      </c>
      <c r="N197">
        <v>2.8302843840000001E-4</v>
      </c>
      <c r="O197">
        <f t="shared" si="9"/>
        <v>-111.91791000000001</v>
      </c>
      <c r="P197">
        <f t="shared" si="10"/>
        <v>33.421779999999998</v>
      </c>
      <c r="Q197">
        <f t="shared" si="11"/>
        <v>28.03825550669178</v>
      </c>
    </row>
    <row r="198" spans="1:17" x14ac:dyDescent="0.25">
      <c r="A198">
        <v>2388156</v>
      </c>
      <c r="B198">
        <v>2</v>
      </c>
      <c r="C198" t="s">
        <v>994</v>
      </c>
      <c r="D198">
        <v>-111.926211116063</v>
      </c>
      <c r="E198">
        <v>33.428983140107803</v>
      </c>
      <c r="F198">
        <v>1</v>
      </c>
      <c r="G198" t="s">
        <v>995</v>
      </c>
      <c r="H198" t="s">
        <v>994</v>
      </c>
      <c r="I198" t="s">
        <v>996</v>
      </c>
      <c r="J198">
        <v>40225.444444444445</v>
      </c>
      <c r="K198" t="s">
        <v>1010</v>
      </c>
      <c r="L198" t="s">
        <v>998</v>
      </c>
      <c r="M198">
        <v>103</v>
      </c>
      <c r="N198">
        <v>2.8485191718999998E-4</v>
      </c>
      <c r="O198">
        <f t="shared" si="9"/>
        <v>-111.92609899999999</v>
      </c>
      <c r="P198">
        <f t="shared" si="10"/>
        <v>33.429245000000002</v>
      </c>
      <c r="Q198">
        <f t="shared" si="11"/>
        <v>30.859349582749573</v>
      </c>
    </row>
    <row r="199" spans="1:17" x14ac:dyDescent="0.25">
      <c r="A199">
        <v>2656401</v>
      </c>
      <c r="B199">
        <v>2</v>
      </c>
      <c r="C199" t="s">
        <v>999</v>
      </c>
      <c r="D199">
        <v>-111.917676243057</v>
      </c>
      <c r="E199">
        <v>33.421950578064397</v>
      </c>
      <c r="F199">
        <v>3</v>
      </c>
      <c r="G199" t="s">
        <v>995</v>
      </c>
      <c r="H199" t="s">
        <v>999</v>
      </c>
      <c r="I199" t="s">
        <v>996</v>
      </c>
      <c r="J199">
        <v>41148.565972222219</v>
      </c>
      <c r="K199" t="s">
        <v>1006</v>
      </c>
      <c r="L199" t="s">
        <v>998</v>
      </c>
      <c r="M199">
        <v>116</v>
      </c>
      <c r="N199">
        <v>2.8937723554999997E-4</v>
      </c>
      <c r="O199">
        <f t="shared" si="9"/>
        <v>-111.91791000000001</v>
      </c>
      <c r="P199">
        <f t="shared" si="10"/>
        <v>33.421779999999998</v>
      </c>
      <c r="Q199">
        <f t="shared" si="11"/>
        <v>28.824140899625306</v>
      </c>
    </row>
    <row r="200" spans="1:17" x14ac:dyDescent="0.25">
      <c r="A200">
        <v>2687325</v>
      </c>
      <c r="B200">
        <v>2</v>
      </c>
      <c r="C200" t="s">
        <v>999</v>
      </c>
      <c r="D200">
        <v>-111.936774395673</v>
      </c>
      <c r="E200">
        <v>33.4219460346674</v>
      </c>
      <c r="F200">
        <v>3</v>
      </c>
      <c r="G200" t="s">
        <v>995</v>
      </c>
      <c r="H200" t="s">
        <v>999</v>
      </c>
      <c r="I200" t="s">
        <v>996</v>
      </c>
      <c r="J200">
        <v>41295.683333333334</v>
      </c>
      <c r="K200" t="s">
        <v>1001</v>
      </c>
      <c r="L200" t="s">
        <v>998</v>
      </c>
      <c r="M200">
        <v>151</v>
      </c>
      <c r="N200">
        <v>2.9334413360999998E-4</v>
      </c>
      <c r="O200">
        <f t="shared" si="9"/>
        <v>-111.936499</v>
      </c>
      <c r="P200">
        <f t="shared" si="10"/>
        <v>33.421844999999998</v>
      </c>
      <c r="Q200">
        <f t="shared" si="11"/>
        <v>27.963377516793653</v>
      </c>
    </row>
    <row r="201" spans="1:17" x14ac:dyDescent="0.25">
      <c r="A201">
        <v>2696789</v>
      </c>
      <c r="B201">
        <v>2</v>
      </c>
      <c r="C201" t="s">
        <v>999</v>
      </c>
      <c r="D201">
        <v>-111.934960392294</v>
      </c>
      <c r="E201">
        <v>33.414679546699404</v>
      </c>
      <c r="F201">
        <v>3</v>
      </c>
      <c r="G201" t="s">
        <v>995</v>
      </c>
      <c r="H201" t="s">
        <v>999</v>
      </c>
      <c r="I201" t="s">
        <v>996</v>
      </c>
      <c r="J201">
        <v>41318.672222222223</v>
      </c>
      <c r="K201" t="s">
        <v>997</v>
      </c>
      <c r="L201" t="s">
        <v>998</v>
      </c>
      <c r="M201">
        <v>133</v>
      </c>
      <c r="N201">
        <v>2.9398766248000001E-4</v>
      </c>
      <c r="O201">
        <f t="shared" si="9"/>
        <v>-111.93469899999999</v>
      </c>
      <c r="P201">
        <f t="shared" si="10"/>
        <v>33.414544999999997</v>
      </c>
      <c r="Q201">
        <f t="shared" si="11"/>
        <v>28.530918545316787</v>
      </c>
    </row>
    <row r="202" spans="1:17" x14ac:dyDescent="0.25">
      <c r="A202">
        <v>2687296</v>
      </c>
      <c r="B202">
        <v>2</v>
      </c>
      <c r="C202" t="s">
        <v>999</v>
      </c>
      <c r="D202">
        <v>-111.926502479219</v>
      </c>
      <c r="E202">
        <v>33.392955997904103</v>
      </c>
      <c r="F202">
        <v>3</v>
      </c>
      <c r="G202" t="s">
        <v>995</v>
      </c>
      <c r="H202" t="s">
        <v>999</v>
      </c>
      <c r="I202" t="s">
        <v>996</v>
      </c>
      <c r="J202">
        <v>41292.75</v>
      </c>
      <c r="K202" t="s">
        <v>998</v>
      </c>
      <c r="L202" t="s">
        <v>997</v>
      </c>
      <c r="M202">
        <v>142</v>
      </c>
      <c r="N202">
        <v>3.0464332076999998E-4</v>
      </c>
      <c r="O202">
        <f t="shared" si="9"/>
        <v>-111.926198</v>
      </c>
      <c r="P202">
        <f t="shared" si="10"/>
        <v>33.392946000000002</v>
      </c>
      <c r="Q202">
        <f t="shared" si="11"/>
        <v>28.347194295006116</v>
      </c>
    </row>
    <row r="203" spans="1:17" x14ac:dyDescent="0.25">
      <c r="A203">
        <v>2720597</v>
      </c>
      <c r="B203">
        <v>2</v>
      </c>
      <c r="C203" t="s">
        <v>999</v>
      </c>
      <c r="D203">
        <v>-111.926502479219</v>
      </c>
      <c r="E203">
        <v>33.392955997904103</v>
      </c>
      <c r="F203">
        <v>3</v>
      </c>
      <c r="G203" t="s">
        <v>995</v>
      </c>
      <c r="H203" t="s">
        <v>999</v>
      </c>
      <c r="I203" t="s">
        <v>996</v>
      </c>
      <c r="J203">
        <v>41396.526388888888</v>
      </c>
      <c r="K203" t="s">
        <v>997</v>
      </c>
      <c r="L203" t="s">
        <v>998</v>
      </c>
      <c r="M203">
        <v>142</v>
      </c>
      <c r="N203">
        <v>3.0464332076999998E-4</v>
      </c>
      <c r="O203">
        <f t="shared" si="9"/>
        <v>-111.926198</v>
      </c>
      <c r="P203">
        <f t="shared" si="10"/>
        <v>33.392946000000002</v>
      </c>
      <c r="Q203">
        <f t="shared" si="11"/>
        <v>28.347194295006116</v>
      </c>
    </row>
    <row r="204" spans="1:17" x14ac:dyDescent="0.25">
      <c r="A204">
        <v>2360121</v>
      </c>
      <c r="B204">
        <v>2</v>
      </c>
      <c r="C204" t="s">
        <v>1017</v>
      </c>
      <c r="D204">
        <v>-111.93995797685101</v>
      </c>
      <c r="E204">
        <v>33.418677871033402</v>
      </c>
      <c r="F204">
        <v>1</v>
      </c>
      <c r="G204" t="s">
        <v>1002</v>
      </c>
      <c r="H204" t="s">
        <v>1017</v>
      </c>
      <c r="I204" t="s">
        <v>996</v>
      </c>
      <c r="J204">
        <v>40121.400694444441</v>
      </c>
      <c r="K204" t="s">
        <v>1000</v>
      </c>
      <c r="L204" t="s">
        <v>1000</v>
      </c>
      <c r="M204">
        <v>111</v>
      </c>
      <c r="N204">
        <v>3.1085611455E-4</v>
      </c>
      <c r="O204">
        <f t="shared" si="9"/>
        <v>-111.93979899999999</v>
      </c>
      <c r="P204">
        <f t="shared" si="10"/>
        <v>33.418945000000001</v>
      </c>
      <c r="Q204">
        <f t="shared" si="11"/>
        <v>33.113892030834528</v>
      </c>
    </row>
    <row r="205" spans="1:17" x14ac:dyDescent="0.25">
      <c r="A205">
        <v>2674065</v>
      </c>
      <c r="B205">
        <v>2</v>
      </c>
      <c r="C205" t="s">
        <v>999</v>
      </c>
      <c r="D205">
        <v>-111.92627664587199</v>
      </c>
      <c r="E205">
        <v>33.428978846690697</v>
      </c>
      <c r="F205">
        <v>3</v>
      </c>
      <c r="G205" t="s">
        <v>995</v>
      </c>
      <c r="H205" t="s">
        <v>999</v>
      </c>
      <c r="I205" t="s">
        <v>996</v>
      </c>
      <c r="J205">
        <v>41205.361111111109</v>
      </c>
      <c r="K205" t="s">
        <v>997</v>
      </c>
      <c r="L205" t="s">
        <v>998</v>
      </c>
      <c r="M205">
        <v>103</v>
      </c>
      <c r="N205">
        <v>3.1999318726000001E-4</v>
      </c>
      <c r="O205">
        <f t="shared" si="9"/>
        <v>-111.92609899999999</v>
      </c>
      <c r="P205">
        <f t="shared" si="10"/>
        <v>33.429245000000002</v>
      </c>
      <c r="Q205">
        <f t="shared" si="11"/>
        <v>33.830720323733935</v>
      </c>
    </row>
    <row r="206" spans="1:17" x14ac:dyDescent="0.25">
      <c r="A206">
        <v>2725720</v>
      </c>
      <c r="B206">
        <v>2</v>
      </c>
      <c r="C206" t="s">
        <v>999</v>
      </c>
      <c r="D206">
        <v>-111.917676195824</v>
      </c>
      <c r="E206">
        <v>33.422002794150202</v>
      </c>
      <c r="F206">
        <v>3</v>
      </c>
      <c r="G206" t="s">
        <v>995</v>
      </c>
      <c r="H206" t="s">
        <v>999</v>
      </c>
      <c r="I206" t="s">
        <v>996</v>
      </c>
      <c r="J206">
        <v>41408.945138888892</v>
      </c>
      <c r="K206" t="s">
        <v>1001</v>
      </c>
      <c r="L206" t="s">
        <v>998</v>
      </c>
      <c r="M206">
        <v>116</v>
      </c>
      <c r="N206">
        <v>3.2295762273999999E-4</v>
      </c>
      <c r="O206">
        <f t="shared" si="9"/>
        <v>-111.91791000000001</v>
      </c>
      <c r="P206">
        <f t="shared" si="10"/>
        <v>33.421779999999998</v>
      </c>
      <c r="Q206">
        <f t="shared" si="11"/>
        <v>32.919552039476592</v>
      </c>
    </row>
    <row r="207" spans="1:17" x14ac:dyDescent="0.25">
      <c r="A207">
        <v>2785843</v>
      </c>
      <c r="B207">
        <v>2</v>
      </c>
      <c r="C207" t="s">
        <v>1006</v>
      </c>
      <c r="D207">
        <v>-111.911206395313</v>
      </c>
      <c r="E207">
        <v>33.356777379548902</v>
      </c>
      <c r="F207">
        <v>3</v>
      </c>
      <c r="G207" t="s">
        <v>1002</v>
      </c>
      <c r="H207" t="s">
        <v>1006</v>
      </c>
      <c r="I207" t="s">
        <v>996</v>
      </c>
      <c r="J207">
        <v>41591.740277777775</v>
      </c>
      <c r="K207" t="s">
        <v>998</v>
      </c>
      <c r="L207" t="s">
        <v>1010</v>
      </c>
      <c r="M207">
        <v>124</v>
      </c>
      <c r="N207">
        <v>3.2368881844999997E-4</v>
      </c>
      <c r="O207">
        <f t="shared" si="9"/>
        <v>-111.91153</v>
      </c>
      <c r="P207">
        <f t="shared" si="10"/>
        <v>33.356769999999997</v>
      </c>
      <c r="Q207">
        <f t="shared" si="11"/>
        <v>30.115851031096824</v>
      </c>
    </row>
    <row r="208" spans="1:17" x14ac:dyDescent="0.25">
      <c r="A208">
        <v>2550098</v>
      </c>
      <c r="B208">
        <v>2</v>
      </c>
      <c r="C208" t="s">
        <v>999</v>
      </c>
      <c r="D208">
        <v>-111.91120645441799</v>
      </c>
      <c r="E208">
        <v>33.356799381189298</v>
      </c>
      <c r="F208">
        <v>3</v>
      </c>
      <c r="G208" t="s">
        <v>1000</v>
      </c>
      <c r="H208" t="s">
        <v>999</v>
      </c>
      <c r="I208" t="s">
        <v>996</v>
      </c>
      <c r="J208">
        <v>40721.300694444442</v>
      </c>
      <c r="K208" t="s">
        <v>998</v>
      </c>
      <c r="L208" t="s">
        <v>1010</v>
      </c>
      <c r="M208">
        <v>124</v>
      </c>
      <c r="N208">
        <v>3.2487689656E-4</v>
      </c>
      <c r="O208">
        <f t="shared" si="9"/>
        <v>-111.91153</v>
      </c>
      <c r="P208">
        <f t="shared" si="10"/>
        <v>33.356769999999997</v>
      </c>
      <c r="Q208">
        <f t="shared" si="11"/>
        <v>30.275117890001475</v>
      </c>
    </row>
    <row r="209" spans="1:17" x14ac:dyDescent="0.25">
      <c r="A209">
        <v>2527959</v>
      </c>
      <c r="B209">
        <v>2</v>
      </c>
      <c r="C209" t="s">
        <v>999</v>
      </c>
      <c r="D209">
        <v>-111.917676183395</v>
      </c>
      <c r="E209">
        <v>33.422016535225403</v>
      </c>
      <c r="F209">
        <v>2</v>
      </c>
      <c r="G209" t="s">
        <v>995</v>
      </c>
      <c r="H209" t="s">
        <v>999</v>
      </c>
      <c r="I209" t="s">
        <v>996</v>
      </c>
      <c r="J209">
        <v>40690.833333333336</v>
      </c>
      <c r="K209" t="s">
        <v>1001</v>
      </c>
      <c r="L209" t="s">
        <v>998</v>
      </c>
      <c r="M209">
        <v>116</v>
      </c>
      <c r="N209">
        <v>3.3259452435999999E-4</v>
      </c>
      <c r="O209">
        <f t="shared" si="9"/>
        <v>-111.91791000000001</v>
      </c>
      <c r="P209">
        <f t="shared" si="10"/>
        <v>33.421779999999998</v>
      </c>
      <c r="Q209">
        <f t="shared" si="11"/>
        <v>34.079166010409963</v>
      </c>
    </row>
    <row r="210" spans="1:17" x14ac:dyDescent="0.25">
      <c r="A210">
        <v>2785825</v>
      </c>
      <c r="B210">
        <v>2</v>
      </c>
      <c r="C210" t="s">
        <v>999</v>
      </c>
      <c r="D210">
        <v>-111.942383896942</v>
      </c>
      <c r="E210">
        <v>33.421667931851502</v>
      </c>
      <c r="F210">
        <v>3</v>
      </c>
      <c r="G210" t="s">
        <v>1002</v>
      </c>
      <c r="H210" t="s">
        <v>999</v>
      </c>
      <c r="I210" t="s">
        <v>996</v>
      </c>
      <c r="J210">
        <v>41586.783333333333</v>
      </c>
      <c r="K210" t="s">
        <v>997</v>
      </c>
      <c r="L210" t="s">
        <v>998</v>
      </c>
      <c r="M210">
        <v>119</v>
      </c>
      <c r="N210">
        <v>3.3309704003000001E-4</v>
      </c>
      <c r="O210">
        <f t="shared" si="9"/>
        <v>-111.942199</v>
      </c>
      <c r="P210">
        <f t="shared" si="10"/>
        <v>33.421945000000001</v>
      </c>
      <c r="Q210">
        <f t="shared" si="11"/>
        <v>35.21655419025214</v>
      </c>
    </row>
    <row r="211" spans="1:17" x14ac:dyDescent="0.25">
      <c r="A211">
        <v>2236179</v>
      </c>
      <c r="B211">
        <v>2</v>
      </c>
      <c r="C211" t="s">
        <v>1005</v>
      </c>
      <c r="D211">
        <v>-111.935104733118</v>
      </c>
      <c r="E211">
        <v>33.4219933622337</v>
      </c>
      <c r="F211">
        <v>1</v>
      </c>
      <c r="G211" t="s">
        <v>1008</v>
      </c>
      <c r="H211" t="s">
        <v>1005</v>
      </c>
      <c r="I211" t="s">
        <v>996</v>
      </c>
      <c r="J211">
        <v>39834.684027777781</v>
      </c>
      <c r="K211" t="s">
        <v>1001</v>
      </c>
      <c r="L211" t="s">
        <v>997</v>
      </c>
      <c r="M211">
        <v>115</v>
      </c>
      <c r="N211">
        <v>3.3982950406E-4</v>
      </c>
      <c r="O211">
        <f t="shared" si="9"/>
        <v>-111.934799</v>
      </c>
      <c r="P211">
        <f t="shared" si="10"/>
        <v>33.421844999999998</v>
      </c>
      <c r="Q211">
        <f t="shared" si="11"/>
        <v>32.859179207152714</v>
      </c>
    </row>
    <row r="212" spans="1:17" x14ac:dyDescent="0.25">
      <c r="A212">
        <v>2757159</v>
      </c>
      <c r="B212">
        <v>2</v>
      </c>
      <c r="C212" t="s">
        <v>999</v>
      </c>
      <c r="D212">
        <v>-111.926272628603</v>
      </c>
      <c r="E212">
        <v>33.407139189356798</v>
      </c>
      <c r="F212">
        <v>1</v>
      </c>
      <c r="G212" t="s">
        <v>1002</v>
      </c>
      <c r="H212" t="s">
        <v>999</v>
      </c>
      <c r="I212" t="s">
        <v>996</v>
      </c>
      <c r="J212">
        <v>41526.368750000001</v>
      </c>
      <c r="K212" t="s">
        <v>998</v>
      </c>
      <c r="L212" t="s">
        <v>1006</v>
      </c>
      <c r="M212">
        <v>138</v>
      </c>
      <c r="N212">
        <v>3.5215805894999998E-4</v>
      </c>
      <c r="O212">
        <f t="shared" si="9"/>
        <v>-111.926098</v>
      </c>
      <c r="P212">
        <f t="shared" si="10"/>
        <v>33.407445000000003</v>
      </c>
      <c r="Q212">
        <f t="shared" si="11"/>
        <v>37.607785724993811</v>
      </c>
    </row>
    <row r="213" spans="1:17" x14ac:dyDescent="0.25">
      <c r="A213">
        <v>2361906</v>
      </c>
      <c r="B213">
        <v>2</v>
      </c>
      <c r="C213" t="s">
        <v>999</v>
      </c>
      <c r="D213">
        <v>-111.940155799877</v>
      </c>
      <c r="E213">
        <v>33.421939852981502</v>
      </c>
      <c r="F213">
        <v>1</v>
      </c>
      <c r="G213" t="s">
        <v>995</v>
      </c>
      <c r="H213" t="s">
        <v>999</v>
      </c>
      <c r="I213" t="s">
        <v>996</v>
      </c>
      <c r="J213">
        <v>40130.536805555559</v>
      </c>
      <c r="K213" t="s">
        <v>998</v>
      </c>
      <c r="L213" t="s">
        <v>997</v>
      </c>
      <c r="M213">
        <v>118</v>
      </c>
      <c r="N213">
        <v>3.5683699924999999E-4</v>
      </c>
      <c r="O213">
        <f t="shared" si="9"/>
        <v>-111.93979899999999</v>
      </c>
      <c r="P213">
        <f t="shared" si="10"/>
        <v>33.421945000000001</v>
      </c>
      <c r="Q213">
        <f t="shared" si="11"/>
        <v>33.197761697230519</v>
      </c>
    </row>
    <row r="214" spans="1:17" x14ac:dyDescent="0.25">
      <c r="A214">
        <v>2664971</v>
      </c>
      <c r="B214">
        <v>2</v>
      </c>
      <c r="C214" t="s">
        <v>999</v>
      </c>
      <c r="D214">
        <v>-111.926272658348</v>
      </c>
      <c r="E214">
        <v>33.407133694768802</v>
      </c>
      <c r="F214">
        <v>3</v>
      </c>
      <c r="G214" t="s">
        <v>1000</v>
      </c>
      <c r="H214" t="s">
        <v>999</v>
      </c>
      <c r="I214" t="s">
        <v>996</v>
      </c>
      <c r="J214">
        <v>41179.62222222222</v>
      </c>
      <c r="K214" t="s">
        <v>1001</v>
      </c>
      <c r="L214" t="s">
        <v>998</v>
      </c>
      <c r="M214">
        <v>138</v>
      </c>
      <c r="N214">
        <v>3.5695445858000002E-4</v>
      </c>
      <c r="O214">
        <f t="shared" si="9"/>
        <v>-111.926098</v>
      </c>
      <c r="P214">
        <f t="shared" si="10"/>
        <v>33.407445000000003</v>
      </c>
      <c r="Q214">
        <f t="shared" si="11"/>
        <v>38.159493461084608</v>
      </c>
    </row>
    <row r="215" spans="1:17" x14ac:dyDescent="0.25">
      <c r="A215">
        <v>2424536</v>
      </c>
      <c r="B215">
        <v>2</v>
      </c>
      <c r="C215" t="s">
        <v>999</v>
      </c>
      <c r="D215">
        <v>-111.93491482729</v>
      </c>
      <c r="E215">
        <v>33.3925061622718</v>
      </c>
      <c r="F215">
        <v>3</v>
      </c>
      <c r="G215" t="s">
        <v>1002</v>
      </c>
      <c r="H215" t="s">
        <v>999</v>
      </c>
      <c r="I215" t="s">
        <v>996</v>
      </c>
      <c r="J215">
        <v>40354.756249999999</v>
      </c>
      <c r="K215" t="s">
        <v>998</v>
      </c>
      <c r="L215" t="s">
        <v>997</v>
      </c>
      <c r="M215">
        <v>141</v>
      </c>
      <c r="N215">
        <v>3.5935817397000002E-4</v>
      </c>
      <c r="O215">
        <f t="shared" si="9"/>
        <v>-111.934798</v>
      </c>
      <c r="P215">
        <f t="shared" si="10"/>
        <v>33.392845999999999</v>
      </c>
      <c r="Q215">
        <f t="shared" si="11"/>
        <v>39.227585479276122</v>
      </c>
    </row>
    <row r="216" spans="1:17" x14ac:dyDescent="0.25">
      <c r="A216">
        <v>2710673</v>
      </c>
      <c r="B216">
        <v>2</v>
      </c>
      <c r="C216" t="s">
        <v>999</v>
      </c>
      <c r="D216">
        <v>-111.926280526608</v>
      </c>
      <c r="E216">
        <v>33.414328906133903</v>
      </c>
      <c r="F216">
        <v>3</v>
      </c>
      <c r="G216" t="s">
        <v>1020</v>
      </c>
      <c r="H216" t="s">
        <v>999</v>
      </c>
      <c r="I216" t="s">
        <v>996</v>
      </c>
      <c r="J216">
        <v>41360.374305555553</v>
      </c>
      <c r="K216" t="s">
        <v>1001</v>
      </c>
      <c r="L216" t="s">
        <v>998</v>
      </c>
      <c r="M216">
        <v>131</v>
      </c>
      <c r="N216">
        <v>3.6500862293000001E-4</v>
      </c>
      <c r="O216">
        <f t="shared" si="9"/>
        <v>-111.926098</v>
      </c>
      <c r="P216">
        <f t="shared" si="10"/>
        <v>33.414645</v>
      </c>
      <c r="Q216">
        <f t="shared" si="11"/>
        <v>38.954174465759159</v>
      </c>
    </row>
    <row r="217" spans="1:17" x14ac:dyDescent="0.25">
      <c r="A217">
        <v>2588921</v>
      </c>
      <c r="B217">
        <v>2</v>
      </c>
      <c r="C217" t="s">
        <v>1005</v>
      </c>
      <c r="D217">
        <v>-111.92628052630501</v>
      </c>
      <c r="E217">
        <v>33.414326157730898</v>
      </c>
      <c r="F217">
        <v>3</v>
      </c>
      <c r="G217" t="s">
        <v>1000</v>
      </c>
      <c r="H217" t="s">
        <v>1005</v>
      </c>
      <c r="I217" t="s">
        <v>996</v>
      </c>
      <c r="J217">
        <v>40804.625</v>
      </c>
      <c r="K217" t="s">
        <v>1001</v>
      </c>
      <c r="L217" t="s">
        <v>998</v>
      </c>
      <c r="M217">
        <v>131</v>
      </c>
      <c r="N217">
        <v>3.6739113296999998E-4</v>
      </c>
      <c r="O217">
        <f t="shared" si="9"/>
        <v>-111.926098</v>
      </c>
      <c r="P217">
        <f t="shared" si="10"/>
        <v>33.414645</v>
      </c>
      <c r="Q217">
        <f t="shared" si="11"/>
        <v>39.228731776744496</v>
      </c>
    </row>
    <row r="218" spans="1:17" x14ac:dyDescent="0.25">
      <c r="A218">
        <v>2467692</v>
      </c>
      <c r="B218">
        <v>2</v>
      </c>
      <c r="C218" t="s">
        <v>999</v>
      </c>
      <c r="D218">
        <v>-111.926279414647</v>
      </c>
      <c r="E218">
        <v>33.413208949008499</v>
      </c>
      <c r="F218">
        <v>2</v>
      </c>
      <c r="G218" t="s">
        <v>1000</v>
      </c>
      <c r="H218" t="s">
        <v>999</v>
      </c>
      <c r="I218" t="s">
        <v>996</v>
      </c>
      <c r="J218">
        <v>40486.553472222222</v>
      </c>
      <c r="K218" t="s">
        <v>1001</v>
      </c>
      <c r="L218" t="s">
        <v>998</v>
      </c>
      <c r="M218">
        <v>136</v>
      </c>
      <c r="N218">
        <v>3.7294399784999999E-4</v>
      </c>
      <c r="O218">
        <f t="shared" si="9"/>
        <v>-111.926198</v>
      </c>
      <c r="P218">
        <f t="shared" si="10"/>
        <v>33.412844999999997</v>
      </c>
      <c r="Q218">
        <f t="shared" si="11"/>
        <v>41.070565556062242</v>
      </c>
    </row>
    <row r="219" spans="1:17" x14ac:dyDescent="0.25">
      <c r="A219">
        <v>2657937</v>
      </c>
      <c r="B219">
        <v>2</v>
      </c>
      <c r="C219" t="s">
        <v>999</v>
      </c>
      <c r="D219">
        <v>-111.939444271531</v>
      </c>
      <c r="E219">
        <v>33.419064664150802</v>
      </c>
      <c r="F219">
        <v>3</v>
      </c>
      <c r="G219" t="s">
        <v>1000</v>
      </c>
      <c r="H219" t="s">
        <v>999</v>
      </c>
      <c r="I219" t="s">
        <v>996</v>
      </c>
      <c r="J219">
        <v>40983.647222222222</v>
      </c>
      <c r="K219" t="s">
        <v>998</v>
      </c>
      <c r="L219" t="s">
        <v>1007</v>
      </c>
      <c r="M219">
        <v>111</v>
      </c>
      <c r="N219">
        <v>3.7436852926000001E-4</v>
      </c>
      <c r="O219">
        <f t="shared" si="9"/>
        <v>-111.93979899999999</v>
      </c>
      <c r="P219">
        <f t="shared" si="10"/>
        <v>33.418945000000001</v>
      </c>
      <c r="Q219">
        <f t="shared" si="11"/>
        <v>35.569083078591305</v>
      </c>
    </row>
    <row r="220" spans="1:17" x14ac:dyDescent="0.25">
      <c r="A220">
        <v>2515433</v>
      </c>
      <c r="B220">
        <v>3</v>
      </c>
      <c r="C220" t="s">
        <v>999</v>
      </c>
      <c r="D220">
        <v>-111.935048787811</v>
      </c>
      <c r="E220">
        <v>33.414678665879897</v>
      </c>
      <c r="F220">
        <v>3</v>
      </c>
      <c r="G220" t="s">
        <v>995</v>
      </c>
      <c r="H220" t="s">
        <v>999</v>
      </c>
      <c r="I220" t="s">
        <v>996</v>
      </c>
      <c r="J220">
        <v>40627.78125</v>
      </c>
      <c r="K220" t="s">
        <v>1040</v>
      </c>
      <c r="L220" t="s">
        <v>1010</v>
      </c>
      <c r="M220">
        <v>133</v>
      </c>
      <c r="N220">
        <v>3.7445704717000003E-4</v>
      </c>
      <c r="O220">
        <f t="shared" si="9"/>
        <v>-111.93469899999999</v>
      </c>
      <c r="P220">
        <f t="shared" si="10"/>
        <v>33.414544999999997</v>
      </c>
      <c r="Q220">
        <f t="shared" si="11"/>
        <v>35.758483877887826</v>
      </c>
    </row>
    <row r="221" spans="1:17" x14ac:dyDescent="0.25">
      <c r="A221">
        <v>2523672</v>
      </c>
      <c r="B221">
        <v>2</v>
      </c>
      <c r="C221" t="s">
        <v>999</v>
      </c>
      <c r="D221">
        <v>-111.925822863192</v>
      </c>
      <c r="E221">
        <v>33.392957840818802</v>
      </c>
      <c r="F221">
        <v>2</v>
      </c>
      <c r="G221" t="s">
        <v>1000</v>
      </c>
      <c r="H221" t="s">
        <v>999</v>
      </c>
      <c r="I221" t="s">
        <v>996</v>
      </c>
      <c r="J221">
        <v>40683.6875</v>
      </c>
      <c r="K221" t="s">
        <v>998</v>
      </c>
      <c r="L221" t="s">
        <v>1006</v>
      </c>
      <c r="M221">
        <v>142</v>
      </c>
      <c r="N221">
        <v>3.7532363328999997E-4</v>
      </c>
      <c r="O221">
        <f t="shared" si="9"/>
        <v>-111.926198</v>
      </c>
      <c r="P221">
        <f t="shared" si="10"/>
        <v>33.392946000000002</v>
      </c>
      <c r="Q221">
        <f t="shared" si="11"/>
        <v>34.923427007174361</v>
      </c>
    </row>
    <row r="222" spans="1:17" x14ac:dyDescent="0.25">
      <c r="A222">
        <v>2479917</v>
      </c>
      <c r="B222">
        <v>2</v>
      </c>
      <c r="C222" t="s">
        <v>999</v>
      </c>
      <c r="D222">
        <v>-111.926462305673</v>
      </c>
      <c r="E222">
        <v>33.414759128378101</v>
      </c>
      <c r="F222">
        <v>4</v>
      </c>
      <c r="G222" t="s">
        <v>995</v>
      </c>
      <c r="H222" t="s">
        <v>999</v>
      </c>
      <c r="I222" t="s">
        <v>996</v>
      </c>
      <c r="J222">
        <v>40520.674305555556</v>
      </c>
      <c r="K222" t="s">
        <v>1010</v>
      </c>
      <c r="L222" t="s">
        <v>998</v>
      </c>
      <c r="M222">
        <v>131</v>
      </c>
      <c r="N222">
        <v>3.8176420742E-4</v>
      </c>
      <c r="O222">
        <f t="shared" si="9"/>
        <v>-111.926098</v>
      </c>
      <c r="P222">
        <f t="shared" si="10"/>
        <v>33.414645</v>
      </c>
      <c r="Q222">
        <f t="shared" si="11"/>
        <v>36.177844773051532</v>
      </c>
    </row>
    <row r="223" spans="1:17" x14ac:dyDescent="0.25">
      <c r="A223">
        <v>2516447</v>
      </c>
      <c r="B223">
        <v>2</v>
      </c>
      <c r="C223" t="s">
        <v>999</v>
      </c>
      <c r="D223">
        <v>-111.926472128938</v>
      </c>
      <c r="E223">
        <v>33.414759209620499</v>
      </c>
      <c r="F223">
        <v>3</v>
      </c>
      <c r="G223" t="s">
        <v>995</v>
      </c>
      <c r="H223" t="s">
        <v>999</v>
      </c>
      <c r="I223" t="s">
        <v>996</v>
      </c>
      <c r="J223">
        <v>40632.531944444447</v>
      </c>
      <c r="K223" t="s">
        <v>1001</v>
      </c>
      <c r="L223" t="s">
        <v>998</v>
      </c>
      <c r="M223">
        <v>131</v>
      </c>
      <c r="N223">
        <v>3.9117297920999999E-4</v>
      </c>
      <c r="O223">
        <f t="shared" si="9"/>
        <v>-111.926098</v>
      </c>
      <c r="P223">
        <f t="shared" si="10"/>
        <v>33.414645</v>
      </c>
      <c r="Q223">
        <f t="shared" si="11"/>
        <v>37.038394692832924</v>
      </c>
    </row>
    <row r="224" spans="1:17" x14ac:dyDescent="0.25">
      <c r="A224">
        <v>2785854</v>
      </c>
      <c r="B224">
        <v>2</v>
      </c>
      <c r="C224" t="s">
        <v>999</v>
      </c>
      <c r="D224">
        <v>-111.926472128938</v>
      </c>
      <c r="E224">
        <v>33.414759209620499</v>
      </c>
      <c r="F224">
        <v>2</v>
      </c>
      <c r="G224" t="s">
        <v>1000</v>
      </c>
      <c r="H224" t="s">
        <v>999</v>
      </c>
      <c r="I224" t="s">
        <v>996</v>
      </c>
      <c r="J224">
        <v>41593.477083333331</v>
      </c>
      <c r="K224" t="s">
        <v>1006</v>
      </c>
      <c r="L224" t="s">
        <v>998</v>
      </c>
      <c r="M224">
        <v>131</v>
      </c>
      <c r="N224">
        <v>3.9117297920999999E-4</v>
      </c>
      <c r="O224">
        <f t="shared" si="9"/>
        <v>-111.926098</v>
      </c>
      <c r="P224">
        <f t="shared" si="10"/>
        <v>33.414645</v>
      </c>
      <c r="Q224">
        <f t="shared" si="11"/>
        <v>37.038394692832924</v>
      </c>
    </row>
    <row r="225" spans="1:17" x14ac:dyDescent="0.25">
      <c r="A225">
        <v>2338759</v>
      </c>
      <c r="B225">
        <v>2</v>
      </c>
      <c r="C225" t="s">
        <v>999</v>
      </c>
      <c r="D225">
        <v>-111.94180501078699</v>
      </c>
      <c r="E225">
        <v>33.421934375286497</v>
      </c>
      <c r="F225">
        <v>3</v>
      </c>
      <c r="G225" t="s">
        <v>1002</v>
      </c>
      <c r="H225" t="s">
        <v>999</v>
      </c>
      <c r="I225" t="s">
        <v>996</v>
      </c>
      <c r="J225">
        <v>40044.713194444441</v>
      </c>
      <c r="K225" t="s">
        <v>998</v>
      </c>
      <c r="L225" t="s">
        <v>1021</v>
      </c>
      <c r="M225">
        <v>119</v>
      </c>
      <c r="N225">
        <v>3.9413244538000002E-4</v>
      </c>
      <c r="O225">
        <f t="shared" si="9"/>
        <v>-111.942199</v>
      </c>
      <c r="P225">
        <f t="shared" si="10"/>
        <v>33.421945000000001</v>
      </c>
      <c r="Q225">
        <f t="shared" si="11"/>
        <v>36.671490390039594</v>
      </c>
    </row>
    <row r="226" spans="1:17" x14ac:dyDescent="0.25">
      <c r="A226">
        <v>2332450</v>
      </c>
      <c r="B226">
        <v>2</v>
      </c>
      <c r="C226" t="s">
        <v>999</v>
      </c>
      <c r="D226">
        <v>-111.939827751674</v>
      </c>
      <c r="E226">
        <v>33.4069697127876</v>
      </c>
      <c r="F226">
        <v>2</v>
      </c>
      <c r="G226" t="s">
        <v>1002</v>
      </c>
      <c r="H226" t="s">
        <v>999</v>
      </c>
      <c r="I226" t="s">
        <v>996</v>
      </c>
      <c r="J226">
        <v>40024.6875</v>
      </c>
      <c r="K226" t="s">
        <v>1006</v>
      </c>
      <c r="L226" t="s">
        <v>997</v>
      </c>
      <c r="M226">
        <v>146</v>
      </c>
      <c r="N226">
        <v>3.9675872435E-4</v>
      </c>
      <c r="O226">
        <f t="shared" si="9"/>
        <v>-111.939699</v>
      </c>
      <c r="P226">
        <f t="shared" si="10"/>
        <v>33.407344999999999</v>
      </c>
      <c r="Q226">
        <f t="shared" si="11"/>
        <v>43.312779361149794</v>
      </c>
    </row>
    <row r="227" spans="1:17" x14ac:dyDescent="0.25">
      <c r="A227">
        <v>2678431</v>
      </c>
      <c r="B227">
        <v>3</v>
      </c>
      <c r="C227" t="s">
        <v>994</v>
      </c>
      <c r="D227">
        <v>-111.92628464917701</v>
      </c>
      <c r="E227">
        <v>33.417132787767301</v>
      </c>
      <c r="F227">
        <v>3</v>
      </c>
      <c r="G227" t="s">
        <v>1000</v>
      </c>
      <c r="H227" t="s">
        <v>994</v>
      </c>
      <c r="I227" t="s">
        <v>996</v>
      </c>
      <c r="J227">
        <v>41260.380555555559</v>
      </c>
      <c r="K227" t="s">
        <v>998</v>
      </c>
      <c r="L227" t="s">
        <v>1041</v>
      </c>
      <c r="M227">
        <v>135</v>
      </c>
      <c r="N227">
        <v>3.9735051572E-4</v>
      </c>
      <c r="O227">
        <f t="shared" si="9"/>
        <v>-111.926198</v>
      </c>
      <c r="P227">
        <f t="shared" si="10"/>
        <v>33.416744999999999</v>
      </c>
      <c r="Q227">
        <f t="shared" si="11"/>
        <v>43.759015793719698</v>
      </c>
    </row>
    <row r="228" spans="1:17" x14ac:dyDescent="0.25">
      <c r="A228">
        <v>2470547</v>
      </c>
      <c r="B228">
        <v>2</v>
      </c>
      <c r="C228" t="s">
        <v>999</v>
      </c>
      <c r="D228">
        <v>-111.926478677782</v>
      </c>
      <c r="E228">
        <v>33.414759263781697</v>
      </c>
      <c r="F228">
        <v>1</v>
      </c>
      <c r="G228" t="s">
        <v>995</v>
      </c>
      <c r="H228" t="s">
        <v>999</v>
      </c>
      <c r="I228" t="s">
        <v>996</v>
      </c>
      <c r="J228">
        <v>40491.524305555555</v>
      </c>
      <c r="K228" t="s">
        <v>1006</v>
      </c>
      <c r="L228" t="s">
        <v>998</v>
      </c>
      <c r="M228">
        <v>131</v>
      </c>
      <c r="N228">
        <v>3.9745664608999999E-4</v>
      </c>
      <c r="O228">
        <f t="shared" si="9"/>
        <v>-111.926098</v>
      </c>
      <c r="P228">
        <f t="shared" si="10"/>
        <v>33.414645</v>
      </c>
      <c r="Q228">
        <f t="shared" si="11"/>
        <v>37.613492848147281</v>
      </c>
    </row>
    <row r="229" spans="1:17" x14ac:dyDescent="0.25">
      <c r="A229">
        <v>2353031</v>
      </c>
      <c r="B229">
        <v>2</v>
      </c>
      <c r="C229" t="s">
        <v>999</v>
      </c>
      <c r="D229">
        <v>-111.926290662019</v>
      </c>
      <c r="E229">
        <v>33.414295742166601</v>
      </c>
      <c r="F229">
        <v>3</v>
      </c>
      <c r="G229" t="s">
        <v>1002</v>
      </c>
      <c r="H229" t="s">
        <v>999</v>
      </c>
      <c r="I229" t="s">
        <v>996</v>
      </c>
      <c r="J229">
        <v>40103.536111111112</v>
      </c>
      <c r="K229" t="s">
        <v>1001</v>
      </c>
      <c r="L229" t="s">
        <v>998</v>
      </c>
      <c r="M229">
        <v>131</v>
      </c>
      <c r="N229">
        <v>3.988730221E-4</v>
      </c>
      <c r="O229">
        <f t="shared" si="9"/>
        <v>-111.926098</v>
      </c>
      <c r="P229">
        <f t="shared" si="10"/>
        <v>33.414645</v>
      </c>
      <c r="Q229">
        <f t="shared" si="11"/>
        <v>42.682273254703084</v>
      </c>
    </row>
    <row r="230" spans="1:17" x14ac:dyDescent="0.25">
      <c r="A230">
        <v>2668336</v>
      </c>
      <c r="B230">
        <v>2</v>
      </c>
      <c r="C230" t="s">
        <v>994</v>
      </c>
      <c r="D230">
        <v>-111.92628597276401</v>
      </c>
      <c r="E230">
        <v>33.419138591217497</v>
      </c>
      <c r="F230">
        <v>1</v>
      </c>
      <c r="G230" t="s">
        <v>1008</v>
      </c>
      <c r="H230" t="s">
        <v>994</v>
      </c>
      <c r="I230" t="s">
        <v>996</v>
      </c>
      <c r="J230">
        <v>41214.365277777775</v>
      </c>
      <c r="K230" t="s">
        <v>997</v>
      </c>
      <c r="L230" t="s">
        <v>998</v>
      </c>
      <c r="M230">
        <v>154</v>
      </c>
      <c r="N230">
        <v>4.0330293043E-4</v>
      </c>
      <c r="O230">
        <f t="shared" si="9"/>
        <v>-111.926198</v>
      </c>
      <c r="P230">
        <f t="shared" si="10"/>
        <v>33.418745000000001</v>
      </c>
      <c r="Q230">
        <f t="shared" si="11"/>
        <v>44.414352697460664</v>
      </c>
    </row>
    <row r="231" spans="1:17" x14ac:dyDescent="0.25">
      <c r="A231">
        <v>2595523</v>
      </c>
      <c r="B231">
        <v>2</v>
      </c>
      <c r="C231" t="s">
        <v>1006</v>
      </c>
      <c r="D231">
        <v>-111.926102090543</v>
      </c>
      <c r="E231">
        <v>33.4288350844703</v>
      </c>
      <c r="F231">
        <v>1</v>
      </c>
      <c r="G231" t="s">
        <v>995</v>
      </c>
      <c r="H231" t="s">
        <v>1006</v>
      </c>
      <c r="I231" t="s">
        <v>996</v>
      </c>
      <c r="J231">
        <v>40866.433333333334</v>
      </c>
      <c r="K231" t="s">
        <v>1000</v>
      </c>
      <c r="L231" t="s">
        <v>1000</v>
      </c>
      <c r="M231">
        <v>103</v>
      </c>
      <c r="N231">
        <v>4.0992718005000001E-4</v>
      </c>
      <c r="O231">
        <f t="shared" si="9"/>
        <v>-111.92609899999999</v>
      </c>
      <c r="P231">
        <f t="shared" si="10"/>
        <v>33.429245000000002</v>
      </c>
      <c r="Q231">
        <f t="shared" si="11"/>
        <v>45.465285336055139</v>
      </c>
    </row>
    <row r="232" spans="1:17" x14ac:dyDescent="0.25">
      <c r="A232">
        <v>2673729</v>
      </c>
      <c r="B232">
        <v>2</v>
      </c>
      <c r="C232" t="s">
        <v>999</v>
      </c>
      <c r="D232">
        <v>-111.92609883217401</v>
      </c>
      <c r="E232">
        <v>33.428834898301602</v>
      </c>
      <c r="F232">
        <v>3</v>
      </c>
      <c r="G232" t="s">
        <v>995</v>
      </c>
      <c r="H232" t="s">
        <v>999</v>
      </c>
      <c r="I232" t="s">
        <v>996</v>
      </c>
      <c r="J232">
        <v>41191.620833333334</v>
      </c>
      <c r="K232" t="s">
        <v>997</v>
      </c>
      <c r="L232" t="s">
        <v>998</v>
      </c>
      <c r="M232">
        <v>103</v>
      </c>
      <c r="N232">
        <v>4.1010173273999998E-4</v>
      </c>
      <c r="O232">
        <f t="shared" si="9"/>
        <v>-111.92609899999999</v>
      </c>
      <c r="P232">
        <f t="shared" si="10"/>
        <v>33.429245000000002</v>
      </c>
      <c r="Q232">
        <f t="shared" si="11"/>
        <v>45.485027195266838</v>
      </c>
    </row>
    <row r="233" spans="1:17" x14ac:dyDescent="0.25">
      <c r="A233">
        <v>2675578</v>
      </c>
      <c r="B233">
        <v>2</v>
      </c>
      <c r="C233" t="s">
        <v>1005</v>
      </c>
      <c r="D233">
        <v>-111.92633445313101</v>
      </c>
      <c r="E233">
        <v>33.419132358771598</v>
      </c>
      <c r="F233">
        <v>2</v>
      </c>
      <c r="G233" t="s">
        <v>995</v>
      </c>
      <c r="H233" t="s">
        <v>1005</v>
      </c>
      <c r="I233" t="s">
        <v>996</v>
      </c>
      <c r="J233">
        <v>41164.928472222222</v>
      </c>
      <c r="K233" t="s">
        <v>1001</v>
      </c>
      <c r="L233" t="s">
        <v>998</v>
      </c>
      <c r="M233">
        <v>154</v>
      </c>
      <c r="N233">
        <v>4.1068999853E-4</v>
      </c>
      <c r="O233">
        <f t="shared" si="9"/>
        <v>-111.926198</v>
      </c>
      <c r="P233">
        <f t="shared" si="10"/>
        <v>33.418745000000001</v>
      </c>
      <c r="Q233">
        <f t="shared" si="11"/>
        <v>44.798702602614171</v>
      </c>
    </row>
    <row r="234" spans="1:17" x14ac:dyDescent="0.25">
      <c r="A234">
        <v>2596167</v>
      </c>
      <c r="B234">
        <v>2</v>
      </c>
      <c r="C234" t="s">
        <v>1006</v>
      </c>
      <c r="D234">
        <v>-111.926156526867</v>
      </c>
      <c r="E234">
        <v>33.419154414545801</v>
      </c>
      <c r="F234">
        <v>1</v>
      </c>
      <c r="G234" t="s">
        <v>1008</v>
      </c>
      <c r="H234" t="s">
        <v>1006</v>
      </c>
      <c r="I234" t="s">
        <v>996</v>
      </c>
      <c r="J234">
        <v>40821.291666666664</v>
      </c>
      <c r="K234" t="s">
        <v>1006</v>
      </c>
      <c r="L234" t="s">
        <v>998</v>
      </c>
      <c r="M234">
        <v>154</v>
      </c>
      <c r="N234">
        <v>4.1150977032000001E-4</v>
      </c>
      <c r="O234">
        <f t="shared" si="9"/>
        <v>-111.926198</v>
      </c>
      <c r="P234">
        <f t="shared" si="10"/>
        <v>33.418745000000001</v>
      </c>
      <c r="Q234">
        <f t="shared" si="11"/>
        <v>45.57242577848136</v>
      </c>
    </row>
    <row r="235" spans="1:17" x14ac:dyDescent="0.25">
      <c r="A235">
        <v>2343019</v>
      </c>
      <c r="B235">
        <v>2</v>
      </c>
      <c r="C235" t="s">
        <v>994</v>
      </c>
      <c r="D235">
        <v>-111.935083621242</v>
      </c>
      <c r="E235">
        <v>33.414697808474202</v>
      </c>
      <c r="F235">
        <v>1</v>
      </c>
      <c r="G235" t="s">
        <v>995</v>
      </c>
      <c r="H235" t="s">
        <v>994</v>
      </c>
      <c r="I235" t="s">
        <v>996</v>
      </c>
      <c r="J235">
        <v>40082.613194444442</v>
      </c>
      <c r="K235" t="s">
        <v>998</v>
      </c>
      <c r="L235" t="s">
        <v>997</v>
      </c>
      <c r="M235">
        <v>133</v>
      </c>
      <c r="N235">
        <v>4.1386462713000001E-4</v>
      </c>
      <c r="O235">
        <f t="shared" si="9"/>
        <v>-111.93469899999999</v>
      </c>
      <c r="P235">
        <f t="shared" si="10"/>
        <v>33.414544999999997</v>
      </c>
      <c r="Q235">
        <f t="shared" si="11"/>
        <v>39.591999314869106</v>
      </c>
    </row>
    <row r="236" spans="1:17" x14ac:dyDescent="0.25">
      <c r="A236">
        <v>2340799</v>
      </c>
      <c r="B236">
        <v>2</v>
      </c>
      <c r="C236" t="s">
        <v>994</v>
      </c>
      <c r="D236">
        <v>-111.93958523897101</v>
      </c>
      <c r="E236">
        <v>33.392439118808802</v>
      </c>
      <c r="F236">
        <v>2</v>
      </c>
      <c r="G236" t="s">
        <v>1002</v>
      </c>
      <c r="H236" t="s">
        <v>994</v>
      </c>
      <c r="I236" t="s">
        <v>996</v>
      </c>
      <c r="J236">
        <v>40065.563194444447</v>
      </c>
      <c r="K236" t="s">
        <v>1006</v>
      </c>
      <c r="L236" t="s">
        <v>998</v>
      </c>
      <c r="M236">
        <v>144</v>
      </c>
      <c r="N236">
        <v>4.1592002099999999E-4</v>
      </c>
      <c r="O236">
        <f t="shared" si="9"/>
        <v>-111.939499</v>
      </c>
      <c r="P236">
        <f t="shared" si="10"/>
        <v>33.392845999999999</v>
      </c>
      <c r="Q236">
        <f t="shared" si="11"/>
        <v>45.835421739940458</v>
      </c>
    </row>
    <row r="237" spans="1:17" x14ac:dyDescent="0.25">
      <c r="A237">
        <v>2517430</v>
      </c>
      <c r="B237">
        <v>2</v>
      </c>
      <c r="C237" t="s">
        <v>999</v>
      </c>
      <c r="D237">
        <v>-111.926299497652</v>
      </c>
      <c r="E237">
        <v>33.4216286512412</v>
      </c>
      <c r="F237">
        <v>3</v>
      </c>
      <c r="G237" t="s">
        <v>1008</v>
      </c>
      <c r="H237" t="s">
        <v>999</v>
      </c>
      <c r="I237" t="s">
        <v>996</v>
      </c>
      <c r="J237">
        <v>40658.549305555556</v>
      </c>
      <c r="K237" t="s">
        <v>1001</v>
      </c>
      <c r="L237" t="s">
        <v>998</v>
      </c>
      <c r="M237">
        <v>117</v>
      </c>
      <c r="N237">
        <v>4.1634905620999997E-4</v>
      </c>
      <c r="O237">
        <f t="shared" si="9"/>
        <v>-111.926299</v>
      </c>
      <c r="P237">
        <f t="shared" si="10"/>
        <v>33.422044999999997</v>
      </c>
      <c r="Q237">
        <f t="shared" si="11"/>
        <v>46.177919019369625</v>
      </c>
    </row>
    <row r="238" spans="1:17" x14ac:dyDescent="0.25">
      <c r="A238">
        <v>2232370</v>
      </c>
      <c r="B238">
        <v>2</v>
      </c>
      <c r="C238" t="s">
        <v>999</v>
      </c>
      <c r="D238">
        <v>-111.92629778411199</v>
      </c>
      <c r="E238">
        <v>33.4191493585868</v>
      </c>
      <c r="F238">
        <v>3</v>
      </c>
      <c r="G238" t="s">
        <v>1008</v>
      </c>
      <c r="H238" t="s">
        <v>999</v>
      </c>
      <c r="I238" t="s">
        <v>996</v>
      </c>
      <c r="J238">
        <v>39819.37777777778</v>
      </c>
      <c r="K238" t="s">
        <v>998</v>
      </c>
      <c r="L238" t="s">
        <v>1042</v>
      </c>
      <c r="M238">
        <v>154</v>
      </c>
      <c r="N238">
        <v>4.1648857814000003E-4</v>
      </c>
      <c r="O238">
        <f t="shared" si="9"/>
        <v>-111.926198</v>
      </c>
      <c r="P238">
        <f t="shared" si="10"/>
        <v>33.418745000000001</v>
      </c>
      <c r="Q238">
        <f t="shared" si="11"/>
        <v>45.798674678249967</v>
      </c>
    </row>
    <row r="239" spans="1:17" x14ac:dyDescent="0.25">
      <c r="A239">
        <v>2269197</v>
      </c>
      <c r="B239">
        <v>2</v>
      </c>
      <c r="C239" t="s">
        <v>999</v>
      </c>
      <c r="D239">
        <v>-111.926297854662</v>
      </c>
      <c r="E239">
        <v>33.419149412124497</v>
      </c>
      <c r="F239">
        <v>3</v>
      </c>
      <c r="G239" t="s">
        <v>1008</v>
      </c>
      <c r="H239" t="s">
        <v>999</v>
      </c>
      <c r="I239" t="s">
        <v>996</v>
      </c>
      <c r="J239">
        <v>39848.63958333333</v>
      </c>
      <c r="K239" t="s">
        <v>1001</v>
      </c>
      <c r="L239" t="s">
        <v>997</v>
      </c>
      <c r="M239">
        <v>154</v>
      </c>
      <c r="N239">
        <v>4.1655746298E-4</v>
      </c>
      <c r="O239">
        <f t="shared" si="9"/>
        <v>-111.926198</v>
      </c>
      <c r="P239">
        <f t="shared" si="10"/>
        <v>33.418745000000001</v>
      </c>
      <c r="Q239">
        <f t="shared" si="11"/>
        <v>45.805819961048542</v>
      </c>
    </row>
    <row r="240" spans="1:17" x14ac:dyDescent="0.25">
      <c r="A240">
        <v>2356529</v>
      </c>
      <c r="B240">
        <v>2</v>
      </c>
      <c r="C240" t="s">
        <v>1006</v>
      </c>
      <c r="D240">
        <v>-111.926297854662</v>
      </c>
      <c r="E240">
        <v>33.419149412124497</v>
      </c>
      <c r="F240">
        <v>4</v>
      </c>
      <c r="G240" t="s">
        <v>1008</v>
      </c>
      <c r="H240" t="s">
        <v>1006</v>
      </c>
      <c r="I240" t="s">
        <v>996</v>
      </c>
      <c r="J240">
        <v>40111.197222222225</v>
      </c>
      <c r="K240" t="s">
        <v>997</v>
      </c>
      <c r="L240" t="s">
        <v>1013</v>
      </c>
      <c r="M240">
        <v>154</v>
      </c>
      <c r="N240">
        <v>4.1655746298E-4</v>
      </c>
      <c r="O240">
        <f t="shared" si="9"/>
        <v>-111.926198</v>
      </c>
      <c r="P240">
        <f t="shared" si="10"/>
        <v>33.418745000000001</v>
      </c>
      <c r="Q240">
        <f t="shared" si="11"/>
        <v>45.805819961048542</v>
      </c>
    </row>
    <row r="241" spans="1:17" x14ac:dyDescent="0.25">
      <c r="A241">
        <v>2396205</v>
      </c>
      <c r="B241">
        <v>2</v>
      </c>
      <c r="C241" t="s">
        <v>999</v>
      </c>
      <c r="D241">
        <v>-111.940037622711</v>
      </c>
      <c r="E241">
        <v>33.429621903299598</v>
      </c>
      <c r="F241">
        <v>4</v>
      </c>
      <c r="G241" t="s">
        <v>995</v>
      </c>
      <c r="H241" t="s">
        <v>999</v>
      </c>
      <c r="I241" t="s">
        <v>996</v>
      </c>
      <c r="J241">
        <v>40261.662499999999</v>
      </c>
      <c r="K241" t="s">
        <v>1010</v>
      </c>
      <c r="L241" t="s">
        <v>1013</v>
      </c>
      <c r="M241">
        <v>102</v>
      </c>
      <c r="N241">
        <v>4.1796194693000002E-4</v>
      </c>
      <c r="O241">
        <f t="shared" si="9"/>
        <v>-111.94045</v>
      </c>
      <c r="P241">
        <f t="shared" si="10"/>
        <v>33.429690000000001</v>
      </c>
      <c r="Q241">
        <f t="shared" si="11"/>
        <v>39.099580901852008</v>
      </c>
    </row>
    <row r="242" spans="1:17" x14ac:dyDescent="0.25">
      <c r="A242">
        <v>2570327</v>
      </c>
      <c r="B242">
        <v>2</v>
      </c>
      <c r="C242" t="s">
        <v>1000</v>
      </c>
      <c r="D242">
        <v>-111.940037622711</v>
      </c>
      <c r="E242">
        <v>33.429621903299598</v>
      </c>
      <c r="F242">
        <v>3</v>
      </c>
      <c r="G242" t="s">
        <v>995</v>
      </c>
      <c r="H242" t="s">
        <v>1000</v>
      </c>
      <c r="I242" t="s">
        <v>996</v>
      </c>
      <c r="J242">
        <v>40818.980555555558</v>
      </c>
      <c r="K242" t="s">
        <v>1000</v>
      </c>
      <c r="L242" t="s">
        <v>1000</v>
      </c>
      <c r="M242">
        <v>102</v>
      </c>
      <c r="N242">
        <v>4.1796194693000002E-4</v>
      </c>
      <c r="O242">
        <f t="shared" si="9"/>
        <v>-111.94045</v>
      </c>
      <c r="P242">
        <f t="shared" si="10"/>
        <v>33.429690000000001</v>
      </c>
      <c r="Q242">
        <f t="shared" si="11"/>
        <v>39.099580901852008</v>
      </c>
    </row>
    <row r="243" spans="1:17" x14ac:dyDescent="0.25">
      <c r="A243">
        <v>2678806</v>
      </c>
      <c r="B243">
        <v>2</v>
      </c>
      <c r="C243" t="s">
        <v>999</v>
      </c>
      <c r="D243">
        <v>-111.940037622711</v>
      </c>
      <c r="E243">
        <v>33.429621903299598</v>
      </c>
      <c r="F243">
        <v>2</v>
      </c>
      <c r="G243" t="s">
        <v>995</v>
      </c>
      <c r="H243" t="s">
        <v>999</v>
      </c>
      <c r="I243" t="s">
        <v>996</v>
      </c>
      <c r="J243">
        <v>41256.53402777778</v>
      </c>
      <c r="K243" t="s">
        <v>998</v>
      </c>
      <c r="L243" t="s">
        <v>997</v>
      </c>
      <c r="M243">
        <v>102</v>
      </c>
      <c r="N243">
        <v>4.1796194693000002E-4</v>
      </c>
      <c r="O243">
        <f t="shared" si="9"/>
        <v>-111.94045</v>
      </c>
      <c r="P243">
        <f t="shared" si="10"/>
        <v>33.429690000000001</v>
      </c>
      <c r="Q243">
        <f t="shared" si="11"/>
        <v>39.099580901852008</v>
      </c>
    </row>
    <row r="244" spans="1:17" x14ac:dyDescent="0.25">
      <c r="A244">
        <v>2722902</v>
      </c>
      <c r="B244">
        <v>2</v>
      </c>
      <c r="C244" t="s">
        <v>999</v>
      </c>
      <c r="D244">
        <v>-111.940037622711</v>
      </c>
      <c r="E244">
        <v>33.429621903299598</v>
      </c>
      <c r="F244">
        <v>3</v>
      </c>
      <c r="G244" t="s">
        <v>995</v>
      </c>
      <c r="H244" t="s">
        <v>999</v>
      </c>
      <c r="I244" t="s">
        <v>996</v>
      </c>
      <c r="J244">
        <v>41408.218055555553</v>
      </c>
      <c r="K244" t="s">
        <v>1006</v>
      </c>
      <c r="L244" t="s">
        <v>998</v>
      </c>
      <c r="M244">
        <v>102</v>
      </c>
      <c r="N244">
        <v>4.1796194693000002E-4</v>
      </c>
      <c r="O244">
        <f t="shared" si="9"/>
        <v>-111.94045</v>
      </c>
      <c r="P244">
        <f t="shared" si="10"/>
        <v>33.429690000000001</v>
      </c>
      <c r="Q244">
        <f t="shared" si="11"/>
        <v>39.099580901852008</v>
      </c>
    </row>
    <row r="245" spans="1:17" x14ac:dyDescent="0.25">
      <c r="A245">
        <v>2274907</v>
      </c>
      <c r="B245">
        <v>2</v>
      </c>
      <c r="C245" t="s">
        <v>994</v>
      </c>
      <c r="D245">
        <v>-111.92621042419999</v>
      </c>
      <c r="E245">
        <v>33.428840273142399</v>
      </c>
      <c r="F245">
        <v>1</v>
      </c>
      <c r="G245" t="s">
        <v>995</v>
      </c>
      <c r="H245" t="s">
        <v>994</v>
      </c>
      <c r="I245" t="s">
        <v>996</v>
      </c>
      <c r="J245">
        <v>39870.67291666667</v>
      </c>
      <c r="K245" t="s">
        <v>1010</v>
      </c>
      <c r="L245" t="s">
        <v>998</v>
      </c>
      <c r="M245">
        <v>103</v>
      </c>
      <c r="N245">
        <v>4.1978468482E-4</v>
      </c>
      <c r="O245">
        <f t="shared" si="9"/>
        <v>-111.92609899999999</v>
      </c>
      <c r="P245">
        <f t="shared" si="10"/>
        <v>33.429245000000002</v>
      </c>
      <c r="Q245">
        <f t="shared" si="11"/>
        <v>46.070172431495749</v>
      </c>
    </row>
    <row r="246" spans="1:17" x14ac:dyDescent="0.25">
      <c r="A246">
        <v>2599152</v>
      </c>
      <c r="B246">
        <v>2</v>
      </c>
      <c r="C246" t="s">
        <v>999</v>
      </c>
      <c r="D246">
        <v>-111.92628051934</v>
      </c>
      <c r="E246">
        <v>33.414262944459402</v>
      </c>
      <c r="F246">
        <v>1</v>
      </c>
      <c r="G246" t="s">
        <v>1020</v>
      </c>
      <c r="H246" t="s">
        <v>999</v>
      </c>
      <c r="I246" t="s">
        <v>996</v>
      </c>
      <c r="J246">
        <v>40953.63958333333</v>
      </c>
      <c r="K246" t="s">
        <v>1006</v>
      </c>
      <c r="L246" t="s">
        <v>998</v>
      </c>
      <c r="M246">
        <v>131</v>
      </c>
      <c r="N246">
        <v>4.2341438989999998E-4</v>
      </c>
      <c r="O246">
        <f t="shared" si="9"/>
        <v>-111.926098</v>
      </c>
      <c r="P246">
        <f t="shared" si="10"/>
        <v>33.414645</v>
      </c>
      <c r="Q246">
        <f t="shared" si="11"/>
        <v>45.649717850502348</v>
      </c>
    </row>
    <row r="247" spans="1:17" x14ac:dyDescent="0.25">
      <c r="A247">
        <v>2479184</v>
      </c>
      <c r="B247">
        <v>2</v>
      </c>
      <c r="C247" t="s">
        <v>1000</v>
      </c>
      <c r="D247">
        <v>-111.926280311246</v>
      </c>
      <c r="E247">
        <v>33.413263851670102</v>
      </c>
      <c r="F247">
        <v>3</v>
      </c>
      <c r="G247" t="s">
        <v>1002</v>
      </c>
      <c r="H247" t="s">
        <v>1000</v>
      </c>
      <c r="I247" t="s">
        <v>996</v>
      </c>
      <c r="J247">
        <v>40523.637499999997</v>
      </c>
      <c r="K247" t="s">
        <v>1001</v>
      </c>
      <c r="L247" t="s">
        <v>1011</v>
      </c>
      <c r="M247">
        <v>136</v>
      </c>
      <c r="N247">
        <v>4.2686281493000002E-4</v>
      </c>
      <c r="O247">
        <f t="shared" si="9"/>
        <v>-111.926198</v>
      </c>
      <c r="P247">
        <f t="shared" si="10"/>
        <v>33.412844999999997</v>
      </c>
      <c r="Q247">
        <f t="shared" si="11"/>
        <v>47.082357873667945</v>
      </c>
    </row>
    <row r="248" spans="1:17" x14ac:dyDescent="0.25">
      <c r="A248">
        <v>2380704</v>
      </c>
      <c r="B248">
        <v>2</v>
      </c>
      <c r="C248" t="s">
        <v>1043</v>
      </c>
      <c r="D248">
        <v>-111.900569478444</v>
      </c>
      <c r="E248">
        <v>33.392041070308103</v>
      </c>
      <c r="F248">
        <v>2</v>
      </c>
      <c r="G248" t="s">
        <v>1002</v>
      </c>
      <c r="H248" t="s">
        <v>1043</v>
      </c>
      <c r="I248" t="s">
        <v>996</v>
      </c>
      <c r="J248">
        <v>40204.793055555558</v>
      </c>
      <c r="K248" t="s">
        <v>1001</v>
      </c>
      <c r="L248" t="s">
        <v>1007</v>
      </c>
      <c r="M248">
        <v>149</v>
      </c>
      <c r="N248">
        <v>4.2981260360999999E-4</v>
      </c>
      <c r="O248">
        <f t="shared" si="9"/>
        <v>-111.90079</v>
      </c>
      <c r="P248">
        <f t="shared" si="10"/>
        <v>33.392409999999998</v>
      </c>
      <c r="Q248">
        <f t="shared" si="11"/>
        <v>45.773285509541466</v>
      </c>
    </row>
    <row r="249" spans="1:17" x14ac:dyDescent="0.25">
      <c r="A249">
        <v>2655776</v>
      </c>
      <c r="B249">
        <v>2</v>
      </c>
      <c r="C249" t="s">
        <v>999</v>
      </c>
      <c r="D249">
        <v>-111.92629950096899</v>
      </c>
      <c r="E249">
        <v>33.421614909596201</v>
      </c>
      <c r="F249">
        <v>3</v>
      </c>
      <c r="G249" t="s">
        <v>1020</v>
      </c>
      <c r="H249" t="s">
        <v>999</v>
      </c>
      <c r="I249" t="s">
        <v>996</v>
      </c>
      <c r="J249">
        <v>41085.87777777778</v>
      </c>
      <c r="K249" t="s">
        <v>1006</v>
      </c>
      <c r="L249" t="s">
        <v>1007</v>
      </c>
      <c r="M249">
        <v>117</v>
      </c>
      <c r="N249">
        <v>4.3009069556E-4</v>
      </c>
      <c r="O249">
        <f t="shared" si="9"/>
        <v>-111.926299</v>
      </c>
      <c r="P249">
        <f t="shared" si="10"/>
        <v>33.422044999999997</v>
      </c>
      <c r="Q249">
        <f t="shared" si="11"/>
        <v>47.702026042669722</v>
      </c>
    </row>
    <row r="250" spans="1:17" x14ac:dyDescent="0.25">
      <c r="A250">
        <v>2443529</v>
      </c>
      <c r="B250">
        <v>2</v>
      </c>
      <c r="C250" t="s">
        <v>1000</v>
      </c>
      <c r="D250">
        <v>-111.926277209997</v>
      </c>
      <c r="E250">
        <v>33.428845936553898</v>
      </c>
      <c r="F250">
        <v>3</v>
      </c>
      <c r="G250" t="s">
        <v>1000</v>
      </c>
      <c r="H250" t="s">
        <v>1000</v>
      </c>
      <c r="I250" t="s">
        <v>996</v>
      </c>
      <c r="J250">
        <v>40409.46875</v>
      </c>
      <c r="K250" t="s">
        <v>1007</v>
      </c>
      <c r="L250" t="s">
        <v>998</v>
      </c>
      <c r="M250">
        <v>103</v>
      </c>
      <c r="N250">
        <v>4.3704740824E-4</v>
      </c>
      <c r="O250">
        <f t="shared" si="9"/>
        <v>-111.92609899999999</v>
      </c>
      <c r="P250">
        <f t="shared" si="10"/>
        <v>33.429245000000002</v>
      </c>
      <c r="Q250">
        <f t="shared" si="11"/>
        <v>47.263829309392321</v>
      </c>
    </row>
    <row r="251" spans="1:17" x14ac:dyDescent="0.25">
      <c r="A251">
        <v>2514645</v>
      </c>
      <c r="B251">
        <v>2</v>
      </c>
      <c r="C251" t="s">
        <v>999</v>
      </c>
      <c r="D251">
        <v>-111.926277209997</v>
      </c>
      <c r="E251">
        <v>33.428845936553898</v>
      </c>
      <c r="F251">
        <v>1</v>
      </c>
      <c r="G251" t="s">
        <v>995</v>
      </c>
      <c r="H251" t="s">
        <v>999</v>
      </c>
      <c r="I251" t="s">
        <v>996</v>
      </c>
      <c r="J251">
        <v>40646.804166666669</v>
      </c>
      <c r="K251" t="s">
        <v>1001</v>
      </c>
      <c r="L251" t="s">
        <v>998</v>
      </c>
      <c r="M251">
        <v>103</v>
      </c>
      <c r="N251">
        <v>4.3704740824E-4</v>
      </c>
      <c r="O251">
        <f t="shared" si="9"/>
        <v>-111.92609899999999</v>
      </c>
      <c r="P251">
        <f t="shared" si="10"/>
        <v>33.429245000000002</v>
      </c>
      <c r="Q251">
        <f t="shared" si="11"/>
        <v>47.263829309392321</v>
      </c>
    </row>
    <row r="252" spans="1:17" x14ac:dyDescent="0.25">
      <c r="A252">
        <v>2599164</v>
      </c>
      <c r="B252">
        <v>2</v>
      </c>
      <c r="C252" t="s">
        <v>999</v>
      </c>
      <c r="D252">
        <v>-111.925849775548</v>
      </c>
      <c r="E252">
        <v>33.422024750448699</v>
      </c>
      <c r="F252">
        <v>1</v>
      </c>
      <c r="G252" t="s">
        <v>1020</v>
      </c>
      <c r="H252" t="s">
        <v>999</v>
      </c>
      <c r="I252" t="s">
        <v>996</v>
      </c>
      <c r="J252">
        <v>40942.506249999999</v>
      </c>
      <c r="K252" t="s">
        <v>1006</v>
      </c>
      <c r="L252" t="s">
        <v>998</v>
      </c>
      <c r="M252">
        <v>117</v>
      </c>
      <c r="N252">
        <v>4.4968061176999999E-4</v>
      </c>
      <c r="O252">
        <f t="shared" si="9"/>
        <v>-111.926299</v>
      </c>
      <c r="P252">
        <f t="shared" si="10"/>
        <v>33.422044999999997</v>
      </c>
      <c r="Q252">
        <f t="shared" si="11"/>
        <v>41.851354920678077</v>
      </c>
    </row>
    <row r="253" spans="1:17" x14ac:dyDescent="0.25">
      <c r="A253">
        <v>2570041</v>
      </c>
      <c r="B253">
        <v>2</v>
      </c>
      <c r="C253" t="s">
        <v>999</v>
      </c>
      <c r="D253">
        <v>-111.925846498417</v>
      </c>
      <c r="E253">
        <v>33.422024746725299</v>
      </c>
      <c r="F253">
        <v>1</v>
      </c>
      <c r="G253" t="s">
        <v>1000</v>
      </c>
      <c r="H253" t="s">
        <v>999</v>
      </c>
      <c r="I253" t="s">
        <v>996</v>
      </c>
      <c r="J253">
        <v>40782.50277777778</v>
      </c>
      <c r="K253" t="s">
        <v>1006</v>
      </c>
      <c r="L253" t="s">
        <v>998</v>
      </c>
      <c r="M253">
        <v>117</v>
      </c>
      <c r="N253">
        <v>4.5295460893E-4</v>
      </c>
      <c r="O253">
        <f t="shared" si="9"/>
        <v>-111.926299</v>
      </c>
      <c r="P253">
        <f t="shared" si="10"/>
        <v>33.422044999999997</v>
      </c>
      <c r="Q253">
        <f t="shared" si="11"/>
        <v>42.155810095351349</v>
      </c>
    </row>
    <row r="254" spans="1:17" x14ac:dyDescent="0.25">
      <c r="A254">
        <v>2541748</v>
      </c>
      <c r="B254">
        <v>2</v>
      </c>
      <c r="C254" t="s">
        <v>999</v>
      </c>
      <c r="D254">
        <v>-111.93995211021399</v>
      </c>
      <c r="E254">
        <v>33.3928562917745</v>
      </c>
      <c r="F254">
        <v>3</v>
      </c>
      <c r="G254" t="s">
        <v>1000</v>
      </c>
      <c r="H254" t="s">
        <v>999</v>
      </c>
      <c r="I254" t="s">
        <v>996</v>
      </c>
      <c r="J254">
        <v>40714.68472222222</v>
      </c>
      <c r="K254" t="s">
        <v>998</v>
      </c>
      <c r="L254" t="s">
        <v>1007</v>
      </c>
      <c r="M254">
        <v>144</v>
      </c>
      <c r="N254">
        <v>4.5322708066999998E-4</v>
      </c>
      <c r="O254">
        <f t="shared" si="9"/>
        <v>-111.939499</v>
      </c>
      <c r="P254">
        <f t="shared" si="10"/>
        <v>33.392845999999999</v>
      </c>
      <c r="Q254">
        <f t="shared" si="11"/>
        <v>42.167991674654687</v>
      </c>
    </row>
    <row r="255" spans="1:17" x14ac:dyDescent="0.25">
      <c r="A255">
        <v>2655446</v>
      </c>
      <c r="B255">
        <v>2</v>
      </c>
      <c r="C255" t="s">
        <v>999</v>
      </c>
      <c r="D255">
        <v>-111.960951588545</v>
      </c>
      <c r="E255">
        <v>33.426045824175098</v>
      </c>
      <c r="F255">
        <v>1</v>
      </c>
      <c r="G255" t="s">
        <v>1020</v>
      </c>
      <c r="H255" t="s">
        <v>999</v>
      </c>
      <c r="I255" t="s">
        <v>996</v>
      </c>
      <c r="J255">
        <v>41040.368750000001</v>
      </c>
      <c r="K255" t="s">
        <v>1001</v>
      </c>
      <c r="L255" t="s">
        <v>998</v>
      </c>
      <c r="M255">
        <v>110</v>
      </c>
      <c r="N255">
        <v>4.5481776408E-4</v>
      </c>
      <c r="O255">
        <f t="shared" si="9"/>
        <v>-111.96124</v>
      </c>
      <c r="P255">
        <f t="shared" si="10"/>
        <v>33.423789999999997</v>
      </c>
      <c r="Q255">
        <f t="shared" si="11"/>
        <v>251.63153728805011</v>
      </c>
    </row>
    <row r="256" spans="1:17" x14ac:dyDescent="0.25">
      <c r="A256">
        <v>2268873</v>
      </c>
      <c r="B256">
        <v>2</v>
      </c>
      <c r="C256" t="s">
        <v>999</v>
      </c>
      <c r="D256">
        <v>-111.926305347487</v>
      </c>
      <c r="E256">
        <v>33.416291462795797</v>
      </c>
      <c r="F256">
        <v>3</v>
      </c>
      <c r="G256" t="s">
        <v>1002</v>
      </c>
      <c r="H256" t="s">
        <v>999</v>
      </c>
      <c r="I256" t="s">
        <v>996</v>
      </c>
      <c r="J256">
        <v>39848.709027777775</v>
      </c>
      <c r="K256" t="s">
        <v>1006</v>
      </c>
      <c r="L256" t="s">
        <v>998</v>
      </c>
      <c r="M256">
        <v>135</v>
      </c>
      <c r="N256">
        <v>4.6606810506999999E-4</v>
      </c>
      <c r="O256">
        <f t="shared" si="9"/>
        <v>-111.926198</v>
      </c>
      <c r="P256">
        <f t="shared" si="10"/>
        <v>33.416744999999999</v>
      </c>
      <c r="Q256">
        <f t="shared" si="11"/>
        <v>51.284241997357185</v>
      </c>
    </row>
    <row r="257" spans="1:17" x14ac:dyDescent="0.25">
      <c r="A257">
        <v>2668315</v>
      </c>
      <c r="B257">
        <v>2</v>
      </c>
      <c r="C257" t="s">
        <v>999</v>
      </c>
      <c r="D257">
        <v>-111.93696853314999</v>
      </c>
      <c r="E257">
        <v>33.425510034606802</v>
      </c>
      <c r="F257">
        <v>2</v>
      </c>
      <c r="G257" t="s">
        <v>1002</v>
      </c>
      <c r="H257" t="s">
        <v>999</v>
      </c>
      <c r="I257" t="s">
        <v>996</v>
      </c>
      <c r="J257">
        <v>41200.745833333334</v>
      </c>
      <c r="K257" t="s">
        <v>1044</v>
      </c>
      <c r="L257" t="s">
        <v>1024</v>
      </c>
      <c r="M257">
        <v>107</v>
      </c>
      <c r="N257">
        <v>4.7401569492000001E-4</v>
      </c>
      <c r="O257">
        <f t="shared" si="9"/>
        <v>-111.936499</v>
      </c>
      <c r="P257">
        <f t="shared" si="10"/>
        <v>33.425445000000003</v>
      </c>
      <c r="Q257">
        <f t="shared" si="11"/>
        <v>44.271909652888745</v>
      </c>
    </row>
    <row r="258" spans="1:17" x14ac:dyDescent="0.25">
      <c r="A258">
        <v>2445966</v>
      </c>
      <c r="B258">
        <v>2</v>
      </c>
      <c r="C258" t="s">
        <v>999</v>
      </c>
      <c r="D258">
        <v>-111.952670264603</v>
      </c>
      <c r="E258">
        <v>33.421908842505701</v>
      </c>
      <c r="F258">
        <v>3</v>
      </c>
      <c r="G258" t="s">
        <v>1002</v>
      </c>
      <c r="H258" t="s">
        <v>999</v>
      </c>
      <c r="I258" t="s">
        <v>996</v>
      </c>
      <c r="J258">
        <v>40444.348611111112</v>
      </c>
      <c r="K258" t="s">
        <v>1001</v>
      </c>
      <c r="L258" t="s">
        <v>1006</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999</v>
      </c>
      <c r="D259">
        <v>-111.908628393299</v>
      </c>
      <c r="E259">
        <v>33.407496809766499</v>
      </c>
      <c r="F259">
        <v>4</v>
      </c>
      <c r="G259" t="s">
        <v>1000</v>
      </c>
      <c r="H259" t="s">
        <v>999</v>
      </c>
      <c r="I259" t="s">
        <v>996</v>
      </c>
      <c r="J259">
        <v>40728.443055555559</v>
      </c>
      <c r="K259" t="s">
        <v>1001</v>
      </c>
      <c r="L259" t="s">
        <v>998</v>
      </c>
      <c r="M259">
        <v>159</v>
      </c>
      <c r="N259">
        <v>4.8284165162999998E-4</v>
      </c>
      <c r="O259">
        <f t="shared" si="12"/>
        <v>-111.90910700000001</v>
      </c>
      <c r="P259">
        <f t="shared" si="13"/>
        <v>33.407432999999997</v>
      </c>
      <c r="Q259">
        <f t="shared" si="14"/>
        <v>45.083421587539924</v>
      </c>
    </row>
    <row r="260" spans="1:17" x14ac:dyDescent="0.25">
      <c r="A260">
        <v>2757180</v>
      </c>
      <c r="B260">
        <v>2</v>
      </c>
      <c r="C260" t="s">
        <v>999</v>
      </c>
      <c r="D260">
        <v>-111.918331618598</v>
      </c>
      <c r="E260">
        <v>33.422016096988798</v>
      </c>
      <c r="F260">
        <v>2</v>
      </c>
      <c r="G260" t="s">
        <v>1020</v>
      </c>
      <c r="H260" t="s">
        <v>999</v>
      </c>
      <c r="I260" t="s">
        <v>996</v>
      </c>
      <c r="J260">
        <v>41520.59097222222</v>
      </c>
      <c r="K260" t="s">
        <v>998</v>
      </c>
      <c r="L260" t="s">
        <v>1021</v>
      </c>
      <c r="M260">
        <v>116</v>
      </c>
      <c r="N260">
        <v>4.8322254738E-4</v>
      </c>
      <c r="O260">
        <f t="shared" si="12"/>
        <v>-111.91791000000001</v>
      </c>
      <c r="P260">
        <f t="shared" si="13"/>
        <v>33.421779999999998</v>
      </c>
      <c r="Q260">
        <f t="shared" si="14"/>
        <v>47.160749157201501</v>
      </c>
    </row>
    <row r="261" spans="1:17" x14ac:dyDescent="0.25">
      <c r="A261">
        <v>2713309</v>
      </c>
      <c r="B261">
        <v>2</v>
      </c>
      <c r="C261" t="s">
        <v>999</v>
      </c>
      <c r="D261">
        <v>-111.925627310634</v>
      </c>
      <c r="E261">
        <v>33.414756191202102</v>
      </c>
      <c r="F261">
        <v>3</v>
      </c>
      <c r="G261" t="s">
        <v>1002</v>
      </c>
      <c r="H261" t="s">
        <v>999</v>
      </c>
      <c r="I261" t="s">
        <v>996</v>
      </c>
      <c r="J261">
        <v>41378.62777777778</v>
      </c>
      <c r="K261" t="s">
        <v>998</v>
      </c>
      <c r="L261" t="s">
        <v>1000</v>
      </c>
      <c r="M261">
        <v>131</v>
      </c>
      <c r="N261">
        <v>4.8364445897000001E-4</v>
      </c>
      <c r="O261">
        <f t="shared" si="12"/>
        <v>-111.926098</v>
      </c>
      <c r="P261">
        <f t="shared" si="13"/>
        <v>33.414645</v>
      </c>
      <c r="Q261">
        <f t="shared" si="14"/>
        <v>45.491421633957039</v>
      </c>
    </row>
    <row r="262" spans="1:17" x14ac:dyDescent="0.25">
      <c r="A262">
        <v>2289735</v>
      </c>
      <c r="B262">
        <v>2</v>
      </c>
      <c r="C262" t="s">
        <v>994</v>
      </c>
      <c r="D262">
        <v>-111.922571306024</v>
      </c>
      <c r="E262">
        <v>33.416884631772398</v>
      </c>
      <c r="F262">
        <v>2</v>
      </c>
      <c r="G262" t="s">
        <v>995</v>
      </c>
      <c r="H262" t="s">
        <v>994</v>
      </c>
      <c r="I262" t="s">
        <v>996</v>
      </c>
      <c r="J262">
        <v>39912.406944444447</v>
      </c>
      <c r="K262" t="s">
        <v>998</v>
      </c>
      <c r="L262" t="s">
        <v>997</v>
      </c>
      <c r="M262">
        <v>155</v>
      </c>
      <c r="N262">
        <v>4.8367793201999998E-4</v>
      </c>
      <c r="O262">
        <f t="shared" si="12"/>
        <v>-111.92255400000001</v>
      </c>
      <c r="P262">
        <f t="shared" si="13"/>
        <v>33.417368000000003</v>
      </c>
      <c r="Q262">
        <f t="shared" si="14"/>
        <v>53.635299130599876</v>
      </c>
    </row>
    <row r="263" spans="1:17" x14ac:dyDescent="0.25">
      <c r="A263">
        <v>2290099</v>
      </c>
      <c r="B263">
        <v>2</v>
      </c>
      <c r="C263" t="s">
        <v>1025</v>
      </c>
      <c r="D263">
        <v>-111.92649569174201</v>
      </c>
      <c r="E263">
        <v>33.419129418999702</v>
      </c>
      <c r="F263">
        <v>1</v>
      </c>
      <c r="G263" t="s">
        <v>1008</v>
      </c>
      <c r="H263" t="s">
        <v>1025</v>
      </c>
      <c r="I263" t="s">
        <v>996</v>
      </c>
      <c r="J263">
        <v>39916.268750000003</v>
      </c>
      <c r="K263" t="s">
        <v>998</v>
      </c>
      <c r="L263" t="s">
        <v>1007</v>
      </c>
      <c r="M263">
        <v>154</v>
      </c>
      <c r="N263">
        <v>4.8620812477000001E-4</v>
      </c>
      <c r="O263">
        <f t="shared" si="12"/>
        <v>-111.926198</v>
      </c>
      <c r="P263">
        <f t="shared" si="13"/>
        <v>33.418745000000001</v>
      </c>
      <c r="Q263">
        <f t="shared" si="14"/>
        <v>50.841259031072155</v>
      </c>
    </row>
    <row r="264" spans="1:17" x14ac:dyDescent="0.25">
      <c r="A264">
        <v>2631158</v>
      </c>
      <c r="B264">
        <v>2</v>
      </c>
      <c r="C264" t="s">
        <v>999</v>
      </c>
      <c r="D264">
        <v>-111.909112857323</v>
      </c>
      <c r="E264">
        <v>33.406946816464597</v>
      </c>
      <c r="F264">
        <v>2</v>
      </c>
      <c r="G264" t="s">
        <v>1000</v>
      </c>
      <c r="H264" t="s">
        <v>999</v>
      </c>
      <c r="I264" t="s">
        <v>996</v>
      </c>
      <c r="J264">
        <v>41032.513888888891</v>
      </c>
      <c r="K264" t="s">
        <v>1006</v>
      </c>
      <c r="L264" t="s">
        <v>998</v>
      </c>
      <c r="M264">
        <v>159</v>
      </c>
      <c r="N264">
        <v>4.8621881733000003E-4</v>
      </c>
      <c r="O264">
        <f t="shared" si="12"/>
        <v>-111.90910700000001</v>
      </c>
      <c r="P264">
        <f t="shared" si="13"/>
        <v>33.407432999999997</v>
      </c>
      <c r="Q264">
        <f t="shared" si="14"/>
        <v>53.926133831637266</v>
      </c>
    </row>
    <row r="265" spans="1:17" x14ac:dyDescent="0.25">
      <c r="A265">
        <v>2343784</v>
      </c>
      <c r="B265">
        <v>2</v>
      </c>
      <c r="C265" t="s">
        <v>999</v>
      </c>
      <c r="D265">
        <v>-111.92639911868901</v>
      </c>
      <c r="E265">
        <v>33.428853862170399</v>
      </c>
      <c r="F265">
        <v>3</v>
      </c>
      <c r="G265" t="s">
        <v>995</v>
      </c>
      <c r="H265" t="s">
        <v>999</v>
      </c>
      <c r="I265" t="s">
        <v>996</v>
      </c>
      <c r="J265">
        <v>40086.727777777778</v>
      </c>
      <c r="K265" t="s">
        <v>997</v>
      </c>
      <c r="L265" t="s">
        <v>998</v>
      </c>
      <c r="M265">
        <v>103</v>
      </c>
      <c r="N265">
        <v>4.9301118572000005E-4</v>
      </c>
      <c r="O265">
        <f t="shared" si="12"/>
        <v>-111.92609899999999</v>
      </c>
      <c r="P265">
        <f t="shared" si="13"/>
        <v>33.429245000000002</v>
      </c>
      <c r="Q265">
        <f t="shared" si="14"/>
        <v>51.589634743403373</v>
      </c>
    </row>
    <row r="266" spans="1:17" x14ac:dyDescent="0.25">
      <c r="A266">
        <v>2312094</v>
      </c>
      <c r="B266">
        <v>2</v>
      </c>
      <c r="C266" t="s">
        <v>999</v>
      </c>
      <c r="D266">
        <v>-111.92641213224699</v>
      </c>
      <c r="E266">
        <v>33.428854797966203</v>
      </c>
      <c r="F266">
        <v>3</v>
      </c>
      <c r="G266" t="s">
        <v>995</v>
      </c>
      <c r="H266" t="s">
        <v>999</v>
      </c>
      <c r="I266" t="s">
        <v>996</v>
      </c>
      <c r="J266">
        <v>39966.756944444445</v>
      </c>
      <c r="K266" t="s">
        <v>997</v>
      </c>
      <c r="L266" t="s">
        <v>998</v>
      </c>
      <c r="M266">
        <v>103</v>
      </c>
      <c r="N266">
        <v>5.0030933560000004E-4</v>
      </c>
      <c r="O266">
        <f t="shared" si="12"/>
        <v>-111.92609899999999</v>
      </c>
      <c r="P266">
        <f t="shared" si="13"/>
        <v>33.429245000000002</v>
      </c>
      <c r="Q266">
        <f t="shared" si="14"/>
        <v>52.168606539963875</v>
      </c>
    </row>
    <row r="267" spans="1:17" x14ac:dyDescent="0.25">
      <c r="A267">
        <v>2470781</v>
      </c>
      <c r="B267">
        <v>2</v>
      </c>
      <c r="C267" t="s">
        <v>999</v>
      </c>
      <c r="D267">
        <v>-111.922517946314</v>
      </c>
      <c r="E267">
        <v>33.4168556549211</v>
      </c>
      <c r="F267">
        <v>3</v>
      </c>
      <c r="G267" t="s">
        <v>1000</v>
      </c>
      <c r="H267" t="s">
        <v>999</v>
      </c>
      <c r="I267" t="s">
        <v>996</v>
      </c>
      <c r="J267">
        <v>40503.943055555559</v>
      </c>
      <c r="K267" t="s">
        <v>998</v>
      </c>
      <c r="L267" t="s">
        <v>1045</v>
      </c>
      <c r="M267">
        <v>155</v>
      </c>
      <c r="N267">
        <v>5.1361205996999998E-4</v>
      </c>
      <c r="O267">
        <f t="shared" si="12"/>
        <v>-111.92255400000001</v>
      </c>
      <c r="P267">
        <f t="shared" si="13"/>
        <v>33.417368000000003</v>
      </c>
      <c r="Q267">
        <f t="shared" si="14"/>
        <v>56.923897696499061</v>
      </c>
    </row>
    <row r="268" spans="1:17" x14ac:dyDescent="0.25">
      <c r="A268">
        <v>2514588</v>
      </c>
      <c r="B268">
        <v>2</v>
      </c>
      <c r="C268" t="s">
        <v>999</v>
      </c>
      <c r="D268">
        <v>-111.90911183541</v>
      </c>
      <c r="E268">
        <v>33.407949772674499</v>
      </c>
      <c r="F268">
        <v>3</v>
      </c>
      <c r="G268" t="s">
        <v>1000</v>
      </c>
      <c r="H268" t="s">
        <v>999</v>
      </c>
      <c r="I268" t="s">
        <v>996</v>
      </c>
      <c r="J268">
        <v>40649.022916666669</v>
      </c>
      <c r="K268" t="s">
        <v>998</v>
      </c>
      <c r="L268" t="s">
        <v>1006</v>
      </c>
      <c r="M268">
        <v>159</v>
      </c>
      <c r="N268">
        <v>5.1679529632000002E-4</v>
      </c>
      <c r="O268">
        <f t="shared" si="12"/>
        <v>-111.90910700000001</v>
      </c>
      <c r="P268">
        <f t="shared" si="13"/>
        <v>33.407432999999997</v>
      </c>
      <c r="Q268">
        <f t="shared" si="14"/>
        <v>57.317835480737934</v>
      </c>
    </row>
    <row r="269" spans="1:17" x14ac:dyDescent="0.25">
      <c r="A269">
        <v>2490517</v>
      </c>
      <c r="B269">
        <v>2</v>
      </c>
      <c r="C269" t="s">
        <v>999</v>
      </c>
      <c r="D269">
        <v>-111.91821651753099</v>
      </c>
      <c r="E269">
        <v>33.414763929327499</v>
      </c>
      <c r="F269">
        <v>4</v>
      </c>
      <c r="G269" t="s">
        <v>1000</v>
      </c>
      <c r="H269" t="s">
        <v>999</v>
      </c>
      <c r="I269" t="s">
        <v>996</v>
      </c>
      <c r="J269">
        <v>40572.072222222225</v>
      </c>
      <c r="K269" t="s">
        <v>1001</v>
      </c>
      <c r="L269" t="s">
        <v>1046</v>
      </c>
      <c r="M269">
        <v>132</v>
      </c>
      <c r="N269">
        <v>5.1886293892000005E-4</v>
      </c>
      <c r="O269">
        <f t="shared" si="12"/>
        <v>-111.917698</v>
      </c>
      <c r="P269">
        <f t="shared" si="13"/>
        <v>33.414745000000003</v>
      </c>
      <c r="Q269">
        <f t="shared" si="14"/>
        <v>48.283005188895238</v>
      </c>
    </row>
    <row r="270" spans="1:17" x14ac:dyDescent="0.25">
      <c r="A270">
        <v>2611677</v>
      </c>
      <c r="B270">
        <v>2</v>
      </c>
      <c r="C270" t="s">
        <v>999</v>
      </c>
      <c r="D270">
        <v>-111.926273633744</v>
      </c>
      <c r="E270">
        <v>33.412330928114898</v>
      </c>
      <c r="F270">
        <v>1</v>
      </c>
      <c r="G270" t="s">
        <v>1020</v>
      </c>
      <c r="H270" t="s">
        <v>999</v>
      </c>
      <c r="I270" t="s">
        <v>996</v>
      </c>
      <c r="J270">
        <v>40989.339583333334</v>
      </c>
      <c r="K270" t="s">
        <v>1001</v>
      </c>
      <c r="L270" t="s">
        <v>998</v>
      </c>
      <c r="M270">
        <v>136</v>
      </c>
      <c r="N270">
        <v>5.1960597214000003E-4</v>
      </c>
      <c r="O270">
        <f t="shared" si="12"/>
        <v>-111.926198</v>
      </c>
      <c r="P270">
        <f t="shared" si="13"/>
        <v>33.412844999999997</v>
      </c>
      <c r="Q270">
        <f t="shared" si="14"/>
        <v>57.449031492146609</v>
      </c>
    </row>
    <row r="271" spans="1:17" x14ac:dyDescent="0.25">
      <c r="A271">
        <v>2699611</v>
      </c>
      <c r="B271">
        <v>2</v>
      </c>
      <c r="C271" t="s">
        <v>994</v>
      </c>
      <c r="D271">
        <v>-111.925777678679</v>
      </c>
      <c r="E271">
        <v>33.4220246685137</v>
      </c>
      <c r="F271">
        <v>3</v>
      </c>
      <c r="G271" t="s">
        <v>1000</v>
      </c>
      <c r="H271" t="s">
        <v>994</v>
      </c>
      <c r="I271" t="s">
        <v>996</v>
      </c>
      <c r="J271">
        <v>41331.751388888886</v>
      </c>
      <c r="K271" t="s">
        <v>998</v>
      </c>
      <c r="L271" t="s">
        <v>997</v>
      </c>
      <c r="M271">
        <v>117</v>
      </c>
      <c r="N271">
        <v>5.2171763346000005E-4</v>
      </c>
      <c r="O271">
        <f t="shared" si="12"/>
        <v>-111.926299</v>
      </c>
      <c r="P271">
        <f t="shared" si="13"/>
        <v>33.422044999999997</v>
      </c>
      <c r="Q271">
        <f t="shared" si="14"/>
        <v>48.550569077361779</v>
      </c>
    </row>
    <row r="272" spans="1:17" x14ac:dyDescent="0.25">
      <c r="A272">
        <v>2680126</v>
      </c>
      <c r="B272">
        <v>2</v>
      </c>
      <c r="C272" t="s">
        <v>1006</v>
      </c>
      <c r="D272">
        <v>-111.926609864421</v>
      </c>
      <c r="E272">
        <v>33.414759251577301</v>
      </c>
      <c r="F272">
        <v>3</v>
      </c>
      <c r="G272" t="s">
        <v>995</v>
      </c>
      <c r="H272" t="s">
        <v>1006</v>
      </c>
      <c r="I272" t="s">
        <v>996</v>
      </c>
      <c r="J272">
        <v>41262.782638888886</v>
      </c>
      <c r="K272" t="s">
        <v>1001</v>
      </c>
      <c r="L272" t="s">
        <v>998</v>
      </c>
      <c r="M272">
        <v>131</v>
      </c>
      <c r="N272">
        <v>5.2446030203E-4</v>
      </c>
      <c r="O272">
        <f t="shared" si="12"/>
        <v>-111.926098</v>
      </c>
      <c r="P272">
        <f t="shared" si="13"/>
        <v>33.414645</v>
      </c>
      <c r="Q272">
        <f t="shared" si="14"/>
        <v>49.275627169846778</v>
      </c>
    </row>
    <row r="273" spans="1:17" x14ac:dyDescent="0.25">
      <c r="A273">
        <v>2786300</v>
      </c>
      <c r="B273">
        <v>2</v>
      </c>
      <c r="C273" t="s">
        <v>999</v>
      </c>
      <c r="D273">
        <v>-111.92627360608</v>
      </c>
      <c r="E273">
        <v>33.412322684868101</v>
      </c>
      <c r="F273">
        <v>1</v>
      </c>
      <c r="G273" t="s">
        <v>1020</v>
      </c>
      <c r="H273" t="s">
        <v>999</v>
      </c>
      <c r="I273" t="s">
        <v>996</v>
      </c>
      <c r="J273">
        <v>41572.626388888886</v>
      </c>
      <c r="K273" t="s">
        <v>1006</v>
      </c>
      <c r="L273" t="s">
        <v>998</v>
      </c>
      <c r="M273">
        <v>136</v>
      </c>
      <c r="N273">
        <v>5.2775882402999997E-4</v>
      </c>
      <c r="O273">
        <f t="shared" si="12"/>
        <v>-111.926198</v>
      </c>
      <c r="P273">
        <f t="shared" si="13"/>
        <v>33.412844999999997</v>
      </c>
      <c r="Q273">
        <f t="shared" si="14"/>
        <v>58.356216979438599</v>
      </c>
    </row>
    <row r="274" spans="1:17" x14ac:dyDescent="0.25">
      <c r="A274">
        <v>2324433</v>
      </c>
      <c r="B274">
        <v>2</v>
      </c>
      <c r="C274" t="s">
        <v>999</v>
      </c>
      <c r="D274">
        <v>-111.945973452457</v>
      </c>
      <c r="E274">
        <v>33.378032777686002</v>
      </c>
      <c r="F274">
        <v>3</v>
      </c>
      <c r="G274" t="s">
        <v>1008</v>
      </c>
      <c r="H274" t="s">
        <v>999</v>
      </c>
      <c r="I274" t="s">
        <v>996</v>
      </c>
      <c r="J274">
        <v>40014.772916666669</v>
      </c>
      <c r="K274" t="s">
        <v>1001</v>
      </c>
      <c r="L274" t="s">
        <v>1024</v>
      </c>
      <c r="M274">
        <v>126</v>
      </c>
      <c r="N274">
        <v>5.3074663154E-4</v>
      </c>
      <c r="O274">
        <f t="shared" si="12"/>
        <v>-111.945448</v>
      </c>
      <c r="P274">
        <f t="shared" si="13"/>
        <v>33.377958</v>
      </c>
      <c r="Q274">
        <f t="shared" si="14"/>
        <v>49.581079149510082</v>
      </c>
    </row>
    <row r="275" spans="1:17" x14ac:dyDescent="0.25">
      <c r="A275">
        <v>2304547</v>
      </c>
      <c r="B275">
        <v>2</v>
      </c>
      <c r="C275" t="s">
        <v>999</v>
      </c>
      <c r="D275">
        <v>-111.945973474927</v>
      </c>
      <c r="E275">
        <v>33.378035524518097</v>
      </c>
      <c r="F275">
        <v>2</v>
      </c>
      <c r="G275" t="s">
        <v>995</v>
      </c>
      <c r="H275" t="s">
        <v>999</v>
      </c>
      <c r="I275" t="s">
        <v>996</v>
      </c>
      <c r="J275">
        <v>39961.45208333333</v>
      </c>
      <c r="K275" t="s">
        <v>1047</v>
      </c>
      <c r="L275" t="s">
        <v>998</v>
      </c>
      <c r="M275">
        <v>126</v>
      </c>
      <c r="N275">
        <v>5.3116282797000002E-4</v>
      </c>
      <c r="O275">
        <f t="shared" si="12"/>
        <v>-111.945448</v>
      </c>
      <c r="P275">
        <f t="shared" si="13"/>
        <v>33.377958</v>
      </c>
      <c r="Q275">
        <f t="shared" si="14"/>
        <v>49.635008235883454</v>
      </c>
    </row>
    <row r="276" spans="1:17" x14ac:dyDescent="0.25">
      <c r="A276">
        <v>2505649</v>
      </c>
      <c r="B276">
        <v>2</v>
      </c>
      <c r="C276" t="s">
        <v>999</v>
      </c>
      <c r="D276">
        <v>-111.940034280674</v>
      </c>
      <c r="E276">
        <v>33.392855683632</v>
      </c>
      <c r="F276">
        <v>3</v>
      </c>
      <c r="G276" t="s">
        <v>1000</v>
      </c>
      <c r="H276" t="s">
        <v>999</v>
      </c>
      <c r="I276" t="s">
        <v>996</v>
      </c>
      <c r="J276">
        <v>40603.804861111108</v>
      </c>
      <c r="K276" t="s">
        <v>1001</v>
      </c>
      <c r="L276" t="s">
        <v>1006</v>
      </c>
      <c r="M276">
        <v>144</v>
      </c>
      <c r="N276">
        <v>5.3536825895000005E-4</v>
      </c>
      <c r="O276">
        <f t="shared" si="12"/>
        <v>-111.939499</v>
      </c>
      <c r="P276">
        <f t="shared" si="13"/>
        <v>33.392845999999999</v>
      </c>
      <c r="Q276">
        <f t="shared" si="14"/>
        <v>49.808382902605345</v>
      </c>
    </row>
    <row r="277" spans="1:17" x14ac:dyDescent="0.25">
      <c r="A277">
        <v>2574021</v>
      </c>
      <c r="B277">
        <v>2</v>
      </c>
      <c r="C277" t="s">
        <v>1025</v>
      </c>
      <c r="D277">
        <v>-111.940005197318</v>
      </c>
      <c r="E277">
        <v>33.424949771917198</v>
      </c>
      <c r="F277">
        <v>3</v>
      </c>
      <c r="G277" t="s">
        <v>1000</v>
      </c>
      <c r="H277" t="s">
        <v>1025</v>
      </c>
      <c r="I277" t="s">
        <v>996</v>
      </c>
      <c r="J277">
        <v>40828.658333333333</v>
      </c>
      <c r="K277" t="s">
        <v>1007</v>
      </c>
      <c r="L277" t="s">
        <v>1027</v>
      </c>
      <c r="M277">
        <v>106</v>
      </c>
      <c r="N277">
        <v>5.3644029300000003E-4</v>
      </c>
      <c r="O277">
        <f t="shared" si="12"/>
        <v>-111.93979899999999</v>
      </c>
      <c r="P277">
        <f t="shared" si="13"/>
        <v>33.425445000000003</v>
      </c>
      <c r="Q277">
        <f t="shared" si="14"/>
        <v>58.179787084891601</v>
      </c>
    </row>
    <row r="278" spans="1:17" x14ac:dyDescent="0.25">
      <c r="A278">
        <v>2404558</v>
      </c>
      <c r="B278">
        <v>2</v>
      </c>
      <c r="C278" t="s">
        <v>1017</v>
      </c>
      <c r="D278">
        <v>-111.945973485868</v>
      </c>
      <c r="E278">
        <v>33.378071702802799</v>
      </c>
      <c r="F278">
        <v>3</v>
      </c>
      <c r="G278" t="s">
        <v>1008</v>
      </c>
      <c r="H278" t="s">
        <v>1017</v>
      </c>
      <c r="I278" t="s">
        <v>996</v>
      </c>
      <c r="J278">
        <v>40270.625</v>
      </c>
      <c r="K278" t="s">
        <v>998</v>
      </c>
      <c r="L278" t="s">
        <v>1021</v>
      </c>
      <c r="M278">
        <v>126</v>
      </c>
      <c r="N278">
        <v>5.3764646826000002E-4</v>
      </c>
      <c r="O278">
        <f t="shared" si="12"/>
        <v>-111.945448</v>
      </c>
      <c r="P278">
        <f t="shared" si="13"/>
        <v>33.377958</v>
      </c>
      <c r="Q278">
        <f t="shared" si="14"/>
        <v>50.486016713636289</v>
      </c>
    </row>
    <row r="279" spans="1:17" x14ac:dyDescent="0.25">
      <c r="A279">
        <v>2740158</v>
      </c>
      <c r="B279">
        <v>2</v>
      </c>
      <c r="C279" t="s">
        <v>999</v>
      </c>
      <c r="D279">
        <v>-111.945973544138</v>
      </c>
      <c r="E279">
        <v>33.378074446998603</v>
      </c>
      <c r="F279">
        <v>2</v>
      </c>
      <c r="G279" t="s">
        <v>1002</v>
      </c>
      <c r="H279" t="s">
        <v>999</v>
      </c>
      <c r="I279" t="s">
        <v>996</v>
      </c>
      <c r="J279">
        <v>41456.444444444445</v>
      </c>
      <c r="K279" t="s">
        <v>1006</v>
      </c>
      <c r="L279" t="s">
        <v>998</v>
      </c>
      <c r="M279">
        <v>126</v>
      </c>
      <c r="N279">
        <v>5.3829039047000005E-4</v>
      </c>
      <c r="O279">
        <f t="shared" si="12"/>
        <v>-111.945448</v>
      </c>
      <c r="P279">
        <f t="shared" si="13"/>
        <v>33.377958</v>
      </c>
      <c r="Q279">
        <f t="shared" si="14"/>
        <v>50.568143815699514</v>
      </c>
    </row>
    <row r="280" spans="1:17" x14ac:dyDescent="0.25">
      <c r="A280">
        <v>2636256</v>
      </c>
      <c r="B280">
        <v>2</v>
      </c>
      <c r="C280" t="s">
        <v>999</v>
      </c>
      <c r="D280">
        <v>-111.940037554922</v>
      </c>
      <c r="E280">
        <v>33.392855661980697</v>
      </c>
      <c r="F280">
        <v>1</v>
      </c>
      <c r="G280" t="s">
        <v>1000</v>
      </c>
      <c r="H280" t="s">
        <v>999</v>
      </c>
      <c r="I280" t="s">
        <v>996</v>
      </c>
      <c r="J280">
        <v>41117.791666666664</v>
      </c>
      <c r="K280" t="s">
        <v>1001</v>
      </c>
      <c r="L280" t="s">
        <v>998</v>
      </c>
      <c r="M280">
        <v>144</v>
      </c>
      <c r="N280">
        <v>5.3864158573999998E-4</v>
      </c>
      <c r="O280">
        <f t="shared" si="12"/>
        <v>-111.939499</v>
      </c>
      <c r="P280">
        <f t="shared" si="13"/>
        <v>33.392845999999999</v>
      </c>
      <c r="Q280">
        <f t="shared" si="14"/>
        <v>50.112862194385421</v>
      </c>
    </row>
    <row r="281" spans="1:17" x14ac:dyDescent="0.25">
      <c r="A281">
        <v>2443738</v>
      </c>
      <c r="B281">
        <v>2</v>
      </c>
      <c r="C281" t="s">
        <v>994</v>
      </c>
      <c r="D281">
        <v>-111.926271034455</v>
      </c>
      <c r="E281">
        <v>33.407964657303197</v>
      </c>
      <c r="F281">
        <v>2</v>
      </c>
      <c r="G281" t="s">
        <v>1002</v>
      </c>
      <c r="H281" t="s">
        <v>994</v>
      </c>
      <c r="I281" t="s">
        <v>996</v>
      </c>
      <c r="J281">
        <v>40420.481249999997</v>
      </c>
      <c r="K281" t="s">
        <v>1006</v>
      </c>
      <c r="L281" t="s">
        <v>998</v>
      </c>
      <c r="M281">
        <v>138</v>
      </c>
      <c r="N281">
        <v>5.4770853141000004E-4</v>
      </c>
      <c r="O281">
        <f t="shared" si="12"/>
        <v>-111.926098</v>
      </c>
      <c r="P281">
        <f t="shared" si="13"/>
        <v>33.407445000000003</v>
      </c>
      <c r="Q281">
        <f t="shared" si="14"/>
        <v>59.841723992105216</v>
      </c>
    </row>
    <row r="282" spans="1:17" x14ac:dyDescent="0.25">
      <c r="A282">
        <v>2592077</v>
      </c>
      <c r="B282">
        <v>2</v>
      </c>
      <c r="C282" t="s">
        <v>999</v>
      </c>
      <c r="D282">
        <v>-111.926280504199</v>
      </c>
      <c r="E282">
        <v>33.414125524301802</v>
      </c>
      <c r="F282">
        <v>3</v>
      </c>
      <c r="G282" t="s">
        <v>1020</v>
      </c>
      <c r="H282" t="s">
        <v>999</v>
      </c>
      <c r="I282" t="s">
        <v>996</v>
      </c>
      <c r="J282">
        <v>40802.70208333333</v>
      </c>
      <c r="K282" t="s">
        <v>1001</v>
      </c>
      <c r="L282" t="s">
        <v>1011</v>
      </c>
      <c r="M282">
        <v>131</v>
      </c>
      <c r="N282">
        <v>5.5060220093000004E-4</v>
      </c>
      <c r="O282">
        <f t="shared" si="12"/>
        <v>-111.926098</v>
      </c>
      <c r="P282">
        <f t="shared" si="13"/>
        <v>33.414645</v>
      </c>
      <c r="Q282">
        <f t="shared" si="14"/>
        <v>60.065371539193407</v>
      </c>
    </row>
    <row r="283" spans="1:17" x14ac:dyDescent="0.25">
      <c r="A283">
        <v>2797516</v>
      </c>
      <c r="B283">
        <v>2</v>
      </c>
      <c r="C283" t="s">
        <v>994</v>
      </c>
      <c r="D283">
        <v>-111.92628529314101</v>
      </c>
      <c r="E283">
        <v>33.416200576021197</v>
      </c>
      <c r="F283">
        <v>1</v>
      </c>
      <c r="G283" t="s">
        <v>1000</v>
      </c>
      <c r="H283" t="s">
        <v>994</v>
      </c>
      <c r="I283" t="s">
        <v>996</v>
      </c>
      <c r="J283">
        <v>41621.52847222222</v>
      </c>
      <c r="K283" t="s">
        <v>998</v>
      </c>
      <c r="L283" t="s">
        <v>1021</v>
      </c>
      <c r="M283">
        <v>135</v>
      </c>
      <c r="N283">
        <v>5.5137787511000001E-4</v>
      </c>
      <c r="O283">
        <f t="shared" si="12"/>
        <v>-111.926198</v>
      </c>
      <c r="P283">
        <f t="shared" si="13"/>
        <v>33.416744999999999</v>
      </c>
      <c r="Q283">
        <f t="shared" si="14"/>
        <v>60.926552306367107</v>
      </c>
    </row>
    <row r="284" spans="1:17" x14ac:dyDescent="0.25">
      <c r="A284">
        <v>2786968</v>
      </c>
      <c r="B284">
        <v>2</v>
      </c>
      <c r="C284" t="s">
        <v>999</v>
      </c>
      <c r="D284">
        <v>-111.926281223838</v>
      </c>
      <c r="E284">
        <v>33.415169231520302</v>
      </c>
      <c r="F284">
        <v>3</v>
      </c>
      <c r="G284" t="s">
        <v>1020</v>
      </c>
      <c r="H284" t="s">
        <v>999</v>
      </c>
      <c r="I284" t="s">
        <v>996</v>
      </c>
      <c r="J284">
        <v>41578.530555555553</v>
      </c>
      <c r="K284" t="s">
        <v>997</v>
      </c>
      <c r="L284" t="s">
        <v>1024</v>
      </c>
      <c r="M284">
        <v>131</v>
      </c>
      <c r="N284">
        <v>5.5532842686999997E-4</v>
      </c>
      <c r="O284">
        <f t="shared" si="12"/>
        <v>-111.926098</v>
      </c>
      <c r="P284">
        <f t="shared" si="13"/>
        <v>33.414645</v>
      </c>
      <c r="Q284">
        <f t="shared" si="14"/>
        <v>60.590319478194431</v>
      </c>
    </row>
    <row r="285" spans="1:17" x14ac:dyDescent="0.25">
      <c r="A285">
        <v>2756363</v>
      </c>
      <c r="B285">
        <v>2</v>
      </c>
      <c r="C285" t="s">
        <v>1006</v>
      </c>
      <c r="D285">
        <v>-111.93989492618</v>
      </c>
      <c r="E285">
        <v>33.429636536471598</v>
      </c>
      <c r="F285">
        <v>2</v>
      </c>
      <c r="G285" t="s">
        <v>995</v>
      </c>
      <c r="H285" t="s">
        <v>1006</v>
      </c>
      <c r="I285" t="s">
        <v>996</v>
      </c>
      <c r="J285">
        <v>41506.443749999999</v>
      </c>
      <c r="K285" t="s">
        <v>998</v>
      </c>
      <c r="L285" t="s">
        <v>1048</v>
      </c>
      <c r="M285">
        <v>102</v>
      </c>
      <c r="N285">
        <v>5.5764262258000004E-4</v>
      </c>
      <c r="O285">
        <f t="shared" si="12"/>
        <v>-111.94045</v>
      </c>
      <c r="P285">
        <f t="shared" si="13"/>
        <v>33.429690000000001</v>
      </c>
      <c r="Q285">
        <f t="shared" si="14"/>
        <v>51.977491656918232</v>
      </c>
    </row>
    <row r="286" spans="1:17" x14ac:dyDescent="0.25">
      <c r="A286">
        <v>2514586</v>
      </c>
      <c r="B286">
        <v>2</v>
      </c>
      <c r="C286" t="s">
        <v>999</v>
      </c>
      <c r="D286">
        <v>-111.90853991435</v>
      </c>
      <c r="E286">
        <v>33.407496804002797</v>
      </c>
      <c r="F286">
        <v>3</v>
      </c>
      <c r="G286" t="s">
        <v>1000</v>
      </c>
      <c r="H286" t="s">
        <v>999</v>
      </c>
      <c r="I286" t="s">
        <v>996</v>
      </c>
      <c r="J286">
        <v>40653.732638888891</v>
      </c>
      <c r="K286" t="s">
        <v>1001</v>
      </c>
      <c r="L286" t="s">
        <v>998</v>
      </c>
      <c r="M286">
        <v>159</v>
      </c>
      <c r="N286">
        <v>5.7066372340999999E-4</v>
      </c>
      <c r="O286">
        <f t="shared" si="12"/>
        <v>-111.90910700000001</v>
      </c>
      <c r="P286">
        <f t="shared" si="13"/>
        <v>33.407432999999997</v>
      </c>
      <c r="Q286">
        <f t="shared" si="14"/>
        <v>53.228106850249794</v>
      </c>
    </row>
    <row r="287" spans="1:17" x14ac:dyDescent="0.25">
      <c r="A287">
        <v>2599102</v>
      </c>
      <c r="B287">
        <v>2</v>
      </c>
      <c r="C287" t="s">
        <v>1006</v>
      </c>
      <c r="D287">
        <v>-111.926314376609</v>
      </c>
      <c r="E287">
        <v>33.393506456189897</v>
      </c>
      <c r="F287">
        <v>2</v>
      </c>
      <c r="G287" t="s">
        <v>1000</v>
      </c>
      <c r="H287" t="s">
        <v>1006</v>
      </c>
      <c r="I287" t="s">
        <v>996</v>
      </c>
      <c r="J287">
        <v>40909.824999999997</v>
      </c>
      <c r="K287" t="s">
        <v>1006</v>
      </c>
      <c r="L287" t="s">
        <v>1013</v>
      </c>
      <c r="M287">
        <v>142</v>
      </c>
      <c r="N287">
        <v>5.7241126465999996E-4</v>
      </c>
      <c r="O287">
        <f t="shared" si="12"/>
        <v>-111.926198</v>
      </c>
      <c r="P287">
        <f t="shared" si="13"/>
        <v>33.392946000000002</v>
      </c>
      <c r="Q287">
        <f t="shared" si="14"/>
        <v>63.096840937800557</v>
      </c>
    </row>
    <row r="288" spans="1:17" x14ac:dyDescent="0.25">
      <c r="A288">
        <v>2788621</v>
      </c>
      <c r="B288">
        <v>2</v>
      </c>
      <c r="C288" t="s">
        <v>1017</v>
      </c>
      <c r="D288">
        <v>-111.917384106784</v>
      </c>
      <c r="E288">
        <v>33.4220142117411</v>
      </c>
      <c r="F288">
        <v>3</v>
      </c>
      <c r="G288" t="s">
        <v>1000</v>
      </c>
      <c r="H288" t="s">
        <v>1017</v>
      </c>
      <c r="I288" t="s">
        <v>996</v>
      </c>
      <c r="J288">
        <v>41600.025694444441</v>
      </c>
      <c r="K288" t="s">
        <v>998</v>
      </c>
      <c r="L288" t="s">
        <v>1022</v>
      </c>
      <c r="M288">
        <v>116</v>
      </c>
      <c r="N288">
        <v>5.7568985947999997E-4</v>
      </c>
      <c r="O288">
        <f t="shared" si="12"/>
        <v>-111.91791000000001</v>
      </c>
      <c r="P288">
        <f t="shared" si="13"/>
        <v>33.421779999999998</v>
      </c>
      <c r="Q288">
        <f t="shared" si="14"/>
        <v>55.392255023035403</v>
      </c>
    </row>
    <row r="289" spans="1:17" x14ac:dyDescent="0.25">
      <c r="A289">
        <v>2497792</v>
      </c>
      <c r="B289">
        <v>3</v>
      </c>
      <c r="C289" t="s">
        <v>999</v>
      </c>
      <c r="D289">
        <v>-111.94725601537699</v>
      </c>
      <c r="E289">
        <v>33.407371583318799</v>
      </c>
      <c r="F289">
        <v>2</v>
      </c>
      <c r="G289" t="s">
        <v>1000</v>
      </c>
      <c r="H289" t="s">
        <v>999</v>
      </c>
      <c r="I289" t="s">
        <v>996</v>
      </c>
      <c r="J289">
        <v>40601.600694444445</v>
      </c>
      <c r="K289" t="s">
        <v>1032</v>
      </c>
      <c r="L289" t="s">
        <v>1007</v>
      </c>
      <c r="M289">
        <v>162</v>
      </c>
      <c r="N289">
        <v>5.7774276058000004E-4</v>
      </c>
      <c r="O289">
        <f t="shared" si="12"/>
        <v>-111.92623</v>
      </c>
      <c r="P289">
        <f t="shared" si="13"/>
        <v>33.441630000000004</v>
      </c>
      <c r="Q289">
        <f t="shared" si="14"/>
        <v>4273.5763105158194</v>
      </c>
    </row>
    <row r="290" spans="1:17" x14ac:dyDescent="0.25">
      <c r="A290">
        <v>2592118</v>
      </c>
      <c r="B290">
        <v>2</v>
      </c>
      <c r="C290" t="s">
        <v>999</v>
      </c>
      <c r="D290">
        <v>-111.926281293263</v>
      </c>
      <c r="E290">
        <v>33.415193962245802</v>
      </c>
      <c r="F290">
        <v>2</v>
      </c>
      <c r="G290" t="s">
        <v>1002</v>
      </c>
      <c r="H290" t="s">
        <v>999</v>
      </c>
      <c r="I290" t="s">
        <v>996</v>
      </c>
      <c r="J290">
        <v>40841.629861111112</v>
      </c>
      <c r="K290" t="s">
        <v>1006</v>
      </c>
      <c r="L290" t="s">
        <v>998</v>
      </c>
      <c r="M290">
        <v>131</v>
      </c>
      <c r="N290">
        <v>5.7875380567E-4</v>
      </c>
      <c r="O290">
        <f t="shared" si="12"/>
        <v>-111.926098</v>
      </c>
      <c r="P290">
        <f t="shared" si="13"/>
        <v>33.414645</v>
      </c>
      <c r="Q290">
        <f t="shared" si="14"/>
        <v>63.228918720911594</v>
      </c>
    </row>
    <row r="291" spans="1:17" x14ac:dyDescent="0.25">
      <c r="A291">
        <v>2587672</v>
      </c>
      <c r="B291">
        <v>2</v>
      </c>
      <c r="C291" t="s">
        <v>1006</v>
      </c>
      <c r="D291">
        <v>-111.926281300977</v>
      </c>
      <c r="E291">
        <v>33.415196710104098</v>
      </c>
      <c r="F291">
        <v>2</v>
      </c>
      <c r="G291" t="s">
        <v>1002</v>
      </c>
      <c r="H291" t="s">
        <v>1006</v>
      </c>
      <c r="I291" t="s">
        <v>996</v>
      </c>
      <c r="J291">
        <v>40805.597222222219</v>
      </c>
      <c r="K291" t="s">
        <v>1001</v>
      </c>
      <c r="L291" t="s">
        <v>998</v>
      </c>
      <c r="M291">
        <v>131</v>
      </c>
      <c r="N291">
        <v>5.8136330047000001E-4</v>
      </c>
      <c r="O291">
        <f t="shared" si="12"/>
        <v>-111.926098</v>
      </c>
      <c r="P291">
        <f t="shared" si="13"/>
        <v>33.414645</v>
      </c>
      <c r="Q291">
        <f t="shared" si="14"/>
        <v>63.522642016583447</v>
      </c>
    </row>
    <row r="292" spans="1:17" x14ac:dyDescent="0.25">
      <c r="A292">
        <v>2423875</v>
      </c>
      <c r="B292">
        <v>2</v>
      </c>
      <c r="C292" t="s">
        <v>1017</v>
      </c>
      <c r="D292">
        <v>-111.940083394406</v>
      </c>
      <c r="E292">
        <v>33.392855358853701</v>
      </c>
      <c r="F292">
        <v>2</v>
      </c>
      <c r="G292" t="s">
        <v>1002</v>
      </c>
      <c r="H292" t="s">
        <v>1017</v>
      </c>
      <c r="I292" t="s">
        <v>996</v>
      </c>
      <c r="J292">
        <v>40344.69027777778</v>
      </c>
      <c r="K292" t="s">
        <v>1007</v>
      </c>
      <c r="L292" t="s">
        <v>1006</v>
      </c>
      <c r="M292">
        <v>144</v>
      </c>
      <c r="N292">
        <v>5.8446934043999998E-4</v>
      </c>
      <c r="O292">
        <f t="shared" si="12"/>
        <v>-111.939499</v>
      </c>
      <c r="P292">
        <f t="shared" si="13"/>
        <v>33.392845999999999</v>
      </c>
      <c r="Q292">
        <f t="shared" si="14"/>
        <v>54.375727767109083</v>
      </c>
    </row>
    <row r="293" spans="1:17" x14ac:dyDescent="0.25">
      <c r="A293">
        <v>2790343</v>
      </c>
      <c r="B293">
        <v>2</v>
      </c>
      <c r="C293" t="s">
        <v>999</v>
      </c>
      <c r="D293">
        <v>-111.90852352936</v>
      </c>
      <c r="E293">
        <v>33.407496802928499</v>
      </c>
      <c r="F293">
        <v>2</v>
      </c>
      <c r="G293" t="s">
        <v>1002</v>
      </c>
      <c r="H293" t="s">
        <v>999</v>
      </c>
      <c r="I293" t="s">
        <v>996</v>
      </c>
      <c r="J293">
        <v>41612.738888888889</v>
      </c>
      <c r="K293" t="s">
        <v>1015</v>
      </c>
      <c r="L293" t="s">
        <v>1022</v>
      </c>
      <c r="M293">
        <v>159</v>
      </c>
      <c r="N293">
        <v>5.8694872129999999E-4</v>
      </c>
      <c r="O293">
        <f t="shared" si="12"/>
        <v>-111.90910700000001</v>
      </c>
      <c r="P293">
        <f t="shared" si="13"/>
        <v>33.407432999999997</v>
      </c>
      <c r="Q293">
        <f t="shared" si="14"/>
        <v>54.739220015895619</v>
      </c>
    </row>
    <row r="294" spans="1:17" x14ac:dyDescent="0.25">
      <c r="A294">
        <v>2595568</v>
      </c>
      <c r="B294">
        <v>2</v>
      </c>
      <c r="C294" t="s">
        <v>999</v>
      </c>
      <c r="D294">
        <v>-111.952784901736</v>
      </c>
      <c r="E294">
        <v>33.421909547502104</v>
      </c>
      <c r="F294">
        <v>2</v>
      </c>
      <c r="G294" t="s">
        <v>1002</v>
      </c>
      <c r="H294" t="s">
        <v>999</v>
      </c>
      <c r="I294" t="s">
        <v>996</v>
      </c>
      <c r="J294">
        <v>40948.61041666667</v>
      </c>
      <c r="K294" t="s">
        <v>1006</v>
      </c>
      <c r="L294" t="s">
        <v>998</v>
      </c>
      <c r="M294">
        <v>121</v>
      </c>
      <c r="N294">
        <v>5.8944654065000001E-4</v>
      </c>
      <c r="O294">
        <f t="shared" si="12"/>
        <v>-111.95219899999999</v>
      </c>
      <c r="P294">
        <f t="shared" si="13"/>
        <v>33.421844999999998</v>
      </c>
      <c r="Q294">
        <f t="shared" si="14"/>
        <v>54.974186506992623</v>
      </c>
    </row>
    <row r="295" spans="1:17" x14ac:dyDescent="0.25">
      <c r="A295">
        <v>2404546</v>
      </c>
      <c r="B295">
        <v>2</v>
      </c>
      <c r="C295" t="s">
        <v>999</v>
      </c>
      <c r="D295">
        <v>-111.928546585597</v>
      </c>
      <c r="E295">
        <v>33.414741753101403</v>
      </c>
      <c r="F295">
        <v>1</v>
      </c>
      <c r="G295" t="s">
        <v>1002</v>
      </c>
      <c r="H295" t="s">
        <v>999</v>
      </c>
      <c r="I295" t="s">
        <v>996</v>
      </c>
      <c r="J295">
        <v>40270.400694444441</v>
      </c>
      <c r="K295" t="s">
        <v>1007</v>
      </c>
      <c r="L295" t="s">
        <v>998</v>
      </c>
      <c r="M295">
        <v>134</v>
      </c>
      <c r="N295">
        <v>5.9517560432000005E-4</v>
      </c>
      <c r="O295">
        <f t="shared" si="12"/>
        <v>-111.92914</v>
      </c>
      <c r="P295">
        <f t="shared" si="13"/>
        <v>33.414695999999999</v>
      </c>
      <c r="Q295">
        <f t="shared" si="14"/>
        <v>55.437684327248554</v>
      </c>
    </row>
    <row r="296" spans="1:17" x14ac:dyDescent="0.25">
      <c r="A296">
        <v>2666648</v>
      </c>
      <c r="B296">
        <v>2</v>
      </c>
      <c r="C296" t="s">
        <v>999</v>
      </c>
      <c r="D296">
        <v>-111.939365638873</v>
      </c>
      <c r="E296">
        <v>33.378750001682398</v>
      </c>
      <c r="F296">
        <v>1</v>
      </c>
      <c r="G296" t="s">
        <v>995</v>
      </c>
      <c r="H296" t="s">
        <v>999</v>
      </c>
      <c r="I296" t="s">
        <v>996</v>
      </c>
      <c r="J296">
        <v>41215.680555555555</v>
      </c>
      <c r="K296" t="s">
        <v>1009</v>
      </c>
      <c r="L296" t="s">
        <v>1024</v>
      </c>
      <c r="M296">
        <v>147</v>
      </c>
      <c r="N296">
        <v>6.0777713799999998E-4</v>
      </c>
      <c r="O296">
        <f t="shared" si="12"/>
        <v>-111.93929799999999</v>
      </c>
      <c r="P296">
        <f t="shared" si="13"/>
        <v>33.378146000000001</v>
      </c>
      <c r="Q296">
        <f t="shared" si="14"/>
        <v>67.285648226083453</v>
      </c>
    </row>
    <row r="297" spans="1:17" x14ac:dyDescent="0.25">
      <c r="A297">
        <v>2392571</v>
      </c>
      <c r="B297">
        <v>3</v>
      </c>
      <c r="C297" t="s">
        <v>1025</v>
      </c>
      <c r="D297">
        <v>-111.939602241545</v>
      </c>
      <c r="E297">
        <v>33.393452630138903</v>
      </c>
      <c r="F297">
        <v>1</v>
      </c>
      <c r="G297" t="s">
        <v>1002</v>
      </c>
      <c r="H297" t="s">
        <v>1025</v>
      </c>
      <c r="I297" t="s">
        <v>996</v>
      </c>
      <c r="J297">
        <v>40232.69027777778</v>
      </c>
      <c r="K297" t="s">
        <v>998</v>
      </c>
      <c r="L297" t="s">
        <v>1049</v>
      </c>
      <c r="M297">
        <v>144</v>
      </c>
      <c r="N297">
        <v>6.1535269726999998E-4</v>
      </c>
      <c r="O297">
        <f t="shared" si="12"/>
        <v>-111.939499</v>
      </c>
      <c r="P297">
        <f t="shared" si="13"/>
        <v>33.392845999999999</v>
      </c>
      <c r="Q297">
        <f t="shared" si="14"/>
        <v>67.964362419638221</v>
      </c>
    </row>
    <row r="298" spans="1:17" x14ac:dyDescent="0.25">
      <c r="A298">
        <v>2662523</v>
      </c>
      <c r="B298">
        <v>2</v>
      </c>
      <c r="C298" t="s">
        <v>1005</v>
      </c>
      <c r="D298">
        <v>-111.900543274415</v>
      </c>
      <c r="E298">
        <v>33.392975832453899</v>
      </c>
      <c r="F298">
        <v>2</v>
      </c>
      <c r="G298" t="s">
        <v>995</v>
      </c>
      <c r="H298" t="s">
        <v>1005</v>
      </c>
      <c r="I298" t="s">
        <v>996</v>
      </c>
      <c r="J298">
        <v>41124.240972222222</v>
      </c>
      <c r="K298" t="s">
        <v>1010</v>
      </c>
      <c r="L298" t="s">
        <v>998</v>
      </c>
      <c r="M298">
        <v>149</v>
      </c>
      <c r="N298">
        <v>6.1728427825999996E-4</v>
      </c>
      <c r="O298">
        <f t="shared" si="12"/>
        <v>-111.90079</v>
      </c>
      <c r="P298">
        <f t="shared" si="13"/>
        <v>33.392409999999998</v>
      </c>
      <c r="Q298">
        <f t="shared" si="14"/>
        <v>66.823007563579466</v>
      </c>
    </row>
    <row r="299" spans="1:17" x14ac:dyDescent="0.25">
      <c r="A299">
        <v>2588877</v>
      </c>
      <c r="B299">
        <v>2</v>
      </c>
      <c r="C299" t="s">
        <v>999</v>
      </c>
      <c r="D299">
        <v>-111.92567936476701</v>
      </c>
      <c r="E299">
        <v>33.4220245567166</v>
      </c>
      <c r="F299">
        <v>2</v>
      </c>
      <c r="G299" t="s">
        <v>1000</v>
      </c>
      <c r="H299" t="s">
        <v>999</v>
      </c>
      <c r="I299" t="s">
        <v>996</v>
      </c>
      <c r="J299">
        <v>40816.352777777778</v>
      </c>
      <c r="K299" t="s">
        <v>1001</v>
      </c>
      <c r="L299" t="s">
        <v>998</v>
      </c>
      <c r="M299">
        <v>117</v>
      </c>
      <c r="N299">
        <v>6.1997237826000003E-4</v>
      </c>
      <c r="O299">
        <f t="shared" si="12"/>
        <v>-111.926299</v>
      </c>
      <c r="P299">
        <f t="shared" si="13"/>
        <v>33.422044999999997</v>
      </c>
      <c r="Q299">
        <f t="shared" si="14"/>
        <v>57.688825855525394</v>
      </c>
    </row>
    <row r="300" spans="1:17" x14ac:dyDescent="0.25">
      <c r="A300">
        <v>2430153</v>
      </c>
      <c r="B300">
        <v>2</v>
      </c>
      <c r="C300" t="s">
        <v>999</v>
      </c>
      <c r="D300">
        <v>-111.909112869217</v>
      </c>
      <c r="E300">
        <v>33.406809396143998</v>
      </c>
      <c r="F300">
        <v>1</v>
      </c>
      <c r="G300" t="s">
        <v>1002</v>
      </c>
      <c r="H300" t="s">
        <v>999</v>
      </c>
      <c r="I300" t="s">
        <v>996</v>
      </c>
      <c r="J300">
        <v>40378.729166666664</v>
      </c>
      <c r="K300" t="s">
        <v>1006</v>
      </c>
      <c r="L300" t="s">
        <v>998</v>
      </c>
      <c r="M300">
        <v>159</v>
      </c>
      <c r="N300">
        <v>6.2363147524999998E-4</v>
      </c>
      <c r="O300">
        <f t="shared" si="12"/>
        <v>-111.90910700000001</v>
      </c>
      <c r="P300">
        <f t="shared" si="13"/>
        <v>33.407432999999997</v>
      </c>
      <c r="Q300">
        <f t="shared" si="14"/>
        <v>69.167039834204147</v>
      </c>
    </row>
    <row r="301" spans="1:17" x14ac:dyDescent="0.25">
      <c r="A301">
        <v>2786267</v>
      </c>
      <c r="B301">
        <v>2</v>
      </c>
      <c r="C301" t="s">
        <v>1017</v>
      </c>
      <c r="D301">
        <v>-111.939602375517</v>
      </c>
      <c r="E301">
        <v>33.393463614143101</v>
      </c>
      <c r="F301">
        <v>1</v>
      </c>
      <c r="G301" t="s">
        <v>1000</v>
      </c>
      <c r="H301" t="s">
        <v>1017</v>
      </c>
      <c r="I301" t="s">
        <v>996</v>
      </c>
      <c r="J301">
        <v>41565.635416666664</v>
      </c>
      <c r="K301" t="s">
        <v>1006</v>
      </c>
      <c r="L301" t="s">
        <v>997</v>
      </c>
      <c r="M301">
        <v>144</v>
      </c>
      <c r="N301">
        <v>6.2620581862000003E-4</v>
      </c>
      <c r="O301">
        <f t="shared" si="12"/>
        <v>-111.939499</v>
      </c>
      <c r="P301">
        <f t="shared" si="13"/>
        <v>33.392845999999999</v>
      </c>
      <c r="Q301">
        <f t="shared" si="14"/>
        <v>69.17233567659747</v>
      </c>
    </row>
    <row r="302" spans="1:17" x14ac:dyDescent="0.25">
      <c r="A302">
        <v>2446030</v>
      </c>
      <c r="B302">
        <v>2</v>
      </c>
      <c r="C302" t="s">
        <v>994</v>
      </c>
      <c r="D302">
        <v>-111.922405332585</v>
      </c>
      <c r="E302">
        <v>33.416755967310003</v>
      </c>
      <c r="F302">
        <v>3</v>
      </c>
      <c r="G302" t="s">
        <v>995</v>
      </c>
      <c r="H302" t="s">
        <v>994</v>
      </c>
      <c r="I302" t="s">
        <v>996</v>
      </c>
      <c r="J302">
        <v>40442.693055555559</v>
      </c>
      <c r="K302" t="s">
        <v>998</v>
      </c>
      <c r="L302" t="s">
        <v>1028</v>
      </c>
      <c r="M302">
        <v>155</v>
      </c>
      <c r="N302">
        <v>6.2983014687999998E-4</v>
      </c>
      <c r="O302">
        <f t="shared" si="12"/>
        <v>-111.92255400000001</v>
      </c>
      <c r="P302">
        <f t="shared" si="13"/>
        <v>33.417368000000003</v>
      </c>
      <c r="Q302">
        <f t="shared" si="14"/>
        <v>69.276114066927505</v>
      </c>
    </row>
    <row r="303" spans="1:17" x14ac:dyDescent="0.25">
      <c r="A303">
        <v>2289725</v>
      </c>
      <c r="B303">
        <v>2</v>
      </c>
      <c r="C303" t="s">
        <v>994</v>
      </c>
      <c r="D303">
        <v>-111.926308977118</v>
      </c>
      <c r="E303">
        <v>33.4181186233671</v>
      </c>
      <c r="F303">
        <v>3</v>
      </c>
      <c r="G303" t="s">
        <v>1002</v>
      </c>
      <c r="H303" t="s">
        <v>994</v>
      </c>
      <c r="I303" t="s">
        <v>996</v>
      </c>
      <c r="J303">
        <v>39912.504861111112</v>
      </c>
      <c r="K303" t="s">
        <v>1007</v>
      </c>
      <c r="L303" t="s">
        <v>998</v>
      </c>
      <c r="M303">
        <v>154</v>
      </c>
      <c r="N303">
        <v>6.3613175283000001E-4</v>
      </c>
      <c r="O303">
        <f t="shared" si="12"/>
        <v>-111.926198</v>
      </c>
      <c r="P303">
        <f t="shared" si="13"/>
        <v>33.418745000000001</v>
      </c>
      <c r="Q303">
        <f t="shared" si="14"/>
        <v>70.235350214226514</v>
      </c>
    </row>
    <row r="304" spans="1:17" x14ac:dyDescent="0.25">
      <c r="A304">
        <v>2513484</v>
      </c>
      <c r="B304">
        <v>2</v>
      </c>
      <c r="C304" t="s">
        <v>999</v>
      </c>
      <c r="D304">
        <v>-111.95196689538</v>
      </c>
      <c r="E304">
        <v>33.392210549115298</v>
      </c>
      <c r="F304">
        <v>1</v>
      </c>
      <c r="G304" t="s">
        <v>995</v>
      </c>
      <c r="H304" t="s">
        <v>999</v>
      </c>
      <c r="I304" t="s">
        <v>996</v>
      </c>
      <c r="J304">
        <v>40634.785416666666</v>
      </c>
      <c r="K304" t="s">
        <v>1018</v>
      </c>
      <c r="L304" t="s">
        <v>998</v>
      </c>
      <c r="M304">
        <v>143</v>
      </c>
      <c r="N304">
        <v>6.3626137199999998E-4</v>
      </c>
      <c r="O304">
        <f t="shared" si="12"/>
        <v>-111.951999</v>
      </c>
      <c r="P304">
        <f t="shared" si="13"/>
        <v>33.392845999999999</v>
      </c>
      <c r="Q304">
        <f t="shared" si="14"/>
        <v>70.542111733072346</v>
      </c>
    </row>
    <row r="305" spans="1:17" x14ac:dyDescent="0.25">
      <c r="A305">
        <v>2715126</v>
      </c>
      <c r="B305">
        <v>2</v>
      </c>
      <c r="C305" t="s">
        <v>1017</v>
      </c>
      <c r="D305">
        <v>-111.926298045056</v>
      </c>
      <c r="E305">
        <v>33.422683669103797</v>
      </c>
      <c r="F305">
        <v>1</v>
      </c>
      <c r="G305" t="s">
        <v>1000</v>
      </c>
      <c r="H305" t="s">
        <v>1017</v>
      </c>
      <c r="I305" t="s">
        <v>996</v>
      </c>
      <c r="J305">
        <v>41374.559027777781</v>
      </c>
      <c r="K305" t="s">
        <v>1006</v>
      </c>
      <c r="L305" t="s">
        <v>998</v>
      </c>
      <c r="M305">
        <v>117</v>
      </c>
      <c r="N305">
        <v>6.3866981772000002E-4</v>
      </c>
      <c r="O305">
        <f t="shared" si="12"/>
        <v>-111.926299</v>
      </c>
      <c r="P305">
        <f t="shared" si="13"/>
        <v>33.422044999999997</v>
      </c>
      <c r="Q305">
        <f t="shared" si="14"/>
        <v>70.835850723989296</v>
      </c>
    </row>
    <row r="306" spans="1:17" x14ac:dyDescent="0.25">
      <c r="A306">
        <v>2657045</v>
      </c>
      <c r="B306">
        <v>2</v>
      </c>
      <c r="C306" t="s">
        <v>999</v>
      </c>
      <c r="D306">
        <v>-111.926314499485</v>
      </c>
      <c r="E306">
        <v>33.393575158028199</v>
      </c>
      <c r="F306">
        <v>2</v>
      </c>
      <c r="G306" t="s">
        <v>1002</v>
      </c>
      <c r="H306" t="s">
        <v>999</v>
      </c>
      <c r="I306" t="s">
        <v>996</v>
      </c>
      <c r="J306">
        <v>41162.543055555558</v>
      </c>
      <c r="K306" t="s">
        <v>998</v>
      </c>
      <c r="L306" t="s">
        <v>997</v>
      </c>
      <c r="M306">
        <v>142</v>
      </c>
      <c r="N306">
        <v>6.3985307254999998E-4</v>
      </c>
      <c r="O306">
        <f t="shared" si="12"/>
        <v>-111.926198</v>
      </c>
      <c r="P306">
        <f t="shared" si="13"/>
        <v>33.392946000000002</v>
      </c>
      <c r="Q306">
        <f t="shared" si="14"/>
        <v>70.617521455146743</v>
      </c>
    </row>
    <row r="307" spans="1:17" x14ac:dyDescent="0.25">
      <c r="A307">
        <v>2657055</v>
      </c>
      <c r="B307">
        <v>2</v>
      </c>
      <c r="C307" t="s">
        <v>999</v>
      </c>
      <c r="D307">
        <v>-111.908444888278</v>
      </c>
      <c r="E307">
        <v>33.407496731917902</v>
      </c>
      <c r="F307">
        <v>3</v>
      </c>
      <c r="G307" t="s">
        <v>1002</v>
      </c>
      <c r="H307" t="s">
        <v>999</v>
      </c>
      <c r="I307" t="s">
        <v>996</v>
      </c>
      <c r="J307">
        <v>41148.445833333331</v>
      </c>
      <c r="K307" t="s">
        <v>998</v>
      </c>
      <c r="L307" t="s">
        <v>997</v>
      </c>
      <c r="M307">
        <v>159</v>
      </c>
      <c r="N307">
        <v>6.6517192498000003E-4</v>
      </c>
      <c r="O307">
        <f t="shared" si="12"/>
        <v>-111.90910700000001</v>
      </c>
      <c r="P307">
        <f t="shared" si="13"/>
        <v>33.407432999999997</v>
      </c>
      <c r="Q307">
        <f t="shared" si="14"/>
        <v>62.000071848066533</v>
      </c>
    </row>
    <row r="308" spans="1:17" x14ac:dyDescent="0.25">
      <c r="A308">
        <v>2344022</v>
      </c>
      <c r="B308">
        <v>2</v>
      </c>
      <c r="C308" t="s">
        <v>994</v>
      </c>
      <c r="D308">
        <v>-111.952229064657</v>
      </c>
      <c r="E308">
        <v>33.422516698260999</v>
      </c>
      <c r="F308">
        <v>2</v>
      </c>
      <c r="G308" t="s">
        <v>1002</v>
      </c>
      <c r="H308" t="s">
        <v>994</v>
      </c>
      <c r="I308" t="s">
        <v>996</v>
      </c>
      <c r="J308">
        <v>40084.511805555558</v>
      </c>
      <c r="K308" t="s">
        <v>1006</v>
      </c>
      <c r="L308" t="s">
        <v>998</v>
      </c>
      <c r="M308">
        <v>121</v>
      </c>
      <c r="N308">
        <v>6.7237075890999999E-4</v>
      </c>
      <c r="O308">
        <f t="shared" si="12"/>
        <v>-111.95219899999999</v>
      </c>
      <c r="P308">
        <f t="shared" si="13"/>
        <v>33.421844999999998</v>
      </c>
      <c r="Q308">
        <f t="shared" si="14"/>
        <v>74.551593752569644</v>
      </c>
    </row>
    <row r="309" spans="1:17" x14ac:dyDescent="0.25">
      <c r="A309">
        <v>2736435</v>
      </c>
      <c r="B309">
        <v>2</v>
      </c>
      <c r="C309" t="s">
        <v>999</v>
      </c>
      <c r="D309">
        <v>-111.93861791186799</v>
      </c>
      <c r="E309">
        <v>33.378209914967499</v>
      </c>
      <c r="F309">
        <v>3</v>
      </c>
      <c r="G309" t="s">
        <v>1000</v>
      </c>
      <c r="H309" t="s">
        <v>999</v>
      </c>
      <c r="I309" t="s">
        <v>996</v>
      </c>
      <c r="J309">
        <v>41437.28125</v>
      </c>
      <c r="K309" t="s">
        <v>998</v>
      </c>
      <c r="L309" t="s">
        <v>997</v>
      </c>
      <c r="M309">
        <v>147</v>
      </c>
      <c r="N309">
        <v>6.8308490713999998E-4</v>
      </c>
      <c r="O309">
        <f t="shared" si="12"/>
        <v>-111.93929799999999</v>
      </c>
      <c r="P309">
        <f t="shared" si="13"/>
        <v>33.378146000000001</v>
      </c>
      <c r="Q309">
        <f t="shared" si="14"/>
        <v>63.664043940357658</v>
      </c>
    </row>
    <row r="310" spans="1:17" x14ac:dyDescent="0.25">
      <c r="A310">
        <v>2647994</v>
      </c>
      <c r="B310">
        <v>3</v>
      </c>
      <c r="C310" t="s">
        <v>999</v>
      </c>
      <c r="D310">
        <v>-111.94496818827599</v>
      </c>
      <c r="E310">
        <v>33.421892803224303</v>
      </c>
      <c r="F310">
        <v>1</v>
      </c>
      <c r="G310" t="s">
        <v>1002</v>
      </c>
      <c r="H310" t="s">
        <v>999</v>
      </c>
      <c r="I310" t="s">
        <v>996</v>
      </c>
      <c r="J310">
        <v>41001.543055555558</v>
      </c>
      <c r="K310" t="s">
        <v>1032</v>
      </c>
      <c r="L310" t="s">
        <v>998</v>
      </c>
      <c r="M310">
        <v>163</v>
      </c>
      <c r="N310">
        <v>7.0218929586E-4</v>
      </c>
      <c r="O310">
        <f t="shared" si="12"/>
        <v>-111.944266</v>
      </c>
      <c r="P310">
        <f t="shared" si="13"/>
        <v>33.421894000000002</v>
      </c>
      <c r="Q310">
        <f t="shared" si="14"/>
        <v>65.324238890768754</v>
      </c>
    </row>
    <row r="311" spans="1:17" x14ac:dyDescent="0.25">
      <c r="A311">
        <v>2233397</v>
      </c>
      <c r="B311">
        <v>2</v>
      </c>
      <c r="C311" t="s">
        <v>1017</v>
      </c>
      <c r="D311">
        <v>-111.940510512408</v>
      </c>
      <c r="E311">
        <v>33.425481446988996</v>
      </c>
      <c r="F311">
        <v>3</v>
      </c>
      <c r="G311" t="s">
        <v>1002</v>
      </c>
      <c r="H311" t="s">
        <v>1017</v>
      </c>
      <c r="I311" t="s">
        <v>996</v>
      </c>
      <c r="J311">
        <v>39826.847222222219</v>
      </c>
      <c r="K311" t="s">
        <v>998</v>
      </c>
      <c r="L311" t="s">
        <v>1012</v>
      </c>
      <c r="M311">
        <v>106</v>
      </c>
      <c r="N311">
        <v>7.1244528895000002E-4</v>
      </c>
      <c r="O311">
        <f t="shared" si="12"/>
        <v>-111.93979899999999</v>
      </c>
      <c r="P311">
        <f t="shared" si="13"/>
        <v>33.425445000000003</v>
      </c>
      <c r="Q311">
        <f t="shared" si="14"/>
        <v>66.314843702266529</v>
      </c>
    </row>
    <row r="312" spans="1:17" x14ac:dyDescent="0.25">
      <c r="A312">
        <v>2337693</v>
      </c>
      <c r="B312">
        <v>2</v>
      </c>
      <c r="C312" t="s">
        <v>1017</v>
      </c>
      <c r="D312">
        <v>-111.94291180517099</v>
      </c>
      <c r="E312">
        <v>33.421928372617501</v>
      </c>
      <c r="F312">
        <v>3</v>
      </c>
      <c r="G312" t="s">
        <v>1002</v>
      </c>
      <c r="H312" t="s">
        <v>1017</v>
      </c>
      <c r="I312" t="s">
        <v>996</v>
      </c>
      <c r="J312">
        <v>40053.711805555555</v>
      </c>
      <c r="K312" t="s">
        <v>998</v>
      </c>
      <c r="L312" t="s">
        <v>1007</v>
      </c>
      <c r="M312">
        <v>119</v>
      </c>
      <c r="N312">
        <v>7.1299907548000004E-4</v>
      </c>
      <c r="O312">
        <f t="shared" si="12"/>
        <v>-111.942199</v>
      </c>
      <c r="P312">
        <f t="shared" si="13"/>
        <v>33.421945000000001</v>
      </c>
      <c r="Q312">
        <f t="shared" si="14"/>
        <v>66.337425398108635</v>
      </c>
    </row>
    <row r="313" spans="1:17" x14ac:dyDescent="0.25">
      <c r="A313">
        <v>2675394</v>
      </c>
      <c r="B313">
        <v>2</v>
      </c>
      <c r="C313" t="s">
        <v>999</v>
      </c>
      <c r="D313">
        <v>-111.939795368679</v>
      </c>
      <c r="E313">
        <v>33.406629239020397</v>
      </c>
      <c r="F313">
        <v>2</v>
      </c>
      <c r="G313" t="s">
        <v>1000</v>
      </c>
      <c r="H313" t="s">
        <v>999</v>
      </c>
      <c r="I313" t="s">
        <v>996</v>
      </c>
      <c r="J313">
        <v>41186.415277777778</v>
      </c>
      <c r="K313" t="s">
        <v>998</v>
      </c>
      <c r="L313" t="s">
        <v>1006</v>
      </c>
      <c r="M313">
        <v>146</v>
      </c>
      <c r="N313">
        <v>7.2221928955999997E-4</v>
      </c>
      <c r="O313">
        <f t="shared" si="12"/>
        <v>-111.939699</v>
      </c>
      <c r="P313">
        <f t="shared" si="13"/>
        <v>33.407344999999999</v>
      </c>
      <c r="Q313">
        <f t="shared" si="14"/>
        <v>79.89078944565334</v>
      </c>
    </row>
    <row r="314" spans="1:17" x14ac:dyDescent="0.25">
      <c r="A314">
        <v>2593560</v>
      </c>
      <c r="B314">
        <v>2</v>
      </c>
      <c r="C314" t="s">
        <v>994</v>
      </c>
      <c r="D314">
        <v>-111.952201458537</v>
      </c>
      <c r="E314">
        <v>33.421115471462102</v>
      </c>
      <c r="F314">
        <v>4</v>
      </c>
      <c r="G314" t="s">
        <v>1008</v>
      </c>
      <c r="H314" t="s">
        <v>994</v>
      </c>
      <c r="I314" t="s">
        <v>996</v>
      </c>
      <c r="J314">
        <v>40801.856249999997</v>
      </c>
      <c r="K314" t="s">
        <v>1010</v>
      </c>
      <c r="L314" t="s">
        <v>1013</v>
      </c>
      <c r="M314">
        <v>121</v>
      </c>
      <c r="N314">
        <v>7.2953268056000003E-4</v>
      </c>
      <c r="O314">
        <f t="shared" si="12"/>
        <v>-111.95219899999999</v>
      </c>
      <c r="P314">
        <f t="shared" si="13"/>
        <v>33.421844999999998</v>
      </c>
      <c r="Q314">
        <f t="shared" si="14"/>
        <v>80.913481040039414</v>
      </c>
    </row>
    <row r="315" spans="1:17" x14ac:dyDescent="0.25">
      <c r="A315">
        <v>2689160</v>
      </c>
      <c r="B315">
        <v>2</v>
      </c>
      <c r="C315" t="s">
        <v>999</v>
      </c>
      <c r="D315">
        <v>-111.92627115522799</v>
      </c>
      <c r="E315">
        <v>33.408157038398201</v>
      </c>
      <c r="F315">
        <v>3</v>
      </c>
      <c r="G315" t="s">
        <v>1000</v>
      </c>
      <c r="H315" t="s">
        <v>999</v>
      </c>
      <c r="I315" t="s">
        <v>996</v>
      </c>
      <c r="J315">
        <v>41302.6875</v>
      </c>
      <c r="K315" t="s">
        <v>1001</v>
      </c>
      <c r="L315" t="s">
        <v>998</v>
      </c>
      <c r="M315">
        <v>138</v>
      </c>
      <c r="N315">
        <v>7.3279015651999996E-4</v>
      </c>
      <c r="O315">
        <f t="shared" si="12"/>
        <v>-111.926098</v>
      </c>
      <c r="P315">
        <f t="shared" si="13"/>
        <v>33.407445000000003</v>
      </c>
      <c r="Q315">
        <f t="shared" si="14"/>
        <v>80.599417986716546</v>
      </c>
    </row>
    <row r="316" spans="1:17" x14ac:dyDescent="0.25">
      <c r="A316">
        <v>2766888</v>
      </c>
      <c r="B316">
        <v>2</v>
      </c>
      <c r="C316" t="s">
        <v>999</v>
      </c>
      <c r="D316">
        <v>-111.900542980523</v>
      </c>
      <c r="E316">
        <v>33.393102213908897</v>
      </c>
      <c r="F316">
        <v>2</v>
      </c>
      <c r="G316" t="s">
        <v>1002</v>
      </c>
      <c r="H316" t="s">
        <v>999</v>
      </c>
      <c r="I316" t="s">
        <v>996</v>
      </c>
      <c r="J316">
        <v>41554.590277777781</v>
      </c>
      <c r="K316" t="s">
        <v>1006</v>
      </c>
      <c r="L316" t="s">
        <v>998</v>
      </c>
      <c r="M316">
        <v>149</v>
      </c>
      <c r="N316">
        <v>7.3496851476000005E-4</v>
      </c>
      <c r="O316">
        <f t="shared" si="12"/>
        <v>-111.90079</v>
      </c>
      <c r="P316">
        <f t="shared" si="13"/>
        <v>33.392409999999998</v>
      </c>
      <c r="Q316">
        <f t="shared" si="14"/>
        <v>80.139952507110877</v>
      </c>
    </row>
    <row r="317" spans="1:17" x14ac:dyDescent="0.25">
      <c r="A317">
        <v>2378797</v>
      </c>
      <c r="B317">
        <v>2</v>
      </c>
      <c r="C317" t="s">
        <v>999</v>
      </c>
      <c r="D317">
        <v>-111.926329861718</v>
      </c>
      <c r="E317">
        <v>33.3995454615903</v>
      </c>
      <c r="F317">
        <v>3</v>
      </c>
      <c r="G317" t="s">
        <v>1002</v>
      </c>
      <c r="H317" t="s">
        <v>999</v>
      </c>
      <c r="I317" t="s">
        <v>996</v>
      </c>
      <c r="J317">
        <v>40190.682638888888</v>
      </c>
      <c r="K317" t="s">
        <v>998</v>
      </c>
      <c r="L317" t="s">
        <v>997</v>
      </c>
      <c r="M317">
        <v>129</v>
      </c>
      <c r="N317">
        <v>7.3791186448000001E-4</v>
      </c>
      <c r="O317">
        <f t="shared" si="12"/>
        <v>-111.926098</v>
      </c>
      <c r="P317">
        <f t="shared" si="13"/>
        <v>33.400246000000003</v>
      </c>
      <c r="Q317">
        <f t="shared" si="14"/>
        <v>80.636301306442192</v>
      </c>
    </row>
    <row r="318" spans="1:17" x14ac:dyDescent="0.25">
      <c r="A318">
        <v>2611314</v>
      </c>
      <c r="B318">
        <v>2</v>
      </c>
      <c r="C318" t="s">
        <v>999</v>
      </c>
      <c r="D318">
        <v>-111.946146470586</v>
      </c>
      <c r="E318">
        <v>33.378197489963803</v>
      </c>
      <c r="F318">
        <v>2</v>
      </c>
      <c r="G318" t="s">
        <v>995</v>
      </c>
      <c r="H318" t="s">
        <v>999</v>
      </c>
      <c r="I318" t="s">
        <v>996</v>
      </c>
      <c r="J318">
        <v>40990.698611111111</v>
      </c>
      <c r="K318" t="s">
        <v>1000</v>
      </c>
      <c r="L318" t="s">
        <v>1037</v>
      </c>
      <c r="M318">
        <v>126</v>
      </c>
      <c r="N318">
        <v>7.3838784001E-4</v>
      </c>
      <c r="O318">
        <f t="shared" si="12"/>
        <v>-111.945448</v>
      </c>
      <c r="P318">
        <f t="shared" si="13"/>
        <v>33.377958</v>
      </c>
      <c r="Q318">
        <f t="shared" si="14"/>
        <v>70.197748385420141</v>
      </c>
    </row>
    <row r="319" spans="1:17" x14ac:dyDescent="0.25">
      <c r="A319">
        <v>2566637</v>
      </c>
      <c r="B319">
        <v>2</v>
      </c>
      <c r="C319" t="s">
        <v>999</v>
      </c>
      <c r="D319">
        <v>-111.943358981953</v>
      </c>
      <c r="E319">
        <v>33.425394276347802</v>
      </c>
      <c r="F319">
        <v>1</v>
      </c>
      <c r="G319" t="s">
        <v>995</v>
      </c>
      <c r="H319" t="s">
        <v>999</v>
      </c>
      <c r="I319" t="s">
        <v>996</v>
      </c>
      <c r="J319">
        <v>40760.460416666669</v>
      </c>
      <c r="K319" t="s">
        <v>1006</v>
      </c>
      <c r="L319" t="s">
        <v>998</v>
      </c>
      <c r="M319">
        <v>108</v>
      </c>
      <c r="N319">
        <v>7.4175440596999998E-4</v>
      </c>
      <c r="O319">
        <f t="shared" si="12"/>
        <v>-111.94409899999999</v>
      </c>
      <c r="P319">
        <f t="shared" si="13"/>
        <v>33.425445000000003</v>
      </c>
      <c r="Q319">
        <f t="shared" si="14"/>
        <v>69.072869888159047</v>
      </c>
    </row>
    <row r="320" spans="1:17" x14ac:dyDescent="0.25">
      <c r="A320">
        <v>2460285</v>
      </c>
      <c r="B320">
        <v>2</v>
      </c>
      <c r="C320" t="s">
        <v>994</v>
      </c>
      <c r="D320">
        <v>-111.926271163854</v>
      </c>
      <c r="E320">
        <v>33.4081707799048</v>
      </c>
      <c r="F320">
        <v>2</v>
      </c>
      <c r="G320" t="s">
        <v>1000</v>
      </c>
      <c r="H320" t="s">
        <v>994</v>
      </c>
      <c r="I320" t="s">
        <v>996</v>
      </c>
      <c r="J320">
        <v>40465.895138888889</v>
      </c>
      <c r="K320" t="s">
        <v>998</v>
      </c>
      <c r="L320" t="s">
        <v>1006</v>
      </c>
      <c r="M320">
        <v>138</v>
      </c>
      <c r="N320">
        <v>7.4615158684000001E-4</v>
      </c>
      <c r="O320">
        <f t="shared" si="12"/>
        <v>-111.926098</v>
      </c>
      <c r="P320">
        <f t="shared" si="13"/>
        <v>33.407445000000003</v>
      </c>
      <c r="Q320">
        <f t="shared" si="14"/>
        <v>82.093483630310701</v>
      </c>
    </row>
    <row r="321" spans="1:17" x14ac:dyDescent="0.25">
      <c r="A321">
        <v>2376792</v>
      </c>
      <c r="B321">
        <v>2</v>
      </c>
      <c r="C321" t="s">
        <v>999</v>
      </c>
      <c r="D321">
        <v>-111.925551260541</v>
      </c>
      <c r="E321">
        <v>33.422036059756799</v>
      </c>
      <c r="F321">
        <v>3</v>
      </c>
      <c r="G321" t="s">
        <v>1002</v>
      </c>
      <c r="H321" t="s">
        <v>999</v>
      </c>
      <c r="I321" t="s">
        <v>996</v>
      </c>
      <c r="J321">
        <v>40207.633333333331</v>
      </c>
      <c r="K321" t="s">
        <v>998</v>
      </c>
      <c r="L321" t="s">
        <v>997</v>
      </c>
      <c r="M321">
        <v>117</v>
      </c>
      <c r="N321">
        <v>7.4779290347999996E-4</v>
      </c>
      <c r="O321">
        <f t="shared" si="12"/>
        <v>-111.926299</v>
      </c>
      <c r="P321">
        <f t="shared" si="13"/>
        <v>33.422044999999997</v>
      </c>
      <c r="Q321">
        <f t="shared" si="14"/>
        <v>69.568766935719694</v>
      </c>
    </row>
    <row r="322" spans="1:17" x14ac:dyDescent="0.25">
      <c r="A322">
        <v>2714844</v>
      </c>
      <c r="B322">
        <v>2</v>
      </c>
      <c r="C322" t="s">
        <v>999</v>
      </c>
      <c r="D322">
        <v>-111.891960785349</v>
      </c>
      <c r="E322">
        <v>33.421263897578903</v>
      </c>
      <c r="F322">
        <v>1</v>
      </c>
      <c r="G322" t="s">
        <v>1000</v>
      </c>
      <c r="H322" t="s">
        <v>999</v>
      </c>
      <c r="I322" t="s">
        <v>996</v>
      </c>
      <c r="J322">
        <v>41375.586805555555</v>
      </c>
      <c r="K322" t="s">
        <v>1001</v>
      </c>
      <c r="L322" t="s">
        <v>998</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999</v>
      </c>
      <c r="D323">
        <v>-111.909111077164</v>
      </c>
      <c r="E323">
        <v>33.4081833329764</v>
      </c>
      <c r="F323">
        <v>2</v>
      </c>
      <c r="G323" t="s">
        <v>1020</v>
      </c>
      <c r="H323" t="s">
        <v>999</v>
      </c>
      <c r="I323" t="s">
        <v>996</v>
      </c>
      <c r="J323">
        <v>41025.282638888886</v>
      </c>
      <c r="K323" t="s">
        <v>998</v>
      </c>
      <c r="L323" t="s">
        <v>1009</v>
      </c>
      <c r="M323">
        <v>159</v>
      </c>
      <c r="N323">
        <v>7.5034405358000004E-4</v>
      </c>
      <c r="O323">
        <f t="shared" si="15"/>
        <v>-111.90910700000001</v>
      </c>
      <c r="P323">
        <f t="shared" si="16"/>
        <v>33.407432999999997</v>
      </c>
      <c r="Q323">
        <f t="shared" si="17"/>
        <v>83.22147514614025</v>
      </c>
    </row>
    <row r="324" spans="1:17" x14ac:dyDescent="0.25">
      <c r="A324">
        <v>2592144</v>
      </c>
      <c r="B324">
        <v>2</v>
      </c>
      <c r="C324" t="s">
        <v>1005</v>
      </c>
      <c r="D324">
        <v>-111.943357431121</v>
      </c>
      <c r="E324">
        <v>33.425574948648801</v>
      </c>
      <c r="F324">
        <v>3</v>
      </c>
      <c r="G324" t="s">
        <v>995</v>
      </c>
      <c r="H324" t="s">
        <v>1005</v>
      </c>
      <c r="I324" t="s">
        <v>996</v>
      </c>
      <c r="J324">
        <v>40850.890972222223</v>
      </c>
      <c r="K324" t="s">
        <v>1001</v>
      </c>
      <c r="L324" t="s">
        <v>998</v>
      </c>
      <c r="M324">
        <v>108</v>
      </c>
      <c r="N324">
        <v>7.5286855001999999E-4</v>
      </c>
      <c r="O324">
        <f t="shared" si="15"/>
        <v>-111.94409899999999</v>
      </c>
      <c r="P324">
        <f t="shared" si="16"/>
        <v>33.425445000000003</v>
      </c>
      <c r="Q324">
        <f t="shared" si="17"/>
        <v>70.477128355694035</v>
      </c>
    </row>
    <row r="325" spans="1:17" x14ac:dyDescent="0.25">
      <c r="A325">
        <v>2351357</v>
      </c>
      <c r="B325">
        <v>2</v>
      </c>
      <c r="C325" t="s">
        <v>1017</v>
      </c>
      <c r="D325">
        <v>-111.90910122431499</v>
      </c>
      <c r="E325">
        <v>33.408191621718302</v>
      </c>
      <c r="F325">
        <v>3</v>
      </c>
      <c r="G325" t="s">
        <v>1002</v>
      </c>
      <c r="H325" t="s">
        <v>1017</v>
      </c>
      <c r="I325" t="s">
        <v>996</v>
      </c>
      <c r="J325">
        <v>40097.805555555555</v>
      </c>
      <c r="K325" t="s">
        <v>998</v>
      </c>
      <c r="L325" t="s">
        <v>1007</v>
      </c>
      <c r="M325">
        <v>159</v>
      </c>
      <c r="N325">
        <v>7.5864370425999996E-4</v>
      </c>
      <c r="O325">
        <f t="shared" si="15"/>
        <v>-111.90910700000001</v>
      </c>
      <c r="P325">
        <f t="shared" si="16"/>
        <v>33.407432999999997</v>
      </c>
      <c r="Q325">
        <f t="shared" si="17"/>
        <v>84.141643770222274</v>
      </c>
    </row>
    <row r="326" spans="1:17" x14ac:dyDescent="0.25">
      <c r="A326">
        <v>2443750</v>
      </c>
      <c r="B326">
        <v>2</v>
      </c>
      <c r="C326" t="s">
        <v>999</v>
      </c>
      <c r="D326">
        <v>-111.934048112748</v>
      </c>
      <c r="E326">
        <v>33.421959174739797</v>
      </c>
      <c r="F326">
        <v>3</v>
      </c>
      <c r="G326" t="s">
        <v>1002</v>
      </c>
      <c r="H326" t="s">
        <v>999</v>
      </c>
      <c r="I326" t="s">
        <v>996</v>
      </c>
      <c r="J326">
        <v>40415.853472222225</v>
      </c>
      <c r="K326" t="s">
        <v>1007</v>
      </c>
      <c r="L326" t="s">
        <v>1013</v>
      </c>
      <c r="M326">
        <v>115</v>
      </c>
      <c r="N326">
        <v>7.5951796320000004E-4</v>
      </c>
      <c r="O326">
        <f t="shared" si="15"/>
        <v>-111.934799</v>
      </c>
      <c r="P326">
        <f t="shared" si="16"/>
        <v>33.421844999999998</v>
      </c>
      <c r="Q326">
        <f t="shared" si="17"/>
        <v>70.993066692772558</v>
      </c>
    </row>
    <row r="327" spans="1:17" x14ac:dyDescent="0.25">
      <c r="A327">
        <v>2587151</v>
      </c>
      <c r="B327">
        <v>2</v>
      </c>
      <c r="C327" t="s">
        <v>999</v>
      </c>
      <c r="D327">
        <v>-111.92628501039</v>
      </c>
      <c r="E327">
        <v>33.415988284675301</v>
      </c>
      <c r="F327">
        <v>1</v>
      </c>
      <c r="G327" t="s">
        <v>1020</v>
      </c>
      <c r="H327" t="s">
        <v>999</v>
      </c>
      <c r="I327" t="s">
        <v>996</v>
      </c>
      <c r="J327">
        <v>40828.854861111111</v>
      </c>
      <c r="K327" t="s">
        <v>1006</v>
      </c>
      <c r="L327" t="s">
        <v>998</v>
      </c>
      <c r="M327">
        <v>135</v>
      </c>
      <c r="N327">
        <v>7.6170131324999999E-4</v>
      </c>
      <c r="O327">
        <f t="shared" si="15"/>
        <v>-111.926198</v>
      </c>
      <c r="P327">
        <f t="shared" si="16"/>
        <v>33.416744999999999</v>
      </c>
      <c r="Q327">
        <f t="shared" si="17"/>
        <v>84.31792317206984</v>
      </c>
    </row>
    <row r="328" spans="1:17" x14ac:dyDescent="0.25">
      <c r="A328">
        <v>2353136</v>
      </c>
      <c r="B328">
        <v>2</v>
      </c>
      <c r="C328" t="s">
        <v>999</v>
      </c>
      <c r="D328">
        <v>-111.93957776840701</v>
      </c>
      <c r="E328">
        <v>33.392085116375704</v>
      </c>
      <c r="F328">
        <v>2</v>
      </c>
      <c r="G328" t="s">
        <v>1002</v>
      </c>
      <c r="H328" t="s">
        <v>999</v>
      </c>
      <c r="I328" t="s">
        <v>996</v>
      </c>
      <c r="J328">
        <v>40108.487500000003</v>
      </c>
      <c r="K328" t="s">
        <v>997</v>
      </c>
      <c r="L328" t="s">
        <v>998</v>
      </c>
      <c r="M328">
        <v>144</v>
      </c>
      <c r="N328">
        <v>7.6494990141000004E-4</v>
      </c>
      <c r="O328">
        <f t="shared" si="15"/>
        <v>-111.939499</v>
      </c>
      <c r="P328">
        <f t="shared" si="16"/>
        <v>33.392845999999999</v>
      </c>
      <c r="Q328">
        <f t="shared" si="17"/>
        <v>84.708342709678519</v>
      </c>
    </row>
    <row r="329" spans="1:17" x14ac:dyDescent="0.25">
      <c r="A329">
        <v>2682418</v>
      </c>
      <c r="B329">
        <v>2</v>
      </c>
      <c r="C329" t="s">
        <v>1006</v>
      </c>
      <c r="D329">
        <v>-111.96074428482601</v>
      </c>
      <c r="E329">
        <v>33.406774659270098</v>
      </c>
      <c r="F329">
        <v>3</v>
      </c>
      <c r="G329" t="s">
        <v>1002</v>
      </c>
      <c r="H329" t="s">
        <v>1006</v>
      </c>
      <c r="I329" t="s">
        <v>996</v>
      </c>
      <c r="J329">
        <v>41283.505555555559</v>
      </c>
      <c r="K329" t="s">
        <v>1006</v>
      </c>
      <c r="L329" t="s">
        <v>998</v>
      </c>
      <c r="M329">
        <v>137</v>
      </c>
      <c r="N329">
        <v>7.7167062637000005E-4</v>
      </c>
      <c r="O329">
        <f t="shared" si="15"/>
        <v>-111.96069900000001</v>
      </c>
      <c r="P329">
        <f t="shared" si="16"/>
        <v>33.407544999999999</v>
      </c>
      <c r="Q329">
        <f t="shared" si="17"/>
        <v>85.543500861748157</v>
      </c>
    </row>
    <row r="330" spans="1:17" x14ac:dyDescent="0.25">
      <c r="A330">
        <v>2460206</v>
      </c>
      <c r="B330">
        <v>2</v>
      </c>
      <c r="C330" t="s">
        <v>999</v>
      </c>
      <c r="D330">
        <v>-111.926285009178</v>
      </c>
      <c r="E330">
        <v>33.415977291065801</v>
      </c>
      <c r="F330">
        <v>1</v>
      </c>
      <c r="G330" t="s">
        <v>1000</v>
      </c>
      <c r="H330" t="s">
        <v>999</v>
      </c>
      <c r="I330" t="s">
        <v>996</v>
      </c>
      <c r="J330">
        <v>40457.76666666667</v>
      </c>
      <c r="K330" t="s">
        <v>1006</v>
      </c>
      <c r="L330" t="s">
        <v>998</v>
      </c>
      <c r="M330">
        <v>135</v>
      </c>
      <c r="N330">
        <v>7.7262384425000005E-4</v>
      </c>
      <c r="O330">
        <f t="shared" si="15"/>
        <v>-111.926198</v>
      </c>
      <c r="P330">
        <f t="shared" si="16"/>
        <v>33.416744999999999</v>
      </c>
      <c r="Q330">
        <f t="shared" si="17"/>
        <v>85.531679501684962</v>
      </c>
    </row>
    <row r="331" spans="1:17" x14ac:dyDescent="0.25">
      <c r="A331">
        <v>2276163</v>
      </c>
      <c r="B331">
        <v>2</v>
      </c>
      <c r="C331" t="s">
        <v>1017</v>
      </c>
      <c r="D331">
        <v>-111.92687355628701</v>
      </c>
      <c r="E331">
        <v>33.414770765757801</v>
      </c>
      <c r="F331">
        <v>2</v>
      </c>
      <c r="G331" t="s">
        <v>1002</v>
      </c>
      <c r="H331" t="s">
        <v>1017</v>
      </c>
      <c r="I331" t="s">
        <v>996</v>
      </c>
      <c r="J331">
        <v>39875.395138888889</v>
      </c>
      <c r="K331" t="s">
        <v>1007</v>
      </c>
      <c r="L331" t="s">
        <v>998</v>
      </c>
      <c r="M331">
        <v>131</v>
      </c>
      <c r="N331">
        <v>7.8568732977000002E-4</v>
      </c>
      <c r="O331">
        <f t="shared" si="15"/>
        <v>-111.926098</v>
      </c>
      <c r="P331">
        <f t="shared" si="16"/>
        <v>33.414645</v>
      </c>
      <c r="Q331">
        <f t="shared" si="17"/>
        <v>73.485500518870808</v>
      </c>
    </row>
    <row r="332" spans="1:17" x14ac:dyDescent="0.25">
      <c r="A332">
        <v>2663018</v>
      </c>
      <c r="B332">
        <v>2</v>
      </c>
      <c r="C332" t="s">
        <v>999</v>
      </c>
      <c r="D332">
        <v>-111.94058378338001</v>
      </c>
      <c r="E332">
        <v>33.425498188836301</v>
      </c>
      <c r="F332">
        <v>2</v>
      </c>
      <c r="G332" t="s">
        <v>995</v>
      </c>
      <c r="H332" t="s">
        <v>999</v>
      </c>
      <c r="I332" t="s">
        <v>996</v>
      </c>
      <c r="J332">
        <v>41198.729166666664</v>
      </c>
      <c r="K332" t="s">
        <v>998</v>
      </c>
      <c r="L332" t="s">
        <v>997</v>
      </c>
      <c r="M332">
        <v>106</v>
      </c>
      <c r="N332">
        <v>7.8658375641000005E-4</v>
      </c>
      <c r="O332">
        <f t="shared" si="15"/>
        <v>-111.93979899999999</v>
      </c>
      <c r="P332">
        <f t="shared" si="16"/>
        <v>33.425445000000003</v>
      </c>
      <c r="Q332">
        <f t="shared" si="17"/>
        <v>73.245822306664138</v>
      </c>
    </row>
    <row r="333" spans="1:17" x14ac:dyDescent="0.25">
      <c r="A333">
        <v>2757151</v>
      </c>
      <c r="B333">
        <v>2</v>
      </c>
      <c r="C333" t="s">
        <v>999</v>
      </c>
      <c r="D333">
        <v>-111.935706813321</v>
      </c>
      <c r="E333">
        <v>33.4219496815711</v>
      </c>
      <c r="F333">
        <v>2</v>
      </c>
      <c r="G333" t="s">
        <v>1002</v>
      </c>
      <c r="H333" t="s">
        <v>999</v>
      </c>
      <c r="I333" t="s">
        <v>996</v>
      </c>
      <c r="J333">
        <v>41522.438194444447</v>
      </c>
      <c r="K333" t="s">
        <v>1006</v>
      </c>
      <c r="L333" t="s">
        <v>998</v>
      </c>
      <c r="M333">
        <v>151</v>
      </c>
      <c r="N333">
        <v>7.9907319170999995E-4</v>
      </c>
      <c r="O333">
        <f t="shared" si="15"/>
        <v>-111.936499</v>
      </c>
      <c r="P333">
        <f t="shared" si="16"/>
        <v>33.421844999999998</v>
      </c>
      <c r="Q333">
        <f t="shared" si="17"/>
        <v>74.605559169256466</v>
      </c>
    </row>
    <row r="334" spans="1:17" x14ac:dyDescent="0.25">
      <c r="A334">
        <v>2291419</v>
      </c>
      <c r="B334">
        <v>2</v>
      </c>
      <c r="C334" t="s">
        <v>1017</v>
      </c>
      <c r="D334">
        <v>-111.92629608067899</v>
      </c>
      <c r="E334">
        <v>33.408224123177398</v>
      </c>
      <c r="F334">
        <v>3</v>
      </c>
      <c r="G334" t="s">
        <v>1002</v>
      </c>
      <c r="H334" t="s">
        <v>1017</v>
      </c>
      <c r="I334" t="s">
        <v>996</v>
      </c>
      <c r="J334">
        <v>39926.724999999999</v>
      </c>
      <c r="K334" t="s">
        <v>998</v>
      </c>
      <c r="L334" t="s">
        <v>997</v>
      </c>
      <c r="M334">
        <v>138</v>
      </c>
      <c r="N334">
        <v>8.0390850285000002E-4</v>
      </c>
      <c r="O334">
        <f t="shared" si="15"/>
        <v>-111.926098</v>
      </c>
      <c r="P334">
        <f t="shared" si="16"/>
        <v>33.407445000000003</v>
      </c>
      <c r="Q334">
        <f t="shared" si="17"/>
        <v>88.356701800207247</v>
      </c>
    </row>
    <row r="335" spans="1:17" x14ac:dyDescent="0.25">
      <c r="A335">
        <v>2496173</v>
      </c>
      <c r="B335">
        <v>2</v>
      </c>
      <c r="C335" t="s">
        <v>999</v>
      </c>
      <c r="D335">
        <v>-111.93979413591499</v>
      </c>
      <c r="E335">
        <v>33.406544127451298</v>
      </c>
      <c r="F335">
        <v>3</v>
      </c>
      <c r="G335" t="s">
        <v>1000</v>
      </c>
      <c r="H335" t="s">
        <v>999</v>
      </c>
      <c r="I335" t="s">
        <v>996</v>
      </c>
      <c r="J335">
        <v>40584.421527777777</v>
      </c>
      <c r="K335" t="s">
        <v>1001</v>
      </c>
      <c r="L335" t="s">
        <v>1011</v>
      </c>
      <c r="M335">
        <v>146</v>
      </c>
      <c r="N335">
        <v>8.0650336736999995E-4</v>
      </c>
      <c r="O335">
        <f t="shared" si="15"/>
        <v>-111.939699</v>
      </c>
      <c r="P335">
        <f t="shared" si="16"/>
        <v>33.407344999999999</v>
      </c>
      <c r="Q335">
        <f t="shared" si="17"/>
        <v>89.26586401872666</v>
      </c>
    </row>
    <row r="336" spans="1:17" x14ac:dyDescent="0.25">
      <c r="A336">
        <v>2647253</v>
      </c>
      <c r="B336">
        <v>2</v>
      </c>
      <c r="C336" t="s">
        <v>999</v>
      </c>
      <c r="D336">
        <v>-111.926280447256</v>
      </c>
      <c r="E336">
        <v>33.413850701031599</v>
      </c>
      <c r="F336">
        <v>3</v>
      </c>
      <c r="G336" t="s">
        <v>1020</v>
      </c>
      <c r="H336" t="s">
        <v>999</v>
      </c>
      <c r="I336" t="s">
        <v>996</v>
      </c>
      <c r="J336">
        <v>41010.5625</v>
      </c>
      <c r="K336" t="s">
        <v>1001</v>
      </c>
      <c r="L336" t="s">
        <v>998</v>
      </c>
      <c r="M336">
        <v>131</v>
      </c>
      <c r="N336">
        <v>8.1498334488000002E-4</v>
      </c>
      <c r="O336">
        <f t="shared" si="15"/>
        <v>-111.926098</v>
      </c>
      <c r="P336">
        <f t="shared" si="16"/>
        <v>33.414645</v>
      </c>
      <c r="Q336">
        <f t="shared" si="17"/>
        <v>89.717072831748396</v>
      </c>
    </row>
    <row r="337" spans="1:17" x14ac:dyDescent="0.25">
      <c r="A337">
        <v>2386206</v>
      </c>
      <c r="B337">
        <v>2</v>
      </c>
      <c r="C337" t="s">
        <v>999</v>
      </c>
      <c r="D337">
        <v>-111.940514540907</v>
      </c>
      <c r="E337">
        <v>33.407400302437402</v>
      </c>
      <c r="F337">
        <v>3</v>
      </c>
      <c r="G337" t="s">
        <v>1002</v>
      </c>
      <c r="H337" t="s">
        <v>999</v>
      </c>
      <c r="I337" t="s">
        <v>996</v>
      </c>
      <c r="J337">
        <v>40218.800694444442</v>
      </c>
      <c r="K337" t="s">
        <v>1006</v>
      </c>
      <c r="L337" t="s">
        <v>998</v>
      </c>
      <c r="M337">
        <v>146</v>
      </c>
      <c r="N337">
        <v>8.174138062E-4</v>
      </c>
      <c r="O337">
        <f t="shared" si="15"/>
        <v>-111.939699</v>
      </c>
      <c r="P337">
        <f t="shared" si="16"/>
        <v>33.407344999999999</v>
      </c>
      <c r="Q337">
        <f t="shared" si="17"/>
        <v>76.116759429310179</v>
      </c>
    </row>
    <row r="338" spans="1:17" x14ac:dyDescent="0.25">
      <c r="A338">
        <v>2757281</v>
      </c>
      <c r="B338">
        <v>2</v>
      </c>
      <c r="C338" t="s">
        <v>999</v>
      </c>
      <c r="D338">
        <v>-111.925368742164</v>
      </c>
      <c r="E338">
        <v>33.412874080381897</v>
      </c>
      <c r="F338">
        <v>3</v>
      </c>
      <c r="G338" t="s">
        <v>1000</v>
      </c>
      <c r="H338" t="s">
        <v>999</v>
      </c>
      <c r="I338" t="s">
        <v>996</v>
      </c>
      <c r="J338">
        <v>41516.725694444445</v>
      </c>
      <c r="K338" t="s">
        <v>1006</v>
      </c>
      <c r="L338" t="s">
        <v>998</v>
      </c>
      <c r="M338">
        <v>136</v>
      </c>
      <c r="N338">
        <v>8.2976757419000004E-4</v>
      </c>
      <c r="O338">
        <f t="shared" si="15"/>
        <v>-111.926198</v>
      </c>
      <c r="P338">
        <f t="shared" si="16"/>
        <v>33.412844999999997</v>
      </c>
      <c r="Q338">
        <f t="shared" si="17"/>
        <v>77.212694472149096</v>
      </c>
    </row>
    <row r="339" spans="1:17" x14ac:dyDescent="0.25">
      <c r="A339">
        <v>2712080</v>
      </c>
      <c r="B339">
        <v>2</v>
      </c>
      <c r="C339" t="s">
        <v>1005</v>
      </c>
      <c r="D339">
        <v>-111.92692088383799</v>
      </c>
      <c r="E339">
        <v>33.414756149808397</v>
      </c>
      <c r="F339">
        <v>3</v>
      </c>
      <c r="G339" t="s">
        <v>1000</v>
      </c>
      <c r="H339" t="s">
        <v>1005</v>
      </c>
      <c r="I339" t="s">
        <v>996</v>
      </c>
      <c r="J339">
        <v>41368.406944444447</v>
      </c>
      <c r="K339" t="s">
        <v>1001</v>
      </c>
      <c r="L339" t="s">
        <v>998</v>
      </c>
      <c r="M339">
        <v>131</v>
      </c>
      <c r="N339">
        <v>8.3035660456000002E-4</v>
      </c>
      <c r="O339">
        <f t="shared" si="15"/>
        <v>-111.926098</v>
      </c>
      <c r="P339">
        <f t="shared" si="16"/>
        <v>33.414645</v>
      </c>
      <c r="Q339">
        <f t="shared" si="17"/>
        <v>77.538597236591258</v>
      </c>
    </row>
    <row r="340" spans="1:17" x14ac:dyDescent="0.25">
      <c r="A340">
        <v>2415137</v>
      </c>
      <c r="B340">
        <v>2</v>
      </c>
      <c r="C340" t="s">
        <v>999</v>
      </c>
      <c r="D340">
        <v>-111.925256385186</v>
      </c>
      <c r="E340">
        <v>33.407508969323402</v>
      </c>
      <c r="F340">
        <v>2</v>
      </c>
      <c r="G340" t="s">
        <v>1002</v>
      </c>
      <c r="H340" t="s">
        <v>999</v>
      </c>
      <c r="I340" t="s">
        <v>996</v>
      </c>
      <c r="J340">
        <v>40311.801388888889</v>
      </c>
      <c r="K340" t="s">
        <v>1001</v>
      </c>
      <c r="L340" t="s">
        <v>1013</v>
      </c>
      <c r="M340">
        <v>138</v>
      </c>
      <c r="N340">
        <v>8.4404239791000001E-4</v>
      </c>
      <c r="O340">
        <f t="shared" si="15"/>
        <v>-111.926098</v>
      </c>
      <c r="P340">
        <f t="shared" si="16"/>
        <v>33.407445000000003</v>
      </c>
      <c r="Q340">
        <f t="shared" si="17"/>
        <v>78.615669258970399</v>
      </c>
    </row>
    <row r="341" spans="1:17" x14ac:dyDescent="0.25">
      <c r="A341">
        <v>2467647</v>
      </c>
      <c r="B341">
        <v>2</v>
      </c>
      <c r="C341" t="s">
        <v>999</v>
      </c>
      <c r="D341">
        <v>-111.943043561808</v>
      </c>
      <c r="E341">
        <v>33.421920559665402</v>
      </c>
      <c r="F341">
        <v>3</v>
      </c>
      <c r="G341" t="s">
        <v>1000</v>
      </c>
      <c r="H341" t="s">
        <v>999</v>
      </c>
      <c r="I341" t="s">
        <v>996</v>
      </c>
      <c r="J341">
        <v>40487.634027777778</v>
      </c>
      <c r="K341" t="s">
        <v>1001</v>
      </c>
      <c r="L341" t="s">
        <v>998</v>
      </c>
      <c r="M341">
        <v>119</v>
      </c>
      <c r="N341">
        <v>8.4491536705E-4</v>
      </c>
      <c r="O341">
        <f t="shared" si="15"/>
        <v>-111.942199</v>
      </c>
      <c r="P341">
        <f t="shared" si="16"/>
        <v>33.421945000000001</v>
      </c>
      <c r="Q341">
        <f t="shared" si="17"/>
        <v>78.615765566049348</v>
      </c>
    </row>
    <row r="342" spans="1:17" x14ac:dyDescent="0.25">
      <c r="A342">
        <v>2522864</v>
      </c>
      <c r="B342">
        <v>2</v>
      </c>
      <c r="C342" t="s">
        <v>999</v>
      </c>
      <c r="D342">
        <v>-111.940144104559</v>
      </c>
      <c r="E342">
        <v>33.378223441355502</v>
      </c>
      <c r="F342">
        <v>2</v>
      </c>
      <c r="G342" t="s">
        <v>1020</v>
      </c>
      <c r="H342" t="s">
        <v>999</v>
      </c>
      <c r="I342" t="s">
        <v>996</v>
      </c>
      <c r="J342">
        <v>40680.331944444442</v>
      </c>
      <c r="K342" t="s">
        <v>1006</v>
      </c>
      <c r="L342" t="s">
        <v>998</v>
      </c>
      <c r="M342">
        <v>147</v>
      </c>
      <c r="N342">
        <v>8.4964115266999995E-4</v>
      </c>
      <c r="O342">
        <f t="shared" si="15"/>
        <v>-111.93929799999999</v>
      </c>
      <c r="P342">
        <f t="shared" si="16"/>
        <v>33.378146000000001</v>
      </c>
      <c r="Q342">
        <f t="shared" si="17"/>
        <v>79.179777754217938</v>
      </c>
    </row>
    <row r="343" spans="1:17" x14ac:dyDescent="0.25">
      <c r="A343">
        <v>2394798</v>
      </c>
      <c r="B343">
        <v>2</v>
      </c>
      <c r="C343" t="s">
        <v>999</v>
      </c>
      <c r="D343">
        <v>-111.933956446544</v>
      </c>
      <c r="E343">
        <v>33.421960191545999</v>
      </c>
      <c r="F343">
        <v>1</v>
      </c>
      <c r="G343" t="s">
        <v>1002</v>
      </c>
      <c r="H343" t="s">
        <v>999</v>
      </c>
      <c r="I343" t="s">
        <v>996</v>
      </c>
      <c r="J343">
        <v>40241.565972222219</v>
      </c>
      <c r="K343" t="s">
        <v>998</v>
      </c>
      <c r="L343" t="s">
        <v>1012</v>
      </c>
      <c r="M343">
        <v>115</v>
      </c>
      <c r="N343">
        <v>8.5039133255000005E-4</v>
      </c>
      <c r="O343">
        <f t="shared" si="15"/>
        <v>-111.934799</v>
      </c>
      <c r="P343">
        <f t="shared" si="16"/>
        <v>33.421844999999998</v>
      </c>
      <c r="Q343">
        <f t="shared" si="17"/>
        <v>79.416589223801068</v>
      </c>
    </row>
    <row r="344" spans="1:17" x14ac:dyDescent="0.25">
      <c r="A344">
        <v>2391343</v>
      </c>
      <c r="B344">
        <v>2</v>
      </c>
      <c r="C344" t="s">
        <v>1025</v>
      </c>
      <c r="D344">
        <v>-111.940003314168</v>
      </c>
      <c r="E344">
        <v>33.4246169251889</v>
      </c>
      <c r="F344">
        <v>3</v>
      </c>
      <c r="G344" t="s">
        <v>1002</v>
      </c>
      <c r="H344" t="s">
        <v>1025</v>
      </c>
      <c r="I344" t="s">
        <v>996</v>
      </c>
      <c r="J344">
        <v>40224.803472222222</v>
      </c>
      <c r="K344" t="s">
        <v>1009</v>
      </c>
      <c r="L344" t="s">
        <v>998</v>
      </c>
      <c r="M344">
        <v>106</v>
      </c>
      <c r="N344">
        <v>8.5290806775000004E-4</v>
      </c>
      <c r="O344">
        <f t="shared" si="15"/>
        <v>-111.93979899999999</v>
      </c>
      <c r="P344">
        <f t="shared" si="16"/>
        <v>33.425445000000003</v>
      </c>
      <c r="Q344">
        <f t="shared" si="17"/>
        <v>93.789260409920459</v>
      </c>
    </row>
    <row r="345" spans="1:17" x14ac:dyDescent="0.25">
      <c r="A345">
        <v>2586180</v>
      </c>
      <c r="B345">
        <v>2</v>
      </c>
      <c r="C345" t="s">
        <v>1006</v>
      </c>
      <c r="D345">
        <v>-111.938642805066</v>
      </c>
      <c r="E345">
        <v>33.392868076428996</v>
      </c>
      <c r="F345">
        <v>3</v>
      </c>
      <c r="G345" t="s">
        <v>1020</v>
      </c>
      <c r="H345" t="s">
        <v>1006</v>
      </c>
      <c r="I345" t="s">
        <v>996</v>
      </c>
      <c r="J345">
        <v>40855.813888888886</v>
      </c>
      <c r="K345" t="s">
        <v>1007</v>
      </c>
      <c r="L345" t="s">
        <v>998</v>
      </c>
      <c r="M345">
        <v>144</v>
      </c>
      <c r="N345">
        <v>8.5647949989E-4</v>
      </c>
      <c r="O345">
        <f t="shared" si="15"/>
        <v>-111.939499</v>
      </c>
      <c r="P345">
        <f t="shared" si="16"/>
        <v>33.392845999999999</v>
      </c>
      <c r="Q345">
        <f t="shared" si="17"/>
        <v>79.688865910552082</v>
      </c>
    </row>
    <row r="346" spans="1:17" x14ac:dyDescent="0.25">
      <c r="A346">
        <v>2380019</v>
      </c>
      <c r="B346">
        <v>2</v>
      </c>
      <c r="C346" t="s">
        <v>999</v>
      </c>
      <c r="D346">
        <v>-111.94306618470399</v>
      </c>
      <c r="E346">
        <v>33.421927624016902</v>
      </c>
      <c r="F346">
        <v>3</v>
      </c>
      <c r="G346" t="s">
        <v>1002</v>
      </c>
      <c r="H346" t="s">
        <v>999</v>
      </c>
      <c r="I346" t="s">
        <v>996</v>
      </c>
      <c r="J346">
        <v>40198.786805555559</v>
      </c>
      <c r="K346" t="s">
        <v>998</v>
      </c>
      <c r="L346" t="s">
        <v>997</v>
      </c>
      <c r="M346">
        <v>119</v>
      </c>
      <c r="N346">
        <v>8.6735876983999995E-4</v>
      </c>
      <c r="O346">
        <f t="shared" si="15"/>
        <v>-111.942199</v>
      </c>
      <c r="P346">
        <f t="shared" si="16"/>
        <v>33.421945000000001</v>
      </c>
      <c r="Q346">
        <f t="shared" si="17"/>
        <v>80.69662694867921</v>
      </c>
    </row>
    <row r="347" spans="1:17" x14ac:dyDescent="0.25">
      <c r="A347">
        <v>2786205</v>
      </c>
      <c r="B347">
        <v>2</v>
      </c>
      <c r="C347" t="s">
        <v>1017</v>
      </c>
      <c r="D347">
        <v>-111.90911069358</v>
      </c>
      <c r="E347">
        <v>33.408301487008202</v>
      </c>
      <c r="F347">
        <v>2</v>
      </c>
      <c r="G347" t="s">
        <v>1002</v>
      </c>
      <c r="H347" t="s">
        <v>1017</v>
      </c>
      <c r="I347" t="s">
        <v>996</v>
      </c>
      <c r="J347">
        <v>41603.140972222223</v>
      </c>
      <c r="K347" t="s">
        <v>998</v>
      </c>
      <c r="L347" t="s">
        <v>1007</v>
      </c>
      <c r="M347">
        <v>159</v>
      </c>
      <c r="N347">
        <v>8.6849486235999996E-4</v>
      </c>
      <c r="O347">
        <f t="shared" si="15"/>
        <v>-111.90910700000001</v>
      </c>
      <c r="P347">
        <f t="shared" si="16"/>
        <v>33.407432999999997</v>
      </c>
      <c r="Q347">
        <f t="shared" si="17"/>
        <v>96.325873191991761</v>
      </c>
    </row>
    <row r="348" spans="1:17" x14ac:dyDescent="0.25">
      <c r="A348">
        <v>2363207</v>
      </c>
      <c r="B348">
        <v>2</v>
      </c>
      <c r="C348" t="s">
        <v>1006</v>
      </c>
      <c r="D348">
        <v>-111.936675663676</v>
      </c>
      <c r="E348">
        <v>33.4226965508795</v>
      </c>
      <c r="F348">
        <v>1</v>
      </c>
      <c r="G348" t="s">
        <v>1002</v>
      </c>
      <c r="H348" t="s">
        <v>1006</v>
      </c>
      <c r="I348" t="s">
        <v>996</v>
      </c>
      <c r="J348">
        <v>40135.469444444447</v>
      </c>
      <c r="K348" t="s">
        <v>998</v>
      </c>
      <c r="L348" t="s">
        <v>1006</v>
      </c>
      <c r="M348">
        <v>151</v>
      </c>
      <c r="N348">
        <v>8.6968324970000004E-4</v>
      </c>
      <c r="O348">
        <f t="shared" si="15"/>
        <v>-111.936499</v>
      </c>
      <c r="P348">
        <f t="shared" si="16"/>
        <v>33.421844999999998</v>
      </c>
      <c r="Q348">
        <f t="shared" si="17"/>
        <v>95.866120579028845</v>
      </c>
    </row>
    <row r="349" spans="1:17" x14ac:dyDescent="0.25">
      <c r="A349">
        <v>2511383</v>
      </c>
      <c r="B349">
        <v>2</v>
      </c>
      <c r="C349" t="s">
        <v>999</v>
      </c>
      <c r="D349">
        <v>-111.93861007088201</v>
      </c>
      <c r="E349">
        <v>33.392868372084202</v>
      </c>
      <c r="F349">
        <v>2</v>
      </c>
      <c r="G349" t="s">
        <v>1020</v>
      </c>
      <c r="H349" t="s">
        <v>999</v>
      </c>
      <c r="I349" t="s">
        <v>996</v>
      </c>
      <c r="J349">
        <v>40595.876388888886</v>
      </c>
      <c r="K349" t="s">
        <v>1001</v>
      </c>
      <c r="L349" t="s">
        <v>998</v>
      </c>
      <c r="M349">
        <v>144</v>
      </c>
      <c r="N349">
        <v>8.8921059765E-4</v>
      </c>
      <c r="O349">
        <f t="shared" si="15"/>
        <v>-111.939499</v>
      </c>
      <c r="P349">
        <f t="shared" si="16"/>
        <v>33.392845999999999</v>
      </c>
      <c r="Q349">
        <f t="shared" si="17"/>
        <v>82.733697132699035</v>
      </c>
    </row>
    <row r="350" spans="1:17" x14ac:dyDescent="0.25">
      <c r="A350">
        <v>2678102</v>
      </c>
      <c r="B350">
        <v>2</v>
      </c>
      <c r="C350" t="s">
        <v>999</v>
      </c>
      <c r="D350">
        <v>-111.93861007088201</v>
      </c>
      <c r="E350">
        <v>33.392868372084202</v>
      </c>
      <c r="F350">
        <v>1</v>
      </c>
      <c r="G350" t="s">
        <v>1000</v>
      </c>
      <c r="H350" t="s">
        <v>999</v>
      </c>
      <c r="I350" t="s">
        <v>996</v>
      </c>
      <c r="J350">
        <v>41248.520833333336</v>
      </c>
      <c r="K350" t="s">
        <v>1001</v>
      </c>
      <c r="L350" t="s">
        <v>997</v>
      </c>
      <c r="M350">
        <v>144</v>
      </c>
      <c r="N350">
        <v>8.8921059765E-4</v>
      </c>
      <c r="O350">
        <f t="shared" si="15"/>
        <v>-111.939499</v>
      </c>
      <c r="P350">
        <f t="shared" si="16"/>
        <v>33.392845999999999</v>
      </c>
      <c r="Q350">
        <f t="shared" si="17"/>
        <v>82.733697132699035</v>
      </c>
    </row>
    <row r="351" spans="1:17" x14ac:dyDescent="0.25">
      <c r="A351">
        <v>2593050</v>
      </c>
      <c r="B351">
        <v>2</v>
      </c>
      <c r="C351" t="s">
        <v>999</v>
      </c>
      <c r="D351">
        <v>-111.94337058873801</v>
      </c>
      <c r="E351">
        <v>33.421903329620498</v>
      </c>
      <c r="F351">
        <v>3</v>
      </c>
      <c r="G351" t="s">
        <v>1020</v>
      </c>
      <c r="H351" t="s">
        <v>999</v>
      </c>
      <c r="I351" t="s">
        <v>996</v>
      </c>
      <c r="J351">
        <v>40963.597916666666</v>
      </c>
      <c r="K351" t="s">
        <v>1050</v>
      </c>
      <c r="L351" t="s">
        <v>1013</v>
      </c>
      <c r="M351">
        <v>163</v>
      </c>
      <c r="N351">
        <v>8.9545986504999998E-4</v>
      </c>
      <c r="O351">
        <f t="shared" si="15"/>
        <v>-111.944266</v>
      </c>
      <c r="P351">
        <f t="shared" si="16"/>
        <v>33.421894000000002</v>
      </c>
      <c r="Q351">
        <f t="shared" si="17"/>
        <v>83.305935502769032</v>
      </c>
    </row>
    <row r="352" spans="1:17" x14ac:dyDescent="0.25">
      <c r="A352">
        <v>2701296</v>
      </c>
      <c r="B352">
        <v>2</v>
      </c>
      <c r="C352" t="s">
        <v>999</v>
      </c>
      <c r="D352">
        <v>-111.94309583783399</v>
      </c>
      <c r="E352">
        <v>33.421918975394298</v>
      </c>
      <c r="F352">
        <v>2</v>
      </c>
      <c r="G352" t="s">
        <v>1000</v>
      </c>
      <c r="H352" t="s">
        <v>999</v>
      </c>
      <c r="I352" t="s">
        <v>996</v>
      </c>
      <c r="J352">
        <v>41333.602083333331</v>
      </c>
      <c r="K352" t="s">
        <v>998</v>
      </c>
      <c r="L352" t="s">
        <v>1038</v>
      </c>
      <c r="M352">
        <v>119</v>
      </c>
      <c r="N352">
        <v>8.9721534793999998E-4</v>
      </c>
      <c r="O352">
        <f t="shared" si="15"/>
        <v>-111.942199</v>
      </c>
      <c r="P352">
        <f t="shared" si="16"/>
        <v>33.421945000000001</v>
      </c>
      <c r="Q352">
        <f t="shared" si="17"/>
        <v>83.482136458913359</v>
      </c>
    </row>
    <row r="353" spans="1:17" x14ac:dyDescent="0.25">
      <c r="A353">
        <v>2517473</v>
      </c>
      <c r="B353">
        <v>2</v>
      </c>
      <c r="C353" t="s">
        <v>1017</v>
      </c>
      <c r="D353">
        <v>-111.959802374117</v>
      </c>
      <c r="E353">
        <v>33.392873446040902</v>
      </c>
      <c r="F353">
        <v>2</v>
      </c>
      <c r="G353" t="s">
        <v>1000</v>
      </c>
      <c r="H353" t="s">
        <v>1017</v>
      </c>
      <c r="I353" t="s">
        <v>996</v>
      </c>
      <c r="J353">
        <v>40641.65</v>
      </c>
      <c r="K353" t="s">
        <v>998</v>
      </c>
      <c r="L353" t="s">
        <v>1006</v>
      </c>
      <c r="M353">
        <v>140</v>
      </c>
      <c r="N353">
        <v>9.0707203074000004E-4</v>
      </c>
      <c r="O353">
        <f t="shared" si="15"/>
        <v>-111.96070899999999</v>
      </c>
      <c r="P353">
        <f t="shared" si="16"/>
        <v>33.392845000000001</v>
      </c>
      <c r="Q353">
        <f t="shared" si="17"/>
        <v>84.401785927910765</v>
      </c>
    </row>
    <row r="354" spans="1:17" x14ac:dyDescent="0.25">
      <c r="A354">
        <v>2596066</v>
      </c>
      <c r="B354">
        <v>2</v>
      </c>
      <c r="C354" t="s">
        <v>999</v>
      </c>
      <c r="D354">
        <v>-111.925190845215</v>
      </c>
      <c r="E354">
        <v>33.407508973843299</v>
      </c>
      <c r="F354">
        <v>1</v>
      </c>
      <c r="G354" t="s">
        <v>1020</v>
      </c>
      <c r="H354" t="s">
        <v>999</v>
      </c>
      <c r="I354" t="s">
        <v>996</v>
      </c>
      <c r="J354">
        <v>40912.833333333336</v>
      </c>
      <c r="K354" t="s">
        <v>1006</v>
      </c>
      <c r="L354" t="s">
        <v>1013</v>
      </c>
      <c r="M354">
        <v>138</v>
      </c>
      <c r="N354">
        <v>9.0940775043999995E-4</v>
      </c>
      <c r="O354">
        <f t="shared" si="15"/>
        <v>-111.926098</v>
      </c>
      <c r="P354">
        <f t="shared" si="16"/>
        <v>33.407445000000003</v>
      </c>
      <c r="Q354">
        <f t="shared" si="17"/>
        <v>84.689757716699845</v>
      </c>
    </row>
    <row r="355" spans="1:17" x14ac:dyDescent="0.25">
      <c r="A355">
        <v>2487891</v>
      </c>
      <c r="B355">
        <v>2</v>
      </c>
      <c r="C355" t="s">
        <v>999</v>
      </c>
      <c r="D355">
        <v>-111.92700366449699</v>
      </c>
      <c r="E355">
        <v>33.414755324112903</v>
      </c>
      <c r="F355">
        <v>3</v>
      </c>
      <c r="G355" t="s">
        <v>1008</v>
      </c>
      <c r="H355" t="s">
        <v>999</v>
      </c>
      <c r="I355" t="s">
        <v>996</v>
      </c>
      <c r="J355">
        <v>40557.081944444442</v>
      </c>
      <c r="K355" t="s">
        <v>1001</v>
      </c>
      <c r="L355" t="s">
        <v>998</v>
      </c>
      <c r="M355">
        <v>131</v>
      </c>
      <c r="N355">
        <v>9.1235935410000004E-4</v>
      </c>
      <c r="O355">
        <f t="shared" si="15"/>
        <v>-111.926098</v>
      </c>
      <c r="P355">
        <f t="shared" si="16"/>
        <v>33.414645</v>
      </c>
      <c r="Q355">
        <f t="shared" si="17"/>
        <v>85.13726461091737</v>
      </c>
    </row>
    <row r="356" spans="1:17" x14ac:dyDescent="0.25">
      <c r="A356">
        <v>2592227</v>
      </c>
      <c r="B356">
        <v>2</v>
      </c>
      <c r="C356" t="s">
        <v>994</v>
      </c>
      <c r="D356">
        <v>-111.926282280649</v>
      </c>
      <c r="E356">
        <v>33.415545688108502</v>
      </c>
      <c r="F356">
        <v>2</v>
      </c>
      <c r="G356" t="s">
        <v>1020</v>
      </c>
      <c r="H356" t="s">
        <v>994</v>
      </c>
      <c r="I356" t="s">
        <v>996</v>
      </c>
      <c r="J356">
        <v>40861.402083333334</v>
      </c>
      <c r="K356" t="s">
        <v>998</v>
      </c>
      <c r="L356" t="s">
        <v>1006</v>
      </c>
      <c r="M356">
        <v>131</v>
      </c>
      <c r="N356">
        <v>9.1934673894000004E-4</v>
      </c>
      <c r="O356">
        <f t="shared" si="15"/>
        <v>-111.926098</v>
      </c>
      <c r="P356">
        <f t="shared" si="16"/>
        <v>33.414645</v>
      </c>
      <c r="Q356">
        <f t="shared" si="17"/>
        <v>101.35707885773098</v>
      </c>
    </row>
    <row r="357" spans="1:17" x14ac:dyDescent="0.25">
      <c r="A357">
        <v>2665130</v>
      </c>
      <c r="B357">
        <v>2</v>
      </c>
      <c r="C357" t="s">
        <v>999</v>
      </c>
      <c r="D357">
        <v>-111.93376734803</v>
      </c>
      <c r="E357">
        <v>33.414694175814603</v>
      </c>
      <c r="F357">
        <v>2</v>
      </c>
      <c r="G357" t="s">
        <v>1000</v>
      </c>
      <c r="H357" t="s">
        <v>999</v>
      </c>
      <c r="I357" t="s">
        <v>996</v>
      </c>
      <c r="J357">
        <v>41145.565972222219</v>
      </c>
      <c r="K357" t="s">
        <v>1001</v>
      </c>
      <c r="L357" t="s">
        <v>1013</v>
      </c>
      <c r="M357">
        <v>133</v>
      </c>
      <c r="N357">
        <v>9.4351937809999996E-4</v>
      </c>
      <c r="O357">
        <f t="shared" si="15"/>
        <v>-111.93469899999999</v>
      </c>
      <c r="P357">
        <f t="shared" si="16"/>
        <v>33.414544999999997</v>
      </c>
      <c r="Q357">
        <f t="shared" si="17"/>
        <v>88.236061933196098</v>
      </c>
    </row>
    <row r="358" spans="1:17" x14ac:dyDescent="0.25">
      <c r="A358">
        <v>2557517</v>
      </c>
      <c r="B358">
        <v>2</v>
      </c>
      <c r="C358" t="s">
        <v>1017</v>
      </c>
      <c r="D358">
        <v>-111.939606394699</v>
      </c>
      <c r="E358">
        <v>33.393793134259099</v>
      </c>
      <c r="F358">
        <v>1</v>
      </c>
      <c r="G358" t="s">
        <v>1020</v>
      </c>
      <c r="H358" t="s">
        <v>1017</v>
      </c>
      <c r="I358" t="s">
        <v>996</v>
      </c>
      <c r="J358">
        <v>40737.729166666664</v>
      </c>
      <c r="K358" t="s">
        <v>998</v>
      </c>
      <c r="L358" t="s">
        <v>1044</v>
      </c>
      <c r="M358">
        <v>144</v>
      </c>
      <c r="N358">
        <v>9.532035072E-4</v>
      </c>
      <c r="O358">
        <f t="shared" si="15"/>
        <v>-111.939499</v>
      </c>
      <c r="P358">
        <f t="shared" si="16"/>
        <v>33.392845999999999</v>
      </c>
      <c r="Q358">
        <f t="shared" si="17"/>
        <v>105.52218332525636</v>
      </c>
    </row>
    <row r="359" spans="1:17" x14ac:dyDescent="0.25">
      <c r="A359">
        <v>2470751</v>
      </c>
      <c r="B359">
        <v>2</v>
      </c>
      <c r="C359" t="s">
        <v>999</v>
      </c>
      <c r="D359">
        <v>-111.946135505968</v>
      </c>
      <c r="E359">
        <v>33.421894239679098</v>
      </c>
      <c r="F359">
        <v>2</v>
      </c>
      <c r="G359" t="s">
        <v>1000</v>
      </c>
      <c r="H359" t="s">
        <v>999</v>
      </c>
      <c r="I359" t="s">
        <v>996</v>
      </c>
      <c r="J359">
        <v>40512.36041666667</v>
      </c>
      <c r="K359" t="s">
        <v>1001</v>
      </c>
      <c r="L359" t="s">
        <v>998</v>
      </c>
      <c r="M359">
        <v>120</v>
      </c>
      <c r="N359">
        <v>9.6475141652000004E-4</v>
      </c>
      <c r="O359">
        <f t="shared" si="15"/>
        <v>-111.94709899999999</v>
      </c>
      <c r="P359">
        <f t="shared" si="16"/>
        <v>33.421844999999998</v>
      </c>
      <c r="Q359">
        <f t="shared" si="17"/>
        <v>89.799422931100153</v>
      </c>
    </row>
    <row r="360" spans="1:17" x14ac:dyDescent="0.25">
      <c r="A360">
        <v>2496501</v>
      </c>
      <c r="B360">
        <v>2</v>
      </c>
      <c r="C360" t="s">
        <v>994</v>
      </c>
      <c r="D360">
        <v>-111.925331988949</v>
      </c>
      <c r="E360">
        <v>33.422024161076003</v>
      </c>
      <c r="F360">
        <v>2</v>
      </c>
      <c r="G360" t="s">
        <v>1000</v>
      </c>
      <c r="H360" t="s">
        <v>994</v>
      </c>
      <c r="I360" t="s">
        <v>996</v>
      </c>
      <c r="J360">
        <v>40577.500694444447</v>
      </c>
      <c r="K360" t="s">
        <v>998</v>
      </c>
      <c r="L360" t="s">
        <v>1012</v>
      </c>
      <c r="M360">
        <v>117</v>
      </c>
      <c r="N360">
        <v>9.6723556258000005E-4</v>
      </c>
      <c r="O360">
        <f t="shared" si="15"/>
        <v>-111.926299</v>
      </c>
      <c r="P360">
        <f t="shared" si="16"/>
        <v>33.422044999999997</v>
      </c>
      <c r="Q360">
        <f t="shared" si="17"/>
        <v>89.990075029683993</v>
      </c>
    </row>
    <row r="361" spans="1:17" x14ac:dyDescent="0.25">
      <c r="A361">
        <v>2720648</v>
      </c>
      <c r="B361">
        <v>2</v>
      </c>
      <c r="C361" t="s">
        <v>999</v>
      </c>
      <c r="D361">
        <v>-111.926334688661</v>
      </c>
      <c r="E361">
        <v>33.391982554684503</v>
      </c>
      <c r="F361">
        <v>4</v>
      </c>
      <c r="G361" t="s">
        <v>1020</v>
      </c>
      <c r="H361" t="s">
        <v>999</v>
      </c>
      <c r="I361" t="s">
        <v>996</v>
      </c>
      <c r="J361">
        <v>41388.338888888888</v>
      </c>
      <c r="K361" t="s">
        <v>998</v>
      </c>
      <c r="L361" t="s">
        <v>997</v>
      </c>
      <c r="M361">
        <v>142</v>
      </c>
      <c r="N361">
        <v>9.7309334906999997E-4</v>
      </c>
      <c r="O361">
        <f t="shared" si="15"/>
        <v>-111.926198</v>
      </c>
      <c r="P361">
        <f t="shared" si="16"/>
        <v>33.392946000000002</v>
      </c>
      <c r="Q361">
        <f t="shared" si="17"/>
        <v>107.61118359054073</v>
      </c>
    </row>
    <row r="362" spans="1:17" x14ac:dyDescent="0.25">
      <c r="A362">
        <v>2517510</v>
      </c>
      <c r="B362">
        <v>2</v>
      </c>
      <c r="C362" t="s">
        <v>1017</v>
      </c>
      <c r="D362">
        <v>-111.933825494819</v>
      </c>
      <c r="E362">
        <v>33.421961644008803</v>
      </c>
      <c r="F362">
        <v>3</v>
      </c>
      <c r="G362" t="s">
        <v>1000</v>
      </c>
      <c r="H362" t="s">
        <v>1017</v>
      </c>
      <c r="I362" t="s">
        <v>996</v>
      </c>
      <c r="J362">
        <v>40653.646527777775</v>
      </c>
      <c r="K362" t="s">
        <v>998</v>
      </c>
      <c r="L362" t="s">
        <v>1051</v>
      </c>
      <c r="M362">
        <v>115</v>
      </c>
      <c r="N362">
        <v>9.8046833820000009E-4</v>
      </c>
      <c r="O362">
        <f t="shared" si="15"/>
        <v>-111.934799</v>
      </c>
      <c r="P362">
        <f t="shared" si="16"/>
        <v>33.421844999999998</v>
      </c>
      <c r="Q362">
        <f t="shared" si="17"/>
        <v>91.483906390414916</v>
      </c>
    </row>
    <row r="363" spans="1:17" x14ac:dyDescent="0.25">
      <c r="A363">
        <v>2316298</v>
      </c>
      <c r="B363">
        <v>2</v>
      </c>
      <c r="C363" t="s">
        <v>999</v>
      </c>
      <c r="D363">
        <v>-111.910090975478</v>
      </c>
      <c r="E363">
        <v>33.407510680241302</v>
      </c>
      <c r="F363">
        <v>3</v>
      </c>
      <c r="G363" t="s">
        <v>1002</v>
      </c>
      <c r="H363" t="s">
        <v>999</v>
      </c>
      <c r="I363" t="s">
        <v>996</v>
      </c>
      <c r="J363">
        <v>39976.559027777781</v>
      </c>
      <c r="K363" t="s">
        <v>1001</v>
      </c>
      <c r="L363" t="s">
        <v>998</v>
      </c>
      <c r="M363">
        <v>159</v>
      </c>
      <c r="N363">
        <v>9.8703696038999989E-4</v>
      </c>
      <c r="O363">
        <f t="shared" si="15"/>
        <v>-111.90910700000001</v>
      </c>
      <c r="P363">
        <f t="shared" si="16"/>
        <v>33.407432999999997</v>
      </c>
      <c r="Q363">
        <f t="shared" si="17"/>
        <v>91.943137498821429</v>
      </c>
    </row>
    <row r="364" spans="1:17" x14ac:dyDescent="0.25">
      <c r="A364">
        <v>2599226</v>
      </c>
      <c r="B364">
        <v>2</v>
      </c>
      <c r="C364" t="s">
        <v>999</v>
      </c>
      <c r="D364">
        <v>-111.910099578737</v>
      </c>
      <c r="E364">
        <v>33.407496716221601</v>
      </c>
      <c r="F364">
        <v>2</v>
      </c>
      <c r="G364" t="s">
        <v>1000</v>
      </c>
      <c r="H364" t="s">
        <v>999</v>
      </c>
      <c r="I364" t="s">
        <v>996</v>
      </c>
      <c r="J364">
        <v>40917.709722222222</v>
      </c>
      <c r="K364" t="s">
        <v>998</v>
      </c>
      <c r="L364" t="s">
        <v>998</v>
      </c>
      <c r="M364">
        <v>159</v>
      </c>
      <c r="N364">
        <v>9.9462168991000001E-4</v>
      </c>
      <c r="O364">
        <f t="shared" si="15"/>
        <v>-111.90910700000001</v>
      </c>
      <c r="P364">
        <f t="shared" si="16"/>
        <v>33.407432999999997</v>
      </c>
      <c r="Q364">
        <f t="shared" si="17"/>
        <v>92.608958967694122</v>
      </c>
    </row>
    <row r="365" spans="1:17" x14ac:dyDescent="0.25">
      <c r="A365">
        <v>2540881</v>
      </c>
      <c r="B365">
        <v>2</v>
      </c>
      <c r="C365" t="s">
        <v>999</v>
      </c>
      <c r="D365">
        <v>-111.945973027338</v>
      </c>
      <c r="E365">
        <v>33.377099048976604</v>
      </c>
      <c r="F365">
        <v>3</v>
      </c>
      <c r="G365" t="s">
        <v>1020</v>
      </c>
      <c r="H365" t="s">
        <v>999</v>
      </c>
      <c r="I365" t="s">
        <v>996</v>
      </c>
      <c r="J365">
        <v>40730.990972222222</v>
      </c>
      <c r="K365" t="s">
        <v>998</v>
      </c>
      <c r="L365" t="s">
        <v>1007</v>
      </c>
      <c r="M365">
        <v>126</v>
      </c>
      <c r="N365">
        <v>1.00670281923E-3</v>
      </c>
      <c r="O365">
        <f t="shared" si="15"/>
        <v>-111.945448</v>
      </c>
      <c r="P365">
        <f t="shared" si="16"/>
        <v>33.377958</v>
      </c>
      <c r="Q365">
        <f t="shared" si="17"/>
        <v>107.05862994675566</v>
      </c>
    </row>
    <row r="366" spans="1:17" x14ac:dyDescent="0.25">
      <c r="A366">
        <v>2662980</v>
      </c>
      <c r="B366">
        <v>2</v>
      </c>
      <c r="C366" t="s">
        <v>999</v>
      </c>
      <c r="D366">
        <v>-111.926284683281</v>
      </c>
      <c r="E366">
        <v>33.415718781075</v>
      </c>
      <c r="F366">
        <v>1</v>
      </c>
      <c r="G366" t="s">
        <v>1000</v>
      </c>
      <c r="H366" t="s">
        <v>999</v>
      </c>
      <c r="I366" t="s">
        <v>996</v>
      </c>
      <c r="J366">
        <v>41210.783333333333</v>
      </c>
      <c r="K366" t="s">
        <v>998</v>
      </c>
      <c r="L366" t="s">
        <v>1009</v>
      </c>
      <c r="M366">
        <v>135</v>
      </c>
      <c r="N366">
        <v>1.0298734258299999E-3</v>
      </c>
      <c r="O366">
        <f t="shared" si="15"/>
        <v>-111.926198</v>
      </c>
      <c r="P366">
        <f t="shared" si="16"/>
        <v>33.416744999999999</v>
      </c>
      <c r="Q366">
        <f t="shared" si="17"/>
        <v>114.10486706359093</v>
      </c>
    </row>
    <row r="367" spans="1:17" x14ac:dyDescent="0.25">
      <c r="A367">
        <v>2487650</v>
      </c>
      <c r="B367">
        <v>2</v>
      </c>
      <c r="C367" t="s">
        <v>999</v>
      </c>
      <c r="D367">
        <v>-111.934920842686</v>
      </c>
      <c r="E367">
        <v>33.413536377499902</v>
      </c>
      <c r="F367">
        <v>2</v>
      </c>
      <c r="G367" t="s">
        <v>995</v>
      </c>
      <c r="H367" t="s">
        <v>999</v>
      </c>
      <c r="I367" t="s">
        <v>996</v>
      </c>
      <c r="J367">
        <v>40561.368750000001</v>
      </c>
      <c r="K367" t="s">
        <v>998</v>
      </c>
      <c r="L367" t="s">
        <v>1006</v>
      </c>
      <c r="M367">
        <v>133</v>
      </c>
      <c r="N367">
        <v>1.0327311000600001E-3</v>
      </c>
      <c r="O367">
        <f t="shared" si="15"/>
        <v>-111.93469899999999</v>
      </c>
      <c r="P367">
        <f t="shared" si="16"/>
        <v>33.414544999999997</v>
      </c>
      <c r="Q367">
        <f t="shared" si="17"/>
        <v>113.75566278491516</v>
      </c>
    </row>
    <row r="368" spans="1:17" x14ac:dyDescent="0.25">
      <c r="A368">
        <v>2594004</v>
      </c>
      <c r="B368">
        <v>2</v>
      </c>
      <c r="C368" t="s">
        <v>1006</v>
      </c>
      <c r="D368">
        <v>-111.926296010455</v>
      </c>
      <c r="E368">
        <v>33.4209992576234</v>
      </c>
      <c r="F368">
        <v>1</v>
      </c>
      <c r="G368" t="s">
        <v>1008</v>
      </c>
      <c r="H368" t="s">
        <v>1006</v>
      </c>
      <c r="I368" t="s">
        <v>996</v>
      </c>
      <c r="J368">
        <v>40875.044444444444</v>
      </c>
      <c r="K368" t="s">
        <v>1006</v>
      </c>
      <c r="L368" t="s">
        <v>998</v>
      </c>
      <c r="M368">
        <v>117</v>
      </c>
      <c r="N368">
        <v>1.04574664981E-3</v>
      </c>
      <c r="O368">
        <f t="shared" si="15"/>
        <v>-111.926299</v>
      </c>
      <c r="P368">
        <f t="shared" si="16"/>
        <v>33.422044999999997</v>
      </c>
      <c r="Q368">
        <f t="shared" si="17"/>
        <v>115.98526552467925</v>
      </c>
    </row>
    <row r="369" spans="1:17" x14ac:dyDescent="0.25">
      <c r="A369">
        <v>2315091</v>
      </c>
      <c r="B369">
        <v>2</v>
      </c>
      <c r="C369" t="s">
        <v>999</v>
      </c>
      <c r="D369">
        <v>-111.926302897429</v>
      </c>
      <c r="E369">
        <v>33.4064083686158</v>
      </c>
      <c r="F369">
        <v>3</v>
      </c>
      <c r="G369" t="s">
        <v>1008</v>
      </c>
      <c r="H369" t="s">
        <v>999</v>
      </c>
      <c r="I369" t="s">
        <v>996</v>
      </c>
      <c r="J369">
        <v>39984.538194444445</v>
      </c>
      <c r="K369" t="s">
        <v>1052</v>
      </c>
      <c r="L369" t="s">
        <v>1006</v>
      </c>
      <c r="M369">
        <v>138</v>
      </c>
      <c r="N369">
        <v>1.0566870790899999E-3</v>
      </c>
      <c r="O369">
        <f t="shared" si="15"/>
        <v>-111.926098</v>
      </c>
      <c r="P369">
        <f t="shared" si="16"/>
        <v>33.407445000000003</v>
      </c>
      <c r="Q369">
        <f t="shared" si="17"/>
        <v>116.54379584130122</v>
      </c>
    </row>
    <row r="370" spans="1:17" x14ac:dyDescent="0.25">
      <c r="A370">
        <v>2670164</v>
      </c>
      <c r="B370">
        <v>2</v>
      </c>
      <c r="C370" t="s">
        <v>999</v>
      </c>
      <c r="D370">
        <v>-111.926213874929</v>
      </c>
      <c r="E370">
        <v>33.420981262906302</v>
      </c>
      <c r="F370">
        <v>3</v>
      </c>
      <c r="G370" t="s">
        <v>1008</v>
      </c>
      <c r="H370" t="s">
        <v>999</v>
      </c>
      <c r="I370" t="s">
        <v>996</v>
      </c>
      <c r="J370">
        <v>41147.710416666669</v>
      </c>
      <c r="K370" t="s">
        <v>1006</v>
      </c>
      <c r="L370" t="s">
        <v>998</v>
      </c>
      <c r="M370">
        <v>117</v>
      </c>
      <c r="N370">
        <v>1.0671377053699999E-3</v>
      </c>
      <c r="O370">
        <f t="shared" si="15"/>
        <v>-111.926299</v>
      </c>
      <c r="P370">
        <f t="shared" si="16"/>
        <v>33.422044999999997</v>
      </c>
      <c r="Q370">
        <f t="shared" si="17"/>
        <v>118.24623045232288</v>
      </c>
    </row>
    <row r="371" spans="1:17" x14ac:dyDescent="0.25">
      <c r="A371">
        <v>2669953</v>
      </c>
      <c r="B371">
        <v>2</v>
      </c>
      <c r="C371" t="s">
        <v>999</v>
      </c>
      <c r="D371">
        <v>-111.91018477921401</v>
      </c>
      <c r="E371">
        <v>33.407496734817599</v>
      </c>
      <c r="F371">
        <v>3</v>
      </c>
      <c r="G371" t="s">
        <v>1000</v>
      </c>
      <c r="H371" t="s">
        <v>999</v>
      </c>
      <c r="I371" t="s">
        <v>996</v>
      </c>
      <c r="J371">
        <v>41227.745833333334</v>
      </c>
      <c r="K371" t="s">
        <v>998</v>
      </c>
      <c r="L371" t="s">
        <v>997</v>
      </c>
      <c r="M371">
        <v>159</v>
      </c>
      <c r="N371">
        <v>1.07966205875E-3</v>
      </c>
      <c r="O371">
        <f t="shared" si="15"/>
        <v>-111.90910700000001</v>
      </c>
      <c r="P371">
        <f t="shared" si="16"/>
        <v>33.407432999999997</v>
      </c>
      <c r="Q371">
        <f t="shared" si="17"/>
        <v>100.51395626474162</v>
      </c>
    </row>
    <row r="372" spans="1:17" x14ac:dyDescent="0.25">
      <c r="A372">
        <v>2785936</v>
      </c>
      <c r="B372">
        <v>2</v>
      </c>
      <c r="C372" t="s">
        <v>999</v>
      </c>
      <c r="D372">
        <v>-111.90911290894</v>
      </c>
      <c r="E372">
        <v>33.406350412251001</v>
      </c>
      <c r="F372">
        <v>2</v>
      </c>
      <c r="G372" t="s">
        <v>1002</v>
      </c>
      <c r="H372" t="s">
        <v>999</v>
      </c>
      <c r="I372" t="s">
        <v>996</v>
      </c>
      <c r="J372">
        <v>41604.5625</v>
      </c>
      <c r="K372" t="s">
        <v>1000</v>
      </c>
      <c r="L372" t="s">
        <v>998</v>
      </c>
      <c r="M372">
        <v>159</v>
      </c>
      <c r="N372">
        <v>1.0826038748500001E-3</v>
      </c>
      <c r="O372">
        <f t="shared" si="15"/>
        <v>-111.90910700000001</v>
      </c>
      <c r="P372">
        <f t="shared" si="16"/>
        <v>33.407432999999997</v>
      </c>
      <c r="Q372">
        <f t="shared" si="17"/>
        <v>120.07276860748536</v>
      </c>
    </row>
    <row r="373" spans="1:17" x14ac:dyDescent="0.25">
      <c r="A373">
        <v>2365905</v>
      </c>
      <c r="B373">
        <v>2</v>
      </c>
      <c r="C373" t="s">
        <v>999</v>
      </c>
      <c r="D373">
        <v>-111.911175753644</v>
      </c>
      <c r="E373">
        <v>33.350222958227199</v>
      </c>
      <c r="F373">
        <v>1</v>
      </c>
      <c r="G373" t="s">
        <v>1008</v>
      </c>
      <c r="H373" t="s">
        <v>999</v>
      </c>
      <c r="I373" t="s">
        <v>996</v>
      </c>
      <c r="J373">
        <v>40164.792361111111</v>
      </c>
      <c r="K373" t="s">
        <v>1001</v>
      </c>
      <c r="L373" t="s">
        <v>1006</v>
      </c>
      <c r="M373">
        <v>127</v>
      </c>
      <c r="N373">
        <v>1.0827681125300001E-3</v>
      </c>
      <c r="O373">
        <f t="shared" si="15"/>
        <v>-111.911297</v>
      </c>
      <c r="P373">
        <f t="shared" si="16"/>
        <v>33.349147000000002</v>
      </c>
      <c r="Q373">
        <f t="shared" si="17"/>
        <v>119.86809287293359</v>
      </c>
    </row>
    <row r="374" spans="1:17" x14ac:dyDescent="0.25">
      <c r="A374">
        <v>2291781</v>
      </c>
      <c r="B374">
        <v>2</v>
      </c>
      <c r="C374" t="s">
        <v>1005</v>
      </c>
      <c r="D374">
        <v>-111.944391890932</v>
      </c>
      <c r="E374">
        <v>33.378208650652702</v>
      </c>
      <c r="F374">
        <v>3</v>
      </c>
      <c r="G374" t="s">
        <v>1002</v>
      </c>
      <c r="H374" t="s">
        <v>1005</v>
      </c>
      <c r="I374" t="s">
        <v>996</v>
      </c>
      <c r="J374">
        <v>39906.96875</v>
      </c>
      <c r="K374" t="s">
        <v>1006</v>
      </c>
      <c r="L374" t="s">
        <v>997</v>
      </c>
      <c r="M374">
        <v>126</v>
      </c>
      <c r="N374">
        <v>1.0854455828000001E-3</v>
      </c>
      <c r="O374">
        <f t="shared" si="15"/>
        <v>-111.945448</v>
      </c>
      <c r="P374">
        <f t="shared" si="16"/>
        <v>33.377958</v>
      </c>
      <c r="Q374">
        <f t="shared" si="17"/>
        <v>102.10647569817766</v>
      </c>
    </row>
    <row r="375" spans="1:17" x14ac:dyDescent="0.25">
      <c r="A375">
        <v>2504851</v>
      </c>
      <c r="B375">
        <v>2</v>
      </c>
      <c r="C375" t="s">
        <v>999</v>
      </c>
      <c r="D375">
        <v>-111.926157011893</v>
      </c>
      <c r="E375">
        <v>33.420968804993201</v>
      </c>
      <c r="F375">
        <v>2</v>
      </c>
      <c r="G375" t="s">
        <v>1008</v>
      </c>
      <c r="H375" t="s">
        <v>999</v>
      </c>
      <c r="I375" t="s">
        <v>996</v>
      </c>
      <c r="J375">
        <v>40625.401388888888</v>
      </c>
      <c r="K375" t="s">
        <v>1001</v>
      </c>
      <c r="L375" t="s">
        <v>1013</v>
      </c>
      <c r="M375">
        <v>117</v>
      </c>
      <c r="N375">
        <v>1.0855212182100001E-3</v>
      </c>
      <c r="O375">
        <f t="shared" si="15"/>
        <v>-111.926299</v>
      </c>
      <c r="P375">
        <f t="shared" si="16"/>
        <v>33.422044999999997</v>
      </c>
      <c r="Q375">
        <f t="shared" si="17"/>
        <v>120.09113681196997</v>
      </c>
    </row>
    <row r="376" spans="1:17" x14ac:dyDescent="0.25">
      <c r="A376">
        <v>2650778</v>
      </c>
      <c r="B376">
        <v>3</v>
      </c>
      <c r="C376" t="s">
        <v>999</v>
      </c>
      <c r="D376">
        <v>-111.926144375665</v>
      </c>
      <c r="E376">
        <v>33.4209660365646</v>
      </c>
      <c r="F376">
        <v>3</v>
      </c>
      <c r="G376" t="s">
        <v>1008</v>
      </c>
      <c r="H376" t="s">
        <v>999</v>
      </c>
      <c r="I376" t="s">
        <v>996</v>
      </c>
      <c r="J376">
        <v>41107.339583333334</v>
      </c>
      <c r="K376" t="s">
        <v>1032</v>
      </c>
      <c r="L376" t="s">
        <v>998</v>
      </c>
      <c r="M376">
        <v>117</v>
      </c>
      <c r="N376">
        <v>1.0899865962E-3</v>
      </c>
      <c r="O376">
        <f t="shared" si="15"/>
        <v>-111.926299</v>
      </c>
      <c r="P376">
        <f t="shared" si="16"/>
        <v>33.422044999999997</v>
      </c>
      <c r="Q376">
        <f t="shared" si="17"/>
        <v>120.53096509353669</v>
      </c>
    </row>
    <row r="377" spans="1:17" x14ac:dyDescent="0.25">
      <c r="A377">
        <v>2595142</v>
      </c>
      <c r="B377">
        <v>2</v>
      </c>
      <c r="C377" t="s">
        <v>1006</v>
      </c>
      <c r="D377">
        <v>-111.926106466986</v>
      </c>
      <c r="E377">
        <v>33.420957731270903</v>
      </c>
      <c r="F377">
        <v>2</v>
      </c>
      <c r="G377" t="s">
        <v>1008</v>
      </c>
      <c r="H377" t="s">
        <v>1006</v>
      </c>
      <c r="I377" t="s">
        <v>996</v>
      </c>
      <c r="J377">
        <v>40961.76666666667</v>
      </c>
      <c r="K377" t="s">
        <v>998</v>
      </c>
      <c r="L377" t="s">
        <v>1028</v>
      </c>
      <c r="M377">
        <v>117</v>
      </c>
      <c r="N377">
        <v>1.1041839750500001E-3</v>
      </c>
      <c r="O377">
        <f t="shared" si="15"/>
        <v>-111.926299</v>
      </c>
      <c r="P377">
        <f t="shared" si="16"/>
        <v>33.422044999999997</v>
      </c>
      <c r="Q377">
        <f t="shared" si="17"/>
        <v>121.91359664108296</v>
      </c>
    </row>
    <row r="378" spans="1:17" x14ac:dyDescent="0.25">
      <c r="A378">
        <v>2621532</v>
      </c>
      <c r="B378">
        <v>2</v>
      </c>
      <c r="C378" t="s">
        <v>999</v>
      </c>
      <c r="D378">
        <v>-111.891960799145</v>
      </c>
      <c r="E378">
        <v>33.420906611989402</v>
      </c>
      <c r="F378">
        <v>2</v>
      </c>
      <c r="G378" t="s">
        <v>1020</v>
      </c>
      <c r="H378" t="s">
        <v>999</v>
      </c>
      <c r="I378" t="s">
        <v>996</v>
      </c>
      <c r="J378">
        <v>41061.863888888889</v>
      </c>
      <c r="K378" t="s">
        <v>1000</v>
      </c>
      <c r="L378" t="s">
        <v>1000</v>
      </c>
      <c r="M378">
        <v>161</v>
      </c>
      <c r="N378">
        <v>1.1064089019699999E-3</v>
      </c>
      <c r="O378">
        <f t="shared" si="15"/>
        <v>-111.891954</v>
      </c>
      <c r="P378">
        <f t="shared" si="16"/>
        <v>33.422013</v>
      </c>
      <c r="Q378">
        <f t="shared" si="17"/>
        <v>122.71286491910085</v>
      </c>
    </row>
    <row r="379" spans="1:17" x14ac:dyDescent="0.25">
      <c r="A379">
        <v>2344079</v>
      </c>
      <c r="B379">
        <v>2</v>
      </c>
      <c r="C379" t="s">
        <v>994</v>
      </c>
      <c r="D379">
        <v>-111.940028633504</v>
      </c>
      <c r="E379">
        <v>33.424361300554899</v>
      </c>
      <c r="F379">
        <v>2</v>
      </c>
      <c r="G379" t="s">
        <v>995</v>
      </c>
      <c r="H379" t="s">
        <v>994</v>
      </c>
      <c r="I379" t="s">
        <v>996</v>
      </c>
      <c r="J379">
        <v>40085.65625</v>
      </c>
      <c r="K379" t="s">
        <v>997</v>
      </c>
      <c r="L379" t="s">
        <v>1053</v>
      </c>
      <c r="M379">
        <v>106</v>
      </c>
      <c r="N379">
        <v>1.10776172234E-3</v>
      </c>
      <c r="O379">
        <f t="shared" si="15"/>
        <v>-111.93979899999999</v>
      </c>
      <c r="P379">
        <f t="shared" si="16"/>
        <v>33.425445000000003</v>
      </c>
      <c r="Q379">
        <f t="shared" si="17"/>
        <v>122.07847992921805</v>
      </c>
    </row>
    <row r="380" spans="1:17" x14ac:dyDescent="0.25">
      <c r="A380">
        <v>2630003</v>
      </c>
      <c r="B380">
        <v>2</v>
      </c>
      <c r="C380" t="s">
        <v>994</v>
      </c>
      <c r="D380">
        <v>-111.940003431612</v>
      </c>
      <c r="E380">
        <v>33.424342238283401</v>
      </c>
      <c r="F380">
        <v>3</v>
      </c>
      <c r="G380" t="s">
        <v>995</v>
      </c>
      <c r="H380" t="s">
        <v>994</v>
      </c>
      <c r="I380" t="s">
        <v>996</v>
      </c>
      <c r="J380">
        <v>41025.850694444445</v>
      </c>
      <c r="K380" t="s">
        <v>998</v>
      </c>
      <c r="L380" t="s">
        <v>1012</v>
      </c>
      <c r="M380">
        <v>106</v>
      </c>
      <c r="N380">
        <v>1.1215505729100001E-3</v>
      </c>
      <c r="O380">
        <f t="shared" si="15"/>
        <v>-111.93979899999999</v>
      </c>
      <c r="P380">
        <f t="shared" si="16"/>
        <v>33.425445000000003</v>
      </c>
      <c r="Q380">
        <f t="shared" si="17"/>
        <v>123.77879447988616</v>
      </c>
    </row>
    <row r="381" spans="1:17" x14ac:dyDescent="0.25">
      <c r="A381">
        <v>2785840</v>
      </c>
      <c r="B381">
        <v>2</v>
      </c>
      <c r="C381" t="s">
        <v>1000</v>
      </c>
      <c r="D381">
        <v>-111.940003431612</v>
      </c>
      <c r="E381">
        <v>33.424342238283401</v>
      </c>
      <c r="F381">
        <v>3</v>
      </c>
      <c r="G381" t="s">
        <v>1002</v>
      </c>
      <c r="H381" t="s">
        <v>1000</v>
      </c>
      <c r="I381" t="s">
        <v>996</v>
      </c>
      <c r="J381">
        <v>41450.770833333336</v>
      </c>
      <c r="K381" t="s">
        <v>998</v>
      </c>
      <c r="L381" t="s">
        <v>1007</v>
      </c>
      <c r="M381">
        <v>106</v>
      </c>
      <c r="N381">
        <v>1.1215505729100001E-3</v>
      </c>
      <c r="O381">
        <f t="shared" si="15"/>
        <v>-111.93979899999999</v>
      </c>
      <c r="P381">
        <f t="shared" si="16"/>
        <v>33.425445000000003</v>
      </c>
      <c r="Q381">
        <f t="shared" si="17"/>
        <v>123.77879447988616</v>
      </c>
    </row>
    <row r="382" spans="1:17" x14ac:dyDescent="0.25">
      <c r="A382">
        <v>2785742</v>
      </c>
      <c r="B382">
        <v>2</v>
      </c>
      <c r="C382" t="s">
        <v>999</v>
      </c>
      <c r="D382">
        <v>-111.95646757015901</v>
      </c>
      <c r="E382">
        <v>33.4424790442324</v>
      </c>
      <c r="F382">
        <v>2</v>
      </c>
      <c r="G382" t="s">
        <v>995</v>
      </c>
      <c r="H382" t="s">
        <v>999</v>
      </c>
      <c r="I382" t="s">
        <v>996</v>
      </c>
      <c r="J382">
        <v>41592.747916666667</v>
      </c>
      <c r="K382" t="s">
        <v>998</v>
      </c>
      <c r="L382" t="s">
        <v>997</v>
      </c>
      <c r="M382">
        <v>158</v>
      </c>
      <c r="N382">
        <v>1.1227404509599999E-3</v>
      </c>
      <c r="O382">
        <f t="shared" si="15"/>
        <v>-111.95556000000001</v>
      </c>
      <c r="P382">
        <f t="shared" si="16"/>
        <v>33.44314</v>
      </c>
      <c r="Q382">
        <f t="shared" si="17"/>
        <v>111.81477585906326</v>
      </c>
    </row>
    <row r="383" spans="1:17" x14ac:dyDescent="0.25">
      <c r="A383">
        <v>2517458</v>
      </c>
      <c r="B383">
        <v>2</v>
      </c>
      <c r="C383" t="s">
        <v>999</v>
      </c>
      <c r="D383">
        <v>-111.92627136178599</v>
      </c>
      <c r="E383">
        <v>33.408555575262298</v>
      </c>
      <c r="F383">
        <v>3</v>
      </c>
      <c r="G383" t="s">
        <v>1000</v>
      </c>
      <c r="H383" t="s">
        <v>999</v>
      </c>
      <c r="I383" t="s">
        <v>996</v>
      </c>
      <c r="J383">
        <v>40641.486111111109</v>
      </c>
      <c r="K383" t="s">
        <v>1006</v>
      </c>
      <c r="L383" t="s">
        <v>1000</v>
      </c>
      <c r="M383">
        <v>138</v>
      </c>
      <c r="N383">
        <v>1.12402478712E-3</v>
      </c>
      <c r="O383">
        <f t="shared" si="15"/>
        <v>-111.926098</v>
      </c>
      <c r="P383">
        <f t="shared" si="16"/>
        <v>33.407445000000003</v>
      </c>
      <c r="Q383">
        <f t="shared" si="17"/>
        <v>124.22698702914006</v>
      </c>
    </row>
    <row r="384" spans="1:17" x14ac:dyDescent="0.25">
      <c r="A384">
        <v>2446375</v>
      </c>
      <c r="B384">
        <v>2</v>
      </c>
      <c r="C384" t="s">
        <v>994</v>
      </c>
      <c r="D384">
        <v>-111.956477362808</v>
      </c>
      <c r="E384">
        <v>33.442490007510401</v>
      </c>
      <c r="F384">
        <v>2</v>
      </c>
      <c r="G384" t="s">
        <v>1002</v>
      </c>
      <c r="H384" t="s">
        <v>994</v>
      </c>
      <c r="I384" t="s">
        <v>996</v>
      </c>
      <c r="J384">
        <v>40448.475694444445</v>
      </c>
      <c r="K384" t="s">
        <v>1000</v>
      </c>
      <c r="L384" t="s">
        <v>1000</v>
      </c>
      <c r="M384">
        <v>158</v>
      </c>
      <c r="N384">
        <v>1.12429745087E-3</v>
      </c>
      <c r="O384">
        <f t="shared" si="15"/>
        <v>-111.95556000000001</v>
      </c>
      <c r="P384">
        <f t="shared" si="16"/>
        <v>33.44314</v>
      </c>
      <c r="Q384">
        <f t="shared" si="17"/>
        <v>111.71574777090994</v>
      </c>
    </row>
    <row r="385" spans="1:17" x14ac:dyDescent="0.25">
      <c r="A385">
        <v>2734403</v>
      </c>
      <c r="B385">
        <v>2</v>
      </c>
      <c r="C385" t="s">
        <v>999</v>
      </c>
      <c r="D385">
        <v>-111.91120951459401</v>
      </c>
      <c r="E385">
        <v>33.3578622750642</v>
      </c>
      <c r="F385">
        <v>3</v>
      </c>
      <c r="G385" t="s">
        <v>1000</v>
      </c>
      <c r="H385" t="s">
        <v>999</v>
      </c>
      <c r="I385" t="s">
        <v>996</v>
      </c>
      <c r="J385">
        <v>41425.365277777775</v>
      </c>
      <c r="K385" t="s">
        <v>998</v>
      </c>
      <c r="L385" t="s">
        <v>1010</v>
      </c>
      <c r="M385">
        <v>124</v>
      </c>
      <c r="N385">
        <v>1.13832144464E-3</v>
      </c>
      <c r="O385">
        <f t="shared" si="15"/>
        <v>-111.91153</v>
      </c>
      <c r="P385">
        <f t="shared" si="16"/>
        <v>33.356769999999997</v>
      </c>
      <c r="Q385">
        <f t="shared" si="17"/>
        <v>124.76075937562258</v>
      </c>
    </row>
    <row r="386" spans="1:17" x14ac:dyDescent="0.25">
      <c r="A386">
        <v>2679243</v>
      </c>
      <c r="B386">
        <v>2</v>
      </c>
      <c r="C386" t="s">
        <v>999</v>
      </c>
      <c r="D386">
        <v>-111.92515502390999</v>
      </c>
      <c r="E386">
        <v>33.4220239591493</v>
      </c>
      <c r="F386">
        <v>2</v>
      </c>
      <c r="G386" t="s">
        <v>1000</v>
      </c>
      <c r="H386" t="s">
        <v>999</v>
      </c>
      <c r="I386" t="s">
        <v>996</v>
      </c>
      <c r="J386">
        <v>41220.795138888891</v>
      </c>
      <c r="K386" t="s">
        <v>997</v>
      </c>
      <c r="L386" t="s">
        <v>1014</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999</v>
      </c>
      <c r="D387">
        <v>-111.911175716819</v>
      </c>
      <c r="E387">
        <v>33.350313654180503</v>
      </c>
      <c r="F387">
        <v>3</v>
      </c>
      <c r="G387" t="s">
        <v>1002</v>
      </c>
      <c r="H387" t="s">
        <v>999</v>
      </c>
      <c r="I387" t="s">
        <v>996</v>
      </c>
      <c r="J387">
        <v>40040.620833333334</v>
      </c>
      <c r="K387" t="s">
        <v>1001</v>
      </c>
      <c r="L387" t="s">
        <v>998</v>
      </c>
      <c r="M387">
        <v>127</v>
      </c>
      <c r="N387">
        <v>1.1729414251699999E-3</v>
      </c>
      <c r="O387">
        <f t="shared" si="18"/>
        <v>-111.911297</v>
      </c>
      <c r="P387">
        <f t="shared" si="19"/>
        <v>33.349147000000002</v>
      </c>
      <c r="Q387">
        <f t="shared" si="20"/>
        <v>129.88643606724929</v>
      </c>
    </row>
    <row r="388" spans="1:17" x14ac:dyDescent="0.25">
      <c r="A388">
        <v>2456868</v>
      </c>
      <c r="B388">
        <v>2</v>
      </c>
      <c r="C388" t="s">
        <v>999</v>
      </c>
      <c r="D388">
        <v>-111.939836735013</v>
      </c>
      <c r="E388">
        <v>33.408533599572202</v>
      </c>
      <c r="F388">
        <v>3</v>
      </c>
      <c r="G388" t="s">
        <v>1000</v>
      </c>
      <c r="H388" t="s">
        <v>999</v>
      </c>
      <c r="I388" t="s">
        <v>996</v>
      </c>
      <c r="J388">
        <v>40455.587500000001</v>
      </c>
      <c r="K388" t="s">
        <v>1006</v>
      </c>
      <c r="L388" t="s">
        <v>998</v>
      </c>
      <c r="M388">
        <v>146</v>
      </c>
      <c r="N388">
        <v>1.1965533322199999E-3</v>
      </c>
      <c r="O388">
        <f t="shared" si="18"/>
        <v>-111.939699</v>
      </c>
      <c r="P388">
        <f t="shared" si="19"/>
        <v>33.407344999999999</v>
      </c>
      <c r="Q388">
        <f t="shared" si="20"/>
        <v>132.45069487689256</v>
      </c>
    </row>
    <row r="389" spans="1:17" x14ac:dyDescent="0.25">
      <c r="A389">
        <v>2487693</v>
      </c>
      <c r="B389">
        <v>2</v>
      </c>
      <c r="C389" t="s">
        <v>999</v>
      </c>
      <c r="D389">
        <v>-111.926277417489</v>
      </c>
      <c r="E389">
        <v>33.406254560632902</v>
      </c>
      <c r="F389">
        <v>1</v>
      </c>
      <c r="G389" t="s">
        <v>1000</v>
      </c>
      <c r="H389" t="s">
        <v>999</v>
      </c>
      <c r="I389" t="s">
        <v>996</v>
      </c>
      <c r="J389">
        <v>40557.680555555555</v>
      </c>
      <c r="K389" t="s">
        <v>998</v>
      </c>
      <c r="L389" t="s">
        <v>1007</v>
      </c>
      <c r="M389">
        <v>138</v>
      </c>
      <c r="N389">
        <v>1.20388393216E-3</v>
      </c>
      <c r="O389">
        <f t="shared" si="18"/>
        <v>-111.926098</v>
      </c>
      <c r="P389">
        <f t="shared" si="19"/>
        <v>33.407445000000003</v>
      </c>
      <c r="Q389">
        <f t="shared" si="20"/>
        <v>133.08432790517028</v>
      </c>
    </row>
    <row r="390" spans="1:17" x14ac:dyDescent="0.25">
      <c r="A390">
        <v>2289728</v>
      </c>
      <c r="B390">
        <v>2</v>
      </c>
      <c r="C390" t="s">
        <v>1017</v>
      </c>
      <c r="D390">
        <v>-111.940028246569</v>
      </c>
      <c r="E390">
        <v>33.4242623847205</v>
      </c>
      <c r="F390">
        <v>1</v>
      </c>
      <c r="G390" t="s">
        <v>995</v>
      </c>
      <c r="H390" t="s">
        <v>1017</v>
      </c>
      <c r="I390" t="s">
        <v>996</v>
      </c>
      <c r="J390">
        <v>39907.092361111114</v>
      </c>
      <c r="K390" t="s">
        <v>1007</v>
      </c>
      <c r="L390" t="s">
        <v>998</v>
      </c>
      <c r="M390">
        <v>106</v>
      </c>
      <c r="N390">
        <v>1.2046297724700001E-3</v>
      </c>
      <c r="O390">
        <f t="shared" si="18"/>
        <v>-111.93979899999999</v>
      </c>
      <c r="P390">
        <f t="shared" si="19"/>
        <v>33.425445000000003</v>
      </c>
      <c r="Q390">
        <f t="shared" si="20"/>
        <v>132.88819576201016</v>
      </c>
    </row>
    <row r="391" spans="1:17" x14ac:dyDescent="0.25">
      <c r="A391">
        <v>2673855</v>
      </c>
      <c r="B391">
        <v>2</v>
      </c>
      <c r="C391" t="s">
        <v>999</v>
      </c>
      <c r="D391">
        <v>-111.907901102526</v>
      </c>
      <c r="E391">
        <v>33.407494818264396</v>
      </c>
      <c r="F391">
        <v>1</v>
      </c>
      <c r="G391" t="s">
        <v>1000</v>
      </c>
      <c r="H391" t="s">
        <v>999</v>
      </c>
      <c r="I391" t="s">
        <v>996</v>
      </c>
      <c r="J391">
        <v>41234.743750000001</v>
      </c>
      <c r="K391" t="s">
        <v>1001</v>
      </c>
      <c r="L391" t="s">
        <v>998</v>
      </c>
      <c r="M391">
        <v>159</v>
      </c>
      <c r="N391">
        <v>1.2074809380000001E-3</v>
      </c>
      <c r="O391">
        <f t="shared" si="18"/>
        <v>-111.90910700000001</v>
      </c>
      <c r="P391">
        <f t="shared" si="19"/>
        <v>33.407432999999997</v>
      </c>
      <c r="Q391">
        <f t="shared" si="20"/>
        <v>112.39315812975644</v>
      </c>
    </row>
    <row r="392" spans="1:17" x14ac:dyDescent="0.25">
      <c r="A392">
        <v>2353239</v>
      </c>
      <c r="B392">
        <v>2</v>
      </c>
      <c r="C392" t="s">
        <v>999</v>
      </c>
      <c r="D392">
        <v>-111.92792819845199</v>
      </c>
      <c r="E392">
        <v>33.414764555298198</v>
      </c>
      <c r="F392">
        <v>2</v>
      </c>
      <c r="G392" t="s">
        <v>1002</v>
      </c>
      <c r="H392" t="s">
        <v>999</v>
      </c>
      <c r="I392" t="s">
        <v>996</v>
      </c>
      <c r="J392">
        <v>40091.681944444441</v>
      </c>
      <c r="K392" t="s">
        <v>1001</v>
      </c>
      <c r="L392" t="s">
        <v>998</v>
      </c>
      <c r="M392">
        <v>134</v>
      </c>
      <c r="N392">
        <v>1.21373918972E-3</v>
      </c>
      <c r="O392">
        <f t="shared" si="18"/>
        <v>-111.92914</v>
      </c>
      <c r="P392">
        <f t="shared" si="19"/>
        <v>33.414695999999999</v>
      </c>
      <c r="Q392">
        <f t="shared" si="20"/>
        <v>112.98921520424635</v>
      </c>
    </row>
    <row r="393" spans="1:17" x14ac:dyDescent="0.25">
      <c r="A393">
        <v>2742994</v>
      </c>
      <c r="B393">
        <v>2</v>
      </c>
      <c r="C393" t="s">
        <v>999</v>
      </c>
      <c r="D393">
        <v>-111.938282729037</v>
      </c>
      <c r="E393">
        <v>33.392871328161199</v>
      </c>
      <c r="F393">
        <v>2</v>
      </c>
      <c r="G393" t="s">
        <v>1000</v>
      </c>
      <c r="H393" t="s">
        <v>999</v>
      </c>
      <c r="I393" t="s">
        <v>996</v>
      </c>
      <c r="J393">
        <v>41453.461805555555</v>
      </c>
      <c r="K393" t="s">
        <v>1001</v>
      </c>
      <c r="L393" t="s">
        <v>997</v>
      </c>
      <c r="M393">
        <v>144</v>
      </c>
      <c r="N393">
        <v>1.2165346568E-3</v>
      </c>
      <c r="O393">
        <f t="shared" si="18"/>
        <v>-111.939499</v>
      </c>
      <c r="P393">
        <f t="shared" si="19"/>
        <v>33.392845999999999</v>
      </c>
      <c r="Q393">
        <f t="shared" si="20"/>
        <v>113.18373831921392</v>
      </c>
    </row>
    <row r="394" spans="1:17" x14ac:dyDescent="0.25">
      <c r="A394">
        <v>2510339</v>
      </c>
      <c r="B394">
        <v>2</v>
      </c>
      <c r="C394" t="s">
        <v>994</v>
      </c>
      <c r="D394">
        <v>-111.92752827470601</v>
      </c>
      <c r="E394">
        <v>33.422012946127197</v>
      </c>
      <c r="F394">
        <v>2</v>
      </c>
      <c r="G394" t="s">
        <v>1000</v>
      </c>
      <c r="H394" t="s">
        <v>994</v>
      </c>
      <c r="I394" t="s">
        <v>996</v>
      </c>
      <c r="J394">
        <v>40603.710416666669</v>
      </c>
      <c r="K394" t="s">
        <v>998</v>
      </c>
      <c r="L394" t="s">
        <v>1054</v>
      </c>
      <c r="M394">
        <v>117</v>
      </c>
      <c r="N394">
        <v>1.22969254433E-3</v>
      </c>
      <c r="O394">
        <f t="shared" si="18"/>
        <v>-111.926299</v>
      </c>
      <c r="P394">
        <f t="shared" si="19"/>
        <v>33.422044999999997</v>
      </c>
      <c r="Q394">
        <f t="shared" si="20"/>
        <v>114.41384815250136</v>
      </c>
    </row>
    <row r="395" spans="1:17" x14ac:dyDescent="0.25">
      <c r="A395">
        <v>2481200</v>
      </c>
      <c r="B395">
        <v>2</v>
      </c>
      <c r="C395" t="s">
        <v>999</v>
      </c>
      <c r="D395">
        <v>-111.936035907522</v>
      </c>
      <c r="E395">
        <v>33.392892743584497</v>
      </c>
      <c r="F395">
        <v>3</v>
      </c>
      <c r="G395" t="s">
        <v>1000</v>
      </c>
      <c r="H395" t="s">
        <v>999</v>
      </c>
      <c r="I395" t="s">
        <v>996</v>
      </c>
      <c r="J395">
        <v>40535.581944444442</v>
      </c>
      <c r="K395" t="s">
        <v>1001</v>
      </c>
      <c r="L395" t="s">
        <v>998</v>
      </c>
      <c r="M395">
        <v>141</v>
      </c>
      <c r="N395">
        <v>1.23878973022E-3</v>
      </c>
      <c r="O395">
        <f t="shared" si="18"/>
        <v>-111.934798</v>
      </c>
      <c r="P395">
        <f t="shared" si="19"/>
        <v>33.392845999999999</v>
      </c>
      <c r="Q395">
        <f t="shared" si="20"/>
        <v>115.2783438619889</v>
      </c>
    </row>
    <row r="396" spans="1:17" x14ac:dyDescent="0.25">
      <c r="A396">
        <v>2722990</v>
      </c>
      <c r="B396">
        <v>2</v>
      </c>
      <c r="C396" t="s">
        <v>1017</v>
      </c>
      <c r="D396">
        <v>-111.92505671000001</v>
      </c>
      <c r="E396">
        <v>33.4220238468587</v>
      </c>
      <c r="F396">
        <v>3</v>
      </c>
      <c r="G396" t="s">
        <v>995</v>
      </c>
      <c r="H396" t="s">
        <v>1017</v>
      </c>
      <c r="I396" t="s">
        <v>996</v>
      </c>
      <c r="J396">
        <v>41404.314583333333</v>
      </c>
      <c r="K396" t="s">
        <v>998</v>
      </c>
      <c r="L396" t="s">
        <v>1044</v>
      </c>
      <c r="M396">
        <v>117</v>
      </c>
      <c r="N396">
        <v>1.2424700799099999E-3</v>
      </c>
      <c r="O396">
        <f t="shared" si="18"/>
        <v>-111.926299</v>
      </c>
      <c r="P396">
        <f t="shared" si="19"/>
        <v>33.422044999999997</v>
      </c>
      <c r="Q396">
        <f t="shared" si="20"/>
        <v>115.59321637169354</v>
      </c>
    </row>
    <row r="397" spans="1:17" x14ac:dyDescent="0.25">
      <c r="A397">
        <v>2427468</v>
      </c>
      <c r="B397">
        <v>2</v>
      </c>
      <c r="C397" t="s">
        <v>999</v>
      </c>
      <c r="D397">
        <v>-111.92368558048901</v>
      </c>
      <c r="E397">
        <v>33.417895735967001</v>
      </c>
      <c r="F397">
        <v>2</v>
      </c>
      <c r="G397" t="s">
        <v>1002</v>
      </c>
      <c r="H397" t="s">
        <v>999</v>
      </c>
      <c r="I397" t="s">
        <v>996</v>
      </c>
      <c r="J397">
        <v>40365.69027777778</v>
      </c>
      <c r="K397" t="s">
        <v>1012</v>
      </c>
      <c r="L397" t="s">
        <v>998</v>
      </c>
      <c r="M397">
        <v>155</v>
      </c>
      <c r="N397">
        <v>1.2485910675399999E-3</v>
      </c>
      <c r="O397">
        <f t="shared" si="18"/>
        <v>-111.92255400000001</v>
      </c>
      <c r="P397">
        <f t="shared" si="19"/>
        <v>33.417368000000003</v>
      </c>
      <c r="Q397">
        <f t="shared" si="20"/>
        <v>120.44836036315577</v>
      </c>
    </row>
    <row r="398" spans="1:17" x14ac:dyDescent="0.25">
      <c r="A398">
        <v>2718143</v>
      </c>
      <c r="B398">
        <v>2</v>
      </c>
      <c r="C398" t="s">
        <v>1006</v>
      </c>
      <c r="D398">
        <v>-111.926271422729</v>
      </c>
      <c r="E398">
        <v>33.408695740605602</v>
      </c>
      <c r="F398">
        <v>2</v>
      </c>
      <c r="G398" t="s">
        <v>1020</v>
      </c>
      <c r="H398" t="s">
        <v>1006</v>
      </c>
      <c r="I398" t="s">
        <v>996</v>
      </c>
      <c r="J398">
        <v>41389.537499999999</v>
      </c>
      <c r="K398" t="s">
        <v>1006</v>
      </c>
      <c r="L398" t="s">
        <v>998</v>
      </c>
      <c r="M398">
        <v>138</v>
      </c>
      <c r="N398">
        <v>1.26270642092E-3</v>
      </c>
      <c r="O398">
        <f t="shared" si="18"/>
        <v>-111.926098</v>
      </c>
      <c r="P398">
        <f t="shared" si="19"/>
        <v>33.407445000000003</v>
      </c>
      <c r="Q398">
        <f t="shared" si="20"/>
        <v>139.6566187725997</v>
      </c>
    </row>
    <row r="399" spans="1:17" x14ac:dyDescent="0.25">
      <c r="A399">
        <v>2656439</v>
      </c>
      <c r="B399">
        <v>2</v>
      </c>
      <c r="C399" t="s">
        <v>1017</v>
      </c>
      <c r="D399">
        <v>-111.924840873062</v>
      </c>
      <c r="E399">
        <v>33.414766184383097</v>
      </c>
      <c r="F399">
        <v>3</v>
      </c>
      <c r="G399" t="s">
        <v>1002</v>
      </c>
      <c r="H399" t="s">
        <v>1017</v>
      </c>
      <c r="I399" t="s">
        <v>996</v>
      </c>
      <c r="J399">
        <v>41161.006944444445</v>
      </c>
      <c r="K399" t="s">
        <v>998</v>
      </c>
      <c r="L399" t="s">
        <v>1042</v>
      </c>
      <c r="M399">
        <v>131</v>
      </c>
      <c r="N399">
        <v>1.26295439069E-3</v>
      </c>
      <c r="O399">
        <f t="shared" si="18"/>
        <v>-111.926098</v>
      </c>
      <c r="P399">
        <f t="shared" si="19"/>
        <v>33.414645</v>
      </c>
      <c r="Q399">
        <f t="shared" si="20"/>
        <v>117.71949851201308</v>
      </c>
    </row>
    <row r="400" spans="1:17" x14ac:dyDescent="0.25">
      <c r="A400">
        <v>2343800</v>
      </c>
      <c r="B400">
        <v>2</v>
      </c>
      <c r="C400" t="s">
        <v>999</v>
      </c>
      <c r="D400">
        <v>-111.93597025309499</v>
      </c>
      <c r="E400">
        <v>33.407434416509403</v>
      </c>
      <c r="F400">
        <v>1</v>
      </c>
      <c r="G400" t="s">
        <v>1008</v>
      </c>
      <c r="H400" t="s">
        <v>999</v>
      </c>
      <c r="I400" t="s">
        <v>996</v>
      </c>
      <c r="J400">
        <v>40085.899305555555</v>
      </c>
      <c r="K400" t="s">
        <v>1001</v>
      </c>
      <c r="L400" t="s">
        <v>998</v>
      </c>
      <c r="M400">
        <v>139</v>
      </c>
      <c r="N400">
        <v>1.2712971493000001E-3</v>
      </c>
      <c r="O400">
        <f t="shared" si="18"/>
        <v>-111.93469899999999</v>
      </c>
      <c r="P400">
        <f t="shared" si="19"/>
        <v>33.407445000000003</v>
      </c>
      <c r="Q400">
        <f t="shared" si="20"/>
        <v>118.26964751930379</v>
      </c>
    </row>
    <row r="401" spans="1:17" x14ac:dyDescent="0.25">
      <c r="A401">
        <v>2650857</v>
      </c>
      <c r="B401">
        <v>2</v>
      </c>
      <c r="C401" t="s">
        <v>999</v>
      </c>
      <c r="D401">
        <v>-111.94555177029299</v>
      </c>
      <c r="E401">
        <v>33.421893366433302</v>
      </c>
      <c r="F401">
        <v>3</v>
      </c>
      <c r="G401" t="s">
        <v>1000</v>
      </c>
      <c r="H401" t="s">
        <v>999</v>
      </c>
      <c r="I401" t="s">
        <v>996</v>
      </c>
      <c r="J401">
        <v>41096.53125</v>
      </c>
      <c r="K401" t="s">
        <v>1006</v>
      </c>
      <c r="L401" t="s">
        <v>1000</v>
      </c>
      <c r="M401">
        <v>163</v>
      </c>
      <c r="N401">
        <v>1.2857704490900001E-3</v>
      </c>
      <c r="O401">
        <f t="shared" si="18"/>
        <v>-111.944266</v>
      </c>
      <c r="P401">
        <f t="shared" si="19"/>
        <v>33.421894000000002</v>
      </c>
      <c r="Q401">
        <f t="shared" si="20"/>
        <v>119.61436803702468</v>
      </c>
    </row>
    <row r="402" spans="1:17" x14ac:dyDescent="0.25">
      <c r="A402">
        <v>2274779</v>
      </c>
      <c r="B402">
        <v>2</v>
      </c>
      <c r="C402" t="s">
        <v>999</v>
      </c>
      <c r="D402">
        <v>-111.927385424736</v>
      </c>
      <c r="E402">
        <v>33.414765621820003</v>
      </c>
      <c r="F402">
        <v>3</v>
      </c>
      <c r="G402" t="s">
        <v>1008</v>
      </c>
      <c r="H402" t="s">
        <v>999</v>
      </c>
      <c r="I402" t="s">
        <v>996</v>
      </c>
      <c r="J402">
        <v>39869.703472222223</v>
      </c>
      <c r="K402" t="s">
        <v>998</v>
      </c>
      <c r="L402" t="s">
        <v>1021</v>
      </c>
      <c r="M402">
        <v>131</v>
      </c>
      <c r="N402">
        <v>1.2930630589200001E-3</v>
      </c>
      <c r="O402">
        <f t="shared" si="18"/>
        <v>-111.926098</v>
      </c>
      <c r="P402">
        <f t="shared" si="19"/>
        <v>33.414645</v>
      </c>
      <c r="Q402">
        <f t="shared" si="20"/>
        <v>120.51313744424523</v>
      </c>
    </row>
    <row r="403" spans="1:17" x14ac:dyDescent="0.25">
      <c r="A403">
        <v>2502035</v>
      </c>
      <c r="B403">
        <v>2</v>
      </c>
      <c r="C403" t="s">
        <v>999</v>
      </c>
      <c r="D403">
        <v>-111.939879625953</v>
      </c>
      <c r="E403">
        <v>33.413351453172197</v>
      </c>
      <c r="F403">
        <v>3</v>
      </c>
      <c r="G403" t="s">
        <v>1002</v>
      </c>
      <c r="H403" t="s">
        <v>999</v>
      </c>
      <c r="I403" t="s">
        <v>996</v>
      </c>
      <c r="J403">
        <v>40610.79791666667</v>
      </c>
      <c r="K403" t="s">
        <v>1015</v>
      </c>
      <c r="L403" t="s">
        <v>1006</v>
      </c>
      <c r="M403">
        <v>113</v>
      </c>
      <c r="N403">
        <v>1.2960570743699999E-3</v>
      </c>
      <c r="O403">
        <f t="shared" si="18"/>
        <v>-111.93979899999999</v>
      </c>
      <c r="P403">
        <f t="shared" si="19"/>
        <v>33.414645</v>
      </c>
      <c r="Q403">
        <f t="shared" si="20"/>
        <v>143.66524499376371</v>
      </c>
    </row>
    <row r="404" spans="1:17" x14ac:dyDescent="0.25">
      <c r="A404">
        <v>2405711</v>
      </c>
      <c r="B404">
        <v>2</v>
      </c>
      <c r="C404" t="s">
        <v>999</v>
      </c>
      <c r="D404">
        <v>-111.926304253954</v>
      </c>
      <c r="E404">
        <v>33.398966176469102</v>
      </c>
      <c r="F404">
        <v>2</v>
      </c>
      <c r="G404" t="s">
        <v>1002</v>
      </c>
      <c r="H404" t="s">
        <v>999</v>
      </c>
      <c r="I404" t="s">
        <v>996</v>
      </c>
      <c r="J404">
        <v>40288.363194444442</v>
      </c>
      <c r="K404" t="s">
        <v>998</v>
      </c>
      <c r="L404" t="s">
        <v>997</v>
      </c>
      <c r="M404">
        <v>129</v>
      </c>
      <c r="N404">
        <v>1.2963367478399999E-3</v>
      </c>
      <c r="O404">
        <f t="shared" si="18"/>
        <v>-111.926098</v>
      </c>
      <c r="P404">
        <f t="shared" si="19"/>
        <v>33.400246000000003</v>
      </c>
      <c r="Q404">
        <f t="shared" si="20"/>
        <v>143.23821358717896</v>
      </c>
    </row>
    <row r="405" spans="1:17" x14ac:dyDescent="0.25">
      <c r="A405">
        <v>2470446</v>
      </c>
      <c r="B405">
        <v>2</v>
      </c>
      <c r="C405" t="s">
        <v>1043</v>
      </c>
      <c r="D405">
        <v>-111.94253821307601</v>
      </c>
      <c r="E405">
        <v>33.423204403285801</v>
      </c>
      <c r="F405">
        <v>1</v>
      </c>
      <c r="G405" t="s">
        <v>1000</v>
      </c>
      <c r="H405" t="s">
        <v>1043</v>
      </c>
      <c r="I405" t="s">
        <v>996</v>
      </c>
      <c r="J405">
        <v>40504.71875</v>
      </c>
      <c r="K405" t="s">
        <v>1001</v>
      </c>
      <c r="L405" t="s">
        <v>998</v>
      </c>
      <c r="M405">
        <v>119</v>
      </c>
      <c r="N405">
        <v>1.30428606801E-3</v>
      </c>
      <c r="O405">
        <f t="shared" si="18"/>
        <v>-111.942199</v>
      </c>
      <c r="P405">
        <f t="shared" si="19"/>
        <v>33.421945000000001</v>
      </c>
      <c r="Q405">
        <f t="shared" si="20"/>
        <v>143.20266119754368</v>
      </c>
    </row>
    <row r="406" spans="1:17" x14ac:dyDescent="0.25">
      <c r="A406">
        <v>2588985</v>
      </c>
      <c r="B406">
        <v>2</v>
      </c>
      <c r="C406" t="s">
        <v>999</v>
      </c>
      <c r="D406">
        <v>-111.93993281194901</v>
      </c>
      <c r="E406">
        <v>33.417633406939402</v>
      </c>
      <c r="F406">
        <v>1</v>
      </c>
      <c r="G406" t="s">
        <v>1000</v>
      </c>
      <c r="H406" t="s">
        <v>999</v>
      </c>
      <c r="I406" t="s">
        <v>996</v>
      </c>
      <c r="J406">
        <v>40841.663194444445</v>
      </c>
      <c r="K406" t="s">
        <v>998</v>
      </c>
      <c r="L406" t="s">
        <v>997</v>
      </c>
      <c r="M406">
        <v>111</v>
      </c>
      <c r="N406">
        <v>1.31840130245E-3</v>
      </c>
      <c r="O406">
        <f t="shared" si="18"/>
        <v>-111.93979899999999</v>
      </c>
      <c r="P406">
        <f t="shared" si="19"/>
        <v>33.418945000000001</v>
      </c>
      <c r="Q406">
        <f t="shared" si="20"/>
        <v>146.00250565264929</v>
      </c>
    </row>
    <row r="407" spans="1:17" x14ac:dyDescent="0.25">
      <c r="A407">
        <v>2388930</v>
      </c>
      <c r="B407">
        <v>2</v>
      </c>
      <c r="C407" t="s">
        <v>999</v>
      </c>
      <c r="D407">
        <v>-111.945776777738</v>
      </c>
      <c r="E407">
        <v>33.421900267623997</v>
      </c>
      <c r="F407">
        <v>4</v>
      </c>
      <c r="G407" t="s">
        <v>1008</v>
      </c>
      <c r="H407" t="s">
        <v>999</v>
      </c>
      <c r="I407" t="s">
        <v>996</v>
      </c>
      <c r="J407">
        <v>40228.502083333333</v>
      </c>
      <c r="K407" t="s">
        <v>1001</v>
      </c>
      <c r="L407" t="s">
        <v>998</v>
      </c>
      <c r="M407">
        <v>120</v>
      </c>
      <c r="N407">
        <v>1.32337682478E-3</v>
      </c>
      <c r="O407">
        <f t="shared" si="18"/>
        <v>-111.94709899999999</v>
      </c>
      <c r="P407">
        <f t="shared" si="19"/>
        <v>33.421844999999998</v>
      </c>
      <c r="Q407">
        <f t="shared" si="20"/>
        <v>123.15809074279822</v>
      </c>
    </row>
    <row r="408" spans="1:17" x14ac:dyDescent="0.25">
      <c r="A408">
        <v>2397499</v>
      </c>
      <c r="B408">
        <v>2</v>
      </c>
      <c r="C408" t="s">
        <v>994</v>
      </c>
      <c r="D408">
        <v>-111.93993276038999</v>
      </c>
      <c r="E408">
        <v>33.417622416910497</v>
      </c>
      <c r="F408">
        <v>3</v>
      </c>
      <c r="G408" t="s">
        <v>1008</v>
      </c>
      <c r="H408" t="s">
        <v>994</v>
      </c>
      <c r="I408" t="s">
        <v>996</v>
      </c>
      <c r="J408">
        <v>40250.411805555559</v>
      </c>
      <c r="K408" t="s">
        <v>998</v>
      </c>
      <c r="L408" t="s">
        <v>1010</v>
      </c>
      <c r="M408">
        <v>111</v>
      </c>
      <c r="N408">
        <v>1.3293298577E-3</v>
      </c>
      <c r="O408">
        <f t="shared" si="18"/>
        <v>-111.93979899999999</v>
      </c>
      <c r="P408">
        <f t="shared" si="19"/>
        <v>33.418945000000001</v>
      </c>
      <c r="Q408">
        <f t="shared" si="20"/>
        <v>147.21661962320158</v>
      </c>
    </row>
    <row r="409" spans="1:17" x14ac:dyDescent="0.25">
      <c r="A409">
        <v>2440197</v>
      </c>
      <c r="B409">
        <v>2</v>
      </c>
      <c r="C409" t="s">
        <v>999</v>
      </c>
      <c r="D409">
        <v>-111.94576468912101</v>
      </c>
      <c r="E409">
        <v>33.4218921970362</v>
      </c>
      <c r="F409">
        <v>1</v>
      </c>
      <c r="G409" t="s">
        <v>1008</v>
      </c>
      <c r="H409" t="s">
        <v>999</v>
      </c>
      <c r="I409" t="s">
        <v>996</v>
      </c>
      <c r="J409">
        <v>40409.564583333333</v>
      </c>
      <c r="K409" t="s">
        <v>1006</v>
      </c>
      <c r="L409" t="s">
        <v>998</v>
      </c>
      <c r="M409">
        <v>120</v>
      </c>
      <c r="N409">
        <v>1.33514534116E-3</v>
      </c>
      <c r="O409">
        <f t="shared" si="18"/>
        <v>-111.94709899999999</v>
      </c>
      <c r="P409">
        <f t="shared" si="19"/>
        <v>33.421844999999998</v>
      </c>
      <c r="Q409">
        <f t="shared" si="20"/>
        <v>124.24037291552959</v>
      </c>
    </row>
    <row r="410" spans="1:17" x14ac:dyDescent="0.25">
      <c r="A410">
        <v>2682447</v>
      </c>
      <c r="B410">
        <v>2</v>
      </c>
      <c r="C410" t="s">
        <v>999</v>
      </c>
      <c r="D410">
        <v>-111.91904405728999</v>
      </c>
      <c r="E410">
        <v>33.414760572880901</v>
      </c>
      <c r="F410">
        <v>2</v>
      </c>
      <c r="G410" t="s">
        <v>1002</v>
      </c>
      <c r="H410" t="s">
        <v>999</v>
      </c>
      <c r="I410" t="s">
        <v>996</v>
      </c>
      <c r="J410">
        <v>41278.691666666666</v>
      </c>
      <c r="K410" t="s">
        <v>1006</v>
      </c>
      <c r="L410" t="s">
        <v>998</v>
      </c>
      <c r="M410">
        <v>132</v>
      </c>
      <c r="N410">
        <v>1.3461473703000001E-3</v>
      </c>
      <c r="O410">
        <f t="shared" si="18"/>
        <v>-111.917698</v>
      </c>
      <c r="P410">
        <f t="shared" si="19"/>
        <v>33.414745000000003</v>
      </c>
      <c r="Q410">
        <f t="shared" si="20"/>
        <v>125.23471752101413</v>
      </c>
    </row>
    <row r="411" spans="1:17" x14ac:dyDescent="0.25">
      <c r="A411">
        <v>2496311</v>
      </c>
      <c r="B411">
        <v>2</v>
      </c>
      <c r="C411" t="s">
        <v>999</v>
      </c>
      <c r="D411">
        <v>-111.924945287569</v>
      </c>
      <c r="E411">
        <v>33.422023719501802</v>
      </c>
      <c r="F411">
        <v>3</v>
      </c>
      <c r="G411" t="s">
        <v>1000</v>
      </c>
      <c r="H411" t="s">
        <v>999</v>
      </c>
      <c r="I411" t="s">
        <v>996</v>
      </c>
      <c r="J411">
        <v>40590.519444444442</v>
      </c>
      <c r="K411" t="s">
        <v>998</v>
      </c>
      <c r="L411" t="s">
        <v>1006</v>
      </c>
      <c r="M411">
        <v>117</v>
      </c>
      <c r="N411">
        <v>1.3538796864700001E-3</v>
      </c>
      <c r="O411">
        <f t="shared" si="18"/>
        <v>-111.926299</v>
      </c>
      <c r="P411">
        <f t="shared" si="19"/>
        <v>33.422044999999997</v>
      </c>
      <c r="Q411">
        <f t="shared" si="20"/>
        <v>125.95707470597</v>
      </c>
    </row>
    <row r="412" spans="1:17" x14ac:dyDescent="0.25">
      <c r="A412">
        <v>2757302</v>
      </c>
      <c r="B412">
        <v>2</v>
      </c>
      <c r="C412" t="s">
        <v>999</v>
      </c>
      <c r="D412">
        <v>-111.939932618602</v>
      </c>
      <c r="E412">
        <v>33.417592194331</v>
      </c>
      <c r="F412">
        <v>2</v>
      </c>
      <c r="G412" t="s">
        <v>1008</v>
      </c>
      <c r="H412" t="s">
        <v>999</v>
      </c>
      <c r="I412" t="s">
        <v>996</v>
      </c>
      <c r="J412">
        <v>41513.665277777778</v>
      </c>
      <c r="K412" t="s">
        <v>1010</v>
      </c>
      <c r="L412" t="s">
        <v>998</v>
      </c>
      <c r="M412">
        <v>111</v>
      </c>
      <c r="N412">
        <v>1.3593885054999999E-3</v>
      </c>
      <c r="O412">
        <f t="shared" si="18"/>
        <v>-111.93979899999999</v>
      </c>
      <c r="P412">
        <f t="shared" si="19"/>
        <v>33.418945000000001</v>
      </c>
      <c r="Q412">
        <f t="shared" si="20"/>
        <v>150.55583441358465</v>
      </c>
    </row>
    <row r="413" spans="1:17" x14ac:dyDescent="0.25">
      <c r="A413">
        <v>2648405</v>
      </c>
      <c r="B413">
        <v>2</v>
      </c>
      <c r="C413" t="s">
        <v>999</v>
      </c>
      <c r="D413">
        <v>-111.93496219522901</v>
      </c>
      <c r="E413">
        <v>33.423197001919398</v>
      </c>
      <c r="F413">
        <v>1</v>
      </c>
      <c r="G413" t="s">
        <v>1008</v>
      </c>
      <c r="H413" t="s">
        <v>999</v>
      </c>
      <c r="I413" t="s">
        <v>996</v>
      </c>
      <c r="J413">
        <v>41012.536111111112</v>
      </c>
      <c r="K413" t="s">
        <v>998</v>
      </c>
      <c r="L413" t="s">
        <v>1006</v>
      </c>
      <c r="M413">
        <v>115</v>
      </c>
      <c r="N413">
        <v>1.36181565303E-3</v>
      </c>
      <c r="O413">
        <f t="shared" si="18"/>
        <v>-111.934799</v>
      </c>
      <c r="P413">
        <f t="shared" si="19"/>
        <v>33.421844999999998</v>
      </c>
      <c r="Q413">
        <f t="shared" si="20"/>
        <v>150.71924745202134</v>
      </c>
    </row>
    <row r="414" spans="1:17" x14ac:dyDescent="0.25">
      <c r="A414">
        <v>2450474</v>
      </c>
      <c r="B414">
        <v>2</v>
      </c>
      <c r="C414" t="s">
        <v>999</v>
      </c>
      <c r="D414">
        <v>-111.930102886982</v>
      </c>
      <c r="E414">
        <v>33.415955766397403</v>
      </c>
      <c r="F414">
        <v>1</v>
      </c>
      <c r="G414" t="s">
        <v>1000</v>
      </c>
      <c r="H414" t="s">
        <v>999</v>
      </c>
      <c r="I414" t="s">
        <v>996</v>
      </c>
      <c r="J414">
        <v>40443.463888888888</v>
      </c>
      <c r="K414" t="s">
        <v>1007</v>
      </c>
      <c r="L414" t="s">
        <v>1007</v>
      </c>
      <c r="M414">
        <v>153</v>
      </c>
      <c r="N414">
        <v>1.37069876084E-3</v>
      </c>
      <c r="O414">
        <f t="shared" si="18"/>
        <v>-111.930599</v>
      </c>
      <c r="P414">
        <f t="shared" si="19"/>
        <v>33.414678000000002</v>
      </c>
      <c r="Q414">
        <f t="shared" si="20"/>
        <v>149.04496984132149</v>
      </c>
    </row>
    <row r="415" spans="1:17" x14ac:dyDescent="0.25">
      <c r="A415">
        <v>2678780</v>
      </c>
      <c r="B415">
        <v>2</v>
      </c>
      <c r="C415" t="s">
        <v>999</v>
      </c>
      <c r="D415">
        <v>-111.945636722988</v>
      </c>
      <c r="E415">
        <v>33.421893448191398</v>
      </c>
      <c r="F415">
        <v>1</v>
      </c>
      <c r="G415" t="s">
        <v>1000</v>
      </c>
      <c r="H415" t="s">
        <v>999</v>
      </c>
      <c r="I415" t="s">
        <v>996</v>
      </c>
      <c r="J415">
        <v>41256.551388888889</v>
      </c>
      <c r="K415" t="s">
        <v>1001</v>
      </c>
      <c r="L415" t="s">
        <v>998</v>
      </c>
      <c r="M415">
        <v>163</v>
      </c>
      <c r="N415">
        <v>1.3707230990699999E-3</v>
      </c>
      <c r="O415">
        <f t="shared" si="18"/>
        <v>-111.944266</v>
      </c>
      <c r="P415">
        <f t="shared" si="19"/>
        <v>33.421894000000002</v>
      </c>
      <c r="Q415">
        <f t="shared" si="20"/>
        <v>127.51745428244752</v>
      </c>
    </row>
    <row r="416" spans="1:17" x14ac:dyDescent="0.25">
      <c r="A416">
        <v>2707052</v>
      </c>
      <c r="B416">
        <v>2</v>
      </c>
      <c r="C416" t="s">
        <v>999</v>
      </c>
      <c r="D416">
        <v>-111.94117087900101</v>
      </c>
      <c r="E416">
        <v>33.425496138325798</v>
      </c>
      <c r="F416">
        <v>1</v>
      </c>
      <c r="G416" t="s">
        <v>1008</v>
      </c>
      <c r="H416" t="s">
        <v>999</v>
      </c>
      <c r="I416" t="s">
        <v>996</v>
      </c>
      <c r="J416">
        <v>41352.697916666664</v>
      </c>
      <c r="K416" t="s">
        <v>998</v>
      </c>
      <c r="L416" t="s">
        <v>997</v>
      </c>
      <c r="M416">
        <v>106</v>
      </c>
      <c r="N416">
        <v>1.3728317893299999E-3</v>
      </c>
      <c r="O416">
        <f t="shared" si="18"/>
        <v>-111.93979899999999</v>
      </c>
      <c r="P416">
        <f t="shared" si="19"/>
        <v>33.425445000000003</v>
      </c>
      <c r="Q416">
        <f t="shared" si="20"/>
        <v>127.7509526064876</v>
      </c>
    </row>
    <row r="417" spans="1:17" x14ac:dyDescent="0.25">
      <c r="A417">
        <v>2670197</v>
      </c>
      <c r="B417">
        <v>2</v>
      </c>
      <c r="C417" t="s">
        <v>994</v>
      </c>
      <c r="D417">
        <v>-111.939968798387</v>
      </c>
      <c r="E417">
        <v>33.420582090759503</v>
      </c>
      <c r="F417">
        <v>3</v>
      </c>
      <c r="G417" t="s">
        <v>1008</v>
      </c>
      <c r="H417" t="s">
        <v>994</v>
      </c>
      <c r="I417" t="s">
        <v>996</v>
      </c>
      <c r="J417">
        <v>41158.822222222225</v>
      </c>
      <c r="K417" t="s">
        <v>1015</v>
      </c>
      <c r="L417" t="s">
        <v>1006</v>
      </c>
      <c r="M417">
        <v>118</v>
      </c>
      <c r="N417">
        <v>1.3734456997100001E-3</v>
      </c>
      <c r="O417">
        <f t="shared" si="18"/>
        <v>-111.93979899999999</v>
      </c>
      <c r="P417">
        <f t="shared" si="19"/>
        <v>33.421945000000001</v>
      </c>
      <c r="Q417">
        <f t="shared" si="20"/>
        <v>151.98550735455319</v>
      </c>
    </row>
    <row r="418" spans="1:17" x14ac:dyDescent="0.25">
      <c r="A418">
        <v>2292035</v>
      </c>
      <c r="B418">
        <v>2</v>
      </c>
      <c r="C418" t="s">
        <v>999</v>
      </c>
      <c r="D418">
        <v>-111.950824088495</v>
      </c>
      <c r="E418">
        <v>33.421902688646298</v>
      </c>
      <c r="F418">
        <v>4</v>
      </c>
      <c r="G418" t="s">
        <v>1002</v>
      </c>
      <c r="H418" t="s">
        <v>999</v>
      </c>
      <c r="I418" t="s">
        <v>996</v>
      </c>
      <c r="J418">
        <v>39912.660416666666</v>
      </c>
      <c r="K418" t="s">
        <v>1006</v>
      </c>
      <c r="L418" t="s">
        <v>998</v>
      </c>
      <c r="M418">
        <v>121</v>
      </c>
      <c r="N418">
        <v>1.3761212252100001E-3</v>
      </c>
      <c r="O418">
        <f t="shared" si="18"/>
        <v>-111.95219899999999</v>
      </c>
      <c r="P418">
        <f t="shared" si="19"/>
        <v>33.421844999999998</v>
      </c>
      <c r="Q418">
        <f t="shared" si="20"/>
        <v>128.06702762386053</v>
      </c>
    </row>
    <row r="419" spans="1:17" x14ac:dyDescent="0.25">
      <c r="A419">
        <v>2517385</v>
      </c>
      <c r="B419">
        <v>2</v>
      </c>
      <c r="C419" t="s">
        <v>999</v>
      </c>
      <c r="D419">
        <v>-111.924922347657</v>
      </c>
      <c r="E419">
        <v>33.422023693268898</v>
      </c>
      <c r="F419">
        <v>3</v>
      </c>
      <c r="G419" t="s">
        <v>1000</v>
      </c>
      <c r="H419" t="s">
        <v>999</v>
      </c>
      <c r="I419" t="s">
        <v>996</v>
      </c>
      <c r="J419">
        <v>40659.621527777781</v>
      </c>
      <c r="K419" t="s">
        <v>998</v>
      </c>
      <c r="L419" t="s">
        <v>1012</v>
      </c>
      <c r="M419">
        <v>117</v>
      </c>
      <c r="N419">
        <v>1.3768172174500001E-3</v>
      </c>
      <c r="O419">
        <f t="shared" si="18"/>
        <v>-111.926299</v>
      </c>
      <c r="P419">
        <f t="shared" si="19"/>
        <v>33.422044999999997</v>
      </c>
      <c r="Q419">
        <f t="shared" si="20"/>
        <v>128.0908445034311</v>
      </c>
    </row>
    <row r="420" spans="1:17" x14ac:dyDescent="0.25">
      <c r="A420">
        <v>2372307</v>
      </c>
      <c r="B420">
        <v>2</v>
      </c>
      <c r="C420" t="s">
        <v>1017</v>
      </c>
      <c r="D420">
        <v>-111.94002769947799</v>
      </c>
      <c r="E420">
        <v>33.424086523988798</v>
      </c>
      <c r="F420">
        <v>3</v>
      </c>
      <c r="G420" t="s">
        <v>995</v>
      </c>
      <c r="H420" t="s">
        <v>1017</v>
      </c>
      <c r="I420" t="s">
        <v>996</v>
      </c>
      <c r="J420">
        <v>40166.853472222225</v>
      </c>
      <c r="K420" t="s">
        <v>998</v>
      </c>
      <c r="L420" t="s">
        <v>1055</v>
      </c>
      <c r="M420">
        <v>106</v>
      </c>
      <c r="N420">
        <v>1.37759229246E-3</v>
      </c>
      <c r="O420">
        <f t="shared" si="18"/>
        <v>-111.93979899999999</v>
      </c>
      <c r="P420">
        <f t="shared" si="19"/>
        <v>33.425445000000003</v>
      </c>
      <c r="Q420">
        <f t="shared" si="20"/>
        <v>152.1654402750448</v>
      </c>
    </row>
    <row r="421" spans="1:17" x14ac:dyDescent="0.25">
      <c r="A421">
        <v>2517326</v>
      </c>
      <c r="B421">
        <v>2</v>
      </c>
      <c r="C421" t="s">
        <v>999</v>
      </c>
      <c r="D421">
        <v>-111.924917759674</v>
      </c>
      <c r="E421">
        <v>33.422023688021802</v>
      </c>
      <c r="F421">
        <v>2</v>
      </c>
      <c r="G421" t="s">
        <v>1000</v>
      </c>
      <c r="H421" t="s">
        <v>999</v>
      </c>
      <c r="I421" t="s">
        <v>996</v>
      </c>
      <c r="J421">
        <v>40640.815972222219</v>
      </c>
      <c r="K421" t="s">
        <v>998</v>
      </c>
      <c r="L421" t="s">
        <v>1007</v>
      </c>
      <c r="M421">
        <v>117</v>
      </c>
      <c r="N421">
        <v>1.3814047338000001E-3</v>
      </c>
      <c r="O421">
        <f t="shared" si="18"/>
        <v>-111.926299</v>
      </c>
      <c r="P421">
        <f t="shared" si="19"/>
        <v>33.422044999999997</v>
      </c>
      <c r="Q421">
        <f t="shared" si="20"/>
        <v>128.51759978221261</v>
      </c>
    </row>
    <row r="422" spans="1:17" x14ac:dyDescent="0.25">
      <c r="A422">
        <v>2331810</v>
      </c>
      <c r="B422">
        <v>2</v>
      </c>
      <c r="C422" t="s">
        <v>1017</v>
      </c>
      <c r="D422">
        <v>-111.92635943715401</v>
      </c>
      <c r="E422">
        <v>33.394324259132098</v>
      </c>
      <c r="F422">
        <v>3</v>
      </c>
      <c r="G422" t="s">
        <v>1002</v>
      </c>
      <c r="H422" t="s">
        <v>1017</v>
      </c>
      <c r="I422" t="s">
        <v>996</v>
      </c>
      <c r="J422">
        <v>40028.432638888888</v>
      </c>
      <c r="K422" t="s">
        <v>1006</v>
      </c>
      <c r="L422" t="s">
        <v>998</v>
      </c>
      <c r="M422">
        <v>142</v>
      </c>
      <c r="N422">
        <v>1.38768158808E-3</v>
      </c>
      <c r="O422">
        <f t="shared" si="18"/>
        <v>-111.926198</v>
      </c>
      <c r="P422">
        <f t="shared" si="19"/>
        <v>33.392946000000002</v>
      </c>
      <c r="Q422">
        <f t="shared" si="20"/>
        <v>153.60086649020258</v>
      </c>
    </row>
    <row r="423" spans="1:17" x14ac:dyDescent="0.25">
      <c r="A423">
        <v>2655764</v>
      </c>
      <c r="B423">
        <v>2</v>
      </c>
      <c r="C423" t="s">
        <v>999</v>
      </c>
      <c r="D423">
        <v>-111.939656730964</v>
      </c>
      <c r="E423">
        <v>33.405947182893598</v>
      </c>
      <c r="F423">
        <v>2</v>
      </c>
      <c r="G423" t="s">
        <v>1008</v>
      </c>
      <c r="H423" t="s">
        <v>999</v>
      </c>
      <c r="I423" t="s">
        <v>996</v>
      </c>
      <c r="J423">
        <v>41086.318749999999</v>
      </c>
      <c r="K423" t="s">
        <v>1006</v>
      </c>
      <c r="L423" t="s">
        <v>998</v>
      </c>
      <c r="M423">
        <v>146</v>
      </c>
      <c r="N423">
        <v>1.3984560537799999E-3</v>
      </c>
      <c r="O423">
        <f t="shared" si="18"/>
        <v>-111.939699</v>
      </c>
      <c r="P423">
        <f t="shared" si="19"/>
        <v>33.407344999999999</v>
      </c>
      <c r="Q423">
        <f t="shared" si="20"/>
        <v>155.08395481970246</v>
      </c>
    </row>
    <row r="424" spans="1:17" x14ac:dyDescent="0.25">
      <c r="A424">
        <v>2627630</v>
      </c>
      <c r="B424">
        <v>2</v>
      </c>
      <c r="C424" t="s">
        <v>999</v>
      </c>
      <c r="D424">
        <v>-111.944072708466</v>
      </c>
      <c r="E424">
        <v>33.378212204359301</v>
      </c>
      <c r="F424">
        <v>1</v>
      </c>
      <c r="G424" t="s">
        <v>1000</v>
      </c>
      <c r="H424" t="s">
        <v>999</v>
      </c>
      <c r="I424" t="s">
        <v>996</v>
      </c>
      <c r="J424">
        <v>41037.755555555559</v>
      </c>
      <c r="K424" t="s">
        <v>1001</v>
      </c>
      <c r="L424" t="s">
        <v>1007</v>
      </c>
      <c r="M424">
        <v>126</v>
      </c>
      <c r="N424">
        <v>1.3985873801100001E-3</v>
      </c>
      <c r="O424">
        <f t="shared" si="18"/>
        <v>-111.945448</v>
      </c>
      <c r="P424">
        <f t="shared" si="19"/>
        <v>33.377958</v>
      </c>
      <c r="Q424">
        <f t="shared" si="20"/>
        <v>131.01214947805448</v>
      </c>
    </row>
    <row r="425" spans="1:17" x14ac:dyDescent="0.25">
      <c r="A425">
        <v>2373836</v>
      </c>
      <c r="B425">
        <v>2</v>
      </c>
      <c r="C425" t="s">
        <v>999</v>
      </c>
      <c r="D425">
        <v>-111.939996166719</v>
      </c>
      <c r="E425">
        <v>33.420559986152099</v>
      </c>
      <c r="F425">
        <v>4</v>
      </c>
      <c r="G425" t="s">
        <v>1008</v>
      </c>
      <c r="H425" t="s">
        <v>999</v>
      </c>
      <c r="I425" t="s">
        <v>996</v>
      </c>
      <c r="J425">
        <v>40150.531944444447</v>
      </c>
      <c r="K425" t="s">
        <v>998</v>
      </c>
      <c r="L425" t="s">
        <v>1056</v>
      </c>
      <c r="M425">
        <v>118</v>
      </c>
      <c r="N425">
        <v>1.39897751017E-3</v>
      </c>
      <c r="O425">
        <f t="shared" si="18"/>
        <v>-111.93979899999999</v>
      </c>
      <c r="P425">
        <f t="shared" si="19"/>
        <v>33.421945000000001</v>
      </c>
      <c r="Q425">
        <f t="shared" si="20"/>
        <v>154.70526940594644</v>
      </c>
    </row>
    <row r="426" spans="1:17" x14ac:dyDescent="0.25">
      <c r="A426">
        <v>2718210</v>
      </c>
      <c r="B426">
        <v>2</v>
      </c>
      <c r="C426" t="s">
        <v>994</v>
      </c>
      <c r="D426">
        <v>-111.95220561143699</v>
      </c>
      <c r="E426">
        <v>33.423248166049497</v>
      </c>
      <c r="F426">
        <v>2</v>
      </c>
      <c r="G426" t="s">
        <v>1008</v>
      </c>
      <c r="H426" t="s">
        <v>994</v>
      </c>
      <c r="I426" t="s">
        <v>996</v>
      </c>
      <c r="J426">
        <v>41381.740277777775</v>
      </c>
      <c r="K426" t="s">
        <v>998</v>
      </c>
      <c r="L426" t="s">
        <v>1057</v>
      </c>
      <c r="M426">
        <v>121</v>
      </c>
      <c r="N426">
        <v>1.4031816253E-3</v>
      </c>
      <c r="O426">
        <f t="shared" si="18"/>
        <v>-111.95219899999999</v>
      </c>
      <c r="P426">
        <f t="shared" si="19"/>
        <v>33.421844999999998</v>
      </c>
      <c r="Q426">
        <f t="shared" si="20"/>
        <v>155.62856930770909</v>
      </c>
    </row>
    <row r="427" spans="1:17" x14ac:dyDescent="0.25">
      <c r="A427">
        <v>2513417</v>
      </c>
      <c r="B427">
        <v>2</v>
      </c>
      <c r="C427" t="s">
        <v>999</v>
      </c>
      <c r="D427">
        <v>-111.94449951357601</v>
      </c>
      <c r="E427">
        <v>33.363671629647499</v>
      </c>
      <c r="F427">
        <v>2</v>
      </c>
      <c r="G427" t="s">
        <v>1000</v>
      </c>
      <c r="H427" t="s">
        <v>999</v>
      </c>
      <c r="I427" t="s">
        <v>996</v>
      </c>
      <c r="J427">
        <v>40647.758333333331</v>
      </c>
      <c r="K427" t="s">
        <v>998</v>
      </c>
      <c r="L427" t="s">
        <v>1007</v>
      </c>
      <c r="M427">
        <v>148</v>
      </c>
      <c r="N427">
        <v>1.40411790332E-3</v>
      </c>
      <c r="O427">
        <f t="shared" si="18"/>
        <v>-111.945898</v>
      </c>
      <c r="P427">
        <f t="shared" si="19"/>
        <v>33.363545999999999</v>
      </c>
      <c r="Q427">
        <f t="shared" si="20"/>
        <v>130.8442823138428</v>
      </c>
    </row>
    <row r="428" spans="1:17" x14ac:dyDescent="0.25">
      <c r="A428">
        <v>2696770</v>
      </c>
      <c r="B428">
        <v>2</v>
      </c>
      <c r="C428" t="s">
        <v>1006</v>
      </c>
      <c r="D428">
        <v>-111.95930148428801</v>
      </c>
      <c r="E428">
        <v>33.392869700730003</v>
      </c>
      <c r="F428">
        <v>2</v>
      </c>
      <c r="G428" t="s">
        <v>1020</v>
      </c>
      <c r="H428" t="s">
        <v>1006</v>
      </c>
      <c r="I428" t="s">
        <v>996</v>
      </c>
      <c r="J428">
        <v>41313.65902777778</v>
      </c>
      <c r="K428" t="s">
        <v>997</v>
      </c>
      <c r="L428" t="s">
        <v>998</v>
      </c>
      <c r="M428">
        <v>140</v>
      </c>
      <c r="N428">
        <v>1.4077324339399999E-3</v>
      </c>
      <c r="O428">
        <f t="shared" si="18"/>
        <v>-111.96070899999999</v>
      </c>
      <c r="P428">
        <f t="shared" si="19"/>
        <v>33.392845000000001</v>
      </c>
      <c r="Q428">
        <f t="shared" si="20"/>
        <v>130.96889848174035</v>
      </c>
    </row>
    <row r="429" spans="1:17" x14ac:dyDescent="0.25">
      <c r="A429">
        <v>2624775</v>
      </c>
      <c r="B429">
        <v>2</v>
      </c>
      <c r="C429" t="s">
        <v>1006</v>
      </c>
      <c r="D429">
        <v>-111.9262785329</v>
      </c>
      <c r="E429">
        <v>33.406048513551703</v>
      </c>
      <c r="F429">
        <v>3</v>
      </c>
      <c r="G429" t="s">
        <v>1020</v>
      </c>
      <c r="H429" t="s">
        <v>1006</v>
      </c>
      <c r="I429" t="s">
        <v>996</v>
      </c>
      <c r="J429">
        <v>41057.84097222222</v>
      </c>
      <c r="K429" t="s">
        <v>998</v>
      </c>
      <c r="L429" t="s">
        <v>1007</v>
      </c>
      <c r="M429">
        <v>138</v>
      </c>
      <c r="N429">
        <v>1.4081074278199999E-3</v>
      </c>
      <c r="O429">
        <f t="shared" si="18"/>
        <v>-111.926098</v>
      </c>
      <c r="P429">
        <f t="shared" si="19"/>
        <v>33.407445000000003</v>
      </c>
      <c r="Q429">
        <f t="shared" si="20"/>
        <v>155.79440863132965</v>
      </c>
    </row>
    <row r="430" spans="1:17" x14ac:dyDescent="0.25">
      <c r="A430">
        <v>2459554</v>
      </c>
      <c r="B430">
        <v>2</v>
      </c>
      <c r="C430" t="s">
        <v>999</v>
      </c>
      <c r="D430">
        <v>-111.92487646783199</v>
      </c>
      <c r="E430">
        <v>33.4220236407903</v>
      </c>
      <c r="F430">
        <v>2</v>
      </c>
      <c r="G430" t="s">
        <v>1000</v>
      </c>
      <c r="H430" t="s">
        <v>999</v>
      </c>
      <c r="I430" t="s">
        <v>996</v>
      </c>
      <c r="J430">
        <v>40457.744444444441</v>
      </c>
      <c r="K430" t="s">
        <v>1006</v>
      </c>
      <c r="L430" t="s">
        <v>1007</v>
      </c>
      <c r="M430">
        <v>117</v>
      </c>
      <c r="N430">
        <v>1.42269251241E-3</v>
      </c>
      <c r="O430">
        <f t="shared" si="18"/>
        <v>-111.926299</v>
      </c>
      <c r="P430">
        <f t="shared" si="19"/>
        <v>33.422044999999997</v>
      </c>
      <c r="Q430">
        <f t="shared" si="20"/>
        <v>132.35841486322929</v>
      </c>
    </row>
    <row r="431" spans="1:17" x14ac:dyDescent="0.25">
      <c r="A431">
        <v>2459468</v>
      </c>
      <c r="B431">
        <v>2</v>
      </c>
      <c r="C431" t="s">
        <v>1005</v>
      </c>
      <c r="D431">
        <v>-111.927725676337</v>
      </c>
      <c r="E431">
        <v>33.422010450926003</v>
      </c>
      <c r="F431">
        <v>2</v>
      </c>
      <c r="G431" t="s">
        <v>1000</v>
      </c>
      <c r="H431" t="s">
        <v>1005</v>
      </c>
      <c r="I431" t="s">
        <v>996</v>
      </c>
      <c r="J431">
        <v>40470.621527777781</v>
      </c>
      <c r="K431" t="s">
        <v>1001</v>
      </c>
      <c r="L431" t="s">
        <v>998</v>
      </c>
      <c r="M431">
        <v>117</v>
      </c>
      <c r="N431">
        <v>1.4270946041099999E-3</v>
      </c>
      <c r="O431">
        <f t="shared" si="18"/>
        <v>-111.926299</v>
      </c>
      <c r="P431">
        <f t="shared" si="19"/>
        <v>33.422044999999997</v>
      </c>
      <c r="Q431">
        <f t="shared" si="20"/>
        <v>132.77804663374363</v>
      </c>
    </row>
    <row r="432" spans="1:17" x14ac:dyDescent="0.25">
      <c r="A432">
        <v>2490561</v>
      </c>
      <c r="B432">
        <v>2</v>
      </c>
      <c r="C432" t="s">
        <v>999</v>
      </c>
      <c r="D432">
        <v>-111.939956174252</v>
      </c>
      <c r="E432">
        <v>33.4203682236571</v>
      </c>
      <c r="F432">
        <v>3</v>
      </c>
      <c r="G432" t="s">
        <v>1000</v>
      </c>
      <c r="H432" t="s">
        <v>999</v>
      </c>
      <c r="I432" t="s">
        <v>996</v>
      </c>
      <c r="J432">
        <v>40574.78402777778</v>
      </c>
      <c r="K432" t="s">
        <v>1000</v>
      </c>
      <c r="L432" t="s">
        <v>1000</v>
      </c>
      <c r="M432">
        <v>111</v>
      </c>
      <c r="N432">
        <v>1.4318761551300001E-3</v>
      </c>
      <c r="O432">
        <f t="shared" si="18"/>
        <v>-111.93979899999999</v>
      </c>
      <c r="P432">
        <f t="shared" si="19"/>
        <v>33.418945000000001</v>
      </c>
      <c r="Q432">
        <f t="shared" si="20"/>
        <v>158.52773702646726</v>
      </c>
    </row>
    <row r="433" spans="1:17" x14ac:dyDescent="0.25">
      <c r="A433">
        <v>2350840</v>
      </c>
      <c r="B433">
        <v>2</v>
      </c>
      <c r="C433" t="s">
        <v>999</v>
      </c>
      <c r="D433">
        <v>-111.93962272974299</v>
      </c>
      <c r="E433">
        <v>33.394302568390899</v>
      </c>
      <c r="F433">
        <v>3</v>
      </c>
      <c r="G433" t="s">
        <v>1002</v>
      </c>
      <c r="H433" t="s">
        <v>999</v>
      </c>
      <c r="I433" t="s">
        <v>996</v>
      </c>
      <c r="J433">
        <v>40091.73333333333</v>
      </c>
      <c r="K433" t="s">
        <v>998</v>
      </c>
      <c r="L433" t="s">
        <v>997</v>
      </c>
      <c r="M433">
        <v>144</v>
      </c>
      <c r="N433">
        <v>1.46181412179E-3</v>
      </c>
      <c r="O433">
        <f t="shared" si="18"/>
        <v>-111.939499</v>
      </c>
      <c r="P433">
        <f t="shared" si="19"/>
        <v>33.392845999999999</v>
      </c>
      <c r="Q433">
        <f t="shared" si="20"/>
        <v>161.95983519183901</v>
      </c>
    </row>
    <row r="434" spans="1:17" x14ac:dyDescent="0.25">
      <c r="A434">
        <v>2630879</v>
      </c>
      <c r="B434">
        <v>3</v>
      </c>
      <c r="C434" t="s">
        <v>999</v>
      </c>
      <c r="D434">
        <v>-111.926315994823</v>
      </c>
      <c r="E434">
        <v>33.394411219240503</v>
      </c>
      <c r="F434">
        <v>2</v>
      </c>
      <c r="G434" t="s">
        <v>1000</v>
      </c>
      <c r="H434" t="s">
        <v>999</v>
      </c>
      <c r="I434" t="s">
        <v>996</v>
      </c>
      <c r="J434">
        <v>41005.619444444441</v>
      </c>
      <c r="K434" t="s">
        <v>998</v>
      </c>
      <c r="L434" t="s">
        <v>1058</v>
      </c>
      <c r="M434">
        <v>142</v>
      </c>
      <c r="N434">
        <v>1.46996265292E-3</v>
      </c>
      <c r="O434">
        <f t="shared" si="18"/>
        <v>-111.926198</v>
      </c>
      <c r="P434">
        <f t="shared" si="19"/>
        <v>33.392946000000002</v>
      </c>
      <c r="Q434">
        <f t="shared" si="20"/>
        <v>162.88007775028754</v>
      </c>
    </row>
    <row r="435" spans="1:17" x14ac:dyDescent="0.25">
      <c r="A435">
        <v>2734589</v>
      </c>
      <c r="B435">
        <v>2</v>
      </c>
      <c r="C435" t="s">
        <v>999</v>
      </c>
      <c r="D435">
        <v>-111.924827310878</v>
      </c>
      <c r="E435">
        <v>33.422023584544299</v>
      </c>
      <c r="F435">
        <v>1</v>
      </c>
      <c r="G435" t="s">
        <v>1008</v>
      </c>
      <c r="H435" t="s">
        <v>999</v>
      </c>
      <c r="I435" t="s">
        <v>996</v>
      </c>
      <c r="J435">
        <v>41428.595138888886</v>
      </c>
      <c r="K435" t="s">
        <v>1006</v>
      </c>
      <c r="L435" t="s">
        <v>998</v>
      </c>
      <c r="M435">
        <v>117</v>
      </c>
      <c r="N435">
        <v>1.4718449284999999E-3</v>
      </c>
      <c r="O435">
        <f t="shared" si="18"/>
        <v>-111.926299</v>
      </c>
      <c r="P435">
        <f t="shared" si="19"/>
        <v>33.422044999999997</v>
      </c>
      <c r="Q435">
        <f t="shared" si="20"/>
        <v>136.93085329337134</v>
      </c>
    </row>
    <row r="436" spans="1:17" x14ac:dyDescent="0.25">
      <c r="A436">
        <v>2756464</v>
      </c>
      <c r="B436">
        <v>2</v>
      </c>
      <c r="C436" t="s">
        <v>999</v>
      </c>
      <c r="D436">
        <v>-111.924827310878</v>
      </c>
      <c r="E436">
        <v>33.422023584544299</v>
      </c>
      <c r="F436">
        <v>3</v>
      </c>
      <c r="G436" t="s">
        <v>1020</v>
      </c>
      <c r="H436" t="s">
        <v>999</v>
      </c>
      <c r="I436" t="s">
        <v>996</v>
      </c>
      <c r="J436">
        <v>41500.57708333333</v>
      </c>
      <c r="K436" t="s">
        <v>1006</v>
      </c>
      <c r="L436" t="s">
        <v>1013</v>
      </c>
      <c r="M436">
        <v>117</v>
      </c>
      <c r="N436">
        <v>1.4718449284999999E-3</v>
      </c>
      <c r="O436">
        <f t="shared" si="18"/>
        <v>-111.926299</v>
      </c>
      <c r="P436">
        <f t="shared" si="19"/>
        <v>33.422044999999997</v>
      </c>
      <c r="Q436">
        <f t="shared" si="20"/>
        <v>136.93085329337134</v>
      </c>
    </row>
    <row r="437" spans="1:17" x14ac:dyDescent="0.25">
      <c r="A437">
        <v>2599594</v>
      </c>
      <c r="B437">
        <v>2</v>
      </c>
      <c r="C437" t="s">
        <v>999</v>
      </c>
      <c r="D437">
        <v>-111.94126518944501</v>
      </c>
      <c r="E437">
        <v>33.425615998418998</v>
      </c>
      <c r="F437">
        <v>3</v>
      </c>
      <c r="G437" t="s">
        <v>1008</v>
      </c>
      <c r="H437" t="s">
        <v>999</v>
      </c>
      <c r="I437" t="s">
        <v>996</v>
      </c>
      <c r="J437">
        <v>40959.580555555556</v>
      </c>
      <c r="K437" t="s">
        <v>1006</v>
      </c>
      <c r="L437" t="s">
        <v>1013</v>
      </c>
      <c r="M437">
        <v>106</v>
      </c>
      <c r="N437">
        <v>1.47612734815E-3</v>
      </c>
      <c r="O437">
        <f t="shared" si="18"/>
        <v>-111.93979899999999</v>
      </c>
      <c r="P437">
        <f t="shared" si="19"/>
        <v>33.425445000000003</v>
      </c>
      <c r="Q437">
        <f t="shared" si="20"/>
        <v>137.71086180063008</v>
      </c>
    </row>
    <row r="438" spans="1:17" x14ac:dyDescent="0.25">
      <c r="A438">
        <v>2467269</v>
      </c>
      <c r="B438">
        <v>2</v>
      </c>
      <c r="C438" t="s">
        <v>999</v>
      </c>
      <c r="D438">
        <v>-111.959221218614</v>
      </c>
      <c r="E438">
        <v>33.392867892683597</v>
      </c>
      <c r="F438">
        <v>3</v>
      </c>
      <c r="G438" t="s">
        <v>1000</v>
      </c>
      <c r="H438" t="s">
        <v>999</v>
      </c>
      <c r="I438" t="s">
        <v>996</v>
      </c>
      <c r="J438">
        <v>40484.753472222219</v>
      </c>
      <c r="K438" t="s">
        <v>998</v>
      </c>
      <c r="L438" t="s">
        <v>1007</v>
      </c>
      <c r="M438">
        <v>140</v>
      </c>
      <c r="N438">
        <v>1.4879575018999999E-3</v>
      </c>
      <c r="O438">
        <f t="shared" si="18"/>
        <v>-111.96070899999999</v>
      </c>
      <c r="P438">
        <f t="shared" si="19"/>
        <v>33.392845000000001</v>
      </c>
      <c r="Q438">
        <f t="shared" si="20"/>
        <v>138.43059122750975</v>
      </c>
    </row>
    <row r="439" spans="1:17" x14ac:dyDescent="0.25">
      <c r="A439">
        <v>2380386</v>
      </c>
      <c r="B439">
        <v>2</v>
      </c>
      <c r="C439" t="s">
        <v>999</v>
      </c>
      <c r="D439">
        <v>-111.924797810342</v>
      </c>
      <c r="E439">
        <v>33.422039797908901</v>
      </c>
      <c r="F439">
        <v>2</v>
      </c>
      <c r="G439" t="s">
        <v>1002</v>
      </c>
      <c r="H439" t="s">
        <v>999</v>
      </c>
      <c r="I439" t="s">
        <v>996</v>
      </c>
      <c r="J439">
        <v>40206.761111111111</v>
      </c>
      <c r="K439" t="s">
        <v>1006</v>
      </c>
      <c r="L439" t="s">
        <v>998</v>
      </c>
      <c r="M439">
        <v>117</v>
      </c>
      <c r="N439">
        <v>1.5011986714099999E-3</v>
      </c>
      <c r="O439">
        <f t="shared" si="18"/>
        <v>-111.926299</v>
      </c>
      <c r="P439">
        <f t="shared" si="19"/>
        <v>33.422044999999997</v>
      </c>
      <c r="Q439">
        <f t="shared" si="20"/>
        <v>139.65585819335234</v>
      </c>
    </row>
    <row r="440" spans="1:17" x14ac:dyDescent="0.25">
      <c r="A440">
        <v>2514648</v>
      </c>
      <c r="B440">
        <v>2</v>
      </c>
      <c r="C440" t="s">
        <v>999</v>
      </c>
      <c r="D440">
        <v>-111.926271532667</v>
      </c>
      <c r="E440">
        <v>33.4089485878836</v>
      </c>
      <c r="F440">
        <v>1</v>
      </c>
      <c r="G440" t="s">
        <v>1000</v>
      </c>
      <c r="H440" t="s">
        <v>999</v>
      </c>
      <c r="I440" t="s">
        <v>996</v>
      </c>
      <c r="J440">
        <v>40641.541666666664</v>
      </c>
      <c r="K440" t="s">
        <v>1007</v>
      </c>
      <c r="L440" t="s">
        <v>998</v>
      </c>
      <c r="M440">
        <v>138</v>
      </c>
      <c r="N440">
        <v>1.5135686671600001E-3</v>
      </c>
      <c r="O440">
        <f t="shared" si="18"/>
        <v>-111.926098</v>
      </c>
      <c r="P440">
        <f t="shared" si="19"/>
        <v>33.407445000000003</v>
      </c>
      <c r="Q440">
        <f t="shared" si="20"/>
        <v>167.54486314752364</v>
      </c>
    </row>
    <row r="441" spans="1:17" x14ac:dyDescent="0.25">
      <c r="A441">
        <v>2451045</v>
      </c>
      <c r="B441">
        <v>2</v>
      </c>
      <c r="C441" t="s">
        <v>1017</v>
      </c>
      <c r="D441">
        <v>-111.939613428342</v>
      </c>
      <c r="E441">
        <v>33.394369794419497</v>
      </c>
      <c r="F441">
        <v>3</v>
      </c>
      <c r="G441" t="s">
        <v>1020</v>
      </c>
      <c r="H441" t="s">
        <v>1017</v>
      </c>
      <c r="I441" t="s">
        <v>996</v>
      </c>
      <c r="J441">
        <v>40445.747916666667</v>
      </c>
      <c r="K441" t="s">
        <v>998</v>
      </c>
      <c r="L441" t="s">
        <v>1012</v>
      </c>
      <c r="M441">
        <v>144</v>
      </c>
      <c r="N441">
        <v>1.5280848400400001E-3</v>
      </c>
      <c r="O441">
        <f t="shared" si="18"/>
        <v>-111.939499</v>
      </c>
      <c r="P441">
        <f t="shared" si="19"/>
        <v>33.392845999999999</v>
      </c>
      <c r="Q441">
        <f t="shared" si="20"/>
        <v>169.34135817368437</v>
      </c>
    </row>
    <row r="442" spans="1:17" x14ac:dyDescent="0.25">
      <c r="A442">
        <v>2641852</v>
      </c>
      <c r="B442">
        <v>2</v>
      </c>
      <c r="C442" t="s">
        <v>999</v>
      </c>
      <c r="D442">
        <v>-111.96094843131399</v>
      </c>
      <c r="E442">
        <v>33.427123454226198</v>
      </c>
      <c r="F442">
        <v>3</v>
      </c>
      <c r="G442" t="s">
        <v>1002</v>
      </c>
      <c r="H442" t="s">
        <v>999</v>
      </c>
      <c r="I442" t="s">
        <v>996</v>
      </c>
      <c r="J442">
        <v>41104.875</v>
      </c>
      <c r="K442" t="s">
        <v>998</v>
      </c>
      <c r="L442" t="s">
        <v>1059</v>
      </c>
      <c r="M442">
        <v>110</v>
      </c>
      <c r="N442">
        <v>1.5286594342000001E-3</v>
      </c>
      <c r="O442">
        <f t="shared" si="18"/>
        <v>-111.96124</v>
      </c>
      <c r="P442">
        <f t="shared" si="19"/>
        <v>33.423789999999997</v>
      </c>
      <c r="Q442">
        <f t="shared" si="20"/>
        <v>370.71231027763287</v>
      </c>
    </row>
    <row r="443" spans="1:17" x14ac:dyDescent="0.25">
      <c r="A443">
        <v>2790335</v>
      </c>
      <c r="B443">
        <v>2</v>
      </c>
      <c r="C443" t="s">
        <v>1025</v>
      </c>
      <c r="D443">
        <v>-111.940002964165</v>
      </c>
      <c r="E443">
        <v>33.417408333321298</v>
      </c>
      <c r="F443">
        <v>3</v>
      </c>
      <c r="G443" t="s">
        <v>995</v>
      </c>
      <c r="H443" t="s">
        <v>1025</v>
      </c>
      <c r="I443" t="s">
        <v>996</v>
      </c>
      <c r="J443">
        <v>41603.377083333333</v>
      </c>
      <c r="K443" t="s">
        <v>1044</v>
      </c>
      <c r="L443" t="s">
        <v>998</v>
      </c>
      <c r="M443">
        <v>111</v>
      </c>
      <c r="N443">
        <v>1.5501438197899999E-3</v>
      </c>
      <c r="O443">
        <f t="shared" si="18"/>
        <v>-111.93979899999999</v>
      </c>
      <c r="P443">
        <f t="shared" si="19"/>
        <v>33.418945000000001</v>
      </c>
      <c r="Q443">
        <f t="shared" si="20"/>
        <v>171.48710197481623</v>
      </c>
    </row>
    <row r="444" spans="1:17" x14ac:dyDescent="0.25">
      <c r="A444">
        <v>2362453</v>
      </c>
      <c r="B444">
        <v>2</v>
      </c>
      <c r="C444" t="s">
        <v>1017</v>
      </c>
      <c r="D444">
        <v>-111.941284096535</v>
      </c>
      <c r="E444">
        <v>33.425946666355898</v>
      </c>
      <c r="F444">
        <v>3</v>
      </c>
      <c r="G444" t="s">
        <v>1002</v>
      </c>
      <c r="H444" t="s">
        <v>1017</v>
      </c>
      <c r="I444" t="s">
        <v>996</v>
      </c>
      <c r="J444">
        <v>40133.802777777775</v>
      </c>
      <c r="K444" t="s">
        <v>998</v>
      </c>
      <c r="L444" t="s">
        <v>1000</v>
      </c>
      <c r="M444">
        <v>106</v>
      </c>
      <c r="N444">
        <v>1.5675397446099999E-3</v>
      </c>
      <c r="O444">
        <f t="shared" si="18"/>
        <v>-111.93979899999999</v>
      </c>
      <c r="P444">
        <f t="shared" si="19"/>
        <v>33.425445000000003</v>
      </c>
      <c r="Q444">
        <f t="shared" si="20"/>
        <v>148.94086433895473</v>
      </c>
    </row>
    <row r="445" spans="1:17" x14ac:dyDescent="0.25">
      <c r="A445">
        <v>2657940</v>
      </c>
      <c r="B445">
        <v>2</v>
      </c>
      <c r="C445" t="s">
        <v>1005</v>
      </c>
      <c r="D445">
        <v>-111.93483319745999</v>
      </c>
      <c r="E445">
        <v>33.4161101185543</v>
      </c>
      <c r="F445">
        <v>3</v>
      </c>
      <c r="G445" t="s">
        <v>1008</v>
      </c>
      <c r="H445" t="s">
        <v>1005</v>
      </c>
      <c r="I445" t="s">
        <v>996</v>
      </c>
      <c r="J445">
        <v>41005.736111111109</v>
      </c>
      <c r="K445" t="s">
        <v>1001</v>
      </c>
      <c r="L445" t="s">
        <v>1007</v>
      </c>
      <c r="M445">
        <v>133</v>
      </c>
      <c r="N445">
        <v>1.57086124381E-3</v>
      </c>
      <c r="O445">
        <f t="shared" si="18"/>
        <v>-111.93469899999999</v>
      </c>
      <c r="P445">
        <f t="shared" si="19"/>
        <v>33.414544999999997</v>
      </c>
      <c r="Q445">
        <f t="shared" si="20"/>
        <v>174.03810750185218</v>
      </c>
    </row>
    <row r="446" spans="1:17" x14ac:dyDescent="0.25">
      <c r="A446">
        <v>2646283</v>
      </c>
      <c r="B446">
        <v>2</v>
      </c>
      <c r="C446" t="s">
        <v>999</v>
      </c>
      <c r="D446">
        <v>-111.96087009045399</v>
      </c>
      <c r="E446">
        <v>33.420365120648299</v>
      </c>
      <c r="F446">
        <v>3</v>
      </c>
      <c r="G446" t="s">
        <v>1008</v>
      </c>
      <c r="H446" t="s">
        <v>999</v>
      </c>
      <c r="I446" t="s">
        <v>996</v>
      </c>
      <c r="J446">
        <v>40999.522222222222</v>
      </c>
      <c r="K446" t="s">
        <v>1001</v>
      </c>
      <c r="L446" t="s">
        <v>1011</v>
      </c>
      <c r="M446">
        <v>165</v>
      </c>
      <c r="N446">
        <v>1.5713367148E-3</v>
      </c>
      <c r="O446">
        <f t="shared" si="18"/>
        <v>-111.960908</v>
      </c>
      <c r="P446">
        <f t="shared" si="19"/>
        <v>33.421936000000002</v>
      </c>
      <c r="Q446">
        <f t="shared" si="20"/>
        <v>174.26438979584179</v>
      </c>
    </row>
    <row r="447" spans="1:17" x14ac:dyDescent="0.25">
      <c r="A447">
        <v>2273472</v>
      </c>
      <c r="B447">
        <v>2</v>
      </c>
      <c r="C447" t="s">
        <v>999</v>
      </c>
      <c r="D447">
        <v>-111.92649771977101</v>
      </c>
      <c r="E447">
        <v>33.420288192218301</v>
      </c>
      <c r="F447">
        <v>3</v>
      </c>
      <c r="G447" t="s">
        <v>995</v>
      </c>
      <c r="H447" t="s">
        <v>999</v>
      </c>
      <c r="I447" t="s">
        <v>996</v>
      </c>
      <c r="J447">
        <v>39995.265277777777</v>
      </c>
      <c r="K447" t="s">
        <v>1010</v>
      </c>
      <c r="L447" t="s">
        <v>1060</v>
      </c>
      <c r="M447">
        <v>154</v>
      </c>
      <c r="N447">
        <v>1.5720286777799999E-3</v>
      </c>
      <c r="O447">
        <f t="shared" si="18"/>
        <v>-111.926198</v>
      </c>
      <c r="P447">
        <f t="shared" si="19"/>
        <v>33.418745000000001</v>
      </c>
      <c r="Q447">
        <f t="shared" si="20"/>
        <v>173.41414388990802</v>
      </c>
    </row>
    <row r="448" spans="1:17" x14ac:dyDescent="0.25">
      <c r="A448">
        <v>2378804</v>
      </c>
      <c r="B448">
        <v>2</v>
      </c>
      <c r="C448" t="s">
        <v>999</v>
      </c>
      <c r="D448">
        <v>-111.93323501529601</v>
      </c>
      <c r="E448">
        <v>33.422011004970102</v>
      </c>
      <c r="F448">
        <v>1</v>
      </c>
      <c r="G448" t="s">
        <v>1002</v>
      </c>
      <c r="H448" t="s">
        <v>999</v>
      </c>
      <c r="I448" t="s">
        <v>996</v>
      </c>
      <c r="J448">
        <v>40197.640277777777</v>
      </c>
      <c r="K448" t="s">
        <v>998</v>
      </c>
      <c r="L448" t="s">
        <v>997</v>
      </c>
      <c r="M448">
        <v>115</v>
      </c>
      <c r="N448">
        <v>1.5727701053899999E-3</v>
      </c>
      <c r="O448">
        <f t="shared" si="18"/>
        <v>-111.934799</v>
      </c>
      <c r="P448">
        <f t="shared" si="19"/>
        <v>33.421844999999998</v>
      </c>
      <c r="Q448">
        <f t="shared" si="20"/>
        <v>146.65678718905741</v>
      </c>
    </row>
    <row r="449" spans="1:17" x14ac:dyDescent="0.25">
      <c r="A449">
        <v>2233314</v>
      </c>
      <c r="B449">
        <v>2</v>
      </c>
      <c r="C449" t="s">
        <v>1017</v>
      </c>
      <c r="D449">
        <v>-111.938077833478</v>
      </c>
      <c r="E449">
        <v>33.421952197961303</v>
      </c>
      <c r="F449">
        <v>2</v>
      </c>
      <c r="G449" t="s">
        <v>995</v>
      </c>
      <c r="H449" t="s">
        <v>1017</v>
      </c>
      <c r="I449" t="s">
        <v>996</v>
      </c>
      <c r="J449">
        <v>39821.365277777775</v>
      </c>
      <c r="K449" t="s">
        <v>998</v>
      </c>
      <c r="L449" t="s">
        <v>997</v>
      </c>
      <c r="M449">
        <v>151</v>
      </c>
      <c r="N449">
        <v>1.58246850022E-3</v>
      </c>
      <c r="O449">
        <f t="shared" si="18"/>
        <v>-111.936499</v>
      </c>
      <c r="P449">
        <f t="shared" si="19"/>
        <v>33.421844999999998</v>
      </c>
      <c r="Q449">
        <f t="shared" si="20"/>
        <v>147.35824963996399</v>
      </c>
    </row>
    <row r="450" spans="1:17" x14ac:dyDescent="0.25">
      <c r="A450">
        <v>2406026</v>
      </c>
      <c r="B450">
        <v>2</v>
      </c>
      <c r="C450" t="s">
        <v>999</v>
      </c>
      <c r="D450">
        <v>-111.943876320531</v>
      </c>
      <c r="E450">
        <v>33.378214904371603</v>
      </c>
      <c r="F450">
        <v>2</v>
      </c>
      <c r="G450" t="s">
        <v>1008</v>
      </c>
      <c r="H450" t="s">
        <v>999</v>
      </c>
      <c r="I450" t="s">
        <v>996</v>
      </c>
      <c r="J450">
        <v>40284.00277777778</v>
      </c>
      <c r="K450" t="s">
        <v>1010</v>
      </c>
      <c r="L450" t="s">
        <v>998</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999</v>
      </c>
      <c r="D451">
        <v>-111.943876320531</v>
      </c>
      <c r="E451">
        <v>33.378214904371603</v>
      </c>
      <c r="F451">
        <v>3</v>
      </c>
      <c r="G451" t="s">
        <v>1008</v>
      </c>
      <c r="H451" t="s">
        <v>999</v>
      </c>
      <c r="I451" t="s">
        <v>996</v>
      </c>
      <c r="J451">
        <v>41103.780555555553</v>
      </c>
      <c r="K451" t="s">
        <v>1001</v>
      </c>
      <c r="L451" t="s">
        <v>998</v>
      </c>
      <c r="M451">
        <v>126</v>
      </c>
      <c r="N451">
        <v>1.5925376634199999E-3</v>
      </c>
      <c r="O451">
        <f t="shared" si="21"/>
        <v>-111.945448</v>
      </c>
      <c r="P451">
        <f t="shared" si="22"/>
        <v>33.377958</v>
      </c>
      <c r="Q451">
        <f t="shared" si="23"/>
        <v>148.96281998118198</v>
      </c>
    </row>
    <row r="452" spans="1:17" x14ac:dyDescent="0.25">
      <c r="A452">
        <v>2675668</v>
      </c>
      <c r="B452">
        <v>2</v>
      </c>
      <c r="C452" t="s">
        <v>999</v>
      </c>
      <c r="D452">
        <v>-111.943876320531</v>
      </c>
      <c r="E452">
        <v>33.378214904371603</v>
      </c>
      <c r="F452">
        <v>1</v>
      </c>
      <c r="G452" t="s">
        <v>1008</v>
      </c>
      <c r="H452" t="s">
        <v>999</v>
      </c>
      <c r="I452" t="s">
        <v>996</v>
      </c>
      <c r="J452">
        <v>41208.761111111111</v>
      </c>
      <c r="K452" t="s">
        <v>997</v>
      </c>
      <c r="L452" t="s">
        <v>998</v>
      </c>
      <c r="M452">
        <v>126</v>
      </c>
      <c r="N452">
        <v>1.5925376634199999E-3</v>
      </c>
      <c r="O452">
        <f t="shared" si="21"/>
        <v>-111.945448</v>
      </c>
      <c r="P452">
        <f t="shared" si="22"/>
        <v>33.377958</v>
      </c>
      <c r="Q452">
        <f t="shared" si="23"/>
        <v>148.96281998118198</v>
      </c>
    </row>
    <row r="453" spans="1:17" x14ac:dyDescent="0.25">
      <c r="A453">
        <v>2719235</v>
      </c>
      <c r="B453">
        <v>2</v>
      </c>
      <c r="C453" t="s">
        <v>999</v>
      </c>
      <c r="D453">
        <v>-111.943876320531</v>
      </c>
      <c r="E453">
        <v>33.378214904371603</v>
      </c>
      <c r="F453">
        <v>2</v>
      </c>
      <c r="G453" t="s">
        <v>1008</v>
      </c>
      <c r="H453" t="s">
        <v>999</v>
      </c>
      <c r="I453" t="s">
        <v>996</v>
      </c>
      <c r="J453">
        <v>41388.734027777777</v>
      </c>
      <c r="K453" t="s">
        <v>1001</v>
      </c>
      <c r="L453" t="s">
        <v>998</v>
      </c>
      <c r="M453">
        <v>126</v>
      </c>
      <c r="N453">
        <v>1.5925376634199999E-3</v>
      </c>
      <c r="O453">
        <f t="shared" si="21"/>
        <v>-111.945448</v>
      </c>
      <c r="P453">
        <f t="shared" si="22"/>
        <v>33.377958</v>
      </c>
      <c r="Q453">
        <f t="shared" si="23"/>
        <v>148.96281998118198</v>
      </c>
    </row>
    <row r="454" spans="1:17" x14ac:dyDescent="0.25">
      <c r="A454">
        <v>2742926</v>
      </c>
      <c r="B454">
        <v>2</v>
      </c>
      <c r="C454" t="s">
        <v>999</v>
      </c>
      <c r="D454">
        <v>-111.943876320531</v>
      </c>
      <c r="E454">
        <v>33.378214904371603</v>
      </c>
      <c r="F454">
        <v>3</v>
      </c>
      <c r="G454" t="s">
        <v>995</v>
      </c>
      <c r="H454" t="s">
        <v>999</v>
      </c>
      <c r="I454" t="s">
        <v>996</v>
      </c>
      <c r="J454">
        <v>41468.54583333333</v>
      </c>
      <c r="K454" t="s">
        <v>1010</v>
      </c>
      <c r="L454" t="s">
        <v>998</v>
      </c>
      <c r="M454">
        <v>126</v>
      </c>
      <c r="N454">
        <v>1.5925376634199999E-3</v>
      </c>
      <c r="O454">
        <f t="shared" si="21"/>
        <v>-111.945448</v>
      </c>
      <c r="P454">
        <f t="shared" si="22"/>
        <v>33.377958</v>
      </c>
      <c r="Q454">
        <f t="shared" si="23"/>
        <v>148.96281998118198</v>
      </c>
    </row>
    <row r="455" spans="1:17" x14ac:dyDescent="0.25">
      <c r="A455">
        <v>2757244</v>
      </c>
      <c r="B455">
        <v>2</v>
      </c>
      <c r="C455" t="s">
        <v>1005</v>
      </c>
      <c r="D455">
        <v>-111.943876320531</v>
      </c>
      <c r="E455">
        <v>33.378214904371603</v>
      </c>
      <c r="F455">
        <v>3</v>
      </c>
      <c r="G455" t="s">
        <v>1008</v>
      </c>
      <c r="H455" t="s">
        <v>1005</v>
      </c>
      <c r="I455" t="s">
        <v>996</v>
      </c>
      <c r="J455">
        <v>41506.825694444444</v>
      </c>
      <c r="K455" t="s">
        <v>1010</v>
      </c>
      <c r="L455" t="s">
        <v>998</v>
      </c>
      <c r="M455">
        <v>126</v>
      </c>
      <c r="N455">
        <v>1.5925376634199999E-3</v>
      </c>
      <c r="O455">
        <f t="shared" si="21"/>
        <v>-111.945448</v>
      </c>
      <c r="P455">
        <f t="shared" si="22"/>
        <v>33.377958</v>
      </c>
      <c r="Q455">
        <f t="shared" si="23"/>
        <v>148.96281998118198</v>
      </c>
    </row>
    <row r="456" spans="1:17" x14ac:dyDescent="0.25">
      <c r="A456">
        <v>2233422</v>
      </c>
      <c r="B456">
        <v>2</v>
      </c>
      <c r="C456" t="s">
        <v>999</v>
      </c>
      <c r="D456">
        <v>-111.94387488716499</v>
      </c>
      <c r="E456">
        <v>33.378214389357296</v>
      </c>
      <c r="F456">
        <v>1</v>
      </c>
      <c r="G456" t="s">
        <v>1008</v>
      </c>
      <c r="H456" t="s">
        <v>999</v>
      </c>
      <c r="I456" t="s">
        <v>996</v>
      </c>
      <c r="J456">
        <v>39822.480555555558</v>
      </c>
      <c r="K456" t="s">
        <v>1007</v>
      </c>
      <c r="L456" t="s">
        <v>998</v>
      </c>
      <c r="M456">
        <v>126</v>
      </c>
      <c r="N456">
        <v>1.5938693466500001E-3</v>
      </c>
      <c r="O456">
        <f t="shared" si="21"/>
        <v>-111.945448</v>
      </c>
      <c r="P456">
        <f t="shared" si="22"/>
        <v>33.377958</v>
      </c>
      <c r="Q456">
        <f t="shared" si="23"/>
        <v>149.08279907996277</v>
      </c>
    </row>
    <row r="457" spans="1:17" x14ac:dyDescent="0.25">
      <c r="A457">
        <v>2680029</v>
      </c>
      <c r="B457">
        <v>2</v>
      </c>
      <c r="C457" t="s">
        <v>1017</v>
      </c>
      <c r="D457">
        <v>-111.93878384956299</v>
      </c>
      <c r="E457">
        <v>33.4231854823975</v>
      </c>
      <c r="F457">
        <v>3</v>
      </c>
      <c r="G457" t="s">
        <v>1000</v>
      </c>
      <c r="H457" t="s">
        <v>1017</v>
      </c>
      <c r="I457" t="s">
        <v>996</v>
      </c>
      <c r="J457">
        <v>41232.446527777778</v>
      </c>
      <c r="K457" t="s">
        <v>998</v>
      </c>
      <c r="L457" t="s">
        <v>997</v>
      </c>
      <c r="M457">
        <v>118</v>
      </c>
      <c r="N457">
        <v>1.60291203384E-3</v>
      </c>
      <c r="O457">
        <f t="shared" si="21"/>
        <v>-111.93979899999999</v>
      </c>
      <c r="P457">
        <f t="shared" si="22"/>
        <v>33.421945000000001</v>
      </c>
      <c r="Q457">
        <f t="shared" si="23"/>
        <v>166.87719148138436</v>
      </c>
    </row>
    <row r="458" spans="1:17" x14ac:dyDescent="0.25">
      <c r="A458">
        <v>2517479</v>
      </c>
      <c r="B458">
        <v>2</v>
      </c>
      <c r="C458" t="s">
        <v>1043</v>
      </c>
      <c r="D458">
        <v>-111.943874252877</v>
      </c>
      <c r="E458">
        <v>33.378275216896</v>
      </c>
      <c r="F458">
        <v>3</v>
      </c>
      <c r="G458" t="s">
        <v>1008</v>
      </c>
      <c r="H458" t="s">
        <v>1043</v>
      </c>
      <c r="I458" t="s">
        <v>996</v>
      </c>
      <c r="J458">
        <v>40651.714583333334</v>
      </c>
      <c r="K458" t="s">
        <v>1001</v>
      </c>
      <c r="L458" t="s">
        <v>998</v>
      </c>
      <c r="M458">
        <v>126</v>
      </c>
      <c r="N458">
        <v>1.60539919219E-3</v>
      </c>
      <c r="O458">
        <f t="shared" si="21"/>
        <v>-111.945448</v>
      </c>
      <c r="P458">
        <f t="shared" si="22"/>
        <v>33.377958</v>
      </c>
      <c r="Q458">
        <f t="shared" si="23"/>
        <v>150.57278456859518</v>
      </c>
    </row>
    <row r="459" spans="1:17" x14ac:dyDescent="0.25">
      <c r="A459">
        <v>2566497</v>
      </c>
      <c r="B459">
        <v>2</v>
      </c>
      <c r="C459" t="s">
        <v>1005</v>
      </c>
      <c r="D459">
        <v>-111.943873782955</v>
      </c>
      <c r="E459">
        <v>33.378288924287801</v>
      </c>
      <c r="F459">
        <v>3</v>
      </c>
      <c r="G459" t="s">
        <v>1008</v>
      </c>
      <c r="H459" t="s">
        <v>1005</v>
      </c>
      <c r="I459" t="s">
        <v>996</v>
      </c>
      <c r="J459">
        <v>40759.754861111112</v>
      </c>
      <c r="K459" t="s">
        <v>1006</v>
      </c>
      <c r="L459" t="s">
        <v>998</v>
      </c>
      <c r="M459">
        <v>126</v>
      </c>
      <c r="N459">
        <v>1.6086236940399999E-3</v>
      </c>
      <c r="O459">
        <f t="shared" si="21"/>
        <v>-111.945448</v>
      </c>
      <c r="P459">
        <f t="shared" si="22"/>
        <v>33.377958</v>
      </c>
      <c r="Q459">
        <f t="shared" si="23"/>
        <v>150.97766524377496</v>
      </c>
    </row>
    <row r="460" spans="1:17" x14ac:dyDescent="0.25">
      <c r="A460">
        <v>2289660</v>
      </c>
      <c r="B460">
        <v>2</v>
      </c>
      <c r="C460" t="s">
        <v>999</v>
      </c>
      <c r="D460">
        <v>-111.907492501249</v>
      </c>
      <c r="E460">
        <v>33.407502065222999</v>
      </c>
      <c r="F460">
        <v>3</v>
      </c>
      <c r="G460" t="s">
        <v>1002</v>
      </c>
      <c r="H460" t="s">
        <v>999</v>
      </c>
      <c r="I460" t="s">
        <v>996</v>
      </c>
      <c r="J460">
        <v>39920.498611111114</v>
      </c>
      <c r="K460" t="s">
        <v>1001</v>
      </c>
      <c r="L460" t="s">
        <v>998</v>
      </c>
      <c r="M460">
        <v>159</v>
      </c>
      <c r="N460">
        <v>1.6159753160399999E-3</v>
      </c>
      <c r="O460">
        <f t="shared" si="21"/>
        <v>-111.90910700000001</v>
      </c>
      <c r="P460">
        <f t="shared" si="22"/>
        <v>33.407432999999997</v>
      </c>
      <c r="Q460">
        <f t="shared" si="23"/>
        <v>150.39094556269853</v>
      </c>
    </row>
    <row r="461" spans="1:17" x14ac:dyDescent="0.25">
      <c r="A461">
        <v>2268482</v>
      </c>
      <c r="B461">
        <v>2</v>
      </c>
      <c r="C461" t="s">
        <v>1025</v>
      </c>
      <c r="D461">
        <v>-111.93492292473201</v>
      </c>
      <c r="E461">
        <v>33.405832290061298</v>
      </c>
      <c r="F461">
        <v>2</v>
      </c>
      <c r="G461" t="s">
        <v>1002</v>
      </c>
      <c r="H461" t="s">
        <v>1025</v>
      </c>
      <c r="I461" t="s">
        <v>996</v>
      </c>
      <c r="J461">
        <v>39867.720833333333</v>
      </c>
      <c r="K461" t="s">
        <v>1009</v>
      </c>
      <c r="L461" t="s">
        <v>998</v>
      </c>
      <c r="M461">
        <v>139</v>
      </c>
      <c r="N461">
        <v>1.6281816950199999E-3</v>
      </c>
      <c r="O461">
        <f t="shared" si="21"/>
        <v>-111.93469899999999</v>
      </c>
      <c r="P461">
        <f t="shared" si="22"/>
        <v>33.407445000000003</v>
      </c>
      <c r="Q461">
        <f t="shared" si="23"/>
        <v>180.07716640090268</v>
      </c>
    </row>
    <row r="462" spans="1:17" x14ac:dyDescent="0.25">
      <c r="A462">
        <v>2629618</v>
      </c>
      <c r="B462">
        <v>2</v>
      </c>
      <c r="C462" t="s">
        <v>999</v>
      </c>
      <c r="D462">
        <v>-111.933167462336</v>
      </c>
      <c r="E462">
        <v>33.421968940541603</v>
      </c>
      <c r="F462">
        <v>3</v>
      </c>
      <c r="G462" t="s">
        <v>1000</v>
      </c>
      <c r="H462" t="s">
        <v>999</v>
      </c>
      <c r="I462" t="s">
        <v>996</v>
      </c>
      <c r="J462">
        <v>41072.555555555555</v>
      </c>
      <c r="K462" t="s">
        <v>1006</v>
      </c>
      <c r="L462" t="s">
        <v>998</v>
      </c>
      <c r="M462">
        <v>115</v>
      </c>
      <c r="N462">
        <v>1.6362384932799999E-3</v>
      </c>
      <c r="O462">
        <f t="shared" si="21"/>
        <v>-111.934799</v>
      </c>
      <c r="P462">
        <f t="shared" si="22"/>
        <v>33.421844999999998</v>
      </c>
      <c r="Q462">
        <f t="shared" si="23"/>
        <v>152.40207420401327</v>
      </c>
    </row>
    <row r="463" spans="1:17" x14ac:dyDescent="0.25">
      <c r="A463">
        <v>2682407</v>
      </c>
      <c r="B463">
        <v>2</v>
      </c>
      <c r="C463" t="s">
        <v>994</v>
      </c>
      <c r="D463">
        <v>-111.94783612110101</v>
      </c>
      <c r="E463">
        <v>33.405743360586598</v>
      </c>
      <c r="F463">
        <v>3</v>
      </c>
      <c r="G463" t="s">
        <v>1002</v>
      </c>
      <c r="H463" t="s">
        <v>994</v>
      </c>
      <c r="I463" t="s">
        <v>996</v>
      </c>
      <c r="J463">
        <v>41283.757638888892</v>
      </c>
      <c r="K463" t="s">
        <v>998</v>
      </c>
      <c r="L463" t="s">
        <v>997</v>
      </c>
      <c r="M463">
        <v>162</v>
      </c>
      <c r="N463">
        <v>1.6417413491400001E-3</v>
      </c>
      <c r="O463">
        <f t="shared" si="21"/>
        <v>-111.92623</v>
      </c>
      <c r="P463">
        <f t="shared" si="22"/>
        <v>33.441630000000004</v>
      </c>
      <c r="Q463">
        <f t="shared" si="23"/>
        <v>4458.9742326894611</v>
      </c>
    </row>
    <row r="464" spans="1:17" x14ac:dyDescent="0.25">
      <c r="A464">
        <v>2522893</v>
      </c>
      <c r="B464">
        <v>2</v>
      </c>
      <c r="C464" t="s">
        <v>999</v>
      </c>
      <c r="D464">
        <v>-111.93814442423199</v>
      </c>
      <c r="E464">
        <v>33.421943221637498</v>
      </c>
      <c r="F464">
        <v>2</v>
      </c>
      <c r="G464" t="s">
        <v>995</v>
      </c>
      <c r="H464" t="s">
        <v>999</v>
      </c>
      <c r="I464" t="s">
        <v>996</v>
      </c>
      <c r="J464">
        <v>40671.671527777777</v>
      </c>
      <c r="K464" t="s">
        <v>1000</v>
      </c>
      <c r="L464" t="s">
        <v>1000</v>
      </c>
      <c r="M464">
        <v>151</v>
      </c>
      <c r="N464">
        <v>1.64835323681E-3</v>
      </c>
      <c r="O464">
        <f t="shared" si="21"/>
        <v>-111.936499</v>
      </c>
      <c r="P464">
        <f t="shared" si="22"/>
        <v>33.421844999999998</v>
      </c>
      <c r="Q464">
        <f t="shared" si="23"/>
        <v>153.45987279530172</v>
      </c>
    </row>
    <row r="465" spans="1:17" x14ac:dyDescent="0.25">
      <c r="A465">
        <v>2295168</v>
      </c>
      <c r="B465">
        <v>2</v>
      </c>
      <c r="C465" t="s">
        <v>999</v>
      </c>
      <c r="D465">
        <v>-111.916273868318</v>
      </c>
      <c r="E465">
        <v>33.422002453032498</v>
      </c>
      <c r="F465">
        <v>2</v>
      </c>
      <c r="G465" t="s">
        <v>1002</v>
      </c>
      <c r="H465" t="s">
        <v>999</v>
      </c>
      <c r="I465" t="s">
        <v>996</v>
      </c>
      <c r="J465">
        <v>39925.614583333336</v>
      </c>
      <c r="K465" t="s">
        <v>1006</v>
      </c>
      <c r="L465" t="s">
        <v>998</v>
      </c>
      <c r="M465">
        <v>116</v>
      </c>
      <c r="N465">
        <v>1.6511850994100001E-3</v>
      </c>
      <c r="O465">
        <f t="shared" si="21"/>
        <v>-111.91791000000001</v>
      </c>
      <c r="P465">
        <f t="shared" si="22"/>
        <v>33.421779999999998</v>
      </c>
      <c r="Q465">
        <f t="shared" si="23"/>
        <v>154.194954324978</v>
      </c>
    </row>
    <row r="466" spans="1:17" x14ac:dyDescent="0.25">
      <c r="A466">
        <v>2734582</v>
      </c>
      <c r="B466">
        <v>2</v>
      </c>
      <c r="C466" t="s">
        <v>1017</v>
      </c>
      <c r="D466">
        <v>-111.939723723128</v>
      </c>
      <c r="E466">
        <v>33.401901702639101</v>
      </c>
      <c r="F466">
        <v>3</v>
      </c>
      <c r="G466" t="s">
        <v>1008</v>
      </c>
      <c r="H466" t="s">
        <v>1017</v>
      </c>
      <c r="I466" t="s">
        <v>996</v>
      </c>
      <c r="J466">
        <v>41415.910416666666</v>
      </c>
      <c r="K466" t="s">
        <v>998</v>
      </c>
      <c r="L466" t="s">
        <v>1000</v>
      </c>
      <c r="M466">
        <v>145</v>
      </c>
      <c r="N466">
        <v>1.6613908309199999E-3</v>
      </c>
      <c r="O466">
        <f t="shared" si="21"/>
        <v>-111.939599</v>
      </c>
      <c r="P466">
        <f t="shared" si="22"/>
        <v>33.400244999999998</v>
      </c>
      <c r="Q466">
        <f t="shared" si="23"/>
        <v>184.11346977560285</v>
      </c>
    </row>
    <row r="467" spans="1:17" x14ac:dyDescent="0.25">
      <c r="A467">
        <v>2784826</v>
      </c>
      <c r="B467">
        <v>2</v>
      </c>
      <c r="C467" t="s">
        <v>999</v>
      </c>
      <c r="D467">
        <v>-111.924429385449</v>
      </c>
      <c r="E467">
        <v>33.407507003731098</v>
      </c>
      <c r="F467">
        <v>2</v>
      </c>
      <c r="G467" t="s">
        <v>1002</v>
      </c>
      <c r="H467" t="s">
        <v>999</v>
      </c>
      <c r="I467" t="s">
        <v>996</v>
      </c>
      <c r="J467">
        <v>41582.461111111108</v>
      </c>
      <c r="K467" t="s">
        <v>1006</v>
      </c>
      <c r="L467" t="s">
        <v>998</v>
      </c>
      <c r="M467">
        <v>138</v>
      </c>
      <c r="N467">
        <v>1.66976614604E-3</v>
      </c>
      <c r="O467">
        <f t="shared" si="21"/>
        <v>-111.926098</v>
      </c>
      <c r="P467">
        <f t="shared" si="22"/>
        <v>33.407445000000003</v>
      </c>
      <c r="Q467">
        <f t="shared" si="23"/>
        <v>155.38234640689191</v>
      </c>
    </row>
    <row r="468" spans="1:17" x14ac:dyDescent="0.25">
      <c r="A468">
        <v>2740128</v>
      </c>
      <c r="B468">
        <v>2</v>
      </c>
      <c r="C468" t="s">
        <v>999</v>
      </c>
      <c r="D468">
        <v>-111.93961523700899</v>
      </c>
      <c r="E468">
        <v>33.394518078452002</v>
      </c>
      <c r="F468">
        <v>3</v>
      </c>
      <c r="G468" t="s">
        <v>1000</v>
      </c>
      <c r="H468" t="s">
        <v>999</v>
      </c>
      <c r="I468" t="s">
        <v>996</v>
      </c>
      <c r="J468">
        <v>41444.73541666667</v>
      </c>
      <c r="K468" t="s">
        <v>998</v>
      </c>
      <c r="L468" t="s">
        <v>997</v>
      </c>
      <c r="M468">
        <v>144</v>
      </c>
      <c r="N468">
        <v>1.67611377654E-3</v>
      </c>
      <c r="O468">
        <f t="shared" si="21"/>
        <v>-111.939499</v>
      </c>
      <c r="P468">
        <f t="shared" si="22"/>
        <v>33.392845999999999</v>
      </c>
      <c r="Q468">
        <f t="shared" si="23"/>
        <v>185.7678412916683</v>
      </c>
    </row>
    <row r="469" spans="1:17" x14ac:dyDescent="0.25">
      <c r="A469">
        <v>2330272</v>
      </c>
      <c r="B469">
        <v>2</v>
      </c>
      <c r="C469" t="s">
        <v>999</v>
      </c>
      <c r="D469">
        <v>-111.909041302348</v>
      </c>
      <c r="E469">
        <v>33.427463453251001</v>
      </c>
      <c r="F469">
        <v>2</v>
      </c>
      <c r="G469" t="s">
        <v>1002</v>
      </c>
      <c r="H469" t="s">
        <v>999</v>
      </c>
      <c r="I469" t="s">
        <v>996</v>
      </c>
      <c r="J469">
        <v>40008.209027777775</v>
      </c>
      <c r="K469" t="s">
        <v>1001</v>
      </c>
      <c r="L469" t="s">
        <v>1007</v>
      </c>
      <c r="M469">
        <v>104</v>
      </c>
      <c r="N469">
        <v>1.68764185537E-3</v>
      </c>
      <c r="O469">
        <f t="shared" si="21"/>
        <v>-111.90889799999999</v>
      </c>
      <c r="P469">
        <f t="shared" si="22"/>
        <v>33.429144999999998</v>
      </c>
      <c r="Q469">
        <f t="shared" si="23"/>
        <v>186.9788527028926</v>
      </c>
    </row>
    <row r="470" spans="1:17" x14ac:dyDescent="0.25">
      <c r="A470">
        <v>2363294</v>
      </c>
      <c r="B470">
        <v>2</v>
      </c>
      <c r="C470" t="s">
        <v>999</v>
      </c>
      <c r="D470">
        <v>-111.92440984512299</v>
      </c>
      <c r="E470">
        <v>33.407517013531702</v>
      </c>
      <c r="F470">
        <v>2</v>
      </c>
      <c r="G470" t="s">
        <v>1002</v>
      </c>
      <c r="H470" t="s">
        <v>999</v>
      </c>
      <c r="I470" t="s">
        <v>996</v>
      </c>
      <c r="J470">
        <v>40135.6875</v>
      </c>
      <c r="K470" t="s">
        <v>1006</v>
      </c>
      <c r="L470" t="s">
        <v>998</v>
      </c>
      <c r="M470">
        <v>138</v>
      </c>
      <c r="N470">
        <v>1.6896901602E-3</v>
      </c>
      <c r="O470">
        <f t="shared" si="21"/>
        <v>-111.926098</v>
      </c>
      <c r="P470">
        <f t="shared" si="22"/>
        <v>33.407445000000003</v>
      </c>
      <c r="Q470">
        <f t="shared" si="23"/>
        <v>157.25088862582675</v>
      </c>
    </row>
    <row r="471" spans="1:17" x14ac:dyDescent="0.25">
      <c r="A471">
        <v>2675705</v>
      </c>
      <c r="B471">
        <v>2</v>
      </c>
      <c r="C471" t="s">
        <v>1017</v>
      </c>
      <c r="D471">
        <v>-111.924388261865</v>
      </c>
      <c r="E471">
        <v>33.407506327527997</v>
      </c>
      <c r="F471">
        <v>3</v>
      </c>
      <c r="G471" t="s">
        <v>1000</v>
      </c>
      <c r="H471" t="s">
        <v>1017</v>
      </c>
      <c r="I471" t="s">
        <v>996</v>
      </c>
      <c r="J471">
        <v>41240.361805555556</v>
      </c>
      <c r="K471" t="s">
        <v>998</v>
      </c>
      <c r="L471" t="s">
        <v>1007</v>
      </c>
      <c r="M471">
        <v>138</v>
      </c>
      <c r="N471">
        <v>1.71083767668E-3</v>
      </c>
      <c r="O471">
        <f t="shared" si="21"/>
        <v>-111.926098</v>
      </c>
      <c r="P471">
        <f t="shared" si="22"/>
        <v>33.407445000000003</v>
      </c>
      <c r="Q471">
        <f t="shared" si="23"/>
        <v>159.20116518710674</v>
      </c>
    </row>
    <row r="472" spans="1:17" x14ac:dyDescent="0.25">
      <c r="A472">
        <v>2698604</v>
      </c>
      <c r="B472">
        <v>2</v>
      </c>
      <c r="C472" t="s">
        <v>1006</v>
      </c>
      <c r="D472">
        <v>-111.924388618853</v>
      </c>
      <c r="E472">
        <v>33.414766301471303</v>
      </c>
      <c r="F472">
        <v>3</v>
      </c>
      <c r="G472" t="s">
        <v>1020</v>
      </c>
      <c r="H472" t="s">
        <v>1006</v>
      </c>
      <c r="I472" t="s">
        <v>996</v>
      </c>
      <c r="J472">
        <v>41324.563194444447</v>
      </c>
      <c r="K472" t="s">
        <v>998</v>
      </c>
      <c r="L472" t="s">
        <v>1061</v>
      </c>
      <c r="M472">
        <v>131</v>
      </c>
      <c r="N472">
        <v>1.7136796528600001E-3</v>
      </c>
      <c r="O472">
        <f t="shared" si="21"/>
        <v>-111.926098</v>
      </c>
      <c r="P472">
        <f t="shared" si="22"/>
        <v>33.414645</v>
      </c>
      <c r="Q472">
        <f t="shared" si="23"/>
        <v>159.59067721497223</v>
      </c>
    </row>
    <row r="473" spans="1:17" x14ac:dyDescent="0.25">
      <c r="A473">
        <v>2673819</v>
      </c>
      <c r="B473">
        <v>2</v>
      </c>
      <c r="C473" t="s">
        <v>999</v>
      </c>
      <c r="D473">
        <v>-111.93778516938799</v>
      </c>
      <c r="E473">
        <v>33.392875819744802</v>
      </c>
      <c r="F473">
        <v>4</v>
      </c>
      <c r="G473" t="s">
        <v>1002</v>
      </c>
      <c r="H473" t="s">
        <v>999</v>
      </c>
      <c r="I473" t="s">
        <v>996</v>
      </c>
      <c r="J473">
        <v>41168.724999999999</v>
      </c>
      <c r="K473" t="s">
        <v>1001</v>
      </c>
      <c r="L473" t="s">
        <v>998</v>
      </c>
      <c r="M473">
        <v>144</v>
      </c>
      <c r="N473">
        <v>1.71409001625E-3</v>
      </c>
      <c r="O473">
        <f t="shared" si="21"/>
        <v>-111.939499</v>
      </c>
      <c r="P473">
        <f t="shared" si="22"/>
        <v>33.392845999999999</v>
      </c>
      <c r="Q473">
        <f t="shared" si="23"/>
        <v>159.47081180965563</v>
      </c>
    </row>
    <row r="474" spans="1:17" x14ac:dyDescent="0.25">
      <c r="A474">
        <v>2587327</v>
      </c>
      <c r="B474">
        <v>2</v>
      </c>
      <c r="C474" t="s">
        <v>999</v>
      </c>
      <c r="D474">
        <v>-111.938136266493</v>
      </c>
      <c r="E474">
        <v>33.421327175177602</v>
      </c>
      <c r="F474">
        <v>2</v>
      </c>
      <c r="G474" t="s">
        <v>1008</v>
      </c>
      <c r="H474" t="s">
        <v>999</v>
      </c>
      <c r="I474" t="s">
        <v>996</v>
      </c>
      <c r="J474">
        <v>40863.85833333333</v>
      </c>
      <c r="K474" t="s">
        <v>998</v>
      </c>
      <c r="L474" t="s">
        <v>1035</v>
      </c>
      <c r="M474">
        <v>151</v>
      </c>
      <c r="N474">
        <v>1.7172024096799999E-3</v>
      </c>
      <c r="O474">
        <f t="shared" si="21"/>
        <v>-111.936499</v>
      </c>
      <c r="P474">
        <f t="shared" si="22"/>
        <v>33.421844999999998</v>
      </c>
      <c r="Q474">
        <f t="shared" si="23"/>
        <v>162.78211556362183</v>
      </c>
    </row>
    <row r="475" spans="1:17" x14ac:dyDescent="0.25">
      <c r="A475">
        <v>2270249</v>
      </c>
      <c r="B475">
        <v>2</v>
      </c>
      <c r="C475" t="s">
        <v>1017</v>
      </c>
      <c r="D475">
        <v>-111.93994786123299</v>
      </c>
      <c r="E475">
        <v>33.417226468894697</v>
      </c>
      <c r="F475">
        <v>3</v>
      </c>
      <c r="G475" t="s">
        <v>1008</v>
      </c>
      <c r="H475" t="s">
        <v>1017</v>
      </c>
      <c r="I475" t="s">
        <v>996</v>
      </c>
      <c r="J475">
        <v>39860.38958333333</v>
      </c>
      <c r="K475" t="s">
        <v>998</v>
      </c>
      <c r="L475" t="s">
        <v>997</v>
      </c>
      <c r="M475">
        <v>111</v>
      </c>
      <c r="N475">
        <v>1.7249663262200001E-3</v>
      </c>
      <c r="O475">
        <f t="shared" si="21"/>
        <v>-111.93979899999999</v>
      </c>
      <c r="P475">
        <f t="shared" si="22"/>
        <v>33.418945000000001</v>
      </c>
      <c r="Q475">
        <f t="shared" si="23"/>
        <v>191.10740816127759</v>
      </c>
    </row>
    <row r="476" spans="1:17" x14ac:dyDescent="0.25">
      <c r="A476">
        <v>2767982</v>
      </c>
      <c r="B476">
        <v>2</v>
      </c>
      <c r="C476" t="s">
        <v>999</v>
      </c>
      <c r="D476">
        <v>-111.924370442312</v>
      </c>
      <c r="E476">
        <v>33.407506596419601</v>
      </c>
      <c r="F476">
        <v>2</v>
      </c>
      <c r="G476" t="s">
        <v>1002</v>
      </c>
      <c r="H476" t="s">
        <v>999</v>
      </c>
      <c r="I476" t="s">
        <v>996</v>
      </c>
      <c r="J476">
        <v>41532.540972222225</v>
      </c>
      <c r="K476" t="s">
        <v>1006</v>
      </c>
      <c r="L476" t="s">
        <v>998</v>
      </c>
      <c r="M476">
        <v>138</v>
      </c>
      <c r="N476">
        <v>1.72865545563E-3</v>
      </c>
      <c r="O476">
        <f t="shared" si="21"/>
        <v>-111.926098</v>
      </c>
      <c r="P476">
        <f t="shared" si="22"/>
        <v>33.407445000000003</v>
      </c>
      <c r="Q476">
        <f t="shared" si="23"/>
        <v>160.8586719238121</v>
      </c>
    </row>
    <row r="477" spans="1:17" x14ac:dyDescent="0.25">
      <c r="A477">
        <v>2458292</v>
      </c>
      <c r="B477">
        <v>2</v>
      </c>
      <c r="C477" t="s">
        <v>999</v>
      </c>
      <c r="D477">
        <v>-111.92451580745799</v>
      </c>
      <c r="E477">
        <v>33.422023042657898</v>
      </c>
      <c r="F477">
        <v>3</v>
      </c>
      <c r="G477" t="s">
        <v>1000</v>
      </c>
      <c r="H477" t="s">
        <v>999</v>
      </c>
      <c r="I477" t="s">
        <v>996</v>
      </c>
      <c r="J477">
        <v>40464.393750000003</v>
      </c>
      <c r="K477" t="s">
        <v>1001</v>
      </c>
      <c r="L477" t="s">
        <v>998</v>
      </c>
      <c r="M477">
        <v>117</v>
      </c>
      <c r="N477">
        <v>1.78332772275E-3</v>
      </c>
      <c r="O477">
        <f t="shared" si="21"/>
        <v>-111.926299</v>
      </c>
      <c r="P477">
        <f t="shared" si="22"/>
        <v>33.422044999999997</v>
      </c>
      <c r="Q477">
        <f t="shared" si="23"/>
        <v>165.90708019351516</v>
      </c>
    </row>
    <row r="478" spans="1:17" x14ac:dyDescent="0.25">
      <c r="A478">
        <v>2566601</v>
      </c>
      <c r="B478">
        <v>2</v>
      </c>
      <c r="C478" t="s">
        <v>999</v>
      </c>
      <c r="D478">
        <v>-111.939836846521</v>
      </c>
      <c r="E478">
        <v>33.402019229257</v>
      </c>
      <c r="F478">
        <v>3</v>
      </c>
      <c r="G478" t="s">
        <v>1008</v>
      </c>
      <c r="H478" t="s">
        <v>999</v>
      </c>
      <c r="I478" t="s">
        <v>996</v>
      </c>
      <c r="J478">
        <v>40773.34652777778</v>
      </c>
      <c r="K478" t="s">
        <v>1006</v>
      </c>
      <c r="L478" t="s">
        <v>1014</v>
      </c>
      <c r="M478">
        <v>145</v>
      </c>
      <c r="N478">
        <v>1.79010067425E-3</v>
      </c>
      <c r="O478">
        <f t="shared" si="21"/>
        <v>-111.939599</v>
      </c>
      <c r="P478">
        <f t="shared" si="22"/>
        <v>33.400244999999998</v>
      </c>
      <c r="Q478">
        <f t="shared" si="23"/>
        <v>198.02264033186475</v>
      </c>
    </row>
    <row r="479" spans="1:17" x14ac:dyDescent="0.25">
      <c r="A479">
        <v>2291813</v>
      </c>
      <c r="B479">
        <v>2</v>
      </c>
      <c r="C479" t="s">
        <v>1017</v>
      </c>
      <c r="D479">
        <v>-111.93659387028301</v>
      </c>
      <c r="E479">
        <v>33.392878440155897</v>
      </c>
      <c r="F479">
        <v>4</v>
      </c>
      <c r="G479" t="s">
        <v>1002</v>
      </c>
      <c r="H479" t="s">
        <v>1017</v>
      </c>
      <c r="I479" t="s">
        <v>996</v>
      </c>
      <c r="J479">
        <v>39921.569444444445</v>
      </c>
      <c r="K479" t="s">
        <v>998</v>
      </c>
      <c r="L479" t="s">
        <v>1000</v>
      </c>
      <c r="M479">
        <v>141</v>
      </c>
      <c r="N479">
        <v>1.79616325458E-3</v>
      </c>
      <c r="O479">
        <f t="shared" si="21"/>
        <v>-111.934798</v>
      </c>
      <c r="P479">
        <f t="shared" si="22"/>
        <v>33.392845999999999</v>
      </c>
      <c r="Q479">
        <f t="shared" si="23"/>
        <v>167.10734574954705</v>
      </c>
    </row>
    <row r="480" spans="1:17" x14ac:dyDescent="0.25">
      <c r="A480">
        <v>2691315</v>
      </c>
      <c r="B480">
        <v>2</v>
      </c>
      <c r="C480" t="s">
        <v>999</v>
      </c>
      <c r="D480">
        <v>-111.92438217733699</v>
      </c>
      <c r="E480">
        <v>33.418515548305002</v>
      </c>
      <c r="F480">
        <v>3</v>
      </c>
      <c r="G480" t="s">
        <v>1008</v>
      </c>
      <c r="H480" t="s">
        <v>999</v>
      </c>
      <c r="I480" t="s">
        <v>996</v>
      </c>
      <c r="J480">
        <v>41304.779166666667</v>
      </c>
      <c r="K480" t="s">
        <v>1001</v>
      </c>
      <c r="L480" t="s">
        <v>998</v>
      </c>
      <c r="M480">
        <v>154</v>
      </c>
      <c r="N480">
        <v>1.83026228279E-3</v>
      </c>
      <c r="O480">
        <f t="shared" si="21"/>
        <v>-111.926198</v>
      </c>
      <c r="P480">
        <f t="shared" si="22"/>
        <v>33.418745000000001</v>
      </c>
      <c r="Q480">
        <f t="shared" si="23"/>
        <v>170.83096807640612</v>
      </c>
    </row>
    <row r="481" spans="1:17" x14ac:dyDescent="0.25">
      <c r="A481">
        <v>2314047</v>
      </c>
      <c r="B481">
        <v>2</v>
      </c>
      <c r="C481" t="s">
        <v>999</v>
      </c>
      <c r="D481">
        <v>-111.927955113352</v>
      </c>
      <c r="E481">
        <v>33.407457592158103</v>
      </c>
      <c r="F481">
        <v>1</v>
      </c>
      <c r="G481" t="s">
        <v>1008</v>
      </c>
      <c r="H481" t="s">
        <v>999</v>
      </c>
      <c r="I481" t="s">
        <v>996</v>
      </c>
      <c r="J481">
        <v>39971.45416666667</v>
      </c>
      <c r="K481" t="s">
        <v>998</v>
      </c>
      <c r="L481" t="s">
        <v>997</v>
      </c>
      <c r="M481">
        <v>138</v>
      </c>
      <c r="N481">
        <v>1.8571560420800001E-3</v>
      </c>
      <c r="O481">
        <f t="shared" si="21"/>
        <v>-111.926098</v>
      </c>
      <c r="P481">
        <f t="shared" si="22"/>
        <v>33.407445000000003</v>
      </c>
      <c r="Q481">
        <f t="shared" si="23"/>
        <v>172.7716536431362</v>
      </c>
    </row>
    <row r="482" spans="1:17" x14ac:dyDescent="0.25">
      <c r="A482">
        <v>2457478</v>
      </c>
      <c r="B482">
        <v>2</v>
      </c>
      <c r="C482" t="s">
        <v>1017</v>
      </c>
      <c r="D482">
        <v>-111.934896192295</v>
      </c>
      <c r="E482">
        <v>33.405582500042598</v>
      </c>
      <c r="F482">
        <v>3</v>
      </c>
      <c r="G482" t="s">
        <v>1008</v>
      </c>
      <c r="H482" t="s">
        <v>1017</v>
      </c>
      <c r="I482" t="s">
        <v>996</v>
      </c>
      <c r="J482">
        <v>40452.36041666667</v>
      </c>
      <c r="K482" t="s">
        <v>998</v>
      </c>
      <c r="L482" t="s">
        <v>1006</v>
      </c>
      <c r="M482">
        <v>139</v>
      </c>
      <c r="N482">
        <v>1.8729097395599999E-3</v>
      </c>
      <c r="O482">
        <f t="shared" si="21"/>
        <v>-111.93469899999999</v>
      </c>
      <c r="P482">
        <f t="shared" si="22"/>
        <v>33.407445000000003</v>
      </c>
      <c r="Q482">
        <f t="shared" si="23"/>
        <v>207.38574831118623</v>
      </c>
    </row>
    <row r="483" spans="1:17" x14ac:dyDescent="0.25">
      <c r="A483">
        <v>2733030</v>
      </c>
      <c r="B483">
        <v>2</v>
      </c>
      <c r="C483" t="s">
        <v>999</v>
      </c>
      <c r="D483">
        <v>-111.91604025775899</v>
      </c>
      <c r="E483">
        <v>33.422008896064199</v>
      </c>
      <c r="F483">
        <v>2</v>
      </c>
      <c r="G483" t="s">
        <v>1000</v>
      </c>
      <c r="H483" t="s">
        <v>999</v>
      </c>
      <c r="I483" t="s">
        <v>996</v>
      </c>
      <c r="J483">
        <v>41407.847222222219</v>
      </c>
      <c r="K483" t="s">
        <v>998</v>
      </c>
      <c r="L483" t="s">
        <v>997</v>
      </c>
      <c r="M483">
        <v>116</v>
      </c>
      <c r="N483">
        <v>1.88370099964E-3</v>
      </c>
      <c r="O483">
        <f t="shared" si="21"/>
        <v>-111.91791000000001</v>
      </c>
      <c r="P483">
        <f t="shared" si="22"/>
        <v>33.421779999999998</v>
      </c>
      <c r="Q483">
        <f t="shared" si="23"/>
        <v>175.78377586670823</v>
      </c>
    </row>
    <row r="484" spans="1:17" x14ac:dyDescent="0.25">
      <c r="A484">
        <v>2354556</v>
      </c>
      <c r="B484">
        <v>2</v>
      </c>
      <c r="C484" t="s">
        <v>1006</v>
      </c>
      <c r="D484">
        <v>-111.961113245248</v>
      </c>
      <c r="E484">
        <v>33.431434446402598</v>
      </c>
      <c r="F484">
        <v>4</v>
      </c>
      <c r="G484" t="s">
        <v>1002</v>
      </c>
      <c r="H484" t="s">
        <v>1006</v>
      </c>
      <c r="I484" t="s">
        <v>996</v>
      </c>
      <c r="J484">
        <v>40111.377083333333</v>
      </c>
      <c r="K484" t="s">
        <v>998</v>
      </c>
      <c r="L484" t="s">
        <v>1035</v>
      </c>
      <c r="M484">
        <v>167</v>
      </c>
      <c r="N484">
        <v>1.88424345716E-3</v>
      </c>
      <c r="O484">
        <f t="shared" si="21"/>
        <v>-111.96093</v>
      </c>
      <c r="P484">
        <f t="shared" si="22"/>
        <v>33.433432000000003</v>
      </c>
      <c r="Q484">
        <f t="shared" si="23"/>
        <v>222.20668709866447</v>
      </c>
    </row>
    <row r="485" spans="1:17" x14ac:dyDescent="0.25">
      <c r="A485">
        <v>2281497</v>
      </c>
      <c r="B485">
        <v>2</v>
      </c>
      <c r="C485" t="s">
        <v>999</v>
      </c>
      <c r="D485">
        <v>-111.92630001773701</v>
      </c>
      <c r="E485">
        <v>33.4109531942484</v>
      </c>
      <c r="F485">
        <v>3</v>
      </c>
      <c r="G485" t="s">
        <v>1002</v>
      </c>
      <c r="H485" t="s">
        <v>999</v>
      </c>
      <c r="I485" t="s">
        <v>996</v>
      </c>
      <c r="J485">
        <v>39892.578472222223</v>
      </c>
      <c r="K485" t="s">
        <v>1006</v>
      </c>
      <c r="L485" t="s">
        <v>998</v>
      </c>
      <c r="M485">
        <v>136</v>
      </c>
      <c r="N485">
        <v>1.8945544648900001E-3</v>
      </c>
      <c r="O485">
        <f t="shared" si="21"/>
        <v>-111.926198</v>
      </c>
      <c r="P485">
        <f t="shared" si="22"/>
        <v>33.412844999999997</v>
      </c>
      <c r="Q485">
        <f t="shared" si="23"/>
        <v>210.03768086878597</v>
      </c>
    </row>
    <row r="486" spans="1:17" x14ac:dyDescent="0.25">
      <c r="A486">
        <v>2343691</v>
      </c>
      <c r="B486">
        <v>2</v>
      </c>
      <c r="C486" t="s">
        <v>1017</v>
      </c>
      <c r="D486">
        <v>-111.932910831735</v>
      </c>
      <c r="E486">
        <v>33.422013853182001</v>
      </c>
      <c r="F486">
        <v>2</v>
      </c>
      <c r="G486" t="s">
        <v>1002</v>
      </c>
      <c r="H486" t="s">
        <v>1017</v>
      </c>
      <c r="I486" t="s">
        <v>996</v>
      </c>
      <c r="J486">
        <v>40085.576388888891</v>
      </c>
      <c r="K486" t="s">
        <v>998</v>
      </c>
      <c r="L486" t="s">
        <v>997</v>
      </c>
      <c r="M486">
        <v>115</v>
      </c>
      <c r="N486">
        <v>1.8957032452400001E-3</v>
      </c>
      <c r="O486">
        <f t="shared" si="21"/>
        <v>-111.934799</v>
      </c>
      <c r="P486">
        <f t="shared" si="22"/>
        <v>33.421844999999998</v>
      </c>
      <c r="Q486">
        <f t="shared" si="23"/>
        <v>176.65055265701776</v>
      </c>
    </row>
    <row r="487" spans="1:17" x14ac:dyDescent="0.25">
      <c r="A487">
        <v>2343841</v>
      </c>
      <c r="B487">
        <v>2</v>
      </c>
      <c r="C487" t="s">
        <v>999</v>
      </c>
      <c r="D487">
        <v>-111.940031598003</v>
      </c>
      <c r="E487">
        <v>33.427329636041101</v>
      </c>
      <c r="F487">
        <v>3</v>
      </c>
      <c r="G487" t="s">
        <v>995</v>
      </c>
      <c r="H487" t="s">
        <v>999</v>
      </c>
      <c r="I487" t="s">
        <v>996</v>
      </c>
      <c r="J487">
        <v>40075.076388888891</v>
      </c>
      <c r="K487" t="s">
        <v>998</v>
      </c>
      <c r="L487" t="s">
        <v>1009</v>
      </c>
      <c r="M487">
        <v>106</v>
      </c>
      <c r="N487">
        <v>1.8989351854199999E-3</v>
      </c>
      <c r="O487">
        <f t="shared" si="21"/>
        <v>-111.93979899999999</v>
      </c>
      <c r="P487">
        <f t="shared" si="22"/>
        <v>33.425445000000003</v>
      </c>
      <c r="Q487">
        <f t="shared" si="23"/>
        <v>210.14496189055996</v>
      </c>
    </row>
    <row r="488" spans="1:17" x14ac:dyDescent="0.25">
      <c r="A488">
        <v>2709650</v>
      </c>
      <c r="B488">
        <v>2</v>
      </c>
      <c r="C488" t="s">
        <v>999</v>
      </c>
      <c r="D488">
        <v>-111.936588075676</v>
      </c>
      <c r="E488">
        <v>33.414800310895998</v>
      </c>
      <c r="F488">
        <v>3</v>
      </c>
      <c r="G488" t="s">
        <v>995</v>
      </c>
      <c r="H488" t="s">
        <v>999</v>
      </c>
      <c r="I488" t="s">
        <v>996</v>
      </c>
      <c r="J488">
        <v>41355.366666666669</v>
      </c>
      <c r="K488" t="s">
        <v>997</v>
      </c>
      <c r="L488" t="s">
        <v>998</v>
      </c>
      <c r="M488">
        <v>133</v>
      </c>
      <c r="N488">
        <v>1.9062503936499999E-3</v>
      </c>
      <c r="O488">
        <f t="shared" si="21"/>
        <v>-111.93469899999999</v>
      </c>
      <c r="P488">
        <f t="shared" si="22"/>
        <v>33.414544999999997</v>
      </c>
      <c r="Q488">
        <f t="shared" si="23"/>
        <v>178.00618041921427</v>
      </c>
    </row>
    <row r="489" spans="1:17" x14ac:dyDescent="0.25">
      <c r="A489">
        <v>2675306</v>
      </c>
      <c r="B489">
        <v>2</v>
      </c>
      <c r="C489" t="s">
        <v>999</v>
      </c>
      <c r="D489">
        <v>-111.932771996768</v>
      </c>
      <c r="E489">
        <v>33.414578481923499</v>
      </c>
      <c r="F489">
        <v>2</v>
      </c>
      <c r="G489" t="s">
        <v>1000</v>
      </c>
      <c r="H489" t="s">
        <v>999</v>
      </c>
      <c r="I489" t="s">
        <v>996</v>
      </c>
      <c r="J489">
        <v>41184.556250000001</v>
      </c>
      <c r="K489" t="s">
        <v>1006</v>
      </c>
      <c r="L489" t="s">
        <v>998</v>
      </c>
      <c r="M489">
        <v>133</v>
      </c>
      <c r="N489">
        <v>1.9272940863600001E-3</v>
      </c>
      <c r="O489">
        <f t="shared" si="21"/>
        <v>-111.93469899999999</v>
      </c>
      <c r="P489">
        <f t="shared" si="22"/>
        <v>33.414544999999997</v>
      </c>
      <c r="Q489">
        <f t="shared" si="23"/>
        <v>179.30627613055643</v>
      </c>
    </row>
    <row r="490" spans="1:17" x14ac:dyDescent="0.25">
      <c r="A490">
        <v>2456083</v>
      </c>
      <c r="B490">
        <v>2</v>
      </c>
      <c r="C490" t="s">
        <v>999</v>
      </c>
      <c r="D490">
        <v>-111.93277775284901</v>
      </c>
      <c r="E490">
        <v>33.414701997258398</v>
      </c>
      <c r="F490">
        <v>2</v>
      </c>
      <c r="G490" t="s">
        <v>995</v>
      </c>
      <c r="H490" t="s">
        <v>999</v>
      </c>
      <c r="I490" t="s">
        <v>996</v>
      </c>
      <c r="J490">
        <v>40426.965277777781</v>
      </c>
      <c r="K490" t="s">
        <v>1007</v>
      </c>
      <c r="L490" t="s">
        <v>998</v>
      </c>
      <c r="M490">
        <v>133</v>
      </c>
      <c r="N490">
        <v>1.9276510976599999E-3</v>
      </c>
      <c r="O490">
        <f t="shared" si="21"/>
        <v>-111.93469899999999</v>
      </c>
      <c r="P490">
        <f t="shared" si="22"/>
        <v>33.414544999999997</v>
      </c>
      <c r="Q490">
        <f t="shared" si="23"/>
        <v>179.57854244972901</v>
      </c>
    </row>
    <row r="491" spans="1:17" x14ac:dyDescent="0.25">
      <c r="A491">
        <v>2457393</v>
      </c>
      <c r="B491">
        <v>2</v>
      </c>
      <c r="C491" t="s">
        <v>1025</v>
      </c>
      <c r="D491">
        <v>-111.94603133204301</v>
      </c>
      <c r="E491">
        <v>33.425470956971999</v>
      </c>
      <c r="F491">
        <v>3</v>
      </c>
      <c r="G491" t="s">
        <v>1000</v>
      </c>
      <c r="H491" t="s">
        <v>1025</v>
      </c>
      <c r="I491" t="s">
        <v>996</v>
      </c>
      <c r="J491">
        <v>40459.498611111114</v>
      </c>
      <c r="K491" t="s">
        <v>998</v>
      </c>
      <c r="L491" t="s">
        <v>998</v>
      </c>
      <c r="M491">
        <v>108</v>
      </c>
      <c r="N491">
        <v>1.9325063748500001E-3</v>
      </c>
      <c r="O491">
        <f t="shared" si="21"/>
        <v>-111.94409899999999</v>
      </c>
      <c r="P491">
        <f t="shared" si="22"/>
        <v>33.425445000000003</v>
      </c>
      <c r="Q491">
        <f t="shared" si="23"/>
        <v>179.78660471748447</v>
      </c>
    </row>
    <row r="492" spans="1:17" x14ac:dyDescent="0.25">
      <c r="A492">
        <v>2656723</v>
      </c>
      <c r="B492">
        <v>2</v>
      </c>
      <c r="C492" t="s">
        <v>999</v>
      </c>
      <c r="D492">
        <v>-111.934965430085</v>
      </c>
      <c r="E492">
        <v>33.424252406000598</v>
      </c>
      <c r="F492">
        <v>3</v>
      </c>
      <c r="G492" t="s">
        <v>995</v>
      </c>
      <c r="H492" t="s">
        <v>999</v>
      </c>
      <c r="I492" t="s">
        <v>996</v>
      </c>
      <c r="J492">
        <v>41151.804166666669</v>
      </c>
      <c r="K492" t="s">
        <v>1001</v>
      </c>
      <c r="L492" t="s">
        <v>998</v>
      </c>
      <c r="M492">
        <v>107</v>
      </c>
      <c r="N492">
        <v>1.94270870992E-3</v>
      </c>
      <c r="O492">
        <f t="shared" si="21"/>
        <v>-111.936499</v>
      </c>
      <c r="P492">
        <f t="shared" si="22"/>
        <v>33.425445000000003</v>
      </c>
      <c r="Q492">
        <f t="shared" si="23"/>
        <v>194.55044389944558</v>
      </c>
    </row>
    <row r="493" spans="1:17" x14ac:dyDescent="0.25">
      <c r="A493">
        <v>2305189</v>
      </c>
      <c r="B493">
        <v>2</v>
      </c>
      <c r="C493" t="s">
        <v>1006</v>
      </c>
      <c r="D493">
        <v>-111.94003251695599</v>
      </c>
      <c r="E493">
        <v>33.427387285929598</v>
      </c>
      <c r="F493">
        <v>3</v>
      </c>
      <c r="G493" t="s">
        <v>995</v>
      </c>
      <c r="H493" t="s">
        <v>1006</v>
      </c>
      <c r="I493" t="s">
        <v>996</v>
      </c>
      <c r="J493">
        <v>39952.893055555556</v>
      </c>
      <c r="K493" t="s">
        <v>998</v>
      </c>
      <c r="L493" t="s">
        <v>1007</v>
      </c>
      <c r="M493">
        <v>106</v>
      </c>
      <c r="N493">
        <v>1.9562731918200001E-3</v>
      </c>
      <c r="O493">
        <f t="shared" si="21"/>
        <v>-111.93979899999999</v>
      </c>
      <c r="P493">
        <f t="shared" si="22"/>
        <v>33.425445000000003</v>
      </c>
      <c r="Q493">
        <f t="shared" si="23"/>
        <v>216.51457648987773</v>
      </c>
    </row>
    <row r="494" spans="1:17" x14ac:dyDescent="0.25">
      <c r="A494">
        <v>2793068</v>
      </c>
      <c r="B494">
        <v>2</v>
      </c>
      <c r="C494" t="s">
        <v>994</v>
      </c>
      <c r="D494">
        <v>-111.929323222362</v>
      </c>
      <c r="E494">
        <v>33.416705564083202</v>
      </c>
      <c r="F494">
        <v>2</v>
      </c>
      <c r="G494" t="s">
        <v>1008</v>
      </c>
      <c r="H494" t="s">
        <v>994</v>
      </c>
      <c r="I494" t="s">
        <v>996</v>
      </c>
      <c r="J494">
        <v>41514.5</v>
      </c>
      <c r="K494" t="s">
        <v>1018</v>
      </c>
      <c r="L494" t="s">
        <v>1018</v>
      </c>
      <c r="M494">
        <v>134</v>
      </c>
      <c r="N494">
        <v>2.0178994619200002E-3</v>
      </c>
      <c r="O494">
        <f t="shared" si="21"/>
        <v>-111.92914</v>
      </c>
      <c r="P494">
        <f t="shared" si="22"/>
        <v>33.414695999999999</v>
      </c>
      <c r="Q494">
        <f t="shared" si="23"/>
        <v>223.534724080329</v>
      </c>
    </row>
    <row r="495" spans="1:17" x14ac:dyDescent="0.25">
      <c r="A495">
        <v>2675587</v>
      </c>
      <c r="B495">
        <v>2</v>
      </c>
      <c r="C495" t="s">
        <v>1017</v>
      </c>
      <c r="D495">
        <v>-111.924070711805</v>
      </c>
      <c r="E495">
        <v>33.414766379246799</v>
      </c>
      <c r="F495">
        <v>1</v>
      </c>
      <c r="G495" t="s">
        <v>1000</v>
      </c>
      <c r="H495" t="s">
        <v>1017</v>
      </c>
      <c r="I495" t="s">
        <v>996</v>
      </c>
      <c r="J495">
        <v>41197.779166666667</v>
      </c>
      <c r="K495" t="s">
        <v>1006</v>
      </c>
      <c r="L495" t="s">
        <v>997</v>
      </c>
      <c r="M495">
        <v>131</v>
      </c>
      <c r="N495">
        <v>2.0309185968700001E-3</v>
      </c>
      <c r="O495">
        <f t="shared" si="21"/>
        <v>-111.926098</v>
      </c>
      <c r="P495">
        <f t="shared" si="22"/>
        <v>33.414645</v>
      </c>
      <c r="Q495">
        <f t="shared" si="23"/>
        <v>189.07713176257363</v>
      </c>
    </row>
    <row r="496" spans="1:17" x14ac:dyDescent="0.25">
      <c r="A496">
        <v>2678352</v>
      </c>
      <c r="B496">
        <v>2</v>
      </c>
      <c r="C496" t="s">
        <v>999</v>
      </c>
      <c r="D496">
        <v>-111.89886235574301</v>
      </c>
      <c r="E496">
        <v>33.393075152558403</v>
      </c>
      <c r="F496">
        <v>1</v>
      </c>
      <c r="G496" t="s">
        <v>995</v>
      </c>
      <c r="H496" t="s">
        <v>999</v>
      </c>
      <c r="I496" t="s">
        <v>996</v>
      </c>
      <c r="J496">
        <v>41255.434027777781</v>
      </c>
      <c r="K496" t="s">
        <v>998</v>
      </c>
      <c r="L496" t="s">
        <v>997</v>
      </c>
      <c r="M496">
        <v>149</v>
      </c>
      <c r="N496">
        <v>2.0391763796900001E-3</v>
      </c>
      <c r="O496">
        <f t="shared" si="21"/>
        <v>-111.90079</v>
      </c>
      <c r="P496">
        <f t="shared" si="22"/>
        <v>33.392409999999998</v>
      </c>
      <c r="Q496">
        <f t="shared" si="23"/>
        <v>193.9092766893753</v>
      </c>
    </row>
    <row r="497" spans="1:17" x14ac:dyDescent="0.25">
      <c r="A497">
        <v>2594071</v>
      </c>
      <c r="B497">
        <v>2</v>
      </c>
      <c r="C497" t="s">
        <v>999</v>
      </c>
      <c r="D497">
        <v>-111.92631935264799</v>
      </c>
      <c r="E497">
        <v>33.394982845303701</v>
      </c>
      <c r="F497">
        <v>3</v>
      </c>
      <c r="G497" t="s">
        <v>1008</v>
      </c>
      <c r="H497" t="s">
        <v>999</v>
      </c>
      <c r="I497" t="s">
        <v>996</v>
      </c>
      <c r="J497">
        <v>40903.443055555559</v>
      </c>
      <c r="K497" t="s">
        <v>997</v>
      </c>
      <c r="L497" t="s">
        <v>998</v>
      </c>
      <c r="M497">
        <v>142</v>
      </c>
      <c r="N497">
        <v>2.0404571194700002E-3</v>
      </c>
      <c r="O497">
        <f t="shared" si="21"/>
        <v>-111.926198</v>
      </c>
      <c r="P497">
        <f t="shared" si="22"/>
        <v>33.392946000000002</v>
      </c>
      <c r="Q497">
        <f t="shared" si="23"/>
        <v>226.19162168773684</v>
      </c>
    </row>
    <row r="498" spans="1:17" x14ac:dyDescent="0.25">
      <c r="A498">
        <v>2513438</v>
      </c>
      <c r="B498">
        <v>2</v>
      </c>
      <c r="C498" t="s">
        <v>1006</v>
      </c>
      <c r="D498">
        <v>-111.93804144577901</v>
      </c>
      <c r="E498">
        <v>33.423185911580298</v>
      </c>
      <c r="F498">
        <v>3</v>
      </c>
      <c r="G498" t="s">
        <v>1000</v>
      </c>
      <c r="H498" t="s">
        <v>1006</v>
      </c>
      <c r="I498" t="s">
        <v>996</v>
      </c>
      <c r="J498">
        <v>40639.645833333336</v>
      </c>
      <c r="K498" t="s">
        <v>998</v>
      </c>
      <c r="L498" t="s">
        <v>1062</v>
      </c>
      <c r="M498">
        <v>151</v>
      </c>
      <c r="N498">
        <v>2.0438157567099998E-3</v>
      </c>
      <c r="O498">
        <f t="shared" si="21"/>
        <v>-111.936499</v>
      </c>
      <c r="P498">
        <f t="shared" si="22"/>
        <v>33.421844999999998</v>
      </c>
      <c r="Q498">
        <f t="shared" si="23"/>
        <v>206.66051690677691</v>
      </c>
    </row>
    <row r="499" spans="1:17" x14ac:dyDescent="0.25">
      <c r="A499">
        <v>2339900</v>
      </c>
      <c r="B499">
        <v>2</v>
      </c>
      <c r="C499" t="s">
        <v>994</v>
      </c>
      <c r="D499">
        <v>-111.926363790831</v>
      </c>
      <c r="E499">
        <v>33.394985246699498</v>
      </c>
      <c r="F499">
        <v>2</v>
      </c>
      <c r="G499" t="s">
        <v>1008</v>
      </c>
      <c r="H499" t="s">
        <v>994</v>
      </c>
      <c r="I499" t="s">
        <v>996</v>
      </c>
      <c r="J499">
        <v>40056.636111111111</v>
      </c>
      <c r="K499" t="s">
        <v>1006</v>
      </c>
      <c r="L499" t="s">
        <v>998</v>
      </c>
      <c r="M499">
        <v>142</v>
      </c>
      <c r="N499">
        <v>2.0459750001000001E-3</v>
      </c>
      <c r="O499">
        <f t="shared" si="21"/>
        <v>-111.926198</v>
      </c>
      <c r="P499">
        <f t="shared" si="22"/>
        <v>33.392946000000002</v>
      </c>
      <c r="Q499">
        <f t="shared" si="23"/>
        <v>226.70132650454326</v>
      </c>
    </row>
    <row r="500" spans="1:17" x14ac:dyDescent="0.25">
      <c r="A500">
        <v>2525163</v>
      </c>
      <c r="B500">
        <v>2</v>
      </c>
      <c r="C500" t="s">
        <v>999</v>
      </c>
      <c r="D500">
        <v>-111.919744881482</v>
      </c>
      <c r="E500">
        <v>33.414765464815403</v>
      </c>
      <c r="F500">
        <v>2</v>
      </c>
      <c r="G500" t="s">
        <v>1002</v>
      </c>
      <c r="H500" t="s">
        <v>999</v>
      </c>
      <c r="I500" t="s">
        <v>996</v>
      </c>
      <c r="J500">
        <v>40666.645138888889</v>
      </c>
      <c r="K500" t="s">
        <v>1006</v>
      </c>
      <c r="L500" t="s">
        <v>998</v>
      </c>
      <c r="M500">
        <v>132</v>
      </c>
      <c r="N500">
        <v>2.04698378353E-3</v>
      </c>
      <c r="O500">
        <f t="shared" si="21"/>
        <v>-111.917698</v>
      </c>
      <c r="P500">
        <f t="shared" si="22"/>
        <v>33.414745000000003</v>
      </c>
      <c r="Q500">
        <f t="shared" si="23"/>
        <v>190.43353778848225</v>
      </c>
    </row>
    <row r="501" spans="1:17" x14ac:dyDescent="0.25">
      <c r="A501">
        <v>2663606</v>
      </c>
      <c r="B501">
        <v>2</v>
      </c>
      <c r="C501" t="s">
        <v>994</v>
      </c>
      <c r="D501">
        <v>-111.926449993513</v>
      </c>
      <c r="E501">
        <v>33.394986868837101</v>
      </c>
      <c r="F501">
        <v>4</v>
      </c>
      <c r="G501" t="s">
        <v>995</v>
      </c>
      <c r="H501" t="s">
        <v>994</v>
      </c>
      <c r="I501" t="s">
        <v>996</v>
      </c>
      <c r="J501">
        <v>41145.681250000001</v>
      </c>
      <c r="K501" t="s">
        <v>1001</v>
      </c>
      <c r="L501" t="s">
        <v>1011</v>
      </c>
      <c r="M501">
        <v>142</v>
      </c>
      <c r="N501">
        <v>2.0563672679800001E-3</v>
      </c>
      <c r="O501">
        <f t="shared" si="21"/>
        <v>-111.926198</v>
      </c>
      <c r="P501">
        <f t="shared" si="22"/>
        <v>33.392946000000002</v>
      </c>
      <c r="Q501">
        <f t="shared" si="23"/>
        <v>227.56667357988076</v>
      </c>
    </row>
    <row r="502" spans="1:17" x14ac:dyDescent="0.25">
      <c r="A502">
        <v>2443424</v>
      </c>
      <c r="B502">
        <v>2</v>
      </c>
      <c r="C502" t="s">
        <v>999</v>
      </c>
      <c r="D502">
        <v>-111.90925431235399</v>
      </c>
      <c r="E502">
        <v>33.405352748016902</v>
      </c>
      <c r="F502">
        <v>1</v>
      </c>
      <c r="G502" t="s">
        <v>1008</v>
      </c>
      <c r="H502" t="s">
        <v>999</v>
      </c>
      <c r="I502" t="s">
        <v>996</v>
      </c>
      <c r="J502">
        <v>40393.5625</v>
      </c>
      <c r="K502" t="s">
        <v>1006</v>
      </c>
      <c r="L502" t="s">
        <v>1053</v>
      </c>
      <c r="M502">
        <v>159</v>
      </c>
      <c r="N502">
        <v>2.0854613980600002E-3</v>
      </c>
      <c r="O502">
        <f t="shared" si="21"/>
        <v>-111.90910700000001</v>
      </c>
      <c r="P502">
        <f t="shared" si="22"/>
        <v>33.407432999999997</v>
      </c>
      <c r="Q502">
        <f t="shared" si="23"/>
        <v>231.13066246368868</v>
      </c>
    </row>
    <row r="503" spans="1:17" x14ac:dyDescent="0.25">
      <c r="A503">
        <v>2566560</v>
      </c>
      <c r="B503">
        <v>2</v>
      </c>
      <c r="C503" t="s">
        <v>999</v>
      </c>
      <c r="D503">
        <v>-111.93987647992201</v>
      </c>
      <c r="E503">
        <v>33.412532508524997</v>
      </c>
      <c r="F503">
        <v>3</v>
      </c>
      <c r="G503" t="s">
        <v>1002</v>
      </c>
      <c r="H503" t="s">
        <v>999</v>
      </c>
      <c r="I503" t="s">
        <v>996</v>
      </c>
      <c r="J503">
        <v>40762.738888888889</v>
      </c>
      <c r="K503" t="s">
        <v>1001</v>
      </c>
      <c r="L503" t="s">
        <v>998</v>
      </c>
      <c r="M503">
        <v>113</v>
      </c>
      <c r="N503">
        <v>2.1139118643599998E-3</v>
      </c>
      <c r="O503">
        <f t="shared" si="21"/>
        <v>-111.93979899999999</v>
      </c>
      <c r="P503">
        <f t="shared" si="22"/>
        <v>33.414645</v>
      </c>
      <c r="Q503">
        <f t="shared" si="23"/>
        <v>234.41059708686456</v>
      </c>
    </row>
    <row r="504" spans="1:17" x14ac:dyDescent="0.25">
      <c r="A504">
        <v>2657947</v>
      </c>
      <c r="B504">
        <v>2</v>
      </c>
      <c r="C504" t="s">
        <v>994</v>
      </c>
      <c r="D504">
        <v>-111.933263057307</v>
      </c>
      <c r="E504">
        <v>33.416114612226302</v>
      </c>
      <c r="F504">
        <v>2</v>
      </c>
      <c r="G504" t="s">
        <v>1000</v>
      </c>
      <c r="H504" t="s">
        <v>994</v>
      </c>
      <c r="I504" t="s">
        <v>996</v>
      </c>
      <c r="J504">
        <v>41150.701388888891</v>
      </c>
      <c r="K504" t="s">
        <v>998</v>
      </c>
      <c r="L504" t="s">
        <v>1007</v>
      </c>
      <c r="M504">
        <v>133</v>
      </c>
      <c r="N504">
        <v>2.1273490448300001E-3</v>
      </c>
      <c r="O504">
        <f t="shared" si="21"/>
        <v>-111.93469899999999</v>
      </c>
      <c r="P504">
        <f t="shared" si="22"/>
        <v>33.414544999999997</v>
      </c>
      <c r="Q504">
        <f t="shared" si="23"/>
        <v>219.43468882509046</v>
      </c>
    </row>
    <row r="505" spans="1:17" x14ac:dyDescent="0.25">
      <c r="A505">
        <v>2517515</v>
      </c>
      <c r="B505">
        <v>2</v>
      </c>
      <c r="C505" t="s">
        <v>994</v>
      </c>
      <c r="D505">
        <v>-111.92842913626799</v>
      </c>
      <c r="E505">
        <v>33.422011583062897</v>
      </c>
      <c r="F505">
        <v>3</v>
      </c>
      <c r="G505" t="s">
        <v>1008</v>
      </c>
      <c r="H505" t="s">
        <v>994</v>
      </c>
      <c r="I505" t="s">
        <v>996</v>
      </c>
      <c r="J505">
        <v>40654.502083333333</v>
      </c>
      <c r="K505" t="s">
        <v>998</v>
      </c>
      <c r="L505" t="s">
        <v>1012</v>
      </c>
      <c r="M505">
        <v>117</v>
      </c>
      <c r="N505">
        <v>2.1303983692999998E-3</v>
      </c>
      <c r="O505">
        <f t="shared" si="21"/>
        <v>-111.926299</v>
      </c>
      <c r="P505">
        <f t="shared" si="22"/>
        <v>33.422044999999997</v>
      </c>
      <c r="Q505">
        <f t="shared" si="23"/>
        <v>198.19980440742148</v>
      </c>
    </row>
    <row r="506" spans="1:17" x14ac:dyDescent="0.25">
      <c r="A506">
        <v>2631002</v>
      </c>
      <c r="B506">
        <v>2</v>
      </c>
      <c r="C506" t="s">
        <v>999</v>
      </c>
      <c r="D506">
        <v>-111.939401568671</v>
      </c>
      <c r="E506">
        <v>33.390695097476701</v>
      </c>
      <c r="F506">
        <v>3</v>
      </c>
      <c r="G506" t="s">
        <v>1008</v>
      </c>
      <c r="H506" t="s">
        <v>999</v>
      </c>
      <c r="I506" t="s">
        <v>996</v>
      </c>
      <c r="J506">
        <v>41018.657638888886</v>
      </c>
      <c r="K506" t="s">
        <v>1001</v>
      </c>
      <c r="L506" t="s">
        <v>998</v>
      </c>
      <c r="M506">
        <v>144</v>
      </c>
      <c r="N506">
        <v>2.1531081089000001E-3</v>
      </c>
      <c r="O506">
        <f t="shared" si="21"/>
        <v>-111.939499</v>
      </c>
      <c r="P506">
        <f t="shared" si="22"/>
        <v>33.392845999999999</v>
      </c>
      <c r="Q506">
        <f t="shared" si="23"/>
        <v>238.73211102532767</v>
      </c>
    </row>
    <row r="507" spans="1:17" x14ac:dyDescent="0.25">
      <c r="A507">
        <v>2675579</v>
      </c>
      <c r="B507">
        <v>2</v>
      </c>
      <c r="C507" t="s">
        <v>999</v>
      </c>
      <c r="D507">
        <v>-111.92395190798599</v>
      </c>
      <c r="E507">
        <v>33.428923627202998</v>
      </c>
      <c r="F507">
        <v>3</v>
      </c>
      <c r="G507" t="s">
        <v>1000</v>
      </c>
      <c r="H507" t="s">
        <v>999</v>
      </c>
      <c r="I507" t="s">
        <v>996</v>
      </c>
      <c r="J507">
        <v>41231.484722222223</v>
      </c>
      <c r="K507" t="s">
        <v>998</v>
      </c>
      <c r="L507" t="s">
        <v>1028</v>
      </c>
      <c r="M507">
        <v>103</v>
      </c>
      <c r="N507">
        <v>2.1710100394100001E-3</v>
      </c>
      <c r="O507">
        <f t="shared" si="21"/>
        <v>-111.92609899999999</v>
      </c>
      <c r="P507">
        <f t="shared" si="22"/>
        <v>33.429245000000002</v>
      </c>
      <c r="Q507">
        <f t="shared" si="23"/>
        <v>202.89792990134038</v>
      </c>
    </row>
    <row r="508" spans="1:17" x14ac:dyDescent="0.25">
      <c r="A508">
        <v>2291552</v>
      </c>
      <c r="B508">
        <v>2</v>
      </c>
      <c r="C508" t="s">
        <v>999</v>
      </c>
      <c r="D508">
        <v>-111.93494828819701</v>
      </c>
      <c r="E508">
        <v>33.409619725562102</v>
      </c>
      <c r="F508">
        <v>4</v>
      </c>
      <c r="G508" t="s">
        <v>995</v>
      </c>
      <c r="H508" t="s">
        <v>999</v>
      </c>
      <c r="I508" t="s">
        <v>996</v>
      </c>
      <c r="J508">
        <v>39912.315972222219</v>
      </c>
      <c r="K508" t="s">
        <v>1018</v>
      </c>
      <c r="L508" t="s">
        <v>998</v>
      </c>
      <c r="M508">
        <v>139</v>
      </c>
      <c r="N508">
        <v>2.1889668511900001E-3</v>
      </c>
      <c r="O508">
        <f t="shared" si="21"/>
        <v>-111.93469899999999</v>
      </c>
      <c r="P508">
        <f t="shared" si="22"/>
        <v>33.407445000000003</v>
      </c>
      <c r="Q508">
        <f t="shared" si="23"/>
        <v>242.31455810516246</v>
      </c>
    </row>
    <row r="509" spans="1:17" x14ac:dyDescent="0.25">
      <c r="A509">
        <v>2299995</v>
      </c>
      <c r="B509">
        <v>2</v>
      </c>
      <c r="C509" t="s">
        <v>999</v>
      </c>
      <c r="D509">
        <v>-111.93494828819701</v>
      </c>
      <c r="E509">
        <v>33.409619725562102</v>
      </c>
      <c r="F509">
        <v>4</v>
      </c>
      <c r="G509" t="s">
        <v>995</v>
      </c>
      <c r="H509" t="s">
        <v>999</v>
      </c>
      <c r="I509" t="s">
        <v>996</v>
      </c>
      <c r="J509">
        <v>39937.637499999997</v>
      </c>
      <c r="K509" t="s">
        <v>998</v>
      </c>
      <c r="L509" t="s">
        <v>1063</v>
      </c>
      <c r="M509">
        <v>139</v>
      </c>
      <c r="N509">
        <v>2.1889668511900001E-3</v>
      </c>
      <c r="O509">
        <f t="shared" si="21"/>
        <v>-111.93469899999999</v>
      </c>
      <c r="P509">
        <f t="shared" si="22"/>
        <v>33.407445000000003</v>
      </c>
      <c r="Q509">
        <f t="shared" si="23"/>
        <v>242.31455810516246</v>
      </c>
    </row>
    <row r="510" spans="1:17" x14ac:dyDescent="0.25">
      <c r="A510">
        <v>2675650</v>
      </c>
      <c r="B510">
        <v>2</v>
      </c>
      <c r="C510" t="s">
        <v>999</v>
      </c>
      <c r="D510">
        <v>-111.934906917425</v>
      </c>
      <c r="E510">
        <v>33.409630897047002</v>
      </c>
      <c r="F510">
        <v>2</v>
      </c>
      <c r="G510" t="s">
        <v>1008</v>
      </c>
      <c r="H510" t="s">
        <v>999</v>
      </c>
      <c r="I510" t="s">
        <v>996</v>
      </c>
      <c r="J510">
        <v>41243.767361111109</v>
      </c>
      <c r="K510" t="s">
        <v>998</v>
      </c>
      <c r="L510" t="s">
        <v>1018</v>
      </c>
      <c r="M510">
        <v>139</v>
      </c>
      <c r="N510">
        <v>2.1957630918899998E-3</v>
      </c>
      <c r="O510">
        <f t="shared" si="21"/>
        <v>-111.93469899999999</v>
      </c>
      <c r="P510">
        <f t="shared" si="22"/>
        <v>33.407445000000003</v>
      </c>
      <c r="Q510">
        <f t="shared" si="23"/>
        <v>243.21164342574735</v>
      </c>
    </row>
    <row r="511" spans="1:17" x14ac:dyDescent="0.25">
      <c r="A511">
        <v>2742859</v>
      </c>
      <c r="B511">
        <v>2</v>
      </c>
      <c r="C511" t="s">
        <v>999</v>
      </c>
      <c r="D511">
        <v>-111.931471547865</v>
      </c>
      <c r="E511">
        <v>33.442405999563498</v>
      </c>
      <c r="F511">
        <v>4</v>
      </c>
      <c r="G511" t="s">
        <v>1008</v>
      </c>
      <c r="H511" t="s">
        <v>999</v>
      </c>
      <c r="I511" t="s">
        <v>996</v>
      </c>
      <c r="J511">
        <v>41466.446527777778</v>
      </c>
      <c r="K511" t="s">
        <v>998</v>
      </c>
      <c r="L511" t="s">
        <v>997</v>
      </c>
      <c r="M511">
        <v>157</v>
      </c>
      <c r="N511">
        <v>2.2032829703200001E-3</v>
      </c>
      <c r="O511">
        <f t="shared" si="21"/>
        <v>-111.93086099999999</v>
      </c>
      <c r="P511">
        <f t="shared" si="22"/>
        <v>33.440289</v>
      </c>
      <c r="Q511">
        <f t="shared" si="23"/>
        <v>241.57200537917123</v>
      </c>
    </row>
    <row r="512" spans="1:17" x14ac:dyDescent="0.25">
      <c r="A512">
        <v>2587200</v>
      </c>
      <c r="B512">
        <v>2</v>
      </c>
      <c r="C512" t="s">
        <v>1006</v>
      </c>
      <c r="D512">
        <v>-111.941517445695</v>
      </c>
      <c r="E512">
        <v>33.378224656915997</v>
      </c>
      <c r="F512">
        <v>2</v>
      </c>
      <c r="G512" t="s">
        <v>995</v>
      </c>
      <c r="H512" t="s">
        <v>1006</v>
      </c>
      <c r="I512" t="s">
        <v>996</v>
      </c>
      <c r="J512">
        <v>40829.300694444442</v>
      </c>
      <c r="K512" t="s">
        <v>1006</v>
      </c>
      <c r="L512" t="s">
        <v>998</v>
      </c>
      <c r="M512">
        <v>147</v>
      </c>
      <c r="N512">
        <v>2.2208390539400001E-3</v>
      </c>
      <c r="O512">
        <f t="shared" si="21"/>
        <v>-111.93929799999999</v>
      </c>
      <c r="P512">
        <f t="shared" si="22"/>
        <v>33.378146000000001</v>
      </c>
      <c r="Q512">
        <f t="shared" si="23"/>
        <v>206.65776453122919</v>
      </c>
    </row>
    <row r="513" spans="1:17" x14ac:dyDescent="0.25">
      <c r="A513">
        <v>2592188</v>
      </c>
      <c r="B513">
        <v>2</v>
      </c>
      <c r="C513" t="s">
        <v>999</v>
      </c>
      <c r="D513">
        <v>-111.941517673937</v>
      </c>
      <c r="E513">
        <v>33.378218147401299</v>
      </c>
      <c r="F513">
        <v>4</v>
      </c>
      <c r="G513" t="s">
        <v>995</v>
      </c>
      <c r="H513" t="s">
        <v>999</v>
      </c>
      <c r="I513" t="s">
        <v>996</v>
      </c>
      <c r="J513">
        <v>40873.504861111112</v>
      </c>
      <c r="K513" t="s">
        <v>1007</v>
      </c>
      <c r="L513" t="s">
        <v>998</v>
      </c>
      <c r="M513">
        <v>147</v>
      </c>
      <c r="N513">
        <v>2.2208461527400002E-3</v>
      </c>
      <c r="O513">
        <f t="shared" si="21"/>
        <v>-111.93929799999999</v>
      </c>
      <c r="P513">
        <f t="shared" si="22"/>
        <v>33.378146000000001</v>
      </c>
      <c r="Q513">
        <f t="shared" si="23"/>
        <v>206.6497628218749</v>
      </c>
    </row>
    <row r="514" spans="1:17" x14ac:dyDescent="0.25">
      <c r="A514">
        <v>2768402</v>
      </c>
      <c r="B514">
        <v>2</v>
      </c>
      <c r="C514" t="s">
        <v>999</v>
      </c>
      <c r="D514">
        <v>-111.924073425187</v>
      </c>
      <c r="E514">
        <v>33.422022243664998</v>
      </c>
      <c r="F514">
        <v>3</v>
      </c>
      <c r="G514" t="s">
        <v>1020</v>
      </c>
      <c r="H514" t="s">
        <v>999</v>
      </c>
      <c r="I514" t="s">
        <v>996</v>
      </c>
      <c r="J514">
        <v>41544.355555555558</v>
      </c>
      <c r="K514" t="s">
        <v>1006</v>
      </c>
      <c r="L514" t="s">
        <v>998</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999</v>
      </c>
      <c r="D515">
        <v>-111.93139279296901</v>
      </c>
      <c r="E515">
        <v>33.442454909267902</v>
      </c>
      <c r="F515">
        <v>3</v>
      </c>
      <c r="G515" t="s">
        <v>1008</v>
      </c>
      <c r="H515" t="s">
        <v>999</v>
      </c>
      <c r="I515" t="s">
        <v>996</v>
      </c>
      <c r="J515">
        <v>40947.390277777777</v>
      </c>
      <c r="K515" t="s">
        <v>1006</v>
      </c>
      <c r="L515" t="s">
        <v>998</v>
      </c>
      <c r="M515">
        <v>157</v>
      </c>
      <c r="N515">
        <v>2.2302391617699999E-3</v>
      </c>
      <c r="O515">
        <f t="shared" si="24"/>
        <v>-111.93086099999999</v>
      </c>
      <c r="P515">
        <f t="shared" si="25"/>
        <v>33.440289</v>
      </c>
      <c r="Q515">
        <f t="shared" si="26"/>
        <v>245.26572749191183</v>
      </c>
    </row>
    <row r="516" spans="1:17" x14ac:dyDescent="0.25">
      <c r="A516">
        <v>2570278</v>
      </c>
      <c r="B516">
        <v>2</v>
      </c>
      <c r="C516" t="s">
        <v>999</v>
      </c>
      <c r="D516">
        <v>-111.92630466599</v>
      </c>
      <c r="E516">
        <v>33.398019847678903</v>
      </c>
      <c r="F516">
        <v>2</v>
      </c>
      <c r="G516" t="s">
        <v>1000</v>
      </c>
      <c r="H516" t="s">
        <v>999</v>
      </c>
      <c r="I516" t="s">
        <v>996</v>
      </c>
      <c r="J516">
        <v>40800.902777777781</v>
      </c>
      <c r="K516" t="s">
        <v>998</v>
      </c>
      <c r="L516" t="s">
        <v>998</v>
      </c>
      <c r="M516">
        <v>129</v>
      </c>
      <c r="N516">
        <v>2.2357247120699999E-3</v>
      </c>
      <c r="O516">
        <f t="shared" si="24"/>
        <v>-111.926098</v>
      </c>
      <c r="P516">
        <f t="shared" si="25"/>
        <v>33.400246000000003</v>
      </c>
      <c r="Q516">
        <f t="shared" si="26"/>
        <v>247.65346654158614</v>
      </c>
    </row>
    <row r="517" spans="1:17" x14ac:dyDescent="0.25">
      <c r="A517">
        <v>2784781</v>
      </c>
      <c r="B517">
        <v>2</v>
      </c>
      <c r="C517" t="s">
        <v>999</v>
      </c>
      <c r="D517">
        <v>-111.949953444903</v>
      </c>
      <c r="E517">
        <v>33.4218911483093</v>
      </c>
      <c r="F517">
        <v>1</v>
      </c>
      <c r="G517" t="s">
        <v>1008</v>
      </c>
      <c r="H517" t="s">
        <v>999</v>
      </c>
      <c r="I517" t="s">
        <v>996</v>
      </c>
      <c r="J517">
        <v>41579.576388888891</v>
      </c>
      <c r="K517" t="s">
        <v>1000</v>
      </c>
      <c r="L517" t="s">
        <v>1011</v>
      </c>
      <c r="M517">
        <v>121</v>
      </c>
      <c r="N517">
        <v>2.2460292429200002E-3</v>
      </c>
      <c r="O517">
        <f t="shared" si="24"/>
        <v>-111.95219899999999</v>
      </c>
      <c r="P517">
        <f t="shared" si="25"/>
        <v>33.421844999999998</v>
      </c>
      <c r="Q517">
        <f t="shared" si="26"/>
        <v>208.96517762375561</v>
      </c>
    </row>
    <row r="518" spans="1:17" x14ac:dyDescent="0.25">
      <c r="A518">
        <v>2290473</v>
      </c>
      <c r="B518">
        <v>2</v>
      </c>
      <c r="C518" t="s">
        <v>994</v>
      </c>
      <c r="D518">
        <v>-111.947665390011</v>
      </c>
      <c r="E518">
        <v>33.378340944211097</v>
      </c>
      <c r="F518">
        <v>2</v>
      </c>
      <c r="G518" t="s">
        <v>1002</v>
      </c>
      <c r="H518" t="s">
        <v>994</v>
      </c>
      <c r="I518" t="s">
        <v>996</v>
      </c>
      <c r="J518">
        <v>39918.573611111111</v>
      </c>
      <c r="K518" t="s">
        <v>997</v>
      </c>
      <c r="L518" t="s">
        <v>998</v>
      </c>
      <c r="M518">
        <v>126</v>
      </c>
      <c r="N518">
        <v>2.2502143741599998E-3</v>
      </c>
      <c r="O518">
        <f t="shared" si="24"/>
        <v>-111.945448</v>
      </c>
      <c r="P518">
        <f t="shared" si="25"/>
        <v>33.377958</v>
      </c>
      <c r="Q518">
        <f t="shared" si="26"/>
        <v>210.60944944071252</v>
      </c>
    </row>
    <row r="519" spans="1:17" x14ac:dyDescent="0.25">
      <c r="A519">
        <v>2480167</v>
      </c>
      <c r="B519">
        <v>2</v>
      </c>
      <c r="C519" t="s">
        <v>999</v>
      </c>
      <c r="D519">
        <v>-111.909052400363</v>
      </c>
      <c r="E519">
        <v>33.426842567901801</v>
      </c>
      <c r="F519">
        <v>1</v>
      </c>
      <c r="G519" t="s">
        <v>1000</v>
      </c>
      <c r="H519" t="s">
        <v>999</v>
      </c>
      <c r="I519" t="s">
        <v>996</v>
      </c>
      <c r="J519">
        <v>40521.477777777778</v>
      </c>
      <c r="K519" t="s">
        <v>1001</v>
      </c>
      <c r="L519" t="s">
        <v>998</v>
      </c>
      <c r="M519">
        <v>104</v>
      </c>
      <c r="N519">
        <v>2.3076033105600001E-3</v>
      </c>
      <c r="O519">
        <f t="shared" si="24"/>
        <v>-111.90889799999999</v>
      </c>
      <c r="P519">
        <f t="shared" si="25"/>
        <v>33.429144999999998</v>
      </c>
      <c r="Q519">
        <f t="shared" si="26"/>
        <v>255.77001109167301</v>
      </c>
    </row>
    <row r="520" spans="1:17" x14ac:dyDescent="0.25">
      <c r="A520">
        <v>2467616</v>
      </c>
      <c r="B520">
        <v>2</v>
      </c>
      <c r="C520" t="s">
        <v>999</v>
      </c>
      <c r="D520">
        <v>-111.92627183066099</v>
      </c>
      <c r="E520">
        <v>33.4097610410671</v>
      </c>
      <c r="F520">
        <v>3</v>
      </c>
      <c r="G520" t="s">
        <v>1008</v>
      </c>
      <c r="H520" t="s">
        <v>999</v>
      </c>
      <c r="I520" t="s">
        <v>996</v>
      </c>
      <c r="J520">
        <v>40490.68472222222</v>
      </c>
      <c r="K520" t="s">
        <v>998</v>
      </c>
      <c r="L520" t="s">
        <v>1007</v>
      </c>
      <c r="M520">
        <v>138</v>
      </c>
      <c r="N520">
        <v>2.3225553434100001E-3</v>
      </c>
      <c r="O520">
        <f t="shared" si="24"/>
        <v>-111.926098</v>
      </c>
      <c r="P520">
        <f t="shared" si="25"/>
        <v>33.407445000000003</v>
      </c>
      <c r="Q520">
        <f t="shared" si="26"/>
        <v>257.3842802188845</v>
      </c>
    </row>
    <row r="521" spans="1:17" x14ac:dyDescent="0.25">
      <c r="A521">
        <v>2679293</v>
      </c>
      <c r="B521">
        <v>2</v>
      </c>
      <c r="C521" t="s">
        <v>1006</v>
      </c>
      <c r="D521">
        <v>-111.92627183066099</v>
      </c>
      <c r="E521">
        <v>33.4097610410671</v>
      </c>
      <c r="F521">
        <v>1</v>
      </c>
      <c r="G521" t="s">
        <v>1008</v>
      </c>
      <c r="H521" t="s">
        <v>1006</v>
      </c>
      <c r="I521" t="s">
        <v>996</v>
      </c>
      <c r="J521">
        <v>41214.138888888891</v>
      </c>
      <c r="K521" t="s">
        <v>1006</v>
      </c>
      <c r="L521" t="s">
        <v>998</v>
      </c>
      <c r="M521">
        <v>138</v>
      </c>
      <c r="N521">
        <v>2.3225553434100001E-3</v>
      </c>
      <c r="O521">
        <f t="shared" si="24"/>
        <v>-111.926098</v>
      </c>
      <c r="P521">
        <f t="shared" si="25"/>
        <v>33.407445000000003</v>
      </c>
      <c r="Q521">
        <f t="shared" si="26"/>
        <v>257.3842802188845</v>
      </c>
    </row>
    <row r="522" spans="1:17" x14ac:dyDescent="0.25">
      <c r="A522">
        <v>2674889</v>
      </c>
      <c r="B522">
        <v>2</v>
      </c>
      <c r="C522" t="s">
        <v>999</v>
      </c>
      <c r="D522">
        <v>-111.932428565051</v>
      </c>
      <c r="E522">
        <v>33.392846861224101</v>
      </c>
      <c r="F522">
        <v>3</v>
      </c>
      <c r="G522" t="s">
        <v>1008</v>
      </c>
      <c r="H522" t="s">
        <v>999</v>
      </c>
      <c r="I522" t="s">
        <v>996</v>
      </c>
      <c r="J522">
        <v>41205.699305555558</v>
      </c>
      <c r="K522" t="s">
        <v>1006</v>
      </c>
      <c r="L522" t="s">
        <v>998</v>
      </c>
      <c r="M522">
        <v>141</v>
      </c>
      <c r="N522">
        <v>2.3694351055199999E-3</v>
      </c>
      <c r="O522">
        <f t="shared" si="24"/>
        <v>-111.934798</v>
      </c>
      <c r="P522">
        <f t="shared" si="25"/>
        <v>33.392845999999999</v>
      </c>
      <c r="Q522">
        <f t="shared" si="26"/>
        <v>220.42696372568258</v>
      </c>
    </row>
    <row r="523" spans="1:17" x14ac:dyDescent="0.25">
      <c r="A523">
        <v>2588384</v>
      </c>
      <c r="B523">
        <v>2</v>
      </c>
      <c r="C523" t="s">
        <v>999</v>
      </c>
      <c r="D523">
        <v>-111.926288281895</v>
      </c>
      <c r="E523">
        <v>33.410456282397</v>
      </c>
      <c r="F523">
        <v>3</v>
      </c>
      <c r="G523" t="s">
        <v>1008</v>
      </c>
      <c r="H523" t="s">
        <v>999</v>
      </c>
      <c r="I523" t="s">
        <v>996</v>
      </c>
      <c r="J523">
        <v>40810.76666666667</v>
      </c>
      <c r="K523" t="s">
        <v>1010</v>
      </c>
      <c r="L523" t="s">
        <v>998</v>
      </c>
      <c r="M523">
        <v>136</v>
      </c>
      <c r="N523">
        <v>2.3904231021800002E-3</v>
      </c>
      <c r="O523">
        <f t="shared" si="24"/>
        <v>-111.926198</v>
      </c>
      <c r="P523">
        <f t="shared" si="25"/>
        <v>33.412844999999997</v>
      </c>
      <c r="Q523">
        <f t="shared" si="26"/>
        <v>265.06952170704204</v>
      </c>
    </row>
    <row r="524" spans="1:17" x14ac:dyDescent="0.25">
      <c r="A524">
        <v>2434218</v>
      </c>
      <c r="B524">
        <v>2</v>
      </c>
      <c r="C524" t="s">
        <v>999</v>
      </c>
      <c r="D524">
        <v>-111.92370872879199</v>
      </c>
      <c r="E524">
        <v>33.407529489818202</v>
      </c>
      <c r="F524">
        <v>2</v>
      </c>
      <c r="G524" t="s">
        <v>1008</v>
      </c>
      <c r="H524" t="s">
        <v>999</v>
      </c>
      <c r="I524" t="s">
        <v>996</v>
      </c>
      <c r="J524">
        <v>40392.356249999997</v>
      </c>
      <c r="K524" t="s">
        <v>997</v>
      </c>
      <c r="L524" t="s">
        <v>998</v>
      </c>
      <c r="M524">
        <v>138</v>
      </c>
      <c r="N524">
        <v>2.3907646129999998E-3</v>
      </c>
      <c r="O524">
        <f t="shared" si="24"/>
        <v>-111.926098</v>
      </c>
      <c r="P524">
        <f t="shared" si="25"/>
        <v>33.407445000000003</v>
      </c>
      <c r="Q524">
        <f t="shared" si="26"/>
        <v>222.46974559847501</v>
      </c>
    </row>
    <row r="525" spans="1:17" x14ac:dyDescent="0.25">
      <c r="A525">
        <v>2356276</v>
      </c>
      <c r="B525">
        <v>2</v>
      </c>
      <c r="C525" t="s">
        <v>994</v>
      </c>
      <c r="D525">
        <v>-111.926255858914</v>
      </c>
      <c r="E525">
        <v>33.424489557925199</v>
      </c>
      <c r="F525">
        <v>3</v>
      </c>
      <c r="G525" t="s">
        <v>995</v>
      </c>
      <c r="H525" t="s">
        <v>994</v>
      </c>
      <c r="I525" t="s">
        <v>996</v>
      </c>
      <c r="J525">
        <v>40109.715277777781</v>
      </c>
      <c r="K525" t="s">
        <v>998</v>
      </c>
      <c r="L525" t="s">
        <v>997</v>
      </c>
      <c r="M525">
        <v>117</v>
      </c>
      <c r="N525">
        <v>2.4449385683399999E-3</v>
      </c>
      <c r="O525">
        <f t="shared" si="24"/>
        <v>-111.926299</v>
      </c>
      <c r="P525">
        <f t="shared" si="25"/>
        <v>33.422044999999997</v>
      </c>
      <c r="Q525">
        <f t="shared" si="26"/>
        <v>271.15946746802138</v>
      </c>
    </row>
    <row r="526" spans="1:17" x14ac:dyDescent="0.25">
      <c r="A526">
        <v>2478885</v>
      </c>
      <c r="B526">
        <v>2</v>
      </c>
      <c r="C526" t="s">
        <v>999</v>
      </c>
      <c r="D526">
        <v>-111.934955322806</v>
      </c>
      <c r="E526">
        <v>33.390405765999198</v>
      </c>
      <c r="F526">
        <v>3</v>
      </c>
      <c r="G526" t="s">
        <v>995</v>
      </c>
      <c r="H526" t="s">
        <v>999</v>
      </c>
      <c r="I526" t="s">
        <v>996</v>
      </c>
      <c r="J526">
        <v>40527.336805555555</v>
      </c>
      <c r="K526" t="s">
        <v>1007</v>
      </c>
      <c r="L526" t="s">
        <v>998</v>
      </c>
      <c r="M526">
        <v>141</v>
      </c>
      <c r="N526">
        <v>2.4453000723699998E-3</v>
      </c>
      <c r="O526">
        <f t="shared" si="24"/>
        <v>-111.934798</v>
      </c>
      <c r="P526">
        <f t="shared" si="25"/>
        <v>33.392845999999999</v>
      </c>
      <c r="Q526">
        <f t="shared" si="26"/>
        <v>271.04562007676486</v>
      </c>
    </row>
    <row r="527" spans="1:17" x14ac:dyDescent="0.25">
      <c r="A527">
        <v>2656438</v>
      </c>
      <c r="B527">
        <v>2</v>
      </c>
      <c r="C527" t="s">
        <v>999</v>
      </c>
      <c r="D527">
        <v>-111.91134130266499</v>
      </c>
      <c r="E527">
        <v>33.354330769266703</v>
      </c>
      <c r="F527">
        <v>3</v>
      </c>
      <c r="G527" t="s">
        <v>1008</v>
      </c>
      <c r="H527" t="s">
        <v>999</v>
      </c>
      <c r="I527" t="s">
        <v>996</v>
      </c>
      <c r="J527">
        <v>41180.786111111112</v>
      </c>
      <c r="K527" t="s">
        <v>1007</v>
      </c>
      <c r="L527" t="s">
        <v>998</v>
      </c>
      <c r="M527">
        <v>124</v>
      </c>
      <c r="N527">
        <v>2.4465185988400001E-3</v>
      </c>
      <c r="O527">
        <f t="shared" si="24"/>
        <v>-111.91153</v>
      </c>
      <c r="P527">
        <f t="shared" si="25"/>
        <v>33.356769999999997</v>
      </c>
      <c r="Q527">
        <f t="shared" si="26"/>
        <v>271.10784305790207</v>
      </c>
    </row>
    <row r="528" spans="1:17" x14ac:dyDescent="0.25">
      <c r="A528">
        <v>2549385</v>
      </c>
      <c r="B528">
        <v>2</v>
      </c>
      <c r="C528" t="s">
        <v>999</v>
      </c>
      <c r="D528">
        <v>-111.926289841125</v>
      </c>
      <c r="E528">
        <v>33.424495222113002</v>
      </c>
      <c r="F528">
        <v>1</v>
      </c>
      <c r="G528" t="s">
        <v>1008</v>
      </c>
      <c r="H528" t="s">
        <v>999</v>
      </c>
      <c r="I528" t="s">
        <v>996</v>
      </c>
      <c r="J528">
        <v>40793.679861111108</v>
      </c>
      <c r="K528" t="s">
        <v>1000</v>
      </c>
      <c r="L528" t="s">
        <v>997</v>
      </c>
      <c r="M528">
        <v>117</v>
      </c>
      <c r="N528">
        <v>2.45023923078E-3</v>
      </c>
      <c r="O528">
        <f t="shared" si="24"/>
        <v>-111.926299</v>
      </c>
      <c r="P528">
        <f t="shared" si="25"/>
        <v>33.422044999999997</v>
      </c>
      <c r="Q528">
        <f t="shared" si="26"/>
        <v>271.7593247942753</v>
      </c>
    </row>
    <row r="529" spans="1:17" x14ac:dyDescent="0.25">
      <c r="A529">
        <v>2513445</v>
      </c>
      <c r="B529">
        <v>2</v>
      </c>
      <c r="C529" t="s">
        <v>999</v>
      </c>
      <c r="D529">
        <v>-111.939392242943</v>
      </c>
      <c r="E529">
        <v>33.380631666184698</v>
      </c>
      <c r="F529">
        <v>1</v>
      </c>
      <c r="G529" t="s">
        <v>995</v>
      </c>
      <c r="H529" t="s">
        <v>999</v>
      </c>
      <c r="I529" t="s">
        <v>996</v>
      </c>
      <c r="J529">
        <v>40640.500694444447</v>
      </c>
      <c r="K529" t="s">
        <v>1006</v>
      </c>
      <c r="L529" t="s">
        <v>998</v>
      </c>
      <c r="M529">
        <v>147</v>
      </c>
      <c r="N529">
        <v>2.4874521330200002E-3</v>
      </c>
      <c r="O529">
        <f t="shared" si="24"/>
        <v>-111.93929799999999</v>
      </c>
      <c r="P529">
        <f t="shared" si="25"/>
        <v>33.378146000000001</v>
      </c>
      <c r="Q529">
        <f t="shared" si="26"/>
        <v>275.82851963911747</v>
      </c>
    </row>
    <row r="530" spans="1:17" x14ac:dyDescent="0.25">
      <c r="A530">
        <v>2677819</v>
      </c>
      <c r="B530">
        <v>2</v>
      </c>
      <c r="C530" t="s">
        <v>999</v>
      </c>
      <c r="D530">
        <v>-111.93950356568099</v>
      </c>
      <c r="E530">
        <v>33.380631063071597</v>
      </c>
      <c r="F530">
        <v>2</v>
      </c>
      <c r="G530" t="s">
        <v>1000</v>
      </c>
      <c r="H530" t="s">
        <v>999</v>
      </c>
      <c r="I530" t="s">
        <v>996</v>
      </c>
      <c r="J530">
        <v>41240.637499999997</v>
      </c>
      <c r="K530" t="s">
        <v>1006</v>
      </c>
      <c r="L530" t="s">
        <v>998</v>
      </c>
      <c r="M530">
        <v>147</v>
      </c>
      <c r="N530">
        <v>2.4935508254300002E-3</v>
      </c>
      <c r="O530">
        <f t="shared" si="24"/>
        <v>-111.93929799999999</v>
      </c>
      <c r="P530">
        <f t="shared" si="25"/>
        <v>33.378146000000001</v>
      </c>
      <c r="Q530">
        <f t="shared" si="26"/>
        <v>276.28489054685571</v>
      </c>
    </row>
    <row r="531" spans="1:17" x14ac:dyDescent="0.25">
      <c r="A531">
        <v>2517145</v>
      </c>
      <c r="B531">
        <v>2</v>
      </c>
      <c r="C531" t="s">
        <v>994</v>
      </c>
      <c r="D531">
        <v>-111.935020342248</v>
      </c>
      <c r="E531">
        <v>33.387989900298201</v>
      </c>
      <c r="F531">
        <v>3</v>
      </c>
      <c r="G531" t="s">
        <v>995</v>
      </c>
      <c r="H531" t="s">
        <v>994</v>
      </c>
      <c r="I531" t="s">
        <v>996</v>
      </c>
      <c r="J531">
        <v>40628.81527777778</v>
      </c>
      <c r="K531" t="s">
        <v>1015</v>
      </c>
      <c r="L531" t="s">
        <v>1006</v>
      </c>
      <c r="M531">
        <v>112</v>
      </c>
      <c r="N531">
        <v>2.5223542074900001E-3</v>
      </c>
      <c r="O531">
        <f t="shared" si="24"/>
        <v>-111.93477</v>
      </c>
      <c r="P531">
        <f t="shared" si="25"/>
        <v>33.385480000000001</v>
      </c>
      <c r="Q531">
        <f t="shared" si="26"/>
        <v>279.34948422205719</v>
      </c>
    </row>
    <row r="532" spans="1:17" x14ac:dyDescent="0.25">
      <c r="A532">
        <v>2460145</v>
      </c>
      <c r="B532">
        <v>2</v>
      </c>
      <c r="C532" t="s">
        <v>999</v>
      </c>
      <c r="D532">
        <v>-111.949460699944</v>
      </c>
      <c r="E532">
        <v>33.414431760003502</v>
      </c>
      <c r="F532">
        <v>3</v>
      </c>
      <c r="G532" t="s">
        <v>1000</v>
      </c>
      <c r="H532" t="s">
        <v>999</v>
      </c>
      <c r="I532" t="s">
        <v>996</v>
      </c>
      <c r="J532">
        <v>40465.42291666667</v>
      </c>
      <c r="K532" t="s">
        <v>998</v>
      </c>
      <c r="L532" t="s">
        <v>1006</v>
      </c>
      <c r="M532">
        <v>114</v>
      </c>
      <c r="N532">
        <v>2.5472413451399999E-3</v>
      </c>
      <c r="O532">
        <f t="shared" si="24"/>
        <v>-111.951999</v>
      </c>
      <c r="P532">
        <f t="shared" si="25"/>
        <v>33.414645</v>
      </c>
      <c r="Q532">
        <f t="shared" si="26"/>
        <v>237.31779459662988</v>
      </c>
    </row>
    <row r="533" spans="1:17" x14ac:dyDescent="0.25">
      <c r="A533">
        <v>2324263</v>
      </c>
      <c r="B533">
        <v>2</v>
      </c>
      <c r="C533" t="s">
        <v>999</v>
      </c>
      <c r="D533">
        <v>-111.926227231561</v>
      </c>
      <c r="E533">
        <v>33.402810830394998</v>
      </c>
      <c r="F533">
        <v>3</v>
      </c>
      <c r="G533" t="s">
        <v>1008</v>
      </c>
      <c r="H533" t="s">
        <v>999</v>
      </c>
      <c r="I533" t="s">
        <v>996</v>
      </c>
      <c r="J533">
        <v>40015.79583333333</v>
      </c>
      <c r="K533" t="s">
        <v>1006</v>
      </c>
      <c r="L533" t="s">
        <v>1013</v>
      </c>
      <c r="M533">
        <v>129</v>
      </c>
      <c r="N533">
        <v>2.56808406238E-3</v>
      </c>
      <c r="O533">
        <f t="shared" si="24"/>
        <v>-111.926098</v>
      </c>
      <c r="P533">
        <f t="shared" si="25"/>
        <v>33.400246000000003</v>
      </c>
      <c r="Q533">
        <f t="shared" si="26"/>
        <v>284.72330606558961</v>
      </c>
    </row>
    <row r="534" spans="1:17" x14ac:dyDescent="0.25">
      <c r="A534">
        <v>2406151</v>
      </c>
      <c r="B534">
        <v>2</v>
      </c>
      <c r="C534" t="s">
        <v>999</v>
      </c>
      <c r="D534">
        <v>-111.96094981776901</v>
      </c>
      <c r="E534">
        <v>33.390278789615898</v>
      </c>
      <c r="F534">
        <v>1</v>
      </c>
      <c r="G534" t="s">
        <v>1002</v>
      </c>
      <c r="H534" t="s">
        <v>999</v>
      </c>
      <c r="I534" t="s">
        <v>996</v>
      </c>
      <c r="J534">
        <v>40296.246527777781</v>
      </c>
      <c r="K534" t="s">
        <v>1001</v>
      </c>
      <c r="L534" t="s">
        <v>998</v>
      </c>
      <c r="M534">
        <v>140</v>
      </c>
      <c r="N534">
        <v>2.57748500158E-3</v>
      </c>
      <c r="O534">
        <f t="shared" si="24"/>
        <v>-111.96070899999999</v>
      </c>
      <c r="P534">
        <f t="shared" si="25"/>
        <v>33.392845000000001</v>
      </c>
      <c r="Q534">
        <f t="shared" si="26"/>
        <v>285.50276292764562</v>
      </c>
    </row>
    <row r="535" spans="1:17" x14ac:dyDescent="0.25">
      <c r="A535">
        <v>2786263</v>
      </c>
      <c r="B535">
        <v>2</v>
      </c>
      <c r="C535" t="s">
        <v>999</v>
      </c>
      <c r="D535">
        <v>-111.934901764641</v>
      </c>
      <c r="E535">
        <v>33.3954272037507</v>
      </c>
      <c r="F535">
        <v>3</v>
      </c>
      <c r="G535" t="s">
        <v>1008</v>
      </c>
      <c r="H535" t="s">
        <v>999</v>
      </c>
      <c r="I535" t="s">
        <v>996</v>
      </c>
      <c r="J535">
        <v>41569.299305555556</v>
      </c>
      <c r="K535" t="s">
        <v>1006</v>
      </c>
      <c r="L535" t="s">
        <v>998</v>
      </c>
      <c r="M535">
        <v>141</v>
      </c>
      <c r="N535">
        <v>2.58328858306E-3</v>
      </c>
      <c r="O535">
        <f t="shared" si="24"/>
        <v>-111.934798</v>
      </c>
      <c r="P535">
        <f t="shared" si="25"/>
        <v>33.392845999999999</v>
      </c>
      <c r="Q535">
        <f t="shared" si="26"/>
        <v>286.44806800096052</v>
      </c>
    </row>
    <row r="536" spans="1:17" x14ac:dyDescent="0.25">
      <c r="A536">
        <v>2594138</v>
      </c>
      <c r="B536">
        <v>2</v>
      </c>
      <c r="C536" t="s">
        <v>1006</v>
      </c>
      <c r="D536">
        <v>-111.942341534083</v>
      </c>
      <c r="E536">
        <v>33.414177241001703</v>
      </c>
      <c r="F536">
        <v>1</v>
      </c>
      <c r="G536" t="s">
        <v>1002</v>
      </c>
      <c r="H536" t="s">
        <v>1006</v>
      </c>
      <c r="I536" t="s">
        <v>996</v>
      </c>
      <c r="J536">
        <v>40794.6875</v>
      </c>
      <c r="K536" t="s">
        <v>1006</v>
      </c>
      <c r="L536" t="s">
        <v>998</v>
      </c>
      <c r="M536">
        <v>113</v>
      </c>
      <c r="N536">
        <v>2.58520367548E-3</v>
      </c>
      <c r="O536">
        <f t="shared" si="24"/>
        <v>-111.93979899999999</v>
      </c>
      <c r="P536">
        <f t="shared" si="25"/>
        <v>33.414645</v>
      </c>
      <c r="Q536">
        <f t="shared" si="26"/>
        <v>242.15300267675119</v>
      </c>
    </row>
    <row r="537" spans="1:17" x14ac:dyDescent="0.25">
      <c r="A537">
        <v>2686321</v>
      </c>
      <c r="B537">
        <v>2</v>
      </c>
      <c r="C537" t="s">
        <v>999</v>
      </c>
      <c r="D537">
        <v>-111.92627186000399</v>
      </c>
      <c r="E537">
        <v>33.410027636357903</v>
      </c>
      <c r="F537">
        <v>3</v>
      </c>
      <c r="G537" t="s">
        <v>1008</v>
      </c>
      <c r="H537" t="s">
        <v>999</v>
      </c>
      <c r="I537" t="s">
        <v>996</v>
      </c>
      <c r="J537">
        <v>41291.544444444444</v>
      </c>
      <c r="K537" t="s">
        <v>998</v>
      </c>
      <c r="L537" t="s">
        <v>1010</v>
      </c>
      <c r="M537">
        <v>138</v>
      </c>
      <c r="N537">
        <v>2.5884817670099999E-3</v>
      </c>
      <c r="O537">
        <f t="shared" si="24"/>
        <v>-111.926098</v>
      </c>
      <c r="P537">
        <f t="shared" si="25"/>
        <v>33.407445000000003</v>
      </c>
      <c r="Q537">
        <f t="shared" si="26"/>
        <v>286.90053272270882</v>
      </c>
    </row>
    <row r="538" spans="1:17" x14ac:dyDescent="0.25">
      <c r="A538">
        <v>2459658</v>
      </c>
      <c r="B538">
        <v>2</v>
      </c>
      <c r="C538" t="s">
        <v>999</v>
      </c>
      <c r="D538">
        <v>-111.926271860306</v>
      </c>
      <c r="E538">
        <v>33.410030384762898</v>
      </c>
      <c r="F538">
        <v>1</v>
      </c>
      <c r="G538" t="s">
        <v>1008</v>
      </c>
      <c r="H538" t="s">
        <v>999</v>
      </c>
      <c r="I538" t="s">
        <v>996</v>
      </c>
      <c r="J538">
        <v>40471.657638888886</v>
      </c>
      <c r="K538" t="s">
        <v>1010</v>
      </c>
      <c r="L538" t="s">
        <v>998</v>
      </c>
      <c r="M538">
        <v>138</v>
      </c>
      <c r="N538">
        <v>2.5912239922899999E-3</v>
      </c>
      <c r="O538">
        <f t="shared" si="24"/>
        <v>-111.926098</v>
      </c>
      <c r="P538">
        <f t="shared" si="25"/>
        <v>33.407445000000003</v>
      </c>
      <c r="Q538">
        <f t="shared" si="26"/>
        <v>287.20487995531096</v>
      </c>
    </row>
    <row r="539" spans="1:17" x14ac:dyDescent="0.25">
      <c r="A539">
        <v>2678742</v>
      </c>
      <c r="B539">
        <v>2</v>
      </c>
      <c r="C539" t="s">
        <v>999</v>
      </c>
      <c r="D539">
        <v>-111.926271860911</v>
      </c>
      <c r="E539">
        <v>33.410035881572902</v>
      </c>
      <c r="F539">
        <v>1</v>
      </c>
      <c r="G539" t="s">
        <v>1008</v>
      </c>
      <c r="H539" t="s">
        <v>999</v>
      </c>
      <c r="I539" t="s">
        <v>996</v>
      </c>
      <c r="J539">
        <v>41255.729861111111</v>
      </c>
      <c r="K539" t="s">
        <v>1010</v>
      </c>
      <c r="L539" t="s">
        <v>998</v>
      </c>
      <c r="M539">
        <v>138</v>
      </c>
      <c r="N539">
        <v>2.5967084821300001E-3</v>
      </c>
      <c r="O539">
        <f t="shared" si="24"/>
        <v>-111.926098</v>
      </c>
      <c r="P539">
        <f t="shared" si="25"/>
        <v>33.407445000000003</v>
      </c>
      <c r="Q539">
        <f t="shared" si="26"/>
        <v>287.8135774921567</v>
      </c>
    </row>
    <row r="540" spans="1:17" x14ac:dyDescent="0.25">
      <c r="A540">
        <v>2724828</v>
      </c>
      <c r="B540">
        <v>2</v>
      </c>
      <c r="C540" t="s">
        <v>999</v>
      </c>
      <c r="D540">
        <v>-111.928912122654</v>
      </c>
      <c r="E540">
        <v>33.421885174501298</v>
      </c>
      <c r="F540">
        <v>2</v>
      </c>
      <c r="G540" t="s">
        <v>1000</v>
      </c>
      <c r="H540" t="s">
        <v>999</v>
      </c>
      <c r="I540" t="s">
        <v>996</v>
      </c>
      <c r="J540">
        <v>41410.722222222219</v>
      </c>
      <c r="K540" t="s">
        <v>1006</v>
      </c>
      <c r="L540" t="s">
        <v>998</v>
      </c>
      <c r="M540">
        <v>117</v>
      </c>
      <c r="N540">
        <v>2.6180057667799998E-3</v>
      </c>
      <c r="O540">
        <f t="shared" si="24"/>
        <v>-111.926299</v>
      </c>
      <c r="P540">
        <f t="shared" si="25"/>
        <v>33.422044999999997</v>
      </c>
      <c r="Q540">
        <f t="shared" si="26"/>
        <v>243.74249283486668</v>
      </c>
    </row>
    <row r="541" spans="1:17" x14ac:dyDescent="0.25">
      <c r="A541">
        <v>2599200</v>
      </c>
      <c r="B541">
        <v>2</v>
      </c>
      <c r="C541" t="s">
        <v>999</v>
      </c>
      <c r="D541">
        <v>-111.92891476721999</v>
      </c>
      <c r="E541">
        <v>33.421906967646301</v>
      </c>
      <c r="F541">
        <v>2</v>
      </c>
      <c r="G541" t="s">
        <v>1020</v>
      </c>
      <c r="H541" t="s">
        <v>999</v>
      </c>
      <c r="I541" t="s">
        <v>996</v>
      </c>
      <c r="J541">
        <v>40960.609027777777</v>
      </c>
      <c r="K541" t="s">
        <v>1001</v>
      </c>
      <c r="L541" t="s">
        <v>998</v>
      </c>
      <c r="M541">
        <v>117</v>
      </c>
      <c r="N541">
        <v>2.61940662744E-3</v>
      </c>
      <c r="O541">
        <f t="shared" si="24"/>
        <v>-111.926299</v>
      </c>
      <c r="P541">
        <f t="shared" si="25"/>
        <v>33.422044999999997</v>
      </c>
      <c r="Q541">
        <f t="shared" si="26"/>
        <v>243.82417117981581</v>
      </c>
    </row>
    <row r="542" spans="1:17" x14ac:dyDescent="0.25">
      <c r="A542">
        <v>2677909</v>
      </c>
      <c r="B542">
        <v>2</v>
      </c>
      <c r="C542" t="s">
        <v>999</v>
      </c>
      <c r="D542">
        <v>-111.92891608950301</v>
      </c>
      <c r="E542">
        <v>33.421917864218798</v>
      </c>
      <c r="F542">
        <v>3</v>
      </c>
      <c r="G542" t="s">
        <v>1000</v>
      </c>
      <c r="H542" t="s">
        <v>999</v>
      </c>
      <c r="I542" t="s">
        <v>996</v>
      </c>
      <c r="J542">
        <v>41232.677777777775</v>
      </c>
      <c r="K542" t="s">
        <v>997</v>
      </c>
      <c r="L542" t="s">
        <v>998</v>
      </c>
      <c r="M542">
        <v>117</v>
      </c>
      <c r="N542">
        <v>2.62017575243E-3</v>
      </c>
      <c r="O542">
        <f t="shared" si="24"/>
        <v>-111.926299</v>
      </c>
      <c r="P542">
        <f t="shared" si="25"/>
        <v>33.422044999999997</v>
      </c>
      <c r="Q542">
        <f t="shared" si="26"/>
        <v>243.87407711615398</v>
      </c>
    </row>
    <row r="543" spans="1:17" x14ac:dyDescent="0.25">
      <c r="A543">
        <v>2574631</v>
      </c>
      <c r="B543">
        <v>2</v>
      </c>
      <c r="C543" t="s">
        <v>999</v>
      </c>
      <c r="D543">
        <v>-111.928924684355</v>
      </c>
      <c r="E543">
        <v>33.421988691939099</v>
      </c>
      <c r="F543">
        <v>3</v>
      </c>
      <c r="G543" t="s">
        <v>995</v>
      </c>
      <c r="H543" t="s">
        <v>999</v>
      </c>
      <c r="I543" t="s">
        <v>996</v>
      </c>
      <c r="J543">
        <v>40835.427777777775</v>
      </c>
      <c r="K543" t="s">
        <v>1001</v>
      </c>
      <c r="L543" t="s">
        <v>1013</v>
      </c>
      <c r="M543">
        <v>117</v>
      </c>
      <c r="N543">
        <v>2.6262880515599998E-3</v>
      </c>
      <c r="O543">
        <f t="shared" si="24"/>
        <v>-111.926299</v>
      </c>
      <c r="P543">
        <f t="shared" si="25"/>
        <v>33.422044999999997</v>
      </c>
      <c r="Q543">
        <f t="shared" si="26"/>
        <v>244.34547692212664</v>
      </c>
    </row>
    <row r="544" spans="1:17" x14ac:dyDescent="0.25">
      <c r="A544">
        <v>2522734</v>
      </c>
      <c r="B544">
        <v>2</v>
      </c>
      <c r="C544" t="s">
        <v>999</v>
      </c>
      <c r="D544">
        <v>-111.92892799006999</v>
      </c>
      <c r="E544">
        <v>33.4220159333697</v>
      </c>
      <c r="F544">
        <v>2</v>
      </c>
      <c r="G544" t="s">
        <v>995</v>
      </c>
      <c r="H544" t="s">
        <v>999</v>
      </c>
      <c r="I544" t="s">
        <v>996</v>
      </c>
      <c r="J544">
        <v>40664.550000000003</v>
      </c>
      <c r="K544" t="s">
        <v>1006</v>
      </c>
      <c r="L544" t="s">
        <v>998</v>
      </c>
      <c r="M544">
        <v>117</v>
      </c>
      <c r="N544">
        <v>2.62915074827E-3</v>
      </c>
      <c r="O544">
        <f t="shared" si="24"/>
        <v>-111.926299</v>
      </c>
      <c r="P544">
        <f t="shared" si="25"/>
        <v>33.422044999999997</v>
      </c>
      <c r="Q544">
        <f t="shared" si="26"/>
        <v>244.59442813434026</v>
      </c>
    </row>
    <row r="545" spans="1:17" x14ac:dyDescent="0.25">
      <c r="A545">
        <v>2460146</v>
      </c>
      <c r="B545">
        <v>3</v>
      </c>
      <c r="C545" t="s">
        <v>999</v>
      </c>
      <c r="D545">
        <v>-111.92892799006999</v>
      </c>
      <c r="E545">
        <v>33.4220159333696</v>
      </c>
      <c r="F545">
        <v>1</v>
      </c>
      <c r="G545" t="s">
        <v>995</v>
      </c>
      <c r="H545" t="s">
        <v>999</v>
      </c>
      <c r="I545" t="s">
        <v>996</v>
      </c>
      <c r="J545">
        <v>40478.908333333333</v>
      </c>
      <c r="K545" t="s">
        <v>1032</v>
      </c>
      <c r="L545" t="s">
        <v>998</v>
      </c>
      <c r="M545">
        <v>117</v>
      </c>
      <c r="N545">
        <v>2.62915074827E-3</v>
      </c>
      <c r="O545">
        <f t="shared" si="24"/>
        <v>-111.926299</v>
      </c>
      <c r="P545">
        <f t="shared" si="25"/>
        <v>33.422044999999997</v>
      </c>
      <c r="Q545">
        <f t="shared" si="26"/>
        <v>244.5944281344857</v>
      </c>
    </row>
    <row r="546" spans="1:17" x14ac:dyDescent="0.25">
      <c r="A546">
        <v>2663010</v>
      </c>
      <c r="B546">
        <v>2</v>
      </c>
      <c r="C546" t="s">
        <v>1000</v>
      </c>
      <c r="D546">
        <v>-111.92892799006999</v>
      </c>
      <c r="E546">
        <v>33.4220159333696</v>
      </c>
      <c r="F546">
        <v>3</v>
      </c>
      <c r="G546" t="s">
        <v>1000</v>
      </c>
      <c r="H546" t="s">
        <v>1000</v>
      </c>
      <c r="I546" t="s">
        <v>996</v>
      </c>
      <c r="J546">
        <v>41194.6875</v>
      </c>
      <c r="K546" t="s">
        <v>998</v>
      </c>
      <c r="L546" t="s">
        <v>1012</v>
      </c>
      <c r="M546">
        <v>117</v>
      </c>
      <c r="N546">
        <v>2.62915074827E-3</v>
      </c>
      <c r="O546">
        <f t="shared" si="24"/>
        <v>-111.926299</v>
      </c>
      <c r="P546">
        <f t="shared" si="25"/>
        <v>33.422044999999997</v>
      </c>
      <c r="Q546">
        <f t="shared" si="26"/>
        <v>244.5944281344857</v>
      </c>
    </row>
    <row r="547" spans="1:17" x14ac:dyDescent="0.25">
      <c r="A547">
        <v>2281360</v>
      </c>
      <c r="B547">
        <v>2</v>
      </c>
      <c r="C547" t="s">
        <v>999</v>
      </c>
      <c r="D547">
        <v>-111.926362892886</v>
      </c>
      <c r="E547">
        <v>33.395590066941999</v>
      </c>
      <c r="F547">
        <v>3</v>
      </c>
      <c r="G547" t="s">
        <v>1002</v>
      </c>
      <c r="H547" t="s">
        <v>999</v>
      </c>
      <c r="I547" t="s">
        <v>996</v>
      </c>
      <c r="J547">
        <v>39900.52847222222</v>
      </c>
      <c r="K547" t="s">
        <v>997</v>
      </c>
      <c r="L547" t="s">
        <v>1014</v>
      </c>
      <c r="M547">
        <v>142</v>
      </c>
      <c r="N547">
        <v>2.6492035893099998E-3</v>
      </c>
      <c r="O547">
        <f t="shared" si="24"/>
        <v>-111.926198</v>
      </c>
      <c r="P547">
        <f t="shared" si="25"/>
        <v>33.392946000000002</v>
      </c>
      <c r="Q547">
        <f t="shared" si="26"/>
        <v>293.65855307519359</v>
      </c>
    </row>
    <row r="548" spans="1:17" x14ac:dyDescent="0.25">
      <c r="A548">
        <v>2451359</v>
      </c>
      <c r="B548">
        <v>2</v>
      </c>
      <c r="C548" t="s">
        <v>1017</v>
      </c>
      <c r="D548">
        <v>-111.928850552261</v>
      </c>
      <c r="E548">
        <v>33.418674929672001</v>
      </c>
      <c r="F548">
        <v>1</v>
      </c>
      <c r="G548" t="s">
        <v>1002</v>
      </c>
      <c r="H548" t="s">
        <v>1017</v>
      </c>
      <c r="I548" t="s">
        <v>996</v>
      </c>
      <c r="J548">
        <v>40450.691666666666</v>
      </c>
      <c r="K548" t="s">
        <v>998</v>
      </c>
      <c r="L548" t="s">
        <v>1044</v>
      </c>
      <c r="M548">
        <v>154</v>
      </c>
      <c r="N548">
        <v>2.6534775951900002E-3</v>
      </c>
      <c r="O548">
        <f t="shared" si="24"/>
        <v>-111.926198</v>
      </c>
      <c r="P548">
        <f t="shared" si="25"/>
        <v>33.418745000000001</v>
      </c>
      <c r="Q548">
        <f t="shared" si="26"/>
        <v>246.88750558141871</v>
      </c>
    </row>
    <row r="549" spans="1:17" x14ac:dyDescent="0.25">
      <c r="A549">
        <v>2799088</v>
      </c>
      <c r="B549">
        <v>2</v>
      </c>
      <c r="C549" t="s">
        <v>999</v>
      </c>
      <c r="D549">
        <v>-111.92883953894901</v>
      </c>
      <c r="E549">
        <v>33.418458612854302</v>
      </c>
      <c r="F549">
        <v>3</v>
      </c>
      <c r="G549" t="s">
        <v>995</v>
      </c>
      <c r="H549" t="s">
        <v>999</v>
      </c>
      <c r="I549" t="s">
        <v>996</v>
      </c>
      <c r="J549">
        <v>41627.430555555555</v>
      </c>
      <c r="K549" t="s">
        <v>1000</v>
      </c>
      <c r="L549" t="s">
        <v>1000</v>
      </c>
      <c r="M549">
        <v>154</v>
      </c>
      <c r="N549">
        <v>2.65701818141E-3</v>
      </c>
      <c r="O549">
        <f t="shared" si="24"/>
        <v>-111.926198</v>
      </c>
      <c r="P549">
        <f t="shared" si="25"/>
        <v>33.418745000000001</v>
      </c>
      <c r="Q549">
        <f t="shared" si="26"/>
        <v>247.78492625059297</v>
      </c>
    </row>
    <row r="550" spans="1:17" x14ac:dyDescent="0.25">
      <c r="A550">
        <v>2589801</v>
      </c>
      <c r="B550">
        <v>2</v>
      </c>
      <c r="C550" t="s">
        <v>999</v>
      </c>
      <c r="D550">
        <v>-111.92610818339099</v>
      </c>
      <c r="E550">
        <v>33.410119957277502</v>
      </c>
      <c r="F550">
        <v>2</v>
      </c>
      <c r="G550" t="s">
        <v>1008</v>
      </c>
      <c r="H550" t="s">
        <v>999</v>
      </c>
      <c r="I550" t="s">
        <v>996</v>
      </c>
      <c r="J550">
        <v>40849.293749999997</v>
      </c>
      <c r="K550" t="s">
        <v>1006</v>
      </c>
      <c r="L550" t="s">
        <v>998</v>
      </c>
      <c r="M550">
        <v>138</v>
      </c>
      <c r="N550">
        <v>2.6749766611899998E-3</v>
      </c>
      <c r="O550">
        <f t="shared" si="24"/>
        <v>-111.926098</v>
      </c>
      <c r="P550">
        <f t="shared" si="25"/>
        <v>33.407445000000003</v>
      </c>
      <c r="Q550">
        <f t="shared" si="26"/>
        <v>296.68523223759388</v>
      </c>
    </row>
    <row r="551" spans="1:17" x14ac:dyDescent="0.25">
      <c r="A551">
        <v>2594080</v>
      </c>
      <c r="B551">
        <v>2</v>
      </c>
      <c r="C551" t="s">
        <v>999</v>
      </c>
      <c r="D551">
        <v>-111.926101635927</v>
      </c>
      <c r="E551">
        <v>33.410120022215203</v>
      </c>
      <c r="F551">
        <v>2</v>
      </c>
      <c r="G551" t="s">
        <v>1008</v>
      </c>
      <c r="H551" t="s">
        <v>999</v>
      </c>
      <c r="I551" t="s">
        <v>996</v>
      </c>
      <c r="J551">
        <v>40812.329861111109</v>
      </c>
      <c r="K551" t="s">
        <v>1001</v>
      </c>
      <c r="L551" t="s">
        <v>998</v>
      </c>
      <c r="M551">
        <v>138</v>
      </c>
      <c r="N551">
        <v>2.6750246861999998E-3</v>
      </c>
      <c r="O551">
        <f t="shared" si="24"/>
        <v>-111.926098</v>
      </c>
      <c r="P551">
        <f t="shared" si="25"/>
        <v>33.407445000000003</v>
      </c>
      <c r="Q551">
        <f t="shared" si="26"/>
        <v>296.69111487757419</v>
      </c>
    </row>
    <row r="552" spans="1:17" x14ac:dyDescent="0.25">
      <c r="A552">
        <v>2457493</v>
      </c>
      <c r="B552">
        <v>2</v>
      </c>
      <c r="C552" t="s">
        <v>999</v>
      </c>
      <c r="D552">
        <v>-111.926271869986</v>
      </c>
      <c r="E552">
        <v>33.410118333722203</v>
      </c>
      <c r="F552">
        <v>1</v>
      </c>
      <c r="G552" t="s">
        <v>1008</v>
      </c>
      <c r="H552" t="s">
        <v>999</v>
      </c>
      <c r="I552" t="s">
        <v>996</v>
      </c>
      <c r="J552">
        <v>40455.645833333336</v>
      </c>
      <c r="K552" t="s">
        <v>1001</v>
      </c>
      <c r="L552" t="s">
        <v>998</v>
      </c>
      <c r="M552">
        <v>138</v>
      </c>
      <c r="N552">
        <v>2.6789818891300001E-3</v>
      </c>
      <c r="O552">
        <f t="shared" si="24"/>
        <v>-111.926098</v>
      </c>
      <c r="P552">
        <f t="shared" si="25"/>
        <v>33.407445000000003</v>
      </c>
      <c r="Q552">
        <f t="shared" si="26"/>
        <v>296.9445142612301</v>
      </c>
    </row>
    <row r="553" spans="1:17" x14ac:dyDescent="0.25">
      <c r="A553">
        <v>2630862</v>
      </c>
      <c r="B553">
        <v>2</v>
      </c>
      <c r="C553" t="s">
        <v>999</v>
      </c>
      <c r="D553">
        <v>-111.939765509705</v>
      </c>
      <c r="E553">
        <v>33.404663717588797</v>
      </c>
      <c r="F553">
        <v>3</v>
      </c>
      <c r="G553" t="s">
        <v>1008</v>
      </c>
      <c r="H553" t="s">
        <v>999</v>
      </c>
      <c r="I553" t="s">
        <v>996</v>
      </c>
      <c r="J553">
        <v>41009.409722222219</v>
      </c>
      <c r="K553" t="s">
        <v>1001</v>
      </c>
      <c r="L553" t="s">
        <v>998</v>
      </c>
      <c r="M553">
        <v>146</v>
      </c>
      <c r="N553">
        <v>2.6821071771099998E-3</v>
      </c>
      <c r="O553">
        <f t="shared" si="24"/>
        <v>-111.939699</v>
      </c>
      <c r="P553">
        <f t="shared" si="25"/>
        <v>33.407344999999999</v>
      </c>
      <c r="Q553">
        <f t="shared" si="26"/>
        <v>297.44960986199567</v>
      </c>
    </row>
    <row r="554" spans="1:17" x14ac:dyDescent="0.25">
      <c r="A554">
        <v>2696113</v>
      </c>
      <c r="B554">
        <v>2</v>
      </c>
      <c r="C554" t="s">
        <v>1006</v>
      </c>
      <c r="D554">
        <v>-111.923111470807</v>
      </c>
      <c r="E554">
        <v>33.392960114044399</v>
      </c>
      <c r="F554">
        <v>3</v>
      </c>
      <c r="G554" t="s">
        <v>995</v>
      </c>
      <c r="H554" t="s">
        <v>1006</v>
      </c>
      <c r="I554" t="s">
        <v>996</v>
      </c>
      <c r="J554">
        <v>41320.56527777778</v>
      </c>
      <c r="K554" t="s">
        <v>998</v>
      </c>
      <c r="L554" t="s">
        <v>1012</v>
      </c>
      <c r="M554">
        <v>164</v>
      </c>
      <c r="N554">
        <v>2.68385283389E-3</v>
      </c>
      <c r="O554">
        <f t="shared" si="24"/>
        <v>-111.92066199999999</v>
      </c>
      <c r="P554">
        <f t="shared" si="25"/>
        <v>33.394056999999997</v>
      </c>
      <c r="Q554">
        <f t="shared" si="26"/>
        <v>258.31462087788105</v>
      </c>
    </row>
    <row r="555" spans="1:17" x14ac:dyDescent="0.25">
      <c r="A555">
        <v>2268150</v>
      </c>
      <c r="B555">
        <v>2</v>
      </c>
      <c r="C555" t="s">
        <v>999</v>
      </c>
      <c r="D555">
        <v>-111.93211908914</v>
      </c>
      <c r="E555">
        <v>33.422020730161002</v>
      </c>
      <c r="F555">
        <v>3</v>
      </c>
      <c r="G555" t="s">
        <v>995</v>
      </c>
      <c r="H555" t="s">
        <v>999</v>
      </c>
      <c r="I555" t="s">
        <v>996</v>
      </c>
      <c r="J555">
        <v>39870.497916666667</v>
      </c>
      <c r="K555" t="s">
        <v>998</v>
      </c>
      <c r="L555" t="s">
        <v>997</v>
      </c>
      <c r="M555">
        <v>115</v>
      </c>
      <c r="N555">
        <v>2.6856662687299998E-3</v>
      </c>
      <c r="O555">
        <f t="shared" si="24"/>
        <v>-111.934799</v>
      </c>
      <c r="P555">
        <f t="shared" si="25"/>
        <v>33.421844999999998</v>
      </c>
      <c r="Q555">
        <f t="shared" si="26"/>
        <v>250.07100976416996</v>
      </c>
    </row>
    <row r="556" spans="1:17" x14ac:dyDescent="0.25">
      <c r="A556">
        <v>2276178</v>
      </c>
      <c r="B556">
        <v>2</v>
      </c>
      <c r="C556" t="s">
        <v>999</v>
      </c>
      <c r="D556">
        <v>-111.926293377126</v>
      </c>
      <c r="E556">
        <v>33.410129153900002</v>
      </c>
      <c r="F556">
        <v>3</v>
      </c>
      <c r="G556" t="s">
        <v>1008</v>
      </c>
      <c r="H556" t="s">
        <v>999</v>
      </c>
      <c r="I556" t="s">
        <v>996</v>
      </c>
      <c r="J556">
        <v>39876.588194444441</v>
      </c>
      <c r="K556" t="s">
        <v>997</v>
      </c>
      <c r="L556" t="s">
        <v>998</v>
      </c>
      <c r="M556">
        <v>138</v>
      </c>
      <c r="N556">
        <v>2.6912551681799999E-3</v>
      </c>
      <c r="O556">
        <f t="shared" si="24"/>
        <v>-111.926098</v>
      </c>
      <c r="P556">
        <f t="shared" si="25"/>
        <v>33.407445000000003</v>
      </c>
      <c r="Q556">
        <f t="shared" si="26"/>
        <v>298.25806211149029</v>
      </c>
    </row>
    <row r="557" spans="1:17" x14ac:dyDescent="0.25">
      <c r="A557">
        <v>2373289</v>
      </c>
      <c r="B557">
        <v>2</v>
      </c>
      <c r="C557" t="s">
        <v>1017</v>
      </c>
      <c r="D557">
        <v>-111.94950844162901</v>
      </c>
      <c r="E557">
        <v>33.425475742741803</v>
      </c>
      <c r="F557">
        <v>4</v>
      </c>
      <c r="G557" t="s">
        <v>1002</v>
      </c>
      <c r="H557" t="s">
        <v>1017</v>
      </c>
      <c r="I557" t="s">
        <v>996</v>
      </c>
      <c r="J557">
        <v>40160.091666666667</v>
      </c>
      <c r="K557" t="s">
        <v>998</v>
      </c>
      <c r="L557" t="s">
        <v>1006</v>
      </c>
      <c r="M557">
        <v>109</v>
      </c>
      <c r="N557">
        <v>2.6914495937099998E-3</v>
      </c>
      <c r="O557">
        <f t="shared" si="24"/>
        <v>-111.95219899999999</v>
      </c>
      <c r="P557">
        <f t="shared" si="25"/>
        <v>33.425545</v>
      </c>
      <c r="Q557">
        <f t="shared" si="26"/>
        <v>250.41867865409989</v>
      </c>
    </row>
    <row r="558" spans="1:17" x14ac:dyDescent="0.25">
      <c r="A558">
        <v>2768361</v>
      </c>
      <c r="B558">
        <v>2</v>
      </c>
      <c r="C558" t="s">
        <v>994</v>
      </c>
      <c r="D558">
        <v>-111.915205028182</v>
      </c>
      <c r="E558">
        <v>33.422003676360603</v>
      </c>
      <c r="F558">
        <v>2</v>
      </c>
      <c r="G558" t="s">
        <v>1002</v>
      </c>
      <c r="H558" t="s">
        <v>994</v>
      </c>
      <c r="I558" t="s">
        <v>996</v>
      </c>
      <c r="J558">
        <v>41542.75</v>
      </c>
      <c r="K558" t="s">
        <v>998</v>
      </c>
      <c r="L558" t="s">
        <v>997</v>
      </c>
      <c r="M558">
        <v>116</v>
      </c>
      <c r="N558">
        <v>2.7142040546899999E-3</v>
      </c>
      <c r="O558">
        <f t="shared" si="24"/>
        <v>-111.91791000000001</v>
      </c>
      <c r="P558">
        <f t="shared" si="25"/>
        <v>33.421779999999998</v>
      </c>
      <c r="Q558">
        <f t="shared" si="26"/>
        <v>252.86162856128101</v>
      </c>
    </row>
    <row r="559" spans="1:17" x14ac:dyDescent="0.25">
      <c r="A559">
        <v>2312090</v>
      </c>
      <c r="B559">
        <v>2</v>
      </c>
      <c r="C559" t="s">
        <v>1006</v>
      </c>
      <c r="D559">
        <v>-111.94511572355</v>
      </c>
      <c r="E559">
        <v>33.407372487430301</v>
      </c>
      <c r="F559">
        <v>3</v>
      </c>
      <c r="G559" t="s">
        <v>1002</v>
      </c>
      <c r="H559" t="s">
        <v>1006</v>
      </c>
      <c r="I559" t="s">
        <v>996</v>
      </c>
      <c r="J559">
        <v>39972.505555555559</v>
      </c>
      <c r="K559" t="s">
        <v>1006</v>
      </c>
      <c r="L559" t="s">
        <v>998</v>
      </c>
      <c r="M559">
        <v>162</v>
      </c>
      <c r="N559">
        <v>2.7179057147599999E-3</v>
      </c>
      <c r="O559">
        <f t="shared" si="24"/>
        <v>-111.92623</v>
      </c>
      <c r="P559">
        <f t="shared" si="25"/>
        <v>33.441630000000004</v>
      </c>
      <c r="Q559">
        <f t="shared" si="26"/>
        <v>4186.0966144717058</v>
      </c>
    </row>
    <row r="560" spans="1:17" x14ac:dyDescent="0.25">
      <c r="A560">
        <v>2679302</v>
      </c>
      <c r="B560">
        <v>2</v>
      </c>
      <c r="C560" t="s">
        <v>999</v>
      </c>
      <c r="D560">
        <v>-111.920437819903</v>
      </c>
      <c r="E560">
        <v>33.414972696908897</v>
      </c>
      <c r="F560">
        <v>2</v>
      </c>
      <c r="G560" t="s">
        <v>995</v>
      </c>
      <c r="H560" t="s">
        <v>999</v>
      </c>
      <c r="I560" t="s">
        <v>996</v>
      </c>
      <c r="J560">
        <v>41214.55972222222</v>
      </c>
      <c r="K560" t="s">
        <v>1001</v>
      </c>
      <c r="L560" t="s">
        <v>1014</v>
      </c>
      <c r="M560">
        <v>132</v>
      </c>
      <c r="N560">
        <v>2.74926517149E-3</v>
      </c>
      <c r="O560">
        <f t="shared" si="24"/>
        <v>-111.917698</v>
      </c>
      <c r="P560">
        <f t="shared" si="25"/>
        <v>33.414745000000003</v>
      </c>
      <c r="Q560">
        <f t="shared" si="26"/>
        <v>256.1316628558119</v>
      </c>
    </row>
    <row r="561" spans="1:17" x14ac:dyDescent="0.25">
      <c r="A561">
        <v>2496148</v>
      </c>
      <c r="B561">
        <v>2</v>
      </c>
      <c r="C561" t="s">
        <v>999</v>
      </c>
      <c r="D561">
        <v>-111.91516244785301</v>
      </c>
      <c r="E561">
        <v>33.4220034101075</v>
      </c>
      <c r="F561">
        <v>3</v>
      </c>
      <c r="G561" t="s">
        <v>1000</v>
      </c>
      <c r="H561" t="s">
        <v>999</v>
      </c>
      <c r="I561" t="s">
        <v>996</v>
      </c>
      <c r="J561">
        <v>40589.556250000001</v>
      </c>
      <c r="K561" t="s">
        <v>1006</v>
      </c>
      <c r="L561" t="s">
        <v>998</v>
      </c>
      <c r="M561">
        <v>116</v>
      </c>
      <c r="N561">
        <v>2.7566201908499999E-3</v>
      </c>
      <c r="O561">
        <f t="shared" si="24"/>
        <v>-111.91791000000001</v>
      </c>
      <c r="P561">
        <f t="shared" si="25"/>
        <v>33.421779999999998</v>
      </c>
      <c r="Q561">
        <f t="shared" si="26"/>
        <v>256.80118030812463</v>
      </c>
    </row>
    <row r="562" spans="1:17" x14ac:dyDescent="0.25">
      <c r="A562">
        <v>2409371</v>
      </c>
      <c r="B562">
        <v>2</v>
      </c>
      <c r="C562" t="s">
        <v>999</v>
      </c>
      <c r="D562">
        <v>-111.928358490002</v>
      </c>
      <c r="E562">
        <v>33.353842414588598</v>
      </c>
      <c r="F562">
        <v>4</v>
      </c>
      <c r="G562" t="s">
        <v>1008</v>
      </c>
      <c r="H562" t="s">
        <v>999</v>
      </c>
      <c r="I562" t="s">
        <v>996</v>
      </c>
      <c r="J562">
        <v>40295.322222222225</v>
      </c>
      <c r="K562" t="s">
        <v>1006</v>
      </c>
      <c r="L562" t="s">
        <v>998</v>
      </c>
      <c r="M562">
        <v>123</v>
      </c>
      <c r="N562">
        <v>2.7934885547000001E-3</v>
      </c>
      <c r="O562">
        <f t="shared" si="24"/>
        <v>-111.92854</v>
      </c>
      <c r="P562">
        <f t="shared" si="25"/>
        <v>33.356630000000003</v>
      </c>
      <c r="Q562">
        <f t="shared" si="26"/>
        <v>309.63625126378429</v>
      </c>
    </row>
    <row r="563" spans="1:17" x14ac:dyDescent="0.25">
      <c r="A563">
        <v>2678072</v>
      </c>
      <c r="B563">
        <v>2</v>
      </c>
      <c r="C563" t="s">
        <v>999</v>
      </c>
      <c r="D563">
        <v>-111.91970341523999</v>
      </c>
      <c r="E563">
        <v>33.416703454299899</v>
      </c>
      <c r="F563">
        <v>3</v>
      </c>
      <c r="G563" t="s">
        <v>1000</v>
      </c>
      <c r="H563" t="s">
        <v>999</v>
      </c>
      <c r="I563" t="s">
        <v>996</v>
      </c>
      <c r="J563">
        <v>41225.393750000003</v>
      </c>
      <c r="K563" t="s">
        <v>1015</v>
      </c>
      <c r="L563" t="s">
        <v>1007</v>
      </c>
      <c r="M563">
        <v>132</v>
      </c>
      <c r="N563">
        <v>2.8030757266900002E-3</v>
      </c>
      <c r="O563">
        <f t="shared" si="24"/>
        <v>-111.917698</v>
      </c>
      <c r="P563">
        <f t="shared" si="25"/>
        <v>33.414745000000003</v>
      </c>
      <c r="Q563">
        <f t="shared" si="26"/>
        <v>286.33547698343079</v>
      </c>
    </row>
    <row r="564" spans="1:17" x14ac:dyDescent="0.25">
      <c r="A564">
        <v>2299476</v>
      </c>
      <c r="B564">
        <v>2</v>
      </c>
      <c r="C564" t="s">
        <v>999</v>
      </c>
      <c r="D564">
        <v>-111.90912553648199</v>
      </c>
      <c r="E564">
        <v>33.404616024238898</v>
      </c>
      <c r="F564">
        <v>2</v>
      </c>
      <c r="G564" t="s">
        <v>1002</v>
      </c>
      <c r="H564" t="s">
        <v>999</v>
      </c>
      <c r="I564" t="s">
        <v>996</v>
      </c>
      <c r="J564">
        <v>39948.732638888891</v>
      </c>
      <c r="K564" t="s">
        <v>997</v>
      </c>
      <c r="L564" t="s">
        <v>998</v>
      </c>
      <c r="M564">
        <v>159</v>
      </c>
      <c r="N564">
        <v>2.8170367480399999E-3</v>
      </c>
      <c r="O564">
        <f t="shared" si="24"/>
        <v>-111.90910700000001</v>
      </c>
      <c r="P564">
        <f t="shared" si="25"/>
        <v>33.407432999999997</v>
      </c>
      <c r="Q564">
        <f t="shared" si="26"/>
        <v>312.43997199317312</v>
      </c>
    </row>
    <row r="565" spans="1:17" x14ac:dyDescent="0.25">
      <c r="A565">
        <v>2611080</v>
      </c>
      <c r="B565">
        <v>2</v>
      </c>
      <c r="C565" t="s">
        <v>994</v>
      </c>
      <c r="D565">
        <v>-111.91121960559499</v>
      </c>
      <c r="E565">
        <v>33.3596219669652</v>
      </c>
      <c r="F565">
        <v>3</v>
      </c>
      <c r="G565" t="s">
        <v>995</v>
      </c>
      <c r="H565" t="s">
        <v>994</v>
      </c>
      <c r="I565" t="s">
        <v>996</v>
      </c>
      <c r="J565">
        <v>40976.664583333331</v>
      </c>
      <c r="K565" t="s">
        <v>998</v>
      </c>
      <c r="L565" t="s">
        <v>1007</v>
      </c>
      <c r="M565">
        <v>124</v>
      </c>
      <c r="N565">
        <v>2.8688081597199998E-3</v>
      </c>
      <c r="O565">
        <f t="shared" si="24"/>
        <v>-111.91153</v>
      </c>
      <c r="P565">
        <f t="shared" si="25"/>
        <v>33.356769999999997</v>
      </c>
      <c r="Q565">
        <f t="shared" si="26"/>
        <v>317.63141052525344</v>
      </c>
    </row>
    <row r="566" spans="1:17" x14ac:dyDescent="0.25">
      <c r="A566">
        <v>2656432</v>
      </c>
      <c r="B566">
        <v>2</v>
      </c>
      <c r="C566" t="s">
        <v>1025</v>
      </c>
      <c r="D566">
        <v>-111.919752075562</v>
      </c>
      <c r="E566">
        <v>33.359025101849703</v>
      </c>
      <c r="F566">
        <v>3</v>
      </c>
      <c r="G566" t="s">
        <v>1002</v>
      </c>
      <c r="H566" t="s">
        <v>1025</v>
      </c>
      <c r="I566" t="s">
        <v>996</v>
      </c>
      <c r="J566">
        <v>41172.375</v>
      </c>
      <c r="K566" t="s">
        <v>998</v>
      </c>
      <c r="L566" t="s">
        <v>1009</v>
      </c>
      <c r="M566">
        <v>125</v>
      </c>
      <c r="N566">
        <v>2.8976935531400002E-3</v>
      </c>
      <c r="O566">
        <f t="shared" si="24"/>
        <v>-111.92068</v>
      </c>
      <c r="P566">
        <f t="shared" si="25"/>
        <v>33.356279999999998</v>
      </c>
      <c r="Q566">
        <f t="shared" si="26"/>
        <v>316.46473347075954</v>
      </c>
    </row>
    <row r="567" spans="1:17" x14ac:dyDescent="0.25">
      <c r="A567">
        <v>2592123</v>
      </c>
      <c r="B567">
        <v>2</v>
      </c>
      <c r="C567" t="s">
        <v>999</v>
      </c>
      <c r="D567">
        <v>-111.929001242441</v>
      </c>
      <c r="E567">
        <v>33.407353200649197</v>
      </c>
      <c r="F567">
        <v>2</v>
      </c>
      <c r="G567" t="s">
        <v>1002</v>
      </c>
      <c r="H567" t="s">
        <v>999</v>
      </c>
      <c r="I567" t="s">
        <v>996</v>
      </c>
      <c r="J567">
        <v>40847.629861111112</v>
      </c>
      <c r="K567" t="s">
        <v>1006</v>
      </c>
      <c r="L567" t="s">
        <v>998</v>
      </c>
      <c r="M567">
        <v>138</v>
      </c>
      <c r="N567">
        <v>2.9046934075899998E-3</v>
      </c>
      <c r="O567">
        <f t="shared" si="24"/>
        <v>-111.926098</v>
      </c>
      <c r="P567">
        <f t="shared" si="25"/>
        <v>33.407445000000003</v>
      </c>
      <c r="Q567">
        <f t="shared" si="26"/>
        <v>270.27853855931346</v>
      </c>
    </row>
    <row r="568" spans="1:17" x14ac:dyDescent="0.25">
      <c r="A568">
        <v>2335443</v>
      </c>
      <c r="B568">
        <v>2</v>
      </c>
      <c r="C568" t="s">
        <v>999</v>
      </c>
      <c r="D568">
        <v>-111.911470204653</v>
      </c>
      <c r="E568">
        <v>33.359681027487198</v>
      </c>
      <c r="F568">
        <v>3</v>
      </c>
      <c r="G568" t="s">
        <v>995</v>
      </c>
      <c r="H568" t="s">
        <v>999</v>
      </c>
      <c r="I568" t="s">
        <v>996</v>
      </c>
      <c r="J568">
        <v>40045.275694444441</v>
      </c>
      <c r="K568" t="s">
        <v>1010</v>
      </c>
      <c r="L568" t="s">
        <v>998</v>
      </c>
      <c r="M568">
        <v>124</v>
      </c>
      <c r="N568">
        <v>2.9116415498399999E-3</v>
      </c>
      <c r="O568">
        <f t="shared" si="24"/>
        <v>-111.91153</v>
      </c>
      <c r="P568">
        <f t="shared" si="25"/>
        <v>33.356769999999997</v>
      </c>
      <c r="Q568">
        <f t="shared" si="26"/>
        <v>322.91455500077598</v>
      </c>
    </row>
    <row r="569" spans="1:17" x14ac:dyDescent="0.25">
      <c r="A569">
        <v>2710580</v>
      </c>
      <c r="B569">
        <v>2</v>
      </c>
      <c r="C569" t="s">
        <v>999</v>
      </c>
      <c r="D569">
        <v>-111.921254537057</v>
      </c>
      <c r="E569">
        <v>33.414761581639397</v>
      </c>
      <c r="F569">
        <v>3</v>
      </c>
      <c r="G569" t="s">
        <v>1020</v>
      </c>
      <c r="H569" t="s">
        <v>999</v>
      </c>
      <c r="I569" t="s">
        <v>996</v>
      </c>
      <c r="J569">
        <v>41360.585416666669</v>
      </c>
      <c r="K569" t="s">
        <v>1001</v>
      </c>
      <c r="L569" t="s">
        <v>998</v>
      </c>
      <c r="M569">
        <v>155</v>
      </c>
      <c r="N569">
        <v>2.9123908753400001E-3</v>
      </c>
      <c r="O569">
        <f t="shared" si="24"/>
        <v>-111.92255400000001</v>
      </c>
      <c r="P569">
        <f t="shared" si="25"/>
        <v>33.417368000000003</v>
      </c>
      <c r="Q569">
        <f t="shared" si="26"/>
        <v>313.34059504576851</v>
      </c>
    </row>
    <row r="570" spans="1:17" x14ac:dyDescent="0.25">
      <c r="A570">
        <v>2291826</v>
      </c>
      <c r="B570">
        <v>2</v>
      </c>
      <c r="C570" t="s">
        <v>1017</v>
      </c>
      <c r="D570">
        <v>-111.914767725684</v>
      </c>
      <c r="E570">
        <v>33.414790805947703</v>
      </c>
      <c r="F570">
        <v>3</v>
      </c>
      <c r="G570" t="s">
        <v>1008</v>
      </c>
      <c r="H570" t="s">
        <v>1017</v>
      </c>
      <c r="I570" t="s">
        <v>996</v>
      </c>
      <c r="J570">
        <v>39916.416666666664</v>
      </c>
      <c r="K570" t="s">
        <v>998</v>
      </c>
      <c r="L570" t="s">
        <v>997</v>
      </c>
      <c r="M570">
        <v>132</v>
      </c>
      <c r="N570">
        <v>2.9306323126299999E-3</v>
      </c>
      <c r="O570">
        <f t="shared" si="24"/>
        <v>-111.917698</v>
      </c>
      <c r="P570">
        <f t="shared" si="25"/>
        <v>33.414745000000003</v>
      </c>
      <c r="Q570">
        <f t="shared" si="26"/>
        <v>272.64879002241764</v>
      </c>
    </row>
    <row r="571" spans="1:17" x14ac:dyDescent="0.25">
      <c r="A571">
        <v>2332824</v>
      </c>
      <c r="B571">
        <v>2</v>
      </c>
      <c r="C571" t="s">
        <v>999</v>
      </c>
      <c r="D571">
        <v>-111.911273545588</v>
      </c>
      <c r="E571">
        <v>33.359706771540097</v>
      </c>
      <c r="F571">
        <v>3</v>
      </c>
      <c r="G571" t="s">
        <v>995</v>
      </c>
      <c r="H571" t="s">
        <v>999</v>
      </c>
      <c r="I571" t="s">
        <v>996</v>
      </c>
      <c r="J571">
        <v>40038.787499999999</v>
      </c>
      <c r="K571" t="s">
        <v>998</v>
      </c>
      <c r="L571" t="s">
        <v>997</v>
      </c>
      <c r="M571">
        <v>124</v>
      </c>
      <c r="N571">
        <v>2.9479477512600002E-3</v>
      </c>
      <c r="O571">
        <f t="shared" si="24"/>
        <v>-111.91153</v>
      </c>
      <c r="P571">
        <f t="shared" si="25"/>
        <v>33.356769999999997</v>
      </c>
      <c r="Q571">
        <f t="shared" si="26"/>
        <v>326.59452447123238</v>
      </c>
    </row>
    <row r="572" spans="1:17" x14ac:dyDescent="0.25">
      <c r="A572">
        <v>2678388</v>
      </c>
      <c r="B572">
        <v>2</v>
      </c>
      <c r="C572" t="s">
        <v>999</v>
      </c>
      <c r="D572">
        <v>-111.92914932178201</v>
      </c>
      <c r="E572">
        <v>33.3929393731161</v>
      </c>
      <c r="F572">
        <v>3</v>
      </c>
      <c r="G572" t="s">
        <v>995</v>
      </c>
      <c r="H572" t="s">
        <v>999</v>
      </c>
      <c r="I572" t="s">
        <v>996</v>
      </c>
      <c r="J572">
        <v>41255.753472222219</v>
      </c>
      <c r="K572" t="s">
        <v>1001</v>
      </c>
      <c r="L572" t="s">
        <v>998</v>
      </c>
      <c r="M572">
        <v>142</v>
      </c>
      <c r="N572">
        <v>2.9513292219799999E-3</v>
      </c>
      <c r="O572">
        <f t="shared" si="24"/>
        <v>-111.926198</v>
      </c>
      <c r="P572">
        <f t="shared" si="25"/>
        <v>33.392946000000002</v>
      </c>
      <c r="Q572">
        <f t="shared" si="26"/>
        <v>274.56046835947603</v>
      </c>
    </row>
    <row r="573" spans="1:17" x14ac:dyDescent="0.25">
      <c r="A573">
        <v>2291815</v>
      </c>
      <c r="B573">
        <v>2</v>
      </c>
      <c r="C573" t="s">
        <v>999</v>
      </c>
      <c r="D573">
        <v>-111.90614299434699</v>
      </c>
      <c r="E573">
        <v>33.407494491428999</v>
      </c>
      <c r="F573">
        <v>3</v>
      </c>
      <c r="G573" t="s">
        <v>1002</v>
      </c>
      <c r="H573" t="s">
        <v>999</v>
      </c>
      <c r="I573" t="s">
        <v>996</v>
      </c>
      <c r="J573">
        <v>39933.67083333333</v>
      </c>
      <c r="K573" t="s">
        <v>1001</v>
      </c>
      <c r="L573" t="s">
        <v>998</v>
      </c>
      <c r="M573">
        <v>159</v>
      </c>
      <c r="N573">
        <v>2.9646434367300001E-3</v>
      </c>
      <c r="O573">
        <f t="shared" si="24"/>
        <v>-111.90910700000001</v>
      </c>
      <c r="P573">
        <f t="shared" si="25"/>
        <v>33.407432999999997</v>
      </c>
      <c r="Q573">
        <f t="shared" si="26"/>
        <v>275.82378763474031</v>
      </c>
    </row>
    <row r="574" spans="1:17" x14ac:dyDescent="0.25">
      <c r="A574">
        <v>2674059</v>
      </c>
      <c r="B574">
        <v>2</v>
      </c>
      <c r="C574" t="s">
        <v>999</v>
      </c>
      <c r="D574">
        <v>-111.94423641375499</v>
      </c>
      <c r="E574">
        <v>33.418910531768503</v>
      </c>
      <c r="F574">
        <v>3</v>
      </c>
      <c r="G574" t="s">
        <v>1008</v>
      </c>
      <c r="H574" t="s">
        <v>999</v>
      </c>
      <c r="I574" t="s">
        <v>996</v>
      </c>
      <c r="J574">
        <v>41207.43472222222</v>
      </c>
      <c r="K574" t="s">
        <v>997</v>
      </c>
      <c r="L574" t="s">
        <v>998</v>
      </c>
      <c r="M574">
        <v>163</v>
      </c>
      <c r="N574">
        <v>2.9836149272699998E-3</v>
      </c>
      <c r="O574">
        <f t="shared" si="24"/>
        <v>-111.944266</v>
      </c>
      <c r="P574">
        <f t="shared" si="25"/>
        <v>33.421894000000002</v>
      </c>
      <c r="Q574">
        <f t="shared" si="26"/>
        <v>330.91260174954431</v>
      </c>
    </row>
    <row r="575" spans="1:17" x14ac:dyDescent="0.25">
      <c r="A575">
        <v>2276212</v>
      </c>
      <c r="B575">
        <v>2</v>
      </c>
      <c r="C575" t="s">
        <v>999</v>
      </c>
      <c r="D575">
        <v>-111.917864423217</v>
      </c>
      <c r="E575">
        <v>33.392962548880803</v>
      </c>
      <c r="F575">
        <v>3</v>
      </c>
      <c r="G575" t="s">
        <v>1008</v>
      </c>
      <c r="H575" t="s">
        <v>999</v>
      </c>
      <c r="I575" t="s">
        <v>996</v>
      </c>
      <c r="J575">
        <v>39877.613194444442</v>
      </c>
      <c r="K575" t="s">
        <v>1010</v>
      </c>
      <c r="L575" t="s">
        <v>1053</v>
      </c>
      <c r="M575">
        <v>164</v>
      </c>
      <c r="N575">
        <v>3.0040404639499999E-3</v>
      </c>
      <c r="O575">
        <f t="shared" si="24"/>
        <v>-111.92066199999999</v>
      </c>
      <c r="P575">
        <f t="shared" si="25"/>
        <v>33.394056999999997</v>
      </c>
      <c r="Q575">
        <f t="shared" si="26"/>
        <v>287.1731540710698</v>
      </c>
    </row>
    <row r="576" spans="1:17" x14ac:dyDescent="0.25">
      <c r="A576">
        <v>2670112</v>
      </c>
      <c r="B576">
        <v>2</v>
      </c>
      <c r="C576" t="s">
        <v>1017</v>
      </c>
      <c r="D576">
        <v>-111.928923453046</v>
      </c>
      <c r="E576">
        <v>33.420087350813702</v>
      </c>
      <c r="F576">
        <v>2</v>
      </c>
      <c r="G576" t="s">
        <v>1008</v>
      </c>
      <c r="H576" t="s">
        <v>1017</v>
      </c>
      <c r="I576" t="s">
        <v>996</v>
      </c>
      <c r="J576">
        <v>41227.492361111108</v>
      </c>
      <c r="K576" t="s">
        <v>1006</v>
      </c>
      <c r="L576" t="s">
        <v>998</v>
      </c>
      <c r="M576">
        <v>154</v>
      </c>
      <c r="N576">
        <v>3.0380915083300002E-3</v>
      </c>
      <c r="O576">
        <f t="shared" si="24"/>
        <v>-111.926198</v>
      </c>
      <c r="P576">
        <f t="shared" si="25"/>
        <v>33.418745000000001</v>
      </c>
      <c r="Q576">
        <f t="shared" si="26"/>
        <v>294.027272601633</v>
      </c>
    </row>
    <row r="577" spans="1:17" x14ac:dyDescent="0.25">
      <c r="A577">
        <v>2455700</v>
      </c>
      <c r="B577">
        <v>2</v>
      </c>
      <c r="C577" t="s">
        <v>999</v>
      </c>
      <c r="D577">
        <v>-111.928954553854</v>
      </c>
      <c r="E577">
        <v>33.420569026753299</v>
      </c>
      <c r="F577">
        <v>3</v>
      </c>
      <c r="G577" t="s">
        <v>1002</v>
      </c>
      <c r="H577" t="s">
        <v>999</v>
      </c>
      <c r="I577" t="s">
        <v>996</v>
      </c>
      <c r="J577">
        <v>40422.520138888889</v>
      </c>
      <c r="K577" t="s">
        <v>998</v>
      </c>
      <c r="L577" t="s">
        <v>997</v>
      </c>
      <c r="M577">
        <v>117</v>
      </c>
      <c r="N577">
        <v>3.0381677531800002E-3</v>
      </c>
      <c r="O577">
        <f t="shared" si="24"/>
        <v>-111.926299</v>
      </c>
      <c r="P577">
        <f t="shared" si="25"/>
        <v>33.422044999999997</v>
      </c>
      <c r="Q577">
        <f t="shared" si="26"/>
        <v>296.3603301688272</v>
      </c>
    </row>
    <row r="578" spans="1:17" x14ac:dyDescent="0.25">
      <c r="A578">
        <v>2680086</v>
      </c>
      <c r="B578">
        <v>2</v>
      </c>
      <c r="C578" t="s">
        <v>1017</v>
      </c>
      <c r="D578">
        <v>-111.952482656822</v>
      </c>
      <c r="E578">
        <v>33.389819958441301</v>
      </c>
      <c r="F578">
        <v>2</v>
      </c>
      <c r="G578" t="s">
        <v>1000</v>
      </c>
      <c r="H578" t="s">
        <v>1017</v>
      </c>
      <c r="I578" t="s">
        <v>996</v>
      </c>
      <c r="J578">
        <v>41226.769444444442</v>
      </c>
      <c r="K578" t="s">
        <v>998</v>
      </c>
      <c r="L578" t="s">
        <v>1006</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999</v>
      </c>
      <c r="D579">
        <v>-111.912180436551</v>
      </c>
      <c r="E579">
        <v>33.407497153658703</v>
      </c>
      <c r="F579">
        <v>2</v>
      </c>
      <c r="G579" t="s">
        <v>1002</v>
      </c>
      <c r="H579" t="s">
        <v>999</v>
      </c>
      <c r="I579" t="s">
        <v>996</v>
      </c>
      <c r="J579">
        <v>41484.435416666667</v>
      </c>
      <c r="K579" t="s">
        <v>1006</v>
      </c>
      <c r="L579" t="s">
        <v>998</v>
      </c>
      <c r="M579">
        <v>159</v>
      </c>
      <c r="N579">
        <v>3.0741060366999999E-3</v>
      </c>
      <c r="O579">
        <f t="shared" si="27"/>
        <v>-111.90910700000001</v>
      </c>
      <c r="P579">
        <f t="shared" si="28"/>
        <v>33.407432999999997</v>
      </c>
      <c r="Q579">
        <f t="shared" si="29"/>
        <v>286.00826238048518</v>
      </c>
    </row>
    <row r="580" spans="1:17" x14ac:dyDescent="0.25">
      <c r="A580">
        <v>2588978</v>
      </c>
      <c r="B580">
        <v>2</v>
      </c>
      <c r="C580" t="s">
        <v>999</v>
      </c>
      <c r="D580">
        <v>-111.95524038303201</v>
      </c>
      <c r="E580">
        <v>33.407404918146703</v>
      </c>
      <c r="F580">
        <v>2</v>
      </c>
      <c r="G580" t="s">
        <v>995</v>
      </c>
      <c r="H580" t="s">
        <v>999</v>
      </c>
      <c r="I580" t="s">
        <v>996</v>
      </c>
      <c r="J580">
        <v>40820.571527777778</v>
      </c>
      <c r="K580" t="s">
        <v>1006</v>
      </c>
      <c r="L580" t="s">
        <v>998</v>
      </c>
      <c r="M580">
        <v>160</v>
      </c>
      <c r="N580">
        <v>3.0763932220500001E-3</v>
      </c>
      <c r="O580">
        <f t="shared" si="27"/>
        <v>-111.952164</v>
      </c>
      <c r="P580">
        <f t="shared" si="28"/>
        <v>33.407397000000003</v>
      </c>
      <c r="Q580">
        <f t="shared" si="29"/>
        <v>286.19519615462428</v>
      </c>
    </row>
    <row r="581" spans="1:17" x14ac:dyDescent="0.25">
      <c r="A581">
        <v>2566318</v>
      </c>
      <c r="B581">
        <v>2</v>
      </c>
      <c r="C581" t="s">
        <v>999</v>
      </c>
      <c r="D581">
        <v>-111.917735026732</v>
      </c>
      <c r="E581">
        <v>33.3930604089215</v>
      </c>
      <c r="F581">
        <v>2</v>
      </c>
      <c r="G581" t="s">
        <v>995</v>
      </c>
      <c r="H581" t="s">
        <v>999</v>
      </c>
      <c r="I581" t="s">
        <v>996</v>
      </c>
      <c r="J581">
        <v>40777.484027777777</v>
      </c>
      <c r="K581" t="s">
        <v>1001</v>
      </c>
      <c r="L581" t="s">
        <v>1000</v>
      </c>
      <c r="M581">
        <v>164</v>
      </c>
      <c r="N581">
        <v>3.09198419939E-3</v>
      </c>
      <c r="O581">
        <f t="shared" si="27"/>
        <v>-111.92066199999999</v>
      </c>
      <c r="P581">
        <f t="shared" si="28"/>
        <v>33.394056999999997</v>
      </c>
      <c r="Q581">
        <f t="shared" si="29"/>
        <v>293.87389965727613</v>
      </c>
    </row>
    <row r="582" spans="1:17" x14ac:dyDescent="0.25">
      <c r="A582">
        <v>2756536</v>
      </c>
      <c r="B582">
        <v>2</v>
      </c>
      <c r="C582" t="s">
        <v>1000</v>
      </c>
      <c r="D582">
        <v>-111.917735026732</v>
      </c>
      <c r="E582">
        <v>33.3930604089215</v>
      </c>
      <c r="F582">
        <v>3</v>
      </c>
      <c r="G582" t="s">
        <v>1000</v>
      </c>
      <c r="H582" t="s">
        <v>1000</v>
      </c>
      <c r="I582" t="s">
        <v>996</v>
      </c>
      <c r="J582">
        <v>41494.481944444444</v>
      </c>
      <c r="K582" t="s">
        <v>1006</v>
      </c>
      <c r="L582" t="s">
        <v>998</v>
      </c>
      <c r="M582">
        <v>164</v>
      </c>
      <c r="N582">
        <v>3.09198419939E-3</v>
      </c>
      <c r="O582">
        <f t="shared" si="27"/>
        <v>-111.92066199999999</v>
      </c>
      <c r="P582">
        <f t="shared" si="28"/>
        <v>33.394056999999997</v>
      </c>
      <c r="Q582">
        <f t="shared" si="29"/>
        <v>293.87389965727613</v>
      </c>
    </row>
    <row r="583" spans="1:17" x14ac:dyDescent="0.25">
      <c r="A583">
        <v>2766632</v>
      </c>
      <c r="B583">
        <v>2</v>
      </c>
      <c r="C583" t="s">
        <v>999</v>
      </c>
      <c r="D583">
        <v>-111.947199301029</v>
      </c>
      <c r="E583">
        <v>33.4254744188041</v>
      </c>
      <c r="F583">
        <v>3</v>
      </c>
      <c r="G583" t="s">
        <v>995</v>
      </c>
      <c r="H583" t="s">
        <v>999</v>
      </c>
      <c r="I583" t="s">
        <v>996</v>
      </c>
      <c r="J583">
        <v>41526.59375</v>
      </c>
      <c r="K583" t="s">
        <v>1018</v>
      </c>
      <c r="L583" t="s">
        <v>1018</v>
      </c>
      <c r="M583">
        <v>108</v>
      </c>
      <c r="N583">
        <v>3.10044060361E-3</v>
      </c>
      <c r="O583">
        <f t="shared" si="27"/>
        <v>-111.94409899999999</v>
      </c>
      <c r="P583">
        <f t="shared" si="28"/>
        <v>33.425445000000003</v>
      </c>
      <c r="Q583">
        <f t="shared" si="29"/>
        <v>288.43737985999974</v>
      </c>
    </row>
    <row r="584" spans="1:17" x14ac:dyDescent="0.25">
      <c r="A584">
        <v>2458072</v>
      </c>
      <c r="B584">
        <v>2</v>
      </c>
      <c r="C584" t="s">
        <v>999</v>
      </c>
      <c r="D584">
        <v>-111.957587441092</v>
      </c>
      <c r="E584">
        <v>33.407417361945797</v>
      </c>
      <c r="F584">
        <v>3</v>
      </c>
      <c r="G584" t="s">
        <v>1000</v>
      </c>
      <c r="H584" t="s">
        <v>999</v>
      </c>
      <c r="I584" t="s">
        <v>996</v>
      </c>
      <c r="J584">
        <v>40465.407638888886</v>
      </c>
      <c r="K584" t="s">
        <v>998</v>
      </c>
      <c r="L584" t="s">
        <v>1007</v>
      </c>
      <c r="M584">
        <v>137</v>
      </c>
      <c r="N584">
        <v>3.1141757032699998E-3</v>
      </c>
      <c r="O584">
        <f t="shared" si="27"/>
        <v>-111.96069900000001</v>
      </c>
      <c r="P584">
        <f t="shared" si="28"/>
        <v>33.407544999999999</v>
      </c>
      <c r="Q584">
        <f t="shared" si="29"/>
        <v>289.81219751144465</v>
      </c>
    </row>
    <row r="585" spans="1:17" x14ac:dyDescent="0.25">
      <c r="A585">
        <v>2785826</v>
      </c>
      <c r="B585">
        <v>2</v>
      </c>
      <c r="C585" t="s">
        <v>999</v>
      </c>
      <c r="D585">
        <v>-111.91773653668101</v>
      </c>
      <c r="E585">
        <v>33.392986312648603</v>
      </c>
      <c r="F585">
        <v>3</v>
      </c>
      <c r="G585" t="s">
        <v>995</v>
      </c>
      <c r="H585" t="s">
        <v>999</v>
      </c>
      <c r="I585" t="s">
        <v>996</v>
      </c>
      <c r="J585">
        <v>41558.665277777778</v>
      </c>
      <c r="K585" t="s">
        <v>1006</v>
      </c>
      <c r="L585" t="s">
        <v>998</v>
      </c>
      <c r="M585">
        <v>164</v>
      </c>
      <c r="N585">
        <v>3.11523787778E-3</v>
      </c>
      <c r="O585">
        <f t="shared" si="27"/>
        <v>-111.92066199999999</v>
      </c>
      <c r="P585">
        <f t="shared" si="28"/>
        <v>33.394056999999997</v>
      </c>
      <c r="Q585">
        <f t="shared" si="29"/>
        <v>296.93380785312752</v>
      </c>
    </row>
    <row r="586" spans="1:17" x14ac:dyDescent="0.25">
      <c r="A586">
        <v>2786230</v>
      </c>
      <c r="B586">
        <v>2</v>
      </c>
      <c r="C586" t="s">
        <v>999</v>
      </c>
      <c r="D586">
        <v>-111.929419248255</v>
      </c>
      <c r="E586">
        <v>33.4220093448033</v>
      </c>
      <c r="F586">
        <v>2</v>
      </c>
      <c r="G586" t="s">
        <v>1002</v>
      </c>
      <c r="H586" t="s">
        <v>999</v>
      </c>
      <c r="I586" t="s">
        <v>996</v>
      </c>
      <c r="J586">
        <v>41603.901388888888</v>
      </c>
      <c r="K586" t="s">
        <v>998</v>
      </c>
      <c r="L586" t="s">
        <v>1007</v>
      </c>
      <c r="M586">
        <v>117</v>
      </c>
      <c r="N586">
        <v>3.1204519649999998E-3</v>
      </c>
      <c r="O586">
        <f t="shared" si="27"/>
        <v>-111.926299</v>
      </c>
      <c r="P586">
        <f t="shared" si="28"/>
        <v>33.422044999999997</v>
      </c>
      <c r="Q586">
        <f t="shared" si="29"/>
        <v>290.30153741010685</v>
      </c>
    </row>
    <row r="587" spans="1:17" x14ac:dyDescent="0.25">
      <c r="A587">
        <v>2368592</v>
      </c>
      <c r="B587">
        <v>2</v>
      </c>
      <c r="C587" t="s">
        <v>999</v>
      </c>
      <c r="D587">
        <v>-111.947233259561</v>
      </c>
      <c r="E587">
        <v>33.4254645379458</v>
      </c>
      <c r="F587">
        <v>3</v>
      </c>
      <c r="G587" t="s">
        <v>995</v>
      </c>
      <c r="H587" t="s">
        <v>999</v>
      </c>
      <c r="I587" t="s">
        <v>996</v>
      </c>
      <c r="J587">
        <v>40156.680555555555</v>
      </c>
      <c r="K587" t="s">
        <v>998</v>
      </c>
      <c r="L587" t="s">
        <v>997</v>
      </c>
      <c r="M587">
        <v>108</v>
      </c>
      <c r="N587">
        <v>3.13432045699E-3</v>
      </c>
      <c r="O587">
        <f t="shared" si="27"/>
        <v>-111.94409899999999</v>
      </c>
      <c r="P587">
        <f t="shared" si="28"/>
        <v>33.425445000000003</v>
      </c>
      <c r="Q587">
        <f t="shared" si="29"/>
        <v>291.58611567640548</v>
      </c>
    </row>
    <row r="588" spans="1:17" x14ac:dyDescent="0.25">
      <c r="A588">
        <v>2353004</v>
      </c>
      <c r="B588">
        <v>2</v>
      </c>
      <c r="C588" t="s">
        <v>999</v>
      </c>
      <c r="D588">
        <v>-111.928934604139</v>
      </c>
      <c r="E588">
        <v>33.420344381503099</v>
      </c>
      <c r="F588">
        <v>3</v>
      </c>
      <c r="G588" t="s">
        <v>1008</v>
      </c>
      <c r="H588" t="s">
        <v>999</v>
      </c>
      <c r="I588" t="s">
        <v>996</v>
      </c>
      <c r="J588">
        <v>40104.581944444442</v>
      </c>
      <c r="K588" t="s">
        <v>1018</v>
      </c>
      <c r="L588" t="s">
        <v>1018</v>
      </c>
      <c r="M588">
        <v>117</v>
      </c>
      <c r="N588">
        <v>3.13664031242E-3</v>
      </c>
      <c r="O588">
        <f t="shared" si="27"/>
        <v>-111.926299</v>
      </c>
      <c r="P588">
        <f t="shared" si="28"/>
        <v>33.422044999999997</v>
      </c>
      <c r="Q588">
        <f t="shared" si="29"/>
        <v>309.34486513280706</v>
      </c>
    </row>
    <row r="589" spans="1:17" x14ac:dyDescent="0.25">
      <c r="A589">
        <v>2353067</v>
      </c>
      <c r="B589">
        <v>2</v>
      </c>
      <c r="C589" t="s">
        <v>999</v>
      </c>
      <c r="D589">
        <v>-111.928934604139</v>
      </c>
      <c r="E589">
        <v>33.420344381503099</v>
      </c>
      <c r="F589">
        <v>2</v>
      </c>
      <c r="G589" t="s">
        <v>1008</v>
      </c>
      <c r="H589" t="s">
        <v>999</v>
      </c>
      <c r="I589" t="s">
        <v>996</v>
      </c>
      <c r="J589">
        <v>40111.62777777778</v>
      </c>
      <c r="K589" t="s">
        <v>1018</v>
      </c>
      <c r="L589" t="s">
        <v>1018</v>
      </c>
      <c r="M589">
        <v>117</v>
      </c>
      <c r="N589">
        <v>3.13664031242E-3</v>
      </c>
      <c r="O589">
        <f t="shared" si="27"/>
        <v>-111.926299</v>
      </c>
      <c r="P589">
        <f t="shared" si="28"/>
        <v>33.422044999999997</v>
      </c>
      <c r="Q589">
        <f t="shared" si="29"/>
        <v>309.34486513280706</v>
      </c>
    </row>
    <row r="590" spans="1:17" x14ac:dyDescent="0.25">
      <c r="A590">
        <v>2733038</v>
      </c>
      <c r="B590">
        <v>2</v>
      </c>
      <c r="C590" t="s">
        <v>999</v>
      </c>
      <c r="D590">
        <v>-111.922928839976</v>
      </c>
      <c r="E590">
        <v>33.4075008634073</v>
      </c>
      <c r="F590">
        <v>1</v>
      </c>
      <c r="G590" t="s">
        <v>1000</v>
      </c>
      <c r="H590" t="s">
        <v>999</v>
      </c>
      <c r="I590" t="s">
        <v>996</v>
      </c>
      <c r="J590">
        <v>41423.5</v>
      </c>
      <c r="K590" t="s">
        <v>1001</v>
      </c>
      <c r="L590" t="s">
        <v>998</v>
      </c>
      <c r="M590">
        <v>138</v>
      </c>
      <c r="N590">
        <v>3.1696523434000001E-3</v>
      </c>
      <c r="O590">
        <f t="shared" si="27"/>
        <v>-111.926098</v>
      </c>
      <c r="P590">
        <f t="shared" si="28"/>
        <v>33.407445000000003</v>
      </c>
      <c r="Q590">
        <f t="shared" si="29"/>
        <v>294.88992785061282</v>
      </c>
    </row>
    <row r="591" spans="1:17" x14ac:dyDescent="0.25">
      <c r="A591">
        <v>2394740</v>
      </c>
      <c r="B591">
        <v>2</v>
      </c>
      <c r="C591" t="s">
        <v>999</v>
      </c>
      <c r="D591">
        <v>-111.94727689202399</v>
      </c>
      <c r="E591">
        <v>33.425475745173202</v>
      </c>
      <c r="F591">
        <v>3</v>
      </c>
      <c r="G591" t="s">
        <v>995</v>
      </c>
      <c r="H591" t="s">
        <v>999</v>
      </c>
      <c r="I591" t="s">
        <v>996</v>
      </c>
      <c r="J591">
        <v>40241.350694444445</v>
      </c>
      <c r="K591" t="s">
        <v>1000</v>
      </c>
      <c r="L591" t="s">
        <v>1000</v>
      </c>
      <c r="M591">
        <v>108</v>
      </c>
      <c r="N591">
        <v>3.1780407457999999E-3</v>
      </c>
      <c r="O591">
        <f t="shared" si="27"/>
        <v>-111.94409899999999</v>
      </c>
      <c r="P591">
        <f t="shared" si="28"/>
        <v>33.425445000000003</v>
      </c>
      <c r="Q591">
        <f t="shared" si="29"/>
        <v>295.65682757209339</v>
      </c>
    </row>
    <row r="592" spans="1:17" x14ac:dyDescent="0.25">
      <c r="A592">
        <v>2448932</v>
      </c>
      <c r="B592">
        <v>2</v>
      </c>
      <c r="C592" t="s">
        <v>999</v>
      </c>
      <c r="D592">
        <v>-111.94727689202399</v>
      </c>
      <c r="E592">
        <v>33.425475745173202</v>
      </c>
      <c r="F592">
        <v>1</v>
      </c>
      <c r="G592" t="s">
        <v>995</v>
      </c>
      <c r="H592" t="s">
        <v>999</v>
      </c>
      <c r="I592" t="s">
        <v>996</v>
      </c>
      <c r="J592">
        <v>40430.602777777778</v>
      </c>
      <c r="K592" t="s">
        <v>1007</v>
      </c>
      <c r="L592" t="s">
        <v>998</v>
      </c>
      <c r="M592">
        <v>108</v>
      </c>
      <c r="N592">
        <v>3.1780407457999999E-3</v>
      </c>
      <c r="O592">
        <f t="shared" si="27"/>
        <v>-111.94409899999999</v>
      </c>
      <c r="P592">
        <f t="shared" si="28"/>
        <v>33.425445000000003</v>
      </c>
      <c r="Q592">
        <f t="shared" si="29"/>
        <v>295.65682757209339</v>
      </c>
    </row>
    <row r="593" spans="1:17" x14ac:dyDescent="0.25">
      <c r="A593">
        <v>2788586</v>
      </c>
      <c r="B593">
        <v>2</v>
      </c>
      <c r="C593" t="s">
        <v>994</v>
      </c>
      <c r="D593">
        <v>-111.93498136593701</v>
      </c>
      <c r="E593">
        <v>33.389605973723903</v>
      </c>
      <c r="F593">
        <v>3</v>
      </c>
      <c r="G593" t="s">
        <v>995</v>
      </c>
      <c r="H593" t="s">
        <v>994</v>
      </c>
      <c r="I593" t="s">
        <v>996</v>
      </c>
      <c r="J593">
        <v>41614.369444444441</v>
      </c>
      <c r="K593" t="s">
        <v>998</v>
      </c>
      <c r="L593" t="s">
        <v>1028</v>
      </c>
      <c r="M593">
        <v>141</v>
      </c>
      <c r="N593">
        <v>3.24521083085E-3</v>
      </c>
      <c r="O593">
        <f t="shared" si="27"/>
        <v>-111.934798</v>
      </c>
      <c r="P593">
        <f t="shared" si="28"/>
        <v>33.392845999999999</v>
      </c>
      <c r="Q593">
        <f t="shared" si="29"/>
        <v>359.76105915876946</v>
      </c>
    </row>
    <row r="594" spans="1:17" x14ac:dyDescent="0.25">
      <c r="A594">
        <v>2336280</v>
      </c>
      <c r="B594">
        <v>2</v>
      </c>
      <c r="C594" t="s">
        <v>999</v>
      </c>
      <c r="D594">
        <v>-111.957756593083</v>
      </c>
      <c r="E594">
        <v>33.422740465841997</v>
      </c>
      <c r="F594">
        <v>4</v>
      </c>
      <c r="G594" t="s">
        <v>1002</v>
      </c>
      <c r="H594" t="s">
        <v>999</v>
      </c>
      <c r="I594" t="s">
        <v>996</v>
      </c>
      <c r="J594">
        <v>40052.563194444447</v>
      </c>
      <c r="K594" t="s">
        <v>997</v>
      </c>
      <c r="L594" t="s">
        <v>998</v>
      </c>
      <c r="M594">
        <v>165</v>
      </c>
      <c r="N594">
        <v>3.2524653491500001E-3</v>
      </c>
      <c r="O594">
        <f t="shared" si="27"/>
        <v>-111.960908</v>
      </c>
      <c r="P594">
        <f t="shared" si="28"/>
        <v>33.421936000000002</v>
      </c>
      <c r="Q594">
        <f t="shared" si="29"/>
        <v>306.44998079216123</v>
      </c>
    </row>
    <row r="595" spans="1:17" x14ac:dyDescent="0.25">
      <c r="A595">
        <v>2613409</v>
      </c>
      <c r="B595">
        <v>2</v>
      </c>
      <c r="C595" t="s">
        <v>999</v>
      </c>
      <c r="D595">
        <v>-111.929582895682</v>
      </c>
      <c r="E595">
        <v>33.422007129097899</v>
      </c>
      <c r="F595">
        <v>1</v>
      </c>
      <c r="G595" t="s">
        <v>1000</v>
      </c>
      <c r="H595" t="s">
        <v>999</v>
      </c>
      <c r="I595" t="s">
        <v>996</v>
      </c>
      <c r="J595">
        <v>41001.583333333336</v>
      </c>
      <c r="K595" t="s">
        <v>1006</v>
      </c>
      <c r="L595" t="s">
        <v>998</v>
      </c>
      <c r="M595">
        <v>117</v>
      </c>
      <c r="N595">
        <v>3.2841140442300002E-3</v>
      </c>
      <c r="O595">
        <f t="shared" si="27"/>
        <v>-111.926299</v>
      </c>
      <c r="P595">
        <f t="shared" si="28"/>
        <v>33.422044999999997</v>
      </c>
      <c r="Q595">
        <f t="shared" si="29"/>
        <v>305.5274851568318</v>
      </c>
    </row>
    <row r="596" spans="1:17" x14ac:dyDescent="0.25">
      <c r="A596">
        <v>2574706</v>
      </c>
      <c r="B596">
        <v>2</v>
      </c>
      <c r="C596" t="s">
        <v>999</v>
      </c>
      <c r="D596">
        <v>-111.926290805493</v>
      </c>
      <c r="E596">
        <v>33.403524905190501</v>
      </c>
      <c r="F596">
        <v>3</v>
      </c>
      <c r="G596" t="s">
        <v>995</v>
      </c>
      <c r="H596" t="s">
        <v>999</v>
      </c>
      <c r="I596" t="s">
        <v>996</v>
      </c>
      <c r="J596">
        <v>40800.811111111114</v>
      </c>
      <c r="K596" t="s">
        <v>1010</v>
      </c>
      <c r="L596" t="s">
        <v>998</v>
      </c>
      <c r="M596">
        <v>129</v>
      </c>
      <c r="N596">
        <v>3.2845689529099999E-3</v>
      </c>
      <c r="O596">
        <f t="shared" si="27"/>
        <v>-111.926098</v>
      </c>
      <c r="P596">
        <f t="shared" si="28"/>
        <v>33.400246000000003</v>
      </c>
      <c r="Q596">
        <f t="shared" si="29"/>
        <v>364.11059057407516</v>
      </c>
    </row>
    <row r="597" spans="1:17" x14ac:dyDescent="0.25">
      <c r="A597">
        <v>2684305</v>
      </c>
      <c r="B597">
        <v>2</v>
      </c>
      <c r="C597" t="s">
        <v>999</v>
      </c>
      <c r="D597">
        <v>-111.92645718257501</v>
      </c>
      <c r="E597">
        <v>33.396967252349199</v>
      </c>
      <c r="F597">
        <v>1</v>
      </c>
      <c r="G597" t="s">
        <v>1008</v>
      </c>
      <c r="H597" t="s">
        <v>999</v>
      </c>
      <c r="I597" t="s">
        <v>996</v>
      </c>
      <c r="J597">
        <v>41288.495833333334</v>
      </c>
      <c r="K597" t="s">
        <v>1006</v>
      </c>
      <c r="L597" t="s">
        <v>1011</v>
      </c>
      <c r="M597">
        <v>129</v>
      </c>
      <c r="N597">
        <v>3.2983629696900002E-3</v>
      </c>
      <c r="O597">
        <f t="shared" si="27"/>
        <v>-111.926098</v>
      </c>
      <c r="P597">
        <f t="shared" si="28"/>
        <v>33.400246000000003</v>
      </c>
      <c r="Q597">
        <f t="shared" si="29"/>
        <v>365.18299944413928</v>
      </c>
    </row>
    <row r="598" spans="1:17" x14ac:dyDescent="0.25">
      <c r="A598">
        <v>2314303</v>
      </c>
      <c r="B598">
        <v>2</v>
      </c>
      <c r="C598" t="s">
        <v>999</v>
      </c>
      <c r="D598">
        <v>-111.958577764303</v>
      </c>
      <c r="E598">
        <v>33.444494689307902</v>
      </c>
      <c r="F598">
        <v>1</v>
      </c>
      <c r="G598" t="s">
        <v>1002</v>
      </c>
      <c r="H598" t="s">
        <v>999</v>
      </c>
      <c r="I598" t="s">
        <v>996</v>
      </c>
      <c r="J598">
        <v>39983.52847222222</v>
      </c>
      <c r="K598" t="s">
        <v>1000</v>
      </c>
      <c r="L598" t="s">
        <v>998</v>
      </c>
      <c r="M598">
        <v>158</v>
      </c>
      <c r="N598">
        <v>3.3078821788800001E-3</v>
      </c>
      <c r="O598">
        <f t="shared" si="27"/>
        <v>-111.95556000000001</v>
      </c>
      <c r="P598">
        <f t="shared" si="28"/>
        <v>33.44314</v>
      </c>
      <c r="Q598">
        <f t="shared" si="29"/>
        <v>318.41883913731994</v>
      </c>
    </row>
    <row r="599" spans="1:17" x14ac:dyDescent="0.25">
      <c r="A599">
        <v>2657861</v>
      </c>
      <c r="B599">
        <v>2</v>
      </c>
      <c r="C599" t="s">
        <v>999</v>
      </c>
      <c r="D599">
        <v>-111.929493575777</v>
      </c>
      <c r="E599">
        <v>33.4184173087395</v>
      </c>
      <c r="F599">
        <v>3</v>
      </c>
      <c r="G599" t="s">
        <v>1002</v>
      </c>
      <c r="H599" t="s">
        <v>999</v>
      </c>
      <c r="I599" t="s">
        <v>996</v>
      </c>
      <c r="J599">
        <v>40960.690972222219</v>
      </c>
      <c r="K599" t="s">
        <v>1007</v>
      </c>
      <c r="L599" t="s">
        <v>1007</v>
      </c>
      <c r="M599">
        <v>154</v>
      </c>
      <c r="N599">
        <v>3.3118274810400002E-3</v>
      </c>
      <c r="O599">
        <f t="shared" si="27"/>
        <v>-111.926198</v>
      </c>
      <c r="P599">
        <f t="shared" si="28"/>
        <v>33.418745000000001</v>
      </c>
      <c r="Q599">
        <f t="shared" si="29"/>
        <v>308.73196721428434</v>
      </c>
    </row>
    <row r="600" spans="1:17" x14ac:dyDescent="0.25">
      <c r="A600">
        <v>2570274</v>
      </c>
      <c r="B600">
        <v>2</v>
      </c>
      <c r="C600" t="s">
        <v>999</v>
      </c>
      <c r="D600">
        <v>-111.931483663992</v>
      </c>
      <c r="E600">
        <v>33.421984529894701</v>
      </c>
      <c r="F600">
        <v>3</v>
      </c>
      <c r="G600" t="s">
        <v>1000</v>
      </c>
      <c r="H600" t="s">
        <v>999</v>
      </c>
      <c r="I600" t="s">
        <v>996</v>
      </c>
      <c r="J600">
        <v>40798.769444444442</v>
      </c>
      <c r="K600" t="s">
        <v>998</v>
      </c>
      <c r="L600" t="s">
        <v>1010</v>
      </c>
      <c r="M600">
        <v>115</v>
      </c>
      <c r="N600">
        <v>3.3182708505300001E-3</v>
      </c>
      <c r="O600">
        <f t="shared" si="27"/>
        <v>-111.934799</v>
      </c>
      <c r="P600">
        <f t="shared" si="28"/>
        <v>33.421844999999998</v>
      </c>
      <c r="Q600">
        <f t="shared" si="29"/>
        <v>308.81148906614925</v>
      </c>
    </row>
    <row r="601" spans="1:17" x14ac:dyDescent="0.25">
      <c r="A601">
        <v>2332944</v>
      </c>
      <c r="B601">
        <v>2</v>
      </c>
      <c r="C601" t="s">
        <v>999</v>
      </c>
      <c r="D601">
        <v>-111.943027997527</v>
      </c>
      <c r="E601">
        <v>33.407372409171202</v>
      </c>
      <c r="F601">
        <v>4</v>
      </c>
      <c r="G601" t="s">
        <v>1002</v>
      </c>
      <c r="H601" t="s">
        <v>999</v>
      </c>
      <c r="I601" t="s">
        <v>996</v>
      </c>
      <c r="J601">
        <v>40030.720833333333</v>
      </c>
      <c r="K601" t="s">
        <v>1001</v>
      </c>
      <c r="L601" t="s">
        <v>998</v>
      </c>
      <c r="M601">
        <v>146</v>
      </c>
      <c r="N601">
        <v>3.3291103612500001E-3</v>
      </c>
      <c r="O601">
        <f t="shared" si="27"/>
        <v>-111.939699</v>
      </c>
      <c r="P601">
        <f t="shared" si="28"/>
        <v>33.407344999999999</v>
      </c>
      <c r="Q601">
        <f t="shared" si="29"/>
        <v>309.70932573675321</v>
      </c>
    </row>
    <row r="602" spans="1:17" x14ac:dyDescent="0.25">
      <c r="A602">
        <v>2674075</v>
      </c>
      <c r="B602">
        <v>2</v>
      </c>
      <c r="C602" t="s">
        <v>999</v>
      </c>
      <c r="D602">
        <v>-111.931467290756</v>
      </c>
      <c r="E602">
        <v>33.421984670360096</v>
      </c>
      <c r="F602">
        <v>1</v>
      </c>
      <c r="G602" t="s">
        <v>1000</v>
      </c>
      <c r="H602" t="s">
        <v>999</v>
      </c>
      <c r="I602" t="s">
        <v>996</v>
      </c>
      <c r="J602">
        <v>41205.499305555553</v>
      </c>
      <c r="K602" t="s">
        <v>997</v>
      </c>
      <c r="L602" t="s">
        <v>1011</v>
      </c>
      <c r="M602">
        <v>115</v>
      </c>
      <c r="N602">
        <v>3.3346355567000002E-3</v>
      </c>
      <c r="O602">
        <f t="shared" si="27"/>
        <v>-111.934799</v>
      </c>
      <c r="P602">
        <f t="shared" si="28"/>
        <v>33.421844999999998</v>
      </c>
      <c r="Q602">
        <f t="shared" si="29"/>
        <v>310.3335530853729</v>
      </c>
    </row>
    <row r="603" spans="1:17" x14ac:dyDescent="0.25">
      <c r="A603">
        <v>2340286</v>
      </c>
      <c r="B603">
        <v>2</v>
      </c>
      <c r="C603" t="s">
        <v>1006</v>
      </c>
      <c r="D603">
        <v>-111.934922596945</v>
      </c>
      <c r="E603">
        <v>33.404059647995197</v>
      </c>
      <c r="F603">
        <v>3</v>
      </c>
      <c r="G603" t="s">
        <v>1002</v>
      </c>
      <c r="H603" t="s">
        <v>1006</v>
      </c>
      <c r="I603" t="s">
        <v>996</v>
      </c>
      <c r="J603">
        <v>40060.324999999997</v>
      </c>
      <c r="K603" t="s">
        <v>998</v>
      </c>
      <c r="L603" t="s">
        <v>997</v>
      </c>
      <c r="M603">
        <v>139</v>
      </c>
      <c r="N603">
        <v>3.3927280749099999E-3</v>
      </c>
      <c r="O603">
        <f t="shared" si="27"/>
        <v>-111.93469899999999</v>
      </c>
      <c r="P603">
        <f t="shared" si="28"/>
        <v>33.407445000000003</v>
      </c>
      <c r="Q603">
        <f t="shared" si="29"/>
        <v>376.05045855701047</v>
      </c>
    </row>
    <row r="604" spans="1:17" x14ac:dyDescent="0.25">
      <c r="A604">
        <v>2344158</v>
      </c>
      <c r="B604">
        <v>2</v>
      </c>
      <c r="C604" t="s">
        <v>1017</v>
      </c>
      <c r="D604">
        <v>-111.934922596945</v>
      </c>
      <c r="E604">
        <v>33.404059647995197</v>
      </c>
      <c r="F604">
        <v>2</v>
      </c>
      <c r="G604" t="s">
        <v>1002</v>
      </c>
      <c r="H604" t="s">
        <v>1017</v>
      </c>
      <c r="I604" t="s">
        <v>996</v>
      </c>
      <c r="J604">
        <v>40081.328472222223</v>
      </c>
      <c r="K604" t="s">
        <v>998</v>
      </c>
      <c r="L604" t="s">
        <v>1007</v>
      </c>
      <c r="M604">
        <v>139</v>
      </c>
      <c r="N604">
        <v>3.3927280749099999E-3</v>
      </c>
      <c r="O604">
        <f t="shared" si="27"/>
        <v>-111.93469899999999</v>
      </c>
      <c r="P604">
        <f t="shared" si="28"/>
        <v>33.407445000000003</v>
      </c>
      <c r="Q604">
        <f t="shared" si="29"/>
        <v>376.05045855701047</v>
      </c>
    </row>
    <row r="605" spans="1:17" x14ac:dyDescent="0.25">
      <c r="A605">
        <v>2451338</v>
      </c>
      <c r="B605">
        <v>2</v>
      </c>
      <c r="C605" t="s">
        <v>1006</v>
      </c>
      <c r="D605">
        <v>-111.910994723803</v>
      </c>
      <c r="E605">
        <v>33.353371834025701</v>
      </c>
      <c r="F605">
        <v>2</v>
      </c>
      <c r="G605" t="s">
        <v>995</v>
      </c>
      <c r="H605" t="s">
        <v>1006</v>
      </c>
      <c r="I605" t="s">
        <v>996</v>
      </c>
      <c r="J605">
        <v>40280.397222222222</v>
      </c>
      <c r="K605" t="s">
        <v>1000</v>
      </c>
      <c r="L605" t="s">
        <v>1000</v>
      </c>
      <c r="M605">
        <v>124</v>
      </c>
      <c r="N605">
        <v>3.4400657836600001E-3</v>
      </c>
      <c r="O605">
        <f t="shared" si="27"/>
        <v>-111.91153</v>
      </c>
      <c r="P605">
        <f t="shared" si="28"/>
        <v>33.356769999999997</v>
      </c>
      <c r="Q605">
        <f t="shared" si="29"/>
        <v>380.17131013855777</v>
      </c>
    </row>
    <row r="606" spans="1:17" x14ac:dyDescent="0.25">
      <c r="A606">
        <v>2784748</v>
      </c>
      <c r="B606">
        <v>2</v>
      </c>
      <c r="C606" t="s">
        <v>1006</v>
      </c>
      <c r="D606">
        <v>-111.914251351342</v>
      </c>
      <c r="E606">
        <v>33.414760736312097</v>
      </c>
      <c r="F606">
        <v>1</v>
      </c>
      <c r="G606" t="s">
        <v>1008</v>
      </c>
      <c r="H606" t="s">
        <v>1006</v>
      </c>
      <c r="I606" t="s">
        <v>996</v>
      </c>
      <c r="J606">
        <v>41566.647222222222</v>
      </c>
      <c r="K606" t="s">
        <v>998</v>
      </c>
      <c r="L606" t="s">
        <v>1000</v>
      </c>
      <c r="M606">
        <v>132</v>
      </c>
      <c r="N606">
        <v>3.44668458133E-3</v>
      </c>
      <c r="O606">
        <f t="shared" si="27"/>
        <v>-111.917698</v>
      </c>
      <c r="P606">
        <f t="shared" si="28"/>
        <v>33.414745000000003</v>
      </c>
      <c r="Q606">
        <f t="shared" si="29"/>
        <v>320.64416156588715</v>
      </c>
    </row>
    <row r="607" spans="1:17" x14ac:dyDescent="0.25">
      <c r="A607">
        <v>2488098</v>
      </c>
      <c r="B607">
        <v>2</v>
      </c>
      <c r="C607" t="s">
        <v>999</v>
      </c>
      <c r="D607">
        <v>-111.92260202942499</v>
      </c>
      <c r="E607">
        <v>33.407397692831999</v>
      </c>
      <c r="F607">
        <v>3</v>
      </c>
      <c r="G607" t="s">
        <v>1008</v>
      </c>
      <c r="H607" t="s">
        <v>999</v>
      </c>
      <c r="I607" t="s">
        <v>996</v>
      </c>
      <c r="J607">
        <v>40562.707638888889</v>
      </c>
      <c r="K607" t="s">
        <v>1001</v>
      </c>
      <c r="L607" t="s">
        <v>1013</v>
      </c>
      <c r="M607">
        <v>138</v>
      </c>
      <c r="N607">
        <v>3.4962906385800001E-3</v>
      </c>
      <c r="O607">
        <f t="shared" si="27"/>
        <v>-111.926098</v>
      </c>
      <c r="P607">
        <f t="shared" si="28"/>
        <v>33.407445000000003</v>
      </c>
      <c r="Q607">
        <f t="shared" si="29"/>
        <v>325.27011779289916</v>
      </c>
    </row>
    <row r="608" spans="1:17" x14ac:dyDescent="0.25">
      <c r="A608">
        <v>2460137</v>
      </c>
      <c r="B608">
        <v>2</v>
      </c>
      <c r="C608" t="s">
        <v>999</v>
      </c>
      <c r="D608">
        <v>-111.92260134432</v>
      </c>
      <c r="E608">
        <v>33.407507578292901</v>
      </c>
      <c r="F608">
        <v>1</v>
      </c>
      <c r="G608" t="s">
        <v>1000</v>
      </c>
      <c r="H608" t="s">
        <v>999</v>
      </c>
      <c r="I608" t="s">
        <v>996</v>
      </c>
      <c r="J608">
        <v>40464.626388888886</v>
      </c>
      <c r="K608" t="s">
        <v>1000</v>
      </c>
      <c r="L608" t="s">
        <v>998</v>
      </c>
      <c r="M608">
        <v>138</v>
      </c>
      <c r="N608">
        <v>3.4972156049E-3</v>
      </c>
      <c r="O608">
        <f t="shared" si="27"/>
        <v>-111.926098</v>
      </c>
      <c r="P608">
        <f t="shared" si="28"/>
        <v>33.407445000000003</v>
      </c>
      <c r="Q608">
        <f t="shared" si="29"/>
        <v>325.36556811395189</v>
      </c>
    </row>
    <row r="609" spans="1:17" x14ac:dyDescent="0.25">
      <c r="A609">
        <v>2588894</v>
      </c>
      <c r="B609">
        <v>2</v>
      </c>
      <c r="C609" t="s">
        <v>999</v>
      </c>
      <c r="D609">
        <v>-111.948492206479</v>
      </c>
      <c r="E609">
        <v>33.414567037984099</v>
      </c>
      <c r="F609">
        <v>3</v>
      </c>
      <c r="G609" t="s">
        <v>1008</v>
      </c>
      <c r="H609" t="s">
        <v>999</v>
      </c>
      <c r="I609" t="s">
        <v>996</v>
      </c>
      <c r="J609">
        <v>40809.598611111112</v>
      </c>
      <c r="K609" t="s">
        <v>1001</v>
      </c>
      <c r="L609" t="s">
        <v>998</v>
      </c>
      <c r="M609">
        <v>114</v>
      </c>
      <c r="N609">
        <v>3.5076600283999999E-3</v>
      </c>
      <c r="O609">
        <f t="shared" si="27"/>
        <v>-111.951999</v>
      </c>
      <c r="P609">
        <f t="shared" si="28"/>
        <v>33.414645</v>
      </c>
      <c r="Q609">
        <f t="shared" si="29"/>
        <v>326.34922095459928</v>
      </c>
    </row>
    <row r="610" spans="1:17" x14ac:dyDescent="0.25">
      <c r="A610">
        <v>2784476</v>
      </c>
      <c r="B610">
        <v>2</v>
      </c>
      <c r="C610" t="s">
        <v>999</v>
      </c>
      <c r="D610">
        <v>-111.960959237151</v>
      </c>
      <c r="E610">
        <v>33.429750503863801</v>
      </c>
      <c r="F610">
        <v>2</v>
      </c>
      <c r="G610" t="s">
        <v>995</v>
      </c>
      <c r="H610" t="s">
        <v>999</v>
      </c>
      <c r="I610" t="s">
        <v>996</v>
      </c>
      <c r="J610">
        <v>41567.311111111114</v>
      </c>
      <c r="K610" t="s">
        <v>1006</v>
      </c>
      <c r="L610" t="s">
        <v>1013</v>
      </c>
      <c r="M610">
        <v>167</v>
      </c>
      <c r="N610">
        <v>3.5658954402599998E-3</v>
      </c>
      <c r="O610">
        <f t="shared" si="27"/>
        <v>-111.96093</v>
      </c>
      <c r="P610">
        <f t="shared" si="28"/>
        <v>33.433432000000003</v>
      </c>
      <c r="Q610">
        <f t="shared" si="29"/>
        <v>408.32958683107671</v>
      </c>
    </row>
    <row r="611" spans="1:17" x14ac:dyDescent="0.25">
      <c r="A611">
        <v>2674109</v>
      </c>
      <c r="B611">
        <v>2</v>
      </c>
      <c r="C611" t="s">
        <v>1005</v>
      </c>
      <c r="D611">
        <v>-111.92640391720001</v>
      </c>
      <c r="E611">
        <v>33.389376076296699</v>
      </c>
      <c r="F611">
        <v>2</v>
      </c>
      <c r="G611" t="s">
        <v>1008</v>
      </c>
      <c r="H611" t="s">
        <v>1005</v>
      </c>
      <c r="I611" t="s">
        <v>996</v>
      </c>
      <c r="J611">
        <v>41182.704861111109</v>
      </c>
      <c r="K611" t="s">
        <v>1001</v>
      </c>
      <c r="L611" t="s">
        <v>1011</v>
      </c>
      <c r="M611">
        <v>142</v>
      </c>
      <c r="N611">
        <v>3.5758575392000002E-3</v>
      </c>
      <c r="O611">
        <f t="shared" si="27"/>
        <v>-111.926198</v>
      </c>
      <c r="P611">
        <f t="shared" si="28"/>
        <v>33.392946000000002</v>
      </c>
      <c r="Q611">
        <f t="shared" si="29"/>
        <v>396.40898646667438</v>
      </c>
    </row>
    <row r="612" spans="1:17" x14ac:dyDescent="0.25">
      <c r="A612">
        <v>2290243</v>
      </c>
      <c r="B612">
        <v>2</v>
      </c>
      <c r="C612" t="s">
        <v>999</v>
      </c>
      <c r="D612">
        <v>-111.922491897789</v>
      </c>
      <c r="E612">
        <v>33.407508467435697</v>
      </c>
      <c r="F612">
        <v>2</v>
      </c>
      <c r="G612" t="s">
        <v>1008</v>
      </c>
      <c r="H612" t="s">
        <v>999</v>
      </c>
      <c r="I612" t="s">
        <v>996</v>
      </c>
      <c r="J612">
        <v>39911.57916666667</v>
      </c>
      <c r="K612" t="s">
        <v>1006</v>
      </c>
      <c r="L612" t="s">
        <v>1007</v>
      </c>
      <c r="M612">
        <v>138</v>
      </c>
      <c r="N612">
        <v>3.6066606815100002E-3</v>
      </c>
      <c r="O612">
        <f t="shared" si="27"/>
        <v>-111.926098</v>
      </c>
      <c r="P612">
        <f t="shared" si="28"/>
        <v>33.407445000000003</v>
      </c>
      <c r="Q612">
        <f t="shared" si="29"/>
        <v>335.54711320825101</v>
      </c>
    </row>
    <row r="613" spans="1:17" x14ac:dyDescent="0.25">
      <c r="A613">
        <v>2404547</v>
      </c>
      <c r="B613">
        <v>2</v>
      </c>
      <c r="C613" t="s">
        <v>999</v>
      </c>
      <c r="D613">
        <v>-111.9556079048</v>
      </c>
      <c r="E613">
        <v>33.392857398318498</v>
      </c>
      <c r="F613">
        <v>4</v>
      </c>
      <c r="G613" t="s">
        <v>995</v>
      </c>
      <c r="H613" t="s">
        <v>999</v>
      </c>
      <c r="I613" t="s">
        <v>996</v>
      </c>
      <c r="J613">
        <v>40281.331944444442</v>
      </c>
      <c r="K613" t="s">
        <v>997</v>
      </c>
      <c r="L613" t="s">
        <v>998</v>
      </c>
      <c r="M613">
        <v>143</v>
      </c>
      <c r="N613">
        <v>3.60892280011E-3</v>
      </c>
      <c r="O613">
        <f t="shared" si="27"/>
        <v>-111.951999</v>
      </c>
      <c r="P613">
        <f t="shared" si="28"/>
        <v>33.392845999999999</v>
      </c>
      <c r="Q613">
        <f t="shared" si="29"/>
        <v>335.73637155478553</v>
      </c>
    </row>
    <row r="614" spans="1:17" x14ac:dyDescent="0.25">
      <c r="A614">
        <v>2674793</v>
      </c>
      <c r="B614">
        <v>2</v>
      </c>
      <c r="C614" t="s">
        <v>999</v>
      </c>
      <c r="D614">
        <v>-111.96095887260699</v>
      </c>
      <c r="E614">
        <v>33.429706554762902</v>
      </c>
      <c r="F614">
        <v>3</v>
      </c>
      <c r="G614" t="s">
        <v>995</v>
      </c>
      <c r="H614" t="s">
        <v>999</v>
      </c>
      <c r="I614" t="s">
        <v>996</v>
      </c>
      <c r="J614">
        <v>41210.229166666664</v>
      </c>
      <c r="K614" t="s">
        <v>1010</v>
      </c>
      <c r="L614" t="s">
        <v>998</v>
      </c>
      <c r="M614">
        <v>167</v>
      </c>
      <c r="N614">
        <v>3.6098450870299999E-3</v>
      </c>
      <c r="O614">
        <f t="shared" si="27"/>
        <v>-111.96093</v>
      </c>
      <c r="P614">
        <f t="shared" si="28"/>
        <v>33.433432000000003</v>
      </c>
      <c r="Q614">
        <f t="shared" si="29"/>
        <v>413.20372204222127</v>
      </c>
    </row>
    <row r="615" spans="1:17" x14ac:dyDescent="0.25">
      <c r="A615">
        <v>2405707</v>
      </c>
      <c r="B615">
        <v>2</v>
      </c>
      <c r="C615" t="s">
        <v>1005</v>
      </c>
      <c r="D615">
        <v>-111.923659961048</v>
      </c>
      <c r="E615">
        <v>33.410139875258302</v>
      </c>
      <c r="F615">
        <v>3</v>
      </c>
      <c r="G615" t="s">
        <v>1002</v>
      </c>
      <c r="H615" t="s">
        <v>1005</v>
      </c>
      <c r="I615" t="s">
        <v>996</v>
      </c>
      <c r="J615">
        <v>40283.625</v>
      </c>
      <c r="K615" t="s">
        <v>1001</v>
      </c>
      <c r="L615" t="s">
        <v>998</v>
      </c>
      <c r="M615">
        <v>138</v>
      </c>
      <c r="N615">
        <v>3.6340592440500001E-3</v>
      </c>
      <c r="O615">
        <f t="shared" si="27"/>
        <v>-111.926098</v>
      </c>
      <c r="P615">
        <f t="shared" si="28"/>
        <v>33.407445000000003</v>
      </c>
      <c r="Q615">
        <f t="shared" si="29"/>
        <v>375.20570174218619</v>
      </c>
    </row>
    <row r="616" spans="1:17" x14ac:dyDescent="0.25">
      <c r="A616">
        <v>2627379</v>
      </c>
      <c r="B616">
        <v>2</v>
      </c>
      <c r="C616" t="s">
        <v>999</v>
      </c>
      <c r="D616">
        <v>-111.96062209997601</v>
      </c>
      <c r="E616">
        <v>33.396489670210499</v>
      </c>
      <c r="F616">
        <v>3</v>
      </c>
      <c r="G616" t="s">
        <v>995</v>
      </c>
      <c r="H616" t="s">
        <v>999</v>
      </c>
      <c r="I616" t="s">
        <v>996</v>
      </c>
      <c r="J616">
        <v>41051.506249999999</v>
      </c>
      <c r="K616" t="s">
        <v>1001</v>
      </c>
      <c r="L616" t="s">
        <v>998</v>
      </c>
      <c r="M616">
        <v>140</v>
      </c>
      <c r="N616">
        <v>3.64570604375E-3</v>
      </c>
      <c r="O616">
        <f t="shared" si="27"/>
        <v>-111.96070899999999</v>
      </c>
      <c r="P616">
        <f t="shared" si="28"/>
        <v>33.392845000000001</v>
      </c>
      <c r="Q616">
        <f t="shared" si="29"/>
        <v>404.31693632855723</v>
      </c>
    </row>
    <row r="617" spans="1:17" x14ac:dyDescent="0.25">
      <c r="A617">
        <v>2416567</v>
      </c>
      <c r="B617">
        <v>2</v>
      </c>
      <c r="C617" t="s">
        <v>999</v>
      </c>
      <c r="D617">
        <v>-111.91993392546399</v>
      </c>
      <c r="E617">
        <v>33.367348650590401</v>
      </c>
      <c r="F617">
        <v>2</v>
      </c>
      <c r="G617" t="s">
        <v>995</v>
      </c>
      <c r="H617" t="s">
        <v>999</v>
      </c>
      <c r="I617" t="s">
        <v>996</v>
      </c>
      <c r="J617">
        <v>40326.315972222219</v>
      </c>
      <c r="K617" t="s">
        <v>1001</v>
      </c>
      <c r="L617" t="s">
        <v>998</v>
      </c>
      <c r="M617">
        <v>150</v>
      </c>
      <c r="N617">
        <v>3.7041821872199998E-3</v>
      </c>
      <c r="O617">
        <f t="shared" si="27"/>
        <v>-111.919797</v>
      </c>
      <c r="P617">
        <f t="shared" si="28"/>
        <v>33.363647</v>
      </c>
      <c r="Q617">
        <f t="shared" si="29"/>
        <v>410.7534512946832</v>
      </c>
    </row>
    <row r="618" spans="1:17" x14ac:dyDescent="0.25">
      <c r="A618">
        <v>2592171</v>
      </c>
      <c r="B618">
        <v>2</v>
      </c>
      <c r="C618" t="s">
        <v>1006</v>
      </c>
      <c r="D618">
        <v>-111.92353877321599</v>
      </c>
      <c r="E618">
        <v>33.4101405024455</v>
      </c>
      <c r="F618">
        <v>2</v>
      </c>
      <c r="G618" t="s">
        <v>1008</v>
      </c>
      <c r="H618" t="s">
        <v>1006</v>
      </c>
      <c r="I618" t="s">
        <v>996</v>
      </c>
      <c r="J618">
        <v>40842.709027777775</v>
      </c>
      <c r="K618" t="s">
        <v>998</v>
      </c>
      <c r="L618" t="s">
        <v>997</v>
      </c>
      <c r="M618">
        <v>138</v>
      </c>
      <c r="N618">
        <v>3.7169039758400001E-3</v>
      </c>
      <c r="O618">
        <f t="shared" si="27"/>
        <v>-111.926098</v>
      </c>
      <c r="P618">
        <f t="shared" si="28"/>
        <v>33.407445000000003</v>
      </c>
      <c r="Q618">
        <f t="shared" si="29"/>
        <v>382.18073328737393</v>
      </c>
    </row>
    <row r="619" spans="1:17" x14ac:dyDescent="0.25">
      <c r="A619">
        <v>2757136</v>
      </c>
      <c r="B619">
        <v>2</v>
      </c>
      <c r="C619" t="s">
        <v>999</v>
      </c>
      <c r="D619">
        <v>-111.92353877321599</v>
      </c>
      <c r="E619">
        <v>33.4101405024455</v>
      </c>
      <c r="F619">
        <v>2</v>
      </c>
      <c r="G619" t="s">
        <v>1008</v>
      </c>
      <c r="H619" t="s">
        <v>999</v>
      </c>
      <c r="I619" t="s">
        <v>996</v>
      </c>
      <c r="J619">
        <v>41526.326388888891</v>
      </c>
      <c r="K619" t="s">
        <v>997</v>
      </c>
      <c r="L619" t="s">
        <v>998</v>
      </c>
      <c r="M619">
        <v>138</v>
      </c>
      <c r="N619">
        <v>3.7169039758400001E-3</v>
      </c>
      <c r="O619">
        <f t="shared" si="27"/>
        <v>-111.926098</v>
      </c>
      <c r="P619">
        <f t="shared" si="28"/>
        <v>33.407445000000003</v>
      </c>
      <c r="Q619">
        <f t="shared" si="29"/>
        <v>382.18073328737393</v>
      </c>
    </row>
    <row r="620" spans="1:17" x14ac:dyDescent="0.25">
      <c r="A620">
        <v>2420272</v>
      </c>
      <c r="B620">
        <v>2</v>
      </c>
      <c r="C620" t="s">
        <v>999</v>
      </c>
      <c r="D620">
        <v>-111.909286474724</v>
      </c>
      <c r="E620">
        <v>33.451256475274398</v>
      </c>
      <c r="F620">
        <v>4</v>
      </c>
      <c r="G620" t="s">
        <v>995</v>
      </c>
      <c r="H620" t="s">
        <v>999</v>
      </c>
      <c r="I620" t="s">
        <v>996</v>
      </c>
      <c r="J620">
        <v>40332.813888888886</v>
      </c>
      <c r="K620" t="s">
        <v>1010</v>
      </c>
      <c r="L620" t="s">
        <v>1024</v>
      </c>
      <c r="M620">
        <v>122</v>
      </c>
      <c r="N620">
        <v>3.7435991912599998E-3</v>
      </c>
      <c r="O620">
        <f t="shared" si="27"/>
        <v>-111.91303000000001</v>
      </c>
      <c r="P620">
        <f t="shared" si="28"/>
        <v>33.451279999999997</v>
      </c>
      <c r="Q620">
        <f t="shared" si="29"/>
        <v>348.26741777260344</v>
      </c>
    </row>
    <row r="621" spans="1:17" x14ac:dyDescent="0.25">
      <c r="A621">
        <v>2363797</v>
      </c>
      <c r="B621">
        <v>2</v>
      </c>
      <c r="C621" t="s">
        <v>999</v>
      </c>
      <c r="D621">
        <v>-111.92342270821599</v>
      </c>
      <c r="E621">
        <v>33.4101463013657</v>
      </c>
      <c r="F621">
        <v>4</v>
      </c>
      <c r="G621" t="s">
        <v>1002</v>
      </c>
      <c r="H621" t="s">
        <v>999</v>
      </c>
      <c r="I621" t="s">
        <v>996</v>
      </c>
      <c r="J621">
        <v>40134.313194444447</v>
      </c>
      <c r="K621" t="s">
        <v>998</v>
      </c>
      <c r="L621" t="s">
        <v>997</v>
      </c>
      <c r="M621">
        <v>138</v>
      </c>
      <c r="N621">
        <v>3.80186996067E-3</v>
      </c>
      <c r="O621">
        <f t="shared" si="27"/>
        <v>-111.926098</v>
      </c>
      <c r="P621">
        <f t="shared" si="28"/>
        <v>33.407445000000003</v>
      </c>
      <c r="Q621">
        <f t="shared" si="29"/>
        <v>389.49333571892907</v>
      </c>
    </row>
    <row r="622" spans="1:17" x14ac:dyDescent="0.25">
      <c r="A622">
        <v>2395415</v>
      </c>
      <c r="B622">
        <v>2</v>
      </c>
      <c r="C622" t="s">
        <v>999</v>
      </c>
      <c r="D622">
        <v>-111.928686789615</v>
      </c>
      <c r="E622">
        <v>33.360470937454799</v>
      </c>
      <c r="F622">
        <v>2</v>
      </c>
      <c r="G622" t="s">
        <v>1002</v>
      </c>
      <c r="H622" t="s">
        <v>999</v>
      </c>
      <c r="I622" t="s">
        <v>996</v>
      </c>
      <c r="J622">
        <v>40238.720833333333</v>
      </c>
      <c r="K622" t="s">
        <v>1006</v>
      </c>
      <c r="L622" t="s">
        <v>998</v>
      </c>
      <c r="M622">
        <v>123</v>
      </c>
      <c r="N622">
        <v>3.84374137043E-3</v>
      </c>
      <c r="O622">
        <f t="shared" si="27"/>
        <v>-111.92854</v>
      </c>
      <c r="P622">
        <f t="shared" si="28"/>
        <v>33.356630000000003</v>
      </c>
      <c r="Q622">
        <f t="shared" si="29"/>
        <v>426.22322928965445</v>
      </c>
    </row>
    <row r="623" spans="1:17" x14ac:dyDescent="0.25">
      <c r="A623">
        <v>2496317</v>
      </c>
      <c r="B623">
        <v>2</v>
      </c>
      <c r="C623" t="s">
        <v>999</v>
      </c>
      <c r="D623">
        <v>-111.960629190419</v>
      </c>
      <c r="E623">
        <v>33.4036788960954</v>
      </c>
      <c r="F623">
        <v>1</v>
      </c>
      <c r="G623" t="s">
        <v>1000</v>
      </c>
      <c r="H623" t="s">
        <v>999</v>
      </c>
      <c r="I623" t="s">
        <v>996</v>
      </c>
      <c r="J623">
        <v>40576.348611111112</v>
      </c>
      <c r="K623" t="s">
        <v>1006</v>
      </c>
      <c r="L623" t="s">
        <v>998</v>
      </c>
      <c r="M623">
        <v>137</v>
      </c>
      <c r="N623">
        <v>3.8667341231E-3</v>
      </c>
      <c r="O623">
        <f t="shared" si="27"/>
        <v>-111.96069900000001</v>
      </c>
      <c r="P623">
        <f t="shared" si="28"/>
        <v>33.407544999999999</v>
      </c>
      <c r="Q623">
        <f t="shared" si="29"/>
        <v>428.84484325643206</v>
      </c>
    </row>
    <row r="624" spans="1:17" x14ac:dyDescent="0.25">
      <c r="A624">
        <v>2674031</v>
      </c>
      <c r="B624">
        <v>2</v>
      </c>
      <c r="C624" t="s">
        <v>994</v>
      </c>
      <c r="D624">
        <v>-111.93018184519499</v>
      </c>
      <c r="E624">
        <v>33.4219990177751</v>
      </c>
      <c r="F624">
        <v>3</v>
      </c>
      <c r="G624" t="s">
        <v>1000</v>
      </c>
      <c r="H624" t="s">
        <v>994</v>
      </c>
      <c r="I624" t="s">
        <v>996</v>
      </c>
      <c r="J624">
        <v>41212.708333333336</v>
      </c>
      <c r="K624" t="s">
        <v>998</v>
      </c>
      <c r="L624" t="s">
        <v>1033</v>
      </c>
      <c r="M624">
        <v>117</v>
      </c>
      <c r="N624">
        <v>3.8831174555100001E-3</v>
      </c>
      <c r="O624">
        <f t="shared" si="27"/>
        <v>-111.926299</v>
      </c>
      <c r="P624">
        <f t="shared" si="28"/>
        <v>33.422044999999997</v>
      </c>
      <c r="Q624">
        <f t="shared" si="29"/>
        <v>361.25448326459184</v>
      </c>
    </row>
    <row r="625" spans="1:17" x14ac:dyDescent="0.25">
      <c r="A625">
        <v>2629220</v>
      </c>
      <c r="B625">
        <v>2</v>
      </c>
      <c r="C625" t="s">
        <v>999</v>
      </c>
      <c r="D625">
        <v>-111.92853837118101</v>
      </c>
      <c r="E625">
        <v>33.352739381739397</v>
      </c>
      <c r="F625">
        <v>2</v>
      </c>
      <c r="G625" t="s">
        <v>1008</v>
      </c>
      <c r="H625" t="s">
        <v>999</v>
      </c>
      <c r="I625" t="s">
        <v>996</v>
      </c>
      <c r="J625">
        <v>41076.554861111108</v>
      </c>
      <c r="K625" t="s">
        <v>1001</v>
      </c>
      <c r="L625" t="s">
        <v>998</v>
      </c>
      <c r="M625">
        <v>123</v>
      </c>
      <c r="N625">
        <v>3.8906186015599999E-3</v>
      </c>
      <c r="O625">
        <f t="shared" si="27"/>
        <v>-111.92854</v>
      </c>
      <c r="P625">
        <f t="shared" si="28"/>
        <v>33.356630000000003</v>
      </c>
      <c r="Q625">
        <f t="shared" si="29"/>
        <v>431.5146183649087</v>
      </c>
    </row>
    <row r="626" spans="1:17" x14ac:dyDescent="0.25">
      <c r="A626">
        <v>2678155</v>
      </c>
      <c r="B626">
        <v>2</v>
      </c>
      <c r="C626" t="s">
        <v>999</v>
      </c>
      <c r="D626">
        <v>-111.943936840345</v>
      </c>
      <c r="E626">
        <v>33.407455244844598</v>
      </c>
      <c r="F626">
        <v>1</v>
      </c>
      <c r="G626" t="s">
        <v>1008</v>
      </c>
      <c r="H626" t="s">
        <v>999</v>
      </c>
      <c r="I626" t="s">
        <v>996</v>
      </c>
      <c r="J626">
        <v>41255.602083333331</v>
      </c>
      <c r="K626" t="s">
        <v>997</v>
      </c>
      <c r="L626" t="s">
        <v>998</v>
      </c>
      <c r="M626">
        <v>162</v>
      </c>
      <c r="N626">
        <v>3.8973909359999999E-3</v>
      </c>
      <c r="O626">
        <f t="shared" si="27"/>
        <v>-111.92623</v>
      </c>
      <c r="P626">
        <f t="shared" si="28"/>
        <v>33.441630000000004</v>
      </c>
      <c r="Q626">
        <f t="shared" si="29"/>
        <v>4132.844023486</v>
      </c>
    </row>
    <row r="627" spans="1:17" x14ac:dyDescent="0.25">
      <c r="A627">
        <v>2587229</v>
      </c>
      <c r="B627">
        <v>2</v>
      </c>
      <c r="C627" t="s">
        <v>999</v>
      </c>
      <c r="D627">
        <v>-111.943412018204</v>
      </c>
      <c r="E627">
        <v>33.3928333142143</v>
      </c>
      <c r="F627">
        <v>2</v>
      </c>
      <c r="G627" t="s">
        <v>1002</v>
      </c>
      <c r="H627" t="s">
        <v>999</v>
      </c>
      <c r="I627" t="s">
        <v>996</v>
      </c>
      <c r="J627">
        <v>40819.729861111111</v>
      </c>
      <c r="K627" t="s">
        <v>1001</v>
      </c>
      <c r="L627" t="s">
        <v>1024</v>
      </c>
      <c r="M627">
        <v>144</v>
      </c>
      <c r="N627">
        <v>3.9130387672500003E-3</v>
      </c>
      <c r="O627">
        <f t="shared" si="27"/>
        <v>-111.939499</v>
      </c>
      <c r="P627">
        <f t="shared" si="28"/>
        <v>33.392845999999999</v>
      </c>
      <c r="Q627">
        <f t="shared" si="29"/>
        <v>364.02817634609249</v>
      </c>
    </row>
    <row r="628" spans="1:17" x14ac:dyDescent="0.25">
      <c r="A628">
        <v>2785893</v>
      </c>
      <c r="B628">
        <v>2</v>
      </c>
      <c r="C628" t="s">
        <v>994</v>
      </c>
      <c r="D628">
        <v>-111.930237485307</v>
      </c>
      <c r="E628">
        <v>33.421998264117398</v>
      </c>
      <c r="F628">
        <v>2</v>
      </c>
      <c r="G628" t="s">
        <v>1000</v>
      </c>
      <c r="H628" t="s">
        <v>994</v>
      </c>
      <c r="I628" t="s">
        <v>996</v>
      </c>
      <c r="J628">
        <v>41591.626388888886</v>
      </c>
      <c r="K628" t="s">
        <v>998</v>
      </c>
      <c r="L628" t="s">
        <v>1044</v>
      </c>
      <c r="M628">
        <v>117</v>
      </c>
      <c r="N628">
        <v>3.9387625920100002E-3</v>
      </c>
      <c r="O628">
        <f t="shared" si="27"/>
        <v>-111.926299</v>
      </c>
      <c r="P628">
        <f t="shared" si="28"/>
        <v>33.422044999999997</v>
      </c>
      <c r="Q628">
        <f t="shared" si="29"/>
        <v>366.43130992314752</v>
      </c>
    </row>
    <row r="629" spans="1:17" x14ac:dyDescent="0.25">
      <c r="A629">
        <v>2300054</v>
      </c>
      <c r="B629">
        <v>2</v>
      </c>
      <c r="C629" t="s">
        <v>999</v>
      </c>
      <c r="D629">
        <v>-111.930240036188</v>
      </c>
      <c r="E629">
        <v>33.422050185387199</v>
      </c>
      <c r="F629">
        <v>3</v>
      </c>
      <c r="G629" t="s">
        <v>1002</v>
      </c>
      <c r="H629" t="s">
        <v>999</v>
      </c>
      <c r="I629" t="s">
        <v>996</v>
      </c>
      <c r="J629">
        <v>39938.751388888886</v>
      </c>
      <c r="K629" t="s">
        <v>998</v>
      </c>
      <c r="L629" t="s">
        <v>1006</v>
      </c>
      <c r="M629">
        <v>117</v>
      </c>
      <c r="N629">
        <v>3.9410395993100004E-3</v>
      </c>
      <c r="O629">
        <f t="shared" si="27"/>
        <v>-111.926299</v>
      </c>
      <c r="P629">
        <f t="shared" si="28"/>
        <v>33.422044999999997</v>
      </c>
      <c r="Q629">
        <f t="shared" si="29"/>
        <v>366.63240257492396</v>
      </c>
    </row>
    <row r="630" spans="1:17" x14ac:dyDescent="0.25">
      <c r="A630">
        <v>2796696</v>
      </c>
      <c r="B630">
        <v>2</v>
      </c>
      <c r="C630" t="s">
        <v>999</v>
      </c>
      <c r="D630">
        <v>-111.943510284691</v>
      </c>
      <c r="E630">
        <v>33.392833552008</v>
      </c>
      <c r="F630">
        <v>1</v>
      </c>
      <c r="G630" t="s">
        <v>1000</v>
      </c>
      <c r="H630" t="s">
        <v>999</v>
      </c>
      <c r="I630" t="s">
        <v>996</v>
      </c>
      <c r="J630">
        <v>41626.586805555555</v>
      </c>
      <c r="K630" t="s">
        <v>1000</v>
      </c>
      <c r="L630" t="s">
        <v>1000</v>
      </c>
      <c r="M630">
        <v>144</v>
      </c>
      <c r="N630">
        <v>4.0113040055300003E-3</v>
      </c>
      <c r="O630">
        <f t="shared" si="27"/>
        <v>-111.939499</v>
      </c>
      <c r="P630">
        <f t="shared" si="28"/>
        <v>33.392845999999999</v>
      </c>
      <c r="Q630">
        <f t="shared" si="29"/>
        <v>373.16967655940101</v>
      </c>
    </row>
    <row r="631" spans="1:17" x14ac:dyDescent="0.25">
      <c r="A631">
        <v>2766824</v>
      </c>
      <c r="B631">
        <v>2</v>
      </c>
      <c r="C631" t="s">
        <v>994</v>
      </c>
      <c r="D631">
        <v>-111.89360165631901</v>
      </c>
      <c r="E631">
        <v>33.425686255867603</v>
      </c>
      <c r="F631">
        <v>4</v>
      </c>
      <c r="G631" t="s">
        <v>1008</v>
      </c>
      <c r="H631" t="s">
        <v>994</v>
      </c>
      <c r="I631" t="s">
        <v>996</v>
      </c>
      <c r="J631">
        <v>41529.304861111108</v>
      </c>
      <c r="K631" t="s">
        <v>998</v>
      </c>
      <c r="L631" t="s">
        <v>997</v>
      </c>
      <c r="M631">
        <v>161</v>
      </c>
      <c r="N631">
        <v>4.02586388424E-3</v>
      </c>
      <c r="O631">
        <f t="shared" si="27"/>
        <v>-111.891954</v>
      </c>
      <c r="P631">
        <f t="shared" si="28"/>
        <v>33.422013</v>
      </c>
      <c r="Q631">
        <f t="shared" si="29"/>
        <v>435.28725711021656</v>
      </c>
    </row>
    <row r="632" spans="1:17" x14ac:dyDescent="0.25">
      <c r="A632">
        <v>2359366</v>
      </c>
      <c r="B632">
        <v>2</v>
      </c>
      <c r="C632" t="s">
        <v>994</v>
      </c>
      <c r="D632">
        <v>-111.935252725743</v>
      </c>
      <c r="E632">
        <v>33.378240887348397</v>
      </c>
      <c r="F632">
        <v>2</v>
      </c>
      <c r="G632" t="s">
        <v>995</v>
      </c>
      <c r="H632" t="s">
        <v>994</v>
      </c>
      <c r="I632" t="s">
        <v>996</v>
      </c>
      <c r="J632">
        <v>40119.740277777775</v>
      </c>
      <c r="K632" t="s">
        <v>1006</v>
      </c>
      <c r="L632" t="s">
        <v>998</v>
      </c>
      <c r="M632">
        <v>147</v>
      </c>
      <c r="N632">
        <v>4.0463869591499998E-3</v>
      </c>
      <c r="O632">
        <f t="shared" si="27"/>
        <v>-111.93929799999999</v>
      </c>
      <c r="P632">
        <f t="shared" si="28"/>
        <v>33.378146000000001</v>
      </c>
      <c r="Q632">
        <f t="shared" si="29"/>
        <v>376.47627447619357</v>
      </c>
    </row>
    <row r="633" spans="1:17" x14ac:dyDescent="0.25">
      <c r="A633">
        <v>2267594</v>
      </c>
      <c r="B633">
        <v>2</v>
      </c>
      <c r="C633" t="s">
        <v>1017</v>
      </c>
      <c r="D633">
        <v>-111.93074231310899</v>
      </c>
      <c r="E633">
        <v>33.4220423289146</v>
      </c>
      <c r="F633">
        <v>4</v>
      </c>
      <c r="G633" t="s">
        <v>1002</v>
      </c>
      <c r="H633" t="s">
        <v>1017</v>
      </c>
      <c r="I633" t="s">
        <v>996</v>
      </c>
      <c r="J633">
        <v>39846.736805555556</v>
      </c>
      <c r="K633" t="s">
        <v>998</v>
      </c>
      <c r="L633" t="s">
        <v>997</v>
      </c>
      <c r="M633">
        <v>115</v>
      </c>
      <c r="N633">
        <v>4.0614833783000001E-3</v>
      </c>
      <c r="O633">
        <f t="shared" si="27"/>
        <v>-111.934799</v>
      </c>
      <c r="P633">
        <f t="shared" si="28"/>
        <v>33.421844999999998</v>
      </c>
      <c r="Q633">
        <f t="shared" si="29"/>
        <v>378.02494616503367</v>
      </c>
    </row>
    <row r="634" spans="1:17" x14ac:dyDescent="0.25">
      <c r="A634">
        <v>2757300</v>
      </c>
      <c r="B634">
        <v>2</v>
      </c>
      <c r="C634" t="s">
        <v>994</v>
      </c>
      <c r="D634">
        <v>-111.896765440932</v>
      </c>
      <c r="E634">
        <v>33.392982747334997</v>
      </c>
      <c r="F634">
        <v>3</v>
      </c>
      <c r="G634" t="s">
        <v>1000</v>
      </c>
      <c r="H634" t="s">
        <v>994</v>
      </c>
      <c r="I634" t="s">
        <v>996</v>
      </c>
      <c r="J634">
        <v>41513.304861111108</v>
      </c>
      <c r="K634" t="s">
        <v>998</v>
      </c>
      <c r="L634" t="s">
        <v>997</v>
      </c>
      <c r="M634">
        <v>149</v>
      </c>
      <c r="N634">
        <v>4.0651094944099998E-3</v>
      </c>
      <c r="O634">
        <f t="shared" si="27"/>
        <v>-111.90079</v>
      </c>
      <c r="P634">
        <f t="shared" si="28"/>
        <v>33.392409999999998</v>
      </c>
      <c r="Q634">
        <f t="shared" si="29"/>
        <v>379.75283671046753</v>
      </c>
    </row>
    <row r="635" spans="1:17" x14ac:dyDescent="0.25">
      <c r="A635">
        <v>2588915</v>
      </c>
      <c r="B635">
        <v>2</v>
      </c>
      <c r="C635" t="s">
        <v>999</v>
      </c>
      <c r="D635">
        <v>-111.935236008602</v>
      </c>
      <c r="E635">
        <v>33.378353606047703</v>
      </c>
      <c r="F635">
        <v>3</v>
      </c>
      <c r="G635" t="s">
        <v>995</v>
      </c>
      <c r="H635" t="s">
        <v>999</v>
      </c>
      <c r="I635" t="s">
        <v>996</v>
      </c>
      <c r="J635">
        <v>40815.243750000001</v>
      </c>
      <c r="K635" t="s">
        <v>1001</v>
      </c>
      <c r="L635" t="s">
        <v>1013</v>
      </c>
      <c r="M635">
        <v>147</v>
      </c>
      <c r="N635">
        <v>4.0672932508500001E-3</v>
      </c>
      <c r="O635">
        <f t="shared" si="27"/>
        <v>-111.93929799999999</v>
      </c>
      <c r="P635">
        <f t="shared" si="28"/>
        <v>33.378146000000001</v>
      </c>
      <c r="Q635">
        <f t="shared" si="29"/>
        <v>378.58521126492042</v>
      </c>
    </row>
    <row r="636" spans="1:17" x14ac:dyDescent="0.25">
      <c r="A636">
        <v>2568119</v>
      </c>
      <c r="B636">
        <v>2</v>
      </c>
      <c r="C636" t="s">
        <v>999</v>
      </c>
      <c r="D636">
        <v>-111.904841981872</v>
      </c>
      <c r="E636">
        <v>33.392968071252099</v>
      </c>
      <c r="F636">
        <v>2</v>
      </c>
      <c r="G636" t="s">
        <v>995</v>
      </c>
      <c r="H636" t="s">
        <v>999</v>
      </c>
      <c r="I636" t="s">
        <v>996</v>
      </c>
      <c r="J636">
        <v>40728.448611111111</v>
      </c>
      <c r="K636" t="s">
        <v>1001</v>
      </c>
      <c r="L636" t="s">
        <v>998</v>
      </c>
      <c r="M636">
        <v>149</v>
      </c>
      <c r="N636">
        <v>4.0902323422299996E-3</v>
      </c>
      <c r="O636">
        <f t="shared" si="27"/>
        <v>-111.90079</v>
      </c>
      <c r="P636">
        <f t="shared" si="28"/>
        <v>33.392409999999998</v>
      </c>
      <c r="Q636">
        <f t="shared" si="29"/>
        <v>382.00113157040312</v>
      </c>
    </row>
    <row r="637" spans="1:17" x14ac:dyDescent="0.25">
      <c r="A637">
        <v>2674759</v>
      </c>
      <c r="B637">
        <v>2</v>
      </c>
      <c r="C637" t="s">
        <v>999</v>
      </c>
      <c r="D637">
        <v>-111.904841981872</v>
      </c>
      <c r="E637">
        <v>33.392968071252099</v>
      </c>
      <c r="F637">
        <v>3</v>
      </c>
      <c r="G637" t="s">
        <v>1000</v>
      </c>
      <c r="H637" t="s">
        <v>999</v>
      </c>
      <c r="I637" t="s">
        <v>996</v>
      </c>
      <c r="J637">
        <v>41199.319444444445</v>
      </c>
      <c r="K637" t="s">
        <v>1006</v>
      </c>
      <c r="L637" t="s">
        <v>998</v>
      </c>
      <c r="M637">
        <v>149</v>
      </c>
      <c r="N637">
        <v>4.0902323422299996E-3</v>
      </c>
      <c r="O637">
        <f t="shared" si="27"/>
        <v>-111.90079</v>
      </c>
      <c r="P637">
        <f t="shared" si="28"/>
        <v>33.392409999999998</v>
      </c>
      <c r="Q637">
        <f t="shared" si="29"/>
        <v>382.00113157040312</v>
      </c>
    </row>
    <row r="638" spans="1:17" x14ac:dyDescent="0.25">
      <c r="A638">
        <v>2785725</v>
      </c>
      <c r="B638">
        <v>2</v>
      </c>
      <c r="C638" t="s">
        <v>1000</v>
      </c>
      <c r="D638">
        <v>-111.909117326976</v>
      </c>
      <c r="E638">
        <v>33.396043944871401</v>
      </c>
      <c r="F638">
        <v>1</v>
      </c>
      <c r="G638" t="s">
        <v>1020</v>
      </c>
      <c r="H638" t="s">
        <v>1000</v>
      </c>
      <c r="I638" t="s">
        <v>996</v>
      </c>
      <c r="J638">
        <v>41554.743055555555</v>
      </c>
      <c r="K638" t="s">
        <v>1001</v>
      </c>
      <c r="L638" t="s">
        <v>1000</v>
      </c>
      <c r="M638">
        <v>128</v>
      </c>
      <c r="N638">
        <v>4.1037903461600004E-3</v>
      </c>
      <c r="O638">
        <f t="shared" si="27"/>
        <v>-111.908998</v>
      </c>
      <c r="P638">
        <f t="shared" si="28"/>
        <v>33.400145999999999</v>
      </c>
      <c r="Q638">
        <f t="shared" si="29"/>
        <v>455.10079532885845</v>
      </c>
    </row>
    <row r="639" spans="1:17" x14ac:dyDescent="0.25">
      <c r="A639">
        <v>2479965</v>
      </c>
      <c r="B639">
        <v>2</v>
      </c>
      <c r="C639" t="s">
        <v>1025</v>
      </c>
      <c r="D639">
        <v>-111.922995214286</v>
      </c>
      <c r="E639">
        <v>33.410143596531398</v>
      </c>
      <c r="F639">
        <v>2</v>
      </c>
      <c r="G639" t="s">
        <v>1000</v>
      </c>
      <c r="H639" t="s">
        <v>1025</v>
      </c>
      <c r="I639" t="s">
        <v>996</v>
      </c>
      <c r="J639">
        <v>40516.958333333336</v>
      </c>
      <c r="K639" t="s">
        <v>998</v>
      </c>
      <c r="L639" t="s">
        <v>1022</v>
      </c>
      <c r="M639">
        <v>138</v>
      </c>
      <c r="N639">
        <v>4.1121408568099999E-3</v>
      </c>
      <c r="O639">
        <f t="shared" si="27"/>
        <v>-111.926098</v>
      </c>
      <c r="P639">
        <f t="shared" si="28"/>
        <v>33.407445000000003</v>
      </c>
      <c r="Q639">
        <f t="shared" si="29"/>
        <v>415.81570256466676</v>
      </c>
    </row>
    <row r="640" spans="1:17" x14ac:dyDescent="0.25">
      <c r="A640">
        <v>2524550</v>
      </c>
      <c r="B640">
        <v>2</v>
      </c>
      <c r="C640" t="s">
        <v>999</v>
      </c>
      <c r="D640">
        <v>-111.90475184322401</v>
      </c>
      <c r="E640">
        <v>33.429236008920398</v>
      </c>
      <c r="F640">
        <v>3</v>
      </c>
      <c r="G640" t="s">
        <v>995</v>
      </c>
      <c r="H640" t="s">
        <v>999</v>
      </c>
      <c r="I640" t="s">
        <v>996</v>
      </c>
      <c r="J640">
        <v>40664.697916666664</v>
      </c>
      <c r="K640" t="s">
        <v>998</v>
      </c>
      <c r="L640" t="s">
        <v>1064</v>
      </c>
      <c r="M640">
        <v>104</v>
      </c>
      <c r="N640">
        <v>4.1471554871600003E-3</v>
      </c>
      <c r="O640">
        <f t="shared" si="27"/>
        <v>-111.90889799999999</v>
      </c>
      <c r="P640">
        <f t="shared" si="28"/>
        <v>33.429144999999998</v>
      </c>
      <c r="Q640">
        <f t="shared" si="29"/>
        <v>385.84623617162117</v>
      </c>
    </row>
    <row r="641" spans="1:17" x14ac:dyDescent="0.25">
      <c r="A641">
        <v>2595564</v>
      </c>
      <c r="B641">
        <v>2</v>
      </c>
      <c r="C641" t="s">
        <v>1025</v>
      </c>
      <c r="D641">
        <v>-111.90475184322401</v>
      </c>
      <c r="E641">
        <v>33.429236008920398</v>
      </c>
      <c r="F641">
        <v>3</v>
      </c>
      <c r="G641" t="s">
        <v>995</v>
      </c>
      <c r="H641" t="s">
        <v>1025</v>
      </c>
      <c r="I641" t="s">
        <v>996</v>
      </c>
      <c r="J641">
        <v>40948.572916666664</v>
      </c>
      <c r="K641" t="s">
        <v>998</v>
      </c>
      <c r="L641" t="s">
        <v>1006</v>
      </c>
      <c r="M641">
        <v>104</v>
      </c>
      <c r="N641">
        <v>4.1471554871600003E-3</v>
      </c>
      <c r="O641">
        <f t="shared" si="27"/>
        <v>-111.90889799999999</v>
      </c>
      <c r="P641">
        <f t="shared" si="28"/>
        <v>33.429144999999998</v>
      </c>
      <c r="Q641">
        <f t="shared" si="29"/>
        <v>385.84623617162117</v>
      </c>
    </row>
    <row r="642" spans="1:17" x14ac:dyDescent="0.25">
      <c r="A642">
        <v>2466637</v>
      </c>
      <c r="B642">
        <v>2</v>
      </c>
      <c r="C642" t="s">
        <v>1006</v>
      </c>
      <c r="D642">
        <v>-111.921948642763</v>
      </c>
      <c r="E642">
        <v>33.407509184619101</v>
      </c>
      <c r="F642">
        <v>2</v>
      </c>
      <c r="G642" t="s">
        <v>1000</v>
      </c>
      <c r="H642" t="s">
        <v>1006</v>
      </c>
      <c r="I642" t="s">
        <v>996</v>
      </c>
      <c r="J642">
        <v>40488.689583333333</v>
      </c>
      <c r="K642" t="s">
        <v>1015</v>
      </c>
      <c r="L642" t="s">
        <v>998</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999</v>
      </c>
      <c r="D643">
        <v>-111.92194208989901</v>
      </c>
      <c r="E643">
        <v>33.407509174026799</v>
      </c>
      <c r="F643">
        <v>3</v>
      </c>
      <c r="G643" t="s">
        <v>1002</v>
      </c>
      <c r="H643" t="s">
        <v>999</v>
      </c>
      <c r="I643" t="s">
        <v>996</v>
      </c>
      <c r="J643">
        <v>41408.885416666664</v>
      </c>
      <c r="K643" t="s">
        <v>1001</v>
      </c>
      <c r="L643" t="s">
        <v>998</v>
      </c>
      <c r="M643">
        <v>138</v>
      </c>
      <c r="N643">
        <v>4.1564055472499998E-3</v>
      </c>
      <c r="O643">
        <f t="shared" si="30"/>
        <v>-111.926098</v>
      </c>
      <c r="P643">
        <f t="shared" si="31"/>
        <v>33.407445000000003</v>
      </c>
      <c r="Q643">
        <f t="shared" si="32"/>
        <v>386.6870391973543</v>
      </c>
    </row>
    <row r="644" spans="1:17" x14ac:dyDescent="0.25">
      <c r="A644">
        <v>2734553</v>
      </c>
      <c r="B644">
        <v>2</v>
      </c>
      <c r="C644" t="s">
        <v>999</v>
      </c>
      <c r="D644">
        <v>-111.904914031049</v>
      </c>
      <c r="E644">
        <v>33.392968392018197</v>
      </c>
      <c r="F644">
        <v>3</v>
      </c>
      <c r="G644" t="s">
        <v>995</v>
      </c>
      <c r="H644" t="s">
        <v>999</v>
      </c>
      <c r="I644" t="s">
        <v>996</v>
      </c>
      <c r="J644">
        <v>41438.244444444441</v>
      </c>
      <c r="K644" t="s">
        <v>1010</v>
      </c>
      <c r="L644" t="s">
        <v>998</v>
      </c>
      <c r="M644">
        <v>149</v>
      </c>
      <c r="N644">
        <v>4.1616623768800003E-3</v>
      </c>
      <c r="O644">
        <f t="shared" si="30"/>
        <v>-111.90079</v>
      </c>
      <c r="P644">
        <f t="shared" si="31"/>
        <v>33.392409999999998</v>
      </c>
      <c r="Q644">
        <f t="shared" si="32"/>
        <v>388.62243068952807</v>
      </c>
    </row>
    <row r="645" spans="1:17" x14ac:dyDescent="0.25">
      <c r="A645">
        <v>2663488</v>
      </c>
      <c r="B645">
        <v>2</v>
      </c>
      <c r="C645" t="s">
        <v>999</v>
      </c>
      <c r="D645">
        <v>-111.943671182063</v>
      </c>
      <c r="E645">
        <v>33.3928337727437</v>
      </c>
      <c r="F645">
        <v>1</v>
      </c>
      <c r="G645" t="s">
        <v>1000</v>
      </c>
      <c r="H645" t="s">
        <v>999</v>
      </c>
      <c r="I645" t="s">
        <v>996</v>
      </c>
      <c r="J645">
        <v>41206.728472222225</v>
      </c>
      <c r="K645" t="s">
        <v>997</v>
      </c>
      <c r="L645" t="s">
        <v>998</v>
      </c>
      <c r="M645">
        <v>144</v>
      </c>
      <c r="N645">
        <v>4.1721999799400004E-3</v>
      </c>
      <c r="O645">
        <f t="shared" si="30"/>
        <v>-111.939499</v>
      </c>
      <c r="P645">
        <f t="shared" si="31"/>
        <v>33.392845999999999</v>
      </c>
      <c r="Q645">
        <f t="shared" si="32"/>
        <v>388.1376662840521</v>
      </c>
    </row>
    <row r="646" spans="1:17" x14ac:dyDescent="0.25">
      <c r="A646">
        <v>2279809</v>
      </c>
      <c r="B646">
        <v>2</v>
      </c>
      <c r="C646" t="s">
        <v>999</v>
      </c>
      <c r="D646">
        <v>-111.947824485533</v>
      </c>
      <c r="E646">
        <v>33.392824210712597</v>
      </c>
      <c r="F646">
        <v>3</v>
      </c>
      <c r="G646" t="s">
        <v>995</v>
      </c>
      <c r="H646" t="s">
        <v>999</v>
      </c>
      <c r="I646" t="s">
        <v>996</v>
      </c>
      <c r="J646">
        <v>39891.75</v>
      </c>
      <c r="K646" t="s">
        <v>1000</v>
      </c>
      <c r="L646" t="s">
        <v>1000</v>
      </c>
      <c r="M646">
        <v>143</v>
      </c>
      <c r="N646">
        <v>4.1745713322699999E-3</v>
      </c>
      <c r="O646">
        <f t="shared" si="30"/>
        <v>-111.951999</v>
      </c>
      <c r="P646">
        <f t="shared" si="31"/>
        <v>33.392845999999999</v>
      </c>
      <c r="Q646">
        <f t="shared" si="32"/>
        <v>388.35979842642547</v>
      </c>
    </row>
    <row r="647" spans="1:17" x14ac:dyDescent="0.25">
      <c r="A647">
        <v>2787034</v>
      </c>
      <c r="B647">
        <v>2</v>
      </c>
      <c r="C647" t="s">
        <v>1006</v>
      </c>
      <c r="D647">
        <v>-111.93048295638199</v>
      </c>
      <c r="E647">
        <v>33.4219949388592</v>
      </c>
      <c r="F647">
        <v>2</v>
      </c>
      <c r="G647" t="s">
        <v>1002</v>
      </c>
      <c r="H647" t="s">
        <v>1006</v>
      </c>
      <c r="I647" t="s">
        <v>996</v>
      </c>
      <c r="J647">
        <v>41568.802777777775</v>
      </c>
      <c r="K647" t="s">
        <v>1006</v>
      </c>
      <c r="L647" t="s">
        <v>998</v>
      </c>
      <c r="M647">
        <v>117</v>
      </c>
      <c r="N647">
        <v>4.1842558626600003E-3</v>
      </c>
      <c r="O647">
        <f t="shared" si="30"/>
        <v>-111.926299</v>
      </c>
      <c r="P647">
        <f t="shared" si="31"/>
        <v>33.422044999999997</v>
      </c>
      <c r="Q647">
        <f t="shared" si="32"/>
        <v>389.27025418404065</v>
      </c>
    </row>
    <row r="648" spans="1:17" x14ac:dyDescent="0.25">
      <c r="A648">
        <v>2467262</v>
      </c>
      <c r="B648">
        <v>2</v>
      </c>
      <c r="C648" t="s">
        <v>1005</v>
      </c>
      <c r="D648">
        <v>-111.945950752827</v>
      </c>
      <c r="E648">
        <v>33.3737730589554</v>
      </c>
      <c r="F648">
        <v>4</v>
      </c>
      <c r="G648" t="s">
        <v>1002</v>
      </c>
      <c r="H648" t="s">
        <v>1005</v>
      </c>
      <c r="I648" t="s">
        <v>996</v>
      </c>
      <c r="J648">
        <v>40630.798611111109</v>
      </c>
      <c r="K648" t="s">
        <v>1001</v>
      </c>
      <c r="L648" t="s">
        <v>1034</v>
      </c>
      <c r="M648">
        <v>126</v>
      </c>
      <c r="N648">
        <v>4.2150316667599998E-3</v>
      </c>
      <c r="O648">
        <f t="shared" si="30"/>
        <v>-111.945448</v>
      </c>
      <c r="P648">
        <f t="shared" si="31"/>
        <v>33.377958</v>
      </c>
      <c r="Q648">
        <f t="shared" si="32"/>
        <v>466.50886296033229</v>
      </c>
    </row>
    <row r="649" spans="1:17" x14ac:dyDescent="0.25">
      <c r="A649">
        <v>2478899</v>
      </c>
      <c r="B649">
        <v>2</v>
      </c>
      <c r="C649" t="s">
        <v>994</v>
      </c>
      <c r="D649">
        <v>-111.95641390636401</v>
      </c>
      <c r="E649">
        <v>33.421923696070301</v>
      </c>
      <c r="F649">
        <v>1</v>
      </c>
      <c r="G649" t="s">
        <v>995</v>
      </c>
      <c r="H649" t="s">
        <v>994</v>
      </c>
      <c r="I649" t="s">
        <v>996</v>
      </c>
      <c r="J649">
        <v>40533.763888888891</v>
      </c>
      <c r="K649" t="s">
        <v>1007</v>
      </c>
      <c r="L649" t="s">
        <v>998</v>
      </c>
      <c r="M649">
        <v>121</v>
      </c>
      <c r="N649">
        <v>4.2156409629899999E-3</v>
      </c>
      <c r="O649">
        <f t="shared" si="30"/>
        <v>-111.95219899999999</v>
      </c>
      <c r="P649">
        <f t="shared" si="31"/>
        <v>33.421844999999998</v>
      </c>
      <c r="Q649">
        <f t="shared" si="32"/>
        <v>392.20704347343667</v>
      </c>
    </row>
    <row r="650" spans="1:17" x14ac:dyDescent="0.25">
      <c r="A650">
        <v>2574559</v>
      </c>
      <c r="B650">
        <v>2</v>
      </c>
      <c r="C650" t="s">
        <v>999</v>
      </c>
      <c r="D650">
        <v>-111.896182126339</v>
      </c>
      <c r="E650">
        <v>33.4220615769284</v>
      </c>
      <c r="F650">
        <v>2</v>
      </c>
      <c r="G650" t="s">
        <v>1008</v>
      </c>
      <c r="H650" t="s">
        <v>999</v>
      </c>
      <c r="I650" t="s">
        <v>996</v>
      </c>
      <c r="J650">
        <v>40837.42083333333</v>
      </c>
      <c r="K650" t="s">
        <v>1001</v>
      </c>
      <c r="L650" t="s">
        <v>998</v>
      </c>
      <c r="M650">
        <v>161</v>
      </c>
      <c r="N650">
        <v>4.2284053798700002E-3</v>
      </c>
      <c r="O650">
        <f t="shared" si="30"/>
        <v>-111.891954</v>
      </c>
      <c r="P650">
        <f t="shared" si="31"/>
        <v>33.422013</v>
      </c>
      <c r="Q650">
        <f t="shared" si="32"/>
        <v>393.37665294463085</v>
      </c>
    </row>
    <row r="651" spans="1:17" x14ac:dyDescent="0.25">
      <c r="A651">
        <v>2619289</v>
      </c>
      <c r="B651">
        <v>2</v>
      </c>
      <c r="C651" t="s">
        <v>999</v>
      </c>
      <c r="D651">
        <v>-111.921853626238</v>
      </c>
      <c r="E651">
        <v>33.407509030996103</v>
      </c>
      <c r="F651">
        <v>3</v>
      </c>
      <c r="G651" t="s">
        <v>1000</v>
      </c>
      <c r="H651" t="s">
        <v>999</v>
      </c>
      <c r="I651" t="s">
        <v>996</v>
      </c>
      <c r="J651">
        <v>41023.486111111109</v>
      </c>
      <c r="K651" t="s">
        <v>1001</v>
      </c>
      <c r="L651" t="s">
        <v>998</v>
      </c>
      <c r="M651">
        <v>138</v>
      </c>
      <c r="N651">
        <v>4.2448567231400001E-3</v>
      </c>
      <c r="O651">
        <f t="shared" si="30"/>
        <v>-111.926098</v>
      </c>
      <c r="P651">
        <f t="shared" si="31"/>
        <v>33.407445000000003</v>
      </c>
      <c r="Q651">
        <f t="shared" si="32"/>
        <v>394.91510339939163</v>
      </c>
    </row>
    <row r="652" spans="1:17" x14ac:dyDescent="0.25">
      <c r="A652">
        <v>2630055</v>
      </c>
      <c r="B652">
        <v>2</v>
      </c>
      <c r="C652" t="s">
        <v>999</v>
      </c>
      <c r="D652">
        <v>-111.909117533517</v>
      </c>
      <c r="E652">
        <v>33.395889942783398</v>
      </c>
      <c r="F652">
        <v>1</v>
      </c>
      <c r="G652" t="s">
        <v>1000</v>
      </c>
      <c r="H652" t="s">
        <v>999</v>
      </c>
      <c r="I652" t="s">
        <v>996</v>
      </c>
      <c r="J652">
        <v>41067.484722222223</v>
      </c>
      <c r="K652" t="s">
        <v>1006</v>
      </c>
      <c r="L652" t="s">
        <v>1000</v>
      </c>
      <c r="M652">
        <v>128</v>
      </c>
      <c r="N652">
        <v>4.2577354653199999E-3</v>
      </c>
      <c r="O652">
        <f t="shared" si="30"/>
        <v>-111.908998</v>
      </c>
      <c r="P652">
        <f t="shared" si="31"/>
        <v>33.400145999999999</v>
      </c>
      <c r="Q652">
        <f t="shared" si="32"/>
        <v>472.17696304823869</v>
      </c>
    </row>
    <row r="653" spans="1:17" x14ac:dyDescent="0.25">
      <c r="A653">
        <v>2742848</v>
      </c>
      <c r="B653">
        <v>3</v>
      </c>
      <c r="C653" t="s">
        <v>999</v>
      </c>
      <c r="D653">
        <v>-111.943769452672</v>
      </c>
      <c r="E653">
        <v>33.392833970707201</v>
      </c>
      <c r="F653">
        <v>1</v>
      </c>
      <c r="G653" t="s">
        <v>1000</v>
      </c>
      <c r="H653" t="s">
        <v>999</v>
      </c>
      <c r="I653" t="s">
        <v>996</v>
      </c>
      <c r="J653">
        <v>41465.697916666664</v>
      </c>
      <c r="K653" t="s">
        <v>1065</v>
      </c>
      <c r="L653" t="s">
        <v>1000</v>
      </c>
      <c r="M653">
        <v>144</v>
      </c>
      <c r="N653">
        <v>4.2704696144199999E-3</v>
      </c>
      <c r="O653">
        <f t="shared" si="30"/>
        <v>-111.939499</v>
      </c>
      <c r="P653">
        <f t="shared" si="31"/>
        <v>33.392845999999999</v>
      </c>
      <c r="Q653">
        <f t="shared" si="32"/>
        <v>397.27958622205409</v>
      </c>
    </row>
    <row r="654" spans="1:17" x14ac:dyDescent="0.25">
      <c r="A654">
        <v>2303241</v>
      </c>
      <c r="B654">
        <v>2</v>
      </c>
      <c r="C654" t="s">
        <v>1017</v>
      </c>
      <c r="D654">
        <v>-111.956471402063</v>
      </c>
      <c r="E654">
        <v>33.421933026170002</v>
      </c>
      <c r="F654">
        <v>3</v>
      </c>
      <c r="G654" t="s">
        <v>995</v>
      </c>
      <c r="H654" t="s">
        <v>1017</v>
      </c>
      <c r="I654" t="s">
        <v>996</v>
      </c>
      <c r="J654">
        <v>40072.759722222225</v>
      </c>
      <c r="K654" t="s">
        <v>1000</v>
      </c>
      <c r="L654" t="s">
        <v>1000</v>
      </c>
      <c r="M654">
        <v>121</v>
      </c>
      <c r="N654">
        <v>4.2733087876499999E-3</v>
      </c>
      <c r="O654">
        <f t="shared" si="30"/>
        <v>-111.95219899999999</v>
      </c>
      <c r="P654">
        <f t="shared" si="31"/>
        <v>33.421844999999998</v>
      </c>
      <c r="Q654">
        <f t="shared" si="32"/>
        <v>397.57858834602899</v>
      </c>
    </row>
    <row r="655" spans="1:17" x14ac:dyDescent="0.25">
      <c r="A655">
        <v>2678705</v>
      </c>
      <c r="B655">
        <v>2</v>
      </c>
      <c r="C655" t="s">
        <v>999</v>
      </c>
      <c r="D655">
        <v>-111.909117647632</v>
      </c>
      <c r="E655">
        <v>33.395804855123799</v>
      </c>
      <c r="F655">
        <v>2</v>
      </c>
      <c r="G655" t="s">
        <v>1000</v>
      </c>
      <c r="H655" t="s">
        <v>999</v>
      </c>
      <c r="I655" t="s">
        <v>996</v>
      </c>
      <c r="J655">
        <v>41257.495138888888</v>
      </c>
      <c r="K655" t="s">
        <v>1001</v>
      </c>
      <c r="L655" t="s">
        <v>998</v>
      </c>
      <c r="M655">
        <v>128</v>
      </c>
      <c r="N655">
        <v>4.3427933858300001E-3</v>
      </c>
      <c r="O655">
        <f t="shared" si="30"/>
        <v>-111.908998</v>
      </c>
      <c r="P655">
        <f t="shared" si="31"/>
        <v>33.400145999999999</v>
      </c>
      <c r="Q655">
        <f t="shared" si="32"/>
        <v>481.6118482671078</v>
      </c>
    </row>
    <row r="656" spans="1:17" x14ac:dyDescent="0.25">
      <c r="A656">
        <v>2598406</v>
      </c>
      <c r="B656">
        <v>2</v>
      </c>
      <c r="C656" t="s">
        <v>999</v>
      </c>
      <c r="D656">
        <v>-111.90476107702</v>
      </c>
      <c r="E656">
        <v>33.4074853623123</v>
      </c>
      <c r="F656">
        <v>3</v>
      </c>
      <c r="G656" t="s">
        <v>1000</v>
      </c>
      <c r="H656" t="s">
        <v>999</v>
      </c>
      <c r="I656" t="s">
        <v>996</v>
      </c>
      <c r="J656">
        <v>40935.438194444447</v>
      </c>
      <c r="K656" t="s">
        <v>1006</v>
      </c>
      <c r="L656" t="s">
        <v>998</v>
      </c>
      <c r="M656">
        <v>159</v>
      </c>
      <c r="N656">
        <v>4.3462384149900004E-3</v>
      </c>
      <c r="O656">
        <f t="shared" si="30"/>
        <v>-111.90910700000001</v>
      </c>
      <c r="P656">
        <f t="shared" si="31"/>
        <v>33.407432999999997</v>
      </c>
      <c r="Q656">
        <f t="shared" si="32"/>
        <v>404.34000770761946</v>
      </c>
    </row>
    <row r="657" spans="1:17" x14ac:dyDescent="0.25">
      <c r="A657">
        <v>2456358</v>
      </c>
      <c r="B657">
        <v>2</v>
      </c>
      <c r="C657" t="s">
        <v>999</v>
      </c>
      <c r="D657">
        <v>-111.944212730267</v>
      </c>
      <c r="E657">
        <v>33.41463255187</v>
      </c>
      <c r="F657">
        <v>2</v>
      </c>
      <c r="G657" t="s">
        <v>995</v>
      </c>
      <c r="H657" t="s">
        <v>999</v>
      </c>
      <c r="I657" t="s">
        <v>996</v>
      </c>
      <c r="J657">
        <v>40438.305555555555</v>
      </c>
      <c r="K657" t="s">
        <v>998</v>
      </c>
      <c r="L657" t="s">
        <v>1028</v>
      </c>
      <c r="M657">
        <v>113</v>
      </c>
      <c r="N657">
        <v>4.4137478208199996E-3</v>
      </c>
      <c r="O657">
        <f t="shared" si="30"/>
        <v>-111.93979899999999</v>
      </c>
      <c r="P657">
        <f t="shared" si="31"/>
        <v>33.414645</v>
      </c>
      <c r="Q657">
        <f t="shared" si="32"/>
        <v>410.60868556826841</v>
      </c>
    </row>
    <row r="658" spans="1:17" x14ac:dyDescent="0.25">
      <c r="A658">
        <v>2365984</v>
      </c>
      <c r="B658">
        <v>2</v>
      </c>
      <c r="C658" t="s">
        <v>999</v>
      </c>
      <c r="D658">
        <v>-111.90683080641899</v>
      </c>
      <c r="E658">
        <v>33.349151693956301</v>
      </c>
      <c r="F658">
        <v>3</v>
      </c>
      <c r="G658" t="s">
        <v>995</v>
      </c>
      <c r="H658" t="s">
        <v>999</v>
      </c>
      <c r="I658" t="s">
        <v>996</v>
      </c>
      <c r="J658">
        <v>40154.666666666664</v>
      </c>
      <c r="K658" t="s">
        <v>1006</v>
      </c>
      <c r="L658" t="s">
        <v>998</v>
      </c>
      <c r="M658">
        <v>127</v>
      </c>
      <c r="N658">
        <v>4.4661960476800001E-3</v>
      </c>
      <c r="O658">
        <f t="shared" si="30"/>
        <v>-111.911297</v>
      </c>
      <c r="P658">
        <f t="shared" si="31"/>
        <v>33.349147000000002</v>
      </c>
      <c r="Q658">
        <f t="shared" si="32"/>
        <v>415.48731746907106</v>
      </c>
    </row>
    <row r="659" spans="1:17" x14ac:dyDescent="0.25">
      <c r="A659">
        <v>2240116</v>
      </c>
      <c r="B659">
        <v>2</v>
      </c>
      <c r="C659" t="s">
        <v>999</v>
      </c>
      <c r="D659">
        <v>-111.944282988835</v>
      </c>
      <c r="E659">
        <v>33.414622670859998</v>
      </c>
      <c r="F659">
        <v>2</v>
      </c>
      <c r="G659" t="s">
        <v>995</v>
      </c>
      <c r="H659" t="s">
        <v>999</v>
      </c>
      <c r="I659" t="s">
        <v>996</v>
      </c>
      <c r="J659">
        <v>39840.320833333331</v>
      </c>
      <c r="K659" t="s">
        <v>1000</v>
      </c>
      <c r="L659" t="s">
        <v>1000</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83</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vt:lpstr>
      <vt:lpstr>cordon_in_AM</vt:lpstr>
      <vt:lpstr>cordon_out_PM</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rlat_</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2016-06-24T05:49:03Z</dcterms:modified>
</cp:coreProperties>
</file>